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omments3.xml" ContentType="application/vnd.openxmlformats-officedocument.spreadsheetml.comments+xml"/>
  <Override PartName="/xl/drawings/drawing60.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61.xml" ContentType="application/vnd.openxmlformats-officedocument.drawing+xml"/>
  <Override PartName="/xl/drawings/drawing62.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updateLinks="always" codeName="ThisWorkbook"/>
  <mc:AlternateContent xmlns:mc="http://schemas.openxmlformats.org/markup-compatibility/2006">
    <mc:Choice Requires="x15">
      <x15ac:absPath xmlns:x15ac="http://schemas.microsoft.com/office/spreadsheetml/2010/11/ac" url="https://teamsite.msc.com/sites/SG094-CustomerServiceDept/Shared Documents/General/SAILING SCHEDULE/"/>
    </mc:Choice>
  </mc:AlternateContent>
  <xr:revisionPtr revIDLastSave="0" documentId="8_{D8484829-A751-43B2-ABA1-E090EB7F4DFA}" xr6:coauthVersionLast="47" xr6:coauthVersionMax="47" xr10:uidLastSave="{00000000-0000-0000-0000-000000000000}"/>
  <bookViews>
    <workbookView xWindow="-120" yWindow="-120" windowWidth="29040" windowHeight="15720" tabRatio="853" firstSheet="2" activeTab="2" xr2:uid="{00000000-000D-0000-FFFF-FFFF00000000}"/>
  </bookViews>
  <sheets>
    <sheet name="HOW TO-&gt;" sheetId="63" r:id="rId1"/>
    <sheet name="SHOGUN" sheetId="8" state="hidden" r:id="rId2"/>
    <sheet name="HOME" sheetId="3" r:id="rId3"/>
    <sheet name="ALBATROSS" sheetId="4" r:id="rId4"/>
    <sheet name="SILK" sheetId="5" r:id="rId5"/>
    <sheet name="LION" sheetId="6" r:id="rId6"/>
    <sheet name="SWAN" sheetId="7" r:id="rId7"/>
    <sheet name="CONDOR" sheetId="9" r:id="rId8"/>
    <sheet name="GRIFFIN" sheetId="10" r:id="rId9"/>
    <sheet name="JAGUAR" sheetId="14" state="hidden" r:id="rId10"/>
    <sheet name="BRITANNIA " sheetId="67" r:id="rId11"/>
    <sheet name="DRAGON" sheetId="13" r:id="rId12"/>
    <sheet name="JADE" sheetId="11" r:id="rId13"/>
    <sheet name="LYNX" sheetId="75" r:id="rId14"/>
    <sheet name="PANTHER" sheetId="76" r:id="rId15"/>
    <sheet name="PHOENIX" sheetId="12" r:id="rId16"/>
    <sheet name="KOALA" sheetId="74" r:id="rId17"/>
    <sheet name="KANGAROO" sheetId="84" state="hidden" r:id="rId18"/>
    <sheet name="PANDA" sheetId="72" r:id="rId19"/>
    <sheet name="WALLABY" sheetId="71" r:id="rId20"/>
    <sheet name="MAPLE" sheetId="18" state="hidden" r:id="rId21"/>
    <sheet name="ORIENT" sheetId="59" state="hidden" r:id="rId22"/>
    <sheet name="RSEAXL" sheetId="70" state="hidden" r:id="rId23"/>
    <sheet name="PETRA" sheetId="32" state="hidden" r:id="rId24"/>
    <sheet name="MUSTANG" sheetId="50" state="hidden" r:id="rId25"/>
    <sheet name="PELICAN" sheetId="38" state="hidden" r:id="rId26"/>
    <sheet name="ELEPHANT" sheetId="25" state="hidden" r:id="rId27"/>
    <sheet name="LIBERTY" sheetId="48" state="hidden" r:id="rId28"/>
    <sheet name="CLANGA" sheetId="73" state="hidden" r:id="rId29"/>
    <sheet name="NEW FALCON" sheetId="52" state="hidden" r:id="rId30"/>
    <sheet name="AMERICA" sheetId="21" r:id="rId31"/>
    <sheet name="SHIKRA" sheetId="24" r:id="rId32"/>
    <sheet name="OSPREY" sheetId="69" state="hidden" r:id="rId33"/>
    <sheet name="AFRICA EXPRESS" sheetId="27" r:id="rId34"/>
    <sheet name="ZEPHYR" sheetId="51" r:id="rId35"/>
    <sheet name="IROKO" sheetId="81" r:id="rId36"/>
    <sheet name="AUSTRALIA" sheetId="30" r:id="rId37"/>
    <sheet name="IPANEMA" sheetId="31" r:id="rId38"/>
    <sheet name="ORIGAMI" sheetId="64" r:id="rId39"/>
    <sheet name="INGWE" sheetId="20" r:id="rId40"/>
    <sheet name="CARIOCA" sheetId="66" r:id="rId41"/>
    <sheet name="CAPRICORN" sheetId="28" state="hidden" r:id="rId42"/>
    <sheet name="KIWI" sheetId="29" state="hidden" r:id="rId43"/>
    <sheet name="CHEETAH" sheetId="83" r:id="rId44"/>
    <sheet name="SENTOSA" sheetId="43" r:id="rId45"/>
    <sheet name="PEARL" sheetId="40" r:id="rId46"/>
    <sheet name="CHINOOK" sheetId="86" r:id="rId47"/>
    <sheet name="CHINOOk." sheetId="85" state="hidden" r:id="rId48"/>
    <sheet name="Alpaca" sheetId="82" r:id="rId49"/>
    <sheet name="ANDES" sheetId="33" r:id="rId50"/>
    <sheet name="INCA" sheetId="35" r:id="rId51"/>
    <sheet name="AZTEC" sheetId="34" r:id="rId52"/>
    <sheet name="MEXICAS" sheetId="65" r:id="rId53"/>
    <sheet name="SIERRA" sheetId="87" r:id="rId54"/>
    <sheet name="TIGER" sheetId="26" r:id="rId55"/>
    <sheet name="DAHLIA" sheetId="68" state="hidden" r:id="rId56"/>
    <sheet name="EMERALD " sheetId="23" r:id="rId57"/>
    <sheet name="EMPIRE" sheetId="22" r:id="rId58"/>
    <sheet name="AMBERJACK" sheetId="36" r:id="rId59"/>
    <sheet name="LoneStarW" sheetId="80" state="hidden" r:id="rId60"/>
    <sheet name="SANTANA" sheetId="42" r:id="rId61"/>
    <sheet name="LONE STAR" sheetId="37" r:id="rId62"/>
    <sheet name="NO FRT CLT AT POD" sheetId="1" r:id="rId63"/>
    <sheet name="ROSE" sheetId="19" state="hidden" r:id="rId64"/>
    <sheet name="EAGLE" sheetId="39" state="hidden" r:id="rId65"/>
    <sheet name="SEQUOIA" sheetId="41" state="hidden" r:id="rId66"/>
  </sheets>
  <definedNames>
    <definedName name="_xlnm._FilterDatabase" localSheetId="3" hidden="1">ALBATROSS!$A$6:$HZ$6</definedName>
    <definedName name="_xlnm._FilterDatabase" localSheetId="36" hidden="1">AUSTRALIA!$A$5:$J$6</definedName>
    <definedName name="_xlnm._FilterDatabase" localSheetId="51" hidden="1">AZTEC!$C$26:$O$29</definedName>
    <definedName name="_xlnm._FilterDatabase" localSheetId="56" hidden="1">'EMERALD '!#REF!</definedName>
    <definedName name="_xlnm._FilterDatabase" localSheetId="2" hidden="1">HOME!$A$20:$K$658</definedName>
    <definedName name="_xlnm._FilterDatabase" localSheetId="9" hidden="1">JAGUAR!$B$7:$F$7</definedName>
    <definedName name="_xlnm._FilterDatabase" localSheetId="59" hidden="1">LoneStarW!$A$6:$M$30</definedName>
    <definedName name="_xlnm._FilterDatabase" localSheetId="62" hidden="1">'NO FRT CLT AT POD'!$A$5:$D$35</definedName>
    <definedName name="_xlnm._FilterDatabase" localSheetId="21" hidden="1">ORIENT!#REF!</definedName>
    <definedName name="_xlnm._FilterDatabase" localSheetId="44" hidden="1">SENTOSA!$A$35:$A$36</definedName>
    <definedName name="_xlnm._FilterDatabase" localSheetId="31" hidden="1">SHIKRA!$A$5:$L$132</definedName>
    <definedName name="abc" localSheetId="46">CHINOOK!#REF!</definedName>
    <definedName name="abc" localSheetId="47">'CHINOOk.'!#REF!</definedName>
    <definedName name="abc" localSheetId="55">DAHLIA!#REF!</definedName>
    <definedName name="abc" localSheetId="56">'EMERALD '!#REF!</definedName>
    <definedName name="abc" localSheetId="20">MAPLE!#REF!</definedName>
    <definedName name="abc" localSheetId="24">MUSTANG!#REF!</definedName>
    <definedName name="abc" localSheetId="60">SANTANA!#REF!</definedName>
    <definedName name="abc" localSheetId="65">SEQUOIA!#REF!</definedName>
    <definedName name="abc">#REF!</definedName>
    <definedName name="chiwan20" localSheetId="46">CHINOOK!#REF!</definedName>
    <definedName name="chiwan20" localSheetId="47">'CHINOOk.'!#REF!</definedName>
    <definedName name="chiwan20" localSheetId="55">DAHLIA!#REF!</definedName>
    <definedName name="chiwan20" localSheetId="56">'EMERALD '!#REF!</definedName>
    <definedName name="chiwan20" localSheetId="20">MAPLE!#REF!</definedName>
    <definedName name="chiwan20" localSheetId="24">MUSTANG!#REF!</definedName>
    <definedName name="chiwan20" localSheetId="60">SANTANA!#REF!</definedName>
    <definedName name="chiwan20" localSheetId="65">SEQUOIA!#REF!</definedName>
    <definedName name="chiwan20">#REF!</definedName>
    <definedName name="chiwan40" localSheetId="46">CHINOOK!#REF!</definedName>
    <definedName name="chiwan40" localSheetId="47">'CHINOOk.'!#REF!</definedName>
    <definedName name="chiwan40" localSheetId="55">DAHLIA!#REF!</definedName>
    <definedName name="chiwan40" localSheetId="56">'EMERALD '!#REF!</definedName>
    <definedName name="chiwan40" localSheetId="20">MAPLE!#REF!</definedName>
    <definedName name="chiwan40" localSheetId="24">MUSTANG!#REF!</definedName>
    <definedName name="chiwan40" localSheetId="60">SANTANA!#REF!</definedName>
    <definedName name="chiwan40" localSheetId="65">SEQUOIA!#REF!</definedName>
    <definedName name="chiwan40">#REF!</definedName>
    <definedName name="def" localSheetId="46">CHINOOK!#REF!</definedName>
    <definedName name="def" localSheetId="47">'CHINOOk.'!#REF!</definedName>
    <definedName name="def" localSheetId="55">DAHLIA!#REF!</definedName>
    <definedName name="def" localSheetId="56">'EMERALD '!#REF!</definedName>
    <definedName name="def" localSheetId="20">MAPLE!#REF!</definedName>
    <definedName name="def" localSheetId="24">MUSTANG!#REF!</definedName>
    <definedName name="def" localSheetId="60">SANTANA!#REF!</definedName>
    <definedName name="def" localSheetId="65">SEQUOIA!#REF!</definedName>
    <definedName name="def">#REF!</definedName>
    <definedName name="EMER">#REF!</definedName>
    <definedName name="LOTUS" localSheetId="56">'EMERALD '!#REF!</definedName>
    <definedName name="LOTUS">#REF!</definedName>
    <definedName name="_xlnm.Print_Area" localSheetId="33">'AFRICA EXPRESS'!$A$1:$M$188</definedName>
    <definedName name="_xlnm.Print_Area" localSheetId="30">AMERICA!$A$1:$M$149</definedName>
    <definedName name="_xlnm.Print_Area" localSheetId="36">AUSTRALIA!$A$1:$H$98</definedName>
    <definedName name="_xlnm.Print_Area" localSheetId="56">'EMERALD '!$B$1:$P$208</definedName>
    <definedName name="_xlnm.Print_Area" localSheetId="57">EMPIRE!$B$1:$M$208</definedName>
    <definedName name="_xlnm.Print_Area" localSheetId="2">HOME!$A$20:$K$20</definedName>
    <definedName name="_xlnm.Print_Area" localSheetId="14">PANTHER!$B$1:$L$158</definedName>
    <definedName name="_xlnm.Print_Area" localSheetId="45">PEARL!$A$1:$M$33</definedName>
    <definedName name="_xlnm.Print_Area" localSheetId="15">PHOENIX!$A$1:$L$5</definedName>
    <definedName name="_xlnm.Print_Area" localSheetId="6">SWAN!$A$1:$N$246</definedName>
    <definedName name="_xlnm.Print_Area" localSheetId="54">TIGER!$A$1:$M$143</definedName>
    <definedName name="_xlnm.Print_Titles" localSheetId="2">HOME!$20:$20</definedName>
    <definedName name="_xlnm.Print_Titles" localSheetId="21">#REF!</definedName>
    <definedName name="_xlnm.Print_Titles">#REF!</definedName>
    <definedName name="seafrica" localSheetId="46">CHINOOK!#REF!</definedName>
    <definedName name="seafrica" localSheetId="47">'CHINOOk.'!#REF!</definedName>
    <definedName name="seafrica" localSheetId="55">DAHLIA!#REF!</definedName>
    <definedName name="seafrica" localSheetId="56">'EMERALD '!#REF!</definedName>
    <definedName name="seafrica" localSheetId="20">MAPLE!#REF!</definedName>
    <definedName name="seafrica" localSheetId="24">MUSTANG!#REF!</definedName>
    <definedName name="seafrica" localSheetId="60">SANTANA!#REF!</definedName>
    <definedName name="seafrica" localSheetId="65">SEQUOIA!#REF!</definedName>
    <definedName name="seafrica">#REF!</definedName>
    <definedName name="Z_00336A11_4442_4F4D_8373_1E5492A34EA6_.wvu.FilterData" localSheetId="2" hidden="1">HOME!$A$20:$K$20</definedName>
    <definedName name="Z_0052EA1C_2186_4319_94A0_5546AD45E177_.wvu.FilterData" localSheetId="2" hidden="1">HOME!$A$20:$K$20</definedName>
    <definedName name="Z_00813BD0_A110_4948_A36A_B2C11058D11E_.wvu.FilterData" localSheetId="2" hidden="1">HOME!$A$20:$K$20</definedName>
    <definedName name="Z_009623B3_E430_475C_B362_F7013DB855BE_.wvu.FilterData" localSheetId="2" hidden="1">HOME!$A$20:$K$20</definedName>
    <definedName name="Z_00F645A3_7D80_4579_A1DC_53FC87C22AB9_.wvu.FilterData" localSheetId="2" hidden="1">HOME!$A$20:$K$20</definedName>
    <definedName name="Z_01A30FEE_05EF_443E_B800_CD958FC30EBC_.wvu.FilterData" localSheetId="2" hidden="1">HOME!$A$20:$K$20</definedName>
    <definedName name="Z_0208AB74_52DB_44AC_A455_B389106325DB_.wvu.FilterData" localSheetId="2" hidden="1">HOME!$A$20:$K$20</definedName>
    <definedName name="Z_023F5806_72EA_4EE8_AFD2_76710EF972FB_.wvu.FilterData" localSheetId="2" hidden="1">HOME!$A$20:$K$20</definedName>
    <definedName name="Z_0246F39F_6F66_4D59_BF75_B5584DB0B5D6_.wvu.FilterData" localSheetId="2" hidden="1">HOME!$A$20:$K$20</definedName>
    <definedName name="Z_028ADD4A_2C25_4997_A789_A45D85A4BE79_.wvu.FilterData" localSheetId="2" hidden="1">HOME!$A$20:$K$20</definedName>
    <definedName name="Z_03127DA8_E32C_48F3_98DE_F74DC9BFE372_.wvu.FilterData" localSheetId="2" hidden="1">HOME!$A$20:$K$20</definedName>
    <definedName name="Z_0367091A_77BA_4ACA_80A0_72CC83125506_.wvu.FilterData" localSheetId="9" hidden="1">JAGUAR!$B$7:$F$7</definedName>
    <definedName name="Z_03674205_2BF0_451F_960D_B59271ECD65B_.wvu.FilterData" localSheetId="2" hidden="1">HOME!$A$20:$K$20</definedName>
    <definedName name="Z_03674205_2BF0_451F_960D_B59271ECD65B_.wvu.PrintArea" localSheetId="33" hidden="1">'AFRICA EXPRESS'!$A$1:$M$188</definedName>
    <definedName name="Z_03674205_2BF0_451F_960D_B59271ECD65B_.wvu.PrintArea" localSheetId="30" hidden="1">AMERICA!$A$1:$M$149</definedName>
    <definedName name="Z_03674205_2BF0_451F_960D_B59271ECD65B_.wvu.PrintArea" localSheetId="36" hidden="1">AUSTRALIA!$A$1:$H$98</definedName>
    <definedName name="Z_03674205_2BF0_451F_960D_B59271ECD65B_.wvu.PrintArea" localSheetId="57" hidden="1">EMPIRE!$B$1:$M$208</definedName>
    <definedName name="Z_03674205_2BF0_451F_960D_B59271ECD65B_.wvu.PrintArea" localSheetId="2" hidden="1">HOME!$A$20:$K$20</definedName>
    <definedName name="Z_03674205_2BF0_451F_960D_B59271ECD65B_.wvu.PrintArea" localSheetId="45" hidden="1">PEARL!$A$1:$M$33</definedName>
    <definedName name="Z_03674205_2BF0_451F_960D_B59271ECD65B_.wvu.PrintArea" localSheetId="15" hidden="1">PHOENIX!$A$1:$L$5</definedName>
    <definedName name="Z_03674205_2BF0_451F_960D_B59271ECD65B_.wvu.PrintArea" localSheetId="6" hidden="1">SWAN!$A$1:$N$246</definedName>
    <definedName name="Z_03674205_2BF0_451F_960D_B59271ECD65B_.wvu.Rows" localSheetId="3" hidden="1">ALBATROSS!$322:$322</definedName>
    <definedName name="Z_03674205_2BF0_451F_960D_B59271ECD65B_.wvu.Rows" localSheetId="30" hidden="1">AMERICA!#REF!</definedName>
    <definedName name="Z_03674205_2BF0_451F_960D_B59271ECD65B_.wvu.Rows" localSheetId="36" hidden="1">AUSTRALIA!#REF!</definedName>
    <definedName name="Z_03674205_2BF0_451F_960D_B59271ECD65B_.wvu.Rows" localSheetId="10" hidden="1">'BRITANNIA '!$184:$184</definedName>
    <definedName name="Z_03674205_2BF0_451F_960D_B59271ECD65B_.wvu.Rows" localSheetId="41" hidden="1">CAPRICORN!#REF!</definedName>
    <definedName name="Z_03674205_2BF0_451F_960D_B59271ECD65B_.wvu.Rows" localSheetId="40" hidden="1">CARIOCA!#REF!</definedName>
    <definedName name="Z_03674205_2BF0_451F_960D_B59271ECD65B_.wvu.Rows" localSheetId="46" hidden="1">CHINOOK!#REF!</definedName>
    <definedName name="Z_03674205_2BF0_451F_960D_B59271ECD65B_.wvu.Rows" localSheetId="47" hidden="1">'CHINOOk.'!#REF!</definedName>
    <definedName name="Z_03674205_2BF0_451F_960D_B59271ECD65B_.wvu.Rows" localSheetId="28" hidden="1">CLANGA!#REF!,CLANGA!#REF!</definedName>
    <definedName name="Z_03674205_2BF0_451F_960D_B59271ECD65B_.wvu.Rows" localSheetId="7" hidden="1">CONDOR!$320:$320</definedName>
    <definedName name="Z_03674205_2BF0_451F_960D_B59271ECD65B_.wvu.Rows" localSheetId="55" hidden="1">DAHLIA!#REF!</definedName>
    <definedName name="Z_03674205_2BF0_451F_960D_B59271ECD65B_.wvu.Rows" localSheetId="64" hidden="1">EAGLE!$41:$41</definedName>
    <definedName name="Z_03674205_2BF0_451F_960D_B59271ECD65B_.wvu.Rows" localSheetId="56" hidden="1">'EMERALD '!#REF!,'EMERALD '!#REF!,'EMERALD '!$217:$217</definedName>
    <definedName name="Z_03674205_2BF0_451F_960D_B59271ECD65B_.wvu.Rows" localSheetId="57" hidden="1">EMPIRE!#REF!,EMPIRE!#REF!</definedName>
    <definedName name="Z_03674205_2BF0_451F_960D_B59271ECD65B_.wvu.Rows" localSheetId="37" hidden="1">IPANEMA!$8:$10</definedName>
    <definedName name="Z_03674205_2BF0_451F_960D_B59271ECD65B_.wvu.Rows" localSheetId="9" hidden="1">JAGUAR!$16:$16</definedName>
    <definedName name="Z_03674205_2BF0_451F_960D_B59271ECD65B_.wvu.Rows" localSheetId="5" hidden="1">LION!$331:$331</definedName>
    <definedName name="Z_03674205_2BF0_451F_960D_B59271ECD65B_.wvu.Rows" localSheetId="20" hidden="1">MAPLE!#REF!</definedName>
    <definedName name="Z_03674205_2BF0_451F_960D_B59271ECD65B_.wvu.Rows" localSheetId="24" hidden="1">MUSTANG!#REF!</definedName>
    <definedName name="Z_03674205_2BF0_451F_960D_B59271ECD65B_.wvu.Rows" localSheetId="29" hidden="1">'NEW FALCON'!#REF!,'NEW FALCON'!#REF!</definedName>
    <definedName name="Z_03674205_2BF0_451F_960D_B59271ECD65B_.wvu.Rows" localSheetId="14" hidden="1">PANTHER!#REF!</definedName>
    <definedName name="Z_03674205_2BF0_451F_960D_B59271ECD65B_.wvu.Rows" localSheetId="60" hidden="1">SANTANA!$200:$200</definedName>
    <definedName name="Z_03674205_2BF0_451F_960D_B59271ECD65B_.wvu.Rows" localSheetId="44" hidden="1">SENTOSA!#REF!</definedName>
    <definedName name="Z_03674205_2BF0_451F_960D_B59271ECD65B_.wvu.Rows" localSheetId="65" hidden="1">SEQUOIA!$35:$35</definedName>
    <definedName name="Z_03674205_2BF0_451F_960D_B59271ECD65B_.wvu.Rows" localSheetId="31" hidden="1">SHIKRA!#REF!,SHIKRA!#REF!</definedName>
    <definedName name="Z_03674205_2BF0_451F_960D_B59271ECD65B_.wvu.Rows" localSheetId="1" hidden="1">SHOGUN!$30:$30</definedName>
    <definedName name="Z_03674205_2BF0_451F_960D_B59271ECD65B_.wvu.Rows" localSheetId="4" hidden="1">SILK!$401:$401</definedName>
    <definedName name="Z_03674205_2BF0_451F_960D_B59271ECD65B_.wvu.Rows" localSheetId="6" hidden="1">SWAN!$267:$267</definedName>
    <definedName name="Z_03674205_2BF0_451F_960D_B59271ECD65B_.wvu.Rows" localSheetId="54" hidden="1">TIGER!#REF!</definedName>
    <definedName name="Z_04058BD2_8BAF_4643_80FE_08D18B4AB75C_.wvu.FilterData" localSheetId="2" hidden="1">HOME!$A$20:$K$20</definedName>
    <definedName name="Z_042C492F_FDF4_4568_BE0E_4024C6DF1BD0_.wvu.FilterData" localSheetId="2" hidden="1">HOME!$A$20:$K$20</definedName>
    <definedName name="Z_04348F9E_B64B_48E1_A5F9_11412056B900_.wvu.FilterData" localSheetId="21" hidden="1">ORIENT!#REF!</definedName>
    <definedName name="Z_04E294AA_0B73_4625_AEDA_344238277353_.wvu.FilterData" localSheetId="2" hidden="1">HOME!$A$20:$K$20</definedName>
    <definedName name="Z_04E294AA_0B73_4625_AEDA_344238277353_.wvu.PrintArea" localSheetId="33" hidden="1">'AFRICA EXPRESS'!$A$1:$M$188</definedName>
    <definedName name="Z_04E294AA_0B73_4625_AEDA_344238277353_.wvu.PrintArea" localSheetId="30" hidden="1">AMERICA!$A$1:$M$149</definedName>
    <definedName name="Z_04E294AA_0B73_4625_AEDA_344238277353_.wvu.PrintArea" localSheetId="36" hidden="1">AUSTRALIA!$A$1:$H$98</definedName>
    <definedName name="Z_04E294AA_0B73_4625_AEDA_344238277353_.wvu.PrintArea" localSheetId="57" hidden="1">EMPIRE!$B$1:$M$208</definedName>
    <definedName name="Z_04E294AA_0B73_4625_AEDA_344238277353_.wvu.PrintArea" localSheetId="2" hidden="1">HOME!$A$1:$K$623</definedName>
    <definedName name="Z_04E294AA_0B73_4625_AEDA_344238277353_.wvu.PrintArea" localSheetId="45" hidden="1">PEARL!$A$1:$M$33</definedName>
    <definedName name="Z_04E294AA_0B73_4625_AEDA_344238277353_.wvu.PrintArea" localSheetId="15" hidden="1">PHOENIX!$A$1:$L$5</definedName>
    <definedName name="Z_04E294AA_0B73_4625_AEDA_344238277353_.wvu.PrintArea" localSheetId="6" hidden="1">SWAN!$A$1:$N$246</definedName>
    <definedName name="Z_04E294AA_0B73_4625_AEDA_344238277353_.wvu.Rows" localSheetId="3" hidden="1">ALBATROSS!$322:$322</definedName>
    <definedName name="Z_04E294AA_0B73_4625_AEDA_344238277353_.wvu.Rows" localSheetId="46" hidden="1">CHINOOK!#REF!</definedName>
    <definedName name="Z_04E294AA_0B73_4625_AEDA_344238277353_.wvu.Rows" localSheetId="47" hidden="1">'CHINOOk.'!#REF!</definedName>
    <definedName name="Z_04E294AA_0B73_4625_AEDA_344238277353_.wvu.Rows" localSheetId="28" hidden="1">CLANGA!#REF!</definedName>
    <definedName name="Z_04E294AA_0B73_4625_AEDA_344238277353_.wvu.Rows" localSheetId="55" hidden="1">DAHLIA!#REF!</definedName>
    <definedName name="Z_04E294AA_0B73_4625_AEDA_344238277353_.wvu.Rows" localSheetId="64" hidden="1">EAGLE!$41:$41</definedName>
    <definedName name="Z_04E294AA_0B73_4625_AEDA_344238277353_.wvu.Rows" localSheetId="56" hidden="1">'EMERALD '!$217:$217</definedName>
    <definedName name="Z_04E294AA_0B73_4625_AEDA_344238277353_.wvu.Rows" localSheetId="9" hidden="1">JAGUAR!$16:$16</definedName>
    <definedName name="Z_04E294AA_0B73_4625_AEDA_344238277353_.wvu.Rows" localSheetId="5" hidden="1">LION!$331:$331</definedName>
    <definedName name="Z_04E294AA_0B73_4625_AEDA_344238277353_.wvu.Rows" localSheetId="20" hidden="1">MAPLE!#REF!</definedName>
    <definedName name="Z_04E294AA_0B73_4625_AEDA_344238277353_.wvu.Rows" localSheetId="24" hidden="1">MUSTANG!#REF!</definedName>
    <definedName name="Z_04E294AA_0B73_4625_AEDA_344238277353_.wvu.Rows" localSheetId="29" hidden="1">'NEW FALCON'!#REF!</definedName>
    <definedName name="Z_04E294AA_0B73_4625_AEDA_344238277353_.wvu.Rows" localSheetId="21" hidden="1">ORIENT!$35:$35</definedName>
    <definedName name="Z_04E294AA_0B73_4625_AEDA_344238277353_.wvu.Rows" localSheetId="60" hidden="1">SANTANA!$200:$200</definedName>
    <definedName name="Z_04E294AA_0B73_4625_AEDA_344238277353_.wvu.Rows" localSheetId="44" hidden="1">SENTOSA!#REF!</definedName>
    <definedName name="Z_04E294AA_0B73_4625_AEDA_344238277353_.wvu.Rows" localSheetId="65" hidden="1">SEQUOIA!$35:$35</definedName>
    <definedName name="Z_04E294AA_0B73_4625_AEDA_344238277353_.wvu.Rows" localSheetId="31" hidden="1">SHIKRA!#REF!</definedName>
    <definedName name="Z_04E294AA_0B73_4625_AEDA_344238277353_.wvu.Rows" localSheetId="1" hidden="1">SHOGUN!$30:$30</definedName>
    <definedName name="Z_04E294AA_0B73_4625_AEDA_344238277353_.wvu.Rows" localSheetId="4" hidden="1">SILK!$401:$401</definedName>
    <definedName name="Z_04E294AA_0B73_4625_AEDA_344238277353_.wvu.Rows" localSheetId="6" hidden="1">SWAN!$267:$267</definedName>
    <definedName name="Z_0685BEAB_A450_4658_8200_465CEA27D249_.wvu.FilterData" localSheetId="2" hidden="1">HOME!$A$20:$K$20</definedName>
    <definedName name="Z_068D243E_332E_46B2_A92D_4FAF12CFB692_.wvu.FilterData" localSheetId="2" hidden="1">HOME!$A$20:$K$20</definedName>
    <definedName name="Z_06A9D93D_EAF3_4A05_A27C_14B8F1484F77_.wvu.FilterData" localSheetId="2" hidden="1">HOME!$A$20:$K$20</definedName>
    <definedName name="Z_07A46516_E832_4E1D_8168_F0944CD7F54B_.wvu.FilterData" localSheetId="2" hidden="1">HOME!$A$20:$K$20</definedName>
    <definedName name="Z_07DB6B59_802E_49E4_9FD7_FBA9CCC88A5D_.wvu.FilterData" localSheetId="2" hidden="1">HOME!$A$20:$K$20</definedName>
    <definedName name="Z_07E964A0_A258_4A59_913D_F9AE5CC28ED8_.wvu.FilterData" localSheetId="2" hidden="1">HOME!$A$20:$K$20</definedName>
    <definedName name="Z_081D8BD7_5B06_4671_9B74_6CCD4F12859A_.wvu.FilterData" localSheetId="2" hidden="1">HOME!$A$20:$K$20</definedName>
    <definedName name="Z_08547BFE_5A6F_4613_B933_0088F32A5D0C_.wvu.FilterData" localSheetId="2" hidden="1">HOME!$A$20:$K$20</definedName>
    <definedName name="Z_09C84736_C4F8_4DA0_BACC_0E11445170B9_.wvu.FilterData" localSheetId="2" hidden="1">HOME!$A$20:$K$20</definedName>
    <definedName name="Z_09D419D4_C89B_430F_BE4B_732692B689FD_.wvu.FilterData" localSheetId="2" hidden="1">HOME!$A$20:$K$20</definedName>
    <definedName name="Z_0A9F54AB_8653_4053_BE21_0ABC3710033A_.wvu.FilterData" localSheetId="2" hidden="1">HOME!$A$20:$K$20</definedName>
    <definedName name="Z_0B89BFB8_48FA_4DE7_94D0_BCCB069E8015_.wvu.FilterData" localSheetId="2" hidden="1">HOME!$A$20:$K$20</definedName>
    <definedName name="Z_0BB66446_2537_4E5B_A3B2_10DC6FF91892_.wvu.FilterData" localSheetId="2" hidden="1">HOME!$A$20:$K$20</definedName>
    <definedName name="Z_0C7D2E35_DC14_421D_A2D6_82122028516F_.wvu.FilterData" localSheetId="9" hidden="1">JAGUAR!$B$7:$F$7</definedName>
    <definedName name="Z_0C902AA9_1E21_4338_A074_6F370C2CD400_.wvu.FilterData" localSheetId="2" hidden="1">HOME!$A$20:$K$20</definedName>
    <definedName name="Z_0C902AA9_1E21_4338_A074_6F370C2CD400_.wvu.FilterData" localSheetId="9" hidden="1">JAGUAR!$B$7:$F$7</definedName>
    <definedName name="Z_0D3E6CE0_BE16_41C1_8B94_C33C0FD15283_.wvu.FilterData" localSheetId="2" hidden="1">HOME!$A$20:$K$20</definedName>
    <definedName name="Z_0D8D6AEE_70FD_4177_8715_62DBABACB268_.wvu.FilterData" localSheetId="2" hidden="1">HOME!$A$20:$K$20</definedName>
    <definedName name="Z_0E2C082C_5E8E_4931_A437_B2D41F6D4510_.wvu.FilterData" localSheetId="2" hidden="1">HOME!$A$20:$K$20</definedName>
    <definedName name="Z_0E3F01AD_7694_471D_A543_E6EB35D99AE4_.wvu.FilterData" localSheetId="2" hidden="1">HOME!$A$20:$K$20</definedName>
    <definedName name="Z_0ED35D19_64CB_475C_A34D_9246AD0336B9_.wvu.FilterData" localSheetId="9" hidden="1">JAGUAR!$B$7:$F$7</definedName>
    <definedName name="Z_10130CC0_9F83_4FE2_9FE3_5C8FFB3D6D01_.wvu.FilterData" localSheetId="9" hidden="1">JAGUAR!$B$7:$F$7</definedName>
    <definedName name="Z_10529F1C_0D4C_449C_B98B_5F5DD2AF65B3_.wvu.FilterData" localSheetId="2" hidden="1">HOME!$A$20:$K$20</definedName>
    <definedName name="Z_10616EBF_79C8_4DEE_9AEE_152CF1B3D6FF_.wvu.FilterData" localSheetId="2" hidden="1">HOME!$A$20:$K$20</definedName>
    <definedName name="Z_1083167A_451D_4489_931E_903D2E12554F_.wvu.FilterData" localSheetId="2" hidden="1">HOME!$A$20:$K$20</definedName>
    <definedName name="Z_10899CCE_0DBF_4B07_9381_E3E4F5BACD57_.wvu.FilterData" localSheetId="2" hidden="1">HOME!$A$20:$K$20</definedName>
    <definedName name="Z_110D9D22_4C85_400E_8D77_C9EE30940C38_.wvu.FilterData" localSheetId="2" hidden="1">HOME!$A$20:$K$20</definedName>
    <definedName name="Z_115C7477_65C9_481B_AA90_26C770B726D0_.wvu.FilterData" localSheetId="2" hidden="1">HOME!$A$20:$K$20</definedName>
    <definedName name="Z_11B3D280_F08D_4DB2_AE39_58F2468FD2B0_.wvu.FilterData" localSheetId="2" hidden="1">HOME!$A$20:$K$20</definedName>
    <definedName name="Z_11D0B3EC_5E51_4DA8_B20F_762910953AA5_.wvu.FilterData" localSheetId="2" hidden="1">HOME!$A$20:$K$20</definedName>
    <definedName name="Z_12686F52_7A42_4B16_9AD5_0674905BFEA3_.wvu.FilterData" localSheetId="2" hidden="1">HOME!$A$20:$K$20</definedName>
    <definedName name="Z_12686F52_7A42_4B16_9AD5_0674905BFEA3_.wvu.FilterData" localSheetId="21" hidden="1">ORIENT!#REF!</definedName>
    <definedName name="Z_12C6E242_2774_4B8E_B989_F62B45C78D97_.wvu.FilterData" localSheetId="9" hidden="1">JAGUAR!$B$7:$F$7</definedName>
    <definedName name="Z_12D1A126_D993_481A_B03F_E8FD9733B5A7_.wvu.FilterData" localSheetId="2" hidden="1">HOME!$A$20:$K$20</definedName>
    <definedName name="Z_14D65944_B32C_4B17_8C06_C178AB366F80_.wvu.FilterData" localSheetId="2" hidden="1">HOME!$A$20:$K$20</definedName>
    <definedName name="Z_160FD25C_1E8A_49AB_8AA3_887F1FFDB82C_.wvu.Cols" localSheetId="38" hidden="1">ORIGAMI!$F:$F</definedName>
    <definedName name="Z_160FD25C_1E8A_49AB_8AA3_887F1FFDB82C_.wvu.Cols" localSheetId="23" hidden="1">PETRA!$E:$E</definedName>
    <definedName name="Z_160FD25C_1E8A_49AB_8AA3_887F1FFDB82C_.wvu.Cols" localSheetId="22" hidden="1">RSEAXL!$E:$E</definedName>
    <definedName name="Z_160FD25C_1E8A_49AB_8AA3_887F1FFDB82C_.wvu.FilterData" localSheetId="2" hidden="1">HOME!$A$20:$K$20</definedName>
    <definedName name="Z_160FD25C_1E8A_49AB_8AA3_887F1FFDB82C_.wvu.PrintArea" localSheetId="33" hidden="1">'AFRICA EXPRESS'!$A$1:$M$188</definedName>
    <definedName name="Z_160FD25C_1E8A_49AB_8AA3_887F1FFDB82C_.wvu.PrintArea" localSheetId="30" hidden="1">AMERICA!$A$1:$M$149</definedName>
    <definedName name="Z_160FD25C_1E8A_49AB_8AA3_887F1FFDB82C_.wvu.PrintArea" localSheetId="36" hidden="1">AUSTRALIA!$A$1:$H$98</definedName>
    <definedName name="Z_160FD25C_1E8A_49AB_8AA3_887F1FFDB82C_.wvu.PrintArea" localSheetId="57" hidden="1">EMPIRE!$B$1:$M$208</definedName>
    <definedName name="Z_160FD25C_1E8A_49AB_8AA3_887F1FFDB82C_.wvu.PrintArea" localSheetId="2" hidden="1">HOME!$A$20:$K$20</definedName>
    <definedName name="Z_160FD25C_1E8A_49AB_8AA3_887F1FFDB82C_.wvu.PrintArea" localSheetId="45" hidden="1">PEARL!$A$1:$M$33</definedName>
    <definedName name="Z_160FD25C_1E8A_49AB_8AA3_887F1FFDB82C_.wvu.PrintArea" localSheetId="15" hidden="1">PHOENIX!$A$1:$L$5</definedName>
    <definedName name="Z_160FD25C_1E8A_49AB_8AA3_887F1FFDB82C_.wvu.PrintArea" localSheetId="6" hidden="1">SWAN!$A$1:$N$246</definedName>
    <definedName name="Z_160FD25C_1E8A_49AB_8AA3_887F1FFDB82C_.wvu.Rows" localSheetId="33" hidden="1">'AFRICA EXPRESS'!#REF!</definedName>
    <definedName name="Z_160FD25C_1E8A_49AB_8AA3_887F1FFDB82C_.wvu.Rows" localSheetId="3" hidden="1">ALBATROSS!$322:$322</definedName>
    <definedName name="Z_160FD25C_1E8A_49AB_8AA3_887F1FFDB82C_.wvu.Rows" localSheetId="30" hidden="1">AMERICA!#REF!</definedName>
    <definedName name="Z_160FD25C_1E8A_49AB_8AA3_887F1FFDB82C_.wvu.Rows" localSheetId="36" hidden="1">AUSTRALIA!#REF!,AUSTRALIA!#REF!</definedName>
    <definedName name="Z_160FD25C_1E8A_49AB_8AA3_887F1FFDB82C_.wvu.Rows" localSheetId="10" hidden="1">'BRITANNIA '!$184:$184</definedName>
    <definedName name="Z_160FD25C_1E8A_49AB_8AA3_887F1FFDB82C_.wvu.Rows" localSheetId="41" hidden="1">CAPRICORN!#REF!</definedName>
    <definedName name="Z_160FD25C_1E8A_49AB_8AA3_887F1FFDB82C_.wvu.Rows" localSheetId="40" hidden="1">CARIOCA!#REF!,CARIOCA!#REF!</definedName>
    <definedName name="Z_160FD25C_1E8A_49AB_8AA3_887F1FFDB82C_.wvu.Rows" localSheetId="46" hidden="1">CHINOOK!#REF!</definedName>
    <definedName name="Z_160FD25C_1E8A_49AB_8AA3_887F1FFDB82C_.wvu.Rows" localSheetId="47" hidden="1">'CHINOOk.'!#REF!</definedName>
    <definedName name="Z_160FD25C_1E8A_49AB_8AA3_887F1FFDB82C_.wvu.Rows" localSheetId="28" hidden="1">CLANGA!#REF!</definedName>
    <definedName name="Z_160FD25C_1E8A_49AB_8AA3_887F1FFDB82C_.wvu.Rows" localSheetId="7" hidden="1">CONDOR!$320:$320</definedName>
    <definedName name="Z_160FD25C_1E8A_49AB_8AA3_887F1FFDB82C_.wvu.Rows" localSheetId="55" hidden="1">DAHLIA!#REF!</definedName>
    <definedName name="Z_160FD25C_1E8A_49AB_8AA3_887F1FFDB82C_.wvu.Rows" localSheetId="11" hidden="1">DRAGON!#REF!</definedName>
    <definedName name="Z_160FD25C_1E8A_49AB_8AA3_887F1FFDB82C_.wvu.Rows" localSheetId="64" hidden="1">EAGLE!$41:$41</definedName>
    <definedName name="Z_160FD25C_1E8A_49AB_8AA3_887F1FFDB82C_.wvu.Rows" localSheetId="56" hidden="1">'EMERALD '!#REF!,'EMERALD '!$217:$217</definedName>
    <definedName name="Z_160FD25C_1E8A_49AB_8AA3_887F1FFDB82C_.wvu.Rows" localSheetId="57" hidden="1">EMPIRE!#REF!</definedName>
    <definedName name="Z_160FD25C_1E8A_49AB_8AA3_887F1FFDB82C_.wvu.Rows" localSheetId="37" hidden="1">IPANEMA!$6:$17,IPANEMA!#REF!</definedName>
    <definedName name="Z_160FD25C_1E8A_49AB_8AA3_887F1FFDB82C_.wvu.Rows" localSheetId="9" hidden="1">JAGUAR!$16:$16</definedName>
    <definedName name="Z_160FD25C_1E8A_49AB_8AA3_887F1FFDB82C_.wvu.Rows" localSheetId="5" hidden="1">LION!$331:$331</definedName>
    <definedName name="Z_160FD25C_1E8A_49AB_8AA3_887F1FFDB82C_.wvu.Rows" localSheetId="20" hidden="1">MAPLE!#REF!</definedName>
    <definedName name="Z_160FD25C_1E8A_49AB_8AA3_887F1FFDB82C_.wvu.Rows" localSheetId="24" hidden="1">MUSTANG!#REF!</definedName>
    <definedName name="Z_160FD25C_1E8A_49AB_8AA3_887F1FFDB82C_.wvu.Rows" localSheetId="29" hidden="1">'NEW FALCON'!#REF!</definedName>
    <definedName name="Z_160FD25C_1E8A_49AB_8AA3_887F1FFDB82C_.wvu.Rows" localSheetId="38" hidden="1">ORIGAMI!#REF!</definedName>
    <definedName name="Z_160FD25C_1E8A_49AB_8AA3_887F1FFDB82C_.wvu.Rows" localSheetId="14" hidden="1">PANTHER!#REF!,PANTHER!#REF!</definedName>
    <definedName name="Z_160FD25C_1E8A_49AB_8AA3_887F1FFDB82C_.wvu.Rows" localSheetId="23" hidden="1">PETRA!#REF!</definedName>
    <definedName name="Z_160FD25C_1E8A_49AB_8AA3_887F1FFDB82C_.wvu.Rows" localSheetId="22" hidden="1">RSEAXL!#REF!</definedName>
    <definedName name="Z_160FD25C_1E8A_49AB_8AA3_887F1FFDB82C_.wvu.Rows" localSheetId="60" hidden="1">SANTANA!$200:$200</definedName>
    <definedName name="Z_160FD25C_1E8A_49AB_8AA3_887F1FFDB82C_.wvu.Rows" localSheetId="44" hidden="1">SENTOSA!#REF!</definedName>
    <definedName name="Z_160FD25C_1E8A_49AB_8AA3_887F1FFDB82C_.wvu.Rows" localSheetId="65" hidden="1">SEQUOIA!$35:$35</definedName>
    <definedName name="Z_160FD25C_1E8A_49AB_8AA3_887F1FFDB82C_.wvu.Rows" localSheetId="31" hidden="1">SHIKRA!#REF!</definedName>
    <definedName name="Z_160FD25C_1E8A_49AB_8AA3_887F1FFDB82C_.wvu.Rows" localSheetId="1" hidden="1">SHOGUN!$30:$30</definedName>
    <definedName name="Z_160FD25C_1E8A_49AB_8AA3_887F1FFDB82C_.wvu.Rows" localSheetId="4" hidden="1">SILK!$401:$401</definedName>
    <definedName name="Z_160FD25C_1E8A_49AB_8AA3_887F1FFDB82C_.wvu.Rows" localSheetId="6" hidden="1">SWAN!$267:$267</definedName>
    <definedName name="Z_160FD25C_1E8A_49AB_8AA3_887F1FFDB82C_.wvu.Rows" localSheetId="54" hidden="1">TIGER!#REF!,TIGER!#REF!</definedName>
    <definedName name="Z_167ECE8B_9025_45A8_BD74_8AADC95E1D94_.wvu.FilterData" localSheetId="2" hidden="1">HOME!$A$20:$K$20</definedName>
    <definedName name="Z_167ECE8B_9025_45A8_BD74_8AADC95E1D94_.wvu.FilterData" localSheetId="9" hidden="1">JAGUAR!$B$7:$F$7</definedName>
    <definedName name="Z_169FE6FD_8481_45B2_BD50_0F98F5E71263_.wvu.FilterData" localSheetId="2" hidden="1">HOME!$A$20:$K$20</definedName>
    <definedName name="Z_16EA4947_C328_4911_A966_8572790A84A9_.wvu.Cols" localSheetId="38" hidden="1">ORIGAMI!$F:$F</definedName>
    <definedName name="Z_16EA4947_C328_4911_A966_8572790A84A9_.wvu.Cols" localSheetId="23" hidden="1">PETRA!$E:$E</definedName>
    <definedName name="Z_16EA4947_C328_4911_A966_8572790A84A9_.wvu.Cols" localSheetId="22" hidden="1">RSEAXL!$E:$E</definedName>
    <definedName name="Z_16EA4947_C328_4911_A966_8572790A84A9_.wvu.FilterData" localSheetId="2" hidden="1">HOME!$A$20:$K$20</definedName>
    <definedName name="Z_16EA4947_C328_4911_A966_8572790A84A9_.wvu.FilterData" localSheetId="9" hidden="1">JAGUAR!$B$7:$F$7</definedName>
    <definedName name="Z_16EA4947_C328_4911_A966_8572790A84A9_.wvu.PrintArea" localSheetId="33" hidden="1">'AFRICA EXPRESS'!$A$1:$M$188</definedName>
    <definedName name="Z_16EA4947_C328_4911_A966_8572790A84A9_.wvu.PrintArea" localSheetId="30" hidden="1">AMERICA!$A$1:$M$149</definedName>
    <definedName name="Z_16EA4947_C328_4911_A966_8572790A84A9_.wvu.PrintArea" localSheetId="36" hidden="1">AUSTRALIA!$A$1:$H$98</definedName>
    <definedName name="Z_16EA4947_C328_4911_A966_8572790A84A9_.wvu.PrintArea" localSheetId="56" hidden="1">'EMERALD '!$B$1:$P$208</definedName>
    <definedName name="Z_16EA4947_C328_4911_A966_8572790A84A9_.wvu.PrintArea" localSheetId="57" hidden="1">EMPIRE!$B$1:$M$208</definedName>
    <definedName name="Z_16EA4947_C328_4911_A966_8572790A84A9_.wvu.PrintArea" localSheetId="2" hidden="1">HOME!$A$20:$K$20</definedName>
    <definedName name="Z_16EA4947_C328_4911_A966_8572790A84A9_.wvu.PrintArea" localSheetId="14" hidden="1">PANTHER!$B$1:$L$158</definedName>
    <definedName name="Z_16EA4947_C328_4911_A966_8572790A84A9_.wvu.PrintArea" localSheetId="45" hidden="1">PEARL!$A$1:$M$33</definedName>
    <definedName name="Z_16EA4947_C328_4911_A966_8572790A84A9_.wvu.PrintArea" localSheetId="15" hidden="1">PHOENIX!$A$1:$L$5</definedName>
    <definedName name="Z_16EA4947_C328_4911_A966_8572790A84A9_.wvu.PrintArea" localSheetId="6" hidden="1">SWAN!$A$1:$N$246</definedName>
    <definedName name="Z_16EA4947_C328_4911_A966_8572790A84A9_.wvu.PrintArea" localSheetId="54" hidden="1">TIGER!$A$1:$M$143</definedName>
    <definedName name="Z_16EA4947_C328_4911_A966_8572790A84A9_.wvu.PrintTitles" localSheetId="2" hidden="1">HOME!$20:$20</definedName>
    <definedName name="Z_16EA4947_C328_4911_A966_8572790A84A9_.wvu.Rows" localSheetId="3" hidden="1">ALBATROSS!$322:$322</definedName>
    <definedName name="Z_16EA4947_C328_4911_A966_8572790A84A9_.wvu.Rows" localSheetId="30" hidden="1">AMERICA!#REF!,AMERICA!#REF!</definedName>
    <definedName name="Z_16EA4947_C328_4911_A966_8572790A84A9_.wvu.Rows" localSheetId="36" hidden="1">AUSTRALIA!#REF!</definedName>
    <definedName name="Z_16EA4947_C328_4911_A966_8572790A84A9_.wvu.Rows" localSheetId="10" hidden="1">'BRITANNIA '!$184:$184</definedName>
    <definedName name="Z_16EA4947_C328_4911_A966_8572790A84A9_.wvu.Rows" localSheetId="40" hidden="1">CARIOCA!#REF!</definedName>
    <definedName name="Z_16EA4947_C328_4911_A966_8572790A84A9_.wvu.Rows" localSheetId="46" hidden="1">CHINOOK!#REF!,CHINOOK!#REF!</definedName>
    <definedName name="Z_16EA4947_C328_4911_A966_8572790A84A9_.wvu.Rows" localSheetId="47" hidden="1">'CHINOOk.'!#REF!,'CHINOOk.'!#REF!</definedName>
    <definedName name="Z_16EA4947_C328_4911_A966_8572790A84A9_.wvu.Rows" localSheetId="28" hidden="1">CLANGA!#REF!,CLANGA!#REF!</definedName>
    <definedName name="Z_16EA4947_C328_4911_A966_8572790A84A9_.wvu.Rows" localSheetId="7" hidden="1">CONDOR!$320:$320</definedName>
    <definedName name="Z_16EA4947_C328_4911_A966_8572790A84A9_.wvu.Rows" localSheetId="55" hidden="1">DAHLIA!#REF!,DAHLIA!#REF!</definedName>
    <definedName name="Z_16EA4947_C328_4911_A966_8572790A84A9_.wvu.Rows" localSheetId="64" hidden="1">EAGLE!$41:$41</definedName>
    <definedName name="Z_16EA4947_C328_4911_A966_8572790A84A9_.wvu.Rows" localSheetId="56" hidden="1">'EMERALD '!#REF!,'EMERALD '!#REF!,'EMERALD '!$217:$217</definedName>
    <definedName name="Z_16EA4947_C328_4911_A966_8572790A84A9_.wvu.Rows" localSheetId="57" hidden="1">EMPIRE!#REF!,EMPIRE!#REF!</definedName>
    <definedName name="Z_16EA4947_C328_4911_A966_8572790A84A9_.wvu.Rows" localSheetId="39" hidden="1">INGWE!#REF!</definedName>
    <definedName name="Z_16EA4947_C328_4911_A966_8572790A84A9_.wvu.Rows" localSheetId="37" hidden="1">IPANEMA!$6:$17</definedName>
    <definedName name="Z_16EA4947_C328_4911_A966_8572790A84A9_.wvu.Rows" localSheetId="9" hidden="1">JAGUAR!#REF!,JAGUAR!$16:$16</definedName>
    <definedName name="Z_16EA4947_C328_4911_A966_8572790A84A9_.wvu.Rows" localSheetId="5" hidden="1">LION!$331:$331</definedName>
    <definedName name="Z_16EA4947_C328_4911_A966_8572790A84A9_.wvu.Rows" localSheetId="20" hidden="1">MAPLE!#REF!,MAPLE!#REF!</definedName>
    <definedName name="Z_16EA4947_C328_4911_A966_8572790A84A9_.wvu.Rows" localSheetId="24" hidden="1">MUSTANG!#REF!,MUSTANG!#REF!</definedName>
    <definedName name="Z_16EA4947_C328_4911_A966_8572790A84A9_.wvu.Rows" localSheetId="29" hidden="1">'NEW FALCON'!#REF!,'NEW FALCON'!#REF!</definedName>
    <definedName name="Z_16EA4947_C328_4911_A966_8572790A84A9_.wvu.Rows" localSheetId="21" hidden="1">ORIENT!#REF!</definedName>
    <definedName name="Z_16EA4947_C328_4911_A966_8572790A84A9_.wvu.Rows" localSheetId="38" hidden="1">ORIGAMI!$12:$18</definedName>
    <definedName name="Z_16EA4947_C328_4911_A966_8572790A84A9_.wvu.Rows" localSheetId="14" hidden="1">PANTHER!#REF!,PANTHER!#REF!</definedName>
    <definedName name="Z_16EA4947_C328_4911_A966_8572790A84A9_.wvu.Rows" localSheetId="23" hidden="1">PETRA!#REF!</definedName>
    <definedName name="Z_16EA4947_C328_4911_A966_8572790A84A9_.wvu.Rows" localSheetId="22" hidden="1">RSEAXL!#REF!</definedName>
    <definedName name="Z_16EA4947_C328_4911_A966_8572790A84A9_.wvu.Rows" localSheetId="60" hidden="1">SANTANA!$200:$200</definedName>
    <definedName name="Z_16EA4947_C328_4911_A966_8572790A84A9_.wvu.Rows" localSheetId="44" hidden="1">SENTOSA!#REF!</definedName>
    <definedName name="Z_16EA4947_C328_4911_A966_8572790A84A9_.wvu.Rows" localSheetId="65" hidden="1">SEQUOIA!$35:$35</definedName>
    <definedName name="Z_16EA4947_C328_4911_A966_8572790A84A9_.wvu.Rows" localSheetId="31" hidden="1">SHIKRA!#REF!,SHIKRA!#REF!</definedName>
    <definedName name="Z_16EA4947_C328_4911_A966_8572790A84A9_.wvu.Rows" localSheetId="1" hidden="1">SHOGUN!$30:$30</definedName>
    <definedName name="Z_16EA4947_C328_4911_A966_8572790A84A9_.wvu.Rows" localSheetId="4" hidden="1">SILK!$401:$401</definedName>
    <definedName name="Z_16EA4947_C328_4911_A966_8572790A84A9_.wvu.Rows" localSheetId="6" hidden="1">SWAN!$267:$267</definedName>
    <definedName name="Z_16EA4947_C328_4911_A966_8572790A84A9_.wvu.Rows" localSheetId="54" hidden="1">TIGER!#REF!,TIGER!#REF!</definedName>
    <definedName name="Z_17842096_8637_4720_8109_C22693C70E57_.wvu.FilterData" localSheetId="2" hidden="1">HOME!$A$20:$K$20</definedName>
    <definedName name="Z_184427BE_5410_47CD_BE9F_E64651D372B1_.wvu.FilterData" localSheetId="2" hidden="1">HOME!$A$20:$K$20</definedName>
    <definedName name="Z_18CB3114_D84D_45E1_ADC2_3DF101D96CB7_.wvu.FilterData" localSheetId="9" hidden="1">JAGUAR!$B$7:$F$7</definedName>
    <definedName name="Z_18EB81F8_A5EE_4972_ACA7_1186F620901A_.wvu.FilterData" localSheetId="2" hidden="1">HOME!$A$20:$K$20</definedName>
    <definedName name="Z_19100482_16F0_400D_81EA_246C273B1D5D_.wvu.FilterData" localSheetId="2" hidden="1">HOME!$A$20:$K$20</definedName>
    <definedName name="Z_191E7B0F_FBB6_4E72_923C_28E4AA187CB7_.wvu.FilterData" localSheetId="2" hidden="1">HOME!$A$20:$K$20</definedName>
    <definedName name="Z_192D55DF_B738_442A_814D_5881CC75DDE7_.wvu.FilterData" localSheetId="2" hidden="1">HOME!$A$20:$K$20</definedName>
    <definedName name="Z_1A143647_02D6_47C3_BFBC_DACB79CDE91F_.wvu.FilterData" localSheetId="2" hidden="1">HOME!$A$20:$K$20</definedName>
    <definedName name="Z_1A47073E_33AF_4FFD_B95F_ED07980D6BEA_.wvu.FilterData" localSheetId="2" hidden="1">HOME!$A$20:$K$20</definedName>
    <definedName name="Z_1A9C4D40_FD7F_415B_AEEF_6F3B6F11E2D9_.wvu.Cols" localSheetId="38" hidden="1">ORIGAMI!$F:$F</definedName>
    <definedName name="Z_1A9C4D40_FD7F_415B_AEEF_6F3B6F11E2D9_.wvu.Cols" localSheetId="23" hidden="1">PETRA!$E:$E</definedName>
    <definedName name="Z_1A9C4D40_FD7F_415B_AEEF_6F3B6F11E2D9_.wvu.Cols" localSheetId="22" hidden="1">RSEAXL!$E:$E</definedName>
    <definedName name="Z_1A9C4D40_FD7F_415B_AEEF_6F3B6F11E2D9_.wvu.FilterData" localSheetId="2" hidden="1">HOME!$A$20:$K$20</definedName>
    <definedName name="Z_1A9C4D40_FD7F_415B_AEEF_6F3B6F11E2D9_.wvu.PrintArea" localSheetId="33" hidden="1">'AFRICA EXPRESS'!$A$1:$M$188</definedName>
    <definedName name="Z_1A9C4D40_FD7F_415B_AEEF_6F3B6F11E2D9_.wvu.PrintArea" localSheetId="30" hidden="1">AMERICA!$A$1:$M$149</definedName>
    <definedName name="Z_1A9C4D40_FD7F_415B_AEEF_6F3B6F11E2D9_.wvu.PrintArea" localSheetId="36" hidden="1">AUSTRALIA!$A$1:$H$98</definedName>
    <definedName name="Z_1A9C4D40_FD7F_415B_AEEF_6F3B6F11E2D9_.wvu.PrintArea" localSheetId="57" hidden="1">EMPIRE!$B$1:$M$208</definedName>
    <definedName name="Z_1A9C4D40_FD7F_415B_AEEF_6F3B6F11E2D9_.wvu.PrintArea" localSheetId="2" hidden="1">HOME!$A$20:$K$20</definedName>
    <definedName name="Z_1A9C4D40_FD7F_415B_AEEF_6F3B6F11E2D9_.wvu.PrintArea" localSheetId="45" hidden="1">PEARL!$A$1:$M$33</definedName>
    <definedName name="Z_1A9C4D40_FD7F_415B_AEEF_6F3B6F11E2D9_.wvu.PrintArea" localSheetId="15" hidden="1">PHOENIX!$A$1:$L$5</definedName>
    <definedName name="Z_1A9C4D40_FD7F_415B_AEEF_6F3B6F11E2D9_.wvu.PrintArea" localSheetId="6" hidden="1">SWAN!$A$1:$N$246</definedName>
    <definedName name="Z_1A9C4D40_FD7F_415B_AEEF_6F3B6F11E2D9_.wvu.Rows" localSheetId="33" hidden="1">'AFRICA EXPRESS'!#REF!</definedName>
    <definedName name="Z_1A9C4D40_FD7F_415B_AEEF_6F3B6F11E2D9_.wvu.Rows" localSheetId="3" hidden="1">ALBATROSS!$322:$322</definedName>
    <definedName name="Z_1A9C4D40_FD7F_415B_AEEF_6F3B6F11E2D9_.wvu.Rows" localSheetId="30" hidden="1">AMERICA!#REF!</definedName>
    <definedName name="Z_1A9C4D40_FD7F_415B_AEEF_6F3B6F11E2D9_.wvu.Rows" localSheetId="36" hidden="1">AUSTRALIA!#REF!</definedName>
    <definedName name="Z_1A9C4D40_FD7F_415B_AEEF_6F3B6F11E2D9_.wvu.Rows" localSheetId="10" hidden="1">'BRITANNIA '!$184:$184</definedName>
    <definedName name="Z_1A9C4D40_FD7F_415B_AEEF_6F3B6F11E2D9_.wvu.Rows" localSheetId="40" hidden="1">CARIOCA!#REF!</definedName>
    <definedName name="Z_1A9C4D40_FD7F_415B_AEEF_6F3B6F11E2D9_.wvu.Rows" localSheetId="46" hidden="1">CHINOOK!#REF!</definedName>
    <definedName name="Z_1A9C4D40_FD7F_415B_AEEF_6F3B6F11E2D9_.wvu.Rows" localSheetId="47" hidden="1">'CHINOOk.'!#REF!</definedName>
    <definedName name="Z_1A9C4D40_FD7F_415B_AEEF_6F3B6F11E2D9_.wvu.Rows" localSheetId="28" hidden="1">CLANGA!#REF!</definedName>
    <definedName name="Z_1A9C4D40_FD7F_415B_AEEF_6F3B6F11E2D9_.wvu.Rows" localSheetId="7" hidden="1">CONDOR!$320:$320</definedName>
    <definedName name="Z_1A9C4D40_FD7F_415B_AEEF_6F3B6F11E2D9_.wvu.Rows" localSheetId="55" hidden="1">DAHLIA!#REF!</definedName>
    <definedName name="Z_1A9C4D40_FD7F_415B_AEEF_6F3B6F11E2D9_.wvu.Rows" localSheetId="64" hidden="1">EAGLE!$41:$41</definedName>
    <definedName name="Z_1A9C4D40_FD7F_415B_AEEF_6F3B6F11E2D9_.wvu.Rows" localSheetId="56" hidden="1">'EMERALD '!#REF!,'EMERALD '!$217:$217</definedName>
    <definedName name="Z_1A9C4D40_FD7F_415B_AEEF_6F3B6F11E2D9_.wvu.Rows" localSheetId="37" hidden="1">IPANEMA!$6:$17</definedName>
    <definedName name="Z_1A9C4D40_FD7F_415B_AEEF_6F3B6F11E2D9_.wvu.Rows" localSheetId="9" hidden="1">JAGUAR!$16:$16</definedName>
    <definedName name="Z_1A9C4D40_FD7F_415B_AEEF_6F3B6F11E2D9_.wvu.Rows" localSheetId="5" hidden="1">LION!$331:$331</definedName>
    <definedName name="Z_1A9C4D40_FD7F_415B_AEEF_6F3B6F11E2D9_.wvu.Rows" localSheetId="20" hidden="1">MAPLE!#REF!</definedName>
    <definedName name="Z_1A9C4D40_FD7F_415B_AEEF_6F3B6F11E2D9_.wvu.Rows" localSheetId="24" hidden="1">MUSTANG!#REF!</definedName>
    <definedName name="Z_1A9C4D40_FD7F_415B_AEEF_6F3B6F11E2D9_.wvu.Rows" localSheetId="29" hidden="1">'NEW FALCON'!#REF!</definedName>
    <definedName name="Z_1A9C4D40_FD7F_415B_AEEF_6F3B6F11E2D9_.wvu.Rows" localSheetId="14" hidden="1">PANTHER!#REF!,PANTHER!#REF!</definedName>
    <definedName name="Z_1A9C4D40_FD7F_415B_AEEF_6F3B6F11E2D9_.wvu.Rows" localSheetId="60" hidden="1">SANTANA!$200:$200</definedName>
    <definedName name="Z_1A9C4D40_FD7F_415B_AEEF_6F3B6F11E2D9_.wvu.Rows" localSheetId="44" hidden="1">SENTOSA!#REF!</definedName>
    <definedName name="Z_1A9C4D40_FD7F_415B_AEEF_6F3B6F11E2D9_.wvu.Rows" localSheetId="65" hidden="1">SEQUOIA!$35:$35</definedName>
    <definedName name="Z_1A9C4D40_FD7F_415B_AEEF_6F3B6F11E2D9_.wvu.Rows" localSheetId="31" hidden="1">SHIKRA!#REF!</definedName>
    <definedName name="Z_1A9C4D40_FD7F_415B_AEEF_6F3B6F11E2D9_.wvu.Rows" localSheetId="1" hidden="1">SHOGUN!$30:$30</definedName>
    <definedName name="Z_1A9C4D40_FD7F_415B_AEEF_6F3B6F11E2D9_.wvu.Rows" localSheetId="4" hidden="1">SILK!$401:$401</definedName>
    <definedName name="Z_1A9C4D40_FD7F_415B_AEEF_6F3B6F11E2D9_.wvu.Rows" localSheetId="6" hidden="1">SWAN!$267:$267</definedName>
    <definedName name="Z_1A9C4D40_FD7F_415B_AEEF_6F3B6F11E2D9_.wvu.Rows" localSheetId="54" hidden="1">TIGER!#REF!,TIGER!#REF!</definedName>
    <definedName name="Z_1ABFC6A0_9B05_46C9_B03C_1A789EEEA801_.wvu.FilterData" localSheetId="2" hidden="1">HOME!$A$20:$K$20</definedName>
    <definedName name="Z_1AE06F03_EAB6_4A8C_BFA4_389D5C5F8CFF_.wvu.FilterData" localSheetId="2" hidden="1">HOME!$A$20:$K$20</definedName>
    <definedName name="Z_1B83227B_1556_48F4_BB97_89B1204DF009_.wvu.FilterData" localSheetId="2" hidden="1">HOME!$A$20:$K$20</definedName>
    <definedName name="Z_1BB35E2E_67E5_4F18_8019_F4A885B3D3F2_.wvu.FilterData" localSheetId="2" hidden="1">HOME!$A$20:$K$20</definedName>
    <definedName name="Z_1BF77B5E_3A13_4B5C_AFAD_AEAFFECB1D8F_.wvu.FilterData" localSheetId="2" hidden="1">HOME!$A$20:$K$20</definedName>
    <definedName name="Z_1D5F46B7_1CDF_4975_ADAA_022DB890F650_.wvu.FilterData" localSheetId="9" hidden="1">JAGUAR!$B$7:$F$7</definedName>
    <definedName name="Z_1D7B3644_2D03_4FB2_94EC_6A132C25425B_.wvu.FilterData" localSheetId="2" hidden="1">HOME!$A$20:$K$20</definedName>
    <definedName name="Z_1E34E362_D0C7_4D0E_B907_2C5443D28BA1_.wvu.FilterData" localSheetId="9" hidden="1">JAGUAR!$B$7:$F$7</definedName>
    <definedName name="Z_1E6DD8F8_8B08_477E_99AA_9EFC32D56426_.wvu.FilterData" localSheetId="9" hidden="1">JAGUAR!$B$7:$F$7</definedName>
    <definedName name="Z_1EC41802_C555_45B6_A741_D2DCDC587D47_.wvu.FilterData" localSheetId="2" hidden="1">HOME!$A$20:$K$20</definedName>
    <definedName name="Z_1F0D30D4_9184_4A5E_8E40_D929D5592DC1_.wvu.FilterData" localSheetId="2" hidden="1">HOME!$A$20:$K$20</definedName>
    <definedName name="Z_1F456367_E979_44DB_8CFB_A57A3C8D0FA9_.wvu.FilterData" localSheetId="2" hidden="1">HOME!$A$20:$K$20</definedName>
    <definedName name="Z_1F660365_69AB_4A7B_97D0_C3997AE5D2A8_.wvu.FilterData" localSheetId="9" hidden="1">JAGUAR!$B$7:$F$7</definedName>
    <definedName name="Z_200B3FB9_1F4D_4EFA_A7D6_605B61B1591D_.wvu.FilterData" localSheetId="2" hidden="1">HOME!$A$20:$K$20</definedName>
    <definedName name="Z_200B3FB9_1F4D_4EFA_A7D6_605B61B1591D_.wvu.FilterData" localSheetId="9" hidden="1">JAGUAR!$B$7:$F$7</definedName>
    <definedName name="Z_20EB2738_A440_4E2D_8867_DF444380D1C6_.wvu.FilterData" localSheetId="2" hidden="1">HOME!$A$20:$K$20</definedName>
    <definedName name="Z_20EB2738_A440_4E2D_8867_DF444380D1C6_.wvu.FilterData" localSheetId="9" hidden="1">JAGUAR!$B$7:$F$7</definedName>
    <definedName name="Z_2184D499_3210_4F3E_95B4_E787E5508612_.wvu.FilterData" localSheetId="2" hidden="1">HOME!$A$20:$K$20</definedName>
    <definedName name="Z_21F918D8_2F36_4092_911F_3D39D2C92538_.wvu.FilterData" localSheetId="9" hidden="1">JAGUAR!$B$7:$F$7</definedName>
    <definedName name="Z_22E64362_93F5_4F5C_8F55_61D0A4C4A789_.wvu.FilterData" localSheetId="2" hidden="1">HOME!$A$20:$K$20</definedName>
    <definedName name="Z_233BBA89_1C1C_4F71_A85E_840D0CA52A5E_.wvu.FilterData" localSheetId="9" hidden="1">JAGUAR!$B$7:$F$7</definedName>
    <definedName name="Z_2473740A_DF20_4CEF_AA4D_5D2BE6103135_.wvu.FilterData" localSheetId="2" hidden="1">HOME!$A$20:$K$20</definedName>
    <definedName name="Z_2499F1CB_23F6_4C1C_9837_DA230DF64026_.wvu.FilterData" localSheetId="2" hidden="1">HOME!$A$20:$K$20</definedName>
    <definedName name="Z_24AE8586_3880_4174_8CCA_0E6103F2C7D3_.wvu.FilterData" localSheetId="2" hidden="1">HOME!$A$20:$K$20</definedName>
    <definedName name="Z_24DD248F_724A_47AE_87A3_D539A2C8B65D_.wvu.FilterData" localSheetId="2" hidden="1">HOME!$A$20:$K$20</definedName>
    <definedName name="Z_25211047_2AA7_431D_8637_AA6183637E8E_.wvu.Cols" localSheetId="38" hidden="1">ORIGAMI!$F:$F</definedName>
    <definedName name="Z_25211047_2AA7_431D_8637_AA6183637E8E_.wvu.Cols" localSheetId="23" hidden="1">PETRA!$E:$E</definedName>
    <definedName name="Z_25211047_2AA7_431D_8637_AA6183637E8E_.wvu.Cols" localSheetId="22" hidden="1">RSEAXL!$E:$E</definedName>
    <definedName name="Z_25211047_2AA7_431D_8637_AA6183637E8E_.wvu.FilterData" localSheetId="36" hidden="1">AUSTRALIA!$A$5:$J$6</definedName>
    <definedName name="Z_25211047_2AA7_431D_8637_AA6183637E8E_.wvu.FilterData" localSheetId="2" hidden="1">HOME!$A$20:$K$20</definedName>
    <definedName name="Z_25211047_2AA7_431D_8637_AA6183637E8E_.wvu.FilterData" localSheetId="9" hidden="1">JAGUAR!$B$7:$F$7</definedName>
    <definedName name="Z_25211047_2AA7_431D_8637_AA6183637E8E_.wvu.PrintArea" localSheetId="33" hidden="1">'AFRICA EXPRESS'!$A$1:$M$188</definedName>
    <definedName name="Z_25211047_2AA7_431D_8637_AA6183637E8E_.wvu.PrintArea" localSheetId="30" hidden="1">AMERICA!$A$1:$M$149</definedName>
    <definedName name="Z_25211047_2AA7_431D_8637_AA6183637E8E_.wvu.PrintArea" localSheetId="36" hidden="1">AUSTRALIA!$A$1:$H$98</definedName>
    <definedName name="Z_25211047_2AA7_431D_8637_AA6183637E8E_.wvu.PrintArea" localSheetId="56" hidden="1">'EMERALD '!$B$1:$P$208</definedName>
    <definedName name="Z_25211047_2AA7_431D_8637_AA6183637E8E_.wvu.PrintArea" localSheetId="57" hidden="1">EMPIRE!$B$1:$M$208</definedName>
    <definedName name="Z_25211047_2AA7_431D_8637_AA6183637E8E_.wvu.PrintArea" localSheetId="2" hidden="1">HOME!$A$20:$K$20</definedName>
    <definedName name="Z_25211047_2AA7_431D_8637_AA6183637E8E_.wvu.PrintArea" localSheetId="14" hidden="1">PANTHER!$B$1:$L$158</definedName>
    <definedName name="Z_25211047_2AA7_431D_8637_AA6183637E8E_.wvu.PrintArea" localSheetId="45" hidden="1">PEARL!$A$1:$M$33</definedName>
    <definedName name="Z_25211047_2AA7_431D_8637_AA6183637E8E_.wvu.PrintArea" localSheetId="15" hidden="1">PHOENIX!$A$1:$L$5</definedName>
    <definedName name="Z_25211047_2AA7_431D_8637_AA6183637E8E_.wvu.PrintArea" localSheetId="6" hidden="1">SWAN!$A$1:$N$246</definedName>
    <definedName name="Z_25211047_2AA7_431D_8637_AA6183637E8E_.wvu.PrintArea" localSheetId="54" hidden="1">TIGER!$A$1:$M$143</definedName>
    <definedName name="Z_25211047_2AA7_431D_8637_AA6183637E8E_.wvu.PrintTitles" localSheetId="2" hidden="1">HOME!$20:$20</definedName>
    <definedName name="Z_25211047_2AA7_431D_8637_AA6183637E8E_.wvu.Rows" localSheetId="33" hidden="1">'AFRICA EXPRESS'!#REF!</definedName>
    <definedName name="Z_25211047_2AA7_431D_8637_AA6183637E8E_.wvu.Rows" localSheetId="3" hidden="1">ALBATROSS!#REF!,ALBATROSS!$322:$322</definedName>
    <definedName name="Z_25211047_2AA7_431D_8637_AA6183637E8E_.wvu.Rows" localSheetId="48" hidden="1">Alpaca!#REF!</definedName>
    <definedName name="Z_25211047_2AA7_431D_8637_AA6183637E8E_.wvu.Rows" localSheetId="58" hidden="1">AMBERJACK!#REF!</definedName>
    <definedName name="Z_25211047_2AA7_431D_8637_AA6183637E8E_.wvu.Rows" localSheetId="30" hidden="1">AMERICA!#REF!</definedName>
    <definedName name="Z_25211047_2AA7_431D_8637_AA6183637E8E_.wvu.Rows" localSheetId="49" hidden="1">ANDES!#REF!</definedName>
    <definedName name="Z_25211047_2AA7_431D_8637_AA6183637E8E_.wvu.Rows" localSheetId="36" hidden="1">AUSTRALIA!#REF!</definedName>
    <definedName name="Z_25211047_2AA7_431D_8637_AA6183637E8E_.wvu.Rows" localSheetId="51" hidden="1">AZTEC!#REF!</definedName>
    <definedName name="Z_25211047_2AA7_431D_8637_AA6183637E8E_.wvu.Rows" localSheetId="10" hidden="1">'BRITANNIA '!#REF!,'BRITANNIA '!$184:$184</definedName>
    <definedName name="Z_25211047_2AA7_431D_8637_AA6183637E8E_.wvu.Rows" localSheetId="41" hidden="1">CAPRICORN!#REF!</definedName>
    <definedName name="Z_25211047_2AA7_431D_8637_AA6183637E8E_.wvu.Rows" localSheetId="40" hidden="1">CARIOCA!#REF!,CARIOCA!#REF!</definedName>
    <definedName name="Z_25211047_2AA7_431D_8637_AA6183637E8E_.wvu.Rows" localSheetId="46" hidden="1">CHINOOK!#REF!,CHINOOK!#REF!</definedName>
    <definedName name="Z_25211047_2AA7_431D_8637_AA6183637E8E_.wvu.Rows" localSheetId="47" hidden="1">'CHINOOk.'!#REF!,'CHINOOk.'!#REF!</definedName>
    <definedName name="Z_25211047_2AA7_431D_8637_AA6183637E8E_.wvu.Rows" localSheetId="28" hidden="1">CLANGA!#REF!,CLANGA!#REF!</definedName>
    <definedName name="Z_25211047_2AA7_431D_8637_AA6183637E8E_.wvu.Rows" localSheetId="7" hidden="1">CONDOR!#REF!,CONDOR!$320:$320</definedName>
    <definedName name="Z_25211047_2AA7_431D_8637_AA6183637E8E_.wvu.Rows" localSheetId="55" hidden="1">DAHLIA!#REF!,DAHLIA!#REF!</definedName>
    <definedName name="Z_25211047_2AA7_431D_8637_AA6183637E8E_.wvu.Rows" localSheetId="11" hidden="1">DRAGON!#REF!,DRAGON!#REF!</definedName>
    <definedName name="Z_25211047_2AA7_431D_8637_AA6183637E8E_.wvu.Rows" localSheetId="64" hidden="1">EAGLE!$41:$41</definedName>
    <definedName name="Z_25211047_2AA7_431D_8637_AA6183637E8E_.wvu.Rows" localSheetId="26" hidden="1">ELEPHANT!#REF!</definedName>
    <definedName name="Z_25211047_2AA7_431D_8637_AA6183637E8E_.wvu.Rows" localSheetId="56" hidden="1">'EMERALD '!#REF!,'EMERALD '!$220:$220</definedName>
    <definedName name="Z_25211047_2AA7_431D_8637_AA6183637E8E_.wvu.Rows" localSheetId="57" hidden="1">EMPIRE!#REF!,EMPIRE!#REF!</definedName>
    <definedName name="Z_25211047_2AA7_431D_8637_AA6183637E8E_.wvu.Rows" localSheetId="50" hidden="1">INCA!#REF!</definedName>
    <definedName name="Z_25211047_2AA7_431D_8637_AA6183637E8E_.wvu.Rows" localSheetId="39" hidden="1">INGWE!#REF!</definedName>
    <definedName name="Z_25211047_2AA7_431D_8637_AA6183637E8E_.wvu.Rows" localSheetId="37" hidden="1">IPANEMA!$6:$17,IPANEMA!#REF!</definedName>
    <definedName name="Z_25211047_2AA7_431D_8637_AA6183637E8E_.wvu.Rows" localSheetId="12" hidden="1">JADE!$8:$10</definedName>
    <definedName name="Z_25211047_2AA7_431D_8637_AA6183637E8E_.wvu.Rows" localSheetId="9" hidden="1">JAGUAR!$6:$7,JAGUAR!#REF!,JAGUAR!$16:$16</definedName>
    <definedName name="Z_25211047_2AA7_431D_8637_AA6183637E8E_.wvu.Rows" localSheetId="17" hidden="1">KANGAROO!#REF!</definedName>
    <definedName name="Z_25211047_2AA7_431D_8637_AA6183637E8E_.wvu.Rows" localSheetId="42" hidden="1">KIWI!#REF!</definedName>
    <definedName name="Z_25211047_2AA7_431D_8637_AA6183637E8E_.wvu.Rows" localSheetId="16" hidden="1">KOALA!#REF!</definedName>
    <definedName name="Z_25211047_2AA7_431D_8637_AA6183637E8E_.wvu.Rows" localSheetId="27" hidden="1">LIBERTY!#REF!</definedName>
    <definedName name="Z_25211047_2AA7_431D_8637_AA6183637E8E_.wvu.Rows" localSheetId="5" hidden="1">LION!#REF!,LION!$331:$331</definedName>
    <definedName name="Z_25211047_2AA7_431D_8637_AA6183637E8E_.wvu.Rows" localSheetId="61" hidden="1">'LONE STAR'!#REF!</definedName>
    <definedName name="Z_25211047_2AA7_431D_8637_AA6183637E8E_.wvu.Rows" localSheetId="59" hidden="1">LoneStarW!#REF!</definedName>
    <definedName name="Z_25211047_2AA7_431D_8637_AA6183637E8E_.wvu.Rows" localSheetId="20" hidden="1">MAPLE!#REF!,MAPLE!#REF!</definedName>
    <definedName name="Z_25211047_2AA7_431D_8637_AA6183637E8E_.wvu.Rows" localSheetId="24" hidden="1">MUSTANG!#REF!,MUSTANG!#REF!</definedName>
    <definedName name="Z_25211047_2AA7_431D_8637_AA6183637E8E_.wvu.Rows" localSheetId="29" hidden="1">'NEW FALCON'!#REF!,'NEW FALCON'!#REF!</definedName>
    <definedName name="Z_25211047_2AA7_431D_8637_AA6183637E8E_.wvu.Rows" localSheetId="21" hidden="1">ORIENT!#REF!,ORIENT!#REF!</definedName>
    <definedName name="Z_25211047_2AA7_431D_8637_AA6183637E8E_.wvu.Rows" localSheetId="38" hidden="1">ORIGAMI!$6:$42</definedName>
    <definedName name="Z_25211047_2AA7_431D_8637_AA6183637E8E_.wvu.Rows" localSheetId="18" hidden="1">PANDA!#REF!</definedName>
    <definedName name="Z_25211047_2AA7_431D_8637_AA6183637E8E_.wvu.Rows" localSheetId="25" hidden="1">PELICAN!#REF!</definedName>
    <definedName name="Z_25211047_2AA7_431D_8637_AA6183637E8E_.wvu.Rows" localSheetId="23" hidden="1">PETRA!#REF!</definedName>
    <definedName name="Z_25211047_2AA7_431D_8637_AA6183637E8E_.wvu.Rows" localSheetId="15" hidden="1">PHOENIX!#REF!</definedName>
    <definedName name="Z_25211047_2AA7_431D_8637_AA6183637E8E_.wvu.Rows" localSheetId="63" hidden="1">ROSE!#REF!</definedName>
    <definedName name="Z_25211047_2AA7_431D_8637_AA6183637E8E_.wvu.Rows" localSheetId="22" hidden="1">RSEAXL!$6:$7</definedName>
    <definedName name="Z_25211047_2AA7_431D_8637_AA6183637E8E_.wvu.Rows" localSheetId="60" hidden="1">SANTANA!$200:$200</definedName>
    <definedName name="Z_25211047_2AA7_431D_8637_AA6183637E8E_.wvu.Rows" localSheetId="44" hidden="1">SENTOSA!#REF!</definedName>
    <definedName name="Z_25211047_2AA7_431D_8637_AA6183637E8E_.wvu.Rows" localSheetId="65" hidden="1">SEQUOIA!$35:$35</definedName>
    <definedName name="Z_25211047_2AA7_431D_8637_AA6183637E8E_.wvu.Rows" localSheetId="31" hidden="1">SHIKRA!#REF!,SHIKRA!#REF!</definedName>
    <definedName name="Z_25211047_2AA7_431D_8637_AA6183637E8E_.wvu.Rows" localSheetId="1" hidden="1">SHOGUN!#REF!,SHOGUN!$30:$30</definedName>
    <definedName name="Z_25211047_2AA7_431D_8637_AA6183637E8E_.wvu.Rows" localSheetId="4" hidden="1">SILK!#REF!,SILK!$401:$401</definedName>
    <definedName name="Z_25211047_2AA7_431D_8637_AA6183637E8E_.wvu.Rows" localSheetId="6" hidden="1">SWAN!#REF!,SWAN!$267:$267</definedName>
    <definedName name="Z_25211047_2AA7_431D_8637_AA6183637E8E_.wvu.Rows" localSheetId="19" hidden="1">WALLABY!#REF!</definedName>
    <definedName name="Z_2531C66C_4FC3_4A6C_A98E_031572D0DE94_.wvu.FilterData" localSheetId="2" hidden="1">HOME!$A$20:$K$20</definedName>
    <definedName name="Z_25722643_F22C_43F1_9C46_82CB6B7D94A4_.wvu.FilterData" localSheetId="2" hidden="1">HOME!$A$20:$K$20</definedName>
    <definedName name="Z_25CD08F6_CBDA_401F_AD1D_2C026399E8E0_.wvu.FilterData" localSheetId="2" hidden="1">HOME!$A$20:$K$20</definedName>
    <definedName name="Z_2677DC38_4A59_419B_8A07_B1D638353814_.wvu.FilterData" localSheetId="2" hidden="1">HOME!$A$20:$K$20</definedName>
    <definedName name="Z_26F9F34B_C51A_4E6F_BA1D_C6CD9EC0AE09_.wvu.FilterData" localSheetId="2" hidden="1">HOME!$A$20:$K$20</definedName>
    <definedName name="Z_2723CC58_1F6A_4F28_ACA9_6AEC1084C8A6_.wvu.FilterData" localSheetId="2" hidden="1">HOME!$A$20:$K$20</definedName>
    <definedName name="Z_27FB384B_6220_444B_8EF8_D2158ACF5D8B_.wvu.FilterData" localSheetId="2" hidden="1">HOME!$A$20:$K$20</definedName>
    <definedName name="Z_286AB24E_6DD8_4A1A_B427_7607C4C76646_.wvu.FilterData" localSheetId="2" hidden="1">HOME!$A$20:$K$20</definedName>
    <definedName name="Z_286AB24E_6DD8_4A1A_B427_7607C4C76646_.wvu.PrintArea" localSheetId="33" hidden="1">'AFRICA EXPRESS'!$A$1:$M$188</definedName>
    <definedName name="Z_286AB24E_6DD8_4A1A_B427_7607C4C76646_.wvu.PrintArea" localSheetId="30" hidden="1">AMERICA!$A$1:$M$149</definedName>
    <definedName name="Z_286AB24E_6DD8_4A1A_B427_7607C4C76646_.wvu.PrintArea" localSheetId="36" hidden="1">AUSTRALIA!$A$1:$H$98</definedName>
    <definedName name="Z_286AB24E_6DD8_4A1A_B427_7607C4C76646_.wvu.PrintArea" localSheetId="57" hidden="1">EMPIRE!$B$1:$M$208</definedName>
    <definedName name="Z_286AB24E_6DD8_4A1A_B427_7607C4C76646_.wvu.PrintArea" localSheetId="2" hidden="1">HOME!$A$1:$K$623</definedName>
    <definedName name="Z_286AB24E_6DD8_4A1A_B427_7607C4C76646_.wvu.PrintArea" localSheetId="45" hidden="1">PEARL!$A$1:$M$33</definedName>
    <definedName name="Z_286AB24E_6DD8_4A1A_B427_7607C4C76646_.wvu.PrintArea" localSheetId="15" hidden="1">PHOENIX!$A$1:$L$5</definedName>
    <definedName name="Z_286AB24E_6DD8_4A1A_B427_7607C4C76646_.wvu.PrintArea" localSheetId="6" hidden="1">SWAN!$A$1:$N$246</definedName>
    <definedName name="Z_286AB24E_6DD8_4A1A_B427_7607C4C76646_.wvu.Rows" localSheetId="3" hidden="1">ALBATROSS!$322:$322</definedName>
    <definedName name="Z_286AB24E_6DD8_4A1A_B427_7607C4C76646_.wvu.Rows" localSheetId="46" hidden="1">CHINOOK!#REF!</definedName>
    <definedName name="Z_286AB24E_6DD8_4A1A_B427_7607C4C76646_.wvu.Rows" localSheetId="47" hidden="1">'CHINOOk.'!#REF!</definedName>
    <definedName name="Z_286AB24E_6DD8_4A1A_B427_7607C4C76646_.wvu.Rows" localSheetId="28" hidden="1">CLANGA!#REF!</definedName>
    <definedName name="Z_286AB24E_6DD8_4A1A_B427_7607C4C76646_.wvu.Rows" localSheetId="55" hidden="1">DAHLIA!#REF!</definedName>
    <definedName name="Z_286AB24E_6DD8_4A1A_B427_7607C4C76646_.wvu.Rows" localSheetId="64" hidden="1">EAGLE!$41:$41</definedName>
    <definedName name="Z_286AB24E_6DD8_4A1A_B427_7607C4C76646_.wvu.Rows" localSheetId="56" hidden="1">'EMERALD '!$217:$217</definedName>
    <definedName name="Z_286AB24E_6DD8_4A1A_B427_7607C4C76646_.wvu.Rows" localSheetId="9" hidden="1">JAGUAR!$16:$16</definedName>
    <definedName name="Z_286AB24E_6DD8_4A1A_B427_7607C4C76646_.wvu.Rows" localSheetId="5" hidden="1">LION!$331:$331</definedName>
    <definedName name="Z_286AB24E_6DD8_4A1A_B427_7607C4C76646_.wvu.Rows" localSheetId="20" hidden="1">MAPLE!#REF!</definedName>
    <definedName name="Z_286AB24E_6DD8_4A1A_B427_7607C4C76646_.wvu.Rows" localSheetId="24" hidden="1">MUSTANG!#REF!</definedName>
    <definedName name="Z_286AB24E_6DD8_4A1A_B427_7607C4C76646_.wvu.Rows" localSheetId="29" hidden="1">'NEW FALCON'!#REF!</definedName>
    <definedName name="Z_286AB24E_6DD8_4A1A_B427_7607C4C76646_.wvu.Rows" localSheetId="21" hidden="1">ORIENT!$35:$35</definedName>
    <definedName name="Z_286AB24E_6DD8_4A1A_B427_7607C4C76646_.wvu.Rows" localSheetId="60" hidden="1">SANTANA!$200:$200</definedName>
    <definedName name="Z_286AB24E_6DD8_4A1A_B427_7607C4C76646_.wvu.Rows" localSheetId="44" hidden="1">SENTOSA!#REF!</definedName>
    <definedName name="Z_286AB24E_6DD8_4A1A_B427_7607C4C76646_.wvu.Rows" localSheetId="65" hidden="1">SEQUOIA!$35:$35</definedName>
    <definedName name="Z_286AB24E_6DD8_4A1A_B427_7607C4C76646_.wvu.Rows" localSheetId="31" hidden="1">SHIKRA!#REF!</definedName>
    <definedName name="Z_286AB24E_6DD8_4A1A_B427_7607C4C76646_.wvu.Rows" localSheetId="1" hidden="1">SHOGUN!$30:$30</definedName>
    <definedName name="Z_286AB24E_6DD8_4A1A_B427_7607C4C76646_.wvu.Rows" localSheetId="4" hidden="1">SILK!$401:$401</definedName>
    <definedName name="Z_286AB24E_6DD8_4A1A_B427_7607C4C76646_.wvu.Rows" localSheetId="6" hidden="1">SWAN!$267:$267</definedName>
    <definedName name="Z_2880886F_5B0B_4E18_B620_28A401552C4C_.wvu.FilterData" localSheetId="2" hidden="1">HOME!$A$20:$K$20</definedName>
    <definedName name="Z_29F62DA4_E7F9_45D2_B5D5_7F6A65BDFB1E_.wvu.FilterData" localSheetId="2" hidden="1">HOME!$A$20:$K$20</definedName>
    <definedName name="Z_2AFECA38_039A_416D_A3A6_952C7D02D6F5_.wvu.FilterData" localSheetId="2" hidden="1">HOME!$A$20:$K$20</definedName>
    <definedName name="Z_2B2FEF58_8F99_4448_AF64_85C8FA5880E8_.wvu.FilterData" localSheetId="2" hidden="1">HOME!$A$20:$K$20</definedName>
    <definedName name="Z_2B31349E_283A_44BC_82B1_BB1100C974E7_.wvu.FilterData" localSheetId="2" hidden="1">HOME!$A$20:$K$20</definedName>
    <definedName name="Z_2B3E1980_DB13_447B_B392_DFC8229C33B8_.wvu.FilterData" localSheetId="2" hidden="1">HOME!$A$20:$K$20</definedName>
    <definedName name="Z_2B3E1980_DB13_447B_B392_DFC8229C33B8_.wvu.FilterData" localSheetId="9" hidden="1">JAGUAR!$B$7:$F$7</definedName>
    <definedName name="Z_2C6A3322_A0AA_4410_B8AD_68D8053CDFF3_.wvu.FilterData" localSheetId="2" hidden="1">HOME!$A$20:$K$20</definedName>
    <definedName name="Z_2CBEF159_280D_46C4_8DA0_C0962A2EE4B3_.wvu.FilterData" localSheetId="2" hidden="1">HOME!$A$20:$K$20</definedName>
    <definedName name="Z_2DAB395C_F016_424C_B2A6_0F5CBC285A10_.wvu.FilterData" localSheetId="2" hidden="1">HOME!$A$20:$K$20</definedName>
    <definedName name="Z_2E3374ED_2310_43D4_AA78_1AEC2431C248_.wvu.FilterData" localSheetId="2" hidden="1">HOME!$A$20:$K$20</definedName>
    <definedName name="Z_2EF8E88E_F3AB_4A2C_B6B8_16996C029DDF_.wvu.FilterData" localSheetId="2" hidden="1">HOME!$A$20:$K$20</definedName>
    <definedName name="Z_2F69FEA3_A978_4E37_A998_63ABAB656AAC_.wvu.FilterData" localSheetId="2" hidden="1">HOME!$A$20:$K$20</definedName>
    <definedName name="Z_2F8BCC69_4615_4C6A_A7C4_D12BC1B2A508_.wvu.FilterData" localSheetId="2" hidden="1">HOME!$A$20:$K$20</definedName>
    <definedName name="Z_30744DB3_96E1_4E1A_9146_773ED69CE0DC_.wvu.FilterData" localSheetId="2" hidden="1">HOME!$A$20:$K$20</definedName>
    <definedName name="Z_308E5B78_E6F0_49C6_9594_6728E95657CC_.wvu.FilterData" localSheetId="2" hidden="1">HOME!$A$20:$K$20</definedName>
    <definedName name="Z_308E822D_89E1_45E1_B53B_93E4EFF36E9E_.wvu.FilterData" localSheetId="2" hidden="1">HOME!$A$20:$K$20</definedName>
    <definedName name="Z_3092D467_7AEE_4727_891B_F79204F667FC_.wvu.FilterData" localSheetId="2" hidden="1">HOME!$A$20:$K$20</definedName>
    <definedName name="Z_30E2F1FC_2DBB_4F7E_A812_10FB4E803E99_.wvu.FilterData" localSheetId="2" hidden="1">HOME!$A$20:$K$20</definedName>
    <definedName name="Z_315B291F_78D9_48D9_BDD1_D48FAAC04C85_.wvu.FilterData" localSheetId="2" hidden="1">HOME!$A$20:$K$20</definedName>
    <definedName name="Z_319C807A_2B34_4E4C_8AAD_0EE9E787385F_.wvu.FilterData" localSheetId="2" hidden="1">HOME!$A$20:$K$20</definedName>
    <definedName name="Z_321C1806_8181_4242_8AF3_88C833652A5B_.wvu.FilterData" localSheetId="2" hidden="1">HOME!$A$20:$K$20</definedName>
    <definedName name="Z_3220C80E_E7C3_4CEC_BA64_BFAA8AE41CA8_.wvu.FilterData" localSheetId="2" hidden="1">HOME!$A$20:$K$20</definedName>
    <definedName name="Z_329DFB5B_28AC_4BA9_A1C8_1707893E2B8F_.wvu.FilterData" localSheetId="2" hidden="1">HOME!$A$20:$K$20</definedName>
    <definedName name="Z_329DFB5B_28AC_4BA9_A1C8_1707893E2B8F_.wvu.FilterData" localSheetId="9" hidden="1">JAGUAR!$B$7:$F$7</definedName>
    <definedName name="Z_330CBA0D_D219_4CC3_98F6_99633A216C7C_.wvu.FilterData" localSheetId="9" hidden="1">JAGUAR!$B$7:$F$7</definedName>
    <definedName name="Z_337D7F4A_937E_42A0_A941_5FCC07653309_.wvu.FilterData" localSheetId="2" hidden="1">HOME!$A$20:$K$20</definedName>
    <definedName name="Z_33DD33D8_6FE9_4EE7_9C05_4AC6CDAFCD92_.wvu.FilterData" localSheetId="2" hidden="1">HOME!$A$20:$K$20</definedName>
    <definedName name="Z_346807D4_AA51_4328_A9EE_AF5E0D915CD9_.wvu.FilterData" localSheetId="2" hidden="1">HOME!$A$20:$K$20</definedName>
    <definedName name="Z_3486A54D_A264_4DD3_8D1F_7D94A0665579_.wvu.FilterData" localSheetId="2" hidden="1">HOME!$A$20:$K$20</definedName>
    <definedName name="Z_34DDDCD1_59CB_4042_A100_F4E53496BE00_.wvu.PrintArea" localSheetId="33" hidden="1">'AFRICA EXPRESS'!$A$1:$M$188</definedName>
    <definedName name="Z_34DDDCD1_59CB_4042_A100_F4E53496BE00_.wvu.PrintArea" localSheetId="30" hidden="1">AMERICA!$A$1:$M$149</definedName>
    <definedName name="Z_34DDDCD1_59CB_4042_A100_F4E53496BE00_.wvu.PrintArea" localSheetId="36" hidden="1">AUSTRALIA!$A$1:$H$98</definedName>
    <definedName name="Z_34DDDCD1_59CB_4042_A100_F4E53496BE00_.wvu.PrintArea" localSheetId="57" hidden="1">EMPIRE!$B$1:$M$208</definedName>
    <definedName name="Z_34DDDCD1_59CB_4042_A100_F4E53496BE00_.wvu.PrintArea" localSheetId="45" hidden="1">PEARL!$A$1:$M$33</definedName>
    <definedName name="Z_34DDDCD1_59CB_4042_A100_F4E53496BE00_.wvu.PrintArea" localSheetId="15" hidden="1">PHOENIX!$A$1:$L$5</definedName>
    <definedName name="Z_34DDDCD1_59CB_4042_A100_F4E53496BE00_.wvu.PrintArea" localSheetId="6" hidden="1">SWAN!$A$1:$N$246</definedName>
    <definedName name="Z_34DDDCD1_59CB_4042_A100_F4E53496BE00_.wvu.Rows" localSheetId="3" hidden="1">ALBATROSS!$322:$322</definedName>
    <definedName name="Z_34DDDCD1_59CB_4042_A100_F4E53496BE00_.wvu.Rows" localSheetId="46" hidden="1">CHINOOK!#REF!</definedName>
    <definedName name="Z_34DDDCD1_59CB_4042_A100_F4E53496BE00_.wvu.Rows" localSheetId="47" hidden="1">'CHINOOk.'!#REF!</definedName>
    <definedName name="Z_34DDDCD1_59CB_4042_A100_F4E53496BE00_.wvu.Rows" localSheetId="55" hidden="1">DAHLIA!#REF!</definedName>
    <definedName name="Z_34DDDCD1_59CB_4042_A100_F4E53496BE00_.wvu.Rows" localSheetId="64" hidden="1">EAGLE!$41:$41</definedName>
    <definedName name="Z_34DDDCD1_59CB_4042_A100_F4E53496BE00_.wvu.Rows" localSheetId="56" hidden="1">'EMERALD '!$217:$217</definedName>
    <definedName name="Z_34DDDCD1_59CB_4042_A100_F4E53496BE00_.wvu.Rows" localSheetId="9" hidden="1">JAGUAR!$16:$16</definedName>
    <definedName name="Z_34DDDCD1_59CB_4042_A100_F4E53496BE00_.wvu.Rows" localSheetId="5" hidden="1">LION!$331:$331</definedName>
    <definedName name="Z_34DDDCD1_59CB_4042_A100_F4E53496BE00_.wvu.Rows" localSheetId="20" hidden="1">MAPLE!#REF!</definedName>
    <definedName name="Z_34DDDCD1_59CB_4042_A100_F4E53496BE00_.wvu.Rows" localSheetId="24" hidden="1">MUSTANG!#REF!</definedName>
    <definedName name="Z_34DDDCD1_59CB_4042_A100_F4E53496BE00_.wvu.Rows" localSheetId="21" hidden="1">ORIENT!$35:$35</definedName>
    <definedName name="Z_34DDDCD1_59CB_4042_A100_F4E53496BE00_.wvu.Rows" localSheetId="60" hidden="1">SANTANA!$200:$200</definedName>
    <definedName name="Z_34DDDCD1_59CB_4042_A100_F4E53496BE00_.wvu.Rows" localSheetId="65" hidden="1">SEQUOIA!$35:$35</definedName>
    <definedName name="Z_34DDDCD1_59CB_4042_A100_F4E53496BE00_.wvu.Rows" localSheetId="1" hidden="1">SHOGUN!$30:$30</definedName>
    <definedName name="Z_34DDDCD1_59CB_4042_A100_F4E53496BE00_.wvu.Rows" localSheetId="4" hidden="1">SILK!$401:$401</definedName>
    <definedName name="Z_34DDDCD1_59CB_4042_A100_F4E53496BE00_.wvu.Rows" localSheetId="6" hidden="1">SWAN!$267:$267</definedName>
    <definedName name="Z_35346601_E1DC_4E03_908D_B5CB7EC66548_.wvu.FilterData" localSheetId="2" hidden="1">HOME!$A$20:$K$20</definedName>
    <definedName name="Z_353C0BB2_AA15_4B1F_BFF3_82650C829716_.wvu.PrintArea" localSheetId="33" hidden="1">'AFRICA EXPRESS'!$A$1:$M$188</definedName>
    <definedName name="Z_353C0BB2_AA15_4B1F_BFF3_82650C829716_.wvu.PrintArea" localSheetId="30" hidden="1">AMERICA!$A$1:$M$149</definedName>
    <definedName name="Z_353C0BB2_AA15_4B1F_BFF3_82650C829716_.wvu.PrintArea" localSheetId="36" hidden="1">AUSTRALIA!$A$1:$H$98</definedName>
    <definedName name="Z_353C0BB2_AA15_4B1F_BFF3_82650C829716_.wvu.PrintArea" localSheetId="57" hidden="1">EMPIRE!$B$1:$M$208</definedName>
    <definedName name="Z_353C0BB2_AA15_4B1F_BFF3_82650C829716_.wvu.PrintArea" localSheetId="45" hidden="1">PEARL!$A$1:$M$33</definedName>
    <definedName name="Z_353C0BB2_AA15_4B1F_BFF3_82650C829716_.wvu.PrintArea" localSheetId="15" hidden="1">PHOENIX!$A$1:$L$5</definedName>
    <definedName name="Z_353C0BB2_AA15_4B1F_BFF3_82650C829716_.wvu.PrintArea" localSheetId="6" hidden="1">SWAN!$A$1:$N$246</definedName>
    <definedName name="Z_353C0BB2_AA15_4B1F_BFF3_82650C829716_.wvu.Rows" localSheetId="3" hidden="1">ALBATROSS!$322:$322</definedName>
    <definedName name="Z_353C0BB2_AA15_4B1F_BFF3_82650C829716_.wvu.Rows" localSheetId="46" hidden="1">CHINOOK!#REF!</definedName>
    <definedName name="Z_353C0BB2_AA15_4B1F_BFF3_82650C829716_.wvu.Rows" localSheetId="47" hidden="1">'CHINOOk.'!#REF!</definedName>
    <definedName name="Z_353C0BB2_AA15_4B1F_BFF3_82650C829716_.wvu.Rows" localSheetId="55" hidden="1">DAHLIA!#REF!</definedName>
    <definedName name="Z_353C0BB2_AA15_4B1F_BFF3_82650C829716_.wvu.Rows" localSheetId="64" hidden="1">EAGLE!$41:$41</definedName>
    <definedName name="Z_353C0BB2_AA15_4B1F_BFF3_82650C829716_.wvu.Rows" localSheetId="56" hidden="1">'EMERALD '!$217:$217</definedName>
    <definedName name="Z_353C0BB2_AA15_4B1F_BFF3_82650C829716_.wvu.Rows" localSheetId="9" hidden="1">JAGUAR!$16:$16</definedName>
    <definedName name="Z_353C0BB2_AA15_4B1F_BFF3_82650C829716_.wvu.Rows" localSheetId="5" hidden="1">LION!$331:$331</definedName>
    <definedName name="Z_353C0BB2_AA15_4B1F_BFF3_82650C829716_.wvu.Rows" localSheetId="20" hidden="1">MAPLE!#REF!</definedName>
    <definedName name="Z_353C0BB2_AA15_4B1F_BFF3_82650C829716_.wvu.Rows" localSheetId="24" hidden="1">MUSTANG!#REF!</definedName>
    <definedName name="Z_353C0BB2_AA15_4B1F_BFF3_82650C829716_.wvu.Rows" localSheetId="21" hidden="1">ORIENT!$35:$35</definedName>
    <definedName name="Z_353C0BB2_AA15_4B1F_BFF3_82650C829716_.wvu.Rows" localSheetId="60" hidden="1">SANTANA!$200:$200</definedName>
    <definedName name="Z_353C0BB2_AA15_4B1F_BFF3_82650C829716_.wvu.Rows" localSheetId="65" hidden="1">SEQUOIA!$35:$35</definedName>
    <definedName name="Z_353C0BB2_AA15_4B1F_BFF3_82650C829716_.wvu.Rows" localSheetId="1" hidden="1">SHOGUN!$30:$30</definedName>
    <definedName name="Z_353C0BB2_AA15_4B1F_BFF3_82650C829716_.wvu.Rows" localSheetId="4" hidden="1">SILK!$401:$401</definedName>
    <definedName name="Z_353C0BB2_AA15_4B1F_BFF3_82650C829716_.wvu.Rows" localSheetId="6" hidden="1">SWAN!$267:$267</definedName>
    <definedName name="Z_3574928E_A674_4E11_BB33_55553198EED5_.wvu.FilterData" localSheetId="2" hidden="1">HOME!$A$20:$K$20</definedName>
    <definedName name="Z_35EB529B_EE4C_4B66_A891_DC6658CEF51C_.wvu.FilterData" localSheetId="2" hidden="1">HOME!$A$20:$K$20</definedName>
    <definedName name="Z_3611E5CD_956E_4A89_9277_FF1C2A041680_.wvu.FilterData" localSheetId="2" hidden="1">HOME!$A$20:$K$20</definedName>
    <definedName name="Z_369FA1D2_6D5B_4D0C_9098_1C5BF941279E_.wvu.FilterData" localSheetId="2" hidden="1">HOME!$A$20:$K$20</definedName>
    <definedName name="Z_36CD35D2_1170_4269_B521_D19BCB5A7E2A_.wvu.FilterData" localSheetId="2" hidden="1">HOME!$A$20:$K$20</definedName>
    <definedName name="Z_36CD35D2_1170_4269_B521_D19BCB5A7E2A_.wvu.FilterData" localSheetId="9" hidden="1">JAGUAR!$B$7:$F$7</definedName>
    <definedName name="Z_36E302CC_131B_437E_8A83_456002C2DE70_.wvu.FilterData" localSheetId="2" hidden="1">HOME!$A$20:$K$20</definedName>
    <definedName name="Z_371FE7AA_75E0_4E95_84AC_90527869EFE8_.wvu.FilterData" localSheetId="2" hidden="1">HOME!$A$20:$K$20</definedName>
    <definedName name="Z_374256C8_9E9E_4197_95DB_BF3AECDFD679_.wvu.FilterData" localSheetId="2" hidden="1">HOME!$A$20:$K$20</definedName>
    <definedName name="Z_37D0E419_4F7A_4E0C_BD4D_F466D7EF41E8_.wvu.FilterData" localSheetId="2" hidden="1">HOME!$A$20:$K$20</definedName>
    <definedName name="Z_37E46029_DCCC_4702_A868_982700060069_.wvu.FilterData" localSheetId="2" hidden="1">HOME!$A$20:$K$20</definedName>
    <definedName name="Z_383522D8_B9E3_4DA1_8C4C_9166D9D858B9_.wvu.FilterData" localSheetId="2" hidden="1">HOME!$A$20:$K$20</definedName>
    <definedName name="Z_38CAA705_62B5_4601_BBD5_7B5CFF3768F0_.wvu.FilterData" localSheetId="2" hidden="1">HOME!$A$20:$K$20</definedName>
    <definedName name="Z_3911FCA3_DB9E_455D_A5C5_776F164143EF_.wvu.FilterData" localSheetId="2" hidden="1">HOME!$A$20:$K$20</definedName>
    <definedName name="Z_39CD2D4C_4376_4802_A408_9940EE7B7659_.wvu.FilterData" localSheetId="2" hidden="1">HOME!$A$20:$K$20</definedName>
    <definedName name="Z_3A2C79F4_C7B2_4F5E_A28D_D39C31D22D37_.wvu.FilterData" localSheetId="2" hidden="1">HOME!$A$20:$K$20</definedName>
    <definedName name="Z_3AB063AB_28E0_4D7B_86ED_12D02047AD82_.wvu.FilterData" localSheetId="2" hidden="1">HOME!$A$20:$K$20</definedName>
    <definedName name="Z_3AE54455_186B_43F4_8784_E89B0CA9C775_.wvu.FilterData" localSheetId="2" hidden="1">HOME!$A$20:$K$20</definedName>
    <definedName name="Z_3B24700C_067F_41C9_975E_945248864FB9_.wvu.FilterData" localSheetId="2" hidden="1">HOME!$A$20:$K$20</definedName>
    <definedName name="Z_3B402BC6_A155_4FF4_90E5_C8830AE6DC10_.wvu.FilterData" localSheetId="9" hidden="1">JAGUAR!$B$7:$F$7</definedName>
    <definedName name="Z_3BB25879_D9A3_4A84_A81D_A89FB7C0C183_.wvu.FilterData" localSheetId="2" hidden="1">HOME!$A$20:$K$20</definedName>
    <definedName name="Z_3BDF6A72_FF5D_4070_B982_596EFDE561D5_.wvu.FilterData" localSheetId="2" hidden="1">HOME!$A$20:$K$20</definedName>
    <definedName name="Z_3C7B0E18_C477_400B_872F_CA3293E1A1DF_.wvu.FilterData" localSheetId="2" hidden="1">HOME!$A$20:$K$20</definedName>
    <definedName name="Z_3CCB0E37_E810_4B15_BD1B_19B75604D8BE_.wvu.FilterData" localSheetId="2" hidden="1">HOME!$A$20:$K$20</definedName>
    <definedName name="Z_3CCB0E37_E810_4B15_BD1B_19B75604D8BE_.wvu.FilterData" localSheetId="9" hidden="1">JAGUAR!$B$7:$F$7</definedName>
    <definedName name="Z_3DC4863A_6B17_4A30_B70B_98E626378090_.wvu.FilterData" localSheetId="2" hidden="1">HOME!$A$20:$K$20</definedName>
    <definedName name="Z_3E239F19_8CE0_478F_B33B_E26E369DEF95_.wvu.FilterData" localSheetId="2" hidden="1">HOME!$A$20:$K$20</definedName>
    <definedName name="Z_3EAFFA52_9172_4367_BD8B_807FD7C2425E_.wvu.FilterData" localSheetId="36" hidden="1">AUSTRALIA!$C$2</definedName>
    <definedName name="Z_3FE47AA1_5F58_4855_A659_E3D9956B9AA1_.wvu.FilterData" localSheetId="2" hidden="1">HOME!$A$20:$K$20</definedName>
    <definedName name="Z_406EBF3C_134D_4EC3_9BB4_2B4CD75D525D_.wvu.FilterData" localSheetId="9" hidden="1">JAGUAR!$B$7:$F$7</definedName>
    <definedName name="Z_407EF083_D45C_4D6D_ACB2_606D66EB0BC3_.wvu.FilterData" localSheetId="2" hidden="1">HOME!$A$20:$K$20</definedName>
    <definedName name="Z_40B16C62_2CB5_4216_AC02_507E0D90E8CD_.wvu.FilterData" localSheetId="2" hidden="1">HOME!$A$20:$K$20</definedName>
    <definedName name="Z_40BE172A_1E88_4F86_954D_D0D9025C03C2_.wvu.FilterData" localSheetId="2" hidden="1">HOME!$A$20:$K$20</definedName>
    <definedName name="Z_41C85A0A_22EB_4D15_9E5B_C43C3F028C1D_.wvu.FilterData" localSheetId="2" hidden="1">HOME!$A$20:$K$20</definedName>
    <definedName name="Z_41F53BB1_B94F_4AD0_A4F0_9FF7CCF3C720_.wvu.FilterData" localSheetId="2" hidden="1">HOME!$A$20:$K$20</definedName>
    <definedName name="Z_4206F1DB_505E_4BA6_92B5_EC37E68618CF_.wvu.FilterData" localSheetId="2" hidden="1">HOME!$A$20:$K$20</definedName>
    <definedName name="Z_4207851A_A9C4_4C7F_A983_5888F88768C0_.wvu.Cols" localSheetId="38" hidden="1">ORIGAMI!$F:$F</definedName>
    <definedName name="Z_4207851A_A9C4_4C7F_A983_5888F88768C0_.wvu.Cols" localSheetId="23" hidden="1">PETRA!$E:$E</definedName>
    <definedName name="Z_4207851A_A9C4_4C7F_A983_5888F88768C0_.wvu.Cols" localSheetId="22" hidden="1">RSEAXL!$E:$E</definedName>
    <definedName name="Z_4207851A_A9C4_4C7F_A983_5888F88768C0_.wvu.FilterData" localSheetId="2" hidden="1">HOME!$A$20:$K$20</definedName>
    <definedName name="Z_4207851A_A9C4_4C7F_A983_5888F88768C0_.wvu.PrintArea" localSheetId="33" hidden="1">'AFRICA EXPRESS'!$A$1:$M$188</definedName>
    <definedName name="Z_4207851A_A9C4_4C7F_A983_5888F88768C0_.wvu.PrintArea" localSheetId="30" hidden="1">AMERICA!$A$1:$M$149</definedName>
    <definedName name="Z_4207851A_A9C4_4C7F_A983_5888F88768C0_.wvu.PrintArea" localSheetId="36" hidden="1">AUSTRALIA!$A$1:$H$98</definedName>
    <definedName name="Z_4207851A_A9C4_4C7F_A983_5888F88768C0_.wvu.PrintArea" localSheetId="57" hidden="1">EMPIRE!$B$1:$M$208</definedName>
    <definedName name="Z_4207851A_A9C4_4C7F_A983_5888F88768C0_.wvu.PrintArea" localSheetId="2" hidden="1">HOME!$A$20:$K$20</definedName>
    <definedName name="Z_4207851A_A9C4_4C7F_A983_5888F88768C0_.wvu.PrintArea" localSheetId="45" hidden="1">PEARL!$A$1:$M$33</definedName>
    <definedName name="Z_4207851A_A9C4_4C7F_A983_5888F88768C0_.wvu.PrintArea" localSheetId="15" hidden="1">PHOENIX!$A$1:$L$5</definedName>
    <definedName name="Z_4207851A_A9C4_4C7F_A983_5888F88768C0_.wvu.PrintArea" localSheetId="6" hidden="1">SWAN!$A$1:$N$246</definedName>
    <definedName name="Z_4207851A_A9C4_4C7F_A983_5888F88768C0_.wvu.Rows" localSheetId="33" hidden="1">'AFRICA EXPRESS'!#REF!</definedName>
    <definedName name="Z_4207851A_A9C4_4C7F_A983_5888F88768C0_.wvu.Rows" localSheetId="3" hidden="1">ALBATROSS!$322:$322</definedName>
    <definedName name="Z_4207851A_A9C4_4C7F_A983_5888F88768C0_.wvu.Rows" localSheetId="30" hidden="1">AMERICA!#REF!</definedName>
    <definedName name="Z_4207851A_A9C4_4C7F_A983_5888F88768C0_.wvu.Rows" localSheetId="36" hidden="1">AUSTRALIA!#REF!</definedName>
    <definedName name="Z_4207851A_A9C4_4C7F_A983_5888F88768C0_.wvu.Rows" localSheetId="10" hidden="1">'BRITANNIA '!$184:$184</definedName>
    <definedName name="Z_4207851A_A9C4_4C7F_A983_5888F88768C0_.wvu.Rows" localSheetId="40" hidden="1">CARIOCA!#REF!</definedName>
    <definedName name="Z_4207851A_A9C4_4C7F_A983_5888F88768C0_.wvu.Rows" localSheetId="46" hidden="1">CHINOOK!#REF!</definedName>
    <definedName name="Z_4207851A_A9C4_4C7F_A983_5888F88768C0_.wvu.Rows" localSheetId="47" hidden="1">'CHINOOk.'!#REF!</definedName>
    <definedName name="Z_4207851A_A9C4_4C7F_A983_5888F88768C0_.wvu.Rows" localSheetId="28" hidden="1">CLANGA!#REF!</definedName>
    <definedName name="Z_4207851A_A9C4_4C7F_A983_5888F88768C0_.wvu.Rows" localSheetId="7" hidden="1">CONDOR!$320:$320</definedName>
    <definedName name="Z_4207851A_A9C4_4C7F_A983_5888F88768C0_.wvu.Rows" localSheetId="55" hidden="1">DAHLIA!#REF!</definedName>
    <definedName name="Z_4207851A_A9C4_4C7F_A983_5888F88768C0_.wvu.Rows" localSheetId="64" hidden="1">EAGLE!$41:$41</definedName>
    <definedName name="Z_4207851A_A9C4_4C7F_A983_5888F88768C0_.wvu.Rows" localSheetId="56" hidden="1">'EMERALD '!#REF!,'EMERALD '!$217:$217</definedName>
    <definedName name="Z_4207851A_A9C4_4C7F_A983_5888F88768C0_.wvu.Rows" localSheetId="37" hidden="1">IPANEMA!$6:$17</definedName>
    <definedName name="Z_4207851A_A9C4_4C7F_A983_5888F88768C0_.wvu.Rows" localSheetId="9" hidden="1">JAGUAR!$16:$16</definedName>
    <definedName name="Z_4207851A_A9C4_4C7F_A983_5888F88768C0_.wvu.Rows" localSheetId="5" hidden="1">LION!$331:$331</definedName>
    <definedName name="Z_4207851A_A9C4_4C7F_A983_5888F88768C0_.wvu.Rows" localSheetId="20" hidden="1">MAPLE!#REF!</definedName>
    <definedName name="Z_4207851A_A9C4_4C7F_A983_5888F88768C0_.wvu.Rows" localSheetId="24" hidden="1">MUSTANG!#REF!</definedName>
    <definedName name="Z_4207851A_A9C4_4C7F_A983_5888F88768C0_.wvu.Rows" localSheetId="29" hidden="1">'NEW FALCON'!#REF!</definedName>
    <definedName name="Z_4207851A_A9C4_4C7F_A983_5888F88768C0_.wvu.Rows" localSheetId="14" hidden="1">PANTHER!#REF!,PANTHER!#REF!</definedName>
    <definedName name="Z_4207851A_A9C4_4C7F_A983_5888F88768C0_.wvu.Rows" localSheetId="60" hidden="1">SANTANA!$200:$200</definedName>
    <definedName name="Z_4207851A_A9C4_4C7F_A983_5888F88768C0_.wvu.Rows" localSheetId="44" hidden="1">SENTOSA!#REF!</definedName>
    <definedName name="Z_4207851A_A9C4_4C7F_A983_5888F88768C0_.wvu.Rows" localSheetId="65" hidden="1">SEQUOIA!$35:$35</definedName>
    <definedName name="Z_4207851A_A9C4_4C7F_A983_5888F88768C0_.wvu.Rows" localSheetId="31" hidden="1">SHIKRA!#REF!</definedName>
    <definedName name="Z_4207851A_A9C4_4C7F_A983_5888F88768C0_.wvu.Rows" localSheetId="1" hidden="1">SHOGUN!$30:$30</definedName>
    <definedName name="Z_4207851A_A9C4_4C7F_A983_5888F88768C0_.wvu.Rows" localSheetId="4" hidden="1">SILK!$401:$401</definedName>
    <definedName name="Z_4207851A_A9C4_4C7F_A983_5888F88768C0_.wvu.Rows" localSheetId="6" hidden="1">SWAN!$267:$267</definedName>
    <definedName name="Z_4207851A_A9C4_4C7F_A983_5888F88768C0_.wvu.Rows" localSheetId="54" hidden="1">TIGER!#REF!,TIGER!#REF!</definedName>
    <definedName name="Z_425B92D6_7FE4_4E87_AC6F_9E27D775B9D8_.wvu.FilterData" localSheetId="2" hidden="1">HOME!$A$20:$K$20</definedName>
    <definedName name="Z_42C5EC27_ECA1_4FCB_8D1E_C89FEB37C7DB_.wvu.FilterData" localSheetId="2" hidden="1">HOME!$A$20:$K$20</definedName>
    <definedName name="Z_43135813_5616_4B2B_819D_47879DF0A84B_.wvu.FilterData" localSheetId="2" hidden="1">HOME!$A$20:$K$20</definedName>
    <definedName name="Z_433E584D_F363_4F1B_A122_8EA5981DB0B3_.wvu.FilterData" localSheetId="2" hidden="1">HOME!$A$20:$K$20</definedName>
    <definedName name="Z_4380BFD8_78DD_4B6C_AC6C_CA631201633E_.wvu.FilterData" localSheetId="2" hidden="1">HOME!$A$20:$K$20</definedName>
    <definedName name="Z_4380BFD8_78DD_4B6C_AC6C_CA631201633E_.wvu.FilterData" localSheetId="9" hidden="1">JAGUAR!$B$7:$F$7</definedName>
    <definedName name="Z_43F02709_ED6B_4B81_A745_231D313A861E_.wvu.FilterData" localSheetId="2" hidden="1">HOME!$A$20:$K$20</definedName>
    <definedName name="Z_43FD60DF_215A_45A1_98B5_18396636766D_.wvu.FilterData" localSheetId="2" hidden="1">HOME!$A$20:$K$20</definedName>
    <definedName name="Z_44B113B8_9CEA_46B5_BCF6_01F0A771DA49_.wvu.FilterData" localSheetId="2" hidden="1">HOME!$A$20:$K$20</definedName>
    <definedName name="Z_44B113B8_9CEA_46B5_BCF6_01F0A771DA49_.wvu.PrintArea" localSheetId="33" hidden="1">'AFRICA EXPRESS'!$A$1:$M$188</definedName>
    <definedName name="Z_44B113B8_9CEA_46B5_BCF6_01F0A771DA49_.wvu.PrintArea" localSheetId="30" hidden="1">AMERICA!$A$1:$M$149</definedName>
    <definedName name="Z_44B113B8_9CEA_46B5_BCF6_01F0A771DA49_.wvu.PrintArea" localSheetId="36" hidden="1">AUSTRALIA!$A$1:$H$98</definedName>
    <definedName name="Z_44B113B8_9CEA_46B5_BCF6_01F0A771DA49_.wvu.PrintArea" localSheetId="57" hidden="1">EMPIRE!$B$1:$M$208</definedName>
    <definedName name="Z_44B113B8_9CEA_46B5_BCF6_01F0A771DA49_.wvu.PrintArea" localSheetId="2" hidden="1">HOME!$A$1:$K$623</definedName>
    <definedName name="Z_44B113B8_9CEA_46B5_BCF6_01F0A771DA49_.wvu.PrintArea" localSheetId="45" hidden="1">PEARL!$A$1:$M$33</definedName>
    <definedName name="Z_44B113B8_9CEA_46B5_BCF6_01F0A771DA49_.wvu.PrintArea" localSheetId="15" hidden="1">PHOENIX!$A$1:$L$5</definedName>
    <definedName name="Z_44B113B8_9CEA_46B5_BCF6_01F0A771DA49_.wvu.PrintArea" localSheetId="6" hidden="1">SWAN!$A$1:$N$246</definedName>
    <definedName name="Z_44B113B8_9CEA_46B5_BCF6_01F0A771DA49_.wvu.Rows" localSheetId="3" hidden="1">ALBATROSS!$322:$322</definedName>
    <definedName name="Z_44B113B8_9CEA_46B5_BCF6_01F0A771DA49_.wvu.Rows" localSheetId="46" hidden="1">CHINOOK!#REF!</definedName>
    <definedName name="Z_44B113B8_9CEA_46B5_BCF6_01F0A771DA49_.wvu.Rows" localSheetId="47" hidden="1">'CHINOOk.'!#REF!</definedName>
    <definedName name="Z_44B113B8_9CEA_46B5_BCF6_01F0A771DA49_.wvu.Rows" localSheetId="28" hidden="1">CLANGA!#REF!</definedName>
    <definedName name="Z_44B113B8_9CEA_46B5_BCF6_01F0A771DA49_.wvu.Rows" localSheetId="55" hidden="1">DAHLIA!#REF!</definedName>
    <definedName name="Z_44B113B8_9CEA_46B5_BCF6_01F0A771DA49_.wvu.Rows" localSheetId="64" hidden="1">EAGLE!$41:$41</definedName>
    <definedName name="Z_44B113B8_9CEA_46B5_BCF6_01F0A771DA49_.wvu.Rows" localSheetId="56" hidden="1">'EMERALD '!$217:$217</definedName>
    <definedName name="Z_44B113B8_9CEA_46B5_BCF6_01F0A771DA49_.wvu.Rows" localSheetId="9" hidden="1">JAGUAR!$16:$16</definedName>
    <definedName name="Z_44B113B8_9CEA_46B5_BCF6_01F0A771DA49_.wvu.Rows" localSheetId="5" hidden="1">LION!$331:$331</definedName>
    <definedName name="Z_44B113B8_9CEA_46B5_BCF6_01F0A771DA49_.wvu.Rows" localSheetId="20" hidden="1">MAPLE!#REF!</definedName>
    <definedName name="Z_44B113B8_9CEA_46B5_BCF6_01F0A771DA49_.wvu.Rows" localSheetId="24" hidden="1">MUSTANG!#REF!</definedName>
    <definedName name="Z_44B113B8_9CEA_46B5_BCF6_01F0A771DA49_.wvu.Rows" localSheetId="29" hidden="1">'NEW FALCON'!#REF!</definedName>
    <definedName name="Z_44B113B8_9CEA_46B5_BCF6_01F0A771DA49_.wvu.Rows" localSheetId="21" hidden="1">ORIENT!$35:$35</definedName>
    <definedName name="Z_44B113B8_9CEA_46B5_BCF6_01F0A771DA49_.wvu.Rows" localSheetId="60" hidden="1">SANTANA!$200:$200</definedName>
    <definedName name="Z_44B113B8_9CEA_46B5_BCF6_01F0A771DA49_.wvu.Rows" localSheetId="44" hidden="1">SENTOSA!#REF!</definedName>
    <definedName name="Z_44B113B8_9CEA_46B5_BCF6_01F0A771DA49_.wvu.Rows" localSheetId="65" hidden="1">SEQUOIA!$35:$35</definedName>
    <definedName name="Z_44B113B8_9CEA_46B5_BCF6_01F0A771DA49_.wvu.Rows" localSheetId="31" hidden="1">SHIKRA!#REF!</definedName>
    <definedName name="Z_44B113B8_9CEA_46B5_BCF6_01F0A771DA49_.wvu.Rows" localSheetId="1" hidden="1">SHOGUN!$30:$30</definedName>
    <definedName name="Z_44B113B8_9CEA_46B5_BCF6_01F0A771DA49_.wvu.Rows" localSheetId="4" hidden="1">SILK!$401:$401</definedName>
    <definedName name="Z_44B113B8_9CEA_46B5_BCF6_01F0A771DA49_.wvu.Rows" localSheetId="6" hidden="1">SWAN!$267:$267</definedName>
    <definedName name="Z_44D09169_3035_4109_ACFC_8C5DE7C1F4F6_.wvu.FilterData" localSheetId="2" hidden="1">HOME!$A$20:$K$20</definedName>
    <definedName name="Z_44E6E3DE_4F80_4B8E_BD26_2B70C58CD8FE_.wvu.FilterData" localSheetId="9" hidden="1">JAGUAR!$B$7:$F$7</definedName>
    <definedName name="Z_450F5839_DEB1_4664_9AD3_D68189C936DA_.wvu.FilterData" localSheetId="2" hidden="1">HOME!$A$20:$K$20</definedName>
    <definedName name="Z_451AC4AB_2DD6_45E7_829C_527251703C32_.wvu.FilterData" localSheetId="9" hidden="1">JAGUAR!$B$7:$F$7</definedName>
    <definedName name="Z_4545E617_9A6C_4691_9669_E5F676DD541B_.wvu.FilterData" localSheetId="2" hidden="1">HOME!$A$20:$K$20</definedName>
    <definedName name="Z_459B3394_13FF_425E_AD09_C9BBD0E0027E_.wvu.FilterData" localSheetId="2" hidden="1">HOME!$A$20:$K$20</definedName>
    <definedName name="Z_45D8A5EB_72E6_4476_9E45_17724A732E21_.wvu.FilterData" localSheetId="2" hidden="1">HOME!$A$20:$K$20</definedName>
    <definedName name="Z_46000F75_6E5D_4A12_904B_5CE98DBFB110_.wvu.FilterData" localSheetId="2" hidden="1">HOME!$A$20:$K$20</definedName>
    <definedName name="Z_4675E661_AABE_4330_B96F_B2513D52A0A3_.wvu.FilterData" localSheetId="2" hidden="1">HOME!$A$20:$K$20</definedName>
    <definedName name="Z_4675E661_AABE_4330_B96F_B2513D52A0A3_.wvu.FilterData" localSheetId="9" hidden="1">JAGUAR!$B$7:$F$7</definedName>
    <definedName name="Z_471CB49A_5DC5_4021_BFBC_AE3A7E6A126E_.wvu.FilterData" localSheetId="2" hidden="1">HOME!$A$20:$K$20</definedName>
    <definedName name="Z_473E4DAE_8DAC_468C_BE98_7C6C77C27549_.wvu.FilterData" localSheetId="2" hidden="1">HOME!$A$20:$K$20</definedName>
    <definedName name="Z_47522789_2453_466C_B553_8278DFA1903B_.wvu.FilterData" localSheetId="2" hidden="1">HOME!$A$20:$K$20</definedName>
    <definedName name="Z_47884D78_4C8E_4301_AA37_CDDB247DC21E_.wvu.FilterData" localSheetId="2" hidden="1">HOME!$A$20:$K$20</definedName>
    <definedName name="Z_47A1854D_8C49_4FD2_ADB6_A293C7A574D5_.wvu.FilterData" localSheetId="2" hidden="1">HOME!$A$20:$K$20</definedName>
    <definedName name="Z_47AA9AAB_B789_4FB5_A94B_BD0D59E070A3_.wvu.FilterData" localSheetId="2" hidden="1">HOME!$A$20:$K$20</definedName>
    <definedName name="Z_47DF427F_49FC_4C13_B454_9B692956E24B_.wvu.FilterData" localSheetId="2" hidden="1">HOME!$A$20:$K$20</definedName>
    <definedName name="Z_48488447_E094_48C2_8275_4127DC3126ED_.wvu.FilterData" localSheetId="2" hidden="1">HOME!$A$20:$K$20</definedName>
    <definedName name="Z_4858FA16_8184_4E72_84C2_D2BF83CD98AA_.wvu.FilterData" localSheetId="9" hidden="1">JAGUAR!$B$7:$F$7</definedName>
    <definedName name="Z_4861CEBC_343C_4E7B_9554_DAE6CDC653C2_.wvu.FilterData" localSheetId="2" hidden="1">HOME!$A$20:$K$20</definedName>
    <definedName name="Z_48625B4D_E69B_4769_ABE9_75C09DAA3DBE_.wvu.FilterData" localSheetId="2" hidden="1">HOME!$A$20:$K$20</definedName>
    <definedName name="Z_488FEB68_7C73_4EEF_B3CB_E6249F83232C_.wvu.FilterData" localSheetId="2" hidden="1">HOME!$A$20:$K$20</definedName>
    <definedName name="Z_48EF21F6_41C7_42A9_9B6E_6DCD9D96D60D_.wvu.FilterData" localSheetId="2" hidden="1">HOME!$A$20:$K$20</definedName>
    <definedName name="Z_48F332D1_8DE9_45E3_BEA4_7DE82C019A4B_.wvu.FilterData" localSheetId="2" hidden="1">HOME!$A$20:$K$20</definedName>
    <definedName name="Z_49E909AA_9B1C_4EC1_80E3_F1D60749E404_.wvu.FilterData" localSheetId="2" hidden="1">HOME!$A$20:$K$20</definedName>
    <definedName name="Z_49F0735B_1048_4B98_9B13_C486909EB316_.wvu.FilterData" localSheetId="2" hidden="1">HOME!$A$20:$K$20</definedName>
    <definedName name="Z_4AC7B439_1EAD_411B_9D3C_1CF933B86DBD_.wvu.FilterData" localSheetId="2" hidden="1">HOME!$A$20:$K$20</definedName>
    <definedName name="Z_4B161ADC_02BD_44DA_95F2_D5E07F0997E5_.wvu.FilterData" localSheetId="2" hidden="1">HOME!$A$20:$K$20</definedName>
    <definedName name="Z_4B963413_6E63_4D9C_8488_D355B4FF33E3_.wvu.FilterData" localSheetId="9" hidden="1">JAGUAR!$B$7:$F$7</definedName>
    <definedName name="Z_4C24E935_C093_4669_8CDA_82CFB2CA4C25_.wvu.FilterData" localSheetId="2" hidden="1">HOME!$A$20:$K$20</definedName>
    <definedName name="Z_4C24E935_C093_4669_8CDA_82CFB2CA4C25_.wvu.FilterData" localSheetId="9" hidden="1">JAGUAR!$B$7:$F$7</definedName>
    <definedName name="Z_4C313065_C6CA_4938_A476_40D10BE7E24D_.wvu.FilterData" localSheetId="2" hidden="1">HOME!$A$20:$K$20</definedName>
    <definedName name="Z_4C8AED7F_9EAB_4E10_85BA_6D24F9B3DE46_.wvu.FilterData" localSheetId="2" hidden="1">HOME!$A$20:$K$20</definedName>
    <definedName name="Z_4C996F01_6BC8_4683_8B8B_E0925A8A7380_.wvu.FilterData" localSheetId="2" hidden="1">HOME!$A$20:$K$20</definedName>
    <definedName name="Z_4C9B6297_C659_4571_A022_696BDF03A3EC_.wvu.FilterData" localSheetId="2" hidden="1">HOME!$A$20:$K$20</definedName>
    <definedName name="Z_4CFE4751_DA6F_4D55_8D85_7AFB44F1ADEF_.wvu.FilterData" localSheetId="9" hidden="1">JAGUAR!$B$7:$F$7</definedName>
    <definedName name="Z_4E4F8502_59B0_4888_8394_2A5AF85A5275_.wvu.FilterData" localSheetId="2" hidden="1">HOME!$A$20:$K$20</definedName>
    <definedName name="Z_4E666960_F75E_4DEC_AA08_CB80C5246F2D_.wvu.FilterData" localSheetId="2" hidden="1">HOME!$A$20:$K$20</definedName>
    <definedName name="Z_4E666960_F75E_4DEC_AA08_CB80C5246F2D_.wvu.PrintArea" localSheetId="33" hidden="1">'AFRICA EXPRESS'!$A$1:$M$188</definedName>
    <definedName name="Z_4E666960_F75E_4DEC_AA08_CB80C5246F2D_.wvu.PrintArea" localSheetId="30" hidden="1">AMERICA!$A$1:$M$5</definedName>
    <definedName name="Z_4E666960_F75E_4DEC_AA08_CB80C5246F2D_.wvu.PrintArea" localSheetId="36" hidden="1">AUSTRALIA!$A$1:$H$98</definedName>
    <definedName name="Z_4E666960_F75E_4DEC_AA08_CB80C5246F2D_.wvu.PrintArea" localSheetId="46" hidden="1">CHINOOK!$B$1:$L$5</definedName>
    <definedName name="Z_4E666960_F75E_4DEC_AA08_CB80C5246F2D_.wvu.PrintArea" localSheetId="47" hidden="1">'CHINOOk.'!$B$1:$L$5</definedName>
    <definedName name="Z_4E666960_F75E_4DEC_AA08_CB80C5246F2D_.wvu.PrintArea" localSheetId="55" hidden="1">DAHLIA!$A$1:$K$5</definedName>
    <definedName name="Z_4E666960_F75E_4DEC_AA08_CB80C5246F2D_.wvu.PrintArea" localSheetId="64" hidden="1">EAGLE!$A$1:$L$17</definedName>
    <definedName name="Z_4E666960_F75E_4DEC_AA08_CB80C5246F2D_.wvu.PrintArea" localSheetId="56" hidden="1">'EMERALD '!$B$1:$N$5</definedName>
    <definedName name="Z_4E666960_F75E_4DEC_AA08_CB80C5246F2D_.wvu.PrintArea" localSheetId="57" hidden="1">EMPIRE!$B$1:$M$4</definedName>
    <definedName name="Z_4E666960_F75E_4DEC_AA08_CB80C5246F2D_.wvu.PrintArea" localSheetId="2" hidden="1">HOME!$A$1:$K$623</definedName>
    <definedName name="Z_4E666960_F75E_4DEC_AA08_CB80C5246F2D_.wvu.PrintArea" localSheetId="20" hidden="1">MAPLE!$B$1:$L$5</definedName>
    <definedName name="Z_4E666960_F75E_4DEC_AA08_CB80C5246F2D_.wvu.PrintArea" localSheetId="24" hidden="1">MUSTANG!$B$1:$L$5</definedName>
    <definedName name="Z_4E666960_F75E_4DEC_AA08_CB80C5246F2D_.wvu.PrintArea" localSheetId="21" hidden="1">ORIENT!$B$1:$N$10</definedName>
    <definedName name="Z_4E666960_F75E_4DEC_AA08_CB80C5246F2D_.wvu.PrintArea" localSheetId="45" hidden="1">PEARL!$A$1:$M$33</definedName>
    <definedName name="Z_4E666960_F75E_4DEC_AA08_CB80C5246F2D_.wvu.PrintArea" localSheetId="15" hidden="1">PHOENIX!$A$1:$L$5</definedName>
    <definedName name="Z_4E666960_F75E_4DEC_AA08_CB80C5246F2D_.wvu.PrintArea" localSheetId="60" hidden="1">SANTANA!$A$1:$N$176</definedName>
    <definedName name="Z_4E666960_F75E_4DEC_AA08_CB80C5246F2D_.wvu.PrintArea" localSheetId="65" hidden="1">SEQUOIA!$A$1:$L$11</definedName>
    <definedName name="Z_4E666960_F75E_4DEC_AA08_CB80C5246F2D_.wvu.PrintArea" localSheetId="6" hidden="1">SWAN!$A$1:$N$246</definedName>
    <definedName name="Z_4E666960_F75E_4DEC_AA08_CB80C5246F2D_.wvu.Rows" localSheetId="3" hidden="1">ALBATROSS!$322:$322</definedName>
    <definedName name="Z_4E666960_F75E_4DEC_AA08_CB80C5246F2D_.wvu.Rows" localSheetId="30" hidden="1">AMERICA!#REF!</definedName>
    <definedName name="Z_4E666960_F75E_4DEC_AA08_CB80C5246F2D_.wvu.Rows" localSheetId="46" hidden="1">CHINOOK!#REF!</definedName>
    <definedName name="Z_4E666960_F75E_4DEC_AA08_CB80C5246F2D_.wvu.Rows" localSheetId="47" hidden="1">'CHINOOk.'!#REF!</definedName>
    <definedName name="Z_4E666960_F75E_4DEC_AA08_CB80C5246F2D_.wvu.Rows" localSheetId="55" hidden="1">DAHLIA!#REF!</definedName>
    <definedName name="Z_4E666960_F75E_4DEC_AA08_CB80C5246F2D_.wvu.Rows" localSheetId="64" hidden="1">EAGLE!$41:$41</definedName>
    <definedName name="Z_4E666960_F75E_4DEC_AA08_CB80C5246F2D_.wvu.Rows" localSheetId="56" hidden="1">'EMERALD '!$217:$217</definedName>
    <definedName name="Z_4E666960_F75E_4DEC_AA08_CB80C5246F2D_.wvu.Rows" localSheetId="9" hidden="1">JAGUAR!$16:$16</definedName>
    <definedName name="Z_4E666960_F75E_4DEC_AA08_CB80C5246F2D_.wvu.Rows" localSheetId="5" hidden="1">LION!$331:$331</definedName>
    <definedName name="Z_4E666960_F75E_4DEC_AA08_CB80C5246F2D_.wvu.Rows" localSheetId="20" hidden="1">MAPLE!#REF!</definedName>
    <definedName name="Z_4E666960_F75E_4DEC_AA08_CB80C5246F2D_.wvu.Rows" localSheetId="24" hidden="1">MUSTANG!#REF!</definedName>
    <definedName name="Z_4E666960_F75E_4DEC_AA08_CB80C5246F2D_.wvu.Rows" localSheetId="60" hidden="1">SANTANA!$200:$200</definedName>
    <definedName name="Z_4E666960_F75E_4DEC_AA08_CB80C5246F2D_.wvu.Rows" localSheetId="44" hidden="1">SENTOSA!#REF!</definedName>
    <definedName name="Z_4E666960_F75E_4DEC_AA08_CB80C5246F2D_.wvu.Rows" localSheetId="65" hidden="1">SEQUOIA!$35:$35</definedName>
    <definedName name="Z_4E666960_F75E_4DEC_AA08_CB80C5246F2D_.wvu.Rows" localSheetId="1" hidden="1">SHOGUN!$30:$30</definedName>
    <definedName name="Z_4E666960_F75E_4DEC_AA08_CB80C5246F2D_.wvu.Rows" localSheetId="4" hidden="1">SILK!$401:$401</definedName>
    <definedName name="Z_4E666960_F75E_4DEC_AA08_CB80C5246F2D_.wvu.Rows" localSheetId="6" hidden="1">SWAN!$267:$267</definedName>
    <definedName name="Z_4EA6FCBA_D4B0_4837_BD81_FC58E847A822_.wvu.FilterData" localSheetId="2" hidden="1">HOME!$A$20:$K$20</definedName>
    <definedName name="Z_4ECCD75B_A06C_400B_8552_8C6600C3137E_.wvu.FilterData" localSheetId="2" hidden="1">HOME!$A$20:$K$20</definedName>
    <definedName name="Z_4F254C86_32BC_4EF4_87B2_110814DB5170_.wvu.FilterData" localSheetId="2" hidden="1">HOME!$A$20:$K$20</definedName>
    <definedName name="Z_4FAFBC8B_E3BA_454F_AD28_AAED49B2D899_.wvu.FilterData" localSheetId="9" hidden="1">JAGUAR!$B$7:$F$7</definedName>
    <definedName name="Z_4FE2A1D0_789D_4C67_9AC6_C6BBF90B2259_.wvu.FilterData" localSheetId="2" hidden="1">HOME!$A$20:$K$20</definedName>
    <definedName name="Z_5024D59A_F791_4B48_8A8A_90A9A8BA3CB8_.wvu.Cols" localSheetId="38" hidden="1">ORIGAMI!$F:$F</definedName>
    <definedName name="Z_5024D59A_F791_4B48_8A8A_90A9A8BA3CB8_.wvu.Cols" localSheetId="23" hidden="1">PETRA!$E:$E</definedName>
    <definedName name="Z_5024D59A_F791_4B48_8A8A_90A9A8BA3CB8_.wvu.Cols" localSheetId="22" hidden="1">RSEAXL!$E:$E</definedName>
    <definedName name="Z_5024D59A_F791_4B48_8A8A_90A9A8BA3CB8_.wvu.FilterData" localSheetId="2" hidden="1">HOME!$A$20:$K$20</definedName>
    <definedName name="Z_5024D59A_F791_4B48_8A8A_90A9A8BA3CB8_.wvu.FilterData" localSheetId="9" hidden="1">JAGUAR!$B$7:$F$7</definedName>
    <definedName name="Z_5024D59A_F791_4B48_8A8A_90A9A8BA3CB8_.wvu.PrintArea" localSheetId="33" hidden="1">'AFRICA EXPRESS'!$A$1:$M$188</definedName>
    <definedName name="Z_5024D59A_F791_4B48_8A8A_90A9A8BA3CB8_.wvu.PrintArea" localSheetId="30" hidden="1">AMERICA!$A$1:$M$149</definedName>
    <definedName name="Z_5024D59A_F791_4B48_8A8A_90A9A8BA3CB8_.wvu.PrintArea" localSheetId="36" hidden="1">AUSTRALIA!$A$1:$H$98</definedName>
    <definedName name="Z_5024D59A_F791_4B48_8A8A_90A9A8BA3CB8_.wvu.PrintArea" localSheetId="56" hidden="1">'EMERALD '!$B$1:$P$208</definedName>
    <definedName name="Z_5024D59A_F791_4B48_8A8A_90A9A8BA3CB8_.wvu.PrintArea" localSheetId="57" hidden="1">EMPIRE!$B$1:$M$208</definedName>
    <definedName name="Z_5024D59A_F791_4B48_8A8A_90A9A8BA3CB8_.wvu.PrintArea" localSheetId="2" hidden="1">HOME!$A$20:$K$20</definedName>
    <definedName name="Z_5024D59A_F791_4B48_8A8A_90A9A8BA3CB8_.wvu.PrintArea" localSheetId="14" hidden="1">PANTHER!$B$1:$L$158</definedName>
    <definedName name="Z_5024D59A_F791_4B48_8A8A_90A9A8BA3CB8_.wvu.PrintArea" localSheetId="45" hidden="1">PEARL!$A$1:$M$33</definedName>
    <definedName name="Z_5024D59A_F791_4B48_8A8A_90A9A8BA3CB8_.wvu.PrintArea" localSheetId="15" hidden="1">PHOENIX!$A$1:$L$5</definedName>
    <definedName name="Z_5024D59A_F791_4B48_8A8A_90A9A8BA3CB8_.wvu.PrintArea" localSheetId="6" hidden="1">SWAN!$A$1:$N$246</definedName>
    <definedName name="Z_5024D59A_F791_4B48_8A8A_90A9A8BA3CB8_.wvu.PrintArea" localSheetId="54" hidden="1">TIGER!$A$1:$M$143</definedName>
    <definedName name="Z_5024D59A_F791_4B48_8A8A_90A9A8BA3CB8_.wvu.PrintTitles" localSheetId="2" hidden="1">HOME!$20:$20</definedName>
    <definedName name="Z_5024D59A_F791_4B48_8A8A_90A9A8BA3CB8_.wvu.Rows" localSheetId="3" hidden="1">ALBATROSS!$322:$322</definedName>
    <definedName name="Z_5024D59A_F791_4B48_8A8A_90A9A8BA3CB8_.wvu.Rows" localSheetId="30" hidden="1">AMERICA!#REF!</definedName>
    <definedName name="Z_5024D59A_F791_4B48_8A8A_90A9A8BA3CB8_.wvu.Rows" localSheetId="36" hidden="1">AUSTRALIA!#REF!</definedName>
    <definedName name="Z_5024D59A_F791_4B48_8A8A_90A9A8BA3CB8_.wvu.Rows" localSheetId="10" hidden="1">'BRITANNIA '!$184:$184</definedName>
    <definedName name="Z_5024D59A_F791_4B48_8A8A_90A9A8BA3CB8_.wvu.Rows" localSheetId="40" hidden="1">CARIOCA!#REF!</definedName>
    <definedName name="Z_5024D59A_F791_4B48_8A8A_90A9A8BA3CB8_.wvu.Rows" localSheetId="46" hidden="1">CHINOOK!#REF!,CHINOOK!#REF!</definedName>
    <definedName name="Z_5024D59A_F791_4B48_8A8A_90A9A8BA3CB8_.wvu.Rows" localSheetId="47" hidden="1">'CHINOOk.'!#REF!,'CHINOOk.'!#REF!</definedName>
    <definedName name="Z_5024D59A_F791_4B48_8A8A_90A9A8BA3CB8_.wvu.Rows" localSheetId="28" hidden="1">CLANGA!#REF!,CLANGA!#REF!</definedName>
    <definedName name="Z_5024D59A_F791_4B48_8A8A_90A9A8BA3CB8_.wvu.Rows" localSheetId="7" hidden="1">CONDOR!$320:$320</definedName>
    <definedName name="Z_5024D59A_F791_4B48_8A8A_90A9A8BA3CB8_.wvu.Rows" localSheetId="55" hidden="1">DAHLIA!#REF!,DAHLIA!#REF!</definedName>
    <definedName name="Z_5024D59A_F791_4B48_8A8A_90A9A8BA3CB8_.wvu.Rows" localSheetId="11" hidden="1">DRAGON!#REF!</definedName>
    <definedName name="Z_5024D59A_F791_4B48_8A8A_90A9A8BA3CB8_.wvu.Rows" localSheetId="64" hidden="1">EAGLE!$41:$41</definedName>
    <definedName name="Z_5024D59A_F791_4B48_8A8A_90A9A8BA3CB8_.wvu.Rows" localSheetId="26" hidden="1">ELEPHANT!#REF!</definedName>
    <definedName name="Z_5024D59A_F791_4B48_8A8A_90A9A8BA3CB8_.wvu.Rows" localSheetId="56" hidden="1">'EMERALD '!#REF!,'EMERALD '!$217:$217</definedName>
    <definedName name="Z_5024D59A_F791_4B48_8A8A_90A9A8BA3CB8_.wvu.Rows" localSheetId="57" hidden="1">EMPIRE!#REF!</definedName>
    <definedName name="Z_5024D59A_F791_4B48_8A8A_90A9A8BA3CB8_.wvu.Rows" localSheetId="39" hidden="1">INGWE!#REF!</definedName>
    <definedName name="Z_5024D59A_F791_4B48_8A8A_90A9A8BA3CB8_.wvu.Rows" localSheetId="37" hidden="1">IPANEMA!$6:$17</definedName>
    <definedName name="Z_5024D59A_F791_4B48_8A8A_90A9A8BA3CB8_.wvu.Rows" localSheetId="9" hidden="1">JAGUAR!#REF!,JAGUAR!#REF!,JAGUAR!$16:$16</definedName>
    <definedName name="Z_5024D59A_F791_4B48_8A8A_90A9A8BA3CB8_.wvu.Rows" localSheetId="27" hidden="1">LIBERTY!#REF!</definedName>
    <definedName name="Z_5024D59A_F791_4B48_8A8A_90A9A8BA3CB8_.wvu.Rows" localSheetId="5" hidden="1">LION!$331:$331</definedName>
    <definedName name="Z_5024D59A_F791_4B48_8A8A_90A9A8BA3CB8_.wvu.Rows" localSheetId="20" hidden="1">MAPLE!#REF!,MAPLE!#REF!</definedName>
    <definedName name="Z_5024D59A_F791_4B48_8A8A_90A9A8BA3CB8_.wvu.Rows" localSheetId="24" hidden="1">MUSTANG!#REF!,MUSTANG!#REF!</definedName>
    <definedName name="Z_5024D59A_F791_4B48_8A8A_90A9A8BA3CB8_.wvu.Rows" localSheetId="29" hidden="1">'NEW FALCON'!#REF!,'NEW FALCON'!#REF!</definedName>
    <definedName name="Z_5024D59A_F791_4B48_8A8A_90A9A8BA3CB8_.wvu.Rows" localSheetId="21" hidden="1">ORIENT!#REF!,ORIENT!#REF!</definedName>
    <definedName name="Z_5024D59A_F791_4B48_8A8A_90A9A8BA3CB8_.wvu.Rows" localSheetId="38" hidden="1">ORIGAMI!$12:$18</definedName>
    <definedName name="Z_5024D59A_F791_4B48_8A8A_90A9A8BA3CB8_.wvu.Rows" localSheetId="14" hidden="1">PANTHER!#REF!</definedName>
    <definedName name="Z_5024D59A_F791_4B48_8A8A_90A9A8BA3CB8_.wvu.Rows" localSheetId="23" hidden="1">PETRA!#REF!</definedName>
    <definedName name="Z_5024D59A_F791_4B48_8A8A_90A9A8BA3CB8_.wvu.Rows" localSheetId="22" hidden="1">RSEAXL!#REF!</definedName>
    <definedName name="Z_5024D59A_F791_4B48_8A8A_90A9A8BA3CB8_.wvu.Rows" localSheetId="60" hidden="1">SANTANA!$200:$200</definedName>
    <definedName name="Z_5024D59A_F791_4B48_8A8A_90A9A8BA3CB8_.wvu.Rows" localSheetId="44" hidden="1">SENTOSA!#REF!</definedName>
    <definedName name="Z_5024D59A_F791_4B48_8A8A_90A9A8BA3CB8_.wvu.Rows" localSheetId="65" hidden="1">SEQUOIA!$35:$35</definedName>
    <definedName name="Z_5024D59A_F791_4B48_8A8A_90A9A8BA3CB8_.wvu.Rows" localSheetId="31" hidden="1">SHIKRA!#REF!,SHIKRA!#REF!</definedName>
    <definedName name="Z_5024D59A_F791_4B48_8A8A_90A9A8BA3CB8_.wvu.Rows" localSheetId="1" hidden="1">SHOGUN!$30:$30</definedName>
    <definedName name="Z_5024D59A_F791_4B48_8A8A_90A9A8BA3CB8_.wvu.Rows" localSheetId="4" hidden="1">SILK!$401:$401</definedName>
    <definedName name="Z_5024D59A_F791_4B48_8A8A_90A9A8BA3CB8_.wvu.Rows" localSheetId="6" hidden="1">SWAN!$267:$267</definedName>
    <definedName name="Z_5024D59A_F791_4B48_8A8A_90A9A8BA3CB8_.wvu.Rows" localSheetId="54" hidden="1">TIGER!#REF!</definedName>
    <definedName name="Z_504C3D14_6151_4DF1_B639_43B79371AD76_.wvu.FilterData" localSheetId="2" hidden="1">HOME!$A$20:$K$20</definedName>
    <definedName name="Z_5086B3A7_CC6D_47E0_B947_5123DEEC1DB9_.wvu.FilterData" localSheetId="2" hidden="1">HOME!$A$20:$K$20</definedName>
    <definedName name="Z_5087433B_5F98_4D0B_9A47_6B55443BE7A7_.wvu.FilterData" localSheetId="2" hidden="1">HOME!$A$20:$K$20</definedName>
    <definedName name="Z_50CDA8CB_3985_4A00_91BE_49D11801A193_.wvu.FilterData" localSheetId="2" hidden="1">HOME!$A$20:$K$20</definedName>
    <definedName name="Z_50F2D2C4_FE7B_46F9_A453_0AAE36939B88_.wvu.FilterData" localSheetId="2" hidden="1">HOME!$A$20:$K$20</definedName>
    <definedName name="Z_51077EBD_D239_4D04_A4E2_74B1FF163118_.wvu.FilterData" localSheetId="2" hidden="1">HOME!$A$20:$K$20</definedName>
    <definedName name="Z_51077EBD_D239_4D04_A4E2_74B1FF163118_.wvu.FilterData" localSheetId="9" hidden="1">JAGUAR!$B$7:$F$7</definedName>
    <definedName name="Z_51235FBA_294F_4F2C_9175_FBFE4711A5A5_.wvu.FilterData" localSheetId="9" hidden="1">JAGUAR!$B$7:$F$7</definedName>
    <definedName name="Z_5144144A_D730_42FF_858E_7E5D1CF4A826_.wvu.FilterData" localSheetId="2" hidden="1">HOME!$A$20:$K$20</definedName>
    <definedName name="Z_5296C7B2_2878_45D3_937C_F4DE653D868C_.wvu.FilterData" localSheetId="2" hidden="1">HOME!$A$20:$K$20</definedName>
    <definedName name="Z_52D45548_F893_43B9_A2B8_7A9AA899578B_.wvu.FilterData" localSheetId="2" hidden="1">HOME!$A$20:$K$20</definedName>
    <definedName name="Z_53B0660F_08DC_4F80_88C6_B665695D4907_.wvu.FilterData" localSheetId="2" hidden="1">HOME!$A$20:$K$20</definedName>
    <definedName name="Z_543795BF_A074_424B_A1F5_8848296B6808_.wvu.FilterData" localSheetId="2" hidden="1">HOME!$A$20:$K$20</definedName>
    <definedName name="Z_54AA71D2_8298_4F9E_A8F6_C28793570F91_.wvu.FilterData" localSheetId="2" hidden="1">HOME!$A$20:$K$20</definedName>
    <definedName name="Z_54AEDFA0_5187_4AD9_B2B4_4DC02491822B_.wvu.FilterData" localSheetId="2" hidden="1">HOME!$A$20:$K$20</definedName>
    <definedName name="Z_54B720EF_4108_4AC5_8E46_61AC5A226F6F_.wvu.FilterData" localSheetId="2" hidden="1">HOME!$A$20:$K$20</definedName>
    <definedName name="Z_550A20D9_9B3A_4668_9962_91EB85B56BFE_.wvu.FilterData" localSheetId="2" hidden="1">HOME!$A$20:$K$20</definedName>
    <definedName name="Z_550E78CC_9190_4654_95F1_613C174397F7_.wvu.FilterData" localSheetId="2" hidden="1">HOME!$A$20:$K$20</definedName>
    <definedName name="Z_55198DD3_B504_4DE0_B750_A63082433930_.wvu.FilterData" localSheetId="36" hidden="1">AUSTRALIA!$C$2</definedName>
    <definedName name="Z_55198DD3_B504_4DE0_B750_A63082433930_.wvu.FilterData" localSheetId="2" hidden="1">HOME!$A$20:$K$20</definedName>
    <definedName name="Z_55198DD3_B504_4DE0_B750_A63082433930_.wvu.FilterData" localSheetId="9" hidden="1">JAGUAR!$B$7:$F$7</definedName>
    <definedName name="Z_5541044F_CABD_4313_856A_4B9FEEF59BF4_.wvu.FilterData" localSheetId="2" hidden="1">HOME!$A$20:$J$20</definedName>
    <definedName name="Z_555E5059_243C_401D_AB28_EC24529BDD53_.wvu.FilterData" localSheetId="2" hidden="1">HOME!$A$20:$K$20</definedName>
    <definedName name="Z_55F99D52_321B_43AB_870D_701D22BE74E4_.wvu.FilterData" localSheetId="2" hidden="1">HOME!$A$20:$K$20</definedName>
    <definedName name="Z_569FA7E5_AE4E_4EAE_BE91_5B249A679D6C_.wvu.FilterData" localSheetId="2" hidden="1">HOME!$A$20:$K$20</definedName>
    <definedName name="Z_575DBE0B_C520_4427_B0BC_0CEAEBADAEFD_.wvu.FilterData" localSheetId="2" hidden="1">HOME!$A$20:$K$20</definedName>
    <definedName name="Z_57A39A23_67A2_401C_BDC8_C850232B4E31_.wvu.FilterData" localSheetId="2" hidden="1">HOME!$A$20:$K$20</definedName>
    <definedName name="Z_58027D85_134F_43B5_9A49_0C20537F5C27_.wvu.PrintArea" localSheetId="33" hidden="1">'AFRICA EXPRESS'!$A$1:$M$188</definedName>
    <definedName name="Z_58027D85_134F_43B5_9A49_0C20537F5C27_.wvu.PrintArea" localSheetId="30" hidden="1">AMERICA!$A$1:$M$149</definedName>
    <definedName name="Z_58027D85_134F_43B5_9A49_0C20537F5C27_.wvu.PrintArea" localSheetId="36" hidden="1">AUSTRALIA!$A$1:$H$98</definedName>
    <definedName name="Z_58027D85_134F_43B5_9A49_0C20537F5C27_.wvu.PrintArea" localSheetId="57" hidden="1">EMPIRE!$B$1:$M$208</definedName>
    <definedName name="Z_58027D85_134F_43B5_9A49_0C20537F5C27_.wvu.PrintArea" localSheetId="45" hidden="1">PEARL!$A$1:$M$33</definedName>
    <definedName name="Z_58027D85_134F_43B5_9A49_0C20537F5C27_.wvu.PrintArea" localSheetId="15" hidden="1">PHOENIX!$A$1:$L$5</definedName>
    <definedName name="Z_58027D85_134F_43B5_9A49_0C20537F5C27_.wvu.PrintArea" localSheetId="6" hidden="1">SWAN!$A$1:$N$246</definedName>
    <definedName name="Z_58027D85_134F_43B5_9A49_0C20537F5C27_.wvu.Rows" localSheetId="3" hidden="1">ALBATROSS!$322:$322</definedName>
    <definedName name="Z_58027D85_134F_43B5_9A49_0C20537F5C27_.wvu.Rows" localSheetId="46" hidden="1">CHINOOK!#REF!</definedName>
    <definedName name="Z_58027D85_134F_43B5_9A49_0C20537F5C27_.wvu.Rows" localSheetId="47" hidden="1">'CHINOOk.'!#REF!</definedName>
    <definedName name="Z_58027D85_134F_43B5_9A49_0C20537F5C27_.wvu.Rows" localSheetId="55" hidden="1">DAHLIA!#REF!</definedName>
    <definedName name="Z_58027D85_134F_43B5_9A49_0C20537F5C27_.wvu.Rows" localSheetId="64" hidden="1">EAGLE!$41:$41</definedName>
    <definedName name="Z_58027D85_134F_43B5_9A49_0C20537F5C27_.wvu.Rows" localSheetId="56" hidden="1">'EMERALD '!$217:$217</definedName>
    <definedName name="Z_58027D85_134F_43B5_9A49_0C20537F5C27_.wvu.Rows" localSheetId="9" hidden="1">JAGUAR!$16:$16</definedName>
    <definedName name="Z_58027D85_134F_43B5_9A49_0C20537F5C27_.wvu.Rows" localSheetId="5" hidden="1">LION!$331:$331</definedName>
    <definedName name="Z_58027D85_134F_43B5_9A49_0C20537F5C27_.wvu.Rows" localSheetId="20" hidden="1">MAPLE!#REF!</definedName>
    <definedName name="Z_58027D85_134F_43B5_9A49_0C20537F5C27_.wvu.Rows" localSheetId="24" hidden="1">MUSTANG!#REF!</definedName>
    <definedName name="Z_58027D85_134F_43B5_9A49_0C20537F5C27_.wvu.Rows" localSheetId="21" hidden="1">ORIENT!$35:$35</definedName>
    <definedName name="Z_58027D85_134F_43B5_9A49_0C20537F5C27_.wvu.Rows" localSheetId="60" hidden="1">SANTANA!$200:$200</definedName>
    <definedName name="Z_58027D85_134F_43B5_9A49_0C20537F5C27_.wvu.Rows" localSheetId="65" hidden="1">SEQUOIA!$35:$35</definedName>
    <definedName name="Z_58027D85_134F_43B5_9A49_0C20537F5C27_.wvu.Rows" localSheetId="1" hidden="1">SHOGUN!$30:$30</definedName>
    <definedName name="Z_58027D85_134F_43B5_9A49_0C20537F5C27_.wvu.Rows" localSheetId="4" hidden="1">SILK!$401:$401</definedName>
    <definedName name="Z_58027D85_134F_43B5_9A49_0C20537F5C27_.wvu.Rows" localSheetId="6" hidden="1">SWAN!$267:$267</definedName>
    <definedName name="Z_58AA830E_CBF5_47CE_A337_09F5D4A2FCA0_.wvu.FilterData" localSheetId="2" hidden="1">HOME!$A$20:$K$20</definedName>
    <definedName name="Z_5915F4F5_7351_455F_A830_50519677405E_.wvu.FilterData" localSheetId="2" hidden="1">HOME!$A$20:$K$20</definedName>
    <definedName name="Z_5919804F_1233_4A45_A7E8_987902A61A67_.wvu.FilterData" localSheetId="2" hidden="1">HOME!$A$20:$K$20</definedName>
    <definedName name="Z_5A0376F1_2A1A_4351_80DF_02567A29DC25_.wvu.FilterData" localSheetId="2" hidden="1">HOME!$A$20:$K$20</definedName>
    <definedName name="Z_5A25D12E_DDB4_4005_8F24_CC455B776801_.wvu.FilterData" localSheetId="2" hidden="1">HOME!$A$20:$K$20</definedName>
    <definedName name="Z_5BC523E4_87C9_4AE3_9596_5CBAB11D0435_.wvu.FilterData" localSheetId="2" hidden="1">HOME!$A$20:$K$20</definedName>
    <definedName name="Z_5BD46FE8_0759_479B_A54C_8C832B5F0ED4_.wvu.FilterData" localSheetId="9" hidden="1">JAGUAR!$B$7:$F$7</definedName>
    <definedName name="Z_5C0068E7_289F_4C2F_973F_CFA0C2F36B12_.wvu.FilterData" localSheetId="2" hidden="1">HOME!$A$20:$K$20</definedName>
    <definedName name="Z_5C5AAFB9_A525_4590_B5EB_4214E586A801_.wvu.FilterData" localSheetId="2" hidden="1">HOME!$A$20:$K$20</definedName>
    <definedName name="Z_5C73D835_0BB1_4DC5_8FDB_BAAFB712A31E_.wvu.FilterData" localSheetId="2" hidden="1">HOME!$A$20:$K$20</definedName>
    <definedName name="Z_5CAA0B1D_539C_44AF_96BE_F0E76A0FC000_.wvu.FilterData" localSheetId="2" hidden="1">HOME!$A$20:$K$20</definedName>
    <definedName name="Z_5CBB5330_569E_4340_9CE3_033014C8497C_.wvu.FilterData" localSheetId="2" hidden="1">HOME!$A$20:$K$20</definedName>
    <definedName name="Z_5CD48025_0DEC_437F_BE90_B7205BC51BF0_.wvu.FilterData" localSheetId="2" hidden="1">HOME!$A$20:$K$20</definedName>
    <definedName name="Z_5D888896_2F95_421B_B224_A9AC655A972E_.wvu.FilterData" localSheetId="2" hidden="1">HOME!$A$20:$K$20</definedName>
    <definedName name="Z_5DC7F0D8_B1E5_4790_A8F7_72F1A01F7CB2_.wvu.FilterData" localSheetId="2" hidden="1">HOME!$A$20:$K$20</definedName>
    <definedName name="Z_5DCC056F_95EF_4B48_9226_989BA633639D_.wvu.FilterData" localSheetId="2" hidden="1">HOME!$A$20:$K$20</definedName>
    <definedName name="Z_5E682521_B6BD_4F37_A8B8_97D25FC9B952_.wvu.FilterData" localSheetId="2" hidden="1">HOME!$A$20:$K$20</definedName>
    <definedName name="Z_5EBCDAA0_5448_4EC9_AAC8_2143DB6AAB9B_.wvu.FilterData" localSheetId="2" hidden="1">HOME!$A$20:$K$20</definedName>
    <definedName name="Z_5EBF4C3F_F787_47D2_8DF3_C5481F9AF8F8_.wvu.FilterData" localSheetId="2" hidden="1">HOME!$A$20:$K$20</definedName>
    <definedName name="Z_5F0B64FD_685C_4C0C_BC4E_C20CD6182331_.wvu.FilterData" localSheetId="2" hidden="1">HOME!$A$20:$K$20</definedName>
    <definedName name="Z_6030BEAE_9911_4766_B807_B5BB98C1617D_.wvu.FilterData" localSheetId="2" hidden="1">HOME!$A$20:$K$20</definedName>
    <definedName name="Z_6039AB9E_8D4A_4AD0_A94D_7C1CC912E410_.wvu.FilterData" localSheetId="2" hidden="1">HOME!$A$20:$K$20</definedName>
    <definedName name="Z_604F0E5C_E765_4456_8E61_FC66FE97949C_.wvu.FilterData" localSheetId="2" hidden="1">HOME!$A$20:$K$20</definedName>
    <definedName name="Z_6148C67F_18EF_4771_8810_1DFCBCF06C71_.wvu.FilterData" localSheetId="2" hidden="1">HOME!$A$20:$K$20</definedName>
    <definedName name="Z_62CC2042_035F_4CBF_87F1_8C39A8758FB2_.wvu.FilterData" localSheetId="2" hidden="1">HOME!$A$20:$K$20</definedName>
    <definedName name="Z_62D50DF6_CF2F_4306_8D20_716E853615D9_.wvu.FilterData" localSheetId="2" hidden="1">HOME!$A$20:$K$20</definedName>
    <definedName name="Z_635E55BA_47EE_4D8C_999F_690A6401302E_.wvu.FilterData" localSheetId="2" hidden="1">HOME!$A$20:$K$20</definedName>
    <definedName name="Z_6498EF57_D528_4E88_B75E_E36A80E6041F_.wvu.FilterData" localSheetId="2" hidden="1">HOME!$A$20:$K$20</definedName>
    <definedName name="Z_6498EF57_D528_4E88_B75E_E36A80E6041F_.wvu.PrintArea" localSheetId="33" hidden="1">'AFRICA EXPRESS'!$A$1:$M$188</definedName>
    <definedName name="Z_6498EF57_D528_4E88_B75E_E36A80E6041F_.wvu.PrintArea" localSheetId="30" hidden="1">AMERICA!$A$1:$M$149</definedName>
    <definedName name="Z_6498EF57_D528_4E88_B75E_E36A80E6041F_.wvu.PrintArea" localSheetId="36" hidden="1">AUSTRALIA!$A$1:$H$98</definedName>
    <definedName name="Z_6498EF57_D528_4E88_B75E_E36A80E6041F_.wvu.PrintArea" localSheetId="57" hidden="1">EMPIRE!$B$1:$M$208</definedName>
    <definedName name="Z_6498EF57_D528_4E88_B75E_E36A80E6041F_.wvu.PrintArea" localSheetId="2" hidden="1">HOME!$A$1:$K$623</definedName>
    <definedName name="Z_6498EF57_D528_4E88_B75E_E36A80E6041F_.wvu.PrintArea" localSheetId="45" hidden="1">PEARL!$A$1:$M$33</definedName>
    <definedName name="Z_6498EF57_D528_4E88_B75E_E36A80E6041F_.wvu.PrintArea" localSheetId="15" hidden="1">PHOENIX!$A$1:$L$5</definedName>
    <definedName name="Z_6498EF57_D528_4E88_B75E_E36A80E6041F_.wvu.PrintArea" localSheetId="6" hidden="1">SWAN!$A$1:$N$246</definedName>
    <definedName name="Z_6498EF57_D528_4E88_B75E_E36A80E6041F_.wvu.Rows" localSheetId="3" hidden="1">ALBATROSS!$322:$322</definedName>
    <definedName name="Z_6498EF57_D528_4E88_B75E_E36A80E6041F_.wvu.Rows" localSheetId="46" hidden="1">CHINOOK!#REF!</definedName>
    <definedName name="Z_6498EF57_D528_4E88_B75E_E36A80E6041F_.wvu.Rows" localSheetId="47" hidden="1">'CHINOOk.'!#REF!</definedName>
    <definedName name="Z_6498EF57_D528_4E88_B75E_E36A80E6041F_.wvu.Rows" localSheetId="28" hidden="1">CLANGA!#REF!</definedName>
    <definedName name="Z_6498EF57_D528_4E88_B75E_E36A80E6041F_.wvu.Rows" localSheetId="55" hidden="1">DAHLIA!#REF!</definedName>
    <definedName name="Z_6498EF57_D528_4E88_B75E_E36A80E6041F_.wvu.Rows" localSheetId="64" hidden="1">EAGLE!$41:$41</definedName>
    <definedName name="Z_6498EF57_D528_4E88_B75E_E36A80E6041F_.wvu.Rows" localSheetId="56" hidden="1">'EMERALD '!$217:$217</definedName>
    <definedName name="Z_6498EF57_D528_4E88_B75E_E36A80E6041F_.wvu.Rows" localSheetId="9" hidden="1">JAGUAR!$16:$16</definedName>
    <definedName name="Z_6498EF57_D528_4E88_B75E_E36A80E6041F_.wvu.Rows" localSheetId="5" hidden="1">LION!$331:$331</definedName>
    <definedName name="Z_6498EF57_D528_4E88_B75E_E36A80E6041F_.wvu.Rows" localSheetId="20" hidden="1">MAPLE!#REF!</definedName>
    <definedName name="Z_6498EF57_D528_4E88_B75E_E36A80E6041F_.wvu.Rows" localSheetId="24" hidden="1">MUSTANG!#REF!</definedName>
    <definedName name="Z_6498EF57_D528_4E88_B75E_E36A80E6041F_.wvu.Rows" localSheetId="29" hidden="1">'NEW FALCON'!#REF!</definedName>
    <definedName name="Z_6498EF57_D528_4E88_B75E_E36A80E6041F_.wvu.Rows" localSheetId="21" hidden="1">ORIENT!$35:$35</definedName>
    <definedName name="Z_6498EF57_D528_4E88_B75E_E36A80E6041F_.wvu.Rows" localSheetId="60" hidden="1">SANTANA!$200:$200</definedName>
    <definedName name="Z_6498EF57_D528_4E88_B75E_E36A80E6041F_.wvu.Rows" localSheetId="44" hidden="1">SENTOSA!#REF!</definedName>
    <definedName name="Z_6498EF57_D528_4E88_B75E_E36A80E6041F_.wvu.Rows" localSheetId="65" hidden="1">SEQUOIA!$35:$35</definedName>
    <definedName name="Z_6498EF57_D528_4E88_B75E_E36A80E6041F_.wvu.Rows" localSheetId="31" hidden="1">SHIKRA!#REF!</definedName>
    <definedName name="Z_6498EF57_D528_4E88_B75E_E36A80E6041F_.wvu.Rows" localSheetId="1" hidden="1">SHOGUN!$30:$30</definedName>
    <definedName name="Z_6498EF57_D528_4E88_B75E_E36A80E6041F_.wvu.Rows" localSheetId="4" hidden="1">SILK!$401:$401</definedName>
    <definedName name="Z_6498EF57_D528_4E88_B75E_E36A80E6041F_.wvu.Rows" localSheetId="6" hidden="1">SWAN!$267:$267</definedName>
    <definedName name="Z_649F73BE_1224_4628_AD22_350254143830_.wvu.FilterData" localSheetId="9" hidden="1">JAGUAR!$B$7:$F$7</definedName>
    <definedName name="Z_64A74284_BE31_4109_BBA0_97691B6FE29D_.wvu.FilterData" localSheetId="2" hidden="1">HOME!$A$20:$K$20</definedName>
    <definedName name="Z_65233934_1C78_47C7_811B_B8D80E6DDC26_.wvu.FilterData" localSheetId="2" hidden="1">HOME!$A$20:$K$20</definedName>
    <definedName name="Z_66023839_ED93_4640_AFCC_90550387C61F_.wvu.FilterData" localSheetId="2" hidden="1">HOME!$A$20:$K$20</definedName>
    <definedName name="Z_6621FB12_11D4_4B86_9D18_F7D4574A3126_.wvu.FilterData" localSheetId="2" hidden="1">HOME!$A$20:$K$20</definedName>
    <definedName name="Z_6621FB12_11D4_4B86_9D18_F7D4574A3126_.wvu.FilterData" localSheetId="9" hidden="1">JAGUAR!$B$7:$F$7</definedName>
    <definedName name="Z_67068B00_FC35_41E8_A960_C901F514BE95_.wvu.FilterData" localSheetId="2" hidden="1">HOME!$A$20:$K$20</definedName>
    <definedName name="Z_673032C2_CD89_457A_A856_716AC880EC10_.wvu.FilterData" localSheetId="2" hidden="1">HOME!$A$20:$K$20</definedName>
    <definedName name="Z_6771ABF8_59E7_4E17_B910_9B0EF5F20B37_.wvu.FilterData" localSheetId="2" hidden="1">HOME!$A$20:$K$20</definedName>
    <definedName name="Z_6799485E_B237_4AB8_91FF_FF09380529A6_.wvu.FilterData" localSheetId="2" hidden="1">HOME!$A$20:$K$20</definedName>
    <definedName name="Z_67C54663_F602_4115_9928_307B26BA6B41_.wvu.FilterData" localSheetId="2" hidden="1">HOME!$A$20:$K$20</definedName>
    <definedName name="Z_6820053D_54E8_459B_A69A_BC72BDA4EF40_.wvu.FilterData" localSheetId="2" hidden="1">HOME!$A$20:$K$20</definedName>
    <definedName name="Z_68850C4A_98EC_46D9_9DDD_1E363D6382ED_.wvu.FilterData" localSheetId="2" hidden="1">HOME!$A$20:$K$20</definedName>
    <definedName name="Z_69076AB6_2982_4713_9B58_343EF7CDD203_.wvu.FilterData" localSheetId="2" hidden="1">HOME!$A$20:$K$20</definedName>
    <definedName name="Z_690AAC28_4568_4C20_A4BC_A7C4AA5099D1_.wvu.FilterData" localSheetId="2" hidden="1">HOME!$A$20:$K$20</definedName>
    <definedName name="Z_6936FB81_5A47_4CBD_8478_7F0491C14313_.wvu.FilterData" localSheetId="9" hidden="1">JAGUAR!$B$7:$F$7</definedName>
    <definedName name="Z_696AA035_D75B_40EA_B23D_E712DFC0BB75_.wvu.FilterData" localSheetId="21" hidden="1">ORIENT!#REF!</definedName>
    <definedName name="Z_69BE2C8F_8115_45C0_9886_A935E9AA105C_.wvu.FilterData" localSheetId="2" hidden="1">HOME!$A$20:$K$20</definedName>
    <definedName name="Z_69EC150C_DD83_4C68_B054_9ECCA8BAEF1D_.wvu.FilterData" localSheetId="2" hidden="1">HOME!$A$20:$K$20</definedName>
    <definedName name="Z_6A2F471B_8B91_482D_A653_F9840E4D912F_.wvu.FilterData" localSheetId="2" hidden="1">HOME!$A$20:$K$20</definedName>
    <definedName name="Z_6AE1206E_D17C_44E9_97B1_9219AA248A68_.wvu.FilterData" localSheetId="2" hidden="1">HOME!$A$20:$K$20</definedName>
    <definedName name="Z_6B2417C3_058B_4357_8B71_A7F4BB4A670F_.wvu.FilterData" localSheetId="2" hidden="1">HOME!$A$20:$K$20</definedName>
    <definedName name="Z_6BCE2B73_09EF_43E3_AEDE_0C9B55E6EABF_.wvu.FilterData" localSheetId="2" hidden="1">HOME!$A$20:$K$20</definedName>
    <definedName name="Z_6BF03CF9_13E8_42FA_8561_6896C2F5B85D_.wvu.FilterData" localSheetId="2" hidden="1">HOME!$A$20:$K$20</definedName>
    <definedName name="Z_6C0834BF_904C_4663_B1CF_25D24B8219BD_.wvu.FilterData" localSheetId="2" hidden="1">HOME!$A$20:$K$20</definedName>
    <definedName name="Z_6C1AFB93_A67F_4DD0_97DE_D949AB877AE7_.wvu.FilterData" localSheetId="2" hidden="1">HOME!$A$20:$K$20</definedName>
    <definedName name="Z_6C3C10FF_E4F3_4F6E_AFBC_E92503ED8217_.wvu.FilterData" localSheetId="2" hidden="1">HOME!$A$20:$K$20</definedName>
    <definedName name="Z_6C56EF41_B9C3_4C4D_A953_EA54F3BB5DA6_.wvu.FilterData" localSheetId="2" hidden="1">HOME!$A$20:$K$20</definedName>
    <definedName name="Z_6C942B30_5AC0_4929_B757_73091CDC36D5_.wvu.FilterData" localSheetId="2" hidden="1">HOME!$A$20:$K$20</definedName>
    <definedName name="Z_6C975C9F_82FB_4400_BB3C_3088474B1448_.wvu.FilterData" localSheetId="2" hidden="1">HOME!$A$20:$K$20</definedName>
    <definedName name="Z_6CD82998_9B8C_401E_BAC8_6CF6B7EDD399_.wvu.FilterData" localSheetId="2" hidden="1">HOME!$A$20:$K$20</definedName>
    <definedName name="Z_6CE4CD8B_D594_4672_8B40_CA1B9428ADF4_.wvu.FilterData" localSheetId="2" hidden="1">HOME!$A$20:$K$20</definedName>
    <definedName name="Z_6CFBF697_0437_4FD6_B316_F0AC6336B98E_.wvu.FilterData" localSheetId="2" hidden="1">HOME!$A$20:$K$20</definedName>
    <definedName name="Z_6D5C14FA_34B8_4BE0_9049_162EE0E7CAB4_.wvu.FilterData" localSheetId="2" hidden="1">HOME!$A$20:$K$20</definedName>
    <definedName name="Z_6D941CA9_4C79_44E9_BF2E_015613CDB9A6_.wvu.FilterData" localSheetId="2" hidden="1">HOME!$A$20:$K$20</definedName>
    <definedName name="Z_6D9F3BF4_FCA3_4D24_8CDC_172AB8140EEB_.wvu.FilterData" localSheetId="2" hidden="1">HOME!$A$20:$K$20</definedName>
    <definedName name="Z_6DAF0739_8A07_46D2_8D25_4136247A5B2F_.wvu.FilterData" localSheetId="2" hidden="1">HOME!$A$20:$K$20</definedName>
    <definedName name="Z_6DCADBA4_8731_4A91_B3A6_150B3FBC7E4F_.wvu.FilterData" localSheetId="2" hidden="1">HOME!$A$20:$K$20</definedName>
    <definedName name="Z_6FE15A5F_BF84_463E_9812_FB19E93F650C_.wvu.FilterData" localSheetId="2" hidden="1">HOME!$A$20:$K$20</definedName>
    <definedName name="Z_700E3392_62BA_47A8_8ADE_FA1DDC58F612_.wvu.FilterData" localSheetId="2" hidden="1">HOME!$A$20:$K$20</definedName>
    <definedName name="Z_7151040B_4669_4DC9_AD23_A61E7EB155D4_.wvu.FilterData" localSheetId="2" hidden="1">HOME!$A$20:$K$20</definedName>
    <definedName name="Z_71CBD495_BB15_4FBC_8FE1_A418A24209FE_.wvu.FilterData" localSheetId="2" hidden="1">HOME!$A$20:$K$20</definedName>
    <definedName name="Z_71E3518B_2C0A_4FF5_AD8E_5BFE8F435F55_.wvu.FilterData" localSheetId="2" hidden="1">HOME!$A$20:$K$20</definedName>
    <definedName name="Z_720DBE35_2DE4_482E_ADC5_14806933F069_.wvu.FilterData" localSheetId="9" hidden="1">JAGUAR!$B$7:$F$7</definedName>
    <definedName name="Z_7215C8AE_B9E2_4F58_95D4_ED7DB9DD5A8C_.wvu.FilterData" localSheetId="9" hidden="1">JAGUAR!$B$7:$F$7</definedName>
    <definedName name="Z_722924E4_516D_4BBA_AC69_2D7C8F01DDD5_.wvu.FilterData" localSheetId="2" hidden="1">HOME!$A$20:$K$20</definedName>
    <definedName name="Z_72EF5D6A_1BC5_4801_A315_D8A74DD988A1_.wvu.FilterData" localSheetId="2" hidden="1">HOME!$A$20:$K$20</definedName>
    <definedName name="Z_7306B786_C256_450B_8D48_76AE8407AC09_.wvu.FilterData" localSheetId="9" hidden="1">JAGUAR!$B$7:$F$7</definedName>
    <definedName name="Z_739F9C7E_FB6B_406A_8674_27C633BE0FBD_.wvu.FilterData" localSheetId="2" hidden="1">HOME!$A$20:$K$20</definedName>
    <definedName name="Z_73A4287E_B8E9_4CBF_9078_FF5A51CBBCB5_.wvu.FilterData" localSheetId="9" hidden="1">JAGUAR!$B$7:$F$7</definedName>
    <definedName name="Z_73AB0E95_78FB_45DF_ABF9_BE879A318CA5_.wvu.FilterData" localSheetId="2" hidden="1">HOME!$A$20:$K$20</definedName>
    <definedName name="Z_744C738F_C278_494D_8057_B3BD80385BB0_.wvu.FilterData" localSheetId="2" hidden="1">HOME!$A$20:$K$20</definedName>
    <definedName name="Z_744C738F_C278_494D_8057_B3BD80385BB0_.wvu.FilterData" localSheetId="9" hidden="1">JAGUAR!$B$7:$F$7</definedName>
    <definedName name="Z_747CDF22_2961_48B5_8A93_8319637BE6F9_.wvu.FilterData" localSheetId="2" hidden="1">HOME!$A$20:$K$20</definedName>
    <definedName name="Z_755A8122_95CC_4C9E_B35F_DC0B89640C3B_.wvu.FilterData" localSheetId="9" hidden="1">JAGUAR!$B$7:$F$7</definedName>
    <definedName name="Z_75DE34DD_AFD9_42B7_893C_C55CBCD9A20E_.wvu.FilterData" localSheetId="2" hidden="1">HOME!$A$20:$K$20</definedName>
    <definedName name="Z_75DEDCC7_DBBB_4708_AC30_46DBF2C358A0_.wvu.FilterData" localSheetId="2" hidden="1">HOME!$A$20:$K$20</definedName>
    <definedName name="Z_769DB8F7_73F9_452C_B937_63F1EE312BBE_.wvu.FilterData" localSheetId="2" hidden="1">HOME!$A$20:$K$20</definedName>
    <definedName name="Z_770E0F57_3699_4109_9DA9_EA151A406EC9_.wvu.FilterData" localSheetId="9" hidden="1">JAGUAR!$B$7:$F$7</definedName>
    <definedName name="Z_77C8BA4F_5E18_41FE_A044_B9B8DED5B4BC_.wvu.FilterData" localSheetId="2" hidden="1">HOME!$A$20:$K$20</definedName>
    <definedName name="Z_7825F08A_CEE0_423A_85C6_779F4CAF2C26_.wvu.FilterData" localSheetId="9" hidden="1">JAGUAR!$B$7:$F$7</definedName>
    <definedName name="Z_795F639C_9143_4B05_8F8A_B97C1D00DFA7_.wvu.FilterData" localSheetId="2" hidden="1">HOME!$A$20:$K$20</definedName>
    <definedName name="Z_79E2F21D_785C_4B59_9A9F_F29D3DBB0832_.wvu.FilterData" localSheetId="2" hidden="1">HOME!$A$20:$K$20</definedName>
    <definedName name="Z_7A237E24_EB5C_4A33_B5C8_70AA671FA1E6_.wvu.FilterData" localSheetId="2" hidden="1">HOME!$A$20:$K$20</definedName>
    <definedName name="Z_7A486916_F951_4B28_AB44_422C6850492D_.wvu.FilterData" localSheetId="2" hidden="1">HOME!$A$20:$K$20</definedName>
    <definedName name="Z_7A6E32F5_FF9F_4AB4_8DAC_B32A3F0EEC67_.wvu.FilterData" localSheetId="2" hidden="1">HOME!$A$20:$K$20</definedName>
    <definedName name="Z_7AB32D03_DF21_4BB9_B2B8_9F8548D1FDF0_.wvu.FilterData" localSheetId="2" hidden="1">HOME!$A$20:$K$20</definedName>
    <definedName name="Z_7ACEF1EF_9383_4044_A31E_A5EA10320D28_.wvu.FilterData" localSheetId="2" hidden="1">HOME!$A$20:$K$20</definedName>
    <definedName name="Z_7BACCBA3_912F_4580_8D81_288A3A7812CD_.wvu.FilterData" localSheetId="36" hidden="1">AUSTRALIA!$A$5:$J$6</definedName>
    <definedName name="Z_7BB3C54B_75C1_4A64_8820_A28F28DB8FF5_.wvu.FilterData" localSheetId="2" hidden="1">HOME!$A$20:$K$20</definedName>
    <definedName name="Z_7BB6E246_4E44_4C1B_A7FB_EE15C0867519_.wvu.PrintArea" localSheetId="33" hidden="1">'AFRICA EXPRESS'!$A$1:$M$188</definedName>
    <definedName name="Z_7BB6E246_4E44_4C1B_A7FB_EE15C0867519_.wvu.PrintArea" localSheetId="30" hidden="1">AMERICA!$A$1:$M$149</definedName>
    <definedName name="Z_7BB6E246_4E44_4C1B_A7FB_EE15C0867519_.wvu.PrintArea" localSheetId="36" hidden="1">AUSTRALIA!$A$1:$H$98</definedName>
    <definedName name="Z_7BB6E246_4E44_4C1B_A7FB_EE15C0867519_.wvu.PrintArea" localSheetId="57" hidden="1">EMPIRE!$B$1:$M$208</definedName>
    <definedName name="Z_7BB6E246_4E44_4C1B_A7FB_EE15C0867519_.wvu.PrintArea" localSheetId="45" hidden="1">PEARL!$A$1:$M$33</definedName>
    <definedName name="Z_7BB6E246_4E44_4C1B_A7FB_EE15C0867519_.wvu.PrintArea" localSheetId="15" hidden="1">PHOENIX!$A$1:$L$5</definedName>
    <definedName name="Z_7BB6E246_4E44_4C1B_A7FB_EE15C0867519_.wvu.PrintArea" localSheetId="6" hidden="1">SWAN!$A$1:$N$246</definedName>
    <definedName name="Z_7BB6E246_4E44_4C1B_A7FB_EE15C0867519_.wvu.Rows" localSheetId="3" hidden="1">ALBATROSS!$322:$322</definedName>
    <definedName name="Z_7BB6E246_4E44_4C1B_A7FB_EE15C0867519_.wvu.Rows" localSheetId="46" hidden="1">CHINOOK!#REF!</definedName>
    <definedName name="Z_7BB6E246_4E44_4C1B_A7FB_EE15C0867519_.wvu.Rows" localSheetId="47" hidden="1">'CHINOOk.'!#REF!</definedName>
    <definedName name="Z_7BB6E246_4E44_4C1B_A7FB_EE15C0867519_.wvu.Rows" localSheetId="55" hidden="1">DAHLIA!#REF!</definedName>
    <definedName name="Z_7BB6E246_4E44_4C1B_A7FB_EE15C0867519_.wvu.Rows" localSheetId="64" hidden="1">EAGLE!$41:$41</definedName>
    <definedName name="Z_7BB6E246_4E44_4C1B_A7FB_EE15C0867519_.wvu.Rows" localSheetId="56" hidden="1">'EMERALD '!$217:$217</definedName>
    <definedName name="Z_7BB6E246_4E44_4C1B_A7FB_EE15C0867519_.wvu.Rows" localSheetId="9" hidden="1">JAGUAR!$16:$16</definedName>
    <definedName name="Z_7BB6E246_4E44_4C1B_A7FB_EE15C0867519_.wvu.Rows" localSheetId="5" hidden="1">LION!$331:$331</definedName>
    <definedName name="Z_7BB6E246_4E44_4C1B_A7FB_EE15C0867519_.wvu.Rows" localSheetId="20" hidden="1">MAPLE!#REF!</definedName>
    <definedName name="Z_7BB6E246_4E44_4C1B_A7FB_EE15C0867519_.wvu.Rows" localSheetId="24" hidden="1">MUSTANG!#REF!</definedName>
    <definedName name="Z_7BB6E246_4E44_4C1B_A7FB_EE15C0867519_.wvu.Rows" localSheetId="21" hidden="1">ORIENT!$35:$35</definedName>
    <definedName name="Z_7BB6E246_4E44_4C1B_A7FB_EE15C0867519_.wvu.Rows" localSheetId="60" hidden="1">SANTANA!$200:$200</definedName>
    <definedName name="Z_7BB6E246_4E44_4C1B_A7FB_EE15C0867519_.wvu.Rows" localSheetId="65" hidden="1">SEQUOIA!$35:$35</definedName>
    <definedName name="Z_7BB6E246_4E44_4C1B_A7FB_EE15C0867519_.wvu.Rows" localSheetId="1" hidden="1">SHOGUN!$30:$30</definedName>
    <definedName name="Z_7BB6E246_4E44_4C1B_A7FB_EE15C0867519_.wvu.Rows" localSheetId="4" hidden="1">SILK!$401:$401</definedName>
    <definedName name="Z_7BB6E246_4E44_4C1B_A7FB_EE15C0867519_.wvu.Rows" localSheetId="6" hidden="1">SWAN!$267:$267</definedName>
    <definedName name="Z_7BEE7B8D_5741_4333_9D10_02E5639E5FBD_.wvu.FilterData" localSheetId="2" hidden="1">HOME!$A$20:$K$20</definedName>
    <definedName name="Z_7C40A2BF_4AB5_41E2_AD0F_B23F26F11396_.wvu.FilterData" localSheetId="2" hidden="1">HOME!$A$20:$K$20</definedName>
    <definedName name="Z_7CC26BF7_CBB2_441C_9A7F_D51FDA8EA091_.wvu.FilterData" localSheetId="2" hidden="1">HOME!$A$20:$K$20</definedName>
    <definedName name="Z_7CD8AA5C_E0AA_4C61_90FE_879BEFFE578E_.wvu.FilterData" localSheetId="9" hidden="1">JAGUAR!$B$7:$F$7</definedName>
    <definedName name="Z_7D310958_7069_42D3_941E_1675B29A52C1_.wvu.FilterData" localSheetId="2" hidden="1">HOME!$A$20:$K$20</definedName>
    <definedName name="Z_7D6D5E1C_A9FA_49E5_A91D_397AF6273341_.wvu.FilterData" localSheetId="2" hidden="1">HOME!$A$20:$K$20</definedName>
    <definedName name="Z_7EBCBC16_781A_408F_A2AE_E9B67D323260_.wvu.FilterData" localSheetId="2" hidden="1">HOME!$A$20:$K$20</definedName>
    <definedName name="Z_7EECF158_8DD6_4381_B6F2_58ACA3447F7B_.wvu.FilterData" localSheetId="2" hidden="1">HOME!$A$20:$K$20</definedName>
    <definedName name="Z_7F19E505_F3E0_47A6_BA57_43A97BB6FF85_.wvu.FilterData" localSheetId="2" hidden="1">HOME!$A$20:$K$20</definedName>
    <definedName name="Z_7FDC5AB0_C786_4DF1_AFA1_120A01C64E63_.wvu.FilterData" localSheetId="2" hidden="1">HOME!$A$20:$K$20</definedName>
    <definedName name="Z_808AC9F5_BDC7_499A_A648_8F956B20493C_.wvu.FilterData" localSheetId="2" hidden="1">HOME!$A$20:$K$20</definedName>
    <definedName name="Z_81323B76_11F0_4562_AF5C_9C6F97D37645_.wvu.FilterData" localSheetId="2" hidden="1">HOME!$A$20:$K$20</definedName>
    <definedName name="Z_81541F86_3608_4C6D_B212_6BC60E281038_.wvu.FilterData" localSheetId="2" hidden="1">HOME!$A$20:$K$20</definedName>
    <definedName name="Z_81B2C49D_E043_401D_B23D_537FC02E9B40_.wvu.FilterData" localSheetId="2" hidden="1">HOME!$A$20:$K$20</definedName>
    <definedName name="Z_81BEAE39_5C7B_4038_B148_1B686B14CDCC_.wvu.FilterData" localSheetId="2" hidden="1">HOME!$A$20:$K$20</definedName>
    <definedName name="Z_81C9073B_0476_4174_B8A6_8FFA132C5146_.wvu.FilterData" localSheetId="9" hidden="1">JAGUAR!$B$7:$F$7</definedName>
    <definedName name="Z_82022070_1D88_4725_A079_8FD257A00BA9_.wvu.FilterData" localSheetId="2" hidden="1">HOME!$A$20:$K$20</definedName>
    <definedName name="Z_82116073_A853_4D5A_861D_D3A5E3005A7C_.wvu.FilterData" localSheetId="2" hidden="1">HOME!$A$20:$K$20</definedName>
    <definedName name="Z_8260F4F3_720A_4FAD_949B_1050CF59D26A_.wvu.FilterData" localSheetId="2" hidden="1">HOME!$A$20:$K$20</definedName>
    <definedName name="Z_82697296_54A4_4543_94A9_926BD4239C13_.wvu.FilterData" localSheetId="2" hidden="1">HOME!$A$20:$K$20</definedName>
    <definedName name="Z_82B3F26C_5DEE_4D2D_975F_8469EE39C7D3_.wvu.FilterData" localSheetId="2" hidden="1">HOME!$A$20:$K$20</definedName>
    <definedName name="Z_82DC5303_0BF5_4E90_853A_0B099CC936C4_.wvu.FilterData" localSheetId="2" hidden="1">HOME!$A$20:$K$20</definedName>
    <definedName name="Z_82E65AA3_5988_4ED4_A56D_19D1BA591355_.wvu.Cols" localSheetId="38" hidden="1">ORIGAMI!$F:$F</definedName>
    <definedName name="Z_82E65AA3_5988_4ED4_A56D_19D1BA591355_.wvu.Cols" localSheetId="23" hidden="1">PETRA!$E:$E</definedName>
    <definedName name="Z_82E65AA3_5988_4ED4_A56D_19D1BA591355_.wvu.Cols" localSheetId="22" hidden="1">RSEAXL!$E:$E</definedName>
    <definedName name="Z_82E65AA3_5988_4ED4_A56D_19D1BA591355_.wvu.FilterData" localSheetId="2" hidden="1">HOME!$A$20:$K$20</definedName>
    <definedName name="Z_82E65AA3_5988_4ED4_A56D_19D1BA591355_.wvu.FilterData" localSheetId="9" hidden="1">JAGUAR!$B$7:$F$7</definedName>
    <definedName name="Z_82E65AA3_5988_4ED4_A56D_19D1BA591355_.wvu.PrintArea" localSheetId="33" hidden="1">'AFRICA EXPRESS'!$A$1:$M$188</definedName>
    <definedName name="Z_82E65AA3_5988_4ED4_A56D_19D1BA591355_.wvu.PrintArea" localSheetId="30" hidden="1">AMERICA!$A$1:$M$149</definedName>
    <definedName name="Z_82E65AA3_5988_4ED4_A56D_19D1BA591355_.wvu.PrintArea" localSheetId="36" hidden="1">AUSTRALIA!$A$1:$H$98</definedName>
    <definedName name="Z_82E65AA3_5988_4ED4_A56D_19D1BA591355_.wvu.PrintArea" localSheetId="56" hidden="1">'EMERALD '!$B$1:$P$208</definedName>
    <definedName name="Z_82E65AA3_5988_4ED4_A56D_19D1BA591355_.wvu.PrintArea" localSheetId="57" hidden="1">EMPIRE!$B$1:$M$208</definedName>
    <definedName name="Z_82E65AA3_5988_4ED4_A56D_19D1BA591355_.wvu.PrintArea" localSheetId="2" hidden="1">HOME!$A$20:$K$20</definedName>
    <definedName name="Z_82E65AA3_5988_4ED4_A56D_19D1BA591355_.wvu.PrintArea" localSheetId="14" hidden="1">PANTHER!$B$1:$L$158</definedName>
    <definedName name="Z_82E65AA3_5988_4ED4_A56D_19D1BA591355_.wvu.PrintArea" localSheetId="45" hidden="1">PEARL!$A$1:$M$33</definedName>
    <definedName name="Z_82E65AA3_5988_4ED4_A56D_19D1BA591355_.wvu.PrintArea" localSheetId="15" hidden="1">PHOENIX!$A$1:$L$5</definedName>
    <definedName name="Z_82E65AA3_5988_4ED4_A56D_19D1BA591355_.wvu.PrintArea" localSheetId="6" hidden="1">SWAN!$A$1:$N$246</definedName>
    <definedName name="Z_82E65AA3_5988_4ED4_A56D_19D1BA591355_.wvu.PrintArea" localSheetId="54" hidden="1">TIGER!$A$1:$M$143</definedName>
    <definedName name="Z_82E65AA3_5988_4ED4_A56D_19D1BA591355_.wvu.PrintTitles" localSheetId="2" hidden="1">HOME!$20:$20</definedName>
    <definedName name="Z_82E65AA3_5988_4ED4_A56D_19D1BA591355_.wvu.Rows" localSheetId="33" hidden="1">'AFRICA EXPRESS'!#REF!</definedName>
    <definedName name="Z_82E65AA3_5988_4ED4_A56D_19D1BA591355_.wvu.Rows" localSheetId="3" hidden="1">ALBATROSS!$322:$322</definedName>
    <definedName name="Z_82E65AA3_5988_4ED4_A56D_19D1BA591355_.wvu.Rows" localSheetId="30" hidden="1">AMERICA!#REF!</definedName>
    <definedName name="Z_82E65AA3_5988_4ED4_A56D_19D1BA591355_.wvu.Rows" localSheetId="36" hidden="1">AUSTRALIA!#REF!</definedName>
    <definedName name="Z_82E65AA3_5988_4ED4_A56D_19D1BA591355_.wvu.Rows" localSheetId="10" hidden="1">'BRITANNIA '!$184:$184</definedName>
    <definedName name="Z_82E65AA3_5988_4ED4_A56D_19D1BA591355_.wvu.Rows" localSheetId="41" hidden="1">CAPRICORN!#REF!</definedName>
    <definedName name="Z_82E65AA3_5988_4ED4_A56D_19D1BA591355_.wvu.Rows" localSheetId="40" hidden="1">CARIOCA!#REF!,CARIOCA!#REF!</definedName>
    <definedName name="Z_82E65AA3_5988_4ED4_A56D_19D1BA591355_.wvu.Rows" localSheetId="46" hidden="1">CHINOOK!#REF!,CHINOOK!#REF!</definedName>
    <definedName name="Z_82E65AA3_5988_4ED4_A56D_19D1BA591355_.wvu.Rows" localSheetId="47" hidden="1">'CHINOOk.'!#REF!,'CHINOOk.'!#REF!</definedName>
    <definedName name="Z_82E65AA3_5988_4ED4_A56D_19D1BA591355_.wvu.Rows" localSheetId="28" hidden="1">CLANGA!#REF!,CLANGA!#REF!</definedName>
    <definedName name="Z_82E65AA3_5988_4ED4_A56D_19D1BA591355_.wvu.Rows" localSheetId="7" hidden="1">CONDOR!$320:$320</definedName>
    <definedName name="Z_82E65AA3_5988_4ED4_A56D_19D1BA591355_.wvu.Rows" localSheetId="55" hidden="1">DAHLIA!#REF!,DAHLIA!#REF!</definedName>
    <definedName name="Z_82E65AA3_5988_4ED4_A56D_19D1BA591355_.wvu.Rows" localSheetId="11" hidden="1">DRAGON!#REF!,DRAGON!#REF!</definedName>
    <definedName name="Z_82E65AA3_5988_4ED4_A56D_19D1BA591355_.wvu.Rows" localSheetId="64" hidden="1">EAGLE!$41:$41</definedName>
    <definedName name="Z_82E65AA3_5988_4ED4_A56D_19D1BA591355_.wvu.Rows" localSheetId="26" hidden="1">ELEPHANT!#REF!</definedName>
    <definedName name="Z_82E65AA3_5988_4ED4_A56D_19D1BA591355_.wvu.Rows" localSheetId="56" hidden="1">'EMERALD '!#REF!,'EMERALD '!$220:$220</definedName>
    <definedName name="Z_82E65AA3_5988_4ED4_A56D_19D1BA591355_.wvu.Rows" localSheetId="57" hidden="1">EMPIRE!#REF!</definedName>
    <definedName name="Z_82E65AA3_5988_4ED4_A56D_19D1BA591355_.wvu.Rows" localSheetId="39" hidden="1">INGWE!#REF!</definedName>
    <definedName name="Z_82E65AA3_5988_4ED4_A56D_19D1BA591355_.wvu.Rows" localSheetId="37" hidden="1">IPANEMA!$6:$17,IPANEMA!#REF!</definedName>
    <definedName name="Z_82E65AA3_5988_4ED4_A56D_19D1BA591355_.wvu.Rows" localSheetId="9" hidden="1">JAGUAR!#REF!,JAGUAR!#REF!,JAGUAR!$16:$16</definedName>
    <definedName name="Z_82E65AA3_5988_4ED4_A56D_19D1BA591355_.wvu.Rows" localSheetId="42" hidden="1">KIWI!#REF!</definedName>
    <definedName name="Z_82E65AA3_5988_4ED4_A56D_19D1BA591355_.wvu.Rows" localSheetId="27" hidden="1">LIBERTY!#REF!</definedName>
    <definedName name="Z_82E65AA3_5988_4ED4_A56D_19D1BA591355_.wvu.Rows" localSheetId="5" hidden="1">LION!$331:$331</definedName>
    <definedName name="Z_82E65AA3_5988_4ED4_A56D_19D1BA591355_.wvu.Rows" localSheetId="20" hidden="1">MAPLE!#REF!,MAPLE!#REF!</definedName>
    <definedName name="Z_82E65AA3_5988_4ED4_A56D_19D1BA591355_.wvu.Rows" localSheetId="24" hidden="1">MUSTANG!#REF!,MUSTANG!#REF!</definedName>
    <definedName name="Z_82E65AA3_5988_4ED4_A56D_19D1BA591355_.wvu.Rows" localSheetId="29" hidden="1">'NEW FALCON'!#REF!,'NEW FALCON'!#REF!</definedName>
    <definedName name="Z_82E65AA3_5988_4ED4_A56D_19D1BA591355_.wvu.Rows" localSheetId="21" hidden="1">ORIENT!#REF!,ORIENT!#REF!</definedName>
    <definedName name="Z_82E65AA3_5988_4ED4_A56D_19D1BA591355_.wvu.Rows" localSheetId="38" hidden="1">ORIGAMI!$8:$18</definedName>
    <definedName name="Z_82E65AA3_5988_4ED4_A56D_19D1BA591355_.wvu.Rows" localSheetId="14" hidden="1">PANTHER!#REF!</definedName>
    <definedName name="Z_82E65AA3_5988_4ED4_A56D_19D1BA591355_.wvu.Rows" localSheetId="23" hidden="1">PETRA!#REF!</definedName>
    <definedName name="Z_82E65AA3_5988_4ED4_A56D_19D1BA591355_.wvu.Rows" localSheetId="22" hidden="1">RSEAXL!#REF!</definedName>
    <definedName name="Z_82E65AA3_5988_4ED4_A56D_19D1BA591355_.wvu.Rows" localSheetId="60" hidden="1">SANTANA!$200:$200</definedName>
    <definedName name="Z_82E65AA3_5988_4ED4_A56D_19D1BA591355_.wvu.Rows" localSheetId="44" hidden="1">SENTOSA!#REF!</definedName>
    <definedName name="Z_82E65AA3_5988_4ED4_A56D_19D1BA591355_.wvu.Rows" localSheetId="65" hidden="1">SEQUOIA!$35:$35</definedName>
    <definedName name="Z_82E65AA3_5988_4ED4_A56D_19D1BA591355_.wvu.Rows" localSheetId="31" hidden="1">SHIKRA!#REF!,SHIKRA!#REF!</definedName>
    <definedName name="Z_82E65AA3_5988_4ED4_A56D_19D1BA591355_.wvu.Rows" localSheetId="1" hidden="1">SHOGUN!$30:$30</definedName>
    <definedName name="Z_82E65AA3_5988_4ED4_A56D_19D1BA591355_.wvu.Rows" localSheetId="4" hidden="1">SILK!$401:$401</definedName>
    <definedName name="Z_82E65AA3_5988_4ED4_A56D_19D1BA591355_.wvu.Rows" localSheetId="6" hidden="1">SWAN!$267:$267</definedName>
    <definedName name="Z_82E65AA3_5988_4ED4_A56D_19D1BA591355_.wvu.Rows" localSheetId="54" hidden="1">TIGER!#REF!</definedName>
    <definedName name="Z_83410BEA_BF44_43DB_8151_7DF1605DFB24_.wvu.FilterData" localSheetId="2" hidden="1">HOME!$A$20:$K$20</definedName>
    <definedName name="Z_834388B3_D1C0_4496_81CB_D8907F6C94B1_.wvu.Cols" localSheetId="38" hidden="1">ORIGAMI!$F:$F</definedName>
    <definedName name="Z_834388B3_D1C0_4496_81CB_D8907F6C94B1_.wvu.Cols" localSheetId="23" hidden="1">PETRA!$E:$E</definedName>
    <definedName name="Z_834388B3_D1C0_4496_81CB_D8907F6C94B1_.wvu.Cols" localSheetId="22" hidden="1">RSEAXL!$E:$E</definedName>
    <definedName name="Z_834388B3_D1C0_4496_81CB_D8907F6C94B1_.wvu.FilterData" localSheetId="2" hidden="1">HOME!$A$20:$K$20</definedName>
    <definedName name="Z_834388B3_D1C0_4496_81CB_D8907F6C94B1_.wvu.FilterData" localSheetId="9" hidden="1">JAGUAR!$B$7:$F$7</definedName>
    <definedName name="Z_834388B3_D1C0_4496_81CB_D8907F6C94B1_.wvu.PrintArea" localSheetId="33" hidden="1">'AFRICA EXPRESS'!$A$1:$M$188</definedName>
    <definedName name="Z_834388B3_D1C0_4496_81CB_D8907F6C94B1_.wvu.PrintArea" localSheetId="30" hidden="1">AMERICA!$A$1:$M$149</definedName>
    <definedName name="Z_834388B3_D1C0_4496_81CB_D8907F6C94B1_.wvu.PrintArea" localSheetId="36" hidden="1">AUSTRALIA!$A$1:$H$98</definedName>
    <definedName name="Z_834388B3_D1C0_4496_81CB_D8907F6C94B1_.wvu.PrintArea" localSheetId="56" hidden="1">'EMERALD '!$B$1:$P$208</definedName>
    <definedName name="Z_834388B3_D1C0_4496_81CB_D8907F6C94B1_.wvu.PrintArea" localSheetId="57" hidden="1">EMPIRE!$B$1:$M$208</definedName>
    <definedName name="Z_834388B3_D1C0_4496_81CB_D8907F6C94B1_.wvu.PrintArea" localSheetId="2" hidden="1">HOME!$A$20:$K$20</definedName>
    <definedName name="Z_834388B3_D1C0_4496_81CB_D8907F6C94B1_.wvu.PrintArea" localSheetId="14" hidden="1">PANTHER!$B$1:$L$158</definedName>
    <definedName name="Z_834388B3_D1C0_4496_81CB_D8907F6C94B1_.wvu.PrintArea" localSheetId="45" hidden="1">PEARL!$A$1:$M$33</definedName>
    <definedName name="Z_834388B3_D1C0_4496_81CB_D8907F6C94B1_.wvu.PrintArea" localSheetId="15" hidden="1">PHOENIX!$A$1:$L$5</definedName>
    <definedName name="Z_834388B3_D1C0_4496_81CB_D8907F6C94B1_.wvu.PrintArea" localSheetId="6" hidden="1">SWAN!$A$1:$N$246</definedName>
    <definedName name="Z_834388B3_D1C0_4496_81CB_D8907F6C94B1_.wvu.PrintArea" localSheetId="54" hidden="1">TIGER!$A$1:$M$143</definedName>
    <definedName name="Z_834388B3_D1C0_4496_81CB_D8907F6C94B1_.wvu.PrintTitles" localSheetId="2" hidden="1">HOME!$20:$20</definedName>
    <definedName name="Z_834388B3_D1C0_4496_81CB_D8907F6C94B1_.wvu.Rows" localSheetId="33" hidden="1">'AFRICA EXPRESS'!#REF!</definedName>
    <definedName name="Z_834388B3_D1C0_4496_81CB_D8907F6C94B1_.wvu.Rows" localSheetId="3" hidden="1">ALBATROSS!$322:$322</definedName>
    <definedName name="Z_834388B3_D1C0_4496_81CB_D8907F6C94B1_.wvu.Rows" localSheetId="30" hidden="1">AMERICA!#REF!</definedName>
    <definedName name="Z_834388B3_D1C0_4496_81CB_D8907F6C94B1_.wvu.Rows" localSheetId="36" hidden="1">AUSTRALIA!#REF!,AUSTRALIA!#REF!</definedName>
    <definedName name="Z_834388B3_D1C0_4496_81CB_D8907F6C94B1_.wvu.Rows" localSheetId="10" hidden="1">'BRITANNIA '!$184:$184</definedName>
    <definedName name="Z_834388B3_D1C0_4496_81CB_D8907F6C94B1_.wvu.Rows" localSheetId="41" hidden="1">CAPRICORN!#REF!</definedName>
    <definedName name="Z_834388B3_D1C0_4496_81CB_D8907F6C94B1_.wvu.Rows" localSheetId="40" hidden="1">CARIOCA!#REF!,CARIOCA!#REF!</definedName>
    <definedName name="Z_834388B3_D1C0_4496_81CB_D8907F6C94B1_.wvu.Rows" localSheetId="46" hidden="1">CHINOOK!#REF!,CHINOOK!#REF!,CHINOOK!#REF!</definedName>
    <definedName name="Z_834388B3_D1C0_4496_81CB_D8907F6C94B1_.wvu.Rows" localSheetId="47" hidden="1">'CHINOOk.'!#REF!,'CHINOOk.'!#REF!,'CHINOOk.'!#REF!</definedName>
    <definedName name="Z_834388B3_D1C0_4496_81CB_D8907F6C94B1_.wvu.Rows" localSheetId="28" hidden="1">CLANGA!#REF!,CLANGA!#REF!</definedName>
    <definedName name="Z_834388B3_D1C0_4496_81CB_D8907F6C94B1_.wvu.Rows" localSheetId="7" hidden="1">CONDOR!$320:$320</definedName>
    <definedName name="Z_834388B3_D1C0_4496_81CB_D8907F6C94B1_.wvu.Rows" localSheetId="55" hidden="1">DAHLIA!#REF!,DAHLIA!#REF!,DAHLIA!#REF!</definedName>
    <definedName name="Z_834388B3_D1C0_4496_81CB_D8907F6C94B1_.wvu.Rows" localSheetId="11" hidden="1">DRAGON!#REF!</definedName>
    <definedName name="Z_834388B3_D1C0_4496_81CB_D8907F6C94B1_.wvu.Rows" localSheetId="64" hidden="1">EAGLE!$41:$41</definedName>
    <definedName name="Z_834388B3_D1C0_4496_81CB_D8907F6C94B1_.wvu.Rows" localSheetId="26" hidden="1">ELEPHANT!#REF!</definedName>
    <definedName name="Z_834388B3_D1C0_4496_81CB_D8907F6C94B1_.wvu.Rows" localSheetId="56" hidden="1">'EMERALD '!#REF!,'EMERALD '!$217:$217</definedName>
    <definedName name="Z_834388B3_D1C0_4496_81CB_D8907F6C94B1_.wvu.Rows" localSheetId="57" hidden="1">EMPIRE!#REF!,EMPIRE!#REF!</definedName>
    <definedName name="Z_834388B3_D1C0_4496_81CB_D8907F6C94B1_.wvu.Rows" localSheetId="39" hidden="1">INGWE!#REF!</definedName>
    <definedName name="Z_834388B3_D1C0_4496_81CB_D8907F6C94B1_.wvu.Rows" localSheetId="37" hidden="1">IPANEMA!$6:$17,IPANEMA!#REF!</definedName>
    <definedName name="Z_834388B3_D1C0_4496_81CB_D8907F6C94B1_.wvu.Rows" localSheetId="9" hidden="1">JAGUAR!#REF!,JAGUAR!#REF!,JAGUAR!$16:$16</definedName>
    <definedName name="Z_834388B3_D1C0_4496_81CB_D8907F6C94B1_.wvu.Rows" localSheetId="42" hidden="1">KIWI!#REF!</definedName>
    <definedName name="Z_834388B3_D1C0_4496_81CB_D8907F6C94B1_.wvu.Rows" localSheetId="27" hidden="1">LIBERTY!#REF!</definedName>
    <definedName name="Z_834388B3_D1C0_4496_81CB_D8907F6C94B1_.wvu.Rows" localSheetId="5" hidden="1">LION!$331:$331</definedName>
    <definedName name="Z_834388B3_D1C0_4496_81CB_D8907F6C94B1_.wvu.Rows" localSheetId="20" hidden="1">MAPLE!#REF!,MAPLE!#REF!,MAPLE!#REF!</definedName>
    <definedName name="Z_834388B3_D1C0_4496_81CB_D8907F6C94B1_.wvu.Rows" localSheetId="24" hidden="1">MUSTANG!#REF!,MUSTANG!#REF!,MUSTANG!#REF!</definedName>
    <definedName name="Z_834388B3_D1C0_4496_81CB_D8907F6C94B1_.wvu.Rows" localSheetId="29" hidden="1">'NEW FALCON'!#REF!,'NEW FALCON'!#REF!</definedName>
    <definedName name="Z_834388B3_D1C0_4496_81CB_D8907F6C94B1_.wvu.Rows" localSheetId="21" hidden="1">ORIENT!#REF!,ORIENT!#REF!</definedName>
    <definedName name="Z_834388B3_D1C0_4496_81CB_D8907F6C94B1_.wvu.Rows" localSheetId="38" hidden="1">ORIGAMI!$8:$13</definedName>
    <definedName name="Z_834388B3_D1C0_4496_81CB_D8907F6C94B1_.wvu.Rows" localSheetId="14" hidden="1">PANTHER!#REF!</definedName>
    <definedName name="Z_834388B3_D1C0_4496_81CB_D8907F6C94B1_.wvu.Rows" localSheetId="23" hidden="1">PETRA!#REF!</definedName>
    <definedName name="Z_834388B3_D1C0_4496_81CB_D8907F6C94B1_.wvu.Rows" localSheetId="22" hidden="1">RSEAXL!#REF!</definedName>
    <definedName name="Z_834388B3_D1C0_4496_81CB_D8907F6C94B1_.wvu.Rows" localSheetId="60" hidden="1">SANTANA!$200:$200</definedName>
    <definedName name="Z_834388B3_D1C0_4496_81CB_D8907F6C94B1_.wvu.Rows" localSheetId="44" hidden="1">SENTOSA!#REF!</definedName>
    <definedName name="Z_834388B3_D1C0_4496_81CB_D8907F6C94B1_.wvu.Rows" localSheetId="65" hidden="1">SEQUOIA!$35:$35</definedName>
    <definedName name="Z_834388B3_D1C0_4496_81CB_D8907F6C94B1_.wvu.Rows" localSheetId="31" hidden="1">SHIKRA!#REF!,SHIKRA!#REF!</definedName>
    <definedName name="Z_834388B3_D1C0_4496_81CB_D8907F6C94B1_.wvu.Rows" localSheetId="1" hidden="1">SHOGUN!$30:$30</definedName>
    <definedName name="Z_834388B3_D1C0_4496_81CB_D8907F6C94B1_.wvu.Rows" localSheetId="4" hidden="1">SILK!$401:$401</definedName>
    <definedName name="Z_834388B3_D1C0_4496_81CB_D8907F6C94B1_.wvu.Rows" localSheetId="6" hidden="1">SWAN!$267:$267</definedName>
    <definedName name="Z_834388B3_D1C0_4496_81CB_D8907F6C94B1_.wvu.Rows" localSheetId="54" hidden="1">TIGER!#REF!</definedName>
    <definedName name="Z_841C0CFB_4992_4E99_969D_B770EC456761_.wvu.FilterData" localSheetId="2" hidden="1">HOME!$A$20:$K$20</definedName>
    <definedName name="Z_841D97E9_2168_4B7B_89BA_39A3B5A8B0A4_.wvu.FilterData" localSheetId="2" hidden="1">HOME!$A$20:$K$20</definedName>
    <definedName name="Z_8493A58D_F071_4036_B138_AA80EC7B639F_.wvu.FilterData" localSheetId="2" hidden="1">HOME!$A$20:$K$20</definedName>
    <definedName name="Z_854F1D64_5342_4002_A5B5_DD777839D272_.wvu.FilterData" localSheetId="2" hidden="1">HOME!$A$20:$K$20</definedName>
    <definedName name="Z_86230F6E_F7AA_4434_8AC6_D187407B34D3_.wvu.FilterData" localSheetId="9" hidden="1">JAGUAR!$B$7:$F$7</definedName>
    <definedName name="Z_8667FF68_6392_4408_8DEC_C3EF60B05168_.wvu.FilterData" localSheetId="2" hidden="1">HOME!$A$20:$K$20</definedName>
    <definedName name="Z_86D7EFDE_0EF8_4A6F_B8F1_1F540549EDED_.wvu.FilterData" localSheetId="2" hidden="1">HOME!$A$20:$K$20</definedName>
    <definedName name="Z_875D4788_757F_4A57_8C15_F450CB756874_.wvu.FilterData" localSheetId="2" hidden="1">HOME!$A$20:$K$20</definedName>
    <definedName name="Z_875D4788_757F_4A57_8C15_F450CB756874_.wvu.FilterData" localSheetId="9" hidden="1">JAGUAR!$B$7:$F$7</definedName>
    <definedName name="Z_8761DB7B_5373_4D79_9856_9B577542BA45_.wvu.FilterData" localSheetId="2" hidden="1">HOME!$A$20:$K$20</definedName>
    <definedName name="Z_886545AC_463B_40CE_A121_EECD2C8A2904_.wvu.FilterData" localSheetId="2" hidden="1">HOME!$A$20:$K$20</definedName>
    <definedName name="Z_88D43C16_D038_4297_8796_7B66C5D0FF6C_.wvu.FilterData" localSheetId="2" hidden="1">HOME!$A$20:$K$20</definedName>
    <definedName name="Z_88D43C16_D038_4297_8796_7B66C5D0FF6C_.wvu.FilterData" localSheetId="21" hidden="1">ORIENT!#REF!</definedName>
    <definedName name="Z_89183CEE_A9FC_46F4_9388_8D489A270CDB_.wvu.FilterData" localSheetId="2" hidden="1">HOME!$A$20:$K$20</definedName>
    <definedName name="Z_8988341B_AE18_4B7C_A888_78DF0BA1E1CD_.wvu.FilterData" localSheetId="2" hidden="1">HOME!$A$20:$K$20</definedName>
    <definedName name="Z_89A0623C_7D47_499F_BD24_C33888DB5D17_.wvu.FilterData" localSheetId="2" hidden="1">HOME!$A$20:$K$20</definedName>
    <definedName name="Z_89B76D7A_EA7D_4783_8E44_3AEBB1C83F0B_.wvu.FilterData" localSheetId="2" hidden="1">HOME!$A$20:$K$20</definedName>
    <definedName name="Z_8A00896F_09C3_4341_98E0_091E8A76AF84_.wvu.FilterData" localSheetId="2" hidden="1">HOME!$A$20:$K$20</definedName>
    <definedName name="Z_8A00896F_09C3_4341_98E0_091E8A76AF84_.wvu.FilterData" localSheetId="9" hidden="1">JAGUAR!$B$7:$F$7</definedName>
    <definedName name="Z_8A40E0AB_10E3_4BD5_9201_B1C3F172ECE9_.wvu.FilterData" localSheetId="9" hidden="1">JAGUAR!$B$7:$F$7</definedName>
    <definedName name="Z_8A47AE8D_C909_4FD3_BF8C_DF990157B6FE_.wvu.FilterData" localSheetId="2" hidden="1">HOME!$A$20:$K$20</definedName>
    <definedName name="Z_8AA00BB1_234C_4CD7_A767_571AA419FCDC_.wvu.FilterData" localSheetId="2" hidden="1">HOME!$A$20:$K$20</definedName>
    <definedName name="Z_8AADF778_68CE_4999_8677_765129688C55_.wvu.FilterData" localSheetId="2" hidden="1">HOME!$A$20:$K$20</definedName>
    <definedName name="Z_8AFAE451_1461_47F7_A597_3C0F36EE134A_.wvu.FilterData" localSheetId="2" hidden="1">HOME!$A$20:$K$20</definedName>
    <definedName name="Z_8AFAE451_1461_47F7_A597_3C0F36EE134A_.wvu.FilterData" localSheetId="9" hidden="1">JAGUAR!$B$7:$F$7</definedName>
    <definedName name="Z_8B2B2B90_1E38_40EE_A5C9_37574C90A3D0_.wvu.FilterData" localSheetId="2" hidden="1">HOME!$A$20:$K$20</definedName>
    <definedName name="Z_8B3B2403_83C6_44F5_BC3D_5828C33AAF6A_.wvu.FilterData" localSheetId="9" hidden="1">JAGUAR!$B$7:$F$7</definedName>
    <definedName name="Z_8B74D118_5FAF_476A_B7D6_7192D74B7F60_.wvu.FilterData" localSheetId="2" hidden="1">HOME!$A$20:$K$20</definedName>
    <definedName name="Z_8B8FF56C_4E63_4BB0_9C72_30B135BA1724_.wvu.FilterData" localSheetId="2" hidden="1">HOME!$A$20:$K$20</definedName>
    <definedName name="Z_8C9265E5_4BF7_4267_A762_B822FB4802F7_.wvu.FilterData" localSheetId="2" hidden="1">HOME!$A$20:$K$20</definedName>
    <definedName name="Z_8DF70FCD_38B2_4914_ACDF_ACA648068613_.wvu.FilterData" localSheetId="9" hidden="1">JAGUAR!$B$7:$F$7</definedName>
    <definedName name="Z_8E3F7F0D_D186_41B0_B645_E6E91B665F22_.wvu.FilterData" localSheetId="9" hidden="1">JAGUAR!$B$7:$F$7</definedName>
    <definedName name="Z_8E7AF9D0_540D_4470_A8CD_E79DDA5F7733_.wvu.FilterData" localSheetId="2" hidden="1">HOME!$A$20:$K$20</definedName>
    <definedName name="Z_8E7F287F_ED94_43A1_9278_AAF6FCE5FD7D_.wvu.FilterData" localSheetId="9" hidden="1">JAGUAR!$B$7:$F$7</definedName>
    <definedName name="Z_8E94690D_E271_4AEA_8BD6_8E3C4A1B2FE1_.wvu.FilterData" localSheetId="2" hidden="1">HOME!$A$20:$K$20</definedName>
    <definedName name="Z_8E9C6EB7_BB06_495F_8B26_78B3BA79E2B3_.wvu.FilterData" localSheetId="2" hidden="1">HOME!$A$20:$K$20</definedName>
    <definedName name="Z_8F08E37F_C5DF_46ED_90E7_97D80E78AB00_.wvu.FilterData" localSheetId="2" hidden="1">HOME!$A$20:$K$20</definedName>
    <definedName name="Z_8F6257B3_44F8_495E_975F_715EC7CBE577_.wvu.FilterData" localSheetId="2" hidden="1">HOME!$A$20:$K$20</definedName>
    <definedName name="Z_8F6257B3_44F8_495E_975F_715EC7CBE577_.wvu.PrintArea" localSheetId="33" hidden="1">'AFRICA EXPRESS'!$A$1:$M$188</definedName>
    <definedName name="Z_8F6257B3_44F8_495E_975F_715EC7CBE577_.wvu.PrintArea" localSheetId="30" hidden="1">AMERICA!$A$1:$M$149</definedName>
    <definedName name="Z_8F6257B3_44F8_495E_975F_715EC7CBE577_.wvu.PrintArea" localSheetId="36" hidden="1">AUSTRALIA!$A$1:$H$98</definedName>
    <definedName name="Z_8F6257B3_44F8_495E_975F_715EC7CBE577_.wvu.PrintArea" localSheetId="57" hidden="1">EMPIRE!$B$1:$M$208</definedName>
    <definedName name="Z_8F6257B3_44F8_495E_975F_715EC7CBE577_.wvu.PrintArea" localSheetId="2" hidden="1">HOME!$A$1:$K$623</definedName>
    <definedName name="Z_8F6257B3_44F8_495E_975F_715EC7CBE577_.wvu.PrintArea" localSheetId="45" hidden="1">PEARL!$A$1:$M$33</definedName>
    <definedName name="Z_8F6257B3_44F8_495E_975F_715EC7CBE577_.wvu.PrintArea" localSheetId="15" hidden="1">PHOENIX!$A$1:$L$5</definedName>
    <definedName name="Z_8F6257B3_44F8_495E_975F_715EC7CBE577_.wvu.PrintArea" localSheetId="6" hidden="1">SWAN!$A$1:$N$246</definedName>
    <definedName name="Z_8F6257B3_44F8_495E_975F_715EC7CBE577_.wvu.Rows" localSheetId="3" hidden="1">ALBATROSS!$322:$322</definedName>
    <definedName name="Z_8F6257B3_44F8_495E_975F_715EC7CBE577_.wvu.Rows" localSheetId="46" hidden="1">CHINOOK!#REF!</definedName>
    <definedName name="Z_8F6257B3_44F8_495E_975F_715EC7CBE577_.wvu.Rows" localSheetId="47" hidden="1">'CHINOOk.'!#REF!</definedName>
    <definedName name="Z_8F6257B3_44F8_495E_975F_715EC7CBE577_.wvu.Rows" localSheetId="55" hidden="1">DAHLIA!#REF!</definedName>
    <definedName name="Z_8F6257B3_44F8_495E_975F_715EC7CBE577_.wvu.Rows" localSheetId="64" hidden="1">EAGLE!$41:$41</definedName>
    <definedName name="Z_8F6257B3_44F8_495E_975F_715EC7CBE577_.wvu.Rows" localSheetId="56" hidden="1">'EMERALD '!$217:$217</definedName>
    <definedName name="Z_8F6257B3_44F8_495E_975F_715EC7CBE577_.wvu.Rows" localSheetId="9" hidden="1">JAGUAR!$16:$16</definedName>
    <definedName name="Z_8F6257B3_44F8_495E_975F_715EC7CBE577_.wvu.Rows" localSheetId="5" hidden="1">LION!$331:$331</definedName>
    <definedName name="Z_8F6257B3_44F8_495E_975F_715EC7CBE577_.wvu.Rows" localSheetId="20" hidden="1">MAPLE!#REF!</definedName>
    <definedName name="Z_8F6257B3_44F8_495E_975F_715EC7CBE577_.wvu.Rows" localSheetId="24" hidden="1">MUSTANG!#REF!</definedName>
    <definedName name="Z_8F6257B3_44F8_495E_975F_715EC7CBE577_.wvu.Rows" localSheetId="21" hidden="1">ORIENT!$35:$35</definedName>
    <definedName name="Z_8F6257B3_44F8_495E_975F_715EC7CBE577_.wvu.Rows" localSheetId="60" hidden="1">SANTANA!$200:$200</definedName>
    <definedName name="Z_8F6257B3_44F8_495E_975F_715EC7CBE577_.wvu.Rows" localSheetId="44" hidden="1">SENTOSA!#REF!</definedName>
    <definedName name="Z_8F6257B3_44F8_495E_975F_715EC7CBE577_.wvu.Rows" localSheetId="65" hidden="1">SEQUOIA!$35:$35</definedName>
    <definedName name="Z_8F6257B3_44F8_495E_975F_715EC7CBE577_.wvu.Rows" localSheetId="1" hidden="1">SHOGUN!$30:$30</definedName>
    <definedName name="Z_8F6257B3_44F8_495E_975F_715EC7CBE577_.wvu.Rows" localSheetId="4" hidden="1">SILK!$401:$401</definedName>
    <definedName name="Z_8F6257B3_44F8_495E_975F_715EC7CBE577_.wvu.Rows" localSheetId="6" hidden="1">SWAN!$267:$267</definedName>
    <definedName name="Z_8F9E6270_F553_454D_8DD3_2847A5FAE65B_.wvu.FilterData" localSheetId="2" hidden="1">HOME!$A$20:$K$20</definedName>
    <definedName name="Z_8FBB10F7_53EA_41D8_AF51_90193CCEB382_.wvu.FilterData" localSheetId="2" hidden="1">HOME!$A$20:$K$20</definedName>
    <definedName name="Z_9033DA7E_001B_440A_BA90_921E7AEE0E7A_.wvu.FilterData" localSheetId="2" hidden="1">HOME!$A$20:$K$20</definedName>
    <definedName name="Z_9033DA7E_001B_440A_BA90_921E7AEE0E7A_.wvu.FilterData" localSheetId="9" hidden="1">JAGUAR!$B$7:$F$7</definedName>
    <definedName name="Z_904FD74B_ED02_4CF0_BCAE_12365B420B14_.wvu.FilterData" localSheetId="2" hidden="1">HOME!$A$20:$K$20</definedName>
    <definedName name="Z_90A9BA73_6C62_450A_B608_F1B463AD8375_.wvu.FilterData" localSheetId="2" hidden="1">HOME!$A$20:$K$20</definedName>
    <definedName name="Z_90FD07C7_13F1_4C82_AE21_E434D730537D_.wvu.FilterData" localSheetId="2" hidden="1">HOME!$A$20:$K$20</definedName>
    <definedName name="Z_9141577A_EBE3_45C5_B06C_3216825075ED_.wvu.FilterData" localSheetId="2" hidden="1">HOME!$A$20:$K$20</definedName>
    <definedName name="Z_9156B649_F287_413E_8127_521A1511ED86_.wvu.FilterData" localSheetId="2" hidden="1">HOME!$A$20:$K$20</definedName>
    <definedName name="Z_917B5B24_B71E_4803_BEA6_0D226B11E74B_.wvu.FilterData" localSheetId="2" hidden="1">HOME!$A$20:$K$20</definedName>
    <definedName name="Z_923FEB36_44E7_4A39_A641_E6C435B8F9D0_.wvu.FilterData" localSheetId="2" hidden="1">HOME!$A$20:$K$20</definedName>
    <definedName name="Z_927FB58A_83C0_4299_B788_95EBBE8BC00D_.wvu.FilterData" localSheetId="2" hidden="1">HOME!$A$20:$K$20</definedName>
    <definedName name="Z_92838313_7E3E_4502_B4EF_AFC2080FBD84_.wvu.FilterData" localSheetId="9" hidden="1">JAGUAR!$B$7:$F$7</definedName>
    <definedName name="Z_92ADA8CC_9E26_4CC2_9754_30C28A644AB9_.wvu.FilterData" localSheetId="2" hidden="1">HOME!$A$20:$K$20</definedName>
    <definedName name="Z_9341BFF4_9F1C_455A_AE9D_8D37D2606577_.wvu.FilterData" localSheetId="2" hidden="1">HOME!$A$20:$K$20</definedName>
    <definedName name="Z_9341BFF4_9F1C_455A_AE9D_8D37D2606577_.wvu.FilterData" localSheetId="9" hidden="1">JAGUAR!$B$7:$F$7</definedName>
    <definedName name="Z_934C50AC_BB92_4C8A_ADA4_D8F3369A7CBC_.wvu.FilterData" localSheetId="9" hidden="1">JAGUAR!$B$7:$F$7</definedName>
    <definedName name="Z_9386B95A_9D00_4851_8E45_86826D7D3BDE_.wvu.FilterData" localSheetId="2" hidden="1">HOME!$A$20:$K$20</definedName>
    <definedName name="Z_938D2BB9_373C_4588_B42E_EA952ADB2AC7_.wvu.FilterData" localSheetId="2" hidden="1">HOME!$A$20:$K$20</definedName>
    <definedName name="Z_93C8DA9E_13D8_406B_B484_E5306E76A860_.wvu.FilterData" localSheetId="2" hidden="1">HOME!$A$20:$K$20</definedName>
    <definedName name="Z_93D40DCB_057A_48E2_9B4F_25A0BE4CE13E_.wvu.FilterData" localSheetId="2" hidden="1">HOME!$A$20:$K$20</definedName>
    <definedName name="Z_93D7C36B_A332_4A2A_B4C8_08A247E3983C_.wvu.FilterData" localSheetId="2" hidden="1">HOME!$A$20:$K$20</definedName>
    <definedName name="Z_941097E0_E23E_40BF_8F43_5987D268A253_.wvu.FilterData" localSheetId="2" hidden="1">HOME!$A$20:$K$20</definedName>
    <definedName name="Z_9418CB13_C42D_4B94_8EF3_6C1A3AB9E4E9_.wvu.FilterData" localSheetId="2" hidden="1">HOME!$A$20:$K$20</definedName>
    <definedName name="Z_941F8D82_5C68_4938_9BB5_9F76A6B8AD92_.wvu.FilterData" localSheetId="2" hidden="1">HOME!$A$20:$K$20</definedName>
    <definedName name="Z_946F1174_BFFD_4592_AC4D_7CE2E9A79AB1_.wvu.FilterData" localSheetId="2" hidden="1">HOME!$A$20:$K$20</definedName>
    <definedName name="Z_9490C355_60DD_47F1_9E0A_183DFD534913_.wvu.FilterData" localSheetId="2" hidden="1">HOME!$A$20:$K$20</definedName>
    <definedName name="Z_94F4FC1A_47D7_4C0E_AC90_4F505286EF57_.wvu.FilterData" localSheetId="9" hidden="1">JAGUAR!$B$7:$F$7</definedName>
    <definedName name="Z_95303C8D_793B_4DF1_9BDA_F1583FA98A34_.wvu.FilterData" localSheetId="2" hidden="1">HOME!$A$20:$K$20</definedName>
    <definedName name="Z_953AEE96_2274_4A65_9D5F_F1C29410EA88_.wvu.FilterData" localSheetId="2" hidden="1">HOME!$A$20:$K$20</definedName>
    <definedName name="Z_953AEE96_2274_4A65_9D5F_F1C29410EA88_.wvu.FilterData" localSheetId="9" hidden="1">JAGUAR!$B$7:$F$7</definedName>
    <definedName name="Z_953F4D11_EC9F_4962_AFD0_17257102EC36_.wvu.FilterData" localSheetId="2" hidden="1">HOME!$A$20:$K$20</definedName>
    <definedName name="Z_956DC491_6490_4ED5_9C24_159A4998CD37_.wvu.FilterData" localSheetId="9" hidden="1">JAGUAR!$B$7:$F$7</definedName>
    <definedName name="Z_9592E5C9_7E3D_4AF6_8B5A_69DF18AAF47E_.wvu.FilterData" localSheetId="2" hidden="1">HOME!$A$20:$K$20</definedName>
    <definedName name="Z_9594E730_ABAD_4E19_97B2_1372B06301D6_.wvu.FilterData" localSheetId="2" hidden="1">HOME!$A$20:$K$20</definedName>
    <definedName name="Z_95C7FBB9_7163_479D_86D3_E5B0B36940F9_.wvu.FilterData" localSheetId="2" hidden="1">HOME!$A$20:$K$20</definedName>
    <definedName name="Z_9663ACA6_0AA7_419C_9ADA_33CF1FB99625_.wvu.FilterData" localSheetId="2" hidden="1">HOME!$A$20:$K$20</definedName>
    <definedName name="Z_9765EA4D_DE7B_4A9B_8FF5_B1208F7596CF_.wvu.FilterData" localSheetId="2" hidden="1">HOME!$A$20:$K$20</definedName>
    <definedName name="Z_979A806C_EDD0_4658_890D_A346EE71EB52_.wvu.FilterData" localSheetId="9" hidden="1">JAGUAR!$B$7:$F$7</definedName>
    <definedName name="Z_985298CE_4193_45BC_9DBA_FCACBFD0962D_.wvu.FilterData" localSheetId="2" hidden="1">HOME!$A$20:$K$20</definedName>
    <definedName name="Z_98CBBD3D_4D98_43F1_9B34_A58D4091A6CB_.wvu.FilterData" localSheetId="9" hidden="1">JAGUAR!$B$7:$F$7</definedName>
    <definedName name="Z_992BCA0C_8321_41E0_B94B_C326CED20C9C_.wvu.FilterData" localSheetId="2" hidden="1">HOME!$A$20:$K$20</definedName>
    <definedName name="Z_9960CFC3_CAC9_40BD_AD33_811F3938230F_.wvu.FilterData" localSheetId="2" hidden="1">HOME!$A$20:$K$20</definedName>
    <definedName name="Z_996BB03B_CAE1_4786_841B_E77520E740A3_.wvu.FilterData" localSheetId="2" hidden="1">HOME!$A$20:$K$20</definedName>
    <definedName name="Z_999D0099_E3FC_46FC_839A_D58F693EE82E_.wvu.Cols" localSheetId="38" hidden="1">ORIGAMI!$F:$F</definedName>
    <definedName name="Z_999D0099_E3FC_46FC_839A_D58F693EE82E_.wvu.Cols" localSheetId="23" hidden="1">PETRA!$E:$E</definedName>
    <definedName name="Z_999D0099_E3FC_46FC_839A_D58F693EE82E_.wvu.Cols" localSheetId="22" hidden="1">RSEAXL!$E:$E</definedName>
    <definedName name="Z_999D0099_E3FC_46FC_839A_D58F693EE82E_.wvu.FilterData" localSheetId="2" hidden="1">HOME!$A$20:$K$20</definedName>
    <definedName name="Z_999D0099_E3FC_46FC_839A_D58F693EE82E_.wvu.FilterData" localSheetId="9" hidden="1">JAGUAR!$B$7:$F$7</definedName>
    <definedName name="Z_999D0099_E3FC_46FC_839A_D58F693EE82E_.wvu.PrintArea" localSheetId="33" hidden="1">'AFRICA EXPRESS'!$A$1:$M$188</definedName>
    <definedName name="Z_999D0099_E3FC_46FC_839A_D58F693EE82E_.wvu.PrintArea" localSheetId="30" hidden="1">AMERICA!$A$1:$M$149</definedName>
    <definedName name="Z_999D0099_E3FC_46FC_839A_D58F693EE82E_.wvu.PrintArea" localSheetId="36" hidden="1">AUSTRALIA!$A$1:$H$98</definedName>
    <definedName name="Z_999D0099_E3FC_46FC_839A_D58F693EE82E_.wvu.PrintArea" localSheetId="56" hidden="1">'EMERALD '!$B$1:$P$208</definedName>
    <definedName name="Z_999D0099_E3FC_46FC_839A_D58F693EE82E_.wvu.PrintArea" localSheetId="57" hidden="1">EMPIRE!$B$1:$M$208</definedName>
    <definedName name="Z_999D0099_E3FC_46FC_839A_D58F693EE82E_.wvu.PrintArea" localSheetId="2" hidden="1">HOME!$A$20:$K$20</definedName>
    <definedName name="Z_999D0099_E3FC_46FC_839A_D58F693EE82E_.wvu.PrintArea" localSheetId="14" hidden="1">PANTHER!$B$1:$L$158</definedName>
    <definedName name="Z_999D0099_E3FC_46FC_839A_D58F693EE82E_.wvu.PrintArea" localSheetId="45" hidden="1">PEARL!$A$1:$M$33</definedName>
    <definedName name="Z_999D0099_E3FC_46FC_839A_D58F693EE82E_.wvu.PrintArea" localSheetId="15" hidden="1">PHOENIX!$A$1:$L$5</definedName>
    <definedName name="Z_999D0099_E3FC_46FC_839A_D58F693EE82E_.wvu.PrintArea" localSheetId="6" hidden="1">SWAN!$A$1:$N$246</definedName>
    <definedName name="Z_999D0099_E3FC_46FC_839A_D58F693EE82E_.wvu.PrintArea" localSheetId="54" hidden="1">TIGER!$A$1:$M$143</definedName>
    <definedName name="Z_999D0099_E3FC_46FC_839A_D58F693EE82E_.wvu.PrintTitles" localSheetId="2" hidden="1">HOME!$20:$20</definedName>
    <definedName name="Z_999D0099_E3FC_46FC_839A_D58F693EE82E_.wvu.Rows" localSheetId="33" hidden="1">'AFRICA EXPRESS'!#REF!</definedName>
    <definedName name="Z_999D0099_E3FC_46FC_839A_D58F693EE82E_.wvu.Rows" localSheetId="3" hidden="1">ALBATROSS!$322:$322</definedName>
    <definedName name="Z_999D0099_E3FC_46FC_839A_D58F693EE82E_.wvu.Rows" localSheetId="30" hidden="1">AMERICA!#REF!</definedName>
    <definedName name="Z_999D0099_E3FC_46FC_839A_D58F693EE82E_.wvu.Rows" localSheetId="36" hidden="1">AUSTRALIA!#REF!</definedName>
    <definedName name="Z_999D0099_E3FC_46FC_839A_D58F693EE82E_.wvu.Rows" localSheetId="10" hidden="1">'BRITANNIA '!$184:$184</definedName>
    <definedName name="Z_999D0099_E3FC_46FC_839A_D58F693EE82E_.wvu.Rows" localSheetId="41" hidden="1">CAPRICORN!#REF!</definedName>
    <definedName name="Z_999D0099_E3FC_46FC_839A_D58F693EE82E_.wvu.Rows" localSheetId="40" hidden="1">CARIOCA!#REF!,CARIOCA!#REF!</definedName>
    <definedName name="Z_999D0099_E3FC_46FC_839A_D58F693EE82E_.wvu.Rows" localSheetId="46" hidden="1">CHINOOK!#REF!</definedName>
    <definedName name="Z_999D0099_E3FC_46FC_839A_D58F693EE82E_.wvu.Rows" localSheetId="47" hidden="1">'CHINOOk.'!#REF!</definedName>
    <definedName name="Z_999D0099_E3FC_46FC_839A_D58F693EE82E_.wvu.Rows" localSheetId="28" hidden="1">CLANGA!#REF!</definedName>
    <definedName name="Z_999D0099_E3FC_46FC_839A_D58F693EE82E_.wvu.Rows" localSheetId="7" hidden="1">CONDOR!$320:$320</definedName>
    <definedName name="Z_999D0099_E3FC_46FC_839A_D58F693EE82E_.wvu.Rows" localSheetId="55" hidden="1">DAHLIA!#REF!</definedName>
    <definedName name="Z_999D0099_E3FC_46FC_839A_D58F693EE82E_.wvu.Rows" localSheetId="11" hidden="1">DRAGON!#REF!,DRAGON!#REF!</definedName>
    <definedName name="Z_999D0099_E3FC_46FC_839A_D58F693EE82E_.wvu.Rows" localSheetId="64" hidden="1">EAGLE!$41:$41</definedName>
    <definedName name="Z_999D0099_E3FC_46FC_839A_D58F693EE82E_.wvu.Rows" localSheetId="26" hidden="1">ELEPHANT!#REF!,ELEPHANT!#REF!</definedName>
    <definedName name="Z_999D0099_E3FC_46FC_839A_D58F693EE82E_.wvu.Rows" localSheetId="56" hidden="1">'EMERALD '!#REF!,'EMERALD '!$220:$220</definedName>
    <definedName name="Z_999D0099_E3FC_46FC_839A_D58F693EE82E_.wvu.Rows" localSheetId="57" hidden="1">EMPIRE!#REF!</definedName>
    <definedName name="Z_999D0099_E3FC_46FC_839A_D58F693EE82E_.wvu.Rows" localSheetId="39" hidden="1">INGWE!#REF!</definedName>
    <definedName name="Z_999D0099_E3FC_46FC_839A_D58F693EE82E_.wvu.Rows" localSheetId="37" hidden="1">IPANEMA!$6:$17,IPANEMA!#REF!</definedName>
    <definedName name="Z_999D0099_E3FC_46FC_839A_D58F693EE82E_.wvu.Rows" localSheetId="9" hidden="1">JAGUAR!#REF!,JAGUAR!#REF!,JAGUAR!$16:$16</definedName>
    <definedName name="Z_999D0099_E3FC_46FC_839A_D58F693EE82E_.wvu.Rows" localSheetId="42" hidden="1">KIWI!#REF!</definedName>
    <definedName name="Z_999D0099_E3FC_46FC_839A_D58F693EE82E_.wvu.Rows" localSheetId="27" hidden="1">LIBERTY!#REF!,LIBERTY!#REF!</definedName>
    <definedName name="Z_999D0099_E3FC_46FC_839A_D58F693EE82E_.wvu.Rows" localSheetId="5" hidden="1">LION!$331:$331</definedName>
    <definedName name="Z_999D0099_E3FC_46FC_839A_D58F693EE82E_.wvu.Rows" localSheetId="20" hidden="1">MAPLE!#REF!</definedName>
    <definedName name="Z_999D0099_E3FC_46FC_839A_D58F693EE82E_.wvu.Rows" localSheetId="24" hidden="1">MUSTANG!#REF!</definedName>
    <definedName name="Z_999D0099_E3FC_46FC_839A_D58F693EE82E_.wvu.Rows" localSheetId="29" hidden="1">'NEW FALCON'!#REF!</definedName>
    <definedName name="Z_999D0099_E3FC_46FC_839A_D58F693EE82E_.wvu.Rows" localSheetId="21" hidden="1">ORIENT!#REF!,ORIENT!#REF!</definedName>
    <definedName name="Z_999D0099_E3FC_46FC_839A_D58F693EE82E_.wvu.Rows" localSheetId="38" hidden="1">ORIGAMI!$8:$18</definedName>
    <definedName name="Z_999D0099_E3FC_46FC_839A_D58F693EE82E_.wvu.Rows" localSheetId="14" hidden="1">PANTHER!#REF!</definedName>
    <definedName name="Z_999D0099_E3FC_46FC_839A_D58F693EE82E_.wvu.Rows" localSheetId="23" hidden="1">PETRA!#REF!</definedName>
    <definedName name="Z_999D0099_E3FC_46FC_839A_D58F693EE82E_.wvu.Rows" localSheetId="22" hidden="1">RSEAXL!#REF!</definedName>
    <definedName name="Z_999D0099_E3FC_46FC_839A_D58F693EE82E_.wvu.Rows" localSheetId="60" hidden="1">SANTANA!$200:$200</definedName>
    <definedName name="Z_999D0099_E3FC_46FC_839A_D58F693EE82E_.wvu.Rows" localSheetId="44" hidden="1">SENTOSA!#REF!</definedName>
    <definedName name="Z_999D0099_E3FC_46FC_839A_D58F693EE82E_.wvu.Rows" localSheetId="65" hidden="1">SEQUOIA!$35:$35</definedName>
    <definedName name="Z_999D0099_E3FC_46FC_839A_D58F693EE82E_.wvu.Rows" localSheetId="31" hidden="1">SHIKRA!#REF!</definedName>
    <definedName name="Z_999D0099_E3FC_46FC_839A_D58F693EE82E_.wvu.Rows" localSheetId="1" hidden="1">SHOGUN!$30:$30</definedName>
    <definedName name="Z_999D0099_E3FC_46FC_839A_D58F693EE82E_.wvu.Rows" localSheetId="4" hidden="1">SILK!$401:$401</definedName>
    <definedName name="Z_999D0099_E3FC_46FC_839A_D58F693EE82E_.wvu.Rows" localSheetId="6" hidden="1">SWAN!$267:$267</definedName>
    <definedName name="Z_999D0099_E3FC_46FC_839A_D58F693EE82E_.wvu.Rows" localSheetId="54" hidden="1">TIGER!#REF!</definedName>
    <definedName name="Z_9AEFEA73_9FD9_4B7D_9DC4_60E7F55E45AD_.wvu.FilterData" localSheetId="2" hidden="1">HOME!$A$20:$K$20</definedName>
    <definedName name="Z_9B8A6DF5_1DA4_4F60_8621_029C80E98394_.wvu.FilterData" localSheetId="2" hidden="1">HOME!$A$20:$K$20</definedName>
    <definedName name="Z_9B950C30_1BC3_4CC2_BEA8_95110C5AC2E5_.wvu.FilterData" localSheetId="2" hidden="1">HOME!$A$20:$K$20</definedName>
    <definedName name="Z_9C23484B_5D0D_4AC6_A7FE_BC2D5386B258_.wvu.FilterData" localSheetId="2" hidden="1">HOME!$A$20:$K$20</definedName>
    <definedName name="Z_9C701732_F58F_4708_A15C_976D1C40D46C_.wvu.Cols" localSheetId="38" hidden="1">ORIGAMI!$F:$F</definedName>
    <definedName name="Z_9C701732_F58F_4708_A15C_976D1C40D46C_.wvu.Cols" localSheetId="23" hidden="1">PETRA!$E:$E</definedName>
    <definedName name="Z_9C701732_F58F_4708_A15C_976D1C40D46C_.wvu.Cols" localSheetId="22" hidden="1">RSEAXL!$E:$E</definedName>
    <definedName name="Z_9C701732_F58F_4708_A15C_976D1C40D46C_.wvu.FilterData" localSheetId="2" hidden="1">HOME!$A$20:$K$20</definedName>
    <definedName name="Z_9C701732_F58F_4708_A15C_976D1C40D46C_.wvu.PrintArea" localSheetId="33" hidden="1">'AFRICA EXPRESS'!$A$1:$M$188</definedName>
    <definedName name="Z_9C701732_F58F_4708_A15C_976D1C40D46C_.wvu.PrintArea" localSheetId="30" hidden="1">AMERICA!$A$1:$M$149</definedName>
    <definedName name="Z_9C701732_F58F_4708_A15C_976D1C40D46C_.wvu.PrintArea" localSheetId="36" hidden="1">AUSTRALIA!$A$1:$H$98</definedName>
    <definedName name="Z_9C701732_F58F_4708_A15C_976D1C40D46C_.wvu.PrintArea" localSheetId="57" hidden="1">EMPIRE!$B$1:$M$208</definedName>
    <definedName name="Z_9C701732_F58F_4708_A15C_976D1C40D46C_.wvu.PrintArea" localSheetId="2" hidden="1">HOME!$A$20:$K$20</definedName>
    <definedName name="Z_9C701732_F58F_4708_A15C_976D1C40D46C_.wvu.PrintArea" localSheetId="45" hidden="1">PEARL!$A$1:$M$33</definedName>
    <definedName name="Z_9C701732_F58F_4708_A15C_976D1C40D46C_.wvu.PrintArea" localSheetId="15" hidden="1">PHOENIX!$A$1:$L$5</definedName>
    <definedName name="Z_9C701732_F58F_4708_A15C_976D1C40D46C_.wvu.PrintArea" localSheetId="6" hidden="1">SWAN!$A$1:$N$246</definedName>
    <definedName name="Z_9C701732_F58F_4708_A15C_976D1C40D46C_.wvu.Rows" localSheetId="33" hidden="1">'AFRICA EXPRESS'!#REF!</definedName>
    <definedName name="Z_9C701732_F58F_4708_A15C_976D1C40D46C_.wvu.Rows" localSheetId="3" hidden="1">ALBATROSS!$322:$322</definedName>
    <definedName name="Z_9C701732_F58F_4708_A15C_976D1C40D46C_.wvu.Rows" localSheetId="30" hidden="1">AMERICA!#REF!</definedName>
    <definedName name="Z_9C701732_F58F_4708_A15C_976D1C40D46C_.wvu.Rows" localSheetId="36" hidden="1">AUSTRALIA!#REF!</definedName>
    <definedName name="Z_9C701732_F58F_4708_A15C_976D1C40D46C_.wvu.Rows" localSheetId="10" hidden="1">'BRITANNIA '!$184:$184</definedName>
    <definedName name="Z_9C701732_F58F_4708_A15C_976D1C40D46C_.wvu.Rows" localSheetId="40" hidden="1">CARIOCA!#REF!</definedName>
    <definedName name="Z_9C701732_F58F_4708_A15C_976D1C40D46C_.wvu.Rows" localSheetId="46" hidden="1">CHINOOK!#REF!</definedName>
    <definedName name="Z_9C701732_F58F_4708_A15C_976D1C40D46C_.wvu.Rows" localSheetId="47" hidden="1">'CHINOOk.'!#REF!</definedName>
    <definedName name="Z_9C701732_F58F_4708_A15C_976D1C40D46C_.wvu.Rows" localSheetId="28" hidden="1">CLANGA!#REF!</definedName>
    <definedName name="Z_9C701732_F58F_4708_A15C_976D1C40D46C_.wvu.Rows" localSheetId="7" hidden="1">CONDOR!$320:$320</definedName>
    <definedName name="Z_9C701732_F58F_4708_A15C_976D1C40D46C_.wvu.Rows" localSheetId="55" hidden="1">DAHLIA!#REF!</definedName>
    <definedName name="Z_9C701732_F58F_4708_A15C_976D1C40D46C_.wvu.Rows" localSheetId="64" hidden="1">EAGLE!$41:$41</definedName>
    <definedName name="Z_9C701732_F58F_4708_A15C_976D1C40D46C_.wvu.Rows" localSheetId="56" hidden="1">'EMERALD '!#REF!,'EMERALD '!$217:$217</definedName>
    <definedName name="Z_9C701732_F58F_4708_A15C_976D1C40D46C_.wvu.Rows" localSheetId="57" hidden="1">EMPIRE!#REF!</definedName>
    <definedName name="Z_9C701732_F58F_4708_A15C_976D1C40D46C_.wvu.Rows" localSheetId="37" hidden="1">IPANEMA!$6:$17</definedName>
    <definedName name="Z_9C701732_F58F_4708_A15C_976D1C40D46C_.wvu.Rows" localSheetId="9" hidden="1">JAGUAR!$16:$16</definedName>
    <definedName name="Z_9C701732_F58F_4708_A15C_976D1C40D46C_.wvu.Rows" localSheetId="5" hidden="1">LION!$331:$331</definedName>
    <definedName name="Z_9C701732_F58F_4708_A15C_976D1C40D46C_.wvu.Rows" localSheetId="20" hidden="1">MAPLE!#REF!</definedName>
    <definedName name="Z_9C701732_F58F_4708_A15C_976D1C40D46C_.wvu.Rows" localSheetId="24" hidden="1">MUSTANG!#REF!</definedName>
    <definedName name="Z_9C701732_F58F_4708_A15C_976D1C40D46C_.wvu.Rows" localSheetId="29" hidden="1">'NEW FALCON'!#REF!</definedName>
    <definedName name="Z_9C701732_F58F_4708_A15C_976D1C40D46C_.wvu.Rows" localSheetId="14" hidden="1">PANTHER!#REF!</definedName>
    <definedName name="Z_9C701732_F58F_4708_A15C_976D1C40D46C_.wvu.Rows" localSheetId="60" hidden="1">SANTANA!$200:$200</definedName>
    <definedName name="Z_9C701732_F58F_4708_A15C_976D1C40D46C_.wvu.Rows" localSheetId="44" hidden="1">SENTOSA!#REF!</definedName>
    <definedName name="Z_9C701732_F58F_4708_A15C_976D1C40D46C_.wvu.Rows" localSheetId="65" hidden="1">SEQUOIA!$35:$35</definedName>
    <definedName name="Z_9C701732_F58F_4708_A15C_976D1C40D46C_.wvu.Rows" localSheetId="31" hidden="1">SHIKRA!#REF!</definedName>
    <definedName name="Z_9C701732_F58F_4708_A15C_976D1C40D46C_.wvu.Rows" localSheetId="1" hidden="1">SHOGUN!$30:$30</definedName>
    <definedName name="Z_9C701732_F58F_4708_A15C_976D1C40D46C_.wvu.Rows" localSheetId="4" hidden="1">SILK!$401:$401</definedName>
    <definedName name="Z_9C701732_F58F_4708_A15C_976D1C40D46C_.wvu.Rows" localSheetId="6" hidden="1">SWAN!$267:$267</definedName>
    <definedName name="Z_9C701732_F58F_4708_A15C_976D1C40D46C_.wvu.Rows" localSheetId="54" hidden="1">TIGER!#REF!</definedName>
    <definedName name="Z_9CF5DB0A_87AB_4F62_AA6E_85E6B3F98825_.wvu.FilterData" localSheetId="2" hidden="1">HOME!$A$20:$K$20</definedName>
    <definedName name="Z_9D17DBDF_C3C1_44B6_8A3A_078F0F82A203_.wvu.FilterData" localSheetId="2" hidden="1">HOME!$A$20:$K$20</definedName>
    <definedName name="Z_9D243716_359B_42E0_ABFD_EFA0F9BFD6E5_.wvu.FilterData" localSheetId="2" hidden="1">HOME!$A$20:$K$20</definedName>
    <definedName name="Z_9D776918_105A_4A96_89DD_75BCF0AEB174_.wvu.PrintArea" localSheetId="33" hidden="1">'AFRICA EXPRESS'!$A$1:$M$188</definedName>
    <definedName name="Z_9D776918_105A_4A96_89DD_75BCF0AEB174_.wvu.PrintArea" localSheetId="30" hidden="1">AMERICA!$A$1:$M$149</definedName>
    <definedName name="Z_9D776918_105A_4A96_89DD_75BCF0AEB174_.wvu.PrintArea" localSheetId="36" hidden="1">AUSTRALIA!$A$1:$H$98</definedName>
    <definedName name="Z_9D776918_105A_4A96_89DD_75BCF0AEB174_.wvu.PrintArea" localSheetId="57" hidden="1">EMPIRE!$B$1:$M$208</definedName>
    <definedName name="Z_9D776918_105A_4A96_89DD_75BCF0AEB174_.wvu.PrintArea" localSheetId="45" hidden="1">PEARL!$A$1:$M$33</definedName>
    <definedName name="Z_9D776918_105A_4A96_89DD_75BCF0AEB174_.wvu.PrintArea" localSheetId="15" hidden="1">PHOENIX!$A$1:$L$5</definedName>
    <definedName name="Z_9D776918_105A_4A96_89DD_75BCF0AEB174_.wvu.PrintArea" localSheetId="6" hidden="1">SWAN!$A$1:$N$246</definedName>
    <definedName name="Z_9D776918_105A_4A96_89DD_75BCF0AEB174_.wvu.Rows" localSheetId="3" hidden="1">ALBATROSS!$322:$322</definedName>
    <definedName name="Z_9D776918_105A_4A96_89DD_75BCF0AEB174_.wvu.Rows" localSheetId="46" hidden="1">CHINOOK!#REF!</definedName>
    <definedName name="Z_9D776918_105A_4A96_89DD_75BCF0AEB174_.wvu.Rows" localSheetId="47" hidden="1">'CHINOOk.'!#REF!</definedName>
    <definedName name="Z_9D776918_105A_4A96_89DD_75BCF0AEB174_.wvu.Rows" localSheetId="55" hidden="1">DAHLIA!#REF!</definedName>
    <definedName name="Z_9D776918_105A_4A96_89DD_75BCF0AEB174_.wvu.Rows" localSheetId="64" hidden="1">EAGLE!$41:$41</definedName>
    <definedName name="Z_9D776918_105A_4A96_89DD_75BCF0AEB174_.wvu.Rows" localSheetId="56" hidden="1">'EMERALD '!$217:$217</definedName>
    <definedName name="Z_9D776918_105A_4A96_89DD_75BCF0AEB174_.wvu.Rows" localSheetId="9" hidden="1">JAGUAR!$16:$16</definedName>
    <definedName name="Z_9D776918_105A_4A96_89DD_75BCF0AEB174_.wvu.Rows" localSheetId="5" hidden="1">LION!$331:$331</definedName>
    <definedName name="Z_9D776918_105A_4A96_89DD_75BCF0AEB174_.wvu.Rows" localSheetId="20" hidden="1">MAPLE!#REF!</definedName>
    <definedName name="Z_9D776918_105A_4A96_89DD_75BCF0AEB174_.wvu.Rows" localSheetId="24" hidden="1">MUSTANG!#REF!</definedName>
    <definedName name="Z_9D776918_105A_4A96_89DD_75BCF0AEB174_.wvu.Rows" localSheetId="21" hidden="1">ORIENT!$35:$35</definedName>
    <definedName name="Z_9D776918_105A_4A96_89DD_75BCF0AEB174_.wvu.Rows" localSheetId="60" hidden="1">SANTANA!$200:$200</definedName>
    <definedName name="Z_9D776918_105A_4A96_89DD_75BCF0AEB174_.wvu.Rows" localSheetId="65" hidden="1">SEQUOIA!$35:$35</definedName>
    <definedName name="Z_9D776918_105A_4A96_89DD_75BCF0AEB174_.wvu.Rows" localSheetId="1" hidden="1">SHOGUN!$30:$30</definedName>
    <definedName name="Z_9D776918_105A_4A96_89DD_75BCF0AEB174_.wvu.Rows" localSheetId="4" hidden="1">SILK!$401:$401</definedName>
    <definedName name="Z_9D776918_105A_4A96_89DD_75BCF0AEB174_.wvu.Rows" localSheetId="6" hidden="1">SWAN!$267:$267</definedName>
    <definedName name="Z_9DAEABAE_959B_4A63_8FEF_7D1514E51F98_.wvu.FilterData" localSheetId="2" hidden="1">HOME!$A$20:$K$20</definedName>
    <definedName name="Z_9E976585_4D13_4997_851A_205F0275DF9E_.wvu.FilterData" localSheetId="9" hidden="1">JAGUAR!$B$7:$F$7</definedName>
    <definedName name="Z_9E9AFA0E_2E5B_4C0B_BA54_1434E2301D66_.wvu.FilterData" localSheetId="2" hidden="1">HOME!$A$20:$K$20</definedName>
    <definedName name="Z_9EF2E67C_11B5_4F44_83E1_67587235E5D7_.wvu.FilterData" localSheetId="2" hidden="1">HOME!$A$20:$K$20</definedName>
    <definedName name="Z_9F850167_BDEE_4C70_89A4_020E80090502_.wvu.FilterData" localSheetId="2" hidden="1">HOME!$A$20:$K$20</definedName>
    <definedName name="Z_9F962FDA_F8F5_4213_A6F2_77D4A9A1D638_.wvu.FilterData" localSheetId="2" hidden="1">HOME!$A$20:$K$20</definedName>
    <definedName name="Z_9FE04E92_7165_413C_9605_E5B3B42845F2_.wvu.FilterData" localSheetId="2" hidden="1">HOME!$A$20:$K$20</definedName>
    <definedName name="Z_9FE04E92_7165_413C_9605_E5B3B42845F2_.wvu.FilterData" localSheetId="9" hidden="1">JAGUAR!$B$7:$F$7</definedName>
    <definedName name="Z_A060B7E6_D98B_401B_8E23_AB2241505D95_.wvu.FilterData" localSheetId="2" hidden="1">HOME!$A$20:$K$20</definedName>
    <definedName name="Z_A08F2788_37B1_461F_9D9C_94DE7E0C103C_.wvu.FilterData" localSheetId="2" hidden="1">HOME!$A$20:$K$20</definedName>
    <definedName name="Z_A0EB3DA0_D63A_49A5_A491_7CF42B7DD2D9_.wvu.FilterData" localSheetId="2" hidden="1">HOME!$A$20:$K$20</definedName>
    <definedName name="Z_A1DFBD3A_7D67_4D0B_A768_38A02D65809C_.wvu.FilterData" localSheetId="2" hidden="1">HOME!$A$20:$K$20</definedName>
    <definedName name="Z_A1DFBD3A_7D67_4D0B_A768_38A02D65809C_.wvu.PrintArea" localSheetId="33" hidden="1">'AFRICA EXPRESS'!$A$1:$M$188</definedName>
    <definedName name="Z_A1DFBD3A_7D67_4D0B_A768_38A02D65809C_.wvu.PrintArea" localSheetId="30" hidden="1">AMERICA!$A$1:$M$149</definedName>
    <definedName name="Z_A1DFBD3A_7D67_4D0B_A768_38A02D65809C_.wvu.PrintArea" localSheetId="36" hidden="1">AUSTRALIA!$A$1:$H$98</definedName>
    <definedName name="Z_A1DFBD3A_7D67_4D0B_A768_38A02D65809C_.wvu.PrintArea" localSheetId="57" hidden="1">EMPIRE!$B$1:$M$208</definedName>
    <definedName name="Z_A1DFBD3A_7D67_4D0B_A768_38A02D65809C_.wvu.PrintArea" localSheetId="2" hidden="1">HOME!$A$1:$K$623</definedName>
    <definedName name="Z_A1DFBD3A_7D67_4D0B_A768_38A02D65809C_.wvu.PrintArea" localSheetId="45" hidden="1">PEARL!$A$1:$M$33</definedName>
    <definedName name="Z_A1DFBD3A_7D67_4D0B_A768_38A02D65809C_.wvu.PrintArea" localSheetId="15" hidden="1">PHOENIX!$A$1:$L$5</definedName>
    <definedName name="Z_A1DFBD3A_7D67_4D0B_A768_38A02D65809C_.wvu.PrintArea" localSheetId="6" hidden="1">SWAN!$A$1:$N$246</definedName>
    <definedName name="Z_A1DFBD3A_7D67_4D0B_A768_38A02D65809C_.wvu.Rows" localSheetId="3" hidden="1">ALBATROSS!$322:$322</definedName>
    <definedName name="Z_A1DFBD3A_7D67_4D0B_A768_38A02D65809C_.wvu.Rows" localSheetId="46" hidden="1">CHINOOK!#REF!</definedName>
    <definedName name="Z_A1DFBD3A_7D67_4D0B_A768_38A02D65809C_.wvu.Rows" localSheetId="47" hidden="1">'CHINOOk.'!#REF!</definedName>
    <definedName name="Z_A1DFBD3A_7D67_4D0B_A768_38A02D65809C_.wvu.Rows" localSheetId="55" hidden="1">DAHLIA!#REF!</definedName>
    <definedName name="Z_A1DFBD3A_7D67_4D0B_A768_38A02D65809C_.wvu.Rows" localSheetId="64" hidden="1">EAGLE!$41:$41</definedName>
    <definedName name="Z_A1DFBD3A_7D67_4D0B_A768_38A02D65809C_.wvu.Rows" localSheetId="56" hidden="1">'EMERALD '!$217:$217</definedName>
    <definedName name="Z_A1DFBD3A_7D67_4D0B_A768_38A02D65809C_.wvu.Rows" localSheetId="9" hidden="1">JAGUAR!$16:$16</definedName>
    <definedName name="Z_A1DFBD3A_7D67_4D0B_A768_38A02D65809C_.wvu.Rows" localSheetId="5" hidden="1">LION!$331:$331</definedName>
    <definedName name="Z_A1DFBD3A_7D67_4D0B_A768_38A02D65809C_.wvu.Rows" localSheetId="20" hidden="1">MAPLE!#REF!</definedName>
    <definedName name="Z_A1DFBD3A_7D67_4D0B_A768_38A02D65809C_.wvu.Rows" localSheetId="24" hidden="1">MUSTANG!#REF!</definedName>
    <definedName name="Z_A1DFBD3A_7D67_4D0B_A768_38A02D65809C_.wvu.Rows" localSheetId="60" hidden="1">SANTANA!$200:$200</definedName>
    <definedName name="Z_A1DFBD3A_7D67_4D0B_A768_38A02D65809C_.wvu.Rows" localSheetId="44" hidden="1">SENTOSA!#REF!</definedName>
    <definedName name="Z_A1DFBD3A_7D67_4D0B_A768_38A02D65809C_.wvu.Rows" localSheetId="65" hidden="1">SEQUOIA!$35:$35</definedName>
    <definedName name="Z_A1DFBD3A_7D67_4D0B_A768_38A02D65809C_.wvu.Rows" localSheetId="1" hidden="1">SHOGUN!$30:$30</definedName>
    <definedName name="Z_A1DFBD3A_7D67_4D0B_A768_38A02D65809C_.wvu.Rows" localSheetId="4" hidden="1">SILK!$401:$401</definedName>
    <definedName name="Z_A1DFBD3A_7D67_4D0B_A768_38A02D65809C_.wvu.Rows" localSheetId="6" hidden="1">SWAN!$267:$267</definedName>
    <definedName name="Z_A21496F7_5A74_490C_B65E_B7A8ECE4F7B8_.wvu.FilterData" localSheetId="2" hidden="1">HOME!$A$20:$K$20</definedName>
    <definedName name="Z_A2235B4F_006D_4258_A8A1_AFEC63F6BC44_.wvu.FilterData" localSheetId="2" hidden="1">HOME!$A$20:$K$20</definedName>
    <definedName name="Z_A27B7A8F_AC2A_4749_B36C_BC002537D5AF_.wvu.FilterData" localSheetId="2" hidden="1">HOME!$A$20:$K$20</definedName>
    <definedName name="Z_A28088F1_EADC_4215_BDCD_BDA056E02AD6_.wvu.FilterData" localSheetId="2" hidden="1">HOME!$A$20:$K$20</definedName>
    <definedName name="Z_A2E37108_C2B4_4C72_AF7C_5A936D1ABE58_.wvu.FilterData" localSheetId="2" hidden="1">HOME!$A$20:$K$20</definedName>
    <definedName name="Z_A3588082_6693_4106_BAD3_485FEEBBA2BC_.wvu.FilterData" localSheetId="2" hidden="1">HOME!$A$20:$K$20</definedName>
    <definedName name="Z_A3FF7CC4_E34C_4785_92F4_8E0600F5F1F6_.wvu.FilterData" localSheetId="2" hidden="1">HOME!$A$20:$K$20</definedName>
    <definedName name="Z_A450D184_F0A9_4265_92CD_5415E8EF9806_.wvu.FilterData" localSheetId="2" hidden="1">HOME!$A$20:$K$20</definedName>
    <definedName name="Z_A4803C04_BB1F_4953_8B63_B5604BD18C84_.wvu.FilterData" localSheetId="2" hidden="1">HOME!$A$20:$K$20</definedName>
    <definedName name="Z_A535EB6B_2751_439A_A6EA_8F6B1013DAD8_.wvu.FilterData" localSheetId="2" hidden="1">HOME!$A$20:$K$20</definedName>
    <definedName name="Z_A5D3E839_8424_4C9D_89FD_D4C915BC3F12_.wvu.FilterData" localSheetId="2" hidden="1">HOME!$A$20:$K$20</definedName>
    <definedName name="Z_A643D396_3327_44CE_8347_30C60E943511_.wvu.FilterData" localSheetId="2" hidden="1">HOME!$A$20:$K$20</definedName>
    <definedName name="Z_A643D396_3327_44CE_8347_30C60E943511_.wvu.FilterData" localSheetId="9" hidden="1">JAGUAR!$B$7:$F$7</definedName>
    <definedName name="Z_A6B2CCD0_68AE_4297_8CA0_B8F25A31E26A_.wvu.FilterData" localSheetId="2" hidden="1">HOME!$A$20:$K$20</definedName>
    <definedName name="Z_A713D9C3_7B25_44A5_9ADB_BA1EB164C582_.wvu.FilterData" localSheetId="2" hidden="1">HOME!$A$20:$K$20</definedName>
    <definedName name="Z_A81706EA_0E50_497D_8714_07AA5DDDC381_.wvu.FilterData" localSheetId="2" hidden="1">HOME!$A$20:$K$20</definedName>
    <definedName name="Z_A8290D97_2923_43DD_A549_1D04FDE2F49C_.wvu.FilterData" localSheetId="2" hidden="1">HOME!$A$20:$K$20</definedName>
    <definedName name="Z_A8290D97_2923_43DD_A549_1D04FDE2F49C_.wvu.FilterData" localSheetId="9" hidden="1">JAGUAR!$B$7:$F$7</definedName>
    <definedName name="Z_A8422DDB_9F2F_4011_BD32_632B1BFE2F51_.wvu.FilterData" localSheetId="2" hidden="1">HOME!$A$20:$K$20</definedName>
    <definedName name="Z_A87A3AA3_07F4_45B3_AEE7_EB73815B967A_.wvu.FilterData" localSheetId="2" hidden="1">HOME!$A$20:$K$20</definedName>
    <definedName name="Z_A8BAE8BB_8EB3_44A6_A1BE_58612ED8E8A4_.wvu.FilterData" localSheetId="9" hidden="1">JAGUAR!$B$7:$F$7</definedName>
    <definedName name="Z_A8F44DE0_2238_4B88_BFEC_B1AC3E4D6C02_.wvu.FilterData" localSheetId="2" hidden="1">HOME!$A$20:$K$20</definedName>
    <definedName name="Z_A90F7CE0_F269_43E5_9991_ED91CAF53534_.wvu.FilterData" localSheetId="9" hidden="1">JAGUAR!$B$7:$F$7</definedName>
    <definedName name="Z_A9A88318_53EC_4175_9470_365787995EBF_.wvu.FilterData" localSheetId="2" hidden="1">HOME!$A$20:$K$20</definedName>
    <definedName name="Z_A9FF07B0_9DE5_41D9_B65B_A250E41964F1_.wvu.FilterData" localSheetId="9" hidden="1">JAGUAR!$B$7:$F$7</definedName>
    <definedName name="Z_AABAC097_2276_4000_A334_9176ED029FE2_.wvu.FilterData" localSheetId="2" hidden="1">HOME!$A$20:$K$20</definedName>
    <definedName name="Z_AAE70822_62DA_4854_BDD9_9E9670AEAED3_.wvu.FilterData" localSheetId="2" hidden="1">HOME!$A$20:$K$20</definedName>
    <definedName name="Z_AB0D7C70_AF89_4608_A2A1_5AB2AC3A98B9_.wvu.FilterData" localSheetId="2" hidden="1">HOME!$A$20:$K$20</definedName>
    <definedName name="Z_AB0D7C70_AF89_4608_A2A1_5AB2AC3A98B9_.wvu.PrintArea" localSheetId="33" hidden="1">'AFRICA EXPRESS'!$A$1:$M$188</definedName>
    <definedName name="Z_AB0D7C70_AF89_4608_A2A1_5AB2AC3A98B9_.wvu.PrintArea" localSheetId="30" hidden="1">AMERICA!$A$1:$M$149</definedName>
    <definedName name="Z_AB0D7C70_AF89_4608_A2A1_5AB2AC3A98B9_.wvu.PrintArea" localSheetId="36" hidden="1">AUSTRALIA!$A$1:$H$98</definedName>
    <definedName name="Z_AB0D7C70_AF89_4608_A2A1_5AB2AC3A98B9_.wvu.PrintArea" localSheetId="57" hidden="1">EMPIRE!$B$1:$M$208</definedName>
    <definedName name="Z_AB0D7C70_AF89_4608_A2A1_5AB2AC3A98B9_.wvu.PrintArea" localSheetId="2" hidden="1">HOME!$A$1:$K$623</definedName>
    <definedName name="Z_AB0D7C70_AF89_4608_A2A1_5AB2AC3A98B9_.wvu.PrintArea" localSheetId="45" hidden="1">PEARL!$A$1:$M$33</definedName>
    <definedName name="Z_AB0D7C70_AF89_4608_A2A1_5AB2AC3A98B9_.wvu.PrintArea" localSheetId="15" hidden="1">PHOENIX!$A$1:$L$5</definedName>
    <definedName name="Z_AB0D7C70_AF89_4608_A2A1_5AB2AC3A98B9_.wvu.PrintArea" localSheetId="6" hidden="1">SWAN!$A$1:$N$246</definedName>
    <definedName name="Z_AB0D7C70_AF89_4608_A2A1_5AB2AC3A98B9_.wvu.Rows" localSheetId="3" hidden="1">ALBATROSS!$322:$322</definedName>
    <definedName name="Z_AB0D7C70_AF89_4608_A2A1_5AB2AC3A98B9_.wvu.Rows" localSheetId="46" hidden="1">CHINOOK!#REF!</definedName>
    <definedName name="Z_AB0D7C70_AF89_4608_A2A1_5AB2AC3A98B9_.wvu.Rows" localSheetId="47" hidden="1">'CHINOOk.'!#REF!</definedName>
    <definedName name="Z_AB0D7C70_AF89_4608_A2A1_5AB2AC3A98B9_.wvu.Rows" localSheetId="28" hidden="1">CLANGA!#REF!</definedName>
    <definedName name="Z_AB0D7C70_AF89_4608_A2A1_5AB2AC3A98B9_.wvu.Rows" localSheetId="55" hidden="1">DAHLIA!#REF!</definedName>
    <definedName name="Z_AB0D7C70_AF89_4608_A2A1_5AB2AC3A98B9_.wvu.Rows" localSheetId="64" hidden="1">EAGLE!$41:$41</definedName>
    <definedName name="Z_AB0D7C70_AF89_4608_A2A1_5AB2AC3A98B9_.wvu.Rows" localSheetId="56" hidden="1">'EMERALD '!$217:$217</definedName>
    <definedName name="Z_AB0D7C70_AF89_4608_A2A1_5AB2AC3A98B9_.wvu.Rows" localSheetId="9" hidden="1">JAGUAR!$16:$16</definedName>
    <definedName name="Z_AB0D7C70_AF89_4608_A2A1_5AB2AC3A98B9_.wvu.Rows" localSheetId="5" hidden="1">LION!$331:$331</definedName>
    <definedName name="Z_AB0D7C70_AF89_4608_A2A1_5AB2AC3A98B9_.wvu.Rows" localSheetId="20" hidden="1">MAPLE!#REF!</definedName>
    <definedName name="Z_AB0D7C70_AF89_4608_A2A1_5AB2AC3A98B9_.wvu.Rows" localSheetId="24" hidden="1">MUSTANG!#REF!</definedName>
    <definedName name="Z_AB0D7C70_AF89_4608_A2A1_5AB2AC3A98B9_.wvu.Rows" localSheetId="29" hidden="1">'NEW FALCON'!#REF!</definedName>
    <definedName name="Z_AB0D7C70_AF89_4608_A2A1_5AB2AC3A98B9_.wvu.Rows" localSheetId="21" hidden="1">ORIENT!$35:$35</definedName>
    <definedName name="Z_AB0D7C70_AF89_4608_A2A1_5AB2AC3A98B9_.wvu.Rows" localSheetId="60" hidden="1">SANTANA!$200:$200</definedName>
    <definedName name="Z_AB0D7C70_AF89_4608_A2A1_5AB2AC3A98B9_.wvu.Rows" localSheetId="44" hidden="1">SENTOSA!#REF!</definedName>
    <definedName name="Z_AB0D7C70_AF89_4608_A2A1_5AB2AC3A98B9_.wvu.Rows" localSheetId="65" hidden="1">SEQUOIA!$35:$35</definedName>
    <definedName name="Z_AB0D7C70_AF89_4608_A2A1_5AB2AC3A98B9_.wvu.Rows" localSheetId="31" hidden="1">SHIKRA!#REF!</definedName>
    <definedName name="Z_AB0D7C70_AF89_4608_A2A1_5AB2AC3A98B9_.wvu.Rows" localSheetId="1" hidden="1">SHOGUN!$30:$30</definedName>
    <definedName name="Z_AB0D7C70_AF89_4608_A2A1_5AB2AC3A98B9_.wvu.Rows" localSheetId="4" hidden="1">SILK!$401:$401</definedName>
    <definedName name="Z_AB0D7C70_AF89_4608_A2A1_5AB2AC3A98B9_.wvu.Rows" localSheetId="6" hidden="1">SWAN!$267:$267</definedName>
    <definedName name="Z_AB75A026_7BD6_4935_A929_1C1EB9A3DEAE_.wvu.FilterData" localSheetId="9" hidden="1">JAGUAR!$B$7:$F$7</definedName>
    <definedName name="Z_ABC3438B_CAEF_4F95_965E_025AEBBA2D69_.wvu.FilterData" localSheetId="2" hidden="1">HOME!$A$20:$K$20</definedName>
    <definedName name="Z_AC63CCDA_B8AE_4109_9FAB_247E9F15D4E8_.wvu.FilterData" localSheetId="9" hidden="1">JAGUAR!$B$7:$F$7</definedName>
    <definedName name="Z_AC9B3CC8_A690_4317_8ACF_A2BAC925771C_.wvu.FilterData" localSheetId="2" hidden="1">HOME!$A$20:$K$20</definedName>
    <definedName name="Z_ACD3CA64_39F0_4709_84EC_26CA27BD9C15_.wvu.FilterData" localSheetId="2" hidden="1">HOME!$A$20:$K$20</definedName>
    <definedName name="Z_AD00E6D1_3A23_4CA4_B181_456A1229CCE2_.wvu.FilterData" localSheetId="9" hidden="1">JAGUAR!$B$7:$F$7</definedName>
    <definedName name="Z_AD2B2164_FBDD_4ABE_BDA8_764FB610BDC1_.wvu.FilterData" localSheetId="9" hidden="1">JAGUAR!$B$7:$F$7</definedName>
    <definedName name="Z_AD5DF75F_738E_46F9_9D95_3581D273DD37_.wvu.FilterData" localSheetId="2" hidden="1">HOME!$A$20:$K$20</definedName>
    <definedName name="Z_AD5E8C21_8E00_4D81_88AD_093543DD32BE_.wvu.FilterData" localSheetId="2" hidden="1">HOME!$A$20:$K$20</definedName>
    <definedName name="Z_AD688F1A_751A_4A80_A1A8_ABBEAFEA4E3A_.wvu.FilterData" localSheetId="2" hidden="1">HOME!$A$20:$K$20</definedName>
    <definedName name="Z_AD7BA579_AB91_46BD_928C_D66CAE67CD86_.wvu.FilterData" localSheetId="9" hidden="1">JAGUAR!$B$7:$F$7</definedName>
    <definedName name="Z_AE2FA10A_24F8_4324_B214_E20B939E4B96_.wvu.FilterData" localSheetId="2" hidden="1">HOME!$A$20:$K$20</definedName>
    <definedName name="Z_AE636E40_B976_4A8E_8B69_375A94D675C7_.wvu.FilterData" localSheetId="2" hidden="1">HOME!$A$20:$K$20</definedName>
    <definedName name="Z_AEB68A3A_8916_4120_B6F7_556A0FCDD1CD_.wvu.FilterData" localSheetId="2" hidden="1">HOME!$A$20:$K$20</definedName>
    <definedName name="Z_AED53832_985B_4060_A067_8AFA923189E1_.wvu.FilterData" localSheetId="2" hidden="1">HOME!$A$20:$K$20</definedName>
    <definedName name="Z_AEF8F7FF_3864_4034_8FDF_DE8A78FEEC5B_.wvu.FilterData" localSheetId="2" hidden="1">HOME!$A$20:$K$20</definedName>
    <definedName name="Z_AF609403_9BE8_41B1_AE4A_0C7583B56BF9_.wvu.FilterData" localSheetId="9" hidden="1">JAGUAR!$B$7:$F$7</definedName>
    <definedName name="Z_AF64D6D0_3D8D_4DB9_91DD_4CDC78033F0F_.wvu.FilterData" localSheetId="2" hidden="1">HOME!$A$20:$K$20</definedName>
    <definedName name="Z_AF7B5680_0B01_4C6F_A1D9_4AF72E2D67DE_.wvu.FilterData" localSheetId="2" hidden="1">HOME!$A$20:$K$20</definedName>
    <definedName name="Z_B06D688B_A7BD_4764_93FC_14A991FDA639_.wvu.FilterData" localSheetId="2" hidden="1">HOME!$A$20:$K$20</definedName>
    <definedName name="Z_B06D688B_A7BD_4764_93FC_14A991FDA639_.wvu.FilterData" localSheetId="9" hidden="1">JAGUAR!$B$7:$F$7</definedName>
    <definedName name="Z_B07592B3_DC79_45DC_9576_421DCAC6B4F2_.wvu.PrintArea" localSheetId="33" hidden="1">'AFRICA EXPRESS'!$A$1:$M$188</definedName>
    <definedName name="Z_B07592B3_DC79_45DC_9576_421DCAC6B4F2_.wvu.PrintArea" localSheetId="30" hidden="1">AMERICA!$A$1:$M$149</definedName>
    <definedName name="Z_B07592B3_DC79_45DC_9576_421DCAC6B4F2_.wvu.PrintArea" localSheetId="36" hidden="1">AUSTRALIA!$A$1:$H$98</definedName>
    <definedName name="Z_B07592B3_DC79_45DC_9576_421DCAC6B4F2_.wvu.PrintArea" localSheetId="57" hidden="1">EMPIRE!$B$1:$M$208</definedName>
    <definedName name="Z_B07592B3_DC79_45DC_9576_421DCAC6B4F2_.wvu.PrintArea" localSheetId="45" hidden="1">PEARL!$A$1:$M$33</definedName>
    <definedName name="Z_B07592B3_DC79_45DC_9576_421DCAC6B4F2_.wvu.PrintArea" localSheetId="15" hidden="1">PHOENIX!$A$1:$L$5</definedName>
    <definedName name="Z_B07592B3_DC79_45DC_9576_421DCAC6B4F2_.wvu.PrintArea" localSheetId="6" hidden="1">SWAN!$A$1:$N$246</definedName>
    <definedName name="Z_B07592B3_DC79_45DC_9576_421DCAC6B4F2_.wvu.Rows" localSheetId="3" hidden="1">ALBATROSS!$322:$322</definedName>
    <definedName name="Z_B07592B3_DC79_45DC_9576_421DCAC6B4F2_.wvu.Rows" localSheetId="46" hidden="1">CHINOOK!#REF!</definedName>
    <definedName name="Z_B07592B3_DC79_45DC_9576_421DCAC6B4F2_.wvu.Rows" localSheetId="47" hidden="1">'CHINOOk.'!#REF!</definedName>
    <definedName name="Z_B07592B3_DC79_45DC_9576_421DCAC6B4F2_.wvu.Rows" localSheetId="55" hidden="1">DAHLIA!#REF!</definedName>
    <definedName name="Z_B07592B3_DC79_45DC_9576_421DCAC6B4F2_.wvu.Rows" localSheetId="64" hidden="1">EAGLE!$41:$41</definedName>
    <definedName name="Z_B07592B3_DC79_45DC_9576_421DCAC6B4F2_.wvu.Rows" localSheetId="56" hidden="1">'EMERALD '!$217:$217</definedName>
    <definedName name="Z_B07592B3_DC79_45DC_9576_421DCAC6B4F2_.wvu.Rows" localSheetId="9" hidden="1">JAGUAR!$16:$16</definedName>
    <definedName name="Z_B07592B3_DC79_45DC_9576_421DCAC6B4F2_.wvu.Rows" localSheetId="5" hidden="1">LION!$331:$331</definedName>
    <definedName name="Z_B07592B3_DC79_45DC_9576_421DCAC6B4F2_.wvu.Rows" localSheetId="20" hidden="1">MAPLE!#REF!</definedName>
    <definedName name="Z_B07592B3_DC79_45DC_9576_421DCAC6B4F2_.wvu.Rows" localSheetId="24" hidden="1">MUSTANG!#REF!</definedName>
    <definedName name="Z_B07592B3_DC79_45DC_9576_421DCAC6B4F2_.wvu.Rows" localSheetId="21" hidden="1">ORIENT!$35:$35</definedName>
    <definedName name="Z_B07592B3_DC79_45DC_9576_421DCAC6B4F2_.wvu.Rows" localSheetId="60" hidden="1">SANTANA!$200:$200</definedName>
    <definedName name="Z_B07592B3_DC79_45DC_9576_421DCAC6B4F2_.wvu.Rows" localSheetId="65" hidden="1">SEQUOIA!$35:$35</definedName>
    <definedName name="Z_B07592B3_DC79_45DC_9576_421DCAC6B4F2_.wvu.Rows" localSheetId="1" hidden="1">SHOGUN!$30:$30</definedName>
    <definedName name="Z_B07592B3_DC79_45DC_9576_421DCAC6B4F2_.wvu.Rows" localSheetId="4" hidden="1">SILK!$401:$401</definedName>
    <definedName name="Z_B07592B3_DC79_45DC_9576_421DCAC6B4F2_.wvu.Rows" localSheetId="6" hidden="1">SWAN!$267:$267</definedName>
    <definedName name="Z_B07C0B19_7B8B_4259_88AE_73949644EDC6_.wvu.FilterData" localSheetId="2" hidden="1">HOME!$A$20:$K$20</definedName>
    <definedName name="Z_B0B43395_6E32_4DB3_A2D8_DD2362C77F4F_.wvu.Cols" localSheetId="38" hidden="1">ORIGAMI!$F:$F</definedName>
    <definedName name="Z_B0B43395_6E32_4DB3_A2D8_DD2362C77F4F_.wvu.Cols" localSheetId="23" hidden="1">PETRA!$E:$E</definedName>
    <definedName name="Z_B0B43395_6E32_4DB3_A2D8_DD2362C77F4F_.wvu.Cols" localSheetId="22" hidden="1">RSEAXL!$E:$E</definedName>
    <definedName name="Z_B0B43395_6E32_4DB3_A2D8_DD2362C77F4F_.wvu.FilterData" localSheetId="36" hidden="1">AUSTRALIA!$A$5:$J$6</definedName>
    <definedName name="Z_B0B43395_6E32_4DB3_A2D8_DD2362C77F4F_.wvu.FilterData" localSheetId="2" hidden="1">HOME!$A$20:$K$20</definedName>
    <definedName name="Z_B0B43395_6E32_4DB3_A2D8_DD2362C77F4F_.wvu.FilterData" localSheetId="9" hidden="1">JAGUAR!$B$7:$F$7</definedName>
    <definedName name="Z_B0B43395_6E32_4DB3_A2D8_DD2362C77F4F_.wvu.PrintArea" localSheetId="33" hidden="1">'AFRICA EXPRESS'!$A$1:$M$188</definedName>
    <definedName name="Z_B0B43395_6E32_4DB3_A2D8_DD2362C77F4F_.wvu.PrintArea" localSheetId="30" hidden="1">AMERICA!$A$1:$M$149</definedName>
    <definedName name="Z_B0B43395_6E32_4DB3_A2D8_DD2362C77F4F_.wvu.PrintArea" localSheetId="36" hidden="1">AUSTRALIA!$A$1:$H$98</definedName>
    <definedName name="Z_B0B43395_6E32_4DB3_A2D8_DD2362C77F4F_.wvu.PrintArea" localSheetId="56" hidden="1">'EMERALD '!$B$1:$P$208</definedName>
    <definedName name="Z_B0B43395_6E32_4DB3_A2D8_DD2362C77F4F_.wvu.PrintArea" localSheetId="57" hidden="1">EMPIRE!$B$1:$M$208</definedName>
    <definedName name="Z_B0B43395_6E32_4DB3_A2D8_DD2362C77F4F_.wvu.PrintArea" localSheetId="2" hidden="1">HOME!$A$20:$K$20</definedName>
    <definedName name="Z_B0B43395_6E32_4DB3_A2D8_DD2362C77F4F_.wvu.PrintArea" localSheetId="14" hidden="1">PANTHER!$B$1:$L$158</definedName>
    <definedName name="Z_B0B43395_6E32_4DB3_A2D8_DD2362C77F4F_.wvu.PrintArea" localSheetId="45" hidden="1">PEARL!$A$1:$M$33</definedName>
    <definedName name="Z_B0B43395_6E32_4DB3_A2D8_DD2362C77F4F_.wvu.PrintArea" localSheetId="15" hidden="1">PHOENIX!$A$1:$L$5</definedName>
    <definedName name="Z_B0B43395_6E32_4DB3_A2D8_DD2362C77F4F_.wvu.PrintArea" localSheetId="6" hidden="1">SWAN!$A$1:$N$246</definedName>
    <definedName name="Z_B0B43395_6E32_4DB3_A2D8_DD2362C77F4F_.wvu.PrintArea" localSheetId="54" hidden="1">TIGER!$A$1:$M$143</definedName>
    <definedName name="Z_B0B43395_6E32_4DB3_A2D8_DD2362C77F4F_.wvu.PrintTitles" localSheetId="2" hidden="1">HOME!$20:$20</definedName>
    <definedName name="Z_B0B43395_6E32_4DB3_A2D8_DD2362C77F4F_.wvu.Rows" localSheetId="33" hidden="1">'AFRICA EXPRESS'!#REF!</definedName>
    <definedName name="Z_B0B43395_6E32_4DB3_A2D8_DD2362C77F4F_.wvu.Rows" localSheetId="3" hidden="1">ALBATROSS!#REF!,ALBATROSS!$322:$322</definedName>
    <definedName name="Z_B0B43395_6E32_4DB3_A2D8_DD2362C77F4F_.wvu.Rows" localSheetId="48" hidden="1">Alpaca!#REF!</definedName>
    <definedName name="Z_B0B43395_6E32_4DB3_A2D8_DD2362C77F4F_.wvu.Rows" localSheetId="58" hidden="1">AMBERJACK!#REF!</definedName>
    <definedName name="Z_B0B43395_6E32_4DB3_A2D8_DD2362C77F4F_.wvu.Rows" localSheetId="30" hidden="1">AMERICA!#REF!</definedName>
    <definedName name="Z_B0B43395_6E32_4DB3_A2D8_DD2362C77F4F_.wvu.Rows" localSheetId="49" hidden="1">ANDES!#REF!</definedName>
    <definedName name="Z_B0B43395_6E32_4DB3_A2D8_DD2362C77F4F_.wvu.Rows" localSheetId="36" hidden="1">AUSTRALIA!#REF!</definedName>
    <definedName name="Z_B0B43395_6E32_4DB3_A2D8_DD2362C77F4F_.wvu.Rows" localSheetId="51" hidden="1">AZTEC!#REF!</definedName>
    <definedName name="Z_B0B43395_6E32_4DB3_A2D8_DD2362C77F4F_.wvu.Rows" localSheetId="10" hidden="1">'BRITANNIA '!#REF!,'BRITANNIA '!$184:$184</definedName>
    <definedName name="Z_B0B43395_6E32_4DB3_A2D8_DD2362C77F4F_.wvu.Rows" localSheetId="41" hidden="1">CAPRICORN!#REF!</definedName>
    <definedName name="Z_B0B43395_6E32_4DB3_A2D8_DD2362C77F4F_.wvu.Rows" localSheetId="40" hidden="1">CARIOCA!#REF!,CARIOCA!#REF!</definedName>
    <definedName name="Z_B0B43395_6E32_4DB3_A2D8_DD2362C77F4F_.wvu.Rows" localSheetId="46" hidden="1">CHINOOK!#REF!,CHINOOK!#REF!</definedName>
    <definedName name="Z_B0B43395_6E32_4DB3_A2D8_DD2362C77F4F_.wvu.Rows" localSheetId="47" hidden="1">'CHINOOk.'!#REF!,'CHINOOk.'!#REF!</definedName>
    <definedName name="Z_B0B43395_6E32_4DB3_A2D8_DD2362C77F4F_.wvu.Rows" localSheetId="28" hidden="1">CLANGA!#REF!,CLANGA!#REF!</definedName>
    <definedName name="Z_B0B43395_6E32_4DB3_A2D8_DD2362C77F4F_.wvu.Rows" localSheetId="7" hidden="1">CONDOR!#REF!,CONDOR!$320:$320</definedName>
    <definedName name="Z_B0B43395_6E32_4DB3_A2D8_DD2362C77F4F_.wvu.Rows" localSheetId="55" hidden="1">DAHLIA!#REF!,DAHLIA!#REF!</definedName>
    <definedName name="Z_B0B43395_6E32_4DB3_A2D8_DD2362C77F4F_.wvu.Rows" localSheetId="11" hidden="1">DRAGON!#REF!,DRAGON!#REF!</definedName>
    <definedName name="Z_B0B43395_6E32_4DB3_A2D8_DD2362C77F4F_.wvu.Rows" localSheetId="64" hidden="1">EAGLE!$41:$41</definedName>
    <definedName name="Z_B0B43395_6E32_4DB3_A2D8_DD2362C77F4F_.wvu.Rows" localSheetId="26" hidden="1">ELEPHANT!#REF!</definedName>
    <definedName name="Z_B0B43395_6E32_4DB3_A2D8_DD2362C77F4F_.wvu.Rows" localSheetId="56" hidden="1">'EMERALD '!#REF!,'EMERALD '!$220:$220</definedName>
    <definedName name="Z_B0B43395_6E32_4DB3_A2D8_DD2362C77F4F_.wvu.Rows" localSheetId="57" hidden="1">EMPIRE!#REF!,EMPIRE!#REF!</definedName>
    <definedName name="Z_B0B43395_6E32_4DB3_A2D8_DD2362C77F4F_.wvu.Rows" localSheetId="50" hidden="1">INCA!#REF!</definedName>
    <definedName name="Z_B0B43395_6E32_4DB3_A2D8_DD2362C77F4F_.wvu.Rows" localSheetId="39" hidden="1">INGWE!#REF!</definedName>
    <definedName name="Z_B0B43395_6E32_4DB3_A2D8_DD2362C77F4F_.wvu.Rows" localSheetId="37" hidden="1">IPANEMA!$6:$17,IPANEMA!#REF!</definedName>
    <definedName name="Z_B0B43395_6E32_4DB3_A2D8_DD2362C77F4F_.wvu.Rows" localSheetId="12" hidden="1">JADE!$8:$10</definedName>
    <definedName name="Z_B0B43395_6E32_4DB3_A2D8_DD2362C77F4F_.wvu.Rows" localSheetId="9" hidden="1">JAGUAR!$6:$7,JAGUAR!#REF!,JAGUAR!$16:$16</definedName>
    <definedName name="Z_B0B43395_6E32_4DB3_A2D8_DD2362C77F4F_.wvu.Rows" localSheetId="17" hidden="1">KANGAROO!#REF!</definedName>
    <definedName name="Z_B0B43395_6E32_4DB3_A2D8_DD2362C77F4F_.wvu.Rows" localSheetId="42" hidden="1">KIWI!#REF!</definedName>
    <definedName name="Z_B0B43395_6E32_4DB3_A2D8_DD2362C77F4F_.wvu.Rows" localSheetId="16" hidden="1">KOALA!#REF!</definedName>
    <definedName name="Z_B0B43395_6E32_4DB3_A2D8_DD2362C77F4F_.wvu.Rows" localSheetId="27" hidden="1">LIBERTY!#REF!</definedName>
    <definedName name="Z_B0B43395_6E32_4DB3_A2D8_DD2362C77F4F_.wvu.Rows" localSheetId="5" hidden="1">LION!#REF!,LION!$331:$331</definedName>
    <definedName name="Z_B0B43395_6E32_4DB3_A2D8_DD2362C77F4F_.wvu.Rows" localSheetId="61" hidden="1">'LONE STAR'!#REF!</definedName>
    <definedName name="Z_B0B43395_6E32_4DB3_A2D8_DD2362C77F4F_.wvu.Rows" localSheetId="59" hidden="1">LoneStarW!#REF!</definedName>
    <definedName name="Z_B0B43395_6E32_4DB3_A2D8_DD2362C77F4F_.wvu.Rows" localSheetId="20" hidden="1">MAPLE!#REF!,MAPLE!#REF!</definedName>
    <definedName name="Z_B0B43395_6E32_4DB3_A2D8_DD2362C77F4F_.wvu.Rows" localSheetId="24" hidden="1">MUSTANG!#REF!,MUSTANG!#REF!</definedName>
    <definedName name="Z_B0B43395_6E32_4DB3_A2D8_DD2362C77F4F_.wvu.Rows" localSheetId="29" hidden="1">'NEW FALCON'!#REF!,'NEW FALCON'!#REF!</definedName>
    <definedName name="Z_B0B43395_6E32_4DB3_A2D8_DD2362C77F4F_.wvu.Rows" localSheetId="21" hidden="1">ORIENT!#REF!,ORIENT!#REF!</definedName>
    <definedName name="Z_B0B43395_6E32_4DB3_A2D8_DD2362C77F4F_.wvu.Rows" localSheetId="38" hidden="1">ORIGAMI!$6:$42</definedName>
    <definedName name="Z_B0B43395_6E32_4DB3_A2D8_DD2362C77F4F_.wvu.Rows" localSheetId="18" hidden="1">PANDA!#REF!</definedName>
    <definedName name="Z_B0B43395_6E32_4DB3_A2D8_DD2362C77F4F_.wvu.Rows" localSheetId="25" hidden="1">PELICAN!#REF!</definedName>
    <definedName name="Z_B0B43395_6E32_4DB3_A2D8_DD2362C77F4F_.wvu.Rows" localSheetId="23" hidden="1">PETRA!#REF!</definedName>
    <definedName name="Z_B0B43395_6E32_4DB3_A2D8_DD2362C77F4F_.wvu.Rows" localSheetId="15" hidden="1">PHOENIX!#REF!</definedName>
    <definedName name="Z_B0B43395_6E32_4DB3_A2D8_DD2362C77F4F_.wvu.Rows" localSheetId="63" hidden="1">ROSE!#REF!</definedName>
    <definedName name="Z_B0B43395_6E32_4DB3_A2D8_DD2362C77F4F_.wvu.Rows" localSheetId="22" hidden="1">RSEAXL!$6:$7</definedName>
    <definedName name="Z_B0B43395_6E32_4DB3_A2D8_DD2362C77F4F_.wvu.Rows" localSheetId="60" hidden="1">SANTANA!$200:$200</definedName>
    <definedName name="Z_B0B43395_6E32_4DB3_A2D8_DD2362C77F4F_.wvu.Rows" localSheetId="44" hidden="1">SENTOSA!#REF!</definedName>
    <definedName name="Z_B0B43395_6E32_4DB3_A2D8_DD2362C77F4F_.wvu.Rows" localSheetId="65" hidden="1">SEQUOIA!$35:$35</definedName>
    <definedName name="Z_B0B43395_6E32_4DB3_A2D8_DD2362C77F4F_.wvu.Rows" localSheetId="31" hidden="1">SHIKRA!#REF!,SHIKRA!#REF!</definedName>
    <definedName name="Z_B0B43395_6E32_4DB3_A2D8_DD2362C77F4F_.wvu.Rows" localSheetId="1" hidden="1">SHOGUN!#REF!,SHOGUN!$30:$30</definedName>
    <definedName name="Z_B0B43395_6E32_4DB3_A2D8_DD2362C77F4F_.wvu.Rows" localSheetId="4" hidden="1">SILK!#REF!,SILK!$401:$401</definedName>
    <definedName name="Z_B0B43395_6E32_4DB3_A2D8_DD2362C77F4F_.wvu.Rows" localSheetId="6" hidden="1">SWAN!#REF!,SWAN!$267:$267</definedName>
    <definedName name="Z_B0B43395_6E32_4DB3_A2D8_DD2362C77F4F_.wvu.Rows" localSheetId="19" hidden="1">WALLABY!#REF!</definedName>
    <definedName name="Z_B11A1D85_2E4E_49DB_9E4E_61B9E8E52EF6_.wvu.FilterData" localSheetId="2" hidden="1">HOME!$A$20:$K$20</definedName>
    <definedName name="Z_B1425933_E88A_43EF_9650_B2B9D9D24E65_.wvu.FilterData" localSheetId="2" hidden="1">HOME!$A$20:$K$20</definedName>
    <definedName name="Z_B178D315_6B67_4D95_820F_66111917D107_.wvu.FilterData" localSheetId="2" hidden="1">HOME!$A$20:$K$20</definedName>
    <definedName name="Z_B19D1425_7C43_45BD_9114_4A5979D447E8_.wvu.FilterData" localSheetId="2" hidden="1">HOME!$A$20:$K$20</definedName>
    <definedName name="Z_B21FCA46_BBF8_4512_8D4F_9A8B4600A7CD_.wvu.FilterData" localSheetId="2" hidden="1">HOME!$A$20:$K$20</definedName>
    <definedName name="Z_B231283F_BE36_4F43_995A_1F3981D7AD9D_.wvu.FilterData" localSheetId="2" hidden="1">HOME!$A$20:$K$20</definedName>
    <definedName name="Z_B2E17C43_0F68_4A8C_8BD5_7193B752749E_.wvu.FilterData" localSheetId="2" hidden="1">HOME!$A$20:$K$20</definedName>
    <definedName name="Z_B2E18DAA_73C1_4C4B_9245_02E6AFD4E586_.wvu.FilterData" localSheetId="2" hidden="1">HOME!$A$20:$K$20</definedName>
    <definedName name="Z_B2E4B296_2123_4115_BCF2_C62F89D64D6C_.wvu.FilterData" localSheetId="2" hidden="1">HOME!$A$20:$K$20</definedName>
    <definedName name="Z_B2EF5A4E_1270_4769_8B1D_61C4D5FEEBB8_.wvu.FilterData" localSheetId="2" hidden="1">HOME!$A$20:$K$20</definedName>
    <definedName name="Z_B385DC9F_567B_4DFD_BA28_6ED4CB7B26E6_.wvu.FilterData" localSheetId="2" hidden="1">HOME!$A$20:$K$20</definedName>
    <definedName name="Z_B385DC9F_567B_4DFD_BA28_6ED4CB7B26E6_.wvu.FilterData" localSheetId="9" hidden="1">JAGUAR!$B$7:$F$7</definedName>
    <definedName name="Z_B39C9C48_947B_48BF_951D_A54D659EE3B9_.wvu.FilterData" localSheetId="2" hidden="1">HOME!$A$20:$K$20</definedName>
    <definedName name="Z_B41863EB_627B_4C53_A195_705C60CE400E_.wvu.FilterData" localSheetId="2" hidden="1">HOME!$A$20:$K$20</definedName>
    <definedName name="Z_B46356AA_611E_468B_A812_D8ECD6BD4284_.wvu.FilterData" localSheetId="2" hidden="1">HOME!$A$20:$K$20</definedName>
    <definedName name="Z_B477F2C6_8D02_453B_B0AF_B774653472CC_.wvu.FilterData" localSheetId="2" hidden="1">HOME!$A$20:$K$20</definedName>
    <definedName name="Z_B4CB5E55_774A_46D7_A5E0_E859C34F1F52_.wvu.FilterData" localSheetId="2" hidden="1">HOME!$A$20:$K$20</definedName>
    <definedName name="Z_B5871EA4_9B1F_4312_8EA5_26998504A673_.wvu.FilterData" localSheetId="2" hidden="1">HOME!$A$20:$K$20</definedName>
    <definedName name="Z_B5B3C387_703F_4B99_9CC4_E06B436EAC66_.wvu.FilterData" localSheetId="2" hidden="1">HOME!$A$20:$K$20</definedName>
    <definedName name="Z_B5BFA053_05F0_4940_8783_5F2F56D90F58_.wvu.FilterData" localSheetId="2" hidden="1">HOME!$A$20:$K$20</definedName>
    <definedName name="Z_B614A498_E2D0_47EC_8ED4_E3A750831E76_.wvu.FilterData" localSheetId="2" hidden="1">HOME!$A$20:$K$20</definedName>
    <definedName name="Z_B6257232_8619_4650_85AC_C42D551A5D68_.wvu.FilterData" localSheetId="2" hidden="1">HOME!$A$20:$K$20</definedName>
    <definedName name="Z_B661C2AC_3176_4D2B_A963_AA44B025B55C_.wvu.FilterData" localSheetId="2" hidden="1">HOME!$A$20:$K$20</definedName>
    <definedName name="Z_B6C63AE0_3DFA_4A7E_B65E_7B1852AF85DF_.wvu.FilterData" localSheetId="2" hidden="1">HOME!$A$20:$K$20</definedName>
    <definedName name="Z_B6CF4D5C_8D88_4B6B_8FFD_ECF249C13066_.wvu.FilterData" localSheetId="2" hidden="1">HOME!$A$20:$K$20</definedName>
    <definedName name="Z_B6D7A77C_529F_4BE7_A184_47F2D1175CCC_.wvu.FilterData" localSheetId="2" hidden="1">HOME!$A$20:$K$20</definedName>
    <definedName name="Z_B6D7A77C_529F_4BE7_A184_47F2D1175CCC_.wvu.FilterData" localSheetId="9" hidden="1">JAGUAR!$B$7:$F$7</definedName>
    <definedName name="Z_B7395C11_8A10_4F38_AE85_82982C2AACE5_.wvu.FilterData" localSheetId="2" hidden="1">HOME!$A$20:$K$20</definedName>
    <definedName name="Z_B808C839_8113_4C39_B413_018EBC467EDF_.wvu.FilterData" localSheetId="2" hidden="1">HOME!$A$20:$K$20</definedName>
    <definedName name="Z_B80CFEAF_10B3_4689_AD44_699CCDA575B5_.wvu.FilterData" localSheetId="2" hidden="1">HOME!$A$20:$K$20</definedName>
    <definedName name="Z_B8104237_A5E1_4DC7_8C70_799FE74E237B_.wvu.PrintArea" localSheetId="33" hidden="1">'AFRICA EXPRESS'!$A$1:$M$188</definedName>
    <definedName name="Z_B8104237_A5E1_4DC7_8C70_799FE74E237B_.wvu.PrintArea" localSheetId="30" hidden="1">AMERICA!$A$1:$M$149</definedName>
    <definedName name="Z_B8104237_A5E1_4DC7_8C70_799FE74E237B_.wvu.PrintArea" localSheetId="36" hidden="1">AUSTRALIA!$A$1:$H$98</definedName>
    <definedName name="Z_B8104237_A5E1_4DC7_8C70_799FE74E237B_.wvu.PrintArea" localSheetId="57" hidden="1">EMPIRE!$B$1:$M$208</definedName>
    <definedName name="Z_B8104237_A5E1_4DC7_8C70_799FE74E237B_.wvu.PrintArea" localSheetId="45" hidden="1">PEARL!$A$1:$M$33</definedName>
    <definedName name="Z_B8104237_A5E1_4DC7_8C70_799FE74E237B_.wvu.PrintArea" localSheetId="15" hidden="1">PHOENIX!$A$1:$L$5</definedName>
    <definedName name="Z_B8104237_A5E1_4DC7_8C70_799FE74E237B_.wvu.PrintArea" localSheetId="6" hidden="1">SWAN!$A$1:$N$246</definedName>
    <definedName name="Z_B8104237_A5E1_4DC7_8C70_799FE74E237B_.wvu.Rows" localSheetId="3" hidden="1">ALBATROSS!$322:$322</definedName>
    <definedName name="Z_B8104237_A5E1_4DC7_8C70_799FE74E237B_.wvu.Rows" localSheetId="46" hidden="1">CHINOOK!#REF!</definedName>
    <definedName name="Z_B8104237_A5E1_4DC7_8C70_799FE74E237B_.wvu.Rows" localSheetId="47" hidden="1">'CHINOOk.'!#REF!</definedName>
    <definedName name="Z_B8104237_A5E1_4DC7_8C70_799FE74E237B_.wvu.Rows" localSheetId="55" hidden="1">DAHLIA!#REF!</definedName>
    <definedName name="Z_B8104237_A5E1_4DC7_8C70_799FE74E237B_.wvu.Rows" localSheetId="64" hidden="1">EAGLE!$41:$41</definedName>
    <definedName name="Z_B8104237_A5E1_4DC7_8C70_799FE74E237B_.wvu.Rows" localSheetId="56" hidden="1">'EMERALD '!$217:$217</definedName>
    <definedName name="Z_B8104237_A5E1_4DC7_8C70_799FE74E237B_.wvu.Rows" localSheetId="9" hidden="1">JAGUAR!$16:$16</definedName>
    <definedName name="Z_B8104237_A5E1_4DC7_8C70_799FE74E237B_.wvu.Rows" localSheetId="5" hidden="1">LION!$331:$331</definedName>
    <definedName name="Z_B8104237_A5E1_4DC7_8C70_799FE74E237B_.wvu.Rows" localSheetId="20" hidden="1">MAPLE!#REF!</definedName>
    <definedName name="Z_B8104237_A5E1_4DC7_8C70_799FE74E237B_.wvu.Rows" localSheetId="24" hidden="1">MUSTANG!#REF!</definedName>
    <definedName name="Z_B8104237_A5E1_4DC7_8C70_799FE74E237B_.wvu.Rows" localSheetId="21" hidden="1">ORIENT!$35:$35</definedName>
    <definedName name="Z_B8104237_A5E1_4DC7_8C70_799FE74E237B_.wvu.Rows" localSheetId="60" hidden="1">SANTANA!$200:$200</definedName>
    <definedName name="Z_B8104237_A5E1_4DC7_8C70_799FE74E237B_.wvu.Rows" localSheetId="65" hidden="1">SEQUOIA!$35:$35</definedName>
    <definedName name="Z_B8104237_A5E1_4DC7_8C70_799FE74E237B_.wvu.Rows" localSheetId="1" hidden="1">SHOGUN!$30:$30</definedName>
    <definedName name="Z_B8104237_A5E1_4DC7_8C70_799FE74E237B_.wvu.Rows" localSheetId="4" hidden="1">SILK!$401:$401</definedName>
    <definedName name="Z_B8104237_A5E1_4DC7_8C70_799FE74E237B_.wvu.Rows" localSheetId="6" hidden="1">SWAN!$267:$267</definedName>
    <definedName name="Z_B8B31A5D_2F26_49A9_9814_FED5DB2685CF_.wvu.FilterData" localSheetId="2" hidden="1">HOME!$A$20:$K$20</definedName>
    <definedName name="Z_B8BDAE9F_7454_428A_834A_05214EF71860_.wvu.FilterData" localSheetId="2" hidden="1">HOME!$A$20:$K$20</definedName>
    <definedName name="Z_B9D4EC83_F7D1_4740_8BCC_4DE9C4B18C9B_.wvu.FilterData" localSheetId="2" hidden="1">HOME!$A$20:$K$20</definedName>
    <definedName name="Z_BA5C1986_D127_4D65_9962_9DA7CAB5DEB0_.wvu.FilterData" localSheetId="2" hidden="1">HOME!$A$20:$K$20</definedName>
    <definedName name="Z_BA5E091E_4894_4202_99B1_1B71AF403848_.wvu.FilterData" localSheetId="2" hidden="1">HOME!$A$20:$K$20</definedName>
    <definedName name="Z_BB146F44_97F1_4E1E_94B7_D09C75A230CF_.wvu.FilterData" localSheetId="2" hidden="1">HOME!$A$20:$K$20</definedName>
    <definedName name="Z_BB95AFBC_B2EA_44A5_9F5B_1B56F940C716_.wvu.FilterData" localSheetId="2" hidden="1">HOME!$A$20:$K$20</definedName>
    <definedName name="Z_BC516C2F_6511_4DD3_B49F_6B1005B79BC4_.wvu.FilterData" localSheetId="2" hidden="1">HOME!$A$20:$K$20</definedName>
    <definedName name="Z_BCB1E250_D541_430B_B54A_7A5393AF7348_.wvu.FilterData" localSheetId="2" hidden="1">HOME!$A$20:$K$20</definedName>
    <definedName name="Z_BCBDE701_7CBF_413B_A8EB_5E14A0CEBC2C_.wvu.FilterData" localSheetId="2" hidden="1">HOME!$A$20:$K$20</definedName>
    <definedName name="Z_BD1E0C91_D2EB_47C6_BAAC_FCCA5E7913E5_.wvu.FilterData" localSheetId="2" hidden="1">HOME!$A$20:$K$20</definedName>
    <definedName name="Z_BD45E11A_0809_4E34_A538_04846CD01F25_.wvu.FilterData" localSheetId="2" hidden="1">HOME!$A$20:$K$20</definedName>
    <definedName name="Z_BE332F7C_3695_411B_8B9A_EA733C9B78C9_.wvu.FilterData" localSheetId="2" hidden="1">HOME!$A$20:$K$20</definedName>
    <definedName name="Z_BE4CF362_034E_46DB_873F_948C5BFA5B08_.wvu.FilterData" localSheetId="9" hidden="1">JAGUAR!$B$7:$F$7</definedName>
    <definedName name="Z_BE588DAB_08CF_4E9B_8932_6FAFEE3B3EFA_.wvu.FilterData" localSheetId="2" hidden="1">HOME!$A$20:$K$20</definedName>
    <definedName name="Z_BE9FA408_4D66_4A06_AB7D_56C07106EBE5_.wvu.FilterData" localSheetId="2" hidden="1">HOME!$A$20:$K$20</definedName>
    <definedName name="Z_BF958BF4_7E60_436B_B7A1_42FF82ACEF95_.wvu.FilterData" localSheetId="2" hidden="1">HOME!$A$20:$K$20</definedName>
    <definedName name="Z_C020AAE1_A7D8_4C49_BB1C_BB1CCA3213C2_.wvu.FilterData" localSheetId="2" hidden="1">HOME!$A$20:$K$20</definedName>
    <definedName name="Z_C03AE469_298F_4EA2_8C8B_F77BDEDCDF03_.wvu.FilterData" localSheetId="2" hidden="1">HOME!$A$20:$K$20</definedName>
    <definedName name="Z_C0868108_1E49_47C2_B8DF_19120DBAA90E_.wvu.FilterData" localSheetId="2" hidden="1">HOME!$A$20:$K$20</definedName>
    <definedName name="Z_C0EE3AA7_9951_49BE_B952_813BC8C2BC50_.wvu.FilterData" localSheetId="9" hidden="1">JAGUAR!$B$7:$F$7</definedName>
    <definedName name="Z_C10B2BC7_B8F0_43D9_B21B_2555EE240B92_.wvu.FilterData" localSheetId="2" hidden="1">HOME!$A$20:$K$20</definedName>
    <definedName name="Z_C12169D3_967B_44C9_904F_11BE6987FFB2_.wvu.FilterData" localSheetId="2" hidden="1">HOME!$A$20:$K$20</definedName>
    <definedName name="Z_C1ABE0BA_3EDA_4426_9DB0_F5B2AA0DD6CF_.wvu.FilterData" localSheetId="2" hidden="1">HOME!$A$20:$K$20</definedName>
    <definedName name="Z_C1C695A4_296C_4322_A0CA_12A746E1758E_.wvu.FilterData" localSheetId="9" hidden="1">JAGUAR!$B$7:$F$7</definedName>
    <definedName name="Z_C1E20125_63DA_4BC1_BD08_5C65EB6F724A_.wvu.FilterData" localSheetId="2" hidden="1">HOME!$A$20:$K$20</definedName>
    <definedName name="Z_C1E20125_63DA_4BC1_BD08_5C65EB6F724A_.wvu.FilterData" localSheetId="9" hidden="1">JAGUAR!$B$7:$F$7</definedName>
    <definedName name="Z_C2954CE9_192F_46B9_83F3_95BB5A961DE2_.wvu.FilterData" localSheetId="2" hidden="1">HOME!$A$20:$K$20</definedName>
    <definedName name="Z_C3271CFD_0A24_44B7_B859_344D876849CF_.wvu.FilterData" localSheetId="9" hidden="1">JAGUAR!$B$7:$F$7</definedName>
    <definedName name="Z_C3A15ABF_DE7F_4F9C_AFBA_CBA902FF1C90_.wvu.FilterData" localSheetId="2" hidden="1">HOME!$A$20:$K$20</definedName>
    <definedName name="Z_C3AEF3DF_CA2B_4608_B4B8_8BA1B006BDE6_.wvu.FilterData" localSheetId="2" hidden="1">HOME!$A$20:$K$20</definedName>
    <definedName name="Z_C3E74470_6A24_4DCD_9492_2052AE679E14_.wvu.FilterData" localSheetId="2" hidden="1">HOME!$A$20:$K$20</definedName>
    <definedName name="Z_C405BBAA_6CB3_45D5_9D2C_2B0CB8AD3051_.wvu.FilterData" localSheetId="2" hidden="1">HOME!$A$20:$K$20</definedName>
    <definedName name="Z_C59FBC74_0866_449C_B83E_91A2F20144AC_.wvu.FilterData" localSheetId="2" hidden="1">HOME!$A$20:$K$20</definedName>
    <definedName name="Z_C5BB39FE_807B_451C_A0A9_E9AD1F823A7D_.wvu.FilterData" localSheetId="2" hidden="1">HOME!$A$20:$K$20</definedName>
    <definedName name="Z_C5E30BF8_4DB1_408B_8CBD_A0B3DA452CB3_.wvu.FilterData" localSheetId="9" hidden="1">JAGUAR!$B$7:$F$7</definedName>
    <definedName name="Z_C628EE33_9A1A_441F_80D6_ECAB5CC15D68_.wvu.FilterData" localSheetId="2" hidden="1">HOME!$A$20:$K$20</definedName>
    <definedName name="Z_C637C5C9_B846_4AFF_9E48_6BA38EB1710E_.wvu.FilterData" localSheetId="2" hidden="1">HOME!$A$20:$K$20</definedName>
    <definedName name="Z_C656F8DC_5AF5_4FAC_AB29_FADA441E3B66_.wvu.FilterData" localSheetId="2" hidden="1">HOME!$A$20:$K$20</definedName>
    <definedName name="Z_C6981605_B912_4A9B_A96A_86153C12E1AA_.wvu.FilterData" localSheetId="2" hidden="1">HOME!$A$20:$K$20</definedName>
    <definedName name="Z_C6AD9F16_B267_43AE_B295_D1F322809838_.wvu.FilterData" localSheetId="9" hidden="1">JAGUAR!$B$7:$F$7</definedName>
    <definedName name="Z_C6BE2E0D_DFAE_4834_B272_EE7728C65398_.wvu.FilterData" localSheetId="2" hidden="1">HOME!$A$20:$J$20</definedName>
    <definedName name="Z_C6D047CE_F1F8_4C17_B012_EFA8E7743851_.wvu.FilterData" localSheetId="9" hidden="1">JAGUAR!$B$7:$F$7</definedName>
    <definedName name="Z_C72178E1_A36C_409B_9327_211D5121B2A4_.wvu.FilterData" localSheetId="9" hidden="1">JAGUAR!$B$7:$F$7</definedName>
    <definedName name="Z_C76788E3_AFA0_4F41_AB8F_F3FD61634376_.wvu.FilterData" localSheetId="2" hidden="1">HOME!$A$20:$K$20</definedName>
    <definedName name="Z_C7F58AA2_219E_4D31_8B00_8026965CB690_.wvu.FilterData" localSheetId="2" hidden="1">HOME!$A$20:$K$20</definedName>
    <definedName name="Z_C8243CD8_E81B_4F73_9F45_9E0D497A5EB6_.wvu.FilterData" localSheetId="2" hidden="1">HOME!$A$20:$K$20</definedName>
    <definedName name="Z_C86ED923_6C54_4B44_8031_9132BC2F5ADD_.wvu.FilterData" localSheetId="2" hidden="1">HOME!$A$20:$K$20</definedName>
    <definedName name="Z_C87B38E9_95BB_4885_8D1C_A8E4A6AC9E4E_.wvu.FilterData" localSheetId="2" hidden="1">HOME!$A$20:$K$20</definedName>
    <definedName name="Z_C9193F06_0DEB_4E1A_8B86_7EE0DC528E78_.wvu.FilterData" localSheetId="2" hidden="1">HOME!$A$20:$K$20</definedName>
    <definedName name="Z_C98F28D9_605D_4ED3_B148_FDDBDA3CA017_.wvu.FilterData" localSheetId="2" hidden="1">HOME!$A$20:$K$20</definedName>
    <definedName name="Z_C98F28D9_605D_4ED3_B148_FDDBDA3CA017_.wvu.FilterData" localSheetId="9" hidden="1">JAGUAR!$B$7:$F$7</definedName>
    <definedName name="Z_C9B667F6_80E0_402E_8E37_77C446D41929_.wvu.Cols" localSheetId="38" hidden="1">ORIGAMI!$F:$F</definedName>
    <definedName name="Z_C9B667F6_80E0_402E_8E37_77C446D41929_.wvu.Cols" localSheetId="23" hidden="1">PETRA!$E:$E</definedName>
    <definedName name="Z_C9B667F6_80E0_402E_8E37_77C446D41929_.wvu.Cols" localSheetId="22" hidden="1">RSEAXL!$E:$E</definedName>
    <definedName name="Z_C9B667F6_80E0_402E_8E37_77C446D41929_.wvu.FilterData" localSheetId="2" hidden="1">HOME!$A$20:$K$20</definedName>
    <definedName name="Z_C9B667F6_80E0_402E_8E37_77C446D41929_.wvu.FilterData" localSheetId="9" hidden="1">JAGUAR!$B$7:$F$7</definedName>
    <definedName name="Z_C9B667F6_80E0_402E_8E37_77C446D41929_.wvu.PrintArea" localSheetId="33" hidden="1">'AFRICA EXPRESS'!$A$1:$M$188</definedName>
    <definedName name="Z_C9B667F6_80E0_402E_8E37_77C446D41929_.wvu.PrintArea" localSheetId="30" hidden="1">AMERICA!$A$1:$M$149</definedName>
    <definedName name="Z_C9B667F6_80E0_402E_8E37_77C446D41929_.wvu.PrintArea" localSheetId="36" hidden="1">AUSTRALIA!$A$1:$H$98</definedName>
    <definedName name="Z_C9B667F6_80E0_402E_8E37_77C446D41929_.wvu.PrintArea" localSheetId="56" hidden="1">'EMERALD '!$B$1:$P$208</definedName>
    <definedName name="Z_C9B667F6_80E0_402E_8E37_77C446D41929_.wvu.PrintArea" localSheetId="57" hidden="1">EMPIRE!$B$1:$M$208</definedName>
    <definedName name="Z_C9B667F6_80E0_402E_8E37_77C446D41929_.wvu.PrintArea" localSheetId="2" hidden="1">HOME!$A$20:$K$20</definedName>
    <definedName name="Z_C9B667F6_80E0_402E_8E37_77C446D41929_.wvu.PrintArea" localSheetId="14" hidden="1">PANTHER!$B$1:$L$158</definedName>
    <definedName name="Z_C9B667F6_80E0_402E_8E37_77C446D41929_.wvu.PrintArea" localSheetId="45" hidden="1">PEARL!$A$1:$M$33</definedName>
    <definedName name="Z_C9B667F6_80E0_402E_8E37_77C446D41929_.wvu.PrintArea" localSheetId="15" hidden="1">PHOENIX!$A$1:$L$5</definedName>
    <definedName name="Z_C9B667F6_80E0_402E_8E37_77C446D41929_.wvu.PrintArea" localSheetId="6" hidden="1">SWAN!$A$1:$N$246</definedName>
    <definedName name="Z_C9B667F6_80E0_402E_8E37_77C446D41929_.wvu.PrintArea" localSheetId="54" hidden="1">TIGER!$A$1:$M$143</definedName>
    <definedName name="Z_C9B667F6_80E0_402E_8E37_77C446D41929_.wvu.PrintTitles" localSheetId="2" hidden="1">HOME!$20:$20</definedName>
    <definedName name="Z_C9B667F6_80E0_402E_8E37_77C446D41929_.wvu.Rows" localSheetId="33" hidden="1">'AFRICA EXPRESS'!#REF!</definedName>
    <definedName name="Z_C9B667F6_80E0_402E_8E37_77C446D41929_.wvu.Rows" localSheetId="3" hidden="1">ALBATROSS!#REF!,ALBATROSS!$322:$322</definedName>
    <definedName name="Z_C9B667F6_80E0_402E_8E37_77C446D41929_.wvu.Rows" localSheetId="30" hidden="1">AMERICA!#REF!</definedName>
    <definedName name="Z_C9B667F6_80E0_402E_8E37_77C446D41929_.wvu.Rows" localSheetId="36" hidden="1">AUSTRALIA!#REF!,AUSTRALIA!#REF!</definedName>
    <definedName name="Z_C9B667F6_80E0_402E_8E37_77C446D41929_.wvu.Rows" localSheetId="10" hidden="1">'BRITANNIA '!$184:$184</definedName>
    <definedName name="Z_C9B667F6_80E0_402E_8E37_77C446D41929_.wvu.Rows" localSheetId="41" hidden="1">CAPRICORN!#REF!</definedName>
    <definedName name="Z_C9B667F6_80E0_402E_8E37_77C446D41929_.wvu.Rows" localSheetId="40" hidden="1">CARIOCA!#REF!,CARIOCA!#REF!</definedName>
    <definedName name="Z_C9B667F6_80E0_402E_8E37_77C446D41929_.wvu.Rows" localSheetId="46" hidden="1">CHINOOK!#REF!,CHINOOK!#REF!</definedName>
    <definedName name="Z_C9B667F6_80E0_402E_8E37_77C446D41929_.wvu.Rows" localSheetId="47" hidden="1">'CHINOOk.'!#REF!,'CHINOOk.'!#REF!</definedName>
    <definedName name="Z_C9B667F6_80E0_402E_8E37_77C446D41929_.wvu.Rows" localSheetId="28" hidden="1">CLANGA!#REF!,CLANGA!#REF!</definedName>
    <definedName name="Z_C9B667F6_80E0_402E_8E37_77C446D41929_.wvu.Rows" localSheetId="7" hidden="1">CONDOR!$320:$320</definedName>
    <definedName name="Z_C9B667F6_80E0_402E_8E37_77C446D41929_.wvu.Rows" localSheetId="55" hidden="1">DAHLIA!#REF!,DAHLIA!#REF!</definedName>
    <definedName name="Z_C9B667F6_80E0_402E_8E37_77C446D41929_.wvu.Rows" localSheetId="11" hidden="1">DRAGON!#REF!,DRAGON!#REF!</definedName>
    <definedName name="Z_C9B667F6_80E0_402E_8E37_77C446D41929_.wvu.Rows" localSheetId="64" hidden="1">EAGLE!$41:$41</definedName>
    <definedName name="Z_C9B667F6_80E0_402E_8E37_77C446D41929_.wvu.Rows" localSheetId="26" hidden="1">ELEPHANT!#REF!</definedName>
    <definedName name="Z_C9B667F6_80E0_402E_8E37_77C446D41929_.wvu.Rows" localSheetId="56" hidden="1">'EMERALD '!#REF!,'EMERALD '!$220:$220</definedName>
    <definedName name="Z_C9B667F6_80E0_402E_8E37_77C446D41929_.wvu.Rows" localSheetId="57" hidden="1">EMPIRE!#REF!</definedName>
    <definedName name="Z_C9B667F6_80E0_402E_8E37_77C446D41929_.wvu.Rows" localSheetId="39" hidden="1">INGWE!#REF!</definedName>
    <definedName name="Z_C9B667F6_80E0_402E_8E37_77C446D41929_.wvu.Rows" localSheetId="37" hidden="1">IPANEMA!$6:$17,IPANEMA!#REF!</definedName>
    <definedName name="Z_C9B667F6_80E0_402E_8E37_77C446D41929_.wvu.Rows" localSheetId="9" hidden="1">JAGUAR!$6:$7,JAGUAR!#REF!,JAGUAR!$16:$16</definedName>
    <definedName name="Z_C9B667F6_80E0_402E_8E37_77C446D41929_.wvu.Rows" localSheetId="42" hidden="1">KIWI!#REF!</definedName>
    <definedName name="Z_C9B667F6_80E0_402E_8E37_77C446D41929_.wvu.Rows" localSheetId="27" hidden="1">LIBERTY!#REF!</definedName>
    <definedName name="Z_C9B667F6_80E0_402E_8E37_77C446D41929_.wvu.Rows" localSheetId="5" hidden="1">LION!$331:$331</definedName>
    <definedName name="Z_C9B667F6_80E0_402E_8E37_77C446D41929_.wvu.Rows" localSheetId="20" hidden="1">MAPLE!#REF!,MAPLE!#REF!</definedName>
    <definedName name="Z_C9B667F6_80E0_402E_8E37_77C446D41929_.wvu.Rows" localSheetId="24" hidden="1">MUSTANG!#REF!,MUSTANG!#REF!</definedName>
    <definedName name="Z_C9B667F6_80E0_402E_8E37_77C446D41929_.wvu.Rows" localSheetId="29" hidden="1">'NEW FALCON'!#REF!,'NEW FALCON'!#REF!</definedName>
    <definedName name="Z_C9B667F6_80E0_402E_8E37_77C446D41929_.wvu.Rows" localSheetId="21" hidden="1">ORIENT!#REF!</definedName>
    <definedName name="Z_C9B667F6_80E0_402E_8E37_77C446D41929_.wvu.Rows" localSheetId="38" hidden="1">ORIGAMI!$8:$22</definedName>
    <definedName name="Z_C9B667F6_80E0_402E_8E37_77C446D41929_.wvu.Rows" localSheetId="23" hidden="1">PETRA!#REF!</definedName>
    <definedName name="Z_C9B667F6_80E0_402E_8E37_77C446D41929_.wvu.Rows" localSheetId="22" hidden="1">RSEAXL!#REF!</definedName>
    <definedName name="Z_C9B667F6_80E0_402E_8E37_77C446D41929_.wvu.Rows" localSheetId="60" hidden="1">SANTANA!$200:$200</definedName>
    <definedName name="Z_C9B667F6_80E0_402E_8E37_77C446D41929_.wvu.Rows" localSheetId="44" hidden="1">SENTOSA!#REF!</definedName>
    <definedName name="Z_C9B667F6_80E0_402E_8E37_77C446D41929_.wvu.Rows" localSheetId="65" hidden="1">SEQUOIA!$35:$35</definedName>
    <definedName name="Z_C9B667F6_80E0_402E_8E37_77C446D41929_.wvu.Rows" localSheetId="31" hidden="1">SHIKRA!#REF!,SHIKRA!#REF!</definedName>
    <definedName name="Z_C9B667F6_80E0_402E_8E37_77C446D41929_.wvu.Rows" localSheetId="1" hidden="1">SHOGUN!$30:$30</definedName>
    <definedName name="Z_C9B667F6_80E0_402E_8E37_77C446D41929_.wvu.Rows" localSheetId="4" hidden="1">SILK!$401:$401</definedName>
    <definedName name="Z_C9B667F6_80E0_402E_8E37_77C446D41929_.wvu.Rows" localSheetId="6" hidden="1">SWAN!$267:$267</definedName>
    <definedName name="Z_C9D85A72_E455_4EAE_A5F6_248FD5C8AE5D_.wvu.FilterData" localSheetId="2" hidden="1">HOME!$A$20:$K$20</definedName>
    <definedName name="Z_CAE3AF63_9BC4_4E68_9A55_8CBFE2713C22_.wvu.FilterData" localSheetId="2" hidden="1">HOME!$A$20:$K$20</definedName>
    <definedName name="Z_CB28F148_B2E8_482D_B4E6_F8C9169ADC58_.wvu.FilterData" localSheetId="2" hidden="1">HOME!$A$20:$K$20</definedName>
    <definedName name="Z_CB66BD9E_B873_40A9_BADF_C4F6F901D7BC_.wvu.FilterData" localSheetId="2" hidden="1">HOME!$A$20:$K$20</definedName>
    <definedName name="Z_CB80A7B1_835A_44C2_A499_0FDD13E2A911_.wvu.FilterData" localSheetId="2" hidden="1">HOME!$A$20:$K$20</definedName>
    <definedName name="Z_CBA9EB54_896A_4C90_AB65_954ADF46ACE0_.wvu.FilterData" localSheetId="2" hidden="1">HOME!$A$20:$K$20</definedName>
    <definedName name="Z_CBC8C3B5_EA5E_4A03_8C06_AE6AD1DA142A_.wvu.FilterData" localSheetId="2" hidden="1">HOME!$A$20:$K$20</definedName>
    <definedName name="Z_CC5C255B_F893_4FFA_8D46_44705A279B1F_.wvu.FilterData" localSheetId="2" hidden="1">HOME!$A$20:$K$20</definedName>
    <definedName name="Z_CC8F41EE_7217_4E60_903D_EBCBE37B607C_.wvu.FilterData" localSheetId="9" hidden="1">JAGUAR!$B$7:$F$7</definedName>
    <definedName name="Z_CCFABCD5_BD1C_4D97_8578_EA8D4A8FEE24_.wvu.FilterData" localSheetId="9" hidden="1">JAGUAR!$B$7:$F$7</definedName>
    <definedName name="Z_CD3A179E_79D3_4525_BE87_736639420412_.wvu.FilterData" localSheetId="2" hidden="1">HOME!$A$20:$K$20</definedName>
    <definedName name="Z_CD4931E2_754A_4E66_81DC_747C7B291EAB_.wvu.FilterData" localSheetId="2" hidden="1">HOME!$A$20:$K$20</definedName>
    <definedName name="Z_CE26BBAD_9C2F_484E_A0AB_5CAD02E5FFDF_.wvu.FilterData" localSheetId="2" hidden="1">HOME!$A$20:$K$20</definedName>
    <definedName name="Z_CE58C911_CA8C_4F31_BDB9_7D3F4EC3FBAC_.wvu.FilterData" localSheetId="2" hidden="1">HOME!$A$20:$K$20</definedName>
    <definedName name="Z_CF248181_40DC_41B5_AB1D_946DD130079A_.wvu.FilterData" localSheetId="2" hidden="1">HOME!$A$20:$K$20</definedName>
    <definedName name="Z_CF248181_40DC_41B5_AB1D_946DD130079A_.wvu.PrintArea" localSheetId="33" hidden="1">'AFRICA EXPRESS'!$A$1:$M$188</definedName>
    <definedName name="Z_CF248181_40DC_41B5_AB1D_946DD130079A_.wvu.PrintArea" localSheetId="30" hidden="1">AMERICA!$A$1:$M$149</definedName>
    <definedName name="Z_CF248181_40DC_41B5_AB1D_946DD130079A_.wvu.PrintArea" localSheetId="36" hidden="1">AUSTRALIA!$A$1:$H$98</definedName>
    <definedName name="Z_CF248181_40DC_41B5_AB1D_946DD130079A_.wvu.PrintArea" localSheetId="57" hidden="1">EMPIRE!$B$1:$M$208</definedName>
    <definedName name="Z_CF248181_40DC_41B5_AB1D_946DD130079A_.wvu.PrintArea" localSheetId="2" hidden="1">HOME!$A$1:$K$623</definedName>
    <definedName name="Z_CF248181_40DC_41B5_AB1D_946DD130079A_.wvu.PrintArea" localSheetId="45" hidden="1">PEARL!$A$1:$M$33</definedName>
    <definedName name="Z_CF248181_40DC_41B5_AB1D_946DD130079A_.wvu.PrintArea" localSheetId="15" hidden="1">PHOENIX!$A$1:$L$5</definedName>
    <definedName name="Z_CF248181_40DC_41B5_AB1D_946DD130079A_.wvu.PrintArea" localSheetId="6" hidden="1">SWAN!$A$1:$N$246</definedName>
    <definedName name="Z_CF248181_40DC_41B5_AB1D_946DD130079A_.wvu.Rows" localSheetId="3" hidden="1">ALBATROSS!$322:$322</definedName>
    <definedName name="Z_CF248181_40DC_41B5_AB1D_946DD130079A_.wvu.Rows" localSheetId="46" hidden="1">CHINOOK!#REF!</definedName>
    <definedName name="Z_CF248181_40DC_41B5_AB1D_946DD130079A_.wvu.Rows" localSheetId="47" hidden="1">'CHINOOk.'!#REF!</definedName>
    <definedName name="Z_CF248181_40DC_41B5_AB1D_946DD130079A_.wvu.Rows" localSheetId="28" hidden="1">CLANGA!#REF!</definedName>
    <definedName name="Z_CF248181_40DC_41B5_AB1D_946DD130079A_.wvu.Rows" localSheetId="55" hidden="1">DAHLIA!#REF!</definedName>
    <definedName name="Z_CF248181_40DC_41B5_AB1D_946DD130079A_.wvu.Rows" localSheetId="64" hidden="1">EAGLE!$41:$41</definedName>
    <definedName name="Z_CF248181_40DC_41B5_AB1D_946DD130079A_.wvu.Rows" localSheetId="56" hidden="1">'EMERALD '!$217:$217</definedName>
    <definedName name="Z_CF248181_40DC_41B5_AB1D_946DD130079A_.wvu.Rows" localSheetId="9" hidden="1">JAGUAR!$16:$16</definedName>
    <definedName name="Z_CF248181_40DC_41B5_AB1D_946DD130079A_.wvu.Rows" localSheetId="5" hidden="1">LION!$331:$331</definedName>
    <definedName name="Z_CF248181_40DC_41B5_AB1D_946DD130079A_.wvu.Rows" localSheetId="20" hidden="1">MAPLE!#REF!</definedName>
    <definedName name="Z_CF248181_40DC_41B5_AB1D_946DD130079A_.wvu.Rows" localSheetId="24" hidden="1">MUSTANG!#REF!</definedName>
    <definedName name="Z_CF248181_40DC_41B5_AB1D_946DD130079A_.wvu.Rows" localSheetId="29" hidden="1">'NEW FALCON'!#REF!</definedName>
    <definedName name="Z_CF248181_40DC_41B5_AB1D_946DD130079A_.wvu.Rows" localSheetId="21" hidden="1">ORIENT!$35:$35</definedName>
    <definedName name="Z_CF248181_40DC_41B5_AB1D_946DD130079A_.wvu.Rows" localSheetId="60" hidden="1">SANTANA!$200:$200</definedName>
    <definedName name="Z_CF248181_40DC_41B5_AB1D_946DD130079A_.wvu.Rows" localSheetId="44" hidden="1">SENTOSA!#REF!</definedName>
    <definedName name="Z_CF248181_40DC_41B5_AB1D_946DD130079A_.wvu.Rows" localSheetId="65" hidden="1">SEQUOIA!$35:$35</definedName>
    <definedName name="Z_CF248181_40DC_41B5_AB1D_946DD130079A_.wvu.Rows" localSheetId="31" hidden="1">SHIKRA!#REF!</definedName>
    <definedName name="Z_CF248181_40DC_41B5_AB1D_946DD130079A_.wvu.Rows" localSheetId="1" hidden="1">SHOGUN!$30:$30</definedName>
    <definedName name="Z_CF248181_40DC_41B5_AB1D_946DD130079A_.wvu.Rows" localSheetId="4" hidden="1">SILK!$401:$401</definedName>
    <definedName name="Z_CF248181_40DC_41B5_AB1D_946DD130079A_.wvu.Rows" localSheetId="6" hidden="1">SWAN!$267:$267</definedName>
    <definedName name="Z_CF8970B3_C4CB_4A73_BFB6_D691BE0DE080_.wvu.FilterData" localSheetId="9" hidden="1">JAGUAR!$B$7:$F$7</definedName>
    <definedName name="Z_D033EF15_4C41_4683_BC36_541EBDFA84CF_.wvu.FilterData" localSheetId="2" hidden="1">HOME!$A$20:$K$20</definedName>
    <definedName name="Z_D0B1385B_AB21_4F46_AB48_DC94EC27F5A6_.wvu.FilterData" localSheetId="2" hidden="1">HOME!$A$20:$K$20</definedName>
    <definedName name="Z_D1196DAE_E3D4_4FDE_9533_8504A3C72F1B_.wvu.FilterData" localSheetId="2" hidden="1">HOME!$A$20:$K$20</definedName>
    <definedName name="Z_D11B1FF2_D1FD_47F4_AD82_90CAD81F6B32_.wvu.FilterData" localSheetId="2" hidden="1">HOME!$A$20:$K$20</definedName>
    <definedName name="Z_D14F94FC_AB95_4B01_98D6_F5B190B5E18C_.wvu.FilterData" localSheetId="2" hidden="1">HOME!$A$20:$K$20</definedName>
    <definedName name="Z_D1CF8BB3_3F48_4AB3_A9CB_074A18D90DFE_.wvu.FilterData" localSheetId="9" hidden="1">JAGUAR!$B$7:$F$7</definedName>
    <definedName name="Z_D1F5F60E_2916_4C8F_A63B_AB8783D5449E_.wvu.FilterData" localSheetId="2" hidden="1">HOME!$A$20:$K$20</definedName>
    <definedName name="Z_D2BCCEAD_BE24_4A6B_9272_0E3E5E41E9B1_.wvu.FilterData" localSheetId="2" hidden="1">HOME!$A$20:$K$20</definedName>
    <definedName name="Z_D2C53EBB_06E9_4BF9_A0C1_4CB4F92DC103_.wvu.FilterData" localSheetId="2" hidden="1">HOME!$A$20:$K$20</definedName>
    <definedName name="Z_D2C53EBB_06E9_4BF9_A0C1_4CB4F92DC103_.wvu.FilterData" localSheetId="9" hidden="1">JAGUAR!$B$7:$F$7</definedName>
    <definedName name="Z_D30E9BAF_DF4E_4206_8536_8D9F33C2E555_.wvu.FilterData" localSheetId="2" hidden="1">HOME!$A$20:$K$20</definedName>
    <definedName name="Z_D36430BB_1304_416E_AC9B_64341E38D53B_.wvu.FilterData" localSheetId="2" hidden="1">HOME!$A$20:$K$20</definedName>
    <definedName name="Z_D36430BB_1304_416E_AC9B_64341E38D53B_.wvu.PrintArea" localSheetId="33" hidden="1">'AFRICA EXPRESS'!$A$1:$M$188</definedName>
    <definedName name="Z_D36430BB_1304_416E_AC9B_64341E38D53B_.wvu.PrintArea" localSheetId="30" hidden="1">AMERICA!$A$1:$M$149</definedName>
    <definedName name="Z_D36430BB_1304_416E_AC9B_64341E38D53B_.wvu.PrintArea" localSheetId="36" hidden="1">AUSTRALIA!$A$1:$H$98</definedName>
    <definedName name="Z_D36430BB_1304_416E_AC9B_64341E38D53B_.wvu.PrintArea" localSheetId="57" hidden="1">EMPIRE!$B$1:$M$208</definedName>
    <definedName name="Z_D36430BB_1304_416E_AC9B_64341E38D53B_.wvu.PrintArea" localSheetId="2" hidden="1">HOME!$A$20:$K$20</definedName>
    <definedName name="Z_D36430BB_1304_416E_AC9B_64341E38D53B_.wvu.PrintArea" localSheetId="45" hidden="1">PEARL!$A$1:$M$33</definedName>
    <definedName name="Z_D36430BB_1304_416E_AC9B_64341E38D53B_.wvu.PrintArea" localSheetId="15" hidden="1">PHOENIX!$A$1:$L$5</definedName>
    <definedName name="Z_D36430BB_1304_416E_AC9B_64341E38D53B_.wvu.PrintArea" localSheetId="6" hidden="1">SWAN!$A$1:$N$246</definedName>
    <definedName name="Z_D36430BB_1304_416E_AC9B_64341E38D53B_.wvu.Rows" localSheetId="3" hidden="1">ALBATROSS!$322:$322</definedName>
    <definedName name="Z_D36430BB_1304_416E_AC9B_64341E38D53B_.wvu.Rows" localSheetId="30" hidden="1">AMERICA!#REF!</definedName>
    <definedName name="Z_D36430BB_1304_416E_AC9B_64341E38D53B_.wvu.Rows" localSheetId="10" hidden="1">'BRITANNIA '!$184:$184</definedName>
    <definedName name="Z_D36430BB_1304_416E_AC9B_64341E38D53B_.wvu.Rows" localSheetId="46" hidden="1">CHINOOK!#REF!</definedName>
    <definedName name="Z_D36430BB_1304_416E_AC9B_64341E38D53B_.wvu.Rows" localSheetId="47" hidden="1">'CHINOOk.'!#REF!</definedName>
    <definedName name="Z_D36430BB_1304_416E_AC9B_64341E38D53B_.wvu.Rows" localSheetId="28" hidden="1">CLANGA!#REF!,CLANGA!#REF!</definedName>
    <definedName name="Z_D36430BB_1304_416E_AC9B_64341E38D53B_.wvu.Rows" localSheetId="7" hidden="1">CONDOR!$320:$320</definedName>
    <definedName name="Z_D36430BB_1304_416E_AC9B_64341E38D53B_.wvu.Rows" localSheetId="55" hidden="1">DAHLIA!#REF!</definedName>
    <definedName name="Z_D36430BB_1304_416E_AC9B_64341E38D53B_.wvu.Rows" localSheetId="64" hidden="1">EAGLE!$41:$41</definedName>
    <definedName name="Z_D36430BB_1304_416E_AC9B_64341E38D53B_.wvu.Rows" localSheetId="56" hidden="1">'EMERALD '!#REF!,'EMERALD '!#REF!,'EMERALD '!$217:$217</definedName>
    <definedName name="Z_D36430BB_1304_416E_AC9B_64341E38D53B_.wvu.Rows" localSheetId="57" hidden="1">EMPIRE!#REF!,EMPIRE!#REF!</definedName>
    <definedName name="Z_D36430BB_1304_416E_AC9B_64341E38D53B_.wvu.Rows" localSheetId="9" hidden="1">JAGUAR!$16:$16</definedName>
    <definedName name="Z_D36430BB_1304_416E_AC9B_64341E38D53B_.wvu.Rows" localSheetId="5" hidden="1">LION!$331:$331</definedName>
    <definedName name="Z_D36430BB_1304_416E_AC9B_64341E38D53B_.wvu.Rows" localSheetId="20" hidden="1">MAPLE!#REF!</definedName>
    <definedName name="Z_D36430BB_1304_416E_AC9B_64341E38D53B_.wvu.Rows" localSheetId="24" hidden="1">MUSTANG!#REF!</definedName>
    <definedName name="Z_D36430BB_1304_416E_AC9B_64341E38D53B_.wvu.Rows" localSheetId="29" hidden="1">'NEW FALCON'!#REF!,'NEW FALCON'!#REF!</definedName>
    <definedName name="Z_D36430BB_1304_416E_AC9B_64341E38D53B_.wvu.Rows" localSheetId="60" hidden="1">SANTANA!$200:$200</definedName>
    <definedName name="Z_D36430BB_1304_416E_AC9B_64341E38D53B_.wvu.Rows" localSheetId="44" hidden="1">SENTOSA!#REF!</definedName>
    <definedName name="Z_D36430BB_1304_416E_AC9B_64341E38D53B_.wvu.Rows" localSheetId="65" hidden="1">SEQUOIA!$35:$35</definedName>
    <definedName name="Z_D36430BB_1304_416E_AC9B_64341E38D53B_.wvu.Rows" localSheetId="31" hidden="1">SHIKRA!#REF!,SHIKRA!#REF!</definedName>
    <definedName name="Z_D36430BB_1304_416E_AC9B_64341E38D53B_.wvu.Rows" localSheetId="1" hidden="1">SHOGUN!$30:$30</definedName>
    <definedName name="Z_D36430BB_1304_416E_AC9B_64341E38D53B_.wvu.Rows" localSheetId="4" hidden="1">SILK!$401:$401</definedName>
    <definedName name="Z_D36430BB_1304_416E_AC9B_64341E38D53B_.wvu.Rows" localSheetId="6" hidden="1">SWAN!$267:$267</definedName>
    <definedName name="Z_D52A35AA_2D03_4D62_B437_EE79887650E9_.wvu.FilterData" localSheetId="2" hidden="1">HOME!$A$20:$K$20</definedName>
    <definedName name="Z_D52DB5C2_DD27_4ABA_B042_AE903341DC6A_.wvu.FilterData" localSheetId="2" hidden="1">HOME!$A$20:$K$20</definedName>
    <definedName name="Z_D58CBF86_00AC_4202_994F_F595A42E2477_.wvu.FilterData" localSheetId="2" hidden="1">HOME!$A$20:$K$20</definedName>
    <definedName name="Z_D612704F_7868_46FC_8122_2B45EC6460FB_.wvu.FilterData" localSheetId="2" hidden="1">HOME!$A$20:$K$20</definedName>
    <definedName name="Z_D645B9A4_8EA5_4E98_824B_7936B24BB68A_.wvu.FilterData" localSheetId="2" hidden="1">HOME!$A$20:$K$20</definedName>
    <definedName name="Z_D683E608_3551_4E81_9F6E_223A497C7A22_.wvu.FilterData" localSheetId="2" hidden="1">HOME!$A$20:$K$20</definedName>
    <definedName name="Z_D7190344_8AFC_4708_9217_2FFF451A2FAE_.wvu.FilterData" localSheetId="2" hidden="1">HOME!$A$20:$K$20</definedName>
    <definedName name="Z_D755CAA4_FA44_4466_BD22_8648386E66AA_.wvu.FilterData" localSheetId="2" hidden="1">HOME!$A$20:$K$20</definedName>
    <definedName name="Z_D7CEB2E3_9536_4135_9AFE_BA9F4F8238E3_.wvu.FilterData" localSheetId="2" hidden="1">HOME!$A$20:$K$20</definedName>
    <definedName name="Z_D85B7AA5_03C0_4D86_9C2A_EF803CEE9C21_.wvu.FilterData" localSheetId="2" hidden="1">HOME!$A$20:$K$20</definedName>
    <definedName name="Z_D877950F_6FEA_419C_81F0_30D42368B1FA_.wvu.FilterData" localSheetId="2" hidden="1">HOME!$A$20:$K$20</definedName>
    <definedName name="Z_D8A2793A_2A6E_4C98_8931_877BA608D279_.wvu.FilterData" localSheetId="2" hidden="1">HOME!$A$20:$K$20</definedName>
    <definedName name="Z_D8AE3607_C68D_4DD7_8BE1_F63EA4A613B4_.wvu.Cols" localSheetId="38" hidden="1">ORIGAMI!$F:$F</definedName>
    <definedName name="Z_D8AE3607_C68D_4DD7_8BE1_F63EA4A613B4_.wvu.Cols" localSheetId="23" hidden="1">PETRA!$E:$E</definedName>
    <definedName name="Z_D8AE3607_C68D_4DD7_8BE1_F63EA4A613B4_.wvu.Cols" localSheetId="22" hidden="1">RSEAXL!$E:$E</definedName>
    <definedName name="Z_D8AE3607_C68D_4DD7_8BE1_F63EA4A613B4_.wvu.FilterData" localSheetId="36" hidden="1">AUSTRALIA!$A$5:$J$6</definedName>
    <definedName name="Z_D8AE3607_C68D_4DD7_8BE1_F63EA4A613B4_.wvu.FilterData" localSheetId="2" hidden="1">HOME!$A$20:$K$20</definedName>
    <definedName name="Z_D8AE3607_C68D_4DD7_8BE1_F63EA4A613B4_.wvu.FilterData" localSheetId="9" hidden="1">JAGUAR!$B$7:$F$7</definedName>
    <definedName name="Z_D8AE3607_C68D_4DD7_8BE1_F63EA4A613B4_.wvu.PrintArea" localSheetId="33" hidden="1">'AFRICA EXPRESS'!$A$1:$M$188</definedName>
    <definedName name="Z_D8AE3607_C68D_4DD7_8BE1_F63EA4A613B4_.wvu.PrintArea" localSheetId="30" hidden="1">AMERICA!$A$1:$M$149</definedName>
    <definedName name="Z_D8AE3607_C68D_4DD7_8BE1_F63EA4A613B4_.wvu.PrintArea" localSheetId="36" hidden="1">AUSTRALIA!$A$1:$H$98</definedName>
    <definedName name="Z_D8AE3607_C68D_4DD7_8BE1_F63EA4A613B4_.wvu.PrintArea" localSheetId="56" hidden="1">'EMERALD '!$B$1:$P$208</definedName>
    <definedName name="Z_D8AE3607_C68D_4DD7_8BE1_F63EA4A613B4_.wvu.PrintArea" localSheetId="57" hidden="1">EMPIRE!$B$1:$M$208</definedName>
    <definedName name="Z_D8AE3607_C68D_4DD7_8BE1_F63EA4A613B4_.wvu.PrintArea" localSheetId="2" hidden="1">HOME!$A$20:$K$20</definedName>
    <definedName name="Z_D8AE3607_C68D_4DD7_8BE1_F63EA4A613B4_.wvu.PrintArea" localSheetId="14" hidden="1">PANTHER!$B$1:$L$158</definedName>
    <definedName name="Z_D8AE3607_C68D_4DD7_8BE1_F63EA4A613B4_.wvu.PrintArea" localSheetId="45" hidden="1">PEARL!$A$1:$M$33</definedName>
    <definedName name="Z_D8AE3607_C68D_4DD7_8BE1_F63EA4A613B4_.wvu.PrintArea" localSheetId="15" hidden="1">PHOENIX!$A$1:$L$5</definedName>
    <definedName name="Z_D8AE3607_C68D_4DD7_8BE1_F63EA4A613B4_.wvu.PrintArea" localSheetId="6" hidden="1">SWAN!$A$1:$N$246</definedName>
    <definedName name="Z_D8AE3607_C68D_4DD7_8BE1_F63EA4A613B4_.wvu.PrintArea" localSheetId="54" hidden="1">TIGER!$A$1:$M$143</definedName>
    <definedName name="Z_D8AE3607_C68D_4DD7_8BE1_F63EA4A613B4_.wvu.PrintTitles" localSheetId="2" hidden="1">HOME!$20:$20</definedName>
    <definedName name="Z_D8AE3607_C68D_4DD7_8BE1_F63EA4A613B4_.wvu.Rows" localSheetId="33" hidden="1">'AFRICA EXPRESS'!#REF!</definedName>
    <definedName name="Z_D8AE3607_C68D_4DD7_8BE1_F63EA4A613B4_.wvu.Rows" localSheetId="3" hidden="1">ALBATROSS!#REF!,ALBATROSS!$322:$322</definedName>
    <definedName name="Z_D8AE3607_C68D_4DD7_8BE1_F63EA4A613B4_.wvu.Rows" localSheetId="48" hidden="1">Alpaca!#REF!</definedName>
    <definedName name="Z_D8AE3607_C68D_4DD7_8BE1_F63EA4A613B4_.wvu.Rows" localSheetId="58" hidden="1">AMBERJACK!#REF!</definedName>
    <definedName name="Z_D8AE3607_C68D_4DD7_8BE1_F63EA4A613B4_.wvu.Rows" localSheetId="30" hidden="1">AMERICA!#REF!</definedName>
    <definedName name="Z_D8AE3607_C68D_4DD7_8BE1_F63EA4A613B4_.wvu.Rows" localSheetId="49" hidden="1">ANDES!#REF!</definedName>
    <definedName name="Z_D8AE3607_C68D_4DD7_8BE1_F63EA4A613B4_.wvu.Rows" localSheetId="36" hidden="1">AUSTRALIA!#REF!</definedName>
    <definedName name="Z_D8AE3607_C68D_4DD7_8BE1_F63EA4A613B4_.wvu.Rows" localSheetId="51" hidden="1">AZTEC!#REF!</definedName>
    <definedName name="Z_D8AE3607_C68D_4DD7_8BE1_F63EA4A613B4_.wvu.Rows" localSheetId="10" hidden="1">'BRITANNIA '!#REF!,'BRITANNIA '!$184:$184</definedName>
    <definedName name="Z_D8AE3607_C68D_4DD7_8BE1_F63EA4A613B4_.wvu.Rows" localSheetId="41" hidden="1">CAPRICORN!#REF!</definedName>
    <definedName name="Z_D8AE3607_C68D_4DD7_8BE1_F63EA4A613B4_.wvu.Rows" localSheetId="40" hidden="1">CARIOCA!#REF!,CARIOCA!#REF!</definedName>
    <definedName name="Z_D8AE3607_C68D_4DD7_8BE1_F63EA4A613B4_.wvu.Rows" localSheetId="46" hidden="1">CHINOOK!#REF!,CHINOOK!#REF!</definedName>
    <definedName name="Z_D8AE3607_C68D_4DD7_8BE1_F63EA4A613B4_.wvu.Rows" localSheetId="47" hidden="1">'CHINOOk.'!#REF!,'CHINOOk.'!#REF!</definedName>
    <definedName name="Z_D8AE3607_C68D_4DD7_8BE1_F63EA4A613B4_.wvu.Rows" localSheetId="28" hidden="1">CLANGA!#REF!,CLANGA!#REF!</definedName>
    <definedName name="Z_D8AE3607_C68D_4DD7_8BE1_F63EA4A613B4_.wvu.Rows" localSheetId="7" hidden="1">CONDOR!#REF!,CONDOR!$320:$320</definedName>
    <definedName name="Z_D8AE3607_C68D_4DD7_8BE1_F63EA4A613B4_.wvu.Rows" localSheetId="55" hidden="1">DAHLIA!#REF!,DAHLIA!#REF!</definedName>
    <definedName name="Z_D8AE3607_C68D_4DD7_8BE1_F63EA4A613B4_.wvu.Rows" localSheetId="11" hidden="1">DRAGON!#REF!,DRAGON!#REF!</definedName>
    <definedName name="Z_D8AE3607_C68D_4DD7_8BE1_F63EA4A613B4_.wvu.Rows" localSheetId="64" hidden="1">EAGLE!$41:$41</definedName>
    <definedName name="Z_D8AE3607_C68D_4DD7_8BE1_F63EA4A613B4_.wvu.Rows" localSheetId="26" hidden="1">ELEPHANT!#REF!</definedName>
    <definedName name="Z_D8AE3607_C68D_4DD7_8BE1_F63EA4A613B4_.wvu.Rows" localSheetId="56" hidden="1">'EMERALD '!#REF!,'EMERALD '!$220:$220</definedName>
    <definedName name="Z_D8AE3607_C68D_4DD7_8BE1_F63EA4A613B4_.wvu.Rows" localSheetId="57" hidden="1">EMPIRE!#REF!,EMPIRE!#REF!</definedName>
    <definedName name="Z_D8AE3607_C68D_4DD7_8BE1_F63EA4A613B4_.wvu.Rows" localSheetId="50" hidden="1">INCA!#REF!</definedName>
    <definedName name="Z_D8AE3607_C68D_4DD7_8BE1_F63EA4A613B4_.wvu.Rows" localSheetId="39" hidden="1">INGWE!#REF!</definedName>
    <definedName name="Z_D8AE3607_C68D_4DD7_8BE1_F63EA4A613B4_.wvu.Rows" localSheetId="37" hidden="1">IPANEMA!$6:$17,IPANEMA!#REF!</definedName>
    <definedName name="Z_D8AE3607_C68D_4DD7_8BE1_F63EA4A613B4_.wvu.Rows" localSheetId="12" hidden="1">JADE!$8:$10</definedName>
    <definedName name="Z_D8AE3607_C68D_4DD7_8BE1_F63EA4A613B4_.wvu.Rows" localSheetId="9" hidden="1">JAGUAR!$6:$7,JAGUAR!#REF!,JAGUAR!$16:$16</definedName>
    <definedName name="Z_D8AE3607_C68D_4DD7_8BE1_F63EA4A613B4_.wvu.Rows" localSheetId="17" hidden="1">KANGAROO!#REF!</definedName>
    <definedName name="Z_D8AE3607_C68D_4DD7_8BE1_F63EA4A613B4_.wvu.Rows" localSheetId="42" hidden="1">KIWI!#REF!</definedName>
    <definedName name="Z_D8AE3607_C68D_4DD7_8BE1_F63EA4A613B4_.wvu.Rows" localSheetId="16" hidden="1">KOALA!#REF!</definedName>
    <definedName name="Z_D8AE3607_C68D_4DD7_8BE1_F63EA4A613B4_.wvu.Rows" localSheetId="27" hidden="1">LIBERTY!#REF!</definedName>
    <definedName name="Z_D8AE3607_C68D_4DD7_8BE1_F63EA4A613B4_.wvu.Rows" localSheetId="5" hidden="1">LION!#REF!,LION!$331:$331</definedName>
    <definedName name="Z_D8AE3607_C68D_4DD7_8BE1_F63EA4A613B4_.wvu.Rows" localSheetId="61" hidden="1">'LONE STAR'!#REF!</definedName>
    <definedName name="Z_D8AE3607_C68D_4DD7_8BE1_F63EA4A613B4_.wvu.Rows" localSheetId="59" hidden="1">LoneStarW!#REF!</definedName>
    <definedName name="Z_D8AE3607_C68D_4DD7_8BE1_F63EA4A613B4_.wvu.Rows" localSheetId="20" hidden="1">MAPLE!#REF!,MAPLE!#REF!</definedName>
    <definedName name="Z_D8AE3607_C68D_4DD7_8BE1_F63EA4A613B4_.wvu.Rows" localSheetId="24" hidden="1">MUSTANG!#REF!,MUSTANG!#REF!</definedName>
    <definedName name="Z_D8AE3607_C68D_4DD7_8BE1_F63EA4A613B4_.wvu.Rows" localSheetId="29" hidden="1">'NEW FALCON'!#REF!,'NEW FALCON'!#REF!</definedName>
    <definedName name="Z_D8AE3607_C68D_4DD7_8BE1_F63EA4A613B4_.wvu.Rows" localSheetId="21" hidden="1">ORIENT!#REF!,ORIENT!#REF!</definedName>
    <definedName name="Z_D8AE3607_C68D_4DD7_8BE1_F63EA4A613B4_.wvu.Rows" localSheetId="38" hidden="1">ORIGAMI!$6:$42</definedName>
    <definedName name="Z_D8AE3607_C68D_4DD7_8BE1_F63EA4A613B4_.wvu.Rows" localSheetId="18" hidden="1">PANDA!#REF!</definedName>
    <definedName name="Z_D8AE3607_C68D_4DD7_8BE1_F63EA4A613B4_.wvu.Rows" localSheetId="25" hidden="1">PELICAN!#REF!</definedName>
    <definedName name="Z_D8AE3607_C68D_4DD7_8BE1_F63EA4A613B4_.wvu.Rows" localSheetId="23" hidden="1">PETRA!#REF!</definedName>
    <definedName name="Z_D8AE3607_C68D_4DD7_8BE1_F63EA4A613B4_.wvu.Rows" localSheetId="15" hidden="1">PHOENIX!#REF!</definedName>
    <definedName name="Z_D8AE3607_C68D_4DD7_8BE1_F63EA4A613B4_.wvu.Rows" localSheetId="63" hidden="1">ROSE!#REF!</definedName>
    <definedName name="Z_D8AE3607_C68D_4DD7_8BE1_F63EA4A613B4_.wvu.Rows" localSheetId="22" hidden="1">RSEAXL!$6:$7</definedName>
    <definedName name="Z_D8AE3607_C68D_4DD7_8BE1_F63EA4A613B4_.wvu.Rows" localSheetId="60" hidden="1">SANTANA!$200:$200</definedName>
    <definedName name="Z_D8AE3607_C68D_4DD7_8BE1_F63EA4A613B4_.wvu.Rows" localSheetId="44" hidden="1">SENTOSA!#REF!</definedName>
    <definedName name="Z_D8AE3607_C68D_4DD7_8BE1_F63EA4A613B4_.wvu.Rows" localSheetId="65" hidden="1">SEQUOIA!$35:$35</definedName>
    <definedName name="Z_D8AE3607_C68D_4DD7_8BE1_F63EA4A613B4_.wvu.Rows" localSheetId="31" hidden="1">SHIKRA!#REF!,SHIKRA!#REF!</definedName>
    <definedName name="Z_D8AE3607_C68D_4DD7_8BE1_F63EA4A613B4_.wvu.Rows" localSheetId="1" hidden="1">SHOGUN!#REF!,SHOGUN!$30:$30</definedName>
    <definedName name="Z_D8AE3607_C68D_4DD7_8BE1_F63EA4A613B4_.wvu.Rows" localSheetId="4" hidden="1">SILK!#REF!,SILK!$401:$401</definedName>
    <definedName name="Z_D8AE3607_C68D_4DD7_8BE1_F63EA4A613B4_.wvu.Rows" localSheetId="6" hidden="1">SWAN!#REF!,SWAN!$267:$267</definedName>
    <definedName name="Z_D8AE3607_C68D_4DD7_8BE1_F63EA4A613B4_.wvu.Rows" localSheetId="19" hidden="1">WALLABY!#REF!</definedName>
    <definedName name="Z_D9832A2A_90C4_463E_856C_6A66F5E21597_.wvu.FilterData" localSheetId="2" hidden="1">HOME!$A$20:$K$20</definedName>
    <definedName name="Z_D9DDC767_18FB_4519_9D9C_B212B6D7495D_.wvu.FilterData" localSheetId="2" hidden="1">HOME!$A$20:$K$20</definedName>
    <definedName name="Z_DA24ADB4_338E_4E9E_9692_38DD416BEE2F_.wvu.FilterData" localSheetId="2" hidden="1">HOME!$A$20:$K$20</definedName>
    <definedName name="Z_DA41AE97_CE68_46AB_B8AD_4E9F488C5ADE_.wvu.FilterData" localSheetId="2" hidden="1">HOME!$A$20:$K$20</definedName>
    <definedName name="Z_DB0C9D95_BFCD_4933_8BAE_C06CB6F51E93_.wvu.FilterData" localSheetId="2" hidden="1">HOME!$A$20:$K$20</definedName>
    <definedName name="Z_DB26BE8F_B2A8_48CC_A9FF_C80508E7BDE9_.wvu.FilterData" localSheetId="2" hidden="1">HOME!$A$20:$K$20</definedName>
    <definedName name="Z_DB26BE8F_B2A8_48CC_A9FF_C80508E7BDE9_.wvu.FilterData" localSheetId="9" hidden="1">JAGUAR!$B$7:$F$7</definedName>
    <definedName name="Z_DBC54AAD_9327_4BD5_8EDE_3FF4E2E407A8_.wvu.FilterData" localSheetId="2" hidden="1">HOME!$A$20:$K$20</definedName>
    <definedName name="Z_DBFDB0BC_B8BF_4B49_92B2_35E7E71B05FE_.wvu.FilterData" localSheetId="2" hidden="1">HOME!$A$20:$K$20</definedName>
    <definedName name="Z_DC0437CF_058F_409A_A75C_6B98416C87A5_.wvu.FilterData" localSheetId="2" hidden="1">HOME!$A$20:$K$20</definedName>
    <definedName name="Z_DC06F3A3_6926_4645_B5C4_E3467E609D97_.wvu.FilterData" localSheetId="2" hidden="1">HOME!$A$20:$K$20</definedName>
    <definedName name="Z_DC21C94C_A26C_4485_A68F_548459439841_.wvu.FilterData" localSheetId="2" hidden="1">HOME!$A$20:$K$20</definedName>
    <definedName name="Z_DC8D41F2_1E4C_4C27_92B7_A3BA74A15F0D_.wvu.FilterData" localSheetId="2" hidden="1">HOME!$A$20:$K$20</definedName>
    <definedName name="Z_DE22B9FD_257F_4478_AFF5_ECEC743BF9E1_.wvu.FilterData" localSheetId="2" hidden="1">HOME!$A$20:$K$20</definedName>
    <definedName name="Z_DE51C5EC_F423_4D77_AE4D_BF8343BAECAB_.wvu.FilterData" localSheetId="2" hidden="1">HOME!$A$20:$K$20</definedName>
    <definedName name="Z_DE57B6BF_6AE9_43AC_8202_05E7782798F3_.wvu.FilterData" localSheetId="2" hidden="1">HOME!$A$20:$K$20</definedName>
    <definedName name="Z_DE5B5BA9_DCED_4DF8_B789_1172BAA25CA8_.wvu.FilterData" localSheetId="9" hidden="1">JAGUAR!$B$7:$F$7</definedName>
    <definedName name="Z_DE721C90_760E_4486_87A7_E0A447AA68F6_.wvu.FilterData" localSheetId="2" hidden="1">HOME!$A$20:$K$20</definedName>
    <definedName name="Z_DE80C4E1_1DB6_42BD_BD17_24B79BAE5C2B_.wvu.FilterData" localSheetId="2" hidden="1">HOME!$A$20:$K$20</definedName>
    <definedName name="Z_DE8F7506_171E_47A2_8803_3BA85AE2F45F_.wvu.FilterData" localSheetId="9" hidden="1">JAGUAR!$B$7:$F$7</definedName>
    <definedName name="Z_DED2AEB9_EA53_4CDA_B86F_4E44BA5790E2_.wvu.FilterData" localSheetId="2" hidden="1">HOME!$A$20:$K$20</definedName>
    <definedName name="Z_DEF9D014_228A_4083_8975_92DB67F253C2_.wvu.FilterData" localSheetId="2" hidden="1">HOME!$A$20:$K$20</definedName>
    <definedName name="Z_DF4DBFC6_BAD6_4109_8A0D_0EE977784CC9_.wvu.FilterData" localSheetId="2" hidden="1">HOME!$A$20:$K$20</definedName>
    <definedName name="Z_DF664468_2591_4537_A401_E39E9401FA18_.wvu.FilterData" localSheetId="2" hidden="1">HOME!$A$20:$K$20</definedName>
    <definedName name="Z_DF664468_2591_4537_A401_E39E9401FA18_.wvu.PrintArea" localSheetId="33" hidden="1">'AFRICA EXPRESS'!$A$1:$M$188</definedName>
    <definedName name="Z_DF664468_2591_4537_A401_E39E9401FA18_.wvu.PrintArea" localSheetId="30" hidden="1">AMERICA!$A$1:$M$149</definedName>
    <definedName name="Z_DF664468_2591_4537_A401_E39E9401FA18_.wvu.PrintArea" localSheetId="36" hidden="1">AUSTRALIA!$A$1:$H$98</definedName>
    <definedName name="Z_DF664468_2591_4537_A401_E39E9401FA18_.wvu.PrintArea" localSheetId="57" hidden="1">EMPIRE!$B$1:$M$208</definedName>
    <definedName name="Z_DF664468_2591_4537_A401_E39E9401FA18_.wvu.PrintArea" localSheetId="2" hidden="1">HOME!$A$1:$K$623</definedName>
    <definedName name="Z_DF664468_2591_4537_A401_E39E9401FA18_.wvu.PrintArea" localSheetId="45" hidden="1">PEARL!$A$1:$M$33</definedName>
    <definedName name="Z_DF664468_2591_4537_A401_E39E9401FA18_.wvu.PrintArea" localSheetId="15" hidden="1">PHOENIX!$A$1:$L$5</definedName>
    <definedName name="Z_DF664468_2591_4537_A401_E39E9401FA18_.wvu.PrintArea" localSheetId="6" hidden="1">SWAN!$A$1:$N$246</definedName>
    <definedName name="Z_DF664468_2591_4537_A401_E39E9401FA18_.wvu.Rows" localSheetId="3" hidden="1">ALBATROSS!$322:$322</definedName>
    <definedName name="Z_DF664468_2591_4537_A401_E39E9401FA18_.wvu.Rows" localSheetId="30" hidden="1">AMERICA!#REF!</definedName>
    <definedName name="Z_DF664468_2591_4537_A401_E39E9401FA18_.wvu.Rows" localSheetId="46" hidden="1">CHINOOK!#REF!</definedName>
    <definedName name="Z_DF664468_2591_4537_A401_E39E9401FA18_.wvu.Rows" localSheetId="47" hidden="1">'CHINOOk.'!#REF!</definedName>
    <definedName name="Z_DF664468_2591_4537_A401_E39E9401FA18_.wvu.Rows" localSheetId="55" hidden="1">DAHLIA!#REF!</definedName>
    <definedName name="Z_DF664468_2591_4537_A401_E39E9401FA18_.wvu.Rows" localSheetId="64" hidden="1">EAGLE!$41:$41</definedName>
    <definedName name="Z_DF664468_2591_4537_A401_E39E9401FA18_.wvu.Rows" localSheetId="56" hidden="1">'EMERALD '!$217:$217</definedName>
    <definedName name="Z_DF664468_2591_4537_A401_E39E9401FA18_.wvu.Rows" localSheetId="9" hidden="1">JAGUAR!$16:$16</definedName>
    <definedName name="Z_DF664468_2591_4537_A401_E39E9401FA18_.wvu.Rows" localSheetId="5" hidden="1">LION!$331:$331</definedName>
    <definedName name="Z_DF664468_2591_4537_A401_E39E9401FA18_.wvu.Rows" localSheetId="20" hidden="1">MAPLE!#REF!</definedName>
    <definedName name="Z_DF664468_2591_4537_A401_E39E9401FA18_.wvu.Rows" localSheetId="24" hidden="1">MUSTANG!#REF!</definedName>
    <definedName name="Z_DF664468_2591_4537_A401_E39E9401FA18_.wvu.Rows" localSheetId="60" hidden="1">SANTANA!$200:$200</definedName>
    <definedName name="Z_DF664468_2591_4537_A401_E39E9401FA18_.wvu.Rows" localSheetId="44" hidden="1">SENTOSA!#REF!</definedName>
    <definedName name="Z_DF664468_2591_4537_A401_E39E9401FA18_.wvu.Rows" localSheetId="65" hidden="1">SEQUOIA!$35:$35</definedName>
    <definedName name="Z_DF664468_2591_4537_A401_E39E9401FA18_.wvu.Rows" localSheetId="1" hidden="1">SHOGUN!$30:$30</definedName>
    <definedName name="Z_DF664468_2591_4537_A401_E39E9401FA18_.wvu.Rows" localSheetId="4" hidden="1">SILK!$401:$401</definedName>
    <definedName name="Z_DF664468_2591_4537_A401_E39E9401FA18_.wvu.Rows" localSheetId="6" hidden="1">SWAN!$267:$267</definedName>
    <definedName name="Z_E032CE9F_0109_4777_A482_46F0ED9A1664_.wvu.FilterData" localSheetId="2" hidden="1">HOME!$A$20:$K$20</definedName>
    <definedName name="Z_E036BC5F_FC7C_4B01_B754_27A143DDA305_.wvu.FilterData" localSheetId="2" hidden="1">HOME!$A$20:$K$20</definedName>
    <definedName name="Z_E04798F9_80C9_424F_AFF2_59FEB8DC934D_.wvu.FilterData" localSheetId="2" hidden="1">HOME!$A$20:$K$20</definedName>
    <definedName name="Z_E0D19631_C809_45F8_AFB1_3B16846F6716_.wvu.FilterData" localSheetId="2" hidden="1">HOME!$A$20:$K$20</definedName>
    <definedName name="Z_E11A257D_ACE4_4181_8614_73737086CC2A_.wvu.FilterData" localSheetId="9" hidden="1">JAGUAR!$B$7:$F$7</definedName>
    <definedName name="Z_E1445104_71BD_4FF3_8C90_E3C0941F50BC_.wvu.FilterData" localSheetId="2" hidden="1">HOME!$A$20:$K$20</definedName>
    <definedName name="Z_E17AD57C_AFE8_4EE3_B87C_128728FC783C_.wvu.FilterData" localSheetId="2" hidden="1">HOME!$A$20:$K$20</definedName>
    <definedName name="Z_E1D3C3CC_6484_42D2_B585_EC99E900772B_.wvu.FilterData" localSheetId="2" hidden="1">HOME!$A$20:$K$20</definedName>
    <definedName name="Z_E22542A7_0D3A_4411_8190_AFB2B79A4AA4_.wvu.FilterData" localSheetId="2" hidden="1">HOME!$A$20:$K$20</definedName>
    <definedName name="Z_E2E7120F_EE67_4634_BF30_B7B61B873285_.wvu.FilterData" localSheetId="2" hidden="1">HOME!$A$20:$K$20</definedName>
    <definedName name="Z_E300958D_44FC_4A32_A0D8_0197555984F0_.wvu.FilterData" localSheetId="9" hidden="1">JAGUAR!$B$7:$F$7</definedName>
    <definedName name="Z_E33D75F6_41AC_4384_B85E_17C9F4713532_.wvu.FilterData" localSheetId="2" hidden="1">HOME!$A$20:$K$20</definedName>
    <definedName name="Z_E33D75F6_41AC_4384_B85E_17C9F4713532_.wvu.FilterData" localSheetId="9" hidden="1">JAGUAR!$B$7:$F$7</definedName>
    <definedName name="Z_E34FA785_2996_479D_B37A_32B4002FAB27_.wvu.FilterData" localSheetId="2" hidden="1">HOME!$A$20:$K$20</definedName>
    <definedName name="Z_E36C8DF0_5D75_4098_BDA6_0A703B7783DB_.wvu.FilterData" localSheetId="2" hidden="1">HOME!$A$20:$K$20</definedName>
    <definedName name="Z_E3A795D2_16CF_4647_BF5F_F68444493D3B_.wvu.FilterData" localSheetId="2" hidden="1">HOME!$A$20:$K$20</definedName>
    <definedName name="Z_E43F86D8_5E60_49CB_9A24_0D57C9A800C8_.wvu.FilterData" localSheetId="2" hidden="1">HOME!$A$20:$K$20</definedName>
    <definedName name="Z_E43F86D8_5E60_49CB_9A24_0D57C9A800C8_.wvu.FilterData" localSheetId="9" hidden="1">JAGUAR!$B$7:$F$7</definedName>
    <definedName name="Z_E473C094_85A4_4671_8F06_A8EDB30BEE69_.wvu.FilterData" localSheetId="2" hidden="1">HOME!$A$20:$K$20</definedName>
    <definedName name="Z_E4839A1F_FED3_4437_B032_CCEE9FDF2CA2_.wvu.FilterData" localSheetId="2" hidden="1">HOME!$A$20:$K$20</definedName>
    <definedName name="Z_E5B594E5_93F1_4EE5_B50F_ECC250ED20EF_.wvu.FilterData" localSheetId="2" hidden="1">HOME!$A$20:$K$20</definedName>
    <definedName name="Z_E5F51007_B70D_478A_94E3_8F268B81466D_.wvu.FilterData" localSheetId="2" hidden="1">HOME!$A$20:$K$20</definedName>
    <definedName name="Z_E65A9F71_B251_4F08_A92A_53FEFEC154A3_.wvu.FilterData" localSheetId="2" hidden="1">HOME!$A$20:$K$20</definedName>
    <definedName name="Z_E6AF9B55_A9F1_485C_885A_688B52DB08BB_.wvu.FilterData" localSheetId="2" hidden="1">HOME!$A$20:$K$20</definedName>
    <definedName name="Z_E6E611BD_D5E5_44B5_8C9A_97FCDBB08478_.wvu.FilterData" localSheetId="2" hidden="1">HOME!$A$20:$K$20</definedName>
    <definedName name="Z_E70F727F_047C_423B_A102_BF2CAA8114A3_.wvu.FilterData" localSheetId="2" hidden="1">HOME!$A$20:$K$20</definedName>
    <definedName name="Z_E7309B86_A1C4_4184_9866_33A54AD4355B_.wvu.FilterData" localSheetId="9" hidden="1">JAGUAR!$B$7:$F$7</definedName>
    <definedName name="Z_E7666677_F8CC_4EB8_9561_1F3966316078_.wvu.FilterData" localSheetId="2" hidden="1">HOME!$A$20:$K$20</definedName>
    <definedName name="Z_E8642142_AF7E_4F0A_8D28_C12B8EE2B14D_.wvu.FilterData" localSheetId="2" hidden="1">HOME!$A$20:$K$20</definedName>
    <definedName name="Z_E89C95C3_FFF4_4575_9420_D70CD6DFA3D8_.wvu.FilterData" localSheetId="2" hidden="1">HOME!$A$20:$K$20</definedName>
    <definedName name="Z_E8EB8944_C5B0_4180_BCE6_99126EEEEA7D_.wvu.FilterData" localSheetId="2" hidden="1">HOME!$A$20:$K$20</definedName>
    <definedName name="Z_E965DB39_5CE0_4621_9CA2_59E22EAD8ADD_.wvu.FilterData" localSheetId="2" hidden="1">HOME!$A$20:$K$20</definedName>
    <definedName name="Z_EA85F498_34FE_4E52_BBA3_F1BB6114CA75_.wvu.FilterData" localSheetId="2" hidden="1">HOME!$A$20:$K$20</definedName>
    <definedName name="Z_EACC4AB5_2837_47A8_A3D2_17F745B2DCF1_.wvu.FilterData" localSheetId="2" hidden="1">HOME!$A$20:$K$20</definedName>
    <definedName name="Z_EB11D7C2_E670_41AA_9726_3EF61E41D5FC_.wvu.FilterData" localSheetId="2" hidden="1">HOME!$A$20:$K$20</definedName>
    <definedName name="Z_EBB45495_2332_4AC8_94A2_28900FA1B403_.wvu.FilterData" localSheetId="2" hidden="1">HOME!$A$20:$K$20</definedName>
    <definedName name="Z_EBCB16E3_2413_4FE7_A935_42E6929FEB84_.wvu.FilterData" localSheetId="2" hidden="1">HOME!$A$20:$K$20</definedName>
    <definedName name="Z_EBFE185F_6EFA_44B3_B76F_916580EAD521_.wvu.FilterData" localSheetId="2" hidden="1">HOME!$A$20:$K$20</definedName>
    <definedName name="Z_EC2533FC_56BF_40C9_AB88_7239CD8D9113_.wvu.FilterData" localSheetId="2" hidden="1">HOME!$A$20:$K$20</definedName>
    <definedName name="Z_ECD0D7E3_8016_4861_BC6E_F7419B2B716A_.wvu.FilterData" localSheetId="9" hidden="1">JAGUAR!$B$7:$F$7</definedName>
    <definedName name="Z_ECE62963_5506_4FA1_8A66_9811B61460D2_.wvu.FilterData" localSheetId="2" hidden="1">HOME!$A$20:$K$20</definedName>
    <definedName name="Z_ECF26C12_6B51_4A33_8016_E2AD1A2FAD48_.wvu.FilterData" localSheetId="9" hidden="1">JAGUAR!$B$7:$F$7</definedName>
    <definedName name="Z_ED3499EE_5EEF_46F9_A99D_86D8F9E30352_.wvu.FilterData" localSheetId="2" hidden="1">HOME!$A$20:$K$20</definedName>
    <definedName name="Z_ED5D6D99_4093_4762_81D4_E60443A01224_.wvu.FilterData" localSheetId="2" hidden="1">HOME!$A$20:$K$20</definedName>
    <definedName name="Z_ED5D6D99_4093_4762_81D4_E60443A01224_.wvu.FilterData" localSheetId="9" hidden="1">JAGUAR!$B$7:$F$7</definedName>
    <definedName name="Z_EE610708_5D9C_4429_800C_DAAF363E4856_.wvu.FilterData" localSheetId="2" hidden="1">HOME!$A$20:$K$20</definedName>
    <definedName name="Z_EED3C3DB_FE66_430A_B3E4_46053DB5C19F_.wvu.FilterData" localSheetId="2" hidden="1">HOME!$A$20:$K$20</definedName>
    <definedName name="Z_EED99136_3EC6_454B_8810_2C68800BE1BA_.wvu.FilterData" localSheetId="2" hidden="1">HOME!$A$20:$K$20</definedName>
    <definedName name="Z_EF083643_5DC2_499D_B76C_E5237BE3D179_.wvu.FilterData" localSheetId="2" hidden="1">HOME!$A$20:$K$20</definedName>
    <definedName name="Z_EF0C684C_7F97_40E9_8EC4_B4072B8075DC_.wvu.FilterData" localSheetId="2" hidden="1">HOME!$A$20:$K$20</definedName>
    <definedName name="Z_EF0C684C_7F97_40E9_8EC4_B4072B8075DC_.wvu.FilterData" localSheetId="9" hidden="1">JAGUAR!$B$7:$F$7</definedName>
    <definedName name="Z_EF131A03_8E2D_4151_B9FA_760B6A6E46FF_.wvu.FilterData" localSheetId="2" hidden="1">HOME!$A$20:$K$20</definedName>
    <definedName name="Z_EF2610F0_1AF5_4049_9CCB_DA0E784D548C_.wvu.FilterData" localSheetId="2" hidden="1">HOME!$A$20:$K$20</definedName>
    <definedName name="Z_EF3970C2_388B_4CC2_BF77_C490B915A908_.wvu.FilterData" localSheetId="2" hidden="1">HOME!$A$20:$K$20</definedName>
    <definedName name="Z_EF3970C2_388B_4CC2_BF77_C490B915A908_.wvu.FilterData" localSheetId="9" hidden="1">JAGUAR!$B$7:$F$7</definedName>
    <definedName name="Z_EF6117A4_F55D_480F_A139_9F7779E9B1B3_.wvu.FilterData" localSheetId="2" hidden="1">HOME!$A$20:$K$20</definedName>
    <definedName name="Z_EFE370A9_3F14_4BB6_B61D_BED60FF4D218_.wvu.FilterData" localSheetId="2" hidden="1">HOME!$A$20:$K$20</definedName>
    <definedName name="Z_EFFD6C57_9D55_44E1_B8BE_47002FF62FE9_.wvu.FilterData" localSheetId="2" hidden="1">HOME!$A$20:$K$20</definedName>
    <definedName name="Z_F0E1BDFA_A9E3_42C2_9138_B71C7F1F8216_.wvu.FilterData" localSheetId="2" hidden="1">HOME!$A$20:$K$20</definedName>
    <definedName name="Z_F176130F_AA98_4D14_846A_2BFEFA0D3510_.wvu.FilterData" localSheetId="2" hidden="1">HOME!$A$20:$K$20</definedName>
    <definedName name="Z_F1DDF5D9_3AB4_46AF_963E_5F618E021200_.wvu.FilterData" localSheetId="2" hidden="1">HOME!$A$20:$K$20</definedName>
    <definedName name="Z_F2477864_7A7A_4A38_A9C8_7A6B0683C144_.wvu.FilterData" localSheetId="2" hidden="1">HOME!$A$20:$K$20</definedName>
    <definedName name="Z_F26D8B8B_DDF7_41AC_AA3A_9AA826A60715_.wvu.FilterData" localSheetId="9" hidden="1">JAGUAR!$B$7:$F$7</definedName>
    <definedName name="Z_F3F59FDE_B278_40D6_80FE_8EB4E818BA6E_.wvu.FilterData" localSheetId="2" hidden="1">HOME!$A$20:$K$20</definedName>
    <definedName name="Z_F419A480_3730_4020_821C_777034F932A3_.wvu.FilterData" localSheetId="9" hidden="1">JAGUAR!$B$7:$F$7</definedName>
    <definedName name="Z_F42966E7_990C_4D4B_9CC0_D21D6A7A9CCD_.wvu.FilterData" localSheetId="2" hidden="1">HOME!$A$20:$K$20</definedName>
    <definedName name="Z_F4E7FBE2_C0ED_4977_A96B_16A7D84A0022_.wvu.FilterData" localSheetId="9" hidden="1">JAGUAR!$B$7:$F$7</definedName>
    <definedName name="Z_F4EE20CB_2C3D_4AED_A466_13E80CC41B6E_.wvu.FilterData" localSheetId="2" hidden="1">HOME!$A$20:$K$20</definedName>
    <definedName name="Z_F4EE20CB_2C3D_4AED_A466_13E80CC41B6E_.wvu.FilterData" localSheetId="9" hidden="1">JAGUAR!$B$7:$F$7</definedName>
    <definedName name="Z_F5146169_81AB_4FE5_8259_F2574500875F_.wvu.FilterData" localSheetId="2" hidden="1">HOME!$A$20:$K$20</definedName>
    <definedName name="Z_F584A31E_A7CC_4F98_83E1_F1C791022427_.wvu.FilterData" localSheetId="2" hidden="1">HOME!$A$20:$K$20</definedName>
    <definedName name="Z_F5A80049_8D25_4C90_9036_9D8F6FDB91C4_.wvu.FilterData" localSheetId="2" hidden="1">HOME!$A$20:$K$20</definedName>
    <definedName name="Z_F5C8B370_5857_4976_921B_862A0F6AC7E8_.wvu.FilterData" localSheetId="2" hidden="1">HOME!$A$20:$K$20</definedName>
    <definedName name="Z_F5E3CFC0_005D_41D6_AF36_C6E4368D53F4_.wvu.FilterData" localSheetId="2" hidden="1">HOME!$A$20:$K$20</definedName>
    <definedName name="Z_F64DF93A_0CD5_4665_A448_613906F88C7C_.wvu.Cols" localSheetId="38" hidden="1">ORIGAMI!$F:$F</definedName>
    <definedName name="Z_F64DF93A_0CD5_4665_A448_613906F88C7C_.wvu.Cols" localSheetId="23" hidden="1">PETRA!$E:$E</definedName>
    <definedName name="Z_F64DF93A_0CD5_4665_A448_613906F88C7C_.wvu.Cols" localSheetId="22" hidden="1">RSEAXL!$E:$E</definedName>
    <definedName name="Z_F64DF93A_0CD5_4665_A448_613906F88C7C_.wvu.FilterData" localSheetId="36" hidden="1">AUSTRALIA!$A$5:$J$6</definedName>
    <definedName name="Z_F64DF93A_0CD5_4665_A448_613906F88C7C_.wvu.FilterData" localSheetId="2" hidden="1">HOME!$A$20:$K$20</definedName>
    <definedName name="Z_F64DF93A_0CD5_4665_A448_613906F88C7C_.wvu.FilterData" localSheetId="9" hidden="1">JAGUAR!$B$7:$F$7</definedName>
    <definedName name="Z_F64DF93A_0CD5_4665_A448_613906F88C7C_.wvu.PrintArea" localSheetId="33" hidden="1">'AFRICA EXPRESS'!$A$1:$M$188</definedName>
    <definedName name="Z_F64DF93A_0CD5_4665_A448_613906F88C7C_.wvu.PrintArea" localSheetId="30" hidden="1">AMERICA!$A$1:$M$149</definedName>
    <definedName name="Z_F64DF93A_0CD5_4665_A448_613906F88C7C_.wvu.PrintArea" localSheetId="36" hidden="1">AUSTRALIA!$A$1:$H$98</definedName>
    <definedName name="Z_F64DF93A_0CD5_4665_A448_613906F88C7C_.wvu.PrintArea" localSheetId="56" hidden="1">'EMERALD '!$B$1:$P$208</definedName>
    <definedName name="Z_F64DF93A_0CD5_4665_A448_613906F88C7C_.wvu.PrintArea" localSheetId="57" hidden="1">EMPIRE!$B$1:$M$208</definedName>
    <definedName name="Z_F64DF93A_0CD5_4665_A448_613906F88C7C_.wvu.PrintArea" localSheetId="2" hidden="1">HOME!$A$20:$K$20</definedName>
    <definedName name="Z_F64DF93A_0CD5_4665_A448_613906F88C7C_.wvu.PrintArea" localSheetId="14" hidden="1">PANTHER!$B$1:$L$158</definedName>
    <definedName name="Z_F64DF93A_0CD5_4665_A448_613906F88C7C_.wvu.PrintArea" localSheetId="45" hidden="1">PEARL!$A$1:$M$33</definedName>
    <definedName name="Z_F64DF93A_0CD5_4665_A448_613906F88C7C_.wvu.PrintArea" localSheetId="15" hidden="1">PHOENIX!$A$1:$L$5</definedName>
    <definedName name="Z_F64DF93A_0CD5_4665_A448_613906F88C7C_.wvu.PrintArea" localSheetId="6" hidden="1">SWAN!$A$1:$N$246</definedName>
    <definedName name="Z_F64DF93A_0CD5_4665_A448_613906F88C7C_.wvu.PrintArea" localSheetId="54" hidden="1">TIGER!$A$1:$M$143</definedName>
    <definedName name="Z_F64DF93A_0CD5_4665_A448_613906F88C7C_.wvu.PrintTitles" localSheetId="2" hidden="1">HOME!$20:$20</definedName>
    <definedName name="Z_F64DF93A_0CD5_4665_A448_613906F88C7C_.wvu.Rows" localSheetId="33" hidden="1">'AFRICA EXPRESS'!#REF!</definedName>
    <definedName name="Z_F64DF93A_0CD5_4665_A448_613906F88C7C_.wvu.Rows" localSheetId="3" hidden="1">ALBATROSS!#REF!,ALBATROSS!$322:$322</definedName>
    <definedName name="Z_F64DF93A_0CD5_4665_A448_613906F88C7C_.wvu.Rows" localSheetId="48" hidden="1">Alpaca!#REF!</definedName>
    <definedName name="Z_F64DF93A_0CD5_4665_A448_613906F88C7C_.wvu.Rows" localSheetId="58" hidden="1">AMBERJACK!#REF!</definedName>
    <definedName name="Z_F64DF93A_0CD5_4665_A448_613906F88C7C_.wvu.Rows" localSheetId="30" hidden="1">AMERICA!#REF!</definedName>
    <definedName name="Z_F64DF93A_0CD5_4665_A448_613906F88C7C_.wvu.Rows" localSheetId="49" hidden="1">ANDES!#REF!</definedName>
    <definedName name="Z_F64DF93A_0CD5_4665_A448_613906F88C7C_.wvu.Rows" localSheetId="36" hidden="1">AUSTRALIA!#REF!,AUSTRALIA!#REF!</definedName>
    <definedName name="Z_F64DF93A_0CD5_4665_A448_613906F88C7C_.wvu.Rows" localSheetId="51" hidden="1">AZTEC!#REF!</definedName>
    <definedName name="Z_F64DF93A_0CD5_4665_A448_613906F88C7C_.wvu.Rows" localSheetId="10" hidden="1">'BRITANNIA '!#REF!,'BRITANNIA '!$184:$184</definedName>
    <definedName name="Z_F64DF93A_0CD5_4665_A448_613906F88C7C_.wvu.Rows" localSheetId="41" hidden="1">CAPRICORN!#REF!</definedName>
    <definedName name="Z_F64DF93A_0CD5_4665_A448_613906F88C7C_.wvu.Rows" localSheetId="40" hidden="1">CARIOCA!#REF!,CARIOCA!#REF!</definedName>
    <definedName name="Z_F64DF93A_0CD5_4665_A448_613906F88C7C_.wvu.Rows" localSheetId="46" hidden="1">CHINOOK!#REF!,CHINOOK!#REF!</definedName>
    <definedName name="Z_F64DF93A_0CD5_4665_A448_613906F88C7C_.wvu.Rows" localSheetId="47" hidden="1">'CHINOOk.'!#REF!,'CHINOOk.'!#REF!</definedName>
    <definedName name="Z_F64DF93A_0CD5_4665_A448_613906F88C7C_.wvu.Rows" localSheetId="28" hidden="1">CLANGA!#REF!,CLANGA!#REF!</definedName>
    <definedName name="Z_F64DF93A_0CD5_4665_A448_613906F88C7C_.wvu.Rows" localSheetId="7" hidden="1">CONDOR!#REF!,CONDOR!$320:$320</definedName>
    <definedName name="Z_F64DF93A_0CD5_4665_A448_613906F88C7C_.wvu.Rows" localSheetId="55" hidden="1">DAHLIA!#REF!,DAHLIA!#REF!</definedName>
    <definedName name="Z_F64DF93A_0CD5_4665_A448_613906F88C7C_.wvu.Rows" localSheetId="11" hidden="1">DRAGON!#REF!,DRAGON!#REF!</definedName>
    <definedName name="Z_F64DF93A_0CD5_4665_A448_613906F88C7C_.wvu.Rows" localSheetId="64" hidden="1">EAGLE!$41:$41</definedName>
    <definedName name="Z_F64DF93A_0CD5_4665_A448_613906F88C7C_.wvu.Rows" localSheetId="26" hidden="1">ELEPHANT!#REF!</definedName>
    <definedName name="Z_F64DF93A_0CD5_4665_A448_613906F88C7C_.wvu.Rows" localSheetId="56" hidden="1">'EMERALD '!#REF!,'EMERALD '!$220:$220</definedName>
    <definedName name="Z_F64DF93A_0CD5_4665_A448_613906F88C7C_.wvu.Rows" localSheetId="57" hidden="1">EMPIRE!#REF!</definedName>
    <definedName name="Z_F64DF93A_0CD5_4665_A448_613906F88C7C_.wvu.Rows" localSheetId="50" hidden="1">INCA!#REF!</definedName>
    <definedName name="Z_F64DF93A_0CD5_4665_A448_613906F88C7C_.wvu.Rows" localSheetId="39" hidden="1">INGWE!#REF!</definedName>
    <definedName name="Z_F64DF93A_0CD5_4665_A448_613906F88C7C_.wvu.Rows" localSheetId="37" hidden="1">IPANEMA!$6:$17,IPANEMA!#REF!</definedName>
    <definedName name="Z_F64DF93A_0CD5_4665_A448_613906F88C7C_.wvu.Rows" localSheetId="12" hidden="1">JADE!$8:$10</definedName>
    <definedName name="Z_F64DF93A_0CD5_4665_A448_613906F88C7C_.wvu.Rows" localSheetId="9" hidden="1">JAGUAR!$6:$7,JAGUAR!#REF!,JAGUAR!$16:$16</definedName>
    <definedName name="Z_F64DF93A_0CD5_4665_A448_613906F88C7C_.wvu.Rows" localSheetId="17" hidden="1">KANGAROO!#REF!</definedName>
    <definedName name="Z_F64DF93A_0CD5_4665_A448_613906F88C7C_.wvu.Rows" localSheetId="42" hidden="1">KIWI!#REF!</definedName>
    <definedName name="Z_F64DF93A_0CD5_4665_A448_613906F88C7C_.wvu.Rows" localSheetId="16" hidden="1">KOALA!#REF!</definedName>
    <definedName name="Z_F64DF93A_0CD5_4665_A448_613906F88C7C_.wvu.Rows" localSheetId="27" hidden="1">LIBERTY!#REF!</definedName>
    <definedName name="Z_F64DF93A_0CD5_4665_A448_613906F88C7C_.wvu.Rows" localSheetId="5" hidden="1">LION!#REF!,LION!$331:$331</definedName>
    <definedName name="Z_F64DF93A_0CD5_4665_A448_613906F88C7C_.wvu.Rows" localSheetId="61" hidden="1">'LONE STAR'!#REF!</definedName>
    <definedName name="Z_F64DF93A_0CD5_4665_A448_613906F88C7C_.wvu.Rows" localSheetId="59" hidden="1">LoneStarW!#REF!</definedName>
    <definedName name="Z_F64DF93A_0CD5_4665_A448_613906F88C7C_.wvu.Rows" localSheetId="20" hidden="1">MAPLE!#REF!,MAPLE!#REF!</definedName>
    <definedName name="Z_F64DF93A_0CD5_4665_A448_613906F88C7C_.wvu.Rows" localSheetId="24" hidden="1">MUSTANG!#REF!,MUSTANG!#REF!</definedName>
    <definedName name="Z_F64DF93A_0CD5_4665_A448_613906F88C7C_.wvu.Rows" localSheetId="29" hidden="1">'NEW FALCON'!#REF!,'NEW FALCON'!#REF!</definedName>
    <definedName name="Z_F64DF93A_0CD5_4665_A448_613906F88C7C_.wvu.Rows" localSheetId="21" hidden="1">ORIENT!#REF!,ORIENT!#REF!</definedName>
    <definedName name="Z_F64DF93A_0CD5_4665_A448_613906F88C7C_.wvu.Rows" localSheetId="38" hidden="1">ORIGAMI!$8:$22</definedName>
    <definedName name="Z_F64DF93A_0CD5_4665_A448_613906F88C7C_.wvu.Rows" localSheetId="18" hidden="1">PANDA!#REF!</definedName>
    <definedName name="Z_F64DF93A_0CD5_4665_A448_613906F88C7C_.wvu.Rows" localSheetId="25" hidden="1">PELICAN!#REF!</definedName>
    <definedName name="Z_F64DF93A_0CD5_4665_A448_613906F88C7C_.wvu.Rows" localSheetId="23" hidden="1">PETRA!#REF!</definedName>
    <definedName name="Z_F64DF93A_0CD5_4665_A448_613906F88C7C_.wvu.Rows" localSheetId="15" hidden="1">PHOENIX!#REF!</definedName>
    <definedName name="Z_F64DF93A_0CD5_4665_A448_613906F88C7C_.wvu.Rows" localSheetId="63" hidden="1">ROSE!#REF!</definedName>
    <definedName name="Z_F64DF93A_0CD5_4665_A448_613906F88C7C_.wvu.Rows" localSheetId="22" hidden="1">RSEAXL!#REF!</definedName>
    <definedName name="Z_F64DF93A_0CD5_4665_A448_613906F88C7C_.wvu.Rows" localSheetId="60" hidden="1">SANTANA!$200:$200</definedName>
    <definedName name="Z_F64DF93A_0CD5_4665_A448_613906F88C7C_.wvu.Rows" localSheetId="44" hidden="1">SENTOSA!#REF!</definedName>
    <definedName name="Z_F64DF93A_0CD5_4665_A448_613906F88C7C_.wvu.Rows" localSheetId="65" hidden="1">SEQUOIA!$35:$35</definedName>
    <definedName name="Z_F64DF93A_0CD5_4665_A448_613906F88C7C_.wvu.Rows" localSheetId="31" hidden="1">SHIKRA!#REF!,SHIKRA!#REF!</definedName>
    <definedName name="Z_F64DF93A_0CD5_4665_A448_613906F88C7C_.wvu.Rows" localSheetId="1" hidden="1">SHOGUN!#REF!,SHOGUN!$30:$30</definedName>
    <definedName name="Z_F64DF93A_0CD5_4665_A448_613906F88C7C_.wvu.Rows" localSheetId="4" hidden="1">SILK!#REF!,SILK!$401:$401</definedName>
    <definedName name="Z_F64DF93A_0CD5_4665_A448_613906F88C7C_.wvu.Rows" localSheetId="6" hidden="1">SWAN!#REF!,SWAN!$267:$267</definedName>
    <definedName name="Z_F64DF93A_0CD5_4665_A448_613906F88C7C_.wvu.Rows" localSheetId="19" hidden="1">WALLABY!#REF!</definedName>
    <definedName name="Z_F717B3D2_89EB_4B9A_B7A0_0435118251AD_.wvu.FilterData" localSheetId="9" hidden="1">JAGUAR!$B$7:$F$7</definedName>
    <definedName name="Z_F73EDFFD_0B5F_463D_8458_80608EE3D977_.wvu.FilterData" localSheetId="2" hidden="1">HOME!$A$20:$K$20</definedName>
    <definedName name="Z_F76B1638_3B3B_4D75_B6B6_90A6E93CE4D9_.wvu.FilterData" localSheetId="9" hidden="1">JAGUAR!$B$7:$F$7</definedName>
    <definedName name="Z_F76D4614_458D_4404_ACBC_F766BEB3B99B_.wvu.FilterData" localSheetId="2" hidden="1">HOME!$A$20:$K$20</definedName>
    <definedName name="Z_F76D4614_458D_4404_ACBC_F766BEB3B99B_.wvu.FilterData" localSheetId="9" hidden="1">JAGUAR!$B$7:$F$7</definedName>
    <definedName name="Z_F7BE1F74_852C_46C9_88B2_301792EF7416_.wvu.FilterData" localSheetId="2" hidden="1">HOME!$A$20:$K$20</definedName>
    <definedName name="Z_F81EC2D7_C369_4F7F_A1CF_9B3A505F383F_.wvu.FilterData" localSheetId="2" hidden="1">HOME!$A$20:$K$20</definedName>
    <definedName name="Z_F82D6A4C_850B_4081_85E9_F233CA176CCD_.wvu.FilterData" localSheetId="9" hidden="1">JAGUAR!$B$7:$F$7</definedName>
    <definedName name="Z_F8B6CFA3_977A_443B_8AB8_46D0A1A3F6D6_.wvu.FilterData" localSheetId="2" hidden="1">HOME!$A$20:$K$20</definedName>
    <definedName name="Z_F9C1ACDA_9514_4096_898E_39C40D910996_.wvu.FilterData" localSheetId="2" hidden="1">HOME!$A$20:$K$20</definedName>
    <definedName name="Z_F9C72AA1_4680_4967_ABDD_7AACA9813044_.wvu.FilterData" localSheetId="2" hidden="1">HOME!$A$20:$K$20</definedName>
    <definedName name="Z_FA687264_FA3F_49E4_988A_BFCF1FB4E36D_.wvu.FilterData" localSheetId="2" hidden="1">HOME!$A$20:$K$20</definedName>
    <definedName name="Z_FA95BB1A_FA19_4C89_A421_CC0C0A17177F_.wvu.FilterData" localSheetId="2" hidden="1">HOME!$A$20:$K$20</definedName>
    <definedName name="Z_FAF68691_D268_45B6_B929_E3C8D0D1D9F3_.wvu.FilterData" localSheetId="2" hidden="1">HOME!$A$20:$K$20</definedName>
    <definedName name="Z_FBE212EA_D973_4888_BFFB_7F839C10914C_.wvu.FilterData" localSheetId="2" hidden="1">HOME!$A$20:$K$20</definedName>
    <definedName name="Z_FBEBB021_2979_43FF_AAE1_D5562087251C_.wvu.FilterData" localSheetId="2" hidden="1">HOME!$A$20:$K$20</definedName>
    <definedName name="Z_FBFF8AF8_0903_445A_8AAC_DB5EE31FE216_.wvu.FilterData" localSheetId="2" hidden="1">HOME!$A$20:$K$20</definedName>
    <definedName name="Z_FC860928_33FA_483E_9ABA_CA2F8F5B288F_.wvu.FilterData" localSheetId="2" hidden="1">HOME!$A$20:$K$20</definedName>
    <definedName name="Z_FC9E5A0D_7F93_45FC_8C31_4C7BB9172B02_.wvu.FilterData" localSheetId="2" hidden="1">HOME!$A$20:$K$20</definedName>
    <definedName name="Z_FD931168_03E6_4DE6_BC5F_4E0D0770E55E_.wvu.FilterData" localSheetId="2" hidden="1">HOME!$A$20:$K$20</definedName>
    <definedName name="Z_FDDD3BBC_CF8C_4029_819D_D2B5FC11B0F9_.wvu.FilterData" localSheetId="2" hidden="1">HOME!$A$20:$K$20</definedName>
    <definedName name="Z_FE9331AA_9827_49D6_8976_3249EC39C6CC_.wvu.FilterData" localSheetId="2" hidden="1">HOME!$A$20:$K$20</definedName>
    <definedName name="Z_FEE32B24_4376_49E2_8C16_27BC083C9DEA_.wvu.FilterData" localSheetId="2" hidden="1">HOME!$A$20:$K$20</definedName>
    <definedName name="Z_FEF80CA4_B92A_47C0_B995_F81050A04FB3_.wvu.FilterData" localSheetId="2" hidden="1">HOME!$A$20:$K$20</definedName>
    <definedName name="Z_FF54EA89_EE74_4F56_B824_45F4193AD262_.wvu.FilterData" localSheetId="2" hidden="1">HOME!$A$20:$K$20</definedName>
  </definedNames>
  <calcPr calcId="191028"/>
  <customWorkbookViews>
    <customWorkbookView name="R CHIA SGSGP CS - Personal View" guid="{25211047-2AA7-431D-8637-AA6183637E8E}" mergeInterval="0" personalView="1" maximized="1" xWindow="-8" yWindow="-8" windowWidth="1936" windowHeight="1056" tabRatio="902" activeSheetId="33"/>
    <customWorkbookView name="SY LIEW SGSGP CS - Personal View" guid="{B0B43395-6E32-4DB3-A2D8-DD2362C77F4F}" mergeInterval="0" personalView="1" maximized="1" xWindow="-8" yWindow="-8" windowWidth="1936" windowHeight="1056" tabRatio="965" activeSheetId="20"/>
    <customWorkbookView name="CS LIM SGSGP CS - Personal View" guid="{82E65AA3-5988-4ED4-A56D-19D1BA591355}" mergeInterval="0" personalView="1" maximized="1" xWindow="-8" yWindow="-8" windowWidth="1936" windowHeight="1056" tabRatio="945" activeSheetId="24"/>
    <customWorkbookView name="S TAN SGSGP CS - Personal View" guid="{999D0099-E3FC-46FC-839A-D58F693EE82E}" mergeInterval="0" personalView="1" windowWidth="960" windowHeight="1040" tabRatio="945" activeSheetId="21"/>
    <customWorkbookView name="K LEE SGSGP SALES - Personal View" guid="{9C701732-F58F-4708-A15C-976D1C40D46C}" mergeInterval="0" personalView="1" maximized="1" xWindow="-11" yWindow="-11" windowWidth="1942" windowHeight="1042" tabRatio="945" activeSheetId="3"/>
    <customWorkbookView name="J FONG SGSGP SALES - Personal View" guid="{4207851A-A9C4-4C7F-A983-5888F88768C0}" mergeInterval="0" personalView="1" minimized="1" windowWidth="0" windowHeight="0" tabRatio="839" activeSheetId="3"/>
    <customWorkbookView name="J LIM SGSGP SALES - Personal View" guid="{1A9C4D40-FD7F-415B-AEEF-6F3B6F11E2D9}" mergeInterval="0" personalView="1" maximized="1" xWindow="-9" yWindow="-9" windowWidth="1938" windowHeight="1050" tabRatio="945" activeSheetId="3"/>
    <customWorkbookView name="L NGUYENHOANG SGSGP SALES - Personal View" guid="{160FD25C-1E8A-49AB-8AA3-887F1FFDB82C}" mergeInterval="0" personalView="1" maximized="1" xWindow="-8" yWindow="-8" windowWidth="1936" windowHeight="1056" tabRatio="945" activeSheetId="20"/>
    <customWorkbookView name="F NG SGSGP LOGS - Personal View" guid="{03674205-2BF0-451F-960D-B59271ECD65B}" mergeInterval="0" personalView="1" maximized="1" xWindow="-8" yWindow="-8" windowWidth="1936" windowHeight="1056" tabRatio="945" activeSheetId="30"/>
    <customWorkbookView name="ST NG SGSGP CS - Personal View" guid="{D36430BB-1304-416E-AC9B-64341E38D53B}" mergeInterval="0" personalView="1" maximized="1" xWindow="-8" yWindow="-8" windowWidth="1936" windowHeight="1056" activeSheetId="31"/>
    <customWorkbookView name="JH NG SGSGP MGT - Personal View" guid="{A1DFBD3A-7D67-4D0B-A768-38A02D65809C}" mergeInterval="0" personalView="1" maximized="1" xWindow="-9" yWindow="-9" windowWidth="1938" windowHeight="1050" tabRatio="796" activeSheetId="37"/>
    <customWorkbookView name="N LEE SGSGP SALES - Personal View" guid="{8F6257B3-44F8-495E-975F-715EC7CBE577}" mergeInterval="0" personalView="1" maximized="1" windowWidth="1362" windowHeight="543" tabRatio="945" activeSheetId="3"/>
    <customWorkbookView name="L NGUYENHOANG SGSGP CS - Personal View" guid="{4E666960-F75E-4DEC-AA08-CB80C5246F2D}" mergeInterval="0" personalView="1" maximized="1" windowWidth="1276" windowHeight="775" tabRatio="945" activeSheetId="22"/>
    <customWorkbookView name="Linh NG - Personal View" guid="{DF664468-2591-4537-A401-E39E9401FA18}" mergeInterval="0" personalView="1" maximized="1" xWindow="-8" yWindow="-8" windowWidth="1296" windowHeight="978" activeSheetId="21"/>
    <customWorkbookView name="N KAUR SGSGP CS - Personal View" guid="{16EA4947-C328-4911-A966-8572790A84A9}" mergeInterval="0" personalView="1" maximized="1" xWindow="-8" yWindow="-8" windowWidth="1936" windowHeight="1056" tabRatio="945" activeSheetId="30"/>
    <customWorkbookView name="S TIWARI SGSGP DOCS - Personal View" guid="{5024D59A-F791-4B48-8A8A-90A9A8BA3CB8}" mergeInterval="0" personalView="1" maximized="1" xWindow="-8" yWindow="-8" windowWidth="1382" windowHeight="784" tabRatio="945" activeSheetId="30"/>
    <customWorkbookView name="meich - Personal View" guid="{834388B3-D1C0-4496-81CB-D8907F6C94B1}" mergeInterval="0" personalView="1" maximized="1" xWindow="-8" yWindow="-8" windowWidth="1382" windowHeight="744" tabRatio="945" activeSheetId="32"/>
    <customWorkbookView name="N LEW SGSGP SALES - Personal View" guid="{C9B667F6-80E0-402E-8E37-77C446D41929}" mergeInterval="0" personalView="1" maximized="1" xWindow="-8" yWindow="-8" windowWidth="1552" windowHeight="840" tabRatio="796" activeSheetId="10"/>
    <customWorkbookView name="A LAU SGSGP CS - Personal View" guid="{F64DF93A-0CD5-4665-A448-613906F88C7C}" mergeInterval="0" personalView="1" maximized="1" xWindow="-8" yWindow="-8" windowWidth="1382" windowHeight="744" tabRatio="896" activeSheetId="30"/>
    <customWorkbookView name="S KOH SGSGP CS - Personal View" guid="{D8AE3607-C68D-4DD7-8BE1-F63EA4A613B4}" mergeInterval="0" personalView="1" maximized="1" xWindow="-8" yWindow="-8" windowWidth="1382" windowHeight="744" tabRatio="902" activeSheetId="2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0" l="1"/>
  <c r="G10" i="40" s="1"/>
  <c r="G11" i="40" s="1"/>
  <c r="G12" i="40" s="1"/>
  <c r="G13" i="40" s="1"/>
  <c r="G14" i="40" s="1"/>
  <c r="G15" i="40" s="1"/>
  <c r="G16" i="40" s="1"/>
  <c r="E14" i="40"/>
  <c r="E15" i="40"/>
  <c r="E16" i="40"/>
  <c r="E9" i="40"/>
  <c r="D10" i="40"/>
  <c r="E10" i="40"/>
  <c r="D11" i="40"/>
  <c r="E11" i="40"/>
  <c r="D12" i="40"/>
  <c r="E12" i="40" s="1"/>
  <c r="D13" i="40"/>
  <c r="E13" i="40"/>
  <c r="E8" i="40"/>
  <c r="L16" i="40"/>
  <c r="K16" i="40"/>
  <c r="J16" i="40"/>
  <c r="L15" i="40"/>
  <c r="K15" i="40"/>
  <c r="J15" i="40"/>
  <c r="L14" i="40"/>
  <c r="K14" i="40"/>
  <c r="J14" i="40"/>
  <c r="L13" i="40"/>
  <c r="K13" i="40"/>
  <c r="J13" i="40"/>
  <c r="L12" i="40"/>
  <c r="K12" i="40"/>
  <c r="J12" i="40"/>
  <c r="L11" i="40"/>
  <c r="K11" i="40"/>
  <c r="J11" i="40"/>
  <c r="L10" i="40"/>
  <c r="K10" i="40"/>
  <c r="J10" i="40"/>
  <c r="L9" i="40"/>
  <c r="K9" i="40"/>
  <c r="J9" i="40"/>
  <c r="L8" i="40"/>
  <c r="K8" i="40"/>
  <c r="J8" i="40"/>
  <c r="F44" i="82"/>
  <c r="F42" i="82"/>
  <c r="F40" i="82"/>
  <c r="F38" i="82"/>
  <c r="F150" i="33"/>
  <c r="F148" i="33"/>
  <c r="F146" i="33"/>
  <c r="F144" i="33"/>
  <c r="F120" i="35"/>
  <c r="F118" i="35"/>
  <c r="F116" i="35"/>
  <c r="F114" i="35"/>
  <c r="F50" i="34"/>
  <c r="F48" i="34"/>
  <c r="F46" i="34"/>
  <c r="F44" i="34"/>
  <c r="F189" i="65"/>
  <c r="F187" i="65"/>
  <c r="F185" i="65"/>
  <c r="F183" i="65"/>
  <c r="D183" i="65"/>
  <c r="D189" i="65"/>
  <c r="D191" i="65" s="1"/>
  <c r="D193" i="65" s="1"/>
  <c r="D195" i="65" s="1"/>
  <c r="D197" i="65" s="1"/>
  <c r="D199" i="65" s="1"/>
  <c r="D201" i="65" s="1"/>
  <c r="E191" i="65"/>
  <c r="D44" i="34"/>
  <c r="D50" i="34"/>
  <c r="D52" i="34" s="1"/>
  <c r="D54" i="34" s="1"/>
  <c r="D56" i="34" s="1"/>
  <c r="D58" i="34" s="1"/>
  <c r="D60" i="34" s="1"/>
  <c r="D62" i="34" s="1"/>
  <c r="E52" i="34"/>
  <c r="D114" i="35"/>
  <c r="D120" i="35"/>
  <c r="D122" i="35" s="1"/>
  <c r="D124" i="35" s="1"/>
  <c r="D126" i="35" s="1"/>
  <c r="D128" i="35" s="1"/>
  <c r="D130" i="35" s="1"/>
  <c r="D132" i="35" s="1"/>
  <c r="E122" i="35"/>
  <c r="F138" i="21"/>
  <c r="G138" i="21"/>
  <c r="H138" i="21"/>
  <c r="F139" i="21"/>
  <c r="G139" i="21"/>
  <c r="H139" i="21"/>
  <c r="E140" i="21"/>
  <c r="F140" i="21"/>
  <c r="G140" i="21"/>
  <c r="H140" i="21"/>
  <c r="E22" i="51"/>
  <c r="F22" i="51"/>
  <c r="G22" i="51"/>
  <c r="H22" i="51"/>
  <c r="E23" i="51"/>
  <c r="F23" i="51"/>
  <c r="G23" i="51"/>
  <c r="H23" i="51"/>
  <c r="E24" i="51"/>
  <c r="F24" i="51"/>
  <c r="G24" i="51"/>
  <c r="H24" i="51"/>
  <c r="E25" i="51"/>
  <c r="F25" i="51"/>
  <c r="G25" i="51"/>
  <c r="H25" i="51"/>
  <c r="E174" i="27"/>
  <c r="F174" i="27"/>
  <c r="G174" i="27"/>
  <c r="H174" i="27"/>
  <c r="I174" i="27"/>
  <c r="F172" i="27"/>
  <c r="G172" i="27"/>
  <c r="H172" i="27"/>
  <c r="I172" i="27"/>
  <c r="F173" i="27"/>
  <c r="G173" i="27"/>
  <c r="H173" i="27"/>
  <c r="I173" i="27"/>
  <c r="H8" i="40"/>
  <c r="L227" i="71"/>
  <c r="M227" i="71" s="1"/>
  <c r="L147" i="72"/>
  <c r="K147" i="72"/>
  <c r="J147" i="72"/>
  <c r="D66" i="43"/>
  <c r="D67" i="43" s="1"/>
  <c r="D68" i="43" s="1"/>
  <c r="D36" i="40"/>
  <c r="C36" i="40"/>
  <c r="B36" i="40"/>
  <c r="D35" i="40"/>
  <c r="C35" i="40"/>
  <c r="B35" i="40"/>
  <c r="D34" i="40"/>
  <c r="C34" i="40"/>
  <c r="B34" i="40"/>
  <c r="D33" i="40"/>
  <c r="C33" i="40"/>
  <c r="B33" i="40"/>
  <c r="L32" i="40"/>
  <c r="K32" i="40"/>
  <c r="J32" i="40"/>
  <c r="D32" i="40"/>
  <c r="C32" i="40"/>
  <c r="B32" i="40"/>
  <c r="L31" i="40"/>
  <c r="K31" i="40"/>
  <c r="J31" i="40"/>
  <c r="H31" i="40"/>
  <c r="G31" i="40"/>
  <c r="F31" i="40"/>
  <c r="D31" i="40"/>
  <c r="C31" i="40"/>
  <c r="B31" i="40"/>
  <c r="L30" i="40"/>
  <c r="K30" i="40"/>
  <c r="J30" i="40"/>
  <c r="H30" i="40"/>
  <c r="G30" i="40"/>
  <c r="F30" i="40"/>
  <c r="D30" i="40"/>
  <c r="C30" i="40"/>
  <c r="B30" i="40"/>
  <c r="L29" i="40"/>
  <c r="K29" i="40"/>
  <c r="J29" i="40"/>
  <c r="H29" i="40"/>
  <c r="G29" i="40"/>
  <c r="F29" i="40"/>
  <c r="D29" i="40"/>
  <c r="C29" i="40"/>
  <c r="B29" i="40"/>
  <c r="L28" i="40"/>
  <c r="K28" i="40"/>
  <c r="J28" i="40"/>
  <c r="H28" i="40"/>
  <c r="G28" i="40"/>
  <c r="F28" i="40"/>
  <c r="D28" i="40"/>
  <c r="C28" i="40"/>
  <c r="B28" i="40"/>
  <c r="L27" i="40"/>
  <c r="K27" i="40"/>
  <c r="J27" i="40"/>
  <c r="H27" i="40"/>
  <c r="G27" i="40"/>
  <c r="F27" i="40"/>
  <c r="D27" i="40"/>
  <c r="C27" i="40"/>
  <c r="B27" i="40"/>
  <c r="L26" i="40"/>
  <c r="K26" i="40"/>
  <c r="J26" i="40"/>
  <c r="H26" i="40"/>
  <c r="G26" i="40"/>
  <c r="F26" i="40"/>
  <c r="D26" i="40"/>
  <c r="C26" i="40"/>
  <c r="B26" i="40"/>
  <c r="L25" i="40"/>
  <c r="K25" i="40"/>
  <c r="J25" i="40"/>
  <c r="H25" i="40"/>
  <c r="G25" i="40"/>
  <c r="F25" i="40"/>
  <c r="D25" i="40"/>
  <c r="C25" i="40"/>
  <c r="B25" i="40"/>
  <c r="L24" i="40"/>
  <c r="K24" i="40"/>
  <c r="J24" i="40"/>
  <c r="H24" i="40"/>
  <c r="G24" i="40"/>
  <c r="F24" i="40"/>
  <c r="D24" i="40"/>
  <c r="C24" i="40"/>
  <c r="B24" i="40"/>
  <c r="L23" i="40"/>
  <c r="K23" i="40"/>
  <c r="J23" i="40"/>
  <c r="H23" i="40"/>
  <c r="G23" i="40"/>
  <c r="F23" i="40"/>
  <c r="D23" i="40"/>
  <c r="C23" i="40"/>
  <c r="B23" i="40"/>
  <c r="L22" i="40"/>
  <c r="J22" i="40"/>
  <c r="K20" i="40"/>
  <c r="L226" i="71"/>
  <c r="M226" i="71"/>
  <c r="L224" i="71"/>
  <c r="M224" i="71" s="1"/>
  <c r="F146" i="72"/>
  <c r="F275" i="10"/>
  <c r="G275" i="10"/>
  <c r="F276" i="10"/>
  <c r="G276" i="10"/>
  <c r="F277" i="10"/>
  <c r="G277" i="10"/>
  <c r="F278" i="10"/>
  <c r="G278" i="10"/>
  <c r="F279" i="10"/>
  <c r="G279" i="10"/>
  <c r="F281" i="9"/>
  <c r="G281" i="9"/>
  <c r="H281" i="9"/>
  <c r="I281" i="9"/>
  <c r="F282" i="9"/>
  <c r="G282" i="9"/>
  <c r="H282" i="9"/>
  <c r="I282" i="9"/>
  <c r="F283" i="9"/>
  <c r="G283" i="9"/>
  <c r="H283" i="9"/>
  <c r="I283" i="9"/>
  <c r="F284" i="9"/>
  <c r="G284" i="9"/>
  <c r="H284" i="9"/>
  <c r="I284" i="9"/>
  <c r="N149" i="67"/>
  <c r="M149" i="67"/>
  <c r="L149" i="67"/>
  <c r="J149" i="67"/>
  <c r="I149" i="67"/>
  <c r="H149" i="67"/>
  <c r="G149" i="67"/>
  <c r="F149" i="67"/>
  <c r="K149" i="67" s="1"/>
  <c r="N148" i="67"/>
  <c r="M148" i="67"/>
  <c r="L148" i="67"/>
  <c r="J148" i="67"/>
  <c r="I148" i="67"/>
  <c r="H148" i="67"/>
  <c r="G148" i="67"/>
  <c r="F148" i="67"/>
  <c r="K148" i="67" s="1"/>
  <c r="N147" i="67"/>
  <c r="M147" i="67"/>
  <c r="L147" i="67"/>
  <c r="J147" i="67"/>
  <c r="I147" i="67"/>
  <c r="H147" i="67"/>
  <c r="G147" i="67"/>
  <c r="F147" i="67"/>
  <c r="K147" i="67" s="1"/>
  <c r="N146" i="67"/>
  <c r="M146" i="67"/>
  <c r="L146" i="67"/>
  <c r="J146" i="67"/>
  <c r="I146" i="67"/>
  <c r="H146" i="67"/>
  <c r="G146" i="67"/>
  <c r="F146" i="67"/>
  <c r="K146" i="67" s="1"/>
  <c r="J232" i="7"/>
  <c r="I232" i="7"/>
  <c r="H232" i="7"/>
  <c r="G232" i="7"/>
  <c r="J231" i="7"/>
  <c r="I231" i="7"/>
  <c r="H231" i="7"/>
  <c r="G231" i="7"/>
  <c r="J230" i="7"/>
  <c r="I230" i="7"/>
  <c r="H230" i="7"/>
  <c r="G230" i="7"/>
  <c r="J229" i="7"/>
  <c r="I229" i="7"/>
  <c r="H229" i="7"/>
  <c r="G229" i="7"/>
  <c r="K294" i="6"/>
  <c r="J294" i="6"/>
  <c r="I294" i="6"/>
  <c r="H294" i="6"/>
  <c r="G294" i="6"/>
  <c r="F294" i="6"/>
  <c r="K293" i="6"/>
  <c r="J293" i="6"/>
  <c r="I293" i="6"/>
  <c r="H293" i="6"/>
  <c r="G293" i="6"/>
  <c r="F293" i="6"/>
  <c r="K292" i="6"/>
  <c r="J292" i="6"/>
  <c r="I292" i="6"/>
  <c r="H292" i="6"/>
  <c r="G292" i="6"/>
  <c r="F292" i="6"/>
  <c r="K291" i="6"/>
  <c r="J291" i="6"/>
  <c r="I291" i="6"/>
  <c r="H291" i="6"/>
  <c r="G291" i="6"/>
  <c r="F291" i="6"/>
  <c r="J282" i="4"/>
  <c r="I282" i="4"/>
  <c r="H282" i="4"/>
  <c r="G282" i="4"/>
  <c r="F282" i="4"/>
  <c r="J281" i="4"/>
  <c r="I281" i="4"/>
  <c r="H281" i="4"/>
  <c r="G281" i="4"/>
  <c r="F281" i="4"/>
  <c r="J280" i="4"/>
  <c r="I280" i="4"/>
  <c r="H280" i="4"/>
  <c r="G280" i="4"/>
  <c r="F280" i="4"/>
  <c r="F34" i="82"/>
  <c r="E73" i="81"/>
  <c r="F73" i="81"/>
  <c r="G73" i="81"/>
  <c r="H73" i="81"/>
  <c r="I73" i="81"/>
  <c r="J73" i="81"/>
  <c r="K73" i="81"/>
  <c r="J274" i="4"/>
  <c r="J273" i="4"/>
  <c r="J275" i="4"/>
  <c r="J189" i="23"/>
  <c r="I189" i="23"/>
  <c r="H189" i="23"/>
  <c r="G189" i="23"/>
  <c r="F189" i="23"/>
  <c r="J188" i="23"/>
  <c r="I188" i="23"/>
  <c r="H188" i="23"/>
  <c r="G188" i="23"/>
  <c r="F188" i="23"/>
  <c r="J187" i="23"/>
  <c r="I187" i="23"/>
  <c r="H187" i="23"/>
  <c r="G187" i="23"/>
  <c r="F187" i="23"/>
  <c r="J186" i="23"/>
  <c r="I186" i="23"/>
  <c r="H186" i="23"/>
  <c r="G186" i="23"/>
  <c r="F186" i="23"/>
  <c r="I170" i="42"/>
  <c r="J170" i="42"/>
  <c r="K170" i="42"/>
  <c r="L170" i="42"/>
  <c r="M170" i="42"/>
  <c r="N170" i="42"/>
  <c r="O170" i="42"/>
  <c r="D170" i="42"/>
  <c r="I168" i="42"/>
  <c r="J168" i="42"/>
  <c r="K168" i="42"/>
  <c r="L168" i="42"/>
  <c r="M168" i="42"/>
  <c r="N168" i="42"/>
  <c r="O168" i="42"/>
  <c r="D168" i="42"/>
  <c r="I166" i="42"/>
  <c r="J166" i="42"/>
  <c r="K166" i="42"/>
  <c r="L166" i="42"/>
  <c r="M166" i="42"/>
  <c r="N166" i="42"/>
  <c r="O166" i="42"/>
  <c r="D166" i="42"/>
  <c r="I164" i="42"/>
  <c r="J164" i="42"/>
  <c r="K164" i="42"/>
  <c r="L164" i="42"/>
  <c r="M164" i="42"/>
  <c r="N164" i="42"/>
  <c r="O164" i="42"/>
  <c r="D164" i="42"/>
  <c r="I162" i="42"/>
  <c r="J162" i="42" s="1"/>
  <c r="K162" i="42"/>
  <c r="L162" i="42"/>
  <c r="M162" i="42"/>
  <c r="N162" i="42"/>
  <c r="O162" i="42"/>
  <c r="D162" i="42"/>
  <c r="D160" i="42"/>
  <c r="I160" i="42"/>
  <c r="J160" i="42"/>
  <c r="K160" i="42"/>
  <c r="L160" i="42"/>
  <c r="M160" i="42"/>
  <c r="N160" i="42"/>
  <c r="O160" i="42"/>
  <c r="L158" i="42"/>
  <c r="M158" i="42"/>
  <c r="N158" i="42"/>
  <c r="O158" i="42"/>
  <c r="L156" i="42"/>
  <c r="M156" i="42"/>
  <c r="N156" i="42"/>
  <c r="O156" i="42"/>
  <c r="L154" i="42"/>
  <c r="M154" i="42"/>
  <c r="N154" i="42"/>
  <c r="O154" i="42"/>
  <c r="L152" i="42"/>
  <c r="M152" i="42"/>
  <c r="N152" i="42"/>
  <c r="O152" i="42"/>
  <c r="L150" i="42"/>
  <c r="M150" i="42"/>
  <c r="N150" i="42"/>
  <c r="O150" i="42"/>
  <c r="L148" i="42"/>
  <c r="M148" i="42"/>
  <c r="N148" i="42"/>
  <c r="O148" i="42"/>
  <c r="N146" i="42"/>
  <c r="O146" i="42"/>
  <c r="L142" i="42"/>
  <c r="M142" i="42"/>
  <c r="N142" i="42"/>
  <c r="O142" i="42"/>
  <c r="O144" i="42"/>
  <c r="N144" i="42"/>
  <c r="M144" i="42"/>
  <c r="L144" i="42"/>
  <c r="M146" i="42"/>
  <c r="L146" i="42"/>
  <c r="K142" i="42"/>
  <c r="K144" i="42"/>
  <c r="J142" i="42"/>
  <c r="J144" i="42"/>
  <c r="I204" i="22"/>
  <c r="J204" i="22"/>
  <c r="K204" i="22"/>
  <c r="L204" i="22"/>
  <c r="M204" i="22"/>
  <c r="I202" i="22"/>
  <c r="J202" i="22"/>
  <c r="K202" i="22"/>
  <c r="L202" i="22"/>
  <c r="M202" i="22"/>
  <c r="I200" i="22"/>
  <c r="J200" i="22"/>
  <c r="K200" i="22"/>
  <c r="L200" i="22"/>
  <c r="M200" i="22"/>
  <c r="I198" i="22"/>
  <c r="J198" i="22"/>
  <c r="K198" i="22"/>
  <c r="L198" i="22"/>
  <c r="M198" i="22"/>
  <c r="I196" i="22"/>
  <c r="J196" i="22"/>
  <c r="K196" i="22"/>
  <c r="L196" i="22"/>
  <c r="M196" i="22"/>
  <c r="I194" i="22"/>
  <c r="J194" i="22"/>
  <c r="K194" i="22"/>
  <c r="L194" i="22"/>
  <c r="M194" i="22"/>
  <c r="I192" i="22"/>
  <c r="J192" i="22"/>
  <c r="K192" i="22"/>
  <c r="L192" i="22"/>
  <c r="M192" i="22"/>
  <c r="E198" i="22"/>
  <c r="E200" i="22" s="1"/>
  <c r="F198" i="22"/>
  <c r="F196" i="22"/>
  <c r="F194" i="22"/>
  <c r="F192" i="22"/>
  <c r="J141" i="36"/>
  <c r="K141" i="36"/>
  <c r="L141" i="36"/>
  <c r="M141" i="36"/>
  <c r="N141" i="36"/>
  <c r="J139" i="36"/>
  <c r="K139" i="36"/>
  <c r="L139" i="36"/>
  <c r="M139" i="36"/>
  <c r="N139" i="36"/>
  <c r="J137" i="36"/>
  <c r="K137" i="36"/>
  <c r="L137" i="36"/>
  <c r="M137" i="36"/>
  <c r="N137" i="36"/>
  <c r="J135" i="36"/>
  <c r="K135" i="36"/>
  <c r="L135" i="36"/>
  <c r="M135" i="36"/>
  <c r="N135" i="36"/>
  <c r="J133" i="36"/>
  <c r="K133" i="36"/>
  <c r="L133" i="36"/>
  <c r="M133" i="36"/>
  <c r="N133" i="36"/>
  <c r="J131" i="36"/>
  <c r="K131" i="36"/>
  <c r="L131" i="36"/>
  <c r="M131" i="36"/>
  <c r="N131" i="36"/>
  <c r="J129" i="36"/>
  <c r="K129" i="36"/>
  <c r="L129" i="36"/>
  <c r="M129" i="36"/>
  <c r="N129" i="36"/>
  <c r="E135" i="36"/>
  <c r="E137" i="36" s="1"/>
  <c r="F135" i="36"/>
  <c r="F133" i="36"/>
  <c r="F131" i="36"/>
  <c r="F129" i="36"/>
  <c r="F119" i="36"/>
  <c r="F121" i="36"/>
  <c r="F125" i="36"/>
  <c r="J127" i="36"/>
  <c r="K127" i="36"/>
  <c r="L127" i="36"/>
  <c r="M127" i="36"/>
  <c r="N127" i="36"/>
  <c r="C151" i="36"/>
  <c r="D151" i="36"/>
  <c r="E151" i="36"/>
  <c r="F57" i="43"/>
  <c r="G57" i="43"/>
  <c r="F58" i="43"/>
  <c r="G58" i="43"/>
  <c r="F59" i="43"/>
  <c r="G59" i="43"/>
  <c r="E98" i="86"/>
  <c r="I155" i="37"/>
  <c r="E155" i="37"/>
  <c r="F155" i="37" s="1"/>
  <c r="I153" i="37"/>
  <c r="E153" i="37"/>
  <c r="F153" i="37" s="1"/>
  <c r="I151" i="37"/>
  <c r="E151" i="37"/>
  <c r="F151" i="37" s="1"/>
  <c r="E149" i="37"/>
  <c r="F149" i="37" s="1"/>
  <c r="F139" i="37"/>
  <c r="J104" i="86"/>
  <c r="J102" i="86"/>
  <c r="J98" i="86"/>
  <c r="J94" i="86"/>
  <c r="J90" i="86"/>
  <c r="M88" i="86"/>
  <c r="M86" i="86"/>
  <c r="M84" i="86"/>
  <c r="L88" i="86"/>
  <c r="K88" i="86"/>
  <c r="L86" i="86"/>
  <c r="K86" i="86"/>
  <c r="E125" i="24"/>
  <c r="F125" i="24"/>
  <c r="G125" i="24"/>
  <c r="H125" i="24"/>
  <c r="I125" i="24"/>
  <c r="J125" i="24"/>
  <c r="K125" i="24"/>
  <c r="E126" i="24"/>
  <c r="F126" i="24"/>
  <c r="G126" i="24"/>
  <c r="H126" i="24"/>
  <c r="I126" i="24"/>
  <c r="J126" i="24"/>
  <c r="K126" i="24"/>
  <c r="E127" i="24"/>
  <c r="F127" i="24"/>
  <c r="G127" i="24"/>
  <c r="H127" i="24"/>
  <c r="I127" i="24"/>
  <c r="J127" i="24"/>
  <c r="K127" i="24"/>
  <c r="E128" i="24"/>
  <c r="F128" i="24"/>
  <c r="G128" i="24"/>
  <c r="H128" i="24"/>
  <c r="I128" i="24"/>
  <c r="J128" i="24"/>
  <c r="K128" i="24"/>
  <c r="E129" i="24"/>
  <c r="F129" i="24"/>
  <c r="G129" i="24"/>
  <c r="H129" i="24"/>
  <c r="I129" i="24"/>
  <c r="J129" i="24"/>
  <c r="K129" i="24"/>
  <c r="E130" i="24"/>
  <c r="F130" i="24"/>
  <c r="G130" i="24"/>
  <c r="H130" i="24"/>
  <c r="I130" i="24"/>
  <c r="J130" i="24"/>
  <c r="K130" i="24"/>
  <c r="E131" i="24"/>
  <c r="F131" i="24"/>
  <c r="G131" i="24"/>
  <c r="H131" i="24"/>
  <c r="I131" i="24"/>
  <c r="J131" i="24"/>
  <c r="K131" i="24"/>
  <c r="F169" i="27"/>
  <c r="G169" i="27"/>
  <c r="H169" i="27"/>
  <c r="I169" i="27"/>
  <c r="F170" i="27"/>
  <c r="G170" i="27"/>
  <c r="H170" i="27"/>
  <c r="I170" i="27"/>
  <c r="F171" i="27"/>
  <c r="G171" i="27"/>
  <c r="H171" i="27"/>
  <c r="I171" i="27"/>
  <c r="L225" i="71"/>
  <c r="M225" i="71" s="1"/>
  <c r="F225" i="71"/>
  <c r="F226" i="71"/>
  <c r="F227" i="71"/>
  <c r="F228" i="71"/>
  <c r="F229" i="71"/>
  <c r="F221" i="71"/>
  <c r="F222" i="71"/>
  <c r="F223" i="71"/>
  <c r="F224" i="71"/>
  <c r="F149" i="72"/>
  <c r="F148" i="72"/>
  <c r="F145" i="72"/>
  <c r="J145" i="72"/>
  <c r="K145" i="72"/>
  <c r="L145" i="72"/>
  <c r="J146" i="72"/>
  <c r="K146" i="72"/>
  <c r="L146" i="72"/>
  <c r="F147" i="72"/>
  <c r="J144" i="72"/>
  <c r="K144" i="72"/>
  <c r="L144" i="72"/>
  <c r="F126" i="74"/>
  <c r="G126" i="74" s="1"/>
  <c r="H126" i="74" s="1"/>
  <c r="F127" i="74"/>
  <c r="G127" i="74" s="1"/>
  <c r="H127" i="74" s="1"/>
  <c r="F128" i="74"/>
  <c r="G128" i="74" s="1"/>
  <c r="H128" i="74" s="1"/>
  <c r="F40" i="12"/>
  <c r="G40" i="12"/>
  <c r="H40" i="12" s="1"/>
  <c r="I40" i="12" s="1"/>
  <c r="J40" i="12" s="1"/>
  <c r="F41" i="12"/>
  <c r="G41" i="12" s="1"/>
  <c r="H41" i="12" s="1"/>
  <c r="I41" i="12" s="1"/>
  <c r="J41" i="12" s="1"/>
  <c r="F42" i="12"/>
  <c r="G42" i="12" s="1"/>
  <c r="H42" i="12" s="1"/>
  <c r="I42" i="12" s="1"/>
  <c r="J42" i="12" s="1"/>
  <c r="F43" i="12"/>
  <c r="G43" i="12"/>
  <c r="H43" i="12" s="1"/>
  <c r="I43" i="12" s="1"/>
  <c r="J43" i="12" s="1"/>
  <c r="F137" i="76"/>
  <c r="G137" i="76" s="1"/>
  <c r="H137" i="76"/>
  <c r="I137" i="76" s="1"/>
  <c r="F138" i="76"/>
  <c r="G138" i="76"/>
  <c r="H138" i="76"/>
  <c r="I138" i="76"/>
  <c r="F139" i="76"/>
  <c r="G139" i="76" s="1"/>
  <c r="H139" i="76"/>
  <c r="I139" i="76"/>
  <c r="F140" i="76"/>
  <c r="G140" i="76" s="1"/>
  <c r="H140" i="76"/>
  <c r="I140" i="76"/>
  <c r="F90" i="75"/>
  <c r="G90" i="75"/>
  <c r="H90" i="75"/>
  <c r="I90" i="75"/>
  <c r="J90" i="75"/>
  <c r="F91" i="75"/>
  <c r="G91" i="75"/>
  <c r="H91" i="75"/>
  <c r="I91" i="75"/>
  <c r="J91" i="75"/>
  <c r="F92" i="75"/>
  <c r="G92" i="75"/>
  <c r="H92" i="75"/>
  <c r="I92" i="75"/>
  <c r="J92" i="75"/>
  <c r="F93" i="75"/>
  <c r="G93" i="75"/>
  <c r="H93" i="75"/>
  <c r="I93" i="75"/>
  <c r="J93" i="75"/>
  <c r="F94" i="75"/>
  <c r="G94" i="75"/>
  <c r="H94" i="75"/>
  <c r="I94" i="75"/>
  <c r="J94" i="75"/>
  <c r="F365" i="11"/>
  <c r="G365" i="11" s="1"/>
  <c r="H365" i="11" s="1"/>
  <c r="I365" i="11" s="1"/>
  <c r="F366" i="11"/>
  <c r="G366" i="11"/>
  <c r="H366" i="11"/>
  <c r="I366" i="11" s="1"/>
  <c r="F367" i="11"/>
  <c r="G367" i="11"/>
  <c r="H367" i="11" s="1"/>
  <c r="I367" i="11" s="1"/>
  <c r="F368" i="11"/>
  <c r="G368" i="11" s="1"/>
  <c r="H368" i="11" s="1"/>
  <c r="I368" i="11" s="1"/>
  <c r="F218" i="13"/>
  <c r="G218" i="13" s="1"/>
  <c r="H218" i="13" s="1"/>
  <c r="I218" i="13" s="1"/>
  <c r="J218" i="13" s="1"/>
  <c r="F219" i="13"/>
  <c r="G219" i="13" s="1"/>
  <c r="H219" i="13" s="1"/>
  <c r="I219" i="13" s="1"/>
  <c r="J219" i="13" s="1"/>
  <c r="F220" i="13"/>
  <c r="G220" i="13" s="1"/>
  <c r="H220" i="13" s="1"/>
  <c r="I220" i="13" s="1"/>
  <c r="J220" i="13" s="1"/>
  <c r="F221" i="13"/>
  <c r="G221" i="13" s="1"/>
  <c r="H221" i="13" s="1"/>
  <c r="I221" i="13" s="1"/>
  <c r="J221" i="13" s="1"/>
  <c r="I104" i="86"/>
  <c r="I106" i="86" s="1"/>
  <c r="H104" i="86"/>
  <c r="H106" i="86" s="1"/>
  <c r="D104" i="86"/>
  <c r="D106" i="86" s="1"/>
  <c r="I102" i="86"/>
  <c r="H102" i="86"/>
  <c r="D102" i="86"/>
  <c r="I98" i="86"/>
  <c r="I100" i="86" s="1"/>
  <c r="H98" i="86"/>
  <c r="H100" i="86" s="1"/>
  <c r="D98" i="86"/>
  <c r="D100" i="86" s="1"/>
  <c r="L172" i="65"/>
  <c r="K172" i="65"/>
  <c r="J172" i="65"/>
  <c r="I199" i="65"/>
  <c r="I197" i="65"/>
  <c r="I195" i="65"/>
  <c r="I193" i="65"/>
  <c r="H54" i="34"/>
  <c r="H56" i="34" s="1"/>
  <c r="H58" i="34" s="1"/>
  <c r="D169" i="87"/>
  <c r="D171" i="87" s="1"/>
  <c r="D173" i="87" s="1"/>
  <c r="D175" i="87" s="1"/>
  <c r="D177" i="87" s="1"/>
  <c r="D179" i="87" s="1"/>
  <c r="D181" i="87" s="1"/>
  <c r="F167" i="87"/>
  <c r="D150" i="33"/>
  <c r="D152" i="33" s="1"/>
  <c r="D154" i="33" s="1"/>
  <c r="D156" i="33" s="1"/>
  <c r="D158" i="33" s="1"/>
  <c r="D160" i="33" s="1"/>
  <c r="D162" i="33" s="1"/>
  <c r="I54" i="82"/>
  <c r="D54" i="82"/>
  <c r="D56" i="82" s="1"/>
  <c r="I52" i="82"/>
  <c r="D52" i="82"/>
  <c r="I50" i="82"/>
  <c r="D50" i="82"/>
  <c r="I48" i="82"/>
  <c r="D48" i="82"/>
  <c r="H148" i="33"/>
  <c r="H150" i="33" s="1"/>
  <c r="H152" i="33" s="1"/>
  <c r="H154" i="33" s="1"/>
  <c r="H156" i="33" s="1"/>
  <c r="H158" i="33" s="1"/>
  <c r="H160" i="33" s="1"/>
  <c r="H162" i="33" s="1"/>
  <c r="G55" i="83"/>
  <c r="H55" i="83"/>
  <c r="G56" i="83"/>
  <c r="H56" i="83"/>
  <c r="G57" i="83"/>
  <c r="H57" i="83"/>
  <c r="G58" i="83"/>
  <c r="H58" i="83"/>
  <c r="F127" i="66"/>
  <c r="G127" i="66"/>
  <c r="H127" i="66"/>
  <c r="I127" i="66"/>
  <c r="J127" i="66"/>
  <c r="K127" i="66"/>
  <c r="L127" i="66"/>
  <c r="M127" i="66"/>
  <c r="F128" i="66"/>
  <c r="G128" i="66"/>
  <c r="H128" i="66"/>
  <c r="I128" i="66"/>
  <c r="J128" i="66"/>
  <c r="K128" i="66"/>
  <c r="L128" i="66"/>
  <c r="M128" i="66"/>
  <c r="F129" i="66"/>
  <c r="G129" i="66"/>
  <c r="H129" i="66"/>
  <c r="I129" i="66"/>
  <c r="J129" i="66"/>
  <c r="K129" i="66"/>
  <c r="L129" i="66"/>
  <c r="M129" i="66"/>
  <c r="F130" i="66"/>
  <c r="G130" i="66"/>
  <c r="H130" i="66"/>
  <c r="I130" i="66"/>
  <c r="J130" i="66"/>
  <c r="K130" i="66"/>
  <c r="L130" i="66"/>
  <c r="M130" i="66"/>
  <c r="I196" i="20"/>
  <c r="J196" i="20"/>
  <c r="K196" i="20"/>
  <c r="I197" i="20"/>
  <c r="J197" i="20"/>
  <c r="K197" i="20"/>
  <c r="I198" i="20"/>
  <c r="J198" i="20"/>
  <c r="K198" i="20"/>
  <c r="I199" i="20"/>
  <c r="J199" i="20"/>
  <c r="K199" i="20"/>
  <c r="G279" i="64"/>
  <c r="H279" i="64"/>
  <c r="G280" i="64"/>
  <c r="H280" i="64"/>
  <c r="G281" i="64"/>
  <c r="H281" i="64"/>
  <c r="G282" i="64"/>
  <c r="H282" i="64"/>
  <c r="F223" i="31"/>
  <c r="G223" i="31"/>
  <c r="H223" i="31"/>
  <c r="I223" i="31"/>
  <c r="J223" i="31"/>
  <c r="K223" i="31"/>
  <c r="F224" i="31"/>
  <c r="G224" i="31"/>
  <c r="H224" i="31"/>
  <c r="I224" i="31"/>
  <c r="J224" i="31"/>
  <c r="K224" i="31"/>
  <c r="F225" i="31"/>
  <c r="G225" i="31"/>
  <c r="H225" i="31"/>
  <c r="I225" i="31"/>
  <c r="J225" i="31"/>
  <c r="K225" i="31"/>
  <c r="F226" i="31"/>
  <c r="G226" i="31"/>
  <c r="H226" i="31"/>
  <c r="I226" i="31"/>
  <c r="J226" i="31"/>
  <c r="K226" i="31"/>
  <c r="G171" i="30"/>
  <c r="H171" i="30"/>
  <c r="I171" i="30"/>
  <c r="G172" i="30"/>
  <c r="H172" i="30"/>
  <c r="I172" i="30"/>
  <c r="G173" i="30"/>
  <c r="H173" i="30"/>
  <c r="I173" i="30"/>
  <c r="G174" i="30"/>
  <c r="H174" i="30"/>
  <c r="I174" i="30"/>
  <c r="D62" i="43"/>
  <c r="D63" i="43" s="1"/>
  <c r="D64" i="43" s="1"/>
  <c r="D65" i="43" s="1"/>
  <c r="J82" i="86"/>
  <c r="K82" i="86"/>
  <c r="L82" i="86"/>
  <c r="M82" i="86"/>
  <c r="D156" i="42"/>
  <c r="D158" i="42" s="1"/>
  <c r="I123" i="26"/>
  <c r="H123" i="26"/>
  <c r="G123" i="26"/>
  <c r="F123" i="26"/>
  <c r="E123" i="26"/>
  <c r="I122" i="26"/>
  <c r="H122" i="26"/>
  <c r="G122" i="26"/>
  <c r="F122" i="26"/>
  <c r="E122" i="26"/>
  <c r="G110" i="26"/>
  <c r="H110" i="26"/>
  <c r="I110" i="26"/>
  <c r="G111" i="26"/>
  <c r="H111" i="26"/>
  <c r="I111" i="26"/>
  <c r="G112" i="26"/>
  <c r="H112" i="26"/>
  <c r="I112" i="26"/>
  <c r="G113" i="26"/>
  <c r="H113" i="26"/>
  <c r="I113" i="26"/>
  <c r="G114" i="26"/>
  <c r="H114" i="26"/>
  <c r="I114" i="26"/>
  <c r="G115" i="26"/>
  <c r="H115" i="26"/>
  <c r="I115" i="26"/>
  <c r="G116" i="26"/>
  <c r="H116" i="26"/>
  <c r="I116" i="26"/>
  <c r="G117" i="26"/>
  <c r="H117" i="26"/>
  <c r="I117" i="26"/>
  <c r="G118" i="26"/>
  <c r="H118" i="26"/>
  <c r="I118" i="26"/>
  <c r="G119" i="26"/>
  <c r="H119" i="26"/>
  <c r="I119" i="26"/>
  <c r="G120" i="26"/>
  <c r="H120" i="26"/>
  <c r="I120" i="26"/>
  <c r="G121" i="26"/>
  <c r="H121" i="26"/>
  <c r="I121" i="26"/>
  <c r="H109" i="26"/>
  <c r="I109" i="26"/>
  <c r="G109" i="26"/>
  <c r="F110" i="26"/>
  <c r="F111" i="26"/>
  <c r="F112" i="26"/>
  <c r="F113" i="26"/>
  <c r="F114" i="26"/>
  <c r="F115" i="26"/>
  <c r="F116" i="26"/>
  <c r="F117" i="26"/>
  <c r="F118" i="26"/>
  <c r="F119" i="26"/>
  <c r="F120" i="26"/>
  <c r="F121" i="26"/>
  <c r="F109" i="26"/>
  <c r="E110" i="26"/>
  <c r="E111" i="26"/>
  <c r="E112" i="26"/>
  <c r="E113" i="26"/>
  <c r="E114" i="26"/>
  <c r="E115" i="26"/>
  <c r="E116" i="26"/>
  <c r="E117" i="26"/>
  <c r="E118" i="26"/>
  <c r="E119" i="26"/>
  <c r="E120" i="26"/>
  <c r="E121" i="26"/>
  <c r="E109" i="26"/>
  <c r="F20" i="51"/>
  <c r="G20" i="51"/>
  <c r="H20" i="51"/>
  <c r="E21" i="51"/>
  <c r="F21" i="51"/>
  <c r="G21" i="51"/>
  <c r="H21" i="51"/>
  <c r="J223" i="7"/>
  <c r="J224" i="7"/>
  <c r="J225" i="7"/>
  <c r="J226" i="7"/>
  <c r="J227" i="7"/>
  <c r="J228" i="7"/>
  <c r="L143" i="72"/>
  <c r="K143" i="72"/>
  <c r="J143" i="72"/>
  <c r="L142" i="72"/>
  <c r="K142" i="72"/>
  <c r="J142" i="72"/>
  <c r="L141" i="72"/>
  <c r="K141" i="72"/>
  <c r="J141" i="72"/>
  <c r="J219" i="7"/>
  <c r="D32" i="82"/>
  <c r="G270" i="9"/>
  <c r="G274" i="9"/>
  <c r="G275" i="9"/>
  <c r="G276" i="9"/>
  <c r="G277" i="9"/>
  <c r="G278" i="9"/>
  <c r="G279" i="9"/>
  <c r="G280" i="9"/>
  <c r="G271" i="9"/>
  <c r="G272" i="9"/>
  <c r="G273" i="9"/>
  <c r="H271" i="9"/>
  <c r="I271" i="9"/>
  <c r="H272" i="9"/>
  <c r="I272" i="9"/>
  <c r="H273" i="9"/>
  <c r="I273" i="9"/>
  <c r="H274" i="9"/>
  <c r="I274" i="9"/>
  <c r="H275" i="9"/>
  <c r="I275" i="9"/>
  <c r="H276" i="9"/>
  <c r="I276" i="9"/>
  <c r="H277" i="9"/>
  <c r="I277" i="9"/>
  <c r="H278" i="9"/>
  <c r="I278" i="9"/>
  <c r="H279" i="9"/>
  <c r="I279" i="9"/>
  <c r="H280" i="9"/>
  <c r="I280" i="9"/>
  <c r="I270" i="9"/>
  <c r="H173" i="65"/>
  <c r="H175" i="65" s="1"/>
  <c r="J173" i="65"/>
  <c r="K173" i="65"/>
  <c r="L173" i="65"/>
  <c r="D175" i="65"/>
  <c r="D177" i="65" s="1"/>
  <c r="J175" i="65"/>
  <c r="K175" i="65"/>
  <c r="L175" i="65"/>
  <c r="F176" i="65"/>
  <c r="F177" i="65"/>
  <c r="I177" i="65"/>
  <c r="J177" i="65"/>
  <c r="K177" i="65"/>
  <c r="L177" i="65"/>
  <c r="I179" i="65"/>
  <c r="J179" i="65"/>
  <c r="K179" i="65"/>
  <c r="L179" i="65"/>
  <c r="H90" i="86"/>
  <c r="H92" i="86" s="1"/>
  <c r="H94" i="86" s="1"/>
  <c r="H96" i="86" s="1"/>
  <c r="O82" i="86"/>
  <c r="J84" i="86"/>
  <c r="H140" i="35"/>
  <c r="F128" i="37"/>
  <c r="F154" i="87"/>
  <c r="F37" i="34"/>
  <c r="F107" i="35"/>
  <c r="F137" i="33"/>
  <c r="F188" i="22"/>
  <c r="F184" i="22"/>
  <c r="F182" i="22"/>
  <c r="F179" i="22"/>
  <c r="F174" i="22"/>
  <c r="F172" i="22"/>
  <c r="F170" i="22"/>
  <c r="J221" i="7"/>
  <c r="L216" i="71"/>
  <c r="M216" i="71" s="1"/>
  <c r="F216" i="71"/>
  <c r="F185" i="23"/>
  <c r="G185" i="23"/>
  <c r="H185" i="23"/>
  <c r="I185" i="23"/>
  <c r="J185" i="23"/>
  <c r="J184" i="23"/>
  <c r="I184" i="23"/>
  <c r="H184" i="23"/>
  <c r="G184" i="23"/>
  <c r="F184" i="23"/>
  <c r="J183" i="23"/>
  <c r="I183" i="23"/>
  <c r="H183" i="23"/>
  <c r="G183" i="23"/>
  <c r="F183" i="23"/>
  <c r="J182" i="23"/>
  <c r="I182" i="23"/>
  <c r="H182" i="23"/>
  <c r="G182" i="23"/>
  <c r="F182" i="23"/>
  <c r="F155" i="87"/>
  <c r="F158" i="87"/>
  <c r="D163" i="87"/>
  <c r="D144" i="33"/>
  <c r="L151" i="87"/>
  <c r="I157" i="87"/>
  <c r="M155" i="87"/>
  <c r="M151" i="87"/>
  <c r="M153" i="87"/>
  <c r="L153" i="87"/>
  <c r="K153" i="87"/>
  <c r="J153" i="87"/>
  <c r="H149" i="87"/>
  <c r="E204" i="87"/>
  <c r="D204" i="87"/>
  <c r="C204" i="87"/>
  <c r="E203" i="87"/>
  <c r="D203" i="87"/>
  <c r="C203" i="87"/>
  <c r="E201" i="87"/>
  <c r="D201" i="87"/>
  <c r="C201" i="87"/>
  <c r="E200" i="87"/>
  <c r="D200" i="87"/>
  <c r="C200" i="87"/>
  <c r="M199" i="87"/>
  <c r="L199" i="87"/>
  <c r="K199" i="87"/>
  <c r="E199" i="87"/>
  <c r="D199" i="87"/>
  <c r="C199" i="87"/>
  <c r="M198" i="87"/>
  <c r="L198" i="87"/>
  <c r="K198" i="87"/>
  <c r="I198" i="87"/>
  <c r="H198" i="87"/>
  <c r="G198" i="87"/>
  <c r="E198" i="87"/>
  <c r="D198" i="87"/>
  <c r="C198" i="87"/>
  <c r="M197" i="87"/>
  <c r="L197" i="87"/>
  <c r="K197" i="87"/>
  <c r="I197" i="87"/>
  <c r="H197" i="87"/>
  <c r="G197" i="87"/>
  <c r="E197" i="87"/>
  <c r="D197" i="87"/>
  <c r="C197" i="87"/>
  <c r="M196" i="87"/>
  <c r="L196" i="87"/>
  <c r="K196" i="87"/>
  <c r="I196" i="87"/>
  <c r="H196" i="87"/>
  <c r="G196" i="87"/>
  <c r="E196" i="87"/>
  <c r="D196" i="87"/>
  <c r="C196" i="87"/>
  <c r="M195" i="87"/>
  <c r="L195" i="87"/>
  <c r="K195" i="87"/>
  <c r="I195" i="87"/>
  <c r="H195" i="87"/>
  <c r="G195" i="87"/>
  <c r="E195" i="87"/>
  <c r="D195" i="87"/>
  <c r="C195" i="87"/>
  <c r="M194" i="87"/>
  <c r="L194" i="87"/>
  <c r="K194" i="87"/>
  <c r="I194" i="87"/>
  <c r="H194" i="87"/>
  <c r="G194" i="87"/>
  <c r="E194" i="87"/>
  <c r="D194" i="87"/>
  <c r="C194" i="87"/>
  <c r="M193" i="87"/>
  <c r="L193" i="87"/>
  <c r="K193" i="87"/>
  <c r="I193" i="87"/>
  <c r="H193" i="87"/>
  <c r="G193" i="87"/>
  <c r="E193" i="87"/>
  <c r="D193" i="87"/>
  <c r="C193" i="87"/>
  <c r="M192" i="87"/>
  <c r="L192" i="87"/>
  <c r="K192" i="87"/>
  <c r="I192" i="87"/>
  <c r="H192" i="87"/>
  <c r="G192" i="87"/>
  <c r="E192" i="87"/>
  <c r="D192" i="87"/>
  <c r="C192" i="87"/>
  <c r="M191" i="87"/>
  <c r="L191" i="87"/>
  <c r="K191" i="87"/>
  <c r="I191" i="87"/>
  <c r="H191" i="87"/>
  <c r="G191" i="87"/>
  <c r="E191" i="87"/>
  <c r="D191" i="87"/>
  <c r="C191" i="87"/>
  <c r="M190" i="87"/>
  <c r="L190" i="87"/>
  <c r="K190" i="87"/>
  <c r="I190" i="87"/>
  <c r="H190" i="87"/>
  <c r="G190" i="87"/>
  <c r="E190" i="87"/>
  <c r="D190" i="87"/>
  <c r="C190" i="87"/>
  <c r="M189" i="87"/>
  <c r="K189" i="87"/>
  <c r="L187" i="87"/>
  <c r="K147" i="87"/>
  <c r="J147" i="87"/>
  <c r="F147" i="87"/>
  <c r="L143" i="87"/>
  <c r="K143" i="87"/>
  <c r="J143" i="87"/>
  <c r="L141" i="87"/>
  <c r="K141" i="87"/>
  <c r="J141" i="87"/>
  <c r="L139" i="87"/>
  <c r="K139" i="87"/>
  <c r="J139" i="87"/>
  <c r="D44" i="82"/>
  <c r="D46" i="82" s="1"/>
  <c r="F174" i="23"/>
  <c r="G174" i="23"/>
  <c r="H174" i="23"/>
  <c r="I174" i="23"/>
  <c r="J174" i="23"/>
  <c r="J220" i="7"/>
  <c r="F147" i="42"/>
  <c r="F180" i="65"/>
  <c r="F41" i="34"/>
  <c r="F111" i="35"/>
  <c r="F141" i="33"/>
  <c r="D36" i="34"/>
  <c r="D38" i="34" s="1"/>
  <c r="D106" i="35"/>
  <c r="D108" i="35" s="1"/>
  <c r="D136" i="33"/>
  <c r="D138" i="33" s="1"/>
  <c r="F35" i="82"/>
  <c r="G50" i="83"/>
  <c r="G51" i="83"/>
  <c r="H51" i="83"/>
  <c r="G52" i="83"/>
  <c r="H52" i="83"/>
  <c r="G53" i="83"/>
  <c r="H53" i="83"/>
  <c r="G54" i="83"/>
  <c r="H54" i="83"/>
  <c r="F124" i="66"/>
  <c r="G124" i="66"/>
  <c r="H124" i="66"/>
  <c r="I124" i="66"/>
  <c r="J124" i="66"/>
  <c r="K124" i="66"/>
  <c r="L124" i="66"/>
  <c r="M124" i="66"/>
  <c r="F125" i="66"/>
  <c r="G125" i="66"/>
  <c r="H125" i="66"/>
  <c r="I125" i="66"/>
  <c r="J125" i="66"/>
  <c r="K125" i="66"/>
  <c r="L125" i="66"/>
  <c r="M125" i="66"/>
  <c r="F126" i="66"/>
  <c r="G126" i="66"/>
  <c r="H126" i="66"/>
  <c r="I126" i="66"/>
  <c r="J126" i="66"/>
  <c r="K126" i="66"/>
  <c r="L126" i="66"/>
  <c r="M126" i="66"/>
  <c r="G274" i="64"/>
  <c r="H274" i="64"/>
  <c r="G275" i="64"/>
  <c r="H275" i="64"/>
  <c r="G276" i="64"/>
  <c r="H276" i="64"/>
  <c r="G277" i="64"/>
  <c r="H277" i="64"/>
  <c r="G278" i="64"/>
  <c r="H278" i="64"/>
  <c r="F218" i="31"/>
  <c r="G218" i="31"/>
  <c r="H218" i="31"/>
  <c r="I218" i="31"/>
  <c r="J218" i="31"/>
  <c r="K218" i="31"/>
  <c r="F219" i="31"/>
  <c r="G219" i="31"/>
  <c r="H219" i="31"/>
  <c r="I219" i="31"/>
  <c r="J219" i="31"/>
  <c r="K219" i="31"/>
  <c r="F220" i="31"/>
  <c r="G220" i="31"/>
  <c r="H220" i="31"/>
  <c r="I220" i="31"/>
  <c r="J220" i="31"/>
  <c r="K220" i="31"/>
  <c r="F221" i="31"/>
  <c r="G221" i="31"/>
  <c r="H221" i="31"/>
  <c r="I221" i="31"/>
  <c r="J221" i="31"/>
  <c r="K221" i="31"/>
  <c r="F222" i="31"/>
  <c r="G222" i="31"/>
  <c r="H222" i="31"/>
  <c r="I222" i="31"/>
  <c r="J222" i="31"/>
  <c r="K222" i="31"/>
  <c r="G166" i="30"/>
  <c r="H166" i="30"/>
  <c r="I166" i="30"/>
  <c r="G167" i="30"/>
  <c r="H167" i="30"/>
  <c r="I167" i="30"/>
  <c r="G168" i="30"/>
  <c r="H168" i="30"/>
  <c r="I168" i="30"/>
  <c r="G169" i="30"/>
  <c r="H169" i="30"/>
  <c r="I169" i="30"/>
  <c r="G170" i="30"/>
  <c r="H170" i="30"/>
  <c r="I170" i="30"/>
  <c r="I195" i="20"/>
  <c r="J195" i="20"/>
  <c r="K195" i="20"/>
  <c r="I191" i="20"/>
  <c r="J191" i="20"/>
  <c r="K191" i="20"/>
  <c r="I192" i="20"/>
  <c r="J192" i="20"/>
  <c r="K192" i="20"/>
  <c r="I193" i="20"/>
  <c r="J193" i="20"/>
  <c r="K193" i="20"/>
  <c r="I194" i="20"/>
  <c r="J194" i="20"/>
  <c r="K194" i="20"/>
  <c r="F271" i="10"/>
  <c r="G271" i="10"/>
  <c r="F272" i="10"/>
  <c r="G272" i="10"/>
  <c r="F273" i="10"/>
  <c r="G273" i="10"/>
  <c r="F274" i="10"/>
  <c r="G274" i="10"/>
  <c r="L283" i="10"/>
  <c r="F276" i="9"/>
  <c r="F277" i="9"/>
  <c r="F278" i="9"/>
  <c r="F279" i="9"/>
  <c r="F280" i="9"/>
  <c r="F141" i="67"/>
  <c r="K141" i="67" s="1"/>
  <c r="G141" i="67"/>
  <c r="H141" i="67"/>
  <c r="I141" i="67"/>
  <c r="J141" i="67"/>
  <c r="L141" i="67"/>
  <c r="N141" i="67"/>
  <c r="F142" i="67"/>
  <c r="G142" i="67"/>
  <c r="H142" i="67"/>
  <c r="I142" i="67"/>
  <c r="J142" i="67"/>
  <c r="K142" i="67"/>
  <c r="L142" i="67"/>
  <c r="M142" i="67"/>
  <c r="N142" i="67"/>
  <c r="F143" i="67"/>
  <c r="G143" i="67"/>
  <c r="H143" i="67"/>
  <c r="I143" i="67"/>
  <c r="J143" i="67"/>
  <c r="K143" i="67"/>
  <c r="L143" i="67"/>
  <c r="M143" i="67"/>
  <c r="N143" i="67"/>
  <c r="F144" i="67"/>
  <c r="G144" i="67"/>
  <c r="H144" i="67"/>
  <c r="I144" i="67"/>
  <c r="J144" i="67"/>
  <c r="K144" i="67"/>
  <c r="L144" i="67"/>
  <c r="M144" i="67"/>
  <c r="N144" i="67"/>
  <c r="F145" i="67"/>
  <c r="G145" i="67"/>
  <c r="H145" i="67"/>
  <c r="I145" i="67"/>
  <c r="J145" i="67"/>
  <c r="K145" i="67"/>
  <c r="L145" i="67"/>
  <c r="M145" i="67"/>
  <c r="N145" i="67"/>
  <c r="G224" i="7"/>
  <c r="H224" i="7"/>
  <c r="I224" i="7"/>
  <c r="G225" i="7"/>
  <c r="H225" i="7"/>
  <c r="I225" i="7"/>
  <c r="G226" i="7"/>
  <c r="H226" i="7"/>
  <c r="I226" i="7"/>
  <c r="G227" i="7"/>
  <c r="H227" i="7"/>
  <c r="I227" i="7"/>
  <c r="G228" i="7"/>
  <c r="H228" i="7"/>
  <c r="I228" i="7"/>
  <c r="F286" i="6"/>
  <c r="G286" i="6"/>
  <c r="H286" i="6"/>
  <c r="I286" i="6"/>
  <c r="J286" i="6"/>
  <c r="K286" i="6"/>
  <c r="F287" i="6"/>
  <c r="G287" i="6"/>
  <c r="H287" i="6"/>
  <c r="I287" i="6"/>
  <c r="J287" i="6"/>
  <c r="K287" i="6"/>
  <c r="F288" i="6"/>
  <c r="G288" i="6"/>
  <c r="H288" i="6"/>
  <c r="I288" i="6"/>
  <c r="J288" i="6"/>
  <c r="K288" i="6"/>
  <c r="F289" i="6"/>
  <c r="G289" i="6"/>
  <c r="H289" i="6"/>
  <c r="I289" i="6"/>
  <c r="J289" i="6"/>
  <c r="K289" i="6"/>
  <c r="F290" i="6"/>
  <c r="G290" i="6"/>
  <c r="H290" i="6"/>
  <c r="I290" i="6"/>
  <c r="J290" i="6"/>
  <c r="K290" i="6"/>
  <c r="F278" i="4"/>
  <c r="G278" i="4"/>
  <c r="H278" i="4"/>
  <c r="I278" i="4"/>
  <c r="J278" i="4"/>
  <c r="F275" i="4"/>
  <c r="G275" i="4"/>
  <c r="H275" i="4"/>
  <c r="I275" i="4"/>
  <c r="F276" i="4"/>
  <c r="G276" i="4"/>
  <c r="H276" i="4"/>
  <c r="I276" i="4"/>
  <c r="J276" i="4"/>
  <c r="F277" i="4"/>
  <c r="G277" i="4"/>
  <c r="H277" i="4"/>
  <c r="I277" i="4"/>
  <c r="J277" i="4"/>
  <c r="F279" i="4"/>
  <c r="G279" i="4"/>
  <c r="H279" i="4"/>
  <c r="I279" i="4"/>
  <c r="J279" i="4"/>
  <c r="F17" i="51"/>
  <c r="H9" i="40" l="1"/>
  <c r="G62" i="43"/>
  <c r="F62" i="43"/>
  <c r="E202" i="22"/>
  <c r="F200" i="22"/>
  <c r="E139" i="36"/>
  <c r="F137" i="36"/>
  <c r="E100" i="86"/>
  <c r="F98" i="86"/>
  <c r="N155" i="37"/>
  <c r="M155" i="37"/>
  <c r="L155" i="37"/>
  <c r="K155" i="37"/>
  <c r="J155" i="37"/>
  <c r="N153" i="37"/>
  <c r="M153" i="37"/>
  <c r="L153" i="37"/>
  <c r="K153" i="37"/>
  <c r="J153" i="37"/>
  <c r="N151" i="37"/>
  <c r="M151" i="37"/>
  <c r="L151" i="37"/>
  <c r="K151" i="37"/>
  <c r="J151" i="37"/>
  <c r="M104" i="86"/>
  <c r="L104" i="86"/>
  <c r="J106" i="86"/>
  <c r="K104" i="86"/>
  <c r="M102" i="86"/>
  <c r="L102" i="86"/>
  <c r="K102" i="86"/>
  <c r="J100" i="86"/>
  <c r="M98" i="86"/>
  <c r="L98" i="86"/>
  <c r="K98" i="86"/>
  <c r="J96" i="86"/>
  <c r="M94" i="86"/>
  <c r="L94" i="86"/>
  <c r="K94" i="86"/>
  <c r="J92" i="86"/>
  <c r="M90" i="86"/>
  <c r="L90" i="86"/>
  <c r="K90" i="86"/>
  <c r="J86" i="86"/>
  <c r="L199" i="65"/>
  <c r="I201" i="65"/>
  <c r="K199" i="65"/>
  <c r="J199" i="65"/>
  <c r="L197" i="65"/>
  <c r="J197" i="65"/>
  <c r="K197" i="65"/>
  <c r="L195" i="65"/>
  <c r="K195" i="65"/>
  <c r="J195" i="65"/>
  <c r="L193" i="65"/>
  <c r="J193" i="65"/>
  <c r="K193" i="65"/>
  <c r="F169" i="87"/>
  <c r="E152" i="33"/>
  <c r="I56" i="82"/>
  <c r="L54" i="82"/>
  <c r="J54" i="82"/>
  <c r="N54" i="82" s="1"/>
  <c r="M54" i="82"/>
  <c r="K54" i="82"/>
  <c r="M52" i="82"/>
  <c r="L52" i="82"/>
  <c r="K52" i="82"/>
  <c r="J52" i="82"/>
  <c r="N52" i="82" s="1"/>
  <c r="J50" i="82"/>
  <c r="N50" i="82" s="1"/>
  <c r="L50" i="82"/>
  <c r="M50" i="82"/>
  <c r="K50" i="82"/>
  <c r="M48" i="82"/>
  <c r="L48" i="82"/>
  <c r="K48" i="82"/>
  <c r="J48" i="82"/>
  <c r="N48" i="82" s="1"/>
  <c r="F63" i="43"/>
  <c r="G63" i="43"/>
  <c r="H177" i="65"/>
  <c r="H179" i="65" s="1"/>
  <c r="L84" i="86"/>
  <c r="K84" i="86"/>
  <c r="M157" i="87"/>
  <c r="J157" i="87"/>
  <c r="L155" i="87"/>
  <c r="K155" i="87"/>
  <c r="J155" i="87"/>
  <c r="I159" i="87"/>
  <c r="L157" i="87"/>
  <c r="K157" i="87"/>
  <c r="N149" i="87"/>
  <c r="M149" i="87"/>
  <c r="L149" i="87"/>
  <c r="K149" i="87"/>
  <c r="J149" i="87"/>
  <c r="D153" i="87"/>
  <c r="D155" i="87" s="1"/>
  <c r="D146" i="42"/>
  <c r="H17" i="51"/>
  <c r="G17" i="51"/>
  <c r="I181" i="65"/>
  <c r="H10" i="40" l="1"/>
  <c r="I9" i="40"/>
  <c r="F100" i="86"/>
  <c r="E102" i="86"/>
  <c r="E204" i="22"/>
  <c r="F204" i="22" s="1"/>
  <c r="F202" i="22"/>
  <c r="E141" i="36"/>
  <c r="F141" i="36" s="1"/>
  <c r="F139" i="36"/>
  <c r="L106" i="86"/>
  <c r="K106" i="86"/>
  <c r="M106" i="86"/>
  <c r="L100" i="86"/>
  <c r="M100" i="86"/>
  <c r="K100" i="86"/>
  <c r="K96" i="86"/>
  <c r="L96" i="86"/>
  <c r="M96" i="86"/>
  <c r="K92" i="86"/>
  <c r="L92" i="86"/>
  <c r="M92" i="86"/>
  <c r="J88" i="86"/>
  <c r="K201" i="65"/>
  <c r="J201" i="65"/>
  <c r="L201" i="65"/>
  <c r="E173" i="87"/>
  <c r="F171" i="87"/>
  <c r="F191" i="65"/>
  <c r="E193" i="65"/>
  <c r="F52" i="34"/>
  <c r="E54" i="34"/>
  <c r="F122" i="35"/>
  <c r="E124" i="35"/>
  <c r="F152" i="33"/>
  <c r="E154" i="33"/>
  <c r="J56" i="82"/>
  <c r="N56" i="82" s="1"/>
  <c r="K56" i="82"/>
  <c r="L56" i="82"/>
  <c r="M56" i="82"/>
  <c r="F64" i="43"/>
  <c r="G64" i="43"/>
  <c r="E65" i="43"/>
  <c r="E66" i="43" s="1"/>
  <c r="K159" i="87"/>
  <c r="L159" i="87"/>
  <c r="M159" i="87"/>
  <c r="I163" i="87"/>
  <c r="J159" i="87"/>
  <c r="H163" i="87"/>
  <c r="H165" i="87" s="1"/>
  <c r="H167" i="87" s="1"/>
  <c r="H169" i="87" s="1"/>
  <c r="H171" i="87" s="1"/>
  <c r="H173" i="87" s="1"/>
  <c r="H175" i="87" s="1"/>
  <c r="H177" i="87" s="1"/>
  <c r="H179" i="87" s="1"/>
  <c r="H181" i="87" s="1"/>
  <c r="F18" i="51"/>
  <c r="G18" i="51"/>
  <c r="H18" i="51"/>
  <c r="J181" i="65"/>
  <c r="I183" i="65"/>
  <c r="I185" i="65" s="1"/>
  <c r="L181" i="65"/>
  <c r="K181" i="65"/>
  <c r="H11" i="40" l="1"/>
  <c r="I10" i="40"/>
  <c r="G66" i="43"/>
  <c r="F66" i="43"/>
  <c r="E67" i="43"/>
  <c r="E104" i="86"/>
  <c r="F102" i="86"/>
  <c r="F173" i="87"/>
  <c r="E175" i="87"/>
  <c r="F193" i="65"/>
  <c r="E195" i="65"/>
  <c r="F54" i="34"/>
  <c r="E56" i="34"/>
  <c r="F124" i="35"/>
  <c r="E126" i="35"/>
  <c r="F154" i="33"/>
  <c r="E156" i="33"/>
  <c r="F65" i="43"/>
  <c r="G65" i="43"/>
  <c r="L185" i="65"/>
  <c r="J185" i="65"/>
  <c r="K185" i="65"/>
  <c r="I187" i="65"/>
  <c r="J163" i="87"/>
  <c r="K163" i="87"/>
  <c r="M163" i="87"/>
  <c r="N163" i="87"/>
  <c r="L163" i="87"/>
  <c r="I165" i="87"/>
  <c r="F159" i="87"/>
  <c r="F19" i="51"/>
  <c r="G19" i="51"/>
  <c r="H19" i="51"/>
  <c r="L183" i="65"/>
  <c r="K183" i="65"/>
  <c r="J183" i="65"/>
  <c r="H12" i="40" l="1"/>
  <c r="H13" i="40" s="1"/>
  <c r="I11" i="40"/>
  <c r="E68" i="43"/>
  <c r="G67" i="43"/>
  <c r="F67" i="43"/>
  <c r="F104" i="86"/>
  <c r="E106" i="86"/>
  <c r="F106" i="86" s="1"/>
  <c r="E177" i="87"/>
  <c r="F175" i="87"/>
  <c r="F195" i="65"/>
  <c r="E197" i="65"/>
  <c r="F56" i="34"/>
  <c r="E58" i="34"/>
  <c r="F126" i="35"/>
  <c r="E128" i="35"/>
  <c r="F156" i="33"/>
  <c r="E158" i="33"/>
  <c r="L187" i="65"/>
  <c r="J187" i="65"/>
  <c r="K187" i="65"/>
  <c r="I189" i="65"/>
  <c r="K165" i="87"/>
  <c r="N165" i="87"/>
  <c r="J165" i="87"/>
  <c r="L165" i="87"/>
  <c r="M165" i="87"/>
  <c r="I167" i="87"/>
  <c r="F163" i="87"/>
  <c r="J218" i="7"/>
  <c r="F181" i="23"/>
  <c r="G181" i="23"/>
  <c r="H181" i="23"/>
  <c r="I181" i="23"/>
  <c r="J181" i="23"/>
  <c r="F180" i="23"/>
  <c r="G180" i="23"/>
  <c r="H180" i="23"/>
  <c r="I180" i="23"/>
  <c r="J180" i="23"/>
  <c r="F179" i="23"/>
  <c r="G179" i="23"/>
  <c r="H179" i="23"/>
  <c r="I179" i="23"/>
  <c r="J179" i="23"/>
  <c r="F178" i="23"/>
  <c r="G178" i="23"/>
  <c r="H178" i="23"/>
  <c r="I178" i="23"/>
  <c r="J178" i="23"/>
  <c r="F177" i="23"/>
  <c r="G177" i="23"/>
  <c r="H177" i="23"/>
  <c r="I177" i="23"/>
  <c r="J177" i="23"/>
  <c r="N125" i="36"/>
  <c r="M125" i="36"/>
  <c r="L125" i="36"/>
  <c r="K125" i="36"/>
  <c r="J125" i="36"/>
  <c r="N123" i="36"/>
  <c r="M123" i="36"/>
  <c r="L123" i="36"/>
  <c r="K123" i="36"/>
  <c r="J123" i="36"/>
  <c r="N121" i="36"/>
  <c r="M121" i="36"/>
  <c r="L121" i="36"/>
  <c r="K121" i="36"/>
  <c r="J121" i="36"/>
  <c r="N119" i="36"/>
  <c r="M119" i="36"/>
  <c r="L119" i="36"/>
  <c r="K119" i="36"/>
  <c r="J119" i="36"/>
  <c r="N117" i="36"/>
  <c r="M117" i="36"/>
  <c r="L117" i="36"/>
  <c r="K117" i="36"/>
  <c r="J117" i="36"/>
  <c r="F123" i="66"/>
  <c r="G123" i="66"/>
  <c r="H123" i="66"/>
  <c r="I123" i="66"/>
  <c r="J123" i="66"/>
  <c r="K123" i="66"/>
  <c r="L123" i="66"/>
  <c r="M123" i="66"/>
  <c r="F122" i="66"/>
  <c r="G122" i="66"/>
  <c r="H122" i="66"/>
  <c r="I122" i="66"/>
  <c r="J122" i="66"/>
  <c r="K122" i="66"/>
  <c r="L122" i="66"/>
  <c r="M122" i="66"/>
  <c r="F114" i="74"/>
  <c r="F147" i="37"/>
  <c r="F145" i="37"/>
  <c r="F143" i="37"/>
  <c r="L223" i="71"/>
  <c r="L222" i="71"/>
  <c r="L221" i="71"/>
  <c r="L219" i="71"/>
  <c r="L218" i="71"/>
  <c r="L139" i="72"/>
  <c r="K139" i="72"/>
  <c r="J139" i="72"/>
  <c r="L138" i="72"/>
  <c r="K138" i="72"/>
  <c r="J138" i="72"/>
  <c r="L137" i="72"/>
  <c r="K137" i="72"/>
  <c r="J137" i="72"/>
  <c r="L136" i="72"/>
  <c r="K136" i="72"/>
  <c r="J136" i="72"/>
  <c r="F141" i="72"/>
  <c r="F142" i="72"/>
  <c r="F143" i="72"/>
  <c r="F144" i="72"/>
  <c r="F140" i="72"/>
  <c r="J140" i="72"/>
  <c r="K140" i="72"/>
  <c r="L140" i="72"/>
  <c r="F125" i="74"/>
  <c r="F122" i="74"/>
  <c r="F124" i="74"/>
  <c r="F119" i="74"/>
  <c r="G119" i="74" s="1"/>
  <c r="H119" i="74" s="1"/>
  <c r="F121" i="74"/>
  <c r="F36" i="12"/>
  <c r="G36" i="12" s="1"/>
  <c r="F37" i="12"/>
  <c r="G37" i="12" s="1"/>
  <c r="H37" i="12" s="1"/>
  <c r="I37" i="12" s="1"/>
  <c r="J37" i="12" s="1"/>
  <c r="F38" i="12"/>
  <c r="G38" i="12"/>
  <c r="H38" i="12"/>
  <c r="I38" i="12"/>
  <c r="J38" i="12"/>
  <c r="F39" i="12"/>
  <c r="G39" i="12" s="1"/>
  <c r="H39" i="12" s="1"/>
  <c r="I39" i="12" s="1"/>
  <c r="J39" i="12" s="1"/>
  <c r="F86" i="75"/>
  <c r="G86" i="75"/>
  <c r="H86" i="75"/>
  <c r="I86" i="75"/>
  <c r="J86" i="75"/>
  <c r="F87" i="75"/>
  <c r="G87" i="75"/>
  <c r="H87" i="75"/>
  <c r="I87" i="75"/>
  <c r="J87" i="75"/>
  <c r="F88" i="75"/>
  <c r="G88" i="75"/>
  <c r="H88" i="75"/>
  <c r="I88" i="75"/>
  <c r="J88" i="75"/>
  <c r="F89" i="75"/>
  <c r="G89" i="75"/>
  <c r="H89" i="75"/>
  <c r="I89" i="75"/>
  <c r="J89" i="75"/>
  <c r="F360" i="11"/>
  <c r="G360" i="11" s="1"/>
  <c r="H360" i="11" s="1"/>
  <c r="I360" i="11" s="1"/>
  <c r="F361" i="11"/>
  <c r="F362" i="11"/>
  <c r="F363" i="11"/>
  <c r="F364" i="11"/>
  <c r="F217" i="13"/>
  <c r="F213" i="13"/>
  <c r="F214" i="13"/>
  <c r="G214" i="13" s="1"/>
  <c r="F215" i="13"/>
  <c r="G215" i="13"/>
  <c r="F216" i="13"/>
  <c r="G216" i="13"/>
  <c r="F163" i="27"/>
  <c r="G163" i="27"/>
  <c r="H163" i="27"/>
  <c r="I163" i="27"/>
  <c r="F164" i="27"/>
  <c r="G164" i="27"/>
  <c r="H164" i="27"/>
  <c r="I164" i="27"/>
  <c r="F165" i="27"/>
  <c r="G165" i="27"/>
  <c r="H165" i="27"/>
  <c r="I165" i="27"/>
  <c r="F166" i="27"/>
  <c r="G166" i="27"/>
  <c r="H166" i="27"/>
  <c r="I166" i="27"/>
  <c r="F167" i="27"/>
  <c r="G167" i="27"/>
  <c r="H167" i="27"/>
  <c r="I167" i="27"/>
  <c r="F168" i="27"/>
  <c r="G168" i="27"/>
  <c r="H168" i="27"/>
  <c r="I168" i="27"/>
  <c r="K55" i="81"/>
  <c r="J55" i="81"/>
  <c r="I55" i="81"/>
  <c r="H55" i="81"/>
  <c r="G55" i="81"/>
  <c r="F55" i="81"/>
  <c r="K56" i="81"/>
  <c r="J56" i="81"/>
  <c r="I56" i="81"/>
  <c r="H56" i="81"/>
  <c r="G56" i="81"/>
  <c r="F56" i="81"/>
  <c r="K57" i="81"/>
  <c r="J57" i="81"/>
  <c r="I57" i="81"/>
  <c r="H57" i="81"/>
  <c r="G57" i="81"/>
  <c r="F57" i="81"/>
  <c r="K58" i="81"/>
  <c r="J58" i="81"/>
  <c r="I58" i="81"/>
  <c r="H58" i="81"/>
  <c r="G58" i="81"/>
  <c r="K59" i="81"/>
  <c r="J59" i="81"/>
  <c r="I59" i="81"/>
  <c r="H59" i="81"/>
  <c r="G59" i="81"/>
  <c r="F59" i="81"/>
  <c r="K60" i="81"/>
  <c r="J60" i="81"/>
  <c r="I60" i="81"/>
  <c r="H60" i="81"/>
  <c r="F60" i="81"/>
  <c r="K61" i="81"/>
  <c r="J61" i="81"/>
  <c r="I61" i="81"/>
  <c r="H61" i="81"/>
  <c r="G61" i="81"/>
  <c r="F61" i="81"/>
  <c r="K62" i="81"/>
  <c r="J62" i="81"/>
  <c r="I62" i="81"/>
  <c r="H62" i="81"/>
  <c r="G62" i="81"/>
  <c r="F62" i="81"/>
  <c r="K63" i="81"/>
  <c r="J63" i="81"/>
  <c r="I63" i="81"/>
  <c r="H63" i="81"/>
  <c r="G63" i="81"/>
  <c r="F63" i="81"/>
  <c r="K64" i="81"/>
  <c r="J64" i="81"/>
  <c r="I64" i="81"/>
  <c r="H64" i="81"/>
  <c r="G64" i="81"/>
  <c r="F64" i="81"/>
  <c r="F66" i="81"/>
  <c r="G66" i="81"/>
  <c r="H66" i="81"/>
  <c r="I66" i="81"/>
  <c r="J66" i="81"/>
  <c r="K66" i="81"/>
  <c r="F67" i="81"/>
  <c r="G67" i="81"/>
  <c r="H67" i="81"/>
  <c r="I67" i="81"/>
  <c r="J67" i="81"/>
  <c r="K67" i="81"/>
  <c r="F68" i="81"/>
  <c r="G68" i="81"/>
  <c r="H68" i="81"/>
  <c r="I68" i="81"/>
  <c r="J68" i="81"/>
  <c r="K68" i="81"/>
  <c r="F69" i="81"/>
  <c r="G69" i="81"/>
  <c r="H69" i="81"/>
  <c r="I69" i="81"/>
  <c r="J69" i="81"/>
  <c r="K69" i="81"/>
  <c r="F70" i="81"/>
  <c r="G70" i="81"/>
  <c r="H70" i="81"/>
  <c r="I70" i="81"/>
  <c r="J70" i="81"/>
  <c r="K70" i="81"/>
  <c r="K71" i="81"/>
  <c r="J71" i="81"/>
  <c r="I71" i="81"/>
  <c r="H71" i="81"/>
  <c r="G71" i="81"/>
  <c r="F122" i="24"/>
  <c r="G122" i="24"/>
  <c r="H122" i="24"/>
  <c r="I122" i="24"/>
  <c r="J122" i="24"/>
  <c r="K122" i="24"/>
  <c r="F123" i="24"/>
  <c r="G123" i="24"/>
  <c r="H123" i="24"/>
  <c r="I123" i="24"/>
  <c r="J123" i="24"/>
  <c r="K123" i="24"/>
  <c r="E124" i="24"/>
  <c r="F124" i="24"/>
  <c r="G124" i="24"/>
  <c r="H124" i="24"/>
  <c r="I124" i="24"/>
  <c r="J124" i="24"/>
  <c r="K124" i="24"/>
  <c r="F115" i="24"/>
  <c r="G115" i="24"/>
  <c r="H115" i="24"/>
  <c r="I115" i="24"/>
  <c r="J115" i="24"/>
  <c r="K115" i="24"/>
  <c r="F116" i="24"/>
  <c r="G116" i="24"/>
  <c r="H116" i="24"/>
  <c r="I116" i="24"/>
  <c r="J116" i="24"/>
  <c r="K116" i="24"/>
  <c r="F117" i="24"/>
  <c r="G117" i="24"/>
  <c r="H117" i="24"/>
  <c r="I117" i="24"/>
  <c r="J117" i="24"/>
  <c r="K117" i="24"/>
  <c r="G118" i="24"/>
  <c r="H118" i="24"/>
  <c r="I118" i="24"/>
  <c r="J118" i="24"/>
  <c r="K118" i="24"/>
  <c r="F119" i="24"/>
  <c r="G119" i="24"/>
  <c r="H119" i="24"/>
  <c r="I119" i="24"/>
  <c r="J119" i="24"/>
  <c r="K119" i="24"/>
  <c r="G120" i="24"/>
  <c r="H120" i="24"/>
  <c r="I120" i="24"/>
  <c r="J120" i="24"/>
  <c r="F121" i="24"/>
  <c r="G121" i="24"/>
  <c r="H121" i="24"/>
  <c r="I121" i="24"/>
  <c r="J121" i="24"/>
  <c r="K121" i="24"/>
  <c r="K114" i="24"/>
  <c r="J114" i="24"/>
  <c r="I114" i="24"/>
  <c r="H114" i="24"/>
  <c r="G114" i="24"/>
  <c r="G268" i="64"/>
  <c r="H268" i="64"/>
  <c r="H104" i="35"/>
  <c r="H106" i="35" s="1"/>
  <c r="H108" i="35" s="1"/>
  <c r="H181" i="65"/>
  <c r="H183" i="65" s="1"/>
  <c r="H185" i="65" s="1"/>
  <c r="H187" i="65" s="1"/>
  <c r="H189" i="65" s="1"/>
  <c r="H191" i="65" s="1"/>
  <c r="H193" i="65" s="1"/>
  <c r="H195" i="65" s="1"/>
  <c r="H197" i="65" s="1"/>
  <c r="H199" i="65" s="1"/>
  <c r="H201" i="65" s="1"/>
  <c r="H32" i="82"/>
  <c r="H46" i="82" s="1"/>
  <c r="H48" i="82" s="1"/>
  <c r="H50" i="82" s="1"/>
  <c r="H52" i="82" s="1"/>
  <c r="H54" i="82" s="1"/>
  <c r="H56" i="82" s="1"/>
  <c r="N140" i="67"/>
  <c r="N139" i="67"/>
  <c r="N138" i="67"/>
  <c r="N137" i="67"/>
  <c r="N136" i="67"/>
  <c r="N135" i="67"/>
  <c r="N134" i="67"/>
  <c r="N133" i="67"/>
  <c r="N132" i="67"/>
  <c r="N131" i="67"/>
  <c r="N130" i="67"/>
  <c r="N129" i="67"/>
  <c r="F167" i="23"/>
  <c r="G167" i="23"/>
  <c r="H167" i="23"/>
  <c r="I167" i="23"/>
  <c r="J167" i="23"/>
  <c r="F168" i="23"/>
  <c r="G168" i="23"/>
  <c r="H168" i="23"/>
  <c r="I168" i="23"/>
  <c r="J168" i="23"/>
  <c r="F169" i="23"/>
  <c r="G169" i="23"/>
  <c r="H169" i="23"/>
  <c r="I169" i="23"/>
  <c r="J169" i="23"/>
  <c r="F171" i="23"/>
  <c r="G171" i="23"/>
  <c r="H171" i="23"/>
  <c r="I171" i="23"/>
  <c r="J171" i="23"/>
  <c r="F172" i="23"/>
  <c r="G172" i="23"/>
  <c r="H172" i="23"/>
  <c r="I172" i="23"/>
  <c r="J172" i="23"/>
  <c r="F173" i="23"/>
  <c r="G173" i="23"/>
  <c r="H173" i="23"/>
  <c r="I173" i="23"/>
  <c r="J173" i="23"/>
  <c r="F175" i="23"/>
  <c r="G175" i="23"/>
  <c r="H175" i="23"/>
  <c r="I175" i="23"/>
  <c r="J175" i="23"/>
  <c r="F176" i="23"/>
  <c r="G176" i="23"/>
  <c r="H176" i="23"/>
  <c r="I176" i="23"/>
  <c r="J176" i="23"/>
  <c r="J170" i="23"/>
  <c r="F170" i="23"/>
  <c r="G170" i="23"/>
  <c r="H170" i="23"/>
  <c r="I170" i="23"/>
  <c r="H136" i="76"/>
  <c r="I136" i="76" s="1"/>
  <c r="F136" i="76"/>
  <c r="G136" i="76" s="1"/>
  <c r="H135" i="76"/>
  <c r="I135" i="76" s="1"/>
  <c r="F135" i="76"/>
  <c r="G135" i="76" s="1"/>
  <c r="H134" i="76"/>
  <c r="I134" i="76" s="1"/>
  <c r="F134" i="76"/>
  <c r="G134" i="76" s="1"/>
  <c r="H133" i="76"/>
  <c r="I133" i="76" s="1"/>
  <c r="F133" i="76"/>
  <c r="G133" i="76" s="1"/>
  <c r="H132" i="76"/>
  <c r="I132" i="76" s="1"/>
  <c r="F132" i="76"/>
  <c r="G132" i="76" s="1"/>
  <c r="E146" i="42"/>
  <c r="E148" i="42" s="1"/>
  <c r="F38" i="34"/>
  <c r="F108" i="35"/>
  <c r="F138" i="33"/>
  <c r="H14" i="40" l="1"/>
  <c r="I13" i="40"/>
  <c r="I12" i="40"/>
  <c r="G68" i="43"/>
  <c r="F68" i="43"/>
  <c r="F177" i="87"/>
  <c r="E179" i="87"/>
  <c r="F197" i="65"/>
  <c r="E199" i="65"/>
  <c r="F58" i="34"/>
  <c r="E60" i="34"/>
  <c r="F128" i="35"/>
  <c r="E130" i="35"/>
  <c r="F158" i="33"/>
  <c r="E160" i="33"/>
  <c r="J189" i="65"/>
  <c r="L189" i="65"/>
  <c r="K189" i="65"/>
  <c r="I191" i="65"/>
  <c r="F150" i="42"/>
  <c r="K167" i="87"/>
  <c r="L167" i="87"/>
  <c r="M167" i="87"/>
  <c r="I169" i="87"/>
  <c r="I171" i="87" s="1"/>
  <c r="J167" i="87"/>
  <c r="N167" i="87"/>
  <c r="F165" i="87"/>
  <c r="D82" i="86"/>
  <c r="D84" i="86" s="1"/>
  <c r="G114" i="74"/>
  <c r="H114" i="74" s="1"/>
  <c r="M223" i="71"/>
  <c r="M222" i="71"/>
  <c r="M221" i="71"/>
  <c r="M219" i="71"/>
  <c r="M218" i="71"/>
  <c r="G125" i="74"/>
  <c r="G121" i="74"/>
  <c r="H121" i="74" s="1"/>
  <c r="H125" i="74"/>
  <c r="G124" i="74"/>
  <c r="H124" i="74" s="1"/>
  <c r="G122" i="74"/>
  <c r="H122" i="74" s="1"/>
  <c r="H36" i="12"/>
  <c r="I36" i="12" s="1"/>
  <c r="J36" i="12" s="1"/>
  <c r="G364" i="11"/>
  <c r="H364" i="11" s="1"/>
  <c r="I364" i="11" s="1"/>
  <c r="G363" i="11"/>
  <c r="H363" i="11" s="1"/>
  <c r="I363" i="11" s="1"/>
  <c r="G362" i="11"/>
  <c r="H362" i="11" s="1"/>
  <c r="G361" i="11"/>
  <c r="H361" i="11" s="1"/>
  <c r="I361" i="11" s="1"/>
  <c r="G217" i="13"/>
  <c r="H217" i="13" s="1"/>
  <c r="I217" i="13" s="1"/>
  <c r="J217" i="13" s="1"/>
  <c r="H214" i="13"/>
  <c r="I214" i="13" s="1"/>
  <c r="J214" i="13" s="1"/>
  <c r="H216" i="13"/>
  <c r="I216" i="13" s="1"/>
  <c r="J216" i="13" s="1"/>
  <c r="H215" i="13"/>
  <c r="I215" i="13" s="1"/>
  <c r="J215" i="13" s="1"/>
  <c r="G213" i="13"/>
  <c r="H213" i="13" s="1"/>
  <c r="I213" i="13" s="1"/>
  <c r="J213" i="13" s="1"/>
  <c r="H110" i="35"/>
  <c r="H112" i="35" s="1"/>
  <c r="H114" i="35" s="1"/>
  <c r="H116" i="35" s="1"/>
  <c r="H118" i="35" s="1"/>
  <c r="H120" i="35" s="1"/>
  <c r="H122" i="35" s="1"/>
  <c r="H124" i="35" s="1"/>
  <c r="H126" i="35" s="1"/>
  <c r="H128" i="35" s="1"/>
  <c r="H130" i="35" s="1"/>
  <c r="H132" i="35" s="1"/>
  <c r="F114" i="24"/>
  <c r="J171" i="87" l="1"/>
  <c r="K171" i="87"/>
  <c r="L171" i="87"/>
  <c r="M171" i="87"/>
  <c r="N171" i="87"/>
  <c r="I173" i="87"/>
  <c r="H15" i="40"/>
  <c r="I14" i="40"/>
  <c r="F179" i="87"/>
  <c r="E181" i="87"/>
  <c r="F181" i="87" s="1"/>
  <c r="F199" i="65"/>
  <c r="E201" i="65"/>
  <c r="F201" i="65" s="1"/>
  <c r="F60" i="34"/>
  <c r="E62" i="34"/>
  <c r="F62" i="34" s="1"/>
  <c r="F130" i="35"/>
  <c r="E132" i="35"/>
  <c r="F132" i="35" s="1"/>
  <c r="F160" i="33"/>
  <c r="E162" i="33"/>
  <c r="F162" i="33" s="1"/>
  <c r="L191" i="65"/>
  <c r="J191" i="65"/>
  <c r="K191" i="65"/>
  <c r="F152" i="42"/>
  <c r="J169" i="87"/>
  <c r="K169" i="87"/>
  <c r="L169" i="87"/>
  <c r="M169" i="87"/>
  <c r="N169" i="87"/>
  <c r="D86" i="86"/>
  <c r="D88" i="86" s="1"/>
  <c r="D90" i="86" s="1"/>
  <c r="D92" i="86" s="1"/>
  <c r="D94" i="86" s="1"/>
  <c r="D96" i="86" s="1"/>
  <c r="I362" i="11"/>
  <c r="F133" i="67"/>
  <c r="F116" i="36"/>
  <c r="F130" i="37"/>
  <c r="F115" i="36"/>
  <c r="F111" i="36"/>
  <c r="I175" i="87" l="1"/>
  <c r="N173" i="87"/>
  <c r="M173" i="87"/>
  <c r="L173" i="87"/>
  <c r="K173" i="87"/>
  <c r="J173" i="87"/>
  <c r="H16" i="40"/>
  <c r="I15" i="40"/>
  <c r="F154" i="42"/>
  <c r="F16" i="51"/>
  <c r="B15" i="51"/>
  <c r="B16" i="51" s="1"/>
  <c r="B17" i="51" s="1"/>
  <c r="B18" i="51" s="1"/>
  <c r="B19" i="51" s="1"/>
  <c r="B20" i="51" s="1"/>
  <c r="B21" i="51" s="1"/>
  <c r="B22" i="51" s="1"/>
  <c r="B23" i="51" s="1"/>
  <c r="B24" i="51" s="1"/>
  <c r="B25" i="51" s="1"/>
  <c r="F272" i="9"/>
  <c r="F273" i="9"/>
  <c r="F274" i="9"/>
  <c r="F275" i="9"/>
  <c r="F268" i="10"/>
  <c r="G268" i="10"/>
  <c r="F269" i="10"/>
  <c r="G269" i="10"/>
  <c r="F270" i="10"/>
  <c r="G270" i="10"/>
  <c r="F267" i="10"/>
  <c r="G267" i="10"/>
  <c r="G219" i="7"/>
  <c r="H219" i="7"/>
  <c r="I219" i="7"/>
  <c r="G220" i="7"/>
  <c r="H220" i="7"/>
  <c r="I220" i="7"/>
  <c r="G221" i="7"/>
  <c r="H221" i="7"/>
  <c r="I221" i="7"/>
  <c r="G222" i="7"/>
  <c r="H222" i="7"/>
  <c r="I222" i="7"/>
  <c r="G223" i="7"/>
  <c r="H223" i="7"/>
  <c r="I223" i="7"/>
  <c r="F281" i="6"/>
  <c r="G281" i="6"/>
  <c r="I281" i="6"/>
  <c r="J281" i="6"/>
  <c r="K281" i="6"/>
  <c r="F282" i="6"/>
  <c r="G282" i="6"/>
  <c r="I282" i="6"/>
  <c r="J282" i="6"/>
  <c r="K282" i="6"/>
  <c r="F283" i="6"/>
  <c r="G283" i="6"/>
  <c r="I283" i="6"/>
  <c r="J283" i="6"/>
  <c r="K283" i="6"/>
  <c r="F284" i="6"/>
  <c r="G284" i="6"/>
  <c r="H284" i="6"/>
  <c r="I284" i="6"/>
  <c r="J284" i="6"/>
  <c r="K284" i="6"/>
  <c r="G285" i="6"/>
  <c r="H285" i="6"/>
  <c r="I285" i="6"/>
  <c r="J285" i="6"/>
  <c r="K285" i="6"/>
  <c r="F270" i="4"/>
  <c r="G270" i="4"/>
  <c r="H270" i="4"/>
  <c r="I270" i="4"/>
  <c r="J270" i="4"/>
  <c r="F271" i="4"/>
  <c r="G271" i="4"/>
  <c r="H271" i="4"/>
  <c r="I271" i="4"/>
  <c r="J271" i="4"/>
  <c r="F272" i="4"/>
  <c r="G272" i="4"/>
  <c r="H272" i="4"/>
  <c r="I272" i="4"/>
  <c r="J272" i="4"/>
  <c r="F273" i="4"/>
  <c r="G273" i="4"/>
  <c r="H273" i="4"/>
  <c r="I273" i="4"/>
  <c r="F274" i="4"/>
  <c r="G274" i="4"/>
  <c r="H274" i="4"/>
  <c r="I274" i="4"/>
  <c r="F137" i="67"/>
  <c r="K137" i="67" s="1"/>
  <c r="G137" i="67"/>
  <c r="H137" i="67"/>
  <c r="I137" i="67"/>
  <c r="J137" i="67"/>
  <c r="L137" i="67"/>
  <c r="M137" i="67"/>
  <c r="F138" i="67"/>
  <c r="K138" i="67" s="1"/>
  <c r="G138" i="67"/>
  <c r="H138" i="67"/>
  <c r="I138" i="67"/>
  <c r="J138" i="67"/>
  <c r="L138" i="67"/>
  <c r="M138" i="67"/>
  <c r="F139" i="67"/>
  <c r="K139" i="67" s="1"/>
  <c r="G139" i="67"/>
  <c r="H139" i="67"/>
  <c r="I139" i="67"/>
  <c r="J139" i="67"/>
  <c r="L139" i="67"/>
  <c r="M139" i="67"/>
  <c r="F140" i="67"/>
  <c r="G140" i="67"/>
  <c r="H140" i="67"/>
  <c r="I140" i="67"/>
  <c r="J140" i="67"/>
  <c r="K140" i="67"/>
  <c r="L140" i="67"/>
  <c r="M140" i="67"/>
  <c r="F275" i="6"/>
  <c r="J215" i="7"/>
  <c r="J213" i="7"/>
  <c r="F37" i="83"/>
  <c r="G37" i="83"/>
  <c r="H37" i="83"/>
  <c r="G38" i="83"/>
  <c r="H38" i="83"/>
  <c r="F39" i="83"/>
  <c r="G39" i="83"/>
  <c r="H39" i="83"/>
  <c r="F40" i="83"/>
  <c r="G40" i="83"/>
  <c r="H40" i="83"/>
  <c r="F42" i="83"/>
  <c r="G42" i="83"/>
  <c r="H42" i="83"/>
  <c r="F44" i="83"/>
  <c r="G44" i="83"/>
  <c r="H44" i="83"/>
  <c r="F45" i="83"/>
  <c r="G45" i="83"/>
  <c r="H45" i="83"/>
  <c r="G46" i="83"/>
  <c r="H46" i="83"/>
  <c r="G47" i="83"/>
  <c r="H47" i="83"/>
  <c r="G48" i="83"/>
  <c r="H48" i="83"/>
  <c r="G49" i="83"/>
  <c r="H49" i="83"/>
  <c r="H36" i="83"/>
  <c r="G36" i="83"/>
  <c r="F36" i="83"/>
  <c r="B12" i="51"/>
  <c r="B14" i="51"/>
  <c r="B10" i="51"/>
  <c r="E132" i="21"/>
  <c r="E133" i="21" s="1"/>
  <c r="F132" i="21"/>
  <c r="G132" i="21"/>
  <c r="H132" i="21"/>
  <c r="B128" i="72"/>
  <c r="B129" i="72" s="1"/>
  <c r="B130" i="72" s="1"/>
  <c r="B131" i="72" s="1"/>
  <c r="B132" i="72" s="1"/>
  <c r="B133" i="72" s="1"/>
  <c r="B134" i="72" s="1"/>
  <c r="B135" i="72" s="1"/>
  <c r="B136" i="72" s="1"/>
  <c r="B137" i="72" s="1"/>
  <c r="B138" i="72" s="1"/>
  <c r="B139" i="72" s="1"/>
  <c r="B140" i="72" s="1"/>
  <c r="B141" i="72" s="1"/>
  <c r="B142" i="72" s="1"/>
  <c r="B143" i="72" s="1"/>
  <c r="B144" i="72" s="1"/>
  <c r="B145" i="72" s="1"/>
  <c r="B146" i="72" s="1"/>
  <c r="B147" i="72" s="1"/>
  <c r="B148" i="72" s="1"/>
  <c r="B149" i="72" s="1"/>
  <c r="B28" i="12"/>
  <c r="B29" i="12" s="1"/>
  <c r="B30" i="12" s="1"/>
  <c r="B31" i="12" s="1"/>
  <c r="B32" i="12" s="1"/>
  <c r="B33" i="12" s="1"/>
  <c r="B34" i="12" s="1"/>
  <c r="B35" i="12" s="1"/>
  <c r="B36" i="12" s="1"/>
  <c r="B37" i="12" s="1"/>
  <c r="B38" i="12" s="1"/>
  <c r="B39" i="12" s="1"/>
  <c r="B40" i="12" s="1"/>
  <c r="B41" i="12" s="1"/>
  <c r="B42" i="12" s="1"/>
  <c r="B43" i="12" s="1"/>
  <c r="B17" i="12"/>
  <c r="F117" i="66"/>
  <c r="G117" i="66"/>
  <c r="H117" i="66"/>
  <c r="I117" i="66"/>
  <c r="J117" i="66"/>
  <c r="K117" i="66"/>
  <c r="L117" i="66"/>
  <c r="M117" i="66"/>
  <c r="F118" i="66"/>
  <c r="G118" i="66"/>
  <c r="H118" i="66"/>
  <c r="I118" i="66"/>
  <c r="J118" i="66"/>
  <c r="K118" i="66"/>
  <c r="L118" i="66"/>
  <c r="M118" i="66"/>
  <c r="F119" i="66"/>
  <c r="G119" i="66"/>
  <c r="H119" i="66"/>
  <c r="I119" i="66"/>
  <c r="J119" i="66"/>
  <c r="K119" i="66"/>
  <c r="L119" i="66"/>
  <c r="M119" i="66"/>
  <c r="F120" i="66"/>
  <c r="G120" i="66"/>
  <c r="H120" i="66"/>
  <c r="I120" i="66"/>
  <c r="J120" i="66"/>
  <c r="K120" i="66"/>
  <c r="L120" i="66"/>
  <c r="M120" i="66"/>
  <c r="F121" i="66"/>
  <c r="G121" i="66"/>
  <c r="H121" i="66"/>
  <c r="I121" i="66"/>
  <c r="J121" i="66"/>
  <c r="K121" i="66"/>
  <c r="L121" i="66"/>
  <c r="M121" i="66"/>
  <c r="G269" i="64"/>
  <c r="H269" i="64"/>
  <c r="G270" i="64"/>
  <c r="H270" i="64"/>
  <c r="G271" i="64"/>
  <c r="H271" i="64"/>
  <c r="G272" i="64"/>
  <c r="H272" i="64"/>
  <c r="G273" i="64"/>
  <c r="H273" i="64"/>
  <c r="F213" i="31"/>
  <c r="G213" i="31"/>
  <c r="H213" i="31"/>
  <c r="I213" i="31"/>
  <c r="J213" i="31"/>
  <c r="K213" i="31"/>
  <c r="F215" i="31"/>
  <c r="G215" i="31"/>
  <c r="H215" i="31"/>
  <c r="I215" i="31"/>
  <c r="J215" i="31"/>
  <c r="K215" i="31"/>
  <c r="F216" i="31"/>
  <c r="G216" i="31"/>
  <c r="H216" i="31"/>
  <c r="I216" i="31"/>
  <c r="J216" i="31"/>
  <c r="K216" i="31"/>
  <c r="F217" i="31"/>
  <c r="G217" i="31"/>
  <c r="H217" i="31"/>
  <c r="I217" i="31"/>
  <c r="J217" i="31"/>
  <c r="K217" i="31"/>
  <c r="F204" i="31"/>
  <c r="G204" i="31"/>
  <c r="H204" i="31"/>
  <c r="I204" i="31"/>
  <c r="J204" i="31"/>
  <c r="K204" i="31"/>
  <c r="F205" i="31"/>
  <c r="G205" i="31"/>
  <c r="H205" i="31"/>
  <c r="I205" i="31"/>
  <c r="J205" i="31"/>
  <c r="K205" i="31"/>
  <c r="F206" i="31"/>
  <c r="G206" i="31"/>
  <c r="H206" i="31"/>
  <c r="I206" i="31"/>
  <c r="J206" i="31"/>
  <c r="K206" i="31"/>
  <c r="F207" i="31"/>
  <c r="G207" i="31"/>
  <c r="H207" i="31"/>
  <c r="I207" i="31"/>
  <c r="J207" i="31"/>
  <c r="K207" i="31"/>
  <c r="F208" i="31"/>
  <c r="G208" i="31"/>
  <c r="H208" i="31"/>
  <c r="I208" i="31"/>
  <c r="J208" i="31"/>
  <c r="K208" i="31"/>
  <c r="F209" i="31"/>
  <c r="G209" i="31"/>
  <c r="H209" i="31"/>
  <c r="I209" i="31"/>
  <c r="J209" i="31"/>
  <c r="K209" i="31"/>
  <c r="F210" i="31"/>
  <c r="G210" i="31"/>
  <c r="H210" i="31"/>
  <c r="I210" i="31"/>
  <c r="J210" i="31"/>
  <c r="K210" i="31"/>
  <c r="F211" i="31"/>
  <c r="G211" i="31"/>
  <c r="H211" i="31"/>
  <c r="I211" i="31"/>
  <c r="J211" i="31"/>
  <c r="K211" i="31"/>
  <c r="F212" i="31"/>
  <c r="G212" i="31"/>
  <c r="H212" i="31"/>
  <c r="I212" i="31"/>
  <c r="J212" i="31"/>
  <c r="K212" i="31"/>
  <c r="K230" i="31"/>
  <c r="C231" i="31"/>
  <c r="D231" i="31"/>
  <c r="E231" i="31"/>
  <c r="G231" i="31"/>
  <c r="H231" i="31"/>
  <c r="I231" i="31"/>
  <c r="K231" i="31"/>
  <c r="C232" i="31"/>
  <c r="D232" i="31"/>
  <c r="E232" i="31"/>
  <c r="G232" i="31"/>
  <c r="H232" i="31"/>
  <c r="I232" i="31"/>
  <c r="K232" i="31"/>
  <c r="C233" i="31"/>
  <c r="D233" i="31"/>
  <c r="E233" i="31"/>
  <c r="G233" i="31"/>
  <c r="H233" i="31"/>
  <c r="I233" i="31"/>
  <c r="K233" i="31"/>
  <c r="C234" i="31"/>
  <c r="D234" i="31"/>
  <c r="E234" i="31"/>
  <c r="G234" i="31"/>
  <c r="H234" i="31"/>
  <c r="I234" i="31"/>
  <c r="K234" i="31"/>
  <c r="C235" i="31"/>
  <c r="D235" i="31"/>
  <c r="E235" i="31"/>
  <c r="G235" i="31"/>
  <c r="H235" i="31"/>
  <c r="I235" i="31"/>
  <c r="K235" i="31"/>
  <c r="C236" i="31"/>
  <c r="D236" i="31"/>
  <c r="E236" i="31"/>
  <c r="G236" i="31"/>
  <c r="H236" i="31"/>
  <c r="I236" i="31"/>
  <c r="K236" i="31"/>
  <c r="C237" i="31"/>
  <c r="D237" i="31"/>
  <c r="E237" i="31"/>
  <c r="G237" i="31"/>
  <c r="H237" i="31"/>
  <c r="I237" i="31"/>
  <c r="K237" i="31"/>
  <c r="C238" i="31"/>
  <c r="D238" i="31"/>
  <c r="E238" i="31"/>
  <c r="G238" i="31"/>
  <c r="H238" i="31"/>
  <c r="I238" i="31"/>
  <c r="K238" i="31"/>
  <c r="C239" i="31"/>
  <c r="D239" i="31"/>
  <c r="E239" i="31"/>
  <c r="G239" i="31"/>
  <c r="H239" i="31"/>
  <c r="I239" i="31"/>
  <c r="K239" i="31"/>
  <c r="C240" i="31"/>
  <c r="D240" i="31"/>
  <c r="E240" i="31"/>
  <c r="K240" i="31"/>
  <c r="C241" i="31"/>
  <c r="D241" i="31"/>
  <c r="E241" i="31"/>
  <c r="C242" i="31"/>
  <c r="D242" i="31"/>
  <c r="E242" i="31"/>
  <c r="C244" i="31"/>
  <c r="D244" i="31"/>
  <c r="E244" i="31"/>
  <c r="C245" i="31"/>
  <c r="D245" i="31"/>
  <c r="E245" i="31"/>
  <c r="H161" i="30"/>
  <c r="I161" i="30"/>
  <c r="G162" i="30"/>
  <c r="H162" i="30"/>
  <c r="I162" i="30"/>
  <c r="G164" i="30"/>
  <c r="H164" i="30"/>
  <c r="I164" i="30"/>
  <c r="G165" i="30"/>
  <c r="H165" i="30"/>
  <c r="I165" i="30"/>
  <c r="I190" i="20"/>
  <c r="J190" i="20"/>
  <c r="K190" i="20"/>
  <c r="I186" i="20"/>
  <c r="J186" i="20"/>
  <c r="K186" i="20"/>
  <c r="I187" i="20"/>
  <c r="J187" i="20"/>
  <c r="K187" i="20"/>
  <c r="I188" i="20"/>
  <c r="J188" i="20"/>
  <c r="K188" i="20"/>
  <c r="I189" i="20"/>
  <c r="J189" i="20"/>
  <c r="K189" i="20"/>
  <c r="B126" i="72"/>
  <c r="B125" i="72"/>
  <c r="B124" i="72"/>
  <c r="B123" i="72"/>
  <c r="B122" i="72"/>
  <c r="B121" i="72"/>
  <c r="B120" i="72"/>
  <c r="B119" i="72"/>
  <c r="B117" i="72"/>
  <c r="B116" i="72"/>
  <c r="B115" i="72"/>
  <c r="B111" i="72"/>
  <c r="B89" i="72"/>
  <c r="B88" i="72"/>
  <c r="B87" i="72"/>
  <c r="B86" i="72"/>
  <c r="B85" i="72"/>
  <c r="B84" i="72"/>
  <c r="B83" i="72"/>
  <c r="B82" i="72"/>
  <c r="B81" i="72"/>
  <c r="B80" i="72"/>
  <c r="B79" i="72"/>
  <c r="B77" i="72"/>
  <c r="B76" i="72"/>
  <c r="B75" i="72"/>
  <c r="B71" i="72"/>
  <c r="B206" i="71"/>
  <c r="B205" i="71"/>
  <c r="B204" i="71"/>
  <c r="B203" i="71"/>
  <c r="B202" i="71"/>
  <c r="B201" i="71"/>
  <c r="B200" i="71"/>
  <c r="B199" i="71"/>
  <c r="B197" i="71"/>
  <c r="B196" i="71"/>
  <c r="B195" i="71"/>
  <c r="B194" i="71"/>
  <c r="B193" i="71"/>
  <c r="B192" i="71"/>
  <c r="B190" i="71"/>
  <c r="B189" i="71"/>
  <c r="B188" i="71"/>
  <c r="B187" i="71"/>
  <c r="O167" i="71"/>
  <c r="O166" i="71"/>
  <c r="O165" i="71"/>
  <c r="O162" i="71"/>
  <c r="O161" i="71"/>
  <c r="O160" i="71"/>
  <c r="O158" i="71"/>
  <c r="O155" i="71"/>
  <c r="O154" i="71"/>
  <c r="O153" i="71"/>
  <c r="O152" i="71"/>
  <c r="O150" i="71"/>
  <c r="O149" i="71"/>
  <c r="O148" i="71"/>
  <c r="O147" i="71"/>
  <c r="O146" i="71"/>
  <c r="O145" i="71"/>
  <c r="O144" i="71"/>
  <c r="O118" i="71"/>
  <c r="O116" i="71"/>
  <c r="O114" i="71"/>
  <c r="O112" i="71"/>
  <c r="O111" i="71"/>
  <c r="O110" i="71"/>
  <c r="O109" i="71"/>
  <c r="O108" i="71"/>
  <c r="O106" i="71"/>
  <c r="O105" i="71"/>
  <c r="O104" i="71"/>
  <c r="O103" i="71"/>
  <c r="O102" i="71"/>
  <c r="O101" i="71"/>
  <c r="O100" i="71"/>
  <c r="J8" i="21"/>
  <c r="J9" i="21"/>
  <c r="J10" i="21"/>
  <c r="J11" i="21"/>
  <c r="J12" i="21"/>
  <c r="J14" i="21"/>
  <c r="J16" i="21"/>
  <c r="J17" i="21"/>
  <c r="J18" i="21"/>
  <c r="J19" i="21"/>
  <c r="J20" i="21"/>
  <c r="J21" i="21"/>
  <c r="J22" i="21"/>
  <c r="J23" i="21"/>
  <c r="J25" i="21"/>
  <c r="J26" i="21"/>
  <c r="J27" i="21"/>
  <c r="J28" i="21"/>
  <c r="J29" i="21"/>
  <c r="J38" i="21"/>
  <c r="J39" i="21"/>
  <c r="L144" i="21"/>
  <c r="K146" i="21"/>
  <c r="K147" i="21"/>
  <c r="L147" i="21"/>
  <c r="K148" i="21"/>
  <c r="L148" i="21"/>
  <c r="K149" i="21"/>
  <c r="L149" i="21"/>
  <c r="K150" i="21"/>
  <c r="L150" i="21"/>
  <c r="K151" i="21"/>
  <c r="L151" i="21"/>
  <c r="K152" i="21"/>
  <c r="L152" i="21"/>
  <c r="K153" i="21"/>
  <c r="L153" i="21"/>
  <c r="K154" i="21"/>
  <c r="L154" i="21"/>
  <c r="K155" i="21"/>
  <c r="L155" i="21"/>
  <c r="K156" i="21"/>
  <c r="L156" i="21"/>
  <c r="F169" i="22"/>
  <c r="F106" i="36"/>
  <c r="F120" i="37"/>
  <c r="F130" i="67"/>
  <c r="G275" i="6"/>
  <c r="F165" i="22"/>
  <c r="F102" i="36"/>
  <c r="F116" i="37"/>
  <c r="H266" i="4"/>
  <c r="H267" i="4"/>
  <c r="H268" i="4"/>
  <c r="H269" i="4"/>
  <c r="H265" i="4"/>
  <c r="G269" i="4"/>
  <c r="G266" i="4"/>
  <c r="G267" i="4"/>
  <c r="G268" i="4"/>
  <c r="G265" i="4"/>
  <c r="H141" i="35"/>
  <c r="I141" i="35"/>
  <c r="K141" i="35"/>
  <c r="L141" i="35"/>
  <c r="M141" i="35"/>
  <c r="H142" i="35"/>
  <c r="I142" i="35"/>
  <c r="K142" i="35"/>
  <c r="L142" i="35"/>
  <c r="M142" i="35"/>
  <c r="F161" i="27"/>
  <c r="G161" i="27"/>
  <c r="H161" i="27"/>
  <c r="I161" i="27"/>
  <c r="I182" i="20"/>
  <c r="N175" i="87" l="1"/>
  <c r="M175" i="87"/>
  <c r="L175" i="87"/>
  <c r="K175" i="87"/>
  <c r="J175" i="87"/>
  <c r="I177" i="87"/>
  <c r="I16" i="40"/>
  <c r="F156" i="42"/>
  <c r="H133" i="21"/>
  <c r="F133" i="21"/>
  <c r="G133" i="21"/>
  <c r="H16" i="51"/>
  <c r="G16" i="51"/>
  <c r="F162" i="27"/>
  <c r="G162" i="27"/>
  <c r="H162" i="27"/>
  <c r="I162" i="27"/>
  <c r="F10" i="51"/>
  <c r="G10" i="51"/>
  <c r="H10" i="51"/>
  <c r="F12" i="51"/>
  <c r="G12" i="51"/>
  <c r="H12" i="51"/>
  <c r="F13" i="51"/>
  <c r="G13" i="51"/>
  <c r="H13" i="51"/>
  <c r="F14" i="51"/>
  <c r="G14" i="51"/>
  <c r="H14" i="51"/>
  <c r="H9" i="51"/>
  <c r="G9" i="51"/>
  <c r="F9" i="51"/>
  <c r="L29" i="51"/>
  <c r="K31" i="51"/>
  <c r="M31" i="51"/>
  <c r="C32" i="51"/>
  <c r="D32" i="51"/>
  <c r="E32" i="51"/>
  <c r="G32" i="51"/>
  <c r="H32" i="51"/>
  <c r="I32" i="51"/>
  <c r="K32" i="51"/>
  <c r="L32" i="51"/>
  <c r="M32" i="51"/>
  <c r="C33" i="51"/>
  <c r="D33" i="51"/>
  <c r="E33" i="51"/>
  <c r="G33" i="51"/>
  <c r="H33" i="51"/>
  <c r="I33" i="51"/>
  <c r="K33" i="51"/>
  <c r="L33" i="51"/>
  <c r="M33" i="51"/>
  <c r="C34" i="51"/>
  <c r="D34" i="51"/>
  <c r="E34" i="51"/>
  <c r="G34" i="51"/>
  <c r="H34" i="51"/>
  <c r="I34" i="51"/>
  <c r="K34" i="51"/>
  <c r="L34" i="51"/>
  <c r="M34" i="51"/>
  <c r="C35" i="51"/>
  <c r="D35" i="51"/>
  <c r="E35" i="51"/>
  <c r="G35" i="51"/>
  <c r="H35" i="51"/>
  <c r="I35" i="51"/>
  <c r="K35" i="51"/>
  <c r="L35" i="51"/>
  <c r="M35" i="51"/>
  <c r="C36" i="51"/>
  <c r="D36" i="51"/>
  <c r="E36" i="51"/>
  <c r="G36" i="51"/>
  <c r="H36" i="51"/>
  <c r="I36" i="51"/>
  <c r="K36" i="51"/>
  <c r="L36" i="51"/>
  <c r="M36" i="51"/>
  <c r="C37" i="51"/>
  <c r="D37" i="51"/>
  <c r="E37" i="51"/>
  <c r="G37" i="51"/>
  <c r="H37" i="51"/>
  <c r="I37" i="51"/>
  <c r="K37" i="51"/>
  <c r="L37" i="51"/>
  <c r="M37" i="51"/>
  <c r="C38" i="51"/>
  <c r="D38" i="51"/>
  <c r="E38" i="51"/>
  <c r="G38" i="51"/>
  <c r="H38" i="51"/>
  <c r="I38" i="51"/>
  <c r="K38" i="51"/>
  <c r="L38" i="51"/>
  <c r="M38" i="51"/>
  <c r="C39" i="51"/>
  <c r="D39" i="51"/>
  <c r="E39" i="51"/>
  <c r="G39" i="51"/>
  <c r="H39" i="51"/>
  <c r="I39" i="51"/>
  <c r="K39" i="51"/>
  <c r="L39" i="51"/>
  <c r="M39" i="51"/>
  <c r="C40" i="51"/>
  <c r="D40" i="51"/>
  <c r="E40" i="51"/>
  <c r="G40" i="51"/>
  <c r="H40" i="51"/>
  <c r="I40" i="51"/>
  <c r="K40" i="51"/>
  <c r="L40" i="51"/>
  <c r="M40" i="51"/>
  <c r="C41" i="51"/>
  <c r="D41" i="51"/>
  <c r="E41" i="51"/>
  <c r="K41" i="51"/>
  <c r="L41" i="51"/>
  <c r="M41" i="51"/>
  <c r="C42" i="51"/>
  <c r="D42" i="51"/>
  <c r="E42" i="51"/>
  <c r="C43" i="51"/>
  <c r="D43" i="51"/>
  <c r="E43" i="51"/>
  <c r="C45" i="51"/>
  <c r="D45" i="51"/>
  <c r="E45" i="51"/>
  <c r="C46" i="51"/>
  <c r="D46" i="51"/>
  <c r="E46" i="51"/>
  <c r="L217" i="71"/>
  <c r="M217" i="71" s="1"/>
  <c r="F135" i="37"/>
  <c r="F133" i="37"/>
  <c r="F148" i="42"/>
  <c r="J129" i="67"/>
  <c r="F220" i="71"/>
  <c r="F217" i="71"/>
  <c r="F218" i="71"/>
  <c r="F219" i="71"/>
  <c r="F136" i="72"/>
  <c r="F137" i="72"/>
  <c r="F138" i="72"/>
  <c r="F139" i="72"/>
  <c r="F128" i="76"/>
  <c r="H128" i="76"/>
  <c r="F129" i="76"/>
  <c r="H129" i="76"/>
  <c r="F130" i="76"/>
  <c r="H130" i="76"/>
  <c r="F131" i="76"/>
  <c r="H131" i="76"/>
  <c r="F85" i="75"/>
  <c r="G85" i="75"/>
  <c r="H85" i="75"/>
  <c r="I85" i="75"/>
  <c r="J85" i="75"/>
  <c r="F84" i="75"/>
  <c r="G84" i="75"/>
  <c r="H84" i="75"/>
  <c r="I84" i="75"/>
  <c r="J84" i="75"/>
  <c r="F81" i="75"/>
  <c r="G81" i="75"/>
  <c r="H81" i="75"/>
  <c r="I81" i="75"/>
  <c r="J81" i="75"/>
  <c r="F82" i="75"/>
  <c r="G82" i="75"/>
  <c r="H82" i="75"/>
  <c r="I82" i="75"/>
  <c r="J82" i="75"/>
  <c r="F83" i="75"/>
  <c r="G83" i="75"/>
  <c r="H83" i="75"/>
  <c r="I83" i="75"/>
  <c r="J83" i="75"/>
  <c r="F209" i="13"/>
  <c r="F210" i="13"/>
  <c r="F211" i="13"/>
  <c r="G211" i="13" s="1"/>
  <c r="F212" i="13"/>
  <c r="F136" i="67"/>
  <c r="F132" i="67"/>
  <c r="F134" i="67"/>
  <c r="F135" i="67"/>
  <c r="F131" i="67"/>
  <c r="F129" i="67"/>
  <c r="F128" i="67"/>
  <c r="F35" i="12"/>
  <c r="F31" i="12"/>
  <c r="F32" i="12"/>
  <c r="F33" i="12"/>
  <c r="G33" i="12" s="1"/>
  <c r="F34" i="12"/>
  <c r="G22" i="12"/>
  <c r="G25" i="12"/>
  <c r="F27" i="12"/>
  <c r="F28" i="12"/>
  <c r="F29" i="12"/>
  <c r="F30" i="12"/>
  <c r="F103" i="26"/>
  <c r="G103" i="26"/>
  <c r="H103" i="26"/>
  <c r="I103" i="26"/>
  <c r="F104" i="26"/>
  <c r="G104" i="26"/>
  <c r="H104" i="26"/>
  <c r="I104" i="26"/>
  <c r="F105" i="26"/>
  <c r="G105" i="26"/>
  <c r="H105" i="26"/>
  <c r="I105" i="26"/>
  <c r="I102" i="26"/>
  <c r="H102" i="26"/>
  <c r="G102" i="26"/>
  <c r="F102" i="26"/>
  <c r="F117" i="74"/>
  <c r="F159" i="22"/>
  <c r="F100" i="36"/>
  <c r="F114" i="37"/>
  <c r="F356" i="11"/>
  <c r="F357" i="11"/>
  <c r="F358" i="11"/>
  <c r="F359" i="11"/>
  <c r="G359" i="11" s="1"/>
  <c r="F130" i="21"/>
  <c r="G130" i="21"/>
  <c r="H130" i="21"/>
  <c r="F131" i="21"/>
  <c r="G131" i="21"/>
  <c r="H131" i="21"/>
  <c r="H259" i="64"/>
  <c r="H255" i="64"/>
  <c r="F211" i="7"/>
  <c r="L130" i="67"/>
  <c r="E126" i="86"/>
  <c r="D126" i="86"/>
  <c r="C126" i="86"/>
  <c r="E125" i="86"/>
  <c r="D125" i="86"/>
  <c r="C125" i="86"/>
  <c r="E124" i="86"/>
  <c r="D124" i="86"/>
  <c r="C124" i="86"/>
  <c r="E123" i="86"/>
  <c r="D123" i="86"/>
  <c r="C123" i="86"/>
  <c r="M122" i="86"/>
  <c r="L122" i="86"/>
  <c r="K122" i="86"/>
  <c r="E122" i="86"/>
  <c r="D122" i="86"/>
  <c r="C122" i="86"/>
  <c r="M121" i="86"/>
  <c r="L121" i="86"/>
  <c r="K121" i="86"/>
  <c r="I121" i="86"/>
  <c r="H121" i="86"/>
  <c r="G121" i="86"/>
  <c r="E121" i="86"/>
  <c r="D121" i="86"/>
  <c r="C121" i="86"/>
  <c r="M120" i="86"/>
  <c r="L120" i="86"/>
  <c r="K120" i="86"/>
  <c r="I120" i="86"/>
  <c r="H120" i="86"/>
  <c r="G120" i="86"/>
  <c r="E120" i="86"/>
  <c r="D120" i="86"/>
  <c r="C120" i="86"/>
  <c r="M119" i="86"/>
  <c r="L119" i="86"/>
  <c r="K119" i="86"/>
  <c r="I119" i="86"/>
  <c r="H119" i="86"/>
  <c r="G119" i="86"/>
  <c r="E119" i="86"/>
  <c r="D119" i="86"/>
  <c r="C119" i="86"/>
  <c r="M118" i="86"/>
  <c r="L118" i="86"/>
  <c r="K118" i="86"/>
  <c r="I118" i="86"/>
  <c r="H118" i="86"/>
  <c r="G118" i="86"/>
  <c r="E118" i="86"/>
  <c r="D118" i="86"/>
  <c r="C118" i="86"/>
  <c r="M117" i="86"/>
  <c r="L117" i="86"/>
  <c r="K117" i="86"/>
  <c r="I117" i="86"/>
  <c r="H117" i="86"/>
  <c r="G117" i="86"/>
  <c r="E117" i="86"/>
  <c r="D117" i="86"/>
  <c r="C117" i="86"/>
  <c r="M116" i="86"/>
  <c r="L116" i="86"/>
  <c r="K116" i="86"/>
  <c r="I116" i="86"/>
  <c r="H116" i="86"/>
  <c r="G116" i="86"/>
  <c r="E116" i="86"/>
  <c r="D116" i="86"/>
  <c r="C116" i="86"/>
  <c r="M115" i="86"/>
  <c r="L115" i="86"/>
  <c r="K115" i="86"/>
  <c r="I115" i="86"/>
  <c r="H115" i="86"/>
  <c r="G115" i="86"/>
  <c r="E115" i="86"/>
  <c r="D115" i="86"/>
  <c r="C115" i="86"/>
  <c r="M114" i="86"/>
  <c r="L114" i="86"/>
  <c r="K114" i="86"/>
  <c r="I114" i="86"/>
  <c r="H114" i="86"/>
  <c r="G114" i="86"/>
  <c r="E114" i="86"/>
  <c r="D114" i="86"/>
  <c r="C114" i="86"/>
  <c r="M113" i="86"/>
  <c r="L113" i="86"/>
  <c r="K113" i="86"/>
  <c r="I113" i="86"/>
  <c r="H113" i="86"/>
  <c r="G113" i="86"/>
  <c r="E113" i="86"/>
  <c r="D113" i="86"/>
  <c r="C113" i="86"/>
  <c r="M112" i="86"/>
  <c r="K112" i="86"/>
  <c r="L110" i="86"/>
  <c r="N73" i="86"/>
  <c r="L213" i="71"/>
  <c r="M213" i="71" s="1"/>
  <c r="L214" i="71"/>
  <c r="L215" i="71"/>
  <c r="L208" i="71"/>
  <c r="M208" i="71" s="1"/>
  <c r="L209" i="71"/>
  <c r="L207" i="71"/>
  <c r="L205" i="71"/>
  <c r="F174" i="71"/>
  <c r="J174" i="71"/>
  <c r="K174" i="71"/>
  <c r="L174" i="71"/>
  <c r="M174" i="71"/>
  <c r="F175" i="71"/>
  <c r="F176" i="71"/>
  <c r="J176" i="71"/>
  <c r="K176" i="71"/>
  <c r="L176" i="71"/>
  <c r="M176" i="71"/>
  <c r="F177" i="71"/>
  <c r="J177" i="71"/>
  <c r="K177" i="71"/>
  <c r="L177" i="71"/>
  <c r="M177" i="71"/>
  <c r="F178" i="71"/>
  <c r="J178" i="71"/>
  <c r="K178" i="71"/>
  <c r="L178" i="71"/>
  <c r="M178" i="71"/>
  <c r="F179" i="71"/>
  <c r="J179" i="71"/>
  <c r="K179" i="71"/>
  <c r="L179" i="71"/>
  <c r="M179" i="71"/>
  <c r="F180" i="71"/>
  <c r="J180" i="71"/>
  <c r="K180" i="71"/>
  <c r="L180" i="71"/>
  <c r="M180" i="71"/>
  <c r="F181" i="71"/>
  <c r="J181" i="71"/>
  <c r="K181" i="71"/>
  <c r="L181" i="71"/>
  <c r="M181" i="71"/>
  <c r="F182" i="71"/>
  <c r="J182" i="71"/>
  <c r="K182" i="71"/>
  <c r="L182" i="71"/>
  <c r="M182" i="71"/>
  <c r="J183" i="71"/>
  <c r="K183" i="71"/>
  <c r="L183" i="71"/>
  <c r="M183" i="71"/>
  <c r="J184" i="71"/>
  <c r="K184" i="71"/>
  <c r="L184" i="71"/>
  <c r="M184" i="71"/>
  <c r="F185" i="71"/>
  <c r="J185" i="71"/>
  <c r="K185" i="71"/>
  <c r="L185" i="71"/>
  <c r="M185" i="71"/>
  <c r="F186" i="71"/>
  <c r="J186" i="71"/>
  <c r="K186" i="71"/>
  <c r="L186" i="71"/>
  <c r="M186" i="71"/>
  <c r="F187" i="71"/>
  <c r="J187" i="71"/>
  <c r="K187" i="71"/>
  <c r="L187" i="71"/>
  <c r="M187" i="71"/>
  <c r="F188" i="71"/>
  <c r="J188" i="71"/>
  <c r="K188" i="71"/>
  <c r="L188" i="71"/>
  <c r="M188" i="71"/>
  <c r="F189" i="71"/>
  <c r="J189" i="71"/>
  <c r="K189" i="71"/>
  <c r="L189" i="71"/>
  <c r="M189" i="71"/>
  <c r="F191" i="71"/>
  <c r="J191" i="71"/>
  <c r="K191" i="71"/>
  <c r="L191" i="71"/>
  <c r="F192" i="71"/>
  <c r="L193" i="71"/>
  <c r="J194" i="71"/>
  <c r="K194" i="71"/>
  <c r="L194" i="71"/>
  <c r="J195" i="71"/>
  <c r="K195" i="71"/>
  <c r="L195" i="71"/>
  <c r="J196" i="71"/>
  <c r="K196" i="71"/>
  <c r="L196" i="71"/>
  <c r="J197" i="71"/>
  <c r="K197" i="71"/>
  <c r="L197" i="71"/>
  <c r="F198" i="71"/>
  <c r="J198" i="71"/>
  <c r="K198" i="71"/>
  <c r="F199" i="71"/>
  <c r="J199" i="71"/>
  <c r="K199" i="71"/>
  <c r="L199" i="71"/>
  <c r="M199" i="71"/>
  <c r="F200" i="71"/>
  <c r="J200" i="71"/>
  <c r="K200" i="71"/>
  <c r="L200" i="71"/>
  <c r="F201" i="71"/>
  <c r="J201" i="71"/>
  <c r="K201" i="71"/>
  <c r="L201" i="71"/>
  <c r="F202" i="71"/>
  <c r="J202" i="71"/>
  <c r="K202" i="71"/>
  <c r="L202" i="71"/>
  <c r="F203" i="71"/>
  <c r="F205" i="71"/>
  <c r="J205" i="71"/>
  <c r="K205" i="71"/>
  <c r="F207" i="71"/>
  <c r="J207" i="71"/>
  <c r="K207" i="71"/>
  <c r="F208" i="71"/>
  <c r="J208" i="71"/>
  <c r="K208" i="71"/>
  <c r="F209" i="71"/>
  <c r="J209" i="71"/>
  <c r="K209" i="71"/>
  <c r="F212" i="71"/>
  <c r="J212" i="71"/>
  <c r="K212" i="71"/>
  <c r="L212" i="71"/>
  <c r="M212" i="71" s="1"/>
  <c r="F213" i="71"/>
  <c r="J213" i="71"/>
  <c r="K213" i="71"/>
  <c r="F214" i="71"/>
  <c r="J214" i="71"/>
  <c r="K214" i="71"/>
  <c r="F215" i="71"/>
  <c r="J135" i="72"/>
  <c r="K135" i="72"/>
  <c r="L135" i="72"/>
  <c r="J134" i="72"/>
  <c r="K134" i="72"/>
  <c r="L134" i="72"/>
  <c r="J133" i="72"/>
  <c r="K133" i="72"/>
  <c r="L133" i="72"/>
  <c r="J132" i="72"/>
  <c r="K132" i="72"/>
  <c r="L132" i="72"/>
  <c r="F15" i="12"/>
  <c r="F204" i="13"/>
  <c r="G204" i="13" s="1"/>
  <c r="H204" i="13" s="1"/>
  <c r="I204" i="13" s="1"/>
  <c r="B205" i="13"/>
  <c r="B206" i="13" s="1"/>
  <c r="B207" i="13" s="1"/>
  <c r="B208" i="13" s="1"/>
  <c r="F201" i="13"/>
  <c r="B202" i="13"/>
  <c r="B203" i="13" s="1"/>
  <c r="F202" i="13"/>
  <c r="F203" i="13"/>
  <c r="F205" i="13"/>
  <c r="G205" i="13" s="1"/>
  <c r="F206" i="13"/>
  <c r="G206" i="13" s="1"/>
  <c r="F207" i="13"/>
  <c r="G207" i="13" s="1"/>
  <c r="F208" i="13"/>
  <c r="G208" i="13" s="1"/>
  <c r="F191" i="13"/>
  <c r="G191" i="13" s="1"/>
  <c r="H191" i="13"/>
  <c r="I191" i="13"/>
  <c r="F193" i="13"/>
  <c r="H193" i="13"/>
  <c r="I193" i="13"/>
  <c r="F194" i="13"/>
  <c r="G194" i="13" s="1"/>
  <c r="H194" i="13"/>
  <c r="I194" i="13"/>
  <c r="F195" i="13"/>
  <c r="G195" i="13" s="1"/>
  <c r="H195" i="13"/>
  <c r="I195" i="13"/>
  <c r="J212" i="7"/>
  <c r="F77" i="85"/>
  <c r="N115" i="36"/>
  <c r="M115" i="36"/>
  <c r="L115" i="36"/>
  <c r="K115" i="36"/>
  <c r="J115" i="36"/>
  <c r="N113" i="36"/>
  <c r="M113" i="36"/>
  <c r="L113" i="36"/>
  <c r="K113" i="36"/>
  <c r="J113" i="36"/>
  <c r="N111" i="36"/>
  <c r="M111" i="36"/>
  <c r="L111" i="36"/>
  <c r="K111" i="36"/>
  <c r="J111" i="36"/>
  <c r="K109" i="36"/>
  <c r="L109" i="36"/>
  <c r="M109" i="36"/>
  <c r="N109" i="36"/>
  <c r="K107" i="36"/>
  <c r="L107" i="36"/>
  <c r="M107" i="36"/>
  <c r="N107" i="36"/>
  <c r="K105" i="36"/>
  <c r="L105" i="36"/>
  <c r="M105" i="36"/>
  <c r="N105" i="36"/>
  <c r="K103" i="36"/>
  <c r="L103" i="36"/>
  <c r="M103" i="36"/>
  <c r="N103" i="36"/>
  <c r="K101" i="36"/>
  <c r="L101" i="36"/>
  <c r="M101" i="36"/>
  <c r="N101" i="36"/>
  <c r="M164" i="22"/>
  <c r="L164" i="22"/>
  <c r="J109" i="36"/>
  <c r="N99" i="36"/>
  <c r="M99" i="36"/>
  <c r="L99" i="36"/>
  <c r="K99" i="36"/>
  <c r="N177" i="87" l="1"/>
  <c r="M177" i="87"/>
  <c r="J177" i="87"/>
  <c r="I179" i="87"/>
  <c r="L177" i="87"/>
  <c r="K177" i="87"/>
  <c r="F158" i="42"/>
  <c r="G31" i="12"/>
  <c r="M195" i="71"/>
  <c r="G209" i="13"/>
  <c r="H209" i="13" s="1"/>
  <c r="I209" i="13" s="1"/>
  <c r="J209" i="13" s="1"/>
  <c r="G193" i="13"/>
  <c r="G202" i="13"/>
  <c r="H202" i="13" s="1"/>
  <c r="I202" i="13" s="1"/>
  <c r="J202" i="13" s="1"/>
  <c r="G201" i="13"/>
  <c r="H201" i="13" s="1"/>
  <c r="I201" i="13" s="1"/>
  <c r="J201" i="13" s="1"/>
  <c r="G203" i="13"/>
  <c r="H203" i="13" s="1"/>
  <c r="I203" i="13" s="1"/>
  <c r="J203" i="13" s="1"/>
  <c r="G210" i="13"/>
  <c r="H210" i="13" s="1"/>
  <c r="I210" i="13" s="1"/>
  <c r="J210" i="13" s="1"/>
  <c r="G28" i="12"/>
  <c r="M191" i="71"/>
  <c r="M196" i="71"/>
  <c r="M200" i="71"/>
  <c r="M194" i="71"/>
  <c r="M202" i="71"/>
  <c r="M197" i="71"/>
  <c r="M214" i="71"/>
  <c r="M207" i="71"/>
  <c r="M215" i="71"/>
  <c r="M209" i="71"/>
  <c r="M193" i="71"/>
  <c r="M201" i="71"/>
  <c r="G34" i="12"/>
  <c r="H34" i="12" s="1"/>
  <c r="I34" i="12" s="1"/>
  <c r="G29" i="12"/>
  <c r="I131" i="76"/>
  <c r="G130" i="76"/>
  <c r="I130" i="76"/>
  <c r="I129" i="76"/>
  <c r="G131" i="76"/>
  <c r="G128" i="76"/>
  <c r="G129" i="76"/>
  <c r="I128" i="76"/>
  <c r="G212" i="13"/>
  <c r="H212" i="13" s="1"/>
  <c r="I212" i="13" s="1"/>
  <c r="H211" i="13"/>
  <c r="I211" i="13" s="1"/>
  <c r="J211" i="13" s="1"/>
  <c r="B209" i="13"/>
  <c r="B210" i="13" s="1"/>
  <c r="B211" i="13" s="1"/>
  <c r="B212" i="13" s="1"/>
  <c r="B213" i="13" s="1"/>
  <c r="B214" i="13" s="1"/>
  <c r="B215" i="13" s="1"/>
  <c r="B216" i="13" s="1"/>
  <c r="B217" i="13" s="1"/>
  <c r="B218" i="13" s="1"/>
  <c r="B219" i="13" s="1"/>
  <c r="B220" i="13" s="1"/>
  <c r="B221" i="13" s="1"/>
  <c r="H33" i="12"/>
  <c r="I33" i="12" s="1"/>
  <c r="G35" i="12"/>
  <c r="H35" i="12" s="1"/>
  <c r="G32" i="12"/>
  <c r="H32" i="12" s="1"/>
  <c r="I32" i="12" s="1"/>
  <c r="J32" i="12" s="1"/>
  <c r="G30" i="12"/>
  <c r="H30" i="12" s="1"/>
  <c r="B22" i="12"/>
  <c r="B24" i="12"/>
  <c r="B25" i="12"/>
  <c r="G27" i="12"/>
  <c r="H22" i="12"/>
  <c r="I22" i="12" s="1"/>
  <c r="J22" i="12" s="1"/>
  <c r="H25" i="12"/>
  <c r="I25" i="12" s="1"/>
  <c r="J25" i="12" s="1"/>
  <c r="G117" i="74"/>
  <c r="H117" i="74" s="1"/>
  <c r="M205" i="71"/>
  <c r="G356" i="11"/>
  <c r="H356" i="11" s="1"/>
  <c r="I356" i="11" s="1"/>
  <c r="G358" i="11"/>
  <c r="H358" i="11" s="1"/>
  <c r="I358" i="11" s="1"/>
  <c r="H359" i="11"/>
  <c r="I359" i="11" s="1"/>
  <c r="G357" i="11"/>
  <c r="H357" i="11" s="1"/>
  <c r="I357" i="11" s="1"/>
  <c r="B191" i="71"/>
  <c r="H205" i="13"/>
  <c r="H206" i="13"/>
  <c r="H207" i="13"/>
  <c r="H208" i="13"/>
  <c r="J204" i="13"/>
  <c r="L167" i="71"/>
  <c r="M167" i="71" s="1"/>
  <c r="K167" i="71"/>
  <c r="J167" i="71"/>
  <c r="L166" i="71"/>
  <c r="M166" i="71" s="1"/>
  <c r="K166" i="71"/>
  <c r="J166" i="71"/>
  <c r="K179" i="87" l="1"/>
  <c r="I181" i="87"/>
  <c r="N179" i="87"/>
  <c r="M179" i="87"/>
  <c r="J179" i="87"/>
  <c r="L179" i="87"/>
  <c r="F160" i="42"/>
  <c r="F136" i="21"/>
  <c r="G136" i="21"/>
  <c r="H136" i="21"/>
  <c r="F135" i="21"/>
  <c r="G135" i="21"/>
  <c r="H135" i="21"/>
  <c r="I30" i="12"/>
  <c r="J30" i="12" s="1"/>
  <c r="H31" i="12"/>
  <c r="I31" i="12" s="1"/>
  <c r="J31" i="12" s="1"/>
  <c r="H29" i="12"/>
  <c r="I29" i="12" s="1"/>
  <c r="J29" i="12" s="1"/>
  <c r="H28" i="12"/>
  <c r="I28" i="12" s="1"/>
  <c r="J28" i="12" s="1"/>
  <c r="I35" i="12"/>
  <c r="J35" i="12" s="1"/>
  <c r="J34" i="12"/>
  <c r="J212" i="13"/>
  <c r="J33" i="12"/>
  <c r="B23" i="12"/>
  <c r="B26" i="12"/>
  <c r="H27" i="12"/>
  <c r="I27" i="12" s="1"/>
  <c r="J27" i="12" s="1"/>
  <c r="I205" i="13"/>
  <c r="I206" i="13"/>
  <c r="I207" i="13"/>
  <c r="J207" i="13" s="1"/>
  <c r="I208" i="13"/>
  <c r="N167" i="71"/>
  <c r="N166" i="71"/>
  <c r="K123" i="67"/>
  <c r="K181" i="87" l="1"/>
  <c r="M181" i="87"/>
  <c r="N181" i="87"/>
  <c r="L181" i="87"/>
  <c r="J181" i="87"/>
  <c r="F162" i="42"/>
  <c r="F137" i="21"/>
  <c r="G137" i="21"/>
  <c r="H137" i="21"/>
  <c r="J208" i="13"/>
  <c r="F71" i="81"/>
  <c r="J206" i="13"/>
  <c r="J205" i="13"/>
  <c r="F72" i="81" l="1"/>
  <c r="G72" i="81"/>
  <c r="H72" i="81"/>
  <c r="I72" i="81"/>
  <c r="J72" i="81"/>
  <c r="K72" i="81"/>
  <c r="F164" i="42"/>
  <c r="F268" i="9"/>
  <c r="G268" i="9"/>
  <c r="H268" i="9"/>
  <c r="I268" i="9"/>
  <c r="F269" i="9"/>
  <c r="G269" i="9"/>
  <c r="H269" i="9"/>
  <c r="I269" i="9"/>
  <c r="F270" i="9"/>
  <c r="H270" i="9"/>
  <c r="F271" i="9"/>
  <c r="F262" i="10"/>
  <c r="G262" i="10"/>
  <c r="F263" i="10"/>
  <c r="G263" i="10"/>
  <c r="F264" i="10"/>
  <c r="G264" i="10"/>
  <c r="F265" i="10"/>
  <c r="G265" i="10"/>
  <c r="F266" i="10"/>
  <c r="G266" i="10"/>
  <c r="F277" i="6"/>
  <c r="G277" i="6"/>
  <c r="I277" i="6"/>
  <c r="J277" i="6"/>
  <c r="K277" i="6"/>
  <c r="F278" i="6"/>
  <c r="G278" i="6"/>
  <c r="H278" i="6"/>
  <c r="I278" i="6"/>
  <c r="J278" i="6"/>
  <c r="K278" i="6"/>
  <c r="F279" i="6"/>
  <c r="G279" i="6"/>
  <c r="H279" i="6"/>
  <c r="I279" i="6"/>
  <c r="J279" i="6"/>
  <c r="K279" i="6"/>
  <c r="F280" i="6"/>
  <c r="G280" i="6"/>
  <c r="I280" i="6"/>
  <c r="J280" i="6"/>
  <c r="K280" i="6"/>
  <c r="G217" i="7"/>
  <c r="H217" i="7"/>
  <c r="I217" i="7"/>
  <c r="G218" i="7"/>
  <c r="H218" i="7"/>
  <c r="I218" i="7"/>
  <c r="F266" i="4"/>
  <c r="I266" i="4"/>
  <c r="J266" i="4"/>
  <c r="F267" i="4"/>
  <c r="I267" i="4"/>
  <c r="J267" i="4"/>
  <c r="F268" i="4"/>
  <c r="I268" i="4"/>
  <c r="J268" i="4"/>
  <c r="I269" i="4"/>
  <c r="J269" i="4"/>
  <c r="G133" i="67"/>
  <c r="H133" i="67"/>
  <c r="I133" i="67"/>
  <c r="J133" i="67"/>
  <c r="K133" i="67"/>
  <c r="L133" i="67"/>
  <c r="K134" i="67"/>
  <c r="G134" i="67"/>
  <c r="H134" i="67"/>
  <c r="I134" i="67"/>
  <c r="J134" i="67"/>
  <c r="L134" i="67"/>
  <c r="M134" i="67"/>
  <c r="G135" i="67"/>
  <c r="H135" i="67"/>
  <c r="I135" i="67"/>
  <c r="J135" i="67"/>
  <c r="K135" i="67"/>
  <c r="L135" i="67"/>
  <c r="K136" i="67"/>
  <c r="G136" i="67"/>
  <c r="H136" i="67"/>
  <c r="I136" i="67"/>
  <c r="J136" i="67"/>
  <c r="L136" i="67"/>
  <c r="M136" i="67"/>
  <c r="F166" i="42" l="1"/>
  <c r="I146" i="42"/>
  <c r="F158" i="71"/>
  <c r="H215" i="7"/>
  <c r="I215" i="7"/>
  <c r="G216" i="7"/>
  <c r="H216" i="7"/>
  <c r="I216" i="7"/>
  <c r="I118" i="42"/>
  <c r="I120" i="42" s="1"/>
  <c r="I122" i="42" s="1"/>
  <c r="I124" i="42" s="1"/>
  <c r="F166" i="23"/>
  <c r="G166" i="23"/>
  <c r="H166" i="23"/>
  <c r="I166" i="23"/>
  <c r="J166" i="23"/>
  <c r="J165" i="23"/>
  <c r="I165" i="23"/>
  <c r="H165" i="23"/>
  <c r="G165" i="23"/>
  <c r="F165" i="23"/>
  <c r="I166" i="22"/>
  <c r="F113" i="66"/>
  <c r="G113" i="66"/>
  <c r="H113" i="66"/>
  <c r="I113" i="66"/>
  <c r="J113" i="66"/>
  <c r="K113" i="66"/>
  <c r="L113" i="66"/>
  <c r="M113" i="66"/>
  <c r="F114" i="66"/>
  <c r="G114" i="66"/>
  <c r="H114" i="66"/>
  <c r="I114" i="66"/>
  <c r="J114" i="66"/>
  <c r="K114" i="66"/>
  <c r="L114" i="66"/>
  <c r="M114" i="66"/>
  <c r="F115" i="66"/>
  <c r="G115" i="66"/>
  <c r="H115" i="66"/>
  <c r="I115" i="66"/>
  <c r="J115" i="66"/>
  <c r="K115" i="66"/>
  <c r="L115" i="66"/>
  <c r="M115" i="66"/>
  <c r="F116" i="66"/>
  <c r="G116" i="66"/>
  <c r="H116" i="66"/>
  <c r="I116" i="66"/>
  <c r="J116" i="66"/>
  <c r="K116" i="66"/>
  <c r="L116" i="66"/>
  <c r="M116" i="66"/>
  <c r="J182" i="20"/>
  <c r="K182" i="20"/>
  <c r="I183" i="20"/>
  <c r="J183" i="20"/>
  <c r="K183" i="20"/>
  <c r="I184" i="20"/>
  <c r="J184" i="20"/>
  <c r="K184" i="20"/>
  <c r="I185" i="20"/>
  <c r="J185" i="20"/>
  <c r="K185" i="20"/>
  <c r="F109" i="74"/>
  <c r="G109" i="74" s="1"/>
  <c r="H109" i="74" s="1"/>
  <c r="F170" i="42" l="1"/>
  <c r="F168" i="42"/>
  <c r="K146" i="42"/>
  <c r="J146" i="42"/>
  <c r="N79" i="86"/>
  <c r="L166" i="22"/>
  <c r="M166" i="22"/>
  <c r="G215" i="7"/>
  <c r="G264" i="64"/>
  <c r="G265" i="64"/>
  <c r="H265" i="64"/>
  <c r="G266" i="64"/>
  <c r="G267" i="64"/>
  <c r="H267" i="64"/>
  <c r="H156" i="30"/>
  <c r="I156" i="30"/>
  <c r="G157" i="30"/>
  <c r="H157" i="30"/>
  <c r="I157" i="30"/>
  <c r="G158" i="30"/>
  <c r="H158" i="30"/>
  <c r="I158" i="30"/>
  <c r="G159" i="30"/>
  <c r="H159" i="30"/>
  <c r="I159" i="30"/>
  <c r="G160" i="30"/>
  <c r="H160" i="30"/>
  <c r="I160" i="30"/>
  <c r="F82" i="86" l="1"/>
  <c r="F84" i="86" l="1"/>
  <c r="F86" i="86" l="1"/>
  <c r="F157" i="27"/>
  <c r="G157" i="27"/>
  <c r="H157" i="27"/>
  <c r="I157" i="27"/>
  <c r="H158" i="27"/>
  <c r="F158" i="27"/>
  <c r="G158" i="27"/>
  <c r="F116" i="21"/>
  <c r="G116" i="21"/>
  <c r="H116" i="21"/>
  <c r="F117" i="21"/>
  <c r="G117" i="21"/>
  <c r="H117" i="21"/>
  <c r="G118" i="21"/>
  <c r="F118" i="21"/>
  <c r="F119" i="21"/>
  <c r="G119" i="21"/>
  <c r="H119" i="21"/>
  <c r="F120" i="21"/>
  <c r="G120" i="21"/>
  <c r="H120" i="21"/>
  <c r="F121" i="21"/>
  <c r="H121" i="21"/>
  <c r="F122" i="21"/>
  <c r="H122" i="21"/>
  <c r="F124" i="21"/>
  <c r="H124" i="21"/>
  <c r="F125" i="21"/>
  <c r="H125" i="21"/>
  <c r="F126" i="21"/>
  <c r="H126" i="21"/>
  <c r="F127" i="21"/>
  <c r="H127" i="21"/>
  <c r="F128" i="21"/>
  <c r="H128" i="21"/>
  <c r="G128" i="21"/>
  <c r="G129" i="21"/>
  <c r="F123" i="42"/>
  <c r="F109" i="37"/>
  <c r="F88" i="86" l="1"/>
  <c r="F129" i="21"/>
  <c r="H129" i="21"/>
  <c r="I158" i="27"/>
  <c r="G125" i="21"/>
  <c r="G126" i="21"/>
  <c r="F111" i="37"/>
  <c r="F107" i="37"/>
  <c r="F123" i="72"/>
  <c r="F125" i="72"/>
  <c r="F82" i="84"/>
  <c r="F80" i="84"/>
  <c r="F156" i="71"/>
  <c r="F160" i="71"/>
  <c r="F161" i="71"/>
  <c r="F162" i="71"/>
  <c r="F165" i="71"/>
  <c r="J103" i="24"/>
  <c r="J104" i="24"/>
  <c r="J105" i="24"/>
  <c r="J106" i="24"/>
  <c r="J107" i="24"/>
  <c r="J108" i="24"/>
  <c r="J109" i="24"/>
  <c r="I103" i="24"/>
  <c r="I104" i="24"/>
  <c r="I105" i="24"/>
  <c r="I106" i="24"/>
  <c r="I107" i="24"/>
  <c r="I108" i="24"/>
  <c r="I109" i="24"/>
  <c r="J102" i="24"/>
  <c r="I102" i="24"/>
  <c r="F90" i="86" l="1"/>
  <c r="I148" i="42"/>
  <c r="I90" i="86"/>
  <c r="I92" i="86" s="1"/>
  <c r="I94" i="86" s="1"/>
  <c r="I96" i="86" s="1"/>
  <c r="F159" i="27"/>
  <c r="G159" i="27"/>
  <c r="H159" i="27"/>
  <c r="I159" i="27"/>
  <c r="G127" i="21"/>
  <c r="L165" i="71"/>
  <c r="M165" i="71" s="1"/>
  <c r="K165" i="71"/>
  <c r="J165" i="71"/>
  <c r="L162" i="71"/>
  <c r="M162" i="71" s="1"/>
  <c r="K162" i="71"/>
  <c r="J162" i="71"/>
  <c r="L161" i="71"/>
  <c r="M161" i="71" s="1"/>
  <c r="K161" i="71"/>
  <c r="J161" i="71"/>
  <c r="L129" i="72"/>
  <c r="K129" i="72"/>
  <c r="J129" i="72"/>
  <c r="L128" i="72"/>
  <c r="K128" i="72"/>
  <c r="J128" i="72"/>
  <c r="F92" i="86" l="1"/>
  <c r="I150" i="42"/>
  <c r="I152" i="42" s="1"/>
  <c r="K148" i="42"/>
  <c r="J148" i="42"/>
  <c r="F160" i="27"/>
  <c r="G160" i="27"/>
  <c r="H160" i="27"/>
  <c r="I160" i="27"/>
  <c r="N165" i="71"/>
  <c r="N162" i="71"/>
  <c r="N161" i="71"/>
  <c r="F94" i="86" l="1"/>
  <c r="F96" i="86"/>
  <c r="J150" i="42"/>
  <c r="K150" i="42"/>
  <c r="K152" i="42"/>
  <c r="J152" i="42"/>
  <c r="I154" i="42"/>
  <c r="F166" i="71"/>
  <c r="F167" i="71"/>
  <c r="F168" i="71"/>
  <c r="R165" i="71"/>
  <c r="R166" i="71" s="1"/>
  <c r="F128" i="72"/>
  <c r="F129" i="72"/>
  <c r="F132" i="72"/>
  <c r="F133" i="72"/>
  <c r="F134" i="72"/>
  <c r="F135" i="72"/>
  <c r="F92" i="84"/>
  <c r="F91" i="84"/>
  <c r="F90" i="84"/>
  <c r="F89" i="84"/>
  <c r="F116" i="74"/>
  <c r="G116" i="74" s="1"/>
  <c r="H116" i="74" s="1"/>
  <c r="F112" i="74"/>
  <c r="G112" i="74" s="1"/>
  <c r="H112" i="74" s="1"/>
  <c r="H127" i="76"/>
  <c r="I127" i="76" s="1"/>
  <c r="F127" i="76"/>
  <c r="G127" i="76" s="1"/>
  <c r="H126" i="76"/>
  <c r="I126" i="76" s="1"/>
  <c r="F126" i="76"/>
  <c r="G126" i="76" s="1"/>
  <c r="H125" i="76"/>
  <c r="I125" i="76" s="1"/>
  <c r="F125" i="76"/>
  <c r="G125" i="76" s="1"/>
  <c r="H124" i="76"/>
  <c r="I124" i="76" s="1"/>
  <c r="F124" i="76"/>
  <c r="G124" i="76" s="1"/>
  <c r="J80" i="75"/>
  <c r="I80" i="75"/>
  <c r="H80" i="75"/>
  <c r="G80" i="75"/>
  <c r="F80" i="75"/>
  <c r="J79" i="75"/>
  <c r="I79" i="75"/>
  <c r="H79" i="75"/>
  <c r="G79" i="75"/>
  <c r="F79" i="75"/>
  <c r="J78" i="75"/>
  <c r="I78" i="75"/>
  <c r="H78" i="75"/>
  <c r="G78" i="75"/>
  <c r="F78" i="75"/>
  <c r="J77" i="75"/>
  <c r="I77" i="75"/>
  <c r="H77" i="75"/>
  <c r="G77" i="75"/>
  <c r="F77" i="75"/>
  <c r="F355" i="11"/>
  <c r="G355" i="11" s="1"/>
  <c r="H355" i="11" s="1"/>
  <c r="I355" i="11" s="1"/>
  <c r="F354" i="11"/>
  <c r="G354" i="11" s="1"/>
  <c r="H354" i="11" s="1"/>
  <c r="I354" i="11" s="1"/>
  <c r="F353" i="11"/>
  <c r="G353" i="11" s="1"/>
  <c r="H353" i="11" s="1"/>
  <c r="I353" i="11" s="1"/>
  <c r="K276" i="6"/>
  <c r="K275" i="6"/>
  <c r="K274" i="6"/>
  <c r="K273" i="6"/>
  <c r="K272" i="6"/>
  <c r="J276" i="6"/>
  <c r="J275" i="6"/>
  <c r="J274" i="6"/>
  <c r="J273" i="6"/>
  <c r="J272" i="6"/>
  <c r="G254" i="4"/>
  <c r="F125" i="37"/>
  <c r="F123" i="37"/>
  <c r="F121" i="37"/>
  <c r="I156" i="42" l="1"/>
  <c r="I158" i="42" s="1"/>
  <c r="K154" i="42"/>
  <c r="J154" i="42"/>
  <c r="B165" i="71"/>
  <c r="B166" i="71"/>
  <c r="R167" i="71"/>
  <c r="J156" i="42" l="1"/>
  <c r="K156" i="42"/>
  <c r="K158" i="42"/>
  <c r="J158" i="42"/>
  <c r="B167" i="71"/>
  <c r="R168" i="71"/>
  <c r="B168" i="71" s="1"/>
  <c r="H147" i="27"/>
  <c r="I147" i="27"/>
  <c r="J147" i="27"/>
  <c r="H148" i="27"/>
  <c r="I148" i="27"/>
  <c r="J148" i="27"/>
  <c r="H149" i="27"/>
  <c r="I149" i="27"/>
  <c r="J149" i="27"/>
  <c r="H150" i="27"/>
  <c r="I150" i="27"/>
  <c r="J150" i="27"/>
  <c r="H151" i="27"/>
  <c r="I151" i="27"/>
  <c r="J151" i="27"/>
  <c r="H152" i="27"/>
  <c r="I152" i="27"/>
  <c r="J152" i="27"/>
  <c r="G147" i="27"/>
  <c r="G148" i="27"/>
  <c r="G149" i="27"/>
  <c r="G150" i="27"/>
  <c r="G151" i="27"/>
  <c r="G152" i="27"/>
  <c r="J146" i="27"/>
  <c r="I146" i="27"/>
  <c r="H146" i="27"/>
  <c r="G146" i="27"/>
  <c r="F156" i="27"/>
  <c r="B119" i="76"/>
  <c r="F112" i="76"/>
  <c r="H112" i="76"/>
  <c r="I112" i="76" s="1"/>
  <c r="F113" i="76"/>
  <c r="G113" i="76" s="1"/>
  <c r="H113" i="76"/>
  <c r="I113" i="76" s="1"/>
  <c r="F114" i="76"/>
  <c r="H114" i="76"/>
  <c r="I114" i="76" s="1"/>
  <c r="F115" i="76"/>
  <c r="G115" i="76" s="1"/>
  <c r="H115" i="76"/>
  <c r="I115" i="76" s="1"/>
  <c r="F116" i="76"/>
  <c r="G116" i="76" s="1"/>
  <c r="H116" i="76"/>
  <c r="I116" i="76" s="1"/>
  <c r="F117" i="76"/>
  <c r="G117" i="76" s="1"/>
  <c r="H117" i="76"/>
  <c r="I117" i="76" s="1"/>
  <c r="F118" i="76"/>
  <c r="G118" i="76" s="1"/>
  <c r="H118" i="76"/>
  <c r="I118" i="76" s="1"/>
  <c r="G112" i="76" l="1"/>
  <c r="G114" i="76"/>
  <c r="I156" i="27"/>
  <c r="G156" i="27"/>
  <c r="H156" i="27"/>
  <c r="F58" i="81" l="1"/>
  <c r="F108" i="24" l="1"/>
  <c r="J265" i="4"/>
  <c r="I261" i="4"/>
  <c r="I260" i="4"/>
  <c r="I259" i="4"/>
  <c r="I258" i="4"/>
  <c r="H261" i="4"/>
  <c r="H260" i="4"/>
  <c r="H259" i="4"/>
  <c r="H258" i="4"/>
  <c r="G259" i="4"/>
  <c r="G258" i="4"/>
  <c r="G261" i="4"/>
  <c r="G260" i="4"/>
  <c r="H110" i="24" l="1"/>
  <c r="J110" i="24"/>
  <c r="I110" i="24"/>
  <c r="F110" i="24"/>
  <c r="G110" i="24"/>
  <c r="H108" i="24"/>
  <c r="G108" i="24"/>
  <c r="G121" i="21"/>
  <c r="J65" i="75"/>
  <c r="I65" i="75"/>
  <c r="H65" i="75"/>
  <c r="G65" i="75"/>
  <c r="F65" i="75"/>
  <c r="J64" i="75"/>
  <c r="I64" i="75"/>
  <c r="H64" i="75"/>
  <c r="G64" i="75"/>
  <c r="F64" i="75"/>
  <c r="F68" i="75"/>
  <c r="G68" i="75"/>
  <c r="H68" i="75"/>
  <c r="I68" i="75"/>
  <c r="J68" i="75"/>
  <c r="F71" i="75"/>
  <c r="G71" i="75"/>
  <c r="H71" i="75"/>
  <c r="I71" i="75"/>
  <c r="J71" i="75"/>
  <c r="F72" i="75"/>
  <c r="G72" i="75"/>
  <c r="H72" i="75"/>
  <c r="I72" i="75"/>
  <c r="J72" i="75"/>
  <c r="F74" i="75"/>
  <c r="G74" i="75"/>
  <c r="H74" i="75"/>
  <c r="I74" i="75"/>
  <c r="J74" i="75"/>
  <c r="F76" i="75"/>
  <c r="G76" i="75"/>
  <c r="H76" i="75"/>
  <c r="I76" i="75"/>
  <c r="J76" i="75"/>
  <c r="F121" i="67"/>
  <c r="F109" i="24" l="1"/>
  <c r="H109" i="24"/>
  <c r="G109" i="24"/>
  <c r="G122" i="21"/>
  <c r="F264" i="9"/>
  <c r="G264" i="9"/>
  <c r="H264" i="9"/>
  <c r="I264" i="9"/>
  <c r="G265" i="9"/>
  <c r="H265" i="9"/>
  <c r="I265" i="9"/>
  <c r="F266" i="9"/>
  <c r="G266" i="9"/>
  <c r="H266" i="9"/>
  <c r="I266" i="9"/>
  <c r="F267" i="9"/>
  <c r="G267" i="9"/>
  <c r="H267" i="9"/>
  <c r="I267" i="9"/>
  <c r="F258" i="10"/>
  <c r="G258" i="10"/>
  <c r="F259" i="10"/>
  <c r="G259" i="10"/>
  <c r="F260" i="10"/>
  <c r="G260" i="10"/>
  <c r="F261" i="10"/>
  <c r="G261" i="10"/>
  <c r="G211" i="7"/>
  <c r="H211" i="7"/>
  <c r="I211" i="7"/>
  <c r="G212" i="7"/>
  <c r="H212" i="7"/>
  <c r="I212" i="7"/>
  <c r="G213" i="7"/>
  <c r="H213" i="7"/>
  <c r="I213" i="7"/>
  <c r="G214" i="7"/>
  <c r="H214" i="7"/>
  <c r="I214" i="7"/>
  <c r="F273" i="6"/>
  <c r="G273" i="6"/>
  <c r="I273" i="6"/>
  <c r="F274" i="6"/>
  <c r="G274" i="6"/>
  <c r="I274" i="6"/>
  <c r="I275" i="6"/>
  <c r="F276" i="6"/>
  <c r="G276" i="6"/>
  <c r="I276" i="6"/>
  <c r="F258" i="4"/>
  <c r="F260" i="4"/>
  <c r="F261" i="4"/>
  <c r="G127" i="67"/>
  <c r="J127" i="67"/>
  <c r="K127" i="67"/>
  <c r="K128" i="67"/>
  <c r="G128" i="67"/>
  <c r="H128" i="67"/>
  <c r="I128" i="67"/>
  <c r="J128" i="67"/>
  <c r="L128" i="67"/>
  <c r="K129" i="67"/>
  <c r="G129" i="67"/>
  <c r="H129" i="67"/>
  <c r="L129" i="67"/>
  <c r="K130" i="67"/>
  <c r="G130" i="67"/>
  <c r="H130" i="67"/>
  <c r="J130" i="67"/>
  <c r="G131" i="67"/>
  <c r="H131" i="67"/>
  <c r="J131" i="67"/>
  <c r="K131" i="67"/>
  <c r="L131" i="67"/>
  <c r="M131" i="67"/>
  <c r="I90" i="26"/>
  <c r="I91" i="26"/>
  <c r="I92" i="26"/>
  <c r="I93" i="26"/>
  <c r="I94" i="26"/>
  <c r="I95" i="26"/>
  <c r="I96" i="26"/>
  <c r="I97" i="26"/>
  <c r="I89" i="26"/>
  <c r="I179" i="20"/>
  <c r="J179" i="20"/>
  <c r="K179" i="20"/>
  <c r="I180" i="20"/>
  <c r="J180" i="20"/>
  <c r="K180" i="20"/>
  <c r="I181" i="20"/>
  <c r="J181" i="20"/>
  <c r="K181" i="20"/>
  <c r="G260" i="64"/>
  <c r="G261" i="64"/>
  <c r="G262" i="64"/>
  <c r="H262" i="64"/>
  <c r="G263" i="64"/>
  <c r="H263" i="64"/>
  <c r="G152" i="30"/>
  <c r="H152" i="30"/>
  <c r="I152" i="30"/>
  <c r="G153" i="30"/>
  <c r="H153" i="30"/>
  <c r="I153" i="30"/>
  <c r="G154" i="30"/>
  <c r="H154" i="30"/>
  <c r="I154" i="30"/>
  <c r="G155" i="30"/>
  <c r="H155" i="30"/>
  <c r="I155" i="30"/>
  <c r="G108" i="66"/>
  <c r="H108" i="66"/>
  <c r="I108" i="66"/>
  <c r="J108" i="66"/>
  <c r="K108" i="66"/>
  <c r="L108" i="66"/>
  <c r="M108" i="66"/>
  <c r="G109" i="66"/>
  <c r="H109" i="66"/>
  <c r="I109" i="66"/>
  <c r="J109" i="66"/>
  <c r="K109" i="66"/>
  <c r="L109" i="66"/>
  <c r="M109" i="66"/>
  <c r="G110" i="66"/>
  <c r="H110" i="66"/>
  <c r="I110" i="66"/>
  <c r="J110" i="66"/>
  <c r="K110" i="66"/>
  <c r="L110" i="66"/>
  <c r="M110" i="66"/>
  <c r="F111" i="66"/>
  <c r="G111" i="66"/>
  <c r="H111" i="66"/>
  <c r="I111" i="66"/>
  <c r="J111" i="66"/>
  <c r="K111" i="66"/>
  <c r="L111" i="66"/>
  <c r="M111" i="66"/>
  <c r="F112" i="66"/>
  <c r="G112" i="66"/>
  <c r="H112" i="66"/>
  <c r="I112" i="66"/>
  <c r="J112" i="66"/>
  <c r="K112" i="66"/>
  <c r="L112" i="66"/>
  <c r="M112" i="66"/>
  <c r="F148" i="27"/>
  <c r="F106" i="24"/>
  <c r="G106" i="24"/>
  <c r="H106" i="24"/>
  <c r="F107" i="24"/>
  <c r="G107" i="24"/>
  <c r="J160" i="23"/>
  <c r="I160" i="23"/>
  <c r="H160" i="23"/>
  <c r="G160" i="23"/>
  <c r="F160" i="23"/>
  <c r="J159" i="23"/>
  <c r="I159" i="23"/>
  <c r="H159" i="23"/>
  <c r="G159" i="23"/>
  <c r="F159" i="23"/>
  <c r="G248" i="4" l="1"/>
  <c r="F105" i="24"/>
  <c r="G105" i="24"/>
  <c r="H105" i="24"/>
  <c r="G124" i="21" l="1"/>
  <c r="Q92" i="66" l="1"/>
  <c r="Q93" i="66"/>
  <c r="Q94" i="66"/>
  <c r="Q95" i="66"/>
  <c r="Q96" i="66"/>
  <c r="Q97" i="66"/>
  <c r="Q98" i="66"/>
  <c r="Q99" i="66"/>
  <c r="Q91" i="66"/>
  <c r="H261" i="6" l="1"/>
  <c r="F155" i="71"/>
  <c r="L127" i="72"/>
  <c r="K127" i="72"/>
  <c r="J127" i="72"/>
  <c r="L125" i="72"/>
  <c r="K125" i="72"/>
  <c r="J125" i="72"/>
  <c r="F122" i="72"/>
  <c r="F127" i="72"/>
  <c r="J84" i="84"/>
  <c r="K84" i="84" s="1"/>
  <c r="J85" i="84"/>
  <c r="K85" i="84" s="1"/>
  <c r="J86" i="84"/>
  <c r="K86" i="84" s="1"/>
  <c r="J82" i="84"/>
  <c r="K82" i="84" s="1"/>
  <c r="F85" i="84"/>
  <c r="F86" i="84"/>
  <c r="F110" i="74"/>
  <c r="G110" i="74" s="1"/>
  <c r="H110" i="74" s="1"/>
  <c r="F16" i="12"/>
  <c r="G16" i="12" s="1"/>
  <c r="H16" i="12" s="1"/>
  <c r="I16" i="12" s="1"/>
  <c r="J16" i="12" s="1"/>
  <c r="K16" i="12" s="1"/>
  <c r="F17" i="12"/>
  <c r="G17" i="12" s="1"/>
  <c r="H17" i="12" s="1"/>
  <c r="I17" i="12" s="1"/>
  <c r="J17" i="12" s="1"/>
  <c r="K17" i="12" s="1"/>
  <c r="F123" i="76" l="1"/>
  <c r="G123" i="76" s="1"/>
  <c r="H123" i="76"/>
  <c r="I123" i="76" s="1"/>
  <c r="B120" i="76"/>
  <c r="B121" i="76" s="1"/>
  <c r="B122" i="76" s="1"/>
  <c r="B123" i="76" s="1"/>
  <c r="F119" i="76"/>
  <c r="G119" i="76" s="1"/>
  <c r="H119" i="76"/>
  <c r="I119" i="76" s="1"/>
  <c r="F120" i="76"/>
  <c r="G120" i="76" s="1"/>
  <c r="H120" i="76"/>
  <c r="I120" i="76" s="1"/>
  <c r="F121" i="76"/>
  <c r="G121" i="76" s="1"/>
  <c r="H121" i="76"/>
  <c r="F122" i="76"/>
  <c r="G122" i="76" s="1"/>
  <c r="H122" i="76"/>
  <c r="I122" i="76" s="1"/>
  <c r="F352" i="11"/>
  <c r="G352" i="11" s="1"/>
  <c r="H352" i="11" s="1"/>
  <c r="I352" i="11" s="1"/>
  <c r="B340" i="11"/>
  <c r="F348" i="11"/>
  <c r="G348" i="11" s="1"/>
  <c r="H348" i="11" s="1"/>
  <c r="I348" i="11" s="1"/>
  <c r="F349" i="11"/>
  <c r="G349" i="11" s="1"/>
  <c r="H349" i="11" s="1"/>
  <c r="I349" i="11" s="1"/>
  <c r="F350" i="11"/>
  <c r="F351" i="11"/>
  <c r="G351" i="11" s="1"/>
  <c r="H351" i="11" s="1"/>
  <c r="I351" i="11" s="1"/>
  <c r="I121" i="76" l="1"/>
  <c r="G350" i="11"/>
  <c r="H350" i="11" s="1"/>
  <c r="I350" i="11" s="1"/>
  <c r="F113" i="42"/>
  <c r="I117" i="67"/>
  <c r="F181" i="13"/>
  <c r="G181" i="13" s="1"/>
  <c r="H181" i="13" s="1"/>
  <c r="I181" i="13" s="1"/>
  <c r="F182" i="13"/>
  <c r="G182" i="13" s="1"/>
  <c r="H182" i="13" s="1"/>
  <c r="I182" i="13" s="1"/>
  <c r="F183" i="13"/>
  <c r="G183" i="13" s="1"/>
  <c r="H183" i="13" s="1"/>
  <c r="I183" i="13" s="1"/>
  <c r="F184" i="13"/>
  <c r="G184" i="13" s="1"/>
  <c r="H184" i="13" s="1"/>
  <c r="I184" i="13" s="1"/>
  <c r="F185" i="13"/>
  <c r="G185" i="13" s="1"/>
  <c r="H185" i="13" s="1"/>
  <c r="I185" i="13" s="1"/>
  <c r="F186" i="13"/>
  <c r="G186" i="13" s="1"/>
  <c r="H186" i="13" s="1"/>
  <c r="I186" i="13" s="1"/>
  <c r="F180" i="13"/>
  <c r="G180" i="13" s="1"/>
  <c r="H180" i="13" s="1"/>
  <c r="I180" i="13" s="1"/>
  <c r="B181" i="13"/>
  <c r="B182" i="13" s="1"/>
  <c r="B183" i="13" s="1"/>
  <c r="B184" i="13" s="1"/>
  <c r="B185" i="13" s="1"/>
  <c r="B186" i="13" s="1"/>
  <c r="B10" i="12"/>
  <c r="G13" i="12"/>
  <c r="H13" i="12" s="1"/>
  <c r="I13" i="12" s="1"/>
  <c r="J13" i="12" s="1"/>
  <c r="K13" i="12" s="1"/>
  <c r="G15" i="12"/>
  <c r="H15" i="12" s="1"/>
  <c r="I15" i="12" s="1"/>
  <c r="J15" i="12" s="1"/>
  <c r="K15" i="12" s="1"/>
  <c r="G10" i="12"/>
  <c r="H10" i="12" s="1"/>
  <c r="I10" i="12" s="1"/>
  <c r="J10" i="12" s="1"/>
  <c r="K10" i="12" s="1"/>
  <c r="G256" i="10"/>
  <c r="G257" i="10"/>
  <c r="G255" i="10"/>
  <c r="F257" i="10"/>
  <c r="F256" i="10"/>
  <c r="F255" i="10"/>
  <c r="F109" i="36"/>
  <c r="F107" i="36"/>
  <c r="J107" i="36"/>
  <c r="J105" i="36"/>
  <c r="J103" i="36"/>
  <c r="J101" i="36"/>
  <c r="J99" i="36"/>
  <c r="F105" i="36"/>
  <c r="F103" i="36"/>
  <c r="F99" i="36"/>
  <c r="F93" i="36"/>
  <c r="F91" i="36"/>
  <c r="K166" i="22"/>
  <c r="J164" i="22"/>
  <c r="F168" i="22"/>
  <c r="F166" i="22"/>
  <c r="F158" i="22"/>
  <c r="F152" i="22"/>
  <c r="F150" i="22"/>
  <c r="F89" i="36"/>
  <c r="F87" i="36"/>
  <c r="F102" i="24"/>
  <c r="H118" i="21"/>
  <c r="J124" i="42"/>
  <c r="K124" i="42"/>
  <c r="L124" i="42"/>
  <c r="M124" i="42"/>
  <c r="N124" i="42"/>
  <c r="O124" i="42"/>
  <c r="F124" i="42"/>
  <c r="J122" i="42"/>
  <c r="K122" i="42"/>
  <c r="L122" i="42"/>
  <c r="M122" i="42"/>
  <c r="N122" i="42"/>
  <c r="O122" i="42"/>
  <c r="F112" i="35" l="1"/>
  <c r="F42" i="34"/>
  <c r="F181" i="65"/>
  <c r="I168" i="22"/>
  <c r="B11" i="12"/>
  <c r="B12" i="12"/>
  <c r="J166" i="22"/>
  <c r="K164" i="22"/>
  <c r="H102" i="24"/>
  <c r="G102" i="24"/>
  <c r="L40" i="81"/>
  <c r="K40" i="81"/>
  <c r="J40" i="81"/>
  <c r="I40" i="81"/>
  <c r="H40" i="81"/>
  <c r="G40" i="81"/>
  <c r="F40" i="81"/>
  <c r="F142" i="33" l="1"/>
  <c r="L168" i="22"/>
  <c r="M168" i="22"/>
  <c r="J168" i="22"/>
  <c r="I170" i="22"/>
  <c r="K168" i="22"/>
  <c r="B13" i="12"/>
  <c r="G103" i="24"/>
  <c r="F103" i="24"/>
  <c r="F119" i="37"/>
  <c r="F117" i="37"/>
  <c r="F113" i="37"/>
  <c r="F111" i="42"/>
  <c r="F117" i="67"/>
  <c r="L170" i="22" l="1"/>
  <c r="M170" i="22"/>
  <c r="J170" i="22"/>
  <c r="K170" i="22"/>
  <c r="I172" i="22"/>
  <c r="B14" i="12"/>
  <c r="F205" i="7"/>
  <c r="F206" i="7"/>
  <c r="F207" i="7"/>
  <c r="G272" i="6"/>
  <c r="M172" i="22" l="1"/>
  <c r="L172" i="22"/>
  <c r="K172" i="22"/>
  <c r="J172" i="22"/>
  <c r="I174" i="22"/>
  <c r="B15" i="12"/>
  <c r="F249" i="10"/>
  <c r="G249" i="10"/>
  <c r="M174" i="22" l="1"/>
  <c r="L174" i="22"/>
  <c r="I176" i="22"/>
  <c r="J174" i="22"/>
  <c r="K174" i="22"/>
  <c r="F115" i="21"/>
  <c r="G115" i="21"/>
  <c r="H115" i="21"/>
  <c r="E105" i="26"/>
  <c r="E104" i="26"/>
  <c r="E103" i="26"/>
  <c r="E102" i="26"/>
  <c r="E97" i="26"/>
  <c r="F97" i="26"/>
  <c r="G97" i="26"/>
  <c r="H97" i="26"/>
  <c r="I109" i="52"/>
  <c r="I178" i="22" l="1"/>
  <c r="M176" i="22"/>
  <c r="L176" i="22"/>
  <c r="K178" i="22"/>
  <c r="J178" i="22"/>
  <c r="I180" i="22"/>
  <c r="K176" i="22"/>
  <c r="J176" i="22"/>
  <c r="K121" i="67"/>
  <c r="G121" i="67"/>
  <c r="I121" i="67"/>
  <c r="J121" i="67"/>
  <c r="L121" i="67"/>
  <c r="M121" i="67"/>
  <c r="K122" i="67"/>
  <c r="G122" i="67"/>
  <c r="J122" i="67"/>
  <c r="G123" i="67"/>
  <c r="H123" i="67"/>
  <c r="I123" i="67"/>
  <c r="J123" i="67"/>
  <c r="L123" i="67"/>
  <c r="M123" i="67"/>
  <c r="K132" i="67"/>
  <c r="G132" i="67"/>
  <c r="H132" i="67"/>
  <c r="I132" i="67"/>
  <c r="J132" i="67"/>
  <c r="L132" i="67"/>
  <c r="M132" i="67"/>
  <c r="G251" i="4"/>
  <c r="H251" i="4"/>
  <c r="I251" i="4"/>
  <c r="G252" i="4"/>
  <c r="H252" i="4"/>
  <c r="F253" i="4"/>
  <c r="G253" i="4"/>
  <c r="H253" i="4"/>
  <c r="I253" i="4"/>
  <c r="H254" i="4"/>
  <c r="G206" i="7"/>
  <c r="H206" i="7"/>
  <c r="I206" i="7"/>
  <c r="G207" i="7"/>
  <c r="H207" i="7"/>
  <c r="I207" i="7"/>
  <c r="G208" i="7"/>
  <c r="H208" i="7"/>
  <c r="I208" i="7"/>
  <c r="G209" i="7"/>
  <c r="H209" i="7"/>
  <c r="I209" i="7"/>
  <c r="J209" i="7"/>
  <c r="G210" i="7"/>
  <c r="H210" i="7"/>
  <c r="I210" i="7"/>
  <c r="F264" i="6"/>
  <c r="G264" i="6"/>
  <c r="H264" i="6"/>
  <c r="I264" i="6"/>
  <c r="J264" i="6"/>
  <c r="F265" i="6"/>
  <c r="G265" i="6"/>
  <c r="H265" i="6"/>
  <c r="I265" i="6"/>
  <c r="J265" i="6"/>
  <c r="G266" i="6"/>
  <c r="H266" i="6"/>
  <c r="I266" i="6"/>
  <c r="J266" i="6"/>
  <c r="F267" i="6"/>
  <c r="G267" i="6"/>
  <c r="I267" i="6"/>
  <c r="J267" i="6"/>
  <c r="F272" i="6"/>
  <c r="H272" i="6"/>
  <c r="I272" i="6"/>
  <c r="H131" i="27"/>
  <c r="I182" i="22" l="1"/>
  <c r="L180" i="22"/>
  <c r="M180" i="22"/>
  <c r="L178" i="22"/>
  <c r="M178" i="22"/>
  <c r="J182" i="22"/>
  <c r="K182" i="22"/>
  <c r="I184" i="22"/>
  <c r="I186" i="22" s="1"/>
  <c r="J180" i="22"/>
  <c r="K180" i="22"/>
  <c r="G142" i="30"/>
  <c r="H142" i="30"/>
  <c r="I142" i="30"/>
  <c r="F260" i="9"/>
  <c r="G260" i="9"/>
  <c r="H260" i="9"/>
  <c r="I260" i="9"/>
  <c r="F261" i="9"/>
  <c r="G261" i="9"/>
  <c r="H261" i="9"/>
  <c r="I261" i="9"/>
  <c r="F262" i="9"/>
  <c r="G262" i="9"/>
  <c r="H262" i="9"/>
  <c r="I262" i="9"/>
  <c r="F263" i="9"/>
  <c r="G263" i="9"/>
  <c r="H263" i="9"/>
  <c r="I263" i="9"/>
  <c r="F362" i="5"/>
  <c r="G362" i="5"/>
  <c r="H362" i="5"/>
  <c r="F363" i="5"/>
  <c r="G363" i="5"/>
  <c r="H363" i="5"/>
  <c r="F364" i="5"/>
  <c r="G364" i="5"/>
  <c r="H364" i="5"/>
  <c r="F361" i="5"/>
  <c r="G361" i="5"/>
  <c r="H361" i="5"/>
  <c r="F250" i="10"/>
  <c r="G250" i="10"/>
  <c r="J186" i="22" l="1"/>
  <c r="K186" i="22"/>
  <c r="L186" i="22"/>
  <c r="M186" i="22"/>
  <c r="I188" i="22"/>
  <c r="L184" i="22"/>
  <c r="M184" i="22"/>
  <c r="L182" i="22"/>
  <c r="M182" i="22"/>
  <c r="K184" i="22"/>
  <c r="J184" i="22"/>
  <c r="J79" i="84"/>
  <c r="K79" i="84" s="1"/>
  <c r="J80" i="84"/>
  <c r="K80" i="84" s="1"/>
  <c r="J68" i="84"/>
  <c r="K68" i="84" s="1"/>
  <c r="F115" i="71"/>
  <c r="F118" i="71"/>
  <c r="F86" i="72"/>
  <c r="F89" i="72"/>
  <c r="H246" i="4"/>
  <c r="H247" i="4"/>
  <c r="E77" i="73"/>
  <c r="G77" i="73" s="1"/>
  <c r="K77" i="73"/>
  <c r="L77" i="73" s="1"/>
  <c r="G76" i="73"/>
  <c r="L76" i="73"/>
  <c r="F147" i="27"/>
  <c r="J188" i="22" l="1"/>
  <c r="M188" i="22"/>
  <c r="I190" i="22"/>
  <c r="L188" i="22"/>
  <c r="K188" i="22"/>
  <c r="F77" i="73"/>
  <c r="I77" i="73"/>
  <c r="H77" i="73"/>
  <c r="I76" i="73"/>
  <c r="F76" i="73"/>
  <c r="H76" i="73"/>
  <c r="L190" i="22" l="1"/>
  <c r="J190" i="22"/>
  <c r="M190" i="22"/>
  <c r="K190" i="22"/>
  <c r="G52" i="81"/>
  <c r="F52" i="81"/>
  <c r="H52" i="81"/>
  <c r="I52" i="81"/>
  <c r="J52" i="81"/>
  <c r="K52" i="81"/>
  <c r="J109" i="52" l="1"/>
  <c r="J108" i="52"/>
  <c r="J107" i="52"/>
  <c r="J106" i="52"/>
  <c r="F143" i="22" l="1"/>
  <c r="F142" i="22"/>
  <c r="F80" i="36"/>
  <c r="F79" i="36"/>
  <c r="F98" i="37"/>
  <c r="F141" i="22"/>
  <c r="F140" i="22"/>
  <c r="F138" i="22"/>
  <c r="F136" i="22"/>
  <c r="F134" i="22"/>
  <c r="F78" i="36"/>
  <c r="F77" i="36"/>
  <c r="F75" i="36"/>
  <c r="F73" i="36"/>
  <c r="F71" i="36"/>
  <c r="F96" i="37"/>
  <c r="F93" i="37"/>
  <c r="F156" i="22"/>
  <c r="F154" i="22"/>
  <c r="F148" i="22"/>
  <c r="F146" i="22"/>
  <c r="F144" i="22"/>
  <c r="F85" i="36"/>
  <c r="F83" i="36"/>
  <c r="F81" i="36"/>
  <c r="I165" i="20" l="1"/>
  <c r="J165" i="20"/>
  <c r="K165" i="20"/>
  <c r="F36" i="81" l="1"/>
  <c r="F70" i="75"/>
  <c r="G70" i="75"/>
  <c r="H70" i="75"/>
  <c r="I70" i="75"/>
  <c r="J70" i="75"/>
  <c r="F67" i="75"/>
  <c r="G67" i="75"/>
  <c r="H67" i="75"/>
  <c r="I67" i="75"/>
  <c r="J67" i="75"/>
  <c r="I106" i="52" l="1"/>
  <c r="I108" i="52"/>
  <c r="I107" i="52"/>
  <c r="E96" i="26"/>
  <c r="F96" i="26"/>
  <c r="G96" i="26"/>
  <c r="H96" i="26"/>
  <c r="E95" i="26"/>
  <c r="F95" i="26"/>
  <c r="G95" i="26"/>
  <c r="H95" i="26"/>
  <c r="E94" i="26"/>
  <c r="F94" i="26"/>
  <c r="G94" i="26"/>
  <c r="H94" i="26"/>
  <c r="E93" i="26"/>
  <c r="F93" i="26"/>
  <c r="G93" i="26"/>
  <c r="H93" i="26"/>
  <c r="E81" i="26"/>
  <c r="F81" i="26"/>
  <c r="G81" i="26"/>
  <c r="H81" i="26"/>
  <c r="I81" i="26"/>
  <c r="J81" i="26"/>
  <c r="E82" i="26"/>
  <c r="F82" i="26"/>
  <c r="G82" i="26"/>
  <c r="H82" i="26"/>
  <c r="I82" i="26"/>
  <c r="J82" i="26"/>
  <c r="E83" i="26"/>
  <c r="F83" i="26"/>
  <c r="G83" i="26"/>
  <c r="H83" i="26"/>
  <c r="I83" i="26"/>
  <c r="J83" i="26"/>
  <c r="E84" i="26"/>
  <c r="F84" i="26"/>
  <c r="G84" i="26"/>
  <c r="H84" i="26"/>
  <c r="I84" i="26"/>
  <c r="J84" i="26"/>
  <c r="E85" i="26"/>
  <c r="F85" i="26"/>
  <c r="G85" i="26"/>
  <c r="H85" i="26"/>
  <c r="I85" i="26"/>
  <c r="J85" i="26"/>
  <c r="E89" i="26"/>
  <c r="F89" i="26"/>
  <c r="G89" i="26"/>
  <c r="H89" i="26"/>
  <c r="E90" i="26"/>
  <c r="F90" i="26"/>
  <c r="G90" i="26"/>
  <c r="H90" i="26"/>
  <c r="E91" i="26"/>
  <c r="F91" i="26"/>
  <c r="G91" i="26"/>
  <c r="H91" i="26"/>
  <c r="E92" i="26"/>
  <c r="F92" i="26"/>
  <c r="G92" i="26"/>
  <c r="H92" i="26"/>
  <c r="J80" i="26"/>
  <c r="I80" i="26"/>
  <c r="H80" i="26"/>
  <c r="G80" i="26"/>
  <c r="F80" i="26"/>
  <c r="Q156" i="71"/>
  <c r="Q157" i="71" s="1"/>
  <c r="Q158" i="71" s="1"/>
  <c r="Q159" i="71" s="1"/>
  <c r="Q160" i="71" s="1"/>
  <c r="Q161" i="71" s="1"/>
  <c r="Q162" i="71" s="1"/>
  <c r="Q163" i="71" s="1"/>
  <c r="Q164" i="71" s="1"/>
  <c r="R156" i="71"/>
  <c r="R157" i="71" s="1"/>
  <c r="R158" i="71" s="1"/>
  <c r="R159" i="71" s="1"/>
  <c r="R160" i="71" s="1"/>
  <c r="R161" i="71" s="1"/>
  <c r="F127" i="71"/>
  <c r="J127" i="71"/>
  <c r="K127" i="71"/>
  <c r="L127" i="71"/>
  <c r="M127" i="71"/>
  <c r="O127" i="71"/>
  <c r="R127" i="71"/>
  <c r="F128" i="71"/>
  <c r="R128" i="71"/>
  <c r="F129" i="71"/>
  <c r="J129" i="71"/>
  <c r="K129" i="71"/>
  <c r="L129" i="71"/>
  <c r="M129" i="71"/>
  <c r="O129" i="71"/>
  <c r="R129" i="71"/>
  <c r="F130" i="71"/>
  <c r="J130" i="71"/>
  <c r="K130" i="71"/>
  <c r="L130" i="71"/>
  <c r="M130" i="71"/>
  <c r="O130" i="71"/>
  <c r="R130" i="71"/>
  <c r="F131" i="71"/>
  <c r="J131" i="71"/>
  <c r="K131" i="71"/>
  <c r="L131" i="71"/>
  <c r="M131" i="71"/>
  <c r="O131" i="71"/>
  <c r="R131" i="71"/>
  <c r="F132" i="71"/>
  <c r="J132" i="71"/>
  <c r="K132" i="71"/>
  <c r="L132" i="71"/>
  <c r="M132" i="71"/>
  <c r="O132" i="71"/>
  <c r="R132" i="71"/>
  <c r="F133" i="71"/>
  <c r="J133" i="71"/>
  <c r="K133" i="71"/>
  <c r="L133" i="71"/>
  <c r="M133" i="71"/>
  <c r="O133" i="71"/>
  <c r="R133" i="71"/>
  <c r="F134" i="71"/>
  <c r="J134" i="71"/>
  <c r="K134" i="71"/>
  <c r="L134" i="71"/>
  <c r="M134" i="71"/>
  <c r="O134" i="71"/>
  <c r="R134" i="71"/>
  <c r="F135" i="71"/>
  <c r="J135" i="71"/>
  <c r="K135" i="71"/>
  <c r="L135" i="71"/>
  <c r="M135" i="71"/>
  <c r="O135" i="71"/>
  <c r="R135" i="71"/>
  <c r="J136" i="71"/>
  <c r="K136" i="71"/>
  <c r="L136" i="71"/>
  <c r="M136" i="71"/>
  <c r="O136" i="71"/>
  <c r="R136" i="71"/>
  <c r="J137" i="71"/>
  <c r="K137" i="71"/>
  <c r="L137" i="71"/>
  <c r="M137" i="71"/>
  <c r="O137" i="71"/>
  <c r="R137" i="71"/>
  <c r="F138" i="71"/>
  <c r="J138" i="71"/>
  <c r="K138" i="71"/>
  <c r="L138" i="71"/>
  <c r="M138" i="71"/>
  <c r="O138" i="71"/>
  <c r="R138" i="71"/>
  <c r="F139" i="71"/>
  <c r="J139" i="71"/>
  <c r="K139" i="71"/>
  <c r="L139" i="71"/>
  <c r="M139" i="71"/>
  <c r="O139" i="71"/>
  <c r="R139" i="71"/>
  <c r="R140" i="71" s="1"/>
  <c r="F140" i="71"/>
  <c r="J140" i="71"/>
  <c r="K140" i="71"/>
  <c r="L140" i="71"/>
  <c r="M140" i="71"/>
  <c r="O140" i="71"/>
  <c r="Q140" i="71"/>
  <c r="Q141" i="71" s="1"/>
  <c r="Q142" i="71" s="1"/>
  <c r="Q143" i="71" s="1"/>
  <c r="Q144" i="71" s="1"/>
  <c r="Q145" i="71" s="1"/>
  <c r="Q146" i="71" s="1"/>
  <c r="Q147" i="71" s="1"/>
  <c r="Q148" i="71" s="1"/>
  <c r="Q149" i="71" s="1"/>
  <c r="Q150" i="71" s="1"/>
  <c r="Q151" i="71" s="1"/>
  <c r="Q152" i="71" s="1"/>
  <c r="Q153" i="71" s="1"/>
  <c r="Q154" i="71" s="1"/>
  <c r="F141" i="71"/>
  <c r="J141" i="71"/>
  <c r="K141" i="71"/>
  <c r="L141" i="71"/>
  <c r="M141" i="71"/>
  <c r="O141" i="71"/>
  <c r="F142" i="71"/>
  <c r="J142" i="71"/>
  <c r="K142" i="71"/>
  <c r="L142" i="71"/>
  <c r="M142" i="71"/>
  <c r="O142" i="71"/>
  <c r="F144" i="71"/>
  <c r="J144" i="71"/>
  <c r="K144" i="71"/>
  <c r="L144" i="71"/>
  <c r="M144" i="71" s="1"/>
  <c r="B144" i="71" s="1"/>
  <c r="F145" i="71"/>
  <c r="L146" i="71"/>
  <c r="M146" i="71" s="1"/>
  <c r="J147" i="71"/>
  <c r="K147" i="71"/>
  <c r="L147" i="71"/>
  <c r="M147" i="71" s="1"/>
  <c r="J148" i="71"/>
  <c r="K148" i="71"/>
  <c r="L148" i="71"/>
  <c r="M148" i="71" s="1"/>
  <c r="J149" i="71"/>
  <c r="K149" i="71"/>
  <c r="L149" i="71"/>
  <c r="M149" i="71" s="1"/>
  <c r="J150" i="71"/>
  <c r="K150" i="71"/>
  <c r="L150" i="71"/>
  <c r="M150" i="71" s="1"/>
  <c r="F151" i="71"/>
  <c r="J151" i="71"/>
  <c r="K151" i="71"/>
  <c r="F152" i="71"/>
  <c r="J152" i="71"/>
  <c r="K152" i="71"/>
  <c r="L152" i="71"/>
  <c r="M152" i="71" s="1"/>
  <c r="F153" i="71"/>
  <c r="J153" i="71"/>
  <c r="K153" i="71"/>
  <c r="L153" i="71"/>
  <c r="M153" i="71" s="1"/>
  <c r="F154" i="71"/>
  <c r="J154" i="71"/>
  <c r="K154" i="71"/>
  <c r="L154" i="71"/>
  <c r="M154" i="71" s="1"/>
  <c r="J155" i="71"/>
  <c r="K155" i="71"/>
  <c r="L155" i="71"/>
  <c r="M155" i="71" s="1"/>
  <c r="J158" i="71"/>
  <c r="K158" i="71"/>
  <c r="L158" i="71"/>
  <c r="M158" i="71" s="1"/>
  <c r="J160" i="71"/>
  <c r="K160" i="71"/>
  <c r="L160" i="71"/>
  <c r="M160" i="71" s="1"/>
  <c r="L123" i="72"/>
  <c r="K123" i="72"/>
  <c r="J123" i="72"/>
  <c r="J122" i="72"/>
  <c r="K122" i="72"/>
  <c r="L122" i="72"/>
  <c r="F94" i="72"/>
  <c r="F95" i="72"/>
  <c r="F96" i="72"/>
  <c r="F97" i="72"/>
  <c r="F98" i="72"/>
  <c r="F99" i="72"/>
  <c r="F100" i="72"/>
  <c r="F101" i="72"/>
  <c r="F102" i="72"/>
  <c r="F105" i="72"/>
  <c r="J94" i="72"/>
  <c r="K94" i="72"/>
  <c r="L94" i="72"/>
  <c r="J96" i="72"/>
  <c r="K96" i="72"/>
  <c r="L96" i="72"/>
  <c r="J97" i="72"/>
  <c r="K97" i="72"/>
  <c r="L97" i="72"/>
  <c r="J98" i="72"/>
  <c r="K98" i="72"/>
  <c r="L98" i="72"/>
  <c r="J99" i="72"/>
  <c r="K99" i="72"/>
  <c r="L99" i="72"/>
  <c r="J100" i="72"/>
  <c r="K100" i="72"/>
  <c r="L100" i="72"/>
  <c r="J101" i="72"/>
  <c r="K101" i="72"/>
  <c r="L101" i="72"/>
  <c r="J102" i="72"/>
  <c r="K102" i="72"/>
  <c r="L102" i="72"/>
  <c r="J103" i="72"/>
  <c r="K103" i="72"/>
  <c r="L103" i="72"/>
  <c r="J104" i="72"/>
  <c r="K104" i="72"/>
  <c r="L104" i="72"/>
  <c r="J105" i="72"/>
  <c r="K105" i="72"/>
  <c r="L105" i="72"/>
  <c r="F106" i="72"/>
  <c r="J106" i="72"/>
  <c r="K106" i="72"/>
  <c r="L106" i="72"/>
  <c r="B107" i="72"/>
  <c r="F107" i="72"/>
  <c r="J107" i="72"/>
  <c r="K107" i="72"/>
  <c r="L107" i="72"/>
  <c r="B108" i="72"/>
  <c r="F108" i="72"/>
  <c r="J108" i="72"/>
  <c r="K108" i="72"/>
  <c r="L108" i="72"/>
  <c r="B109" i="72"/>
  <c r="F109" i="72"/>
  <c r="J109" i="72"/>
  <c r="K109" i="72"/>
  <c r="L109" i="72"/>
  <c r="B110" i="72"/>
  <c r="F111" i="72"/>
  <c r="J111" i="72"/>
  <c r="K111" i="72"/>
  <c r="L111" i="72"/>
  <c r="B112" i="72"/>
  <c r="F112" i="72"/>
  <c r="J112" i="72"/>
  <c r="K112" i="72"/>
  <c r="L112" i="72"/>
  <c r="B113" i="72"/>
  <c r="J113" i="72"/>
  <c r="K113" i="72"/>
  <c r="L113" i="72"/>
  <c r="B114" i="72"/>
  <c r="J114" i="72"/>
  <c r="K114" i="72"/>
  <c r="L114" i="72"/>
  <c r="J115" i="72"/>
  <c r="K115" i="72"/>
  <c r="L115" i="72"/>
  <c r="J117" i="72"/>
  <c r="K117" i="72"/>
  <c r="L117" i="72"/>
  <c r="F118" i="72"/>
  <c r="J118" i="72"/>
  <c r="K118" i="72"/>
  <c r="L118" i="72"/>
  <c r="F119" i="72"/>
  <c r="J119" i="72"/>
  <c r="K119" i="72"/>
  <c r="L119" i="72"/>
  <c r="F120" i="72"/>
  <c r="J120" i="72"/>
  <c r="K120" i="72"/>
  <c r="L120" i="72"/>
  <c r="F121" i="72"/>
  <c r="F84" i="84"/>
  <c r="F79" i="84"/>
  <c r="J65" i="84"/>
  <c r="K65" i="84" s="1"/>
  <c r="F66" i="84"/>
  <c r="J66" i="84"/>
  <c r="K66" i="84" s="1"/>
  <c r="B73" i="84"/>
  <c r="J73" i="84"/>
  <c r="K73" i="84" s="1"/>
  <c r="F74" i="84"/>
  <c r="J74" i="84"/>
  <c r="K74" i="84" s="1"/>
  <c r="F75" i="84"/>
  <c r="J75" i="84"/>
  <c r="K75" i="84" s="1"/>
  <c r="F76" i="84"/>
  <c r="J76" i="84"/>
  <c r="K76" i="84" s="1"/>
  <c r="F77" i="84"/>
  <c r="J78" i="84"/>
  <c r="I168" i="20"/>
  <c r="K78" i="84" l="1"/>
  <c r="N160" i="71"/>
  <c r="N158" i="71"/>
  <c r="N155" i="71"/>
  <c r="B161" i="71"/>
  <c r="R162" i="71"/>
  <c r="B140" i="71"/>
  <c r="R141" i="71"/>
  <c r="B76" i="84"/>
  <c r="B75" i="84"/>
  <c r="F104" i="74"/>
  <c r="G104" i="74" s="1"/>
  <c r="H104" i="74" s="1"/>
  <c r="F105" i="74"/>
  <c r="G105" i="74" s="1"/>
  <c r="H105" i="74" s="1"/>
  <c r="F107" i="74"/>
  <c r="G107" i="74" s="1"/>
  <c r="H107" i="74" s="1"/>
  <c r="B162" i="71" l="1"/>
  <c r="R163" i="71"/>
  <c r="R142" i="71"/>
  <c r="B141" i="71"/>
  <c r="B77" i="84"/>
  <c r="B105" i="74"/>
  <c r="B104" i="74"/>
  <c r="R164" i="71" l="1"/>
  <c r="B163" i="71"/>
  <c r="B142" i="71"/>
  <c r="R143" i="71"/>
  <c r="B78" i="84"/>
  <c r="B106" i="74"/>
  <c r="B164" i="71" l="1"/>
  <c r="Q165" i="71"/>
  <c r="Q166" i="71" s="1"/>
  <c r="Q167" i="71" s="1"/>
  <c r="Q168" i="71" s="1"/>
  <c r="B107" i="74"/>
  <c r="B143" i="71"/>
  <c r="R144" i="71"/>
  <c r="R145" i="71" s="1"/>
  <c r="B79" i="84"/>
  <c r="F174" i="13"/>
  <c r="G174" i="13" s="1"/>
  <c r="H174" i="13"/>
  <c r="I174" i="13"/>
  <c r="B108" i="74" l="1"/>
  <c r="R146" i="71"/>
  <c r="B145" i="71"/>
  <c r="B80" i="84"/>
  <c r="J119" i="71"/>
  <c r="K119" i="71"/>
  <c r="L119" i="71"/>
  <c r="M119" i="71" s="1"/>
  <c r="N119" i="71" s="1"/>
  <c r="J120" i="71"/>
  <c r="K120" i="71"/>
  <c r="L120" i="71"/>
  <c r="M120" i="71" s="1"/>
  <c r="N120" i="71" s="1"/>
  <c r="R147" i="71" l="1"/>
  <c r="B146" i="71"/>
  <c r="B81" i="84"/>
  <c r="L116" i="71"/>
  <c r="M116" i="71" s="1"/>
  <c r="L118" i="71"/>
  <c r="M118" i="71" s="1"/>
  <c r="L114" i="71"/>
  <c r="M114" i="71" s="1"/>
  <c r="L112" i="71"/>
  <c r="M112" i="71" s="1"/>
  <c r="L111" i="71"/>
  <c r="M111" i="71" s="1"/>
  <c r="F344" i="11"/>
  <c r="G344" i="11" s="1"/>
  <c r="H344" i="11" s="1"/>
  <c r="I344" i="11" s="1"/>
  <c r="F345" i="11"/>
  <c r="G345" i="11" s="1"/>
  <c r="H345" i="11" s="1"/>
  <c r="I345" i="11" s="1"/>
  <c r="F346" i="11"/>
  <c r="G346" i="11" s="1"/>
  <c r="H346" i="11" s="1"/>
  <c r="I346" i="11" s="1"/>
  <c r="F347" i="11"/>
  <c r="G347" i="11" s="1"/>
  <c r="H347" i="11" s="1"/>
  <c r="I347" i="11" s="1"/>
  <c r="N116" i="71" l="1"/>
  <c r="N114" i="71"/>
  <c r="N118" i="71"/>
  <c r="R148" i="71"/>
  <c r="B147" i="71"/>
  <c r="B82" i="84"/>
  <c r="F74" i="73"/>
  <c r="L74" i="73"/>
  <c r="F97" i="24"/>
  <c r="K97" i="24"/>
  <c r="E115" i="52"/>
  <c r="F115" i="52" s="1"/>
  <c r="L115" i="52"/>
  <c r="M115" i="52" s="1"/>
  <c r="H141" i="27"/>
  <c r="G141" i="27"/>
  <c r="M141" i="27"/>
  <c r="H51" i="81"/>
  <c r="G51" i="81"/>
  <c r="J93" i="36"/>
  <c r="K93" i="36"/>
  <c r="L93" i="36"/>
  <c r="M93" i="36"/>
  <c r="N93" i="36"/>
  <c r="J91" i="36"/>
  <c r="K91" i="36"/>
  <c r="L91" i="36"/>
  <c r="M91" i="36"/>
  <c r="N91" i="36"/>
  <c r="J89" i="36"/>
  <c r="K89" i="36"/>
  <c r="L89" i="36"/>
  <c r="M89" i="36"/>
  <c r="N89" i="36"/>
  <c r="G356" i="5"/>
  <c r="H356" i="5"/>
  <c r="F51" i="81" l="1"/>
  <c r="B148" i="71"/>
  <c r="R149" i="71"/>
  <c r="B83" i="84"/>
  <c r="I74" i="73"/>
  <c r="G74" i="73"/>
  <c r="L75" i="73"/>
  <c r="H74" i="73"/>
  <c r="G97" i="24"/>
  <c r="K98" i="24"/>
  <c r="H97" i="24"/>
  <c r="H115" i="52"/>
  <c r="G115" i="52"/>
  <c r="F141" i="27"/>
  <c r="J141" i="27"/>
  <c r="I141" i="27"/>
  <c r="K51" i="81"/>
  <c r="J51" i="81"/>
  <c r="I51" i="81"/>
  <c r="J120" i="42"/>
  <c r="K120" i="42"/>
  <c r="L120" i="42"/>
  <c r="M120" i="42"/>
  <c r="N120" i="42"/>
  <c r="O120" i="42"/>
  <c r="F120" i="42"/>
  <c r="J118" i="42"/>
  <c r="K118" i="42"/>
  <c r="L118" i="42"/>
  <c r="M118" i="42"/>
  <c r="N118" i="42"/>
  <c r="O118" i="42"/>
  <c r="F118" i="42"/>
  <c r="J116" i="42"/>
  <c r="K116" i="42"/>
  <c r="L116" i="42"/>
  <c r="M116" i="42"/>
  <c r="N116" i="42"/>
  <c r="O116" i="42"/>
  <c r="F116" i="42"/>
  <c r="F114" i="42"/>
  <c r="J114" i="42"/>
  <c r="K114" i="42"/>
  <c r="L114" i="42"/>
  <c r="M114" i="42"/>
  <c r="N114" i="42"/>
  <c r="O114" i="42"/>
  <c r="F112" i="42"/>
  <c r="J112" i="42"/>
  <c r="K112" i="42"/>
  <c r="L112" i="42"/>
  <c r="M112" i="42"/>
  <c r="N112" i="42"/>
  <c r="O112" i="42"/>
  <c r="F110" i="42"/>
  <c r="J110" i="42"/>
  <c r="K110" i="42"/>
  <c r="L110" i="42"/>
  <c r="M110" i="42"/>
  <c r="N110" i="42"/>
  <c r="O110" i="42"/>
  <c r="F108" i="42"/>
  <c r="J108" i="42"/>
  <c r="K108" i="42"/>
  <c r="L108" i="42"/>
  <c r="M108" i="42"/>
  <c r="N108" i="42"/>
  <c r="O108" i="42"/>
  <c r="B85" i="84" l="1"/>
  <c r="R150" i="71"/>
  <c r="B149" i="71"/>
  <c r="B84" i="84"/>
  <c r="F75" i="73"/>
  <c r="G75" i="73"/>
  <c r="H75" i="73"/>
  <c r="I75" i="73"/>
  <c r="F98" i="24"/>
  <c r="G98" i="24"/>
  <c r="H98" i="24"/>
  <c r="B86" i="84" l="1"/>
  <c r="R151" i="71"/>
  <c r="R152" i="71" s="1"/>
  <c r="B150" i="71"/>
  <c r="F146" i="27"/>
  <c r="F63" i="84"/>
  <c r="B87" i="84" l="1"/>
  <c r="B152" i="71"/>
  <c r="R153" i="71"/>
  <c r="N73" i="85"/>
  <c r="B88" i="84" l="1"/>
  <c r="N77" i="85"/>
  <c r="B153" i="71"/>
  <c r="R154" i="71"/>
  <c r="N75" i="85"/>
  <c r="B89" i="84" l="1"/>
  <c r="B154" i="71"/>
  <c r="F95" i="24"/>
  <c r="H95" i="24"/>
  <c r="K95" i="24"/>
  <c r="G96" i="24"/>
  <c r="B90" i="84" l="1"/>
  <c r="E84" i="85"/>
  <c r="N79" i="85"/>
  <c r="B155" i="71"/>
  <c r="F96" i="24"/>
  <c r="H96" i="24"/>
  <c r="G95" i="24"/>
  <c r="K96" i="24"/>
  <c r="B92" i="84" l="1"/>
  <c r="B91" i="84"/>
  <c r="E86" i="85"/>
  <c r="F84" i="85"/>
  <c r="N81" i="85"/>
  <c r="B156" i="71"/>
  <c r="J158" i="23"/>
  <c r="I158" i="23"/>
  <c r="H158" i="23"/>
  <c r="G158" i="23"/>
  <c r="F158" i="23"/>
  <c r="J157" i="23"/>
  <c r="I157" i="23"/>
  <c r="H157" i="23"/>
  <c r="G157" i="23"/>
  <c r="F157" i="23"/>
  <c r="J156" i="23"/>
  <c r="I156" i="23"/>
  <c r="H156" i="23"/>
  <c r="G156" i="23"/>
  <c r="F156" i="23"/>
  <c r="J155" i="23"/>
  <c r="I155" i="23"/>
  <c r="H155" i="23"/>
  <c r="G155" i="23"/>
  <c r="F155" i="23"/>
  <c r="N85" i="85" l="1"/>
  <c r="E88" i="85"/>
  <c r="F86" i="85"/>
  <c r="B157" i="71"/>
  <c r="F132" i="22"/>
  <c r="F69" i="36"/>
  <c r="F133" i="27"/>
  <c r="G133" i="27"/>
  <c r="H133" i="27"/>
  <c r="I133" i="27"/>
  <c r="J133" i="27"/>
  <c r="F65" i="74"/>
  <c r="F66" i="74"/>
  <c r="B98" i="74"/>
  <c r="B99" i="74"/>
  <c r="B100" i="74"/>
  <c r="B101" i="74"/>
  <c r="B102" i="74"/>
  <c r="B103" i="74"/>
  <c r="B97" i="74"/>
  <c r="F100" i="74"/>
  <c r="G100" i="74" s="1"/>
  <c r="H100" i="74" s="1"/>
  <c r="F101" i="74"/>
  <c r="G101" i="74" s="1"/>
  <c r="H101" i="74" s="1"/>
  <c r="F102" i="74"/>
  <c r="G102" i="74" s="1"/>
  <c r="H102" i="74" s="1"/>
  <c r="F99" i="74"/>
  <c r="G99" i="74" s="1"/>
  <c r="F97" i="74"/>
  <c r="G97" i="74" s="1"/>
  <c r="H97" i="74" s="1"/>
  <c r="K118" i="71"/>
  <c r="J118" i="71"/>
  <c r="F105" i="37"/>
  <c r="D8" i="70"/>
  <c r="E8" i="70"/>
  <c r="H8" i="70"/>
  <c r="I8" i="70"/>
  <c r="J8" i="70"/>
  <c r="K8" i="70" s="1"/>
  <c r="B14" i="70"/>
  <c r="C14" i="70"/>
  <c r="D14" i="70"/>
  <c r="E14" i="70"/>
  <c r="F14" i="70"/>
  <c r="G14" i="70"/>
  <c r="H14" i="70"/>
  <c r="K14" i="70"/>
  <c r="L14" i="70"/>
  <c r="M14" i="70"/>
  <c r="B15" i="70"/>
  <c r="C15" i="70"/>
  <c r="D15" i="70"/>
  <c r="F15" i="70"/>
  <c r="G15" i="70"/>
  <c r="H15" i="70"/>
  <c r="K15" i="70"/>
  <c r="L15" i="70"/>
  <c r="M15" i="70"/>
  <c r="B16" i="70"/>
  <c r="C16" i="70"/>
  <c r="D16" i="70"/>
  <c r="F16" i="70"/>
  <c r="G16" i="70"/>
  <c r="H16" i="70"/>
  <c r="K16" i="70"/>
  <c r="L16" i="70"/>
  <c r="M16" i="70"/>
  <c r="B17" i="70"/>
  <c r="C17" i="70"/>
  <c r="D17" i="70"/>
  <c r="F17" i="70"/>
  <c r="G17" i="70"/>
  <c r="H17" i="70"/>
  <c r="K17" i="70"/>
  <c r="L17" i="70"/>
  <c r="M17" i="70"/>
  <c r="B18" i="70"/>
  <c r="C18" i="70"/>
  <c r="D18" i="70"/>
  <c r="F18" i="70"/>
  <c r="G18" i="70"/>
  <c r="H18" i="70"/>
  <c r="K18" i="70"/>
  <c r="L18" i="70"/>
  <c r="M18" i="70"/>
  <c r="B19" i="70"/>
  <c r="C19" i="70"/>
  <c r="D19" i="70"/>
  <c r="F19" i="70"/>
  <c r="G19" i="70"/>
  <c r="H19" i="70"/>
  <c r="K19" i="70"/>
  <c r="L19" i="70"/>
  <c r="M19" i="70"/>
  <c r="B20" i="70"/>
  <c r="C20" i="70"/>
  <c r="D20" i="70"/>
  <c r="F20" i="70"/>
  <c r="G20" i="70"/>
  <c r="H20" i="70"/>
  <c r="K20" i="70"/>
  <c r="L20" i="70"/>
  <c r="M20" i="70"/>
  <c r="B21" i="70"/>
  <c r="C21" i="70"/>
  <c r="D21" i="70"/>
  <c r="F21" i="70"/>
  <c r="G21" i="70"/>
  <c r="H21" i="70"/>
  <c r="K21" i="70"/>
  <c r="L21" i="70"/>
  <c r="M21" i="70"/>
  <c r="B22" i="70"/>
  <c r="C22" i="70"/>
  <c r="D22" i="70"/>
  <c r="K22" i="70"/>
  <c r="L22" i="70"/>
  <c r="M22" i="70"/>
  <c r="B23" i="70"/>
  <c r="C23" i="70"/>
  <c r="D23" i="70"/>
  <c r="K23" i="70"/>
  <c r="L23" i="70"/>
  <c r="M23" i="70"/>
  <c r="B24" i="70"/>
  <c r="C24" i="70"/>
  <c r="D24" i="70"/>
  <c r="B25" i="70"/>
  <c r="C25" i="70"/>
  <c r="D25" i="70"/>
  <c r="B26" i="70"/>
  <c r="C26" i="70"/>
  <c r="D26" i="70"/>
  <c r="F101" i="66"/>
  <c r="G101" i="66"/>
  <c r="H101" i="66"/>
  <c r="I101" i="66"/>
  <c r="J101" i="66"/>
  <c r="K101" i="66"/>
  <c r="L101" i="66"/>
  <c r="M101" i="66"/>
  <c r="G102" i="66"/>
  <c r="H102" i="66"/>
  <c r="I102" i="66"/>
  <c r="J102" i="66"/>
  <c r="K102" i="66"/>
  <c r="L102" i="66"/>
  <c r="M102" i="66"/>
  <c r="F107" i="66"/>
  <c r="G107" i="66"/>
  <c r="H107" i="66"/>
  <c r="I107" i="66"/>
  <c r="J107" i="66"/>
  <c r="K107" i="66"/>
  <c r="L107" i="66"/>
  <c r="M107" i="66"/>
  <c r="I172" i="20"/>
  <c r="J172" i="20"/>
  <c r="K172" i="20"/>
  <c r="I173" i="20"/>
  <c r="J173" i="20"/>
  <c r="K173" i="20"/>
  <c r="I177" i="20"/>
  <c r="J177" i="20"/>
  <c r="K177" i="20"/>
  <c r="G254" i="64"/>
  <c r="H254" i="64"/>
  <c r="G255" i="64"/>
  <c r="F77" i="74"/>
  <c r="G77" i="74"/>
  <c r="H77" i="74"/>
  <c r="F78" i="74"/>
  <c r="G78" i="74"/>
  <c r="H78" i="74"/>
  <c r="F79" i="74"/>
  <c r="G79" i="74"/>
  <c r="H79" i="74"/>
  <c r="F80" i="74"/>
  <c r="G80" i="74"/>
  <c r="H80" i="74"/>
  <c r="F81" i="74"/>
  <c r="G81" i="74"/>
  <c r="H81" i="74"/>
  <c r="F82" i="74"/>
  <c r="G82" i="74"/>
  <c r="H82" i="74"/>
  <c r="F83" i="74"/>
  <c r="G83" i="74"/>
  <c r="H83" i="74"/>
  <c r="G84" i="74"/>
  <c r="H84" i="74" s="1"/>
  <c r="B84" i="74"/>
  <c r="F85" i="74"/>
  <c r="G85" i="74"/>
  <c r="H85" i="74"/>
  <c r="B85" i="74"/>
  <c r="F86" i="74"/>
  <c r="G86" i="74"/>
  <c r="H86" i="74"/>
  <c r="F88" i="74"/>
  <c r="G88" i="74"/>
  <c r="H88" i="74"/>
  <c r="F89" i="74"/>
  <c r="G89" i="74"/>
  <c r="H89" i="74"/>
  <c r="F91" i="74"/>
  <c r="G91" i="74"/>
  <c r="H91" i="74"/>
  <c r="F92" i="74"/>
  <c r="G92" i="74"/>
  <c r="H92" i="74"/>
  <c r="F94" i="74"/>
  <c r="G94" i="74"/>
  <c r="H94" i="74"/>
  <c r="F96" i="74"/>
  <c r="G96" i="74"/>
  <c r="H96" i="74"/>
  <c r="N87" i="85" l="1"/>
  <c r="F88" i="85"/>
  <c r="E90" i="85"/>
  <c r="B158" i="71"/>
  <c r="F90" i="85" l="1"/>
  <c r="E92" i="85"/>
  <c r="N89" i="85"/>
  <c r="B159" i="71"/>
  <c r="B86" i="74"/>
  <c r="F200" i="31"/>
  <c r="G200" i="31"/>
  <c r="H200" i="31"/>
  <c r="I200" i="31"/>
  <c r="J200" i="31"/>
  <c r="K200" i="31"/>
  <c r="F198" i="31"/>
  <c r="G198" i="31"/>
  <c r="H198" i="31"/>
  <c r="I198" i="31"/>
  <c r="J198" i="31"/>
  <c r="K198" i="31"/>
  <c r="F199" i="31"/>
  <c r="G199" i="31"/>
  <c r="H199" i="31"/>
  <c r="I199" i="31"/>
  <c r="J199" i="31"/>
  <c r="K199" i="31"/>
  <c r="I143" i="30"/>
  <c r="H143" i="30"/>
  <c r="G143" i="30"/>
  <c r="G146" i="30"/>
  <c r="H146" i="30"/>
  <c r="I146" i="30"/>
  <c r="G147" i="30"/>
  <c r="H147" i="30"/>
  <c r="I147" i="30"/>
  <c r="G148" i="30"/>
  <c r="H148" i="30"/>
  <c r="I148" i="30"/>
  <c r="I145" i="30"/>
  <c r="H145" i="30"/>
  <c r="G145" i="30"/>
  <c r="I144" i="30"/>
  <c r="H144" i="30"/>
  <c r="G144" i="30"/>
  <c r="H88" i="24"/>
  <c r="F355" i="5"/>
  <c r="G355" i="5"/>
  <c r="H355" i="5"/>
  <c r="F92" i="85" l="1"/>
  <c r="E94" i="85"/>
  <c r="N93" i="85"/>
  <c r="N91" i="85"/>
  <c r="B160" i="71"/>
  <c r="B87" i="74"/>
  <c r="F248" i="4"/>
  <c r="H248" i="4"/>
  <c r="I248" i="4"/>
  <c r="F249" i="4"/>
  <c r="G249" i="4"/>
  <c r="H249" i="4"/>
  <c r="I249" i="4"/>
  <c r="G250" i="4"/>
  <c r="H250" i="4"/>
  <c r="I250" i="4"/>
  <c r="J117" i="67"/>
  <c r="K117" i="67"/>
  <c r="L117" i="67"/>
  <c r="M117" i="67"/>
  <c r="K118" i="67"/>
  <c r="J118" i="67"/>
  <c r="K119" i="67"/>
  <c r="G119" i="67"/>
  <c r="J119" i="67"/>
  <c r="F120" i="67"/>
  <c r="K120" i="67" s="1"/>
  <c r="G120" i="67"/>
  <c r="I120" i="67"/>
  <c r="J120" i="67"/>
  <c r="L120" i="67"/>
  <c r="M120" i="67"/>
  <c r="F261" i="6"/>
  <c r="G261" i="6"/>
  <c r="I261" i="6"/>
  <c r="J261" i="6"/>
  <c r="F262" i="6"/>
  <c r="G262" i="6"/>
  <c r="H262" i="6"/>
  <c r="I262" i="6"/>
  <c r="J262" i="6"/>
  <c r="G263" i="6"/>
  <c r="H263" i="6"/>
  <c r="I263" i="6"/>
  <c r="J263" i="6"/>
  <c r="F202" i="7"/>
  <c r="G202" i="7"/>
  <c r="H202" i="7"/>
  <c r="I202" i="7"/>
  <c r="F203" i="7"/>
  <c r="G203" i="7"/>
  <c r="H203" i="7"/>
  <c r="I203" i="7"/>
  <c r="G204" i="7"/>
  <c r="H204" i="7"/>
  <c r="I204" i="7"/>
  <c r="G205" i="7"/>
  <c r="H205" i="7"/>
  <c r="I205" i="7"/>
  <c r="J202" i="7"/>
  <c r="K202" i="7"/>
  <c r="J203" i="7"/>
  <c r="K203" i="7"/>
  <c r="I110" i="67"/>
  <c r="J127" i="27"/>
  <c r="I127" i="27"/>
  <c r="H127" i="27"/>
  <c r="G127" i="27"/>
  <c r="E96" i="85" l="1"/>
  <c r="F94" i="85"/>
  <c r="N95" i="85" s="1"/>
  <c r="B88" i="74"/>
  <c r="J71" i="74"/>
  <c r="E98" i="85" l="1"/>
  <c r="F96" i="85"/>
  <c r="N97" i="85" s="1"/>
  <c r="B89" i="74"/>
  <c r="E100" i="85" l="1"/>
  <c r="F100" i="85" s="1"/>
  <c r="N101" i="85" s="1"/>
  <c r="F98" i="85"/>
  <c r="N99" i="85" s="1"/>
  <c r="B90" i="74"/>
  <c r="F106" i="42"/>
  <c r="F104" i="42"/>
  <c r="F102" i="42"/>
  <c r="F100" i="42"/>
  <c r="F98" i="42"/>
  <c r="F95" i="42"/>
  <c r="F96" i="42"/>
  <c r="F251" i="9"/>
  <c r="I255" i="9"/>
  <c r="H255" i="9"/>
  <c r="G255" i="9"/>
  <c r="F255" i="9"/>
  <c r="I254" i="9"/>
  <c r="H254" i="9"/>
  <c r="G254" i="9"/>
  <c r="F254" i="9"/>
  <c r="I253" i="9"/>
  <c r="H253" i="9"/>
  <c r="G253" i="9"/>
  <c r="F253" i="9"/>
  <c r="I252" i="9"/>
  <c r="H252" i="9"/>
  <c r="G252" i="9"/>
  <c r="F252" i="9"/>
  <c r="H360" i="5"/>
  <c r="G360" i="5"/>
  <c r="F360" i="5"/>
  <c r="H359" i="5"/>
  <c r="G359" i="5"/>
  <c r="F359" i="5"/>
  <c r="H358" i="5"/>
  <c r="G358" i="5"/>
  <c r="F358" i="5"/>
  <c r="H357" i="5"/>
  <c r="G357" i="5"/>
  <c r="F357" i="5"/>
  <c r="F356" i="5"/>
  <c r="H246" i="10"/>
  <c r="I246" i="10" s="1"/>
  <c r="G248" i="10"/>
  <c r="F248" i="10"/>
  <c r="G247" i="10"/>
  <c r="F247" i="10"/>
  <c r="G246" i="10"/>
  <c r="F246" i="10"/>
  <c r="H247" i="10" l="1"/>
  <c r="B91" i="74"/>
  <c r="H248" i="10" l="1"/>
  <c r="I247" i="10"/>
  <c r="B92" i="74"/>
  <c r="I253" i="6"/>
  <c r="H249" i="10" l="1"/>
  <c r="I248" i="10"/>
  <c r="B93" i="74"/>
  <c r="L104" i="85"/>
  <c r="K106" i="85"/>
  <c r="M106" i="85"/>
  <c r="C107" i="85"/>
  <c r="D107" i="85"/>
  <c r="E107" i="85"/>
  <c r="G107" i="85"/>
  <c r="H107" i="85"/>
  <c r="I107" i="85"/>
  <c r="K107" i="85"/>
  <c r="L107" i="85"/>
  <c r="M107" i="85"/>
  <c r="C108" i="85"/>
  <c r="D108" i="85"/>
  <c r="E108" i="85"/>
  <c r="G108" i="85"/>
  <c r="H108" i="85"/>
  <c r="I108" i="85"/>
  <c r="K108" i="85"/>
  <c r="L108" i="85"/>
  <c r="M108" i="85"/>
  <c r="C109" i="85"/>
  <c r="D109" i="85"/>
  <c r="E109" i="85"/>
  <c r="G109" i="85"/>
  <c r="H109" i="85"/>
  <c r="I109" i="85"/>
  <c r="K109" i="85"/>
  <c r="L109" i="85"/>
  <c r="M109" i="85"/>
  <c r="C110" i="85"/>
  <c r="D110" i="85"/>
  <c r="E110" i="85"/>
  <c r="G110" i="85"/>
  <c r="H110" i="85"/>
  <c r="I110" i="85"/>
  <c r="K110" i="85"/>
  <c r="L110" i="85"/>
  <c r="M110" i="85"/>
  <c r="C111" i="85"/>
  <c r="D111" i="85"/>
  <c r="E111" i="85"/>
  <c r="G111" i="85"/>
  <c r="H111" i="85"/>
  <c r="I111" i="85"/>
  <c r="K111" i="85"/>
  <c r="L111" i="85"/>
  <c r="M111" i="85"/>
  <c r="C112" i="85"/>
  <c r="D112" i="85"/>
  <c r="E112" i="85"/>
  <c r="G112" i="85"/>
  <c r="H112" i="85"/>
  <c r="I112" i="85"/>
  <c r="K112" i="85"/>
  <c r="L112" i="85"/>
  <c r="M112" i="85"/>
  <c r="C113" i="85"/>
  <c r="D113" i="85"/>
  <c r="E113" i="85"/>
  <c r="G113" i="85"/>
  <c r="H113" i="85"/>
  <c r="I113" i="85"/>
  <c r="K113" i="85"/>
  <c r="L113" i="85"/>
  <c r="M113" i="85"/>
  <c r="C114" i="85"/>
  <c r="D114" i="85"/>
  <c r="E114" i="85"/>
  <c r="G114" i="85"/>
  <c r="H114" i="85"/>
  <c r="I114" i="85"/>
  <c r="K114" i="85"/>
  <c r="L114" i="85"/>
  <c r="M114" i="85"/>
  <c r="C115" i="85"/>
  <c r="D115" i="85"/>
  <c r="E115" i="85"/>
  <c r="G115" i="85"/>
  <c r="H115" i="85"/>
  <c r="I115" i="85"/>
  <c r="K115" i="85"/>
  <c r="L115" i="85"/>
  <c r="M115" i="85"/>
  <c r="C116" i="85"/>
  <c r="D116" i="85"/>
  <c r="E116" i="85"/>
  <c r="K116" i="85"/>
  <c r="L116" i="85"/>
  <c r="M116" i="85"/>
  <c r="C117" i="85"/>
  <c r="D117" i="85"/>
  <c r="E117" i="85"/>
  <c r="C118" i="85"/>
  <c r="D118" i="85"/>
  <c r="E118" i="85"/>
  <c r="C119" i="85"/>
  <c r="D119" i="85"/>
  <c r="E119" i="85"/>
  <c r="C120" i="85"/>
  <c r="D120" i="85"/>
  <c r="E120" i="85"/>
  <c r="P60" i="85"/>
  <c r="Q60" i="85"/>
  <c r="R60" i="85" s="1"/>
  <c r="S60" i="85"/>
  <c r="T60" i="85"/>
  <c r="P62" i="85"/>
  <c r="Q62" i="85"/>
  <c r="R62" i="85" s="1"/>
  <c r="S62" i="85"/>
  <c r="T62" i="85"/>
  <c r="P64" i="85"/>
  <c r="Q64" i="85"/>
  <c r="R64" i="85" s="1"/>
  <c r="S64" i="85"/>
  <c r="T64" i="85"/>
  <c r="F113" i="21"/>
  <c r="G47" i="81"/>
  <c r="F113" i="52"/>
  <c r="G113" i="52"/>
  <c r="H113" i="52"/>
  <c r="M114" i="52"/>
  <c r="I249" i="10" l="1"/>
  <c r="H250" i="10"/>
  <c r="I250" i="10" s="1"/>
  <c r="B94" i="74"/>
  <c r="H113" i="21"/>
  <c r="G113" i="21"/>
  <c r="F47" i="81"/>
  <c r="J47" i="81"/>
  <c r="K47" i="81"/>
  <c r="I47" i="81"/>
  <c r="H47" i="81"/>
  <c r="M113" i="52"/>
  <c r="I72" i="73"/>
  <c r="L72" i="73"/>
  <c r="L73" i="73"/>
  <c r="F170" i="13"/>
  <c r="G170" i="13" s="1"/>
  <c r="H170" i="13"/>
  <c r="I170" i="13"/>
  <c r="F172" i="13"/>
  <c r="G172" i="13" s="1"/>
  <c r="H172" i="13"/>
  <c r="I172" i="13"/>
  <c r="F173" i="13"/>
  <c r="G173" i="13" s="1"/>
  <c r="H173" i="13"/>
  <c r="I173" i="13"/>
  <c r="F340" i="11"/>
  <c r="G340" i="11" s="1"/>
  <c r="H340" i="11" s="1"/>
  <c r="I340" i="11" s="1"/>
  <c r="F341" i="11"/>
  <c r="G341" i="11" s="1"/>
  <c r="H341" i="11" s="1"/>
  <c r="I341" i="11" s="1"/>
  <c r="F342" i="11"/>
  <c r="G342" i="11" s="1"/>
  <c r="H342" i="11" s="1"/>
  <c r="I342" i="11" s="1"/>
  <c r="F343" i="11"/>
  <c r="G343" i="11" s="1"/>
  <c r="H343" i="11" s="1"/>
  <c r="I343" i="11" s="1"/>
  <c r="B95" i="74" l="1"/>
  <c r="B96" i="74"/>
  <c r="F114" i="52"/>
  <c r="H114" i="52"/>
  <c r="G114" i="52"/>
  <c r="G72" i="73"/>
  <c r="F72" i="73"/>
  <c r="H72" i="73"/>
  <c r="J87" i="36"/>
  <c r="K87" i="36"/>
  <c r="L87" i="36"/>
  <c r="M87" i="36"/>
  <c r="N87" i="36"/>
  <c r="J85" i="36"/>
  <c r="K85" i="36"/>
  <c r="L85" i="36"/>
  <c r="M85" i="36"/>
  <c r="N85" i="36"/>
  <c r="I72" i="26"/>
  <c r="F108" i="71"/>
  <c r="F109" i="71"/>
  <c r="F110" i="71"/>
  <c r="F112" i="71"/>
  <c r="L88" i="72"/>
  <c r="K88" i="72"/>
  <c r="J88" i="72"/>
  <c r="L87" i="72"/>
  <c r="K87" i="72"/>
  <c r="J87" i="72"/>
  <c r="L86" i="72"/>
  <c r="K86" i="72"/>
  <c r="J86" i="72"/>
  <c r="F79" i="72"/>
  <c r="F80" i="72"/>
  <c r="F81" i="72"/>
  <c r="F83" i="72"/>
  <c r="J64" i="84"/>
  <c r="K64" i="84" s="1"/>
  <c r="J63" i="84"/>
  <c r="K63" i="84" s="1"/>
  <c r="F68" i="84"/>
  <c r="J70" i="74"/>
  <c r="J69" i="74"/>
  <c r="F66" i="75"/>
  <c r="G66" i="75"/>
  <c r="H66" i="75"/>
  <c r="I66" i="75"/>
  <c r="J66" i="75"/>
  <c r="F67" i="36"/>
  <c r="F130" i="22"/>
  <c r="F95" i="37"/>
  <c r="F91" i="37"/>
  <c r="F89" i="37"/>
  <c r="F87" i="37"/>
  <c r="F85" i="37"/>
  <c r="M140" i="27"/>
  <c r="H139" i="27"/>
  <c r="F139" i="27"/>
  <c r="G139" i="27"/>
  <c r="M139" i="27"/>
  <c r="H136" i="27"/>
  <c r="F136" i="27"/>
  <c r="G136" i="27"/>
  <c r="M136" i="27"/>
  <c r="K49" i="81" l="1"/>
  <c r="I49" i="81"/>
  <c r="J49" i="81"/>
  <c r="F49" i="81"/>
  <c r="G49" i="81"/>
  <c r="H49" i="81"/>
  <c r="I73" i="73"/>
  <c r="H73" i="73"/>
  <c r="F73" i="73"/>
  <c r="G73" i="73"/>
  <c r="J139" i="27"/>
  <c r="I139" i="27"/>
  <c r="J137" i="27"/>
  <c r="J136" i="27"/>
  <c r="I136" i="27"/>
  <c r="M137" i="27"/>
  <c r="M138" i="27"/>
  <c r="F93" i="24"/>
  <c r="H93" i="24"/>
  <c r="K93" i="24"/>
  <c r="F94" i="24"/>
  <c r="K94" i="24"/>
  <c r="F111" i="52"/>
  <c r="M111" i="52"/>
  <c r="I194" i="7"/>
  <c r="F64" i="73"/>
  <c r="G64" i="73"/>
  <c r="H64" i="73"/>
  <c r="I64" i="73"/>
  <c r="F65" i="73"/>
  <c r="G65" i="73"/>
  <c r="H65" i="73"/>
  <c r="I65" i="73"/>
  <c r="F70" i="73"/>
  <c r="G70" i="73"/>
  <c r="H70" i="73"/>
  <c r="I70" i="73"/>
  <c r="I63" i="73"/>
  <c r="H63" i="73"/>
  <c r="G63" i="73"/>
  <c r="F63" i="73"/>
  <c r="L70" i="73"/>
  <c r="F111" i="21"/>
  <c r="F110" i="21"/>
  <c r="I192" i="7"/>
  <c r="F69" i="74"/>
  <c r="F70" i="74"/>
  <c r="F71" i="74"/>
  <c r="F72" i="74"/>
  <c r="F140" i="27" l="1"/>
  <c r="G140" i="27"/>
  <c r="H140" i="27"/>
  <c r="J140" i="27"/>
  <c r="I140" i="27"/>
  <c r="F138" i="27"/>
  <c r="I137" i="27"/>
  <c r="F137" i="27"/>
  <c r="G137" i="27"/>
  <c r="H137" i="27"/>
  <c r="G93" i="24"/>
  <c r="H94" i="24"/>
  <c r="G94" i="24"/>
  <c r="M112" i="52"/>
  <c r="H111" i="52"/>
  <c r="G111" i="52"/>
  <c r="L71" i="73"/>
  <c r="G111" i="21"/>
  <c r="H111" i="21"/>
  <c r="H110" i="21"/>
  <c r="G110" i="21"/>
  <c r="G165" i="13"/>
  <c r="I165" i="13"/>
  <c r="H100" i="52"/>
  <c r="H109" i="52"/>
  <c r="H108" i="52"/>
  <c r="H107" i="52"/>
  <c r="H106" i="52"/>
  <c r="H105" i="52"/>
  <c r="H104" i="52"/>
  <c r="I107" i="67"/>
  <c r="N83" i="36"/>
  <c r="M83" i="36"/>
  <c r="L83" i="36"/>
  <c r="K83" i="36"/>
  <c r="J83" i="36"/>
  <c r="N81" i="36"/>
  <c r="M81" i="36"/>
  <c r="L81" i="36"/>
  <c r="K81" i="36"/>
  <c r="J81" i="36"/>
  <c r="N79" i="36"/>
  <c r="M79" i="36"/>
  <c r="L79" i="36"/>
  <c r="K79" i="36"/>
  <c r="J79" i="36"/>
  <c r="F127" i="22"/>
  <c r="F128" i="22"/>
  <c r="F124" i="22"/>
  <c r="F118" i="22"/>
  <c r="F71" i="73" l="1"/>
  <c r="H71" i="73"/>
  <c r="G71" i="73"/>
  <c r="I71" i="73"/>
  <c r="H138" i="27"/>
  <c r="I138" i="27"/>
  <c r="J138" i="27"/>
  <c r="G138" i="27"/>
  <c r="F112" i="52"/>
  <c r="G112" i="52"/>
  <c r="H112" i="52"/>
  <c r="G247" i="4" l="1"/>
  <c r="F260" i="6"/>
  <c r="G260" i="6"/>
  <c r="H260" i="6"/>
  <c r="I260" i="6"/>
  <c r="J260" i="6"/>
  <c r="F97" i="37"/>
  <c r="M136" i="22"/>
  <c r="F241" i="64"/>
  <c r="F239" i="64"/>
  <c r="F32" i="82" l="1"/>
  <c r="J136" i="22"/>
  <c r="K136" i="22"/>
  <c r="K138" i="22"/>
  <c r="L138" i="22"/>
  <c r="L136" i="22"/>
  <c r="F94" i="42"/>
  <c r="F99" i="37" l="1"/>
  <c r="M138" i="22"/>
  <c r="J138" i="22"/>
  <c r="L67" i="73"/>
  <c r="L68" i="73"/>
  <c r="L69" i="73"/>
  <c r="F57" i="84"/>
  <c r="J59" i="84"/>
  <c r="K59" i="84" s="1"/>
  <c r="J68" i="74"/>
  <c r="L85" i="72"/>
  <c r="K85" i="72"/>
  <c r="J85" i="72"/>
  <c r="H349" i="5"/>
  <c r="F36" i="82" l="1"/>
  <c r="F103" i="37"/>
  <c r="F101" i="37"/>
  <c r="M140" i="22"/>
  <c r="J140" i="22"/>
  <c r="K140" i="22"/>
  <c r="L140" i="22"/>
  <c r="F114" i="22"/>
  <c r="F64" i="36"/>
  <c r="F65" i="36"/>
  <c r="F61" i="36"/>
  <c r="F55" i="36"/>
  <c r="F51" i="36"/>
  <c r="J77" i="36"/>
  <c r="K77" i="36"/>
  <c r="L77" i="36"/>
  <c r="M77" i="36"/>
  <c r="N77" i="36"/>
  <c r="J75" i="36"/>
  <c r="K75" i="36"/>
  <c r="L75" i="36"/>
  <c r="M75" i="36"/>
  <c r="N75" i="36"/>
  <c r="J73" i="36"/>
  <c r="K73" i="36"/>
  <c r="L73" i="36"/>
  <c r="M73" i="36"/>
  <c r="N73" i="36"/>
  <c r="M106" i="52"/>
  <c r="K90" i="24"/>
  <c r="F45" i="81"/>
  <c r="F35" i="81"/>
  <c r="L34" i="81"/>
  <c r="K34" i="81"/>
  <c r="J34" i="81"/>
  <c r="I34" i="81"/>
  <c r="H34" i="81"/>
  <c r="G34" i="81"/>
  <c r="F34" i="81"/>
  <c r="M134" i="27"/>
  <c r="M133" i="27"/>
  <c r="I134" i="27"/>
  <c r="H134" i="27"/>
  <c r="K142" i="22" l="1"/>
  <c r="M142" i="22"/>
  <c r="L142" i="22"/>
  <c r="I144" i="22"/>
  <c r="I146" i="22" s="1"/>
  <c r="J142" i="22"/>
  <c r="M107" i="52"/>
  <c r="H90" i="24"/>
  <c r="G90" i="24"/>
  <c r="F90" i="24"/>
  <c r="K45" i="81"/>
  <c r="J45" i="81"/>
  <c r="I45" i="81"/>
  <c r="H45" i="81"/>
  <c r="G45" i="81"/>
  <c r="G134" i="27"/>
  <c r="M135" i="27"/>
  <c r="J134" i="27"/>
  <c r="L146" i="22" l="1"/>
  <c r="I148" i="22"/>
  <c r="M146" i="22"/>
  <c r="K146" i="22"/>
  <c r="J146" i="22"/>
  <c r="M144" i="22"/>
  <c r="J144" i="22"/>
  <c r="K144" i="22"/>
  <c r="L144" i="22"/>
  <c r="K92" i="24"/>
  <c r="K91" i="24"/>
  <c r="G46" i="81"/>
  <c r="F46" i="81"/>
  <c r="I46" i="81"/>
  <c r="J46" i="81"/>
  <c r="K46" i="81"/>
  <c r="H46" i="81"/>
  <c r="F135" i="27"/>
  <c r="G135" i="27"/>
  <c r="H135" i="27"/>
  <c r="I135" i="27"/>
  <c r="J135" i="27"/>
  <c r="M83" i="26"/>
  <c r="M84" i="26"/>
  <c r="M85" i="26"/>
  <c r="F151" i="23"/>
  <c r="G151" i="23"/>
  <c r="H151" i="23"/>
  <c r="I151" i="23"/>
  <c r="J151" i="23"/>
  <c r="F152" i="23"/>
  <c r="G152" i="23"/>
  <c r="H152" i="23"/>
  <c r="I152" i="23"/>
  <c r="J152" i="23"/>
  <c r="F153" i="23"/>
  <c r="G153" i="23"/>
  <c r="H153" i="23"/>
  <c r="I153" i="23"/>
  <c r="J153" i="23"/>
  <c r="F154" i="23"/>
  <c r="G154" i="23"/>
  <c r="H154" i="23"/>
  <c r="I154" i="23"/>
  <c r="J154" i="23"/>
  <c r="J150" i="23"/>
  <c r="I150" i="23"/>
  <c r="H150" i="23"/>
  <c r="G150" i="23"/>
  <c r="F150" i="23"/>
  <c r="I150" i="22" l="1"/>
  <c r="K148" i="22"/>
  <c r="L148" i="22"/>
  <c r="M148" i="22"/>
  <c r="J148" i="22"/>
  <c r="I74" i="85"/>
  <c r="M108" i="52"/>
  <c r="M109" i="52"/>
  <c r="E46" i="82" l="1"/>
  <c r="L74" i="85"/>
  <c r="K74" i="85"/>
  <c r="J74" i="85"/>
  <c r="M150" i="22"/>
  <c r="I152" i="22"/>
  <c r="J150" i="22"/>
  <c r="K150" i="22"/>
  <c r="L150" i="22"/>
  <c r="O74" i="85"/>
  <c r="I76" i="85"/>
  <c r="N74" i="85"/>
  <c r="B341" i="11"/>
  <c r="M110" i="52"/>
  <c r="F46" i="82" l="1"/>
  <c r="E48" i="82"/>
  <c r="L76" i="85"/>
  <c r="K76" i="85"/>
  <c r="J76" i="85"/>
  <c r="I78" i="85"/>
  <c r="J152" i="22"/>
  <c r="I154" i="22"/>
  <c r="M152" i="22"/>
  <c r="L152" i="22"/>
  <c r="K152" i="22"/>
  <c r="O76" i="85"/>
  <c r="O78" i="85" s="1"/>
  <c r="S74" i="85"/>
  <c r="T74" i="85"/>
  <c r="P74" i="85"/>
  <c r="Q74" i="85"/>
  <c r="R74" i="85" s="1"/>
  <c r="N76" i="85"/>
  <c r="B342" i="11"/>
  <c r="I108" i="67"/>
  <c r="E50" i="82" l="1"/>
  <c r="F48" i="82"/>
  <c r="Q78" i="85"/>
  <c r="R78" i="85" s="1"/>
  <c r="S78" i="85"/>
  <c r="T78" i="85"/>
  <c r="O80" i="85"/>
  <c r="P78" i="85"/>
  <c r="K78" i="85"/>
  <c r="J78" i="85"/>
  <c r="L78" i="85"/>
  <c r="I80" i="85"/>
  <c r="N78" i="85"/>
  <c r="L154" i="22"/>
  <c r="M154" i="22"/>
  <c r="J154" i="22"/>
  <c r="K154" i="22"/>
  <c r="I156" i="22"/>
  <c r="I158" i="22" s="1"/>
  <c r="P76" i="85"/>
  <c r="T76" i="85"/>
  <c r="S76" i="85"/>
  <c r="Q76" i="85"/>
  <c r="R76" i="85" s="1"/>
  <c r="F353" i="5"/>
  <c r="J67" i="74"/>
  <c r="E52" i="82" l="1"/>
  <c r="F50" i="82"/>
  <c r="M158" i="22"/>
  <c r="J158" i="22"/>
  <c r="K158" i="22"/>
  <c r="L158" i="22"/>
  <c r="L80" i="85"/>
  <c r="K80" i="85"/>
  <c r="J80" i="85"/>
  <c r="I84" i="85"/>
  <c r="N80" i="85"/>
  <c r="O84" i="85"/>
  <c r="P80" i="85"/>
  <c r="Q80" i="85"/>
  <c r="R80" i="85" s="1"/>
  <c r="S80" i="85"/>
  <c r="T80" i="85"/>
  <c r="B343" i="11"/>
  <c r="J156" i="22"/>
  <c r="M156" i="22"/>
  <c r="L156" i="22"/>
  <c r="K156" i="22"/>
  <c r="F92" i="66"/>
  <c r="G92" i="66"/>
  <c r="H92" i="66"/>
  <c r="I92" i="66"/>
  <c r="J92" i="66"/>
  <c r="K92" i="66"/>
  <c r="L92" i="66"/>
  <c r="M92" i="66"/>
  <c r="F93" i="66"/>
  <c r="G93" i="66"/>
  <c r="H93" i="66"/>
  <c r="I93" i="66"/>
  <c r="J93" i="66"/>
  <c r="K93" i="66"/>
  <c r="L93" i="66"/>
  <c r="M93" i="66"/>
  <c r="F95" i="66"/>
  <c r="G95" i="66"/>
  <c r="H95" i="66"/>
  <c r="I95" i="66"/>
  <c r="J95" i="66"/>
  <c r="K95" i="66"/>
  <c r="L95" i="66"/>
  <c r="M95" i="66"/>
  <c r="F96" i="66"/>
  <c r="G96" i="66"/>
  <c r="H96" i="66"/>
  <c r="I96" i="66"/>
  <c r="J96" i="66"/>
  <c r="K96" i="66"/>
  <c r="L96" i="66"/>
  <c r="M96" i="66"/>
  <c r="F97" i="66"/>
  <c r="G97" i="66"/>
  <c r="H97" i="66"/>
  <c r="I97" i="66"/>
  <c r="J97" i="66"/>
  <c r="K97" i="66"/>
  <c r="L97" i="66"/>
  <c r="M97" i="66"/>
  <c r="F98" i="66"/>
  <c r="G98" i="66"/>
  <c r="H98" i="66"/>
  <c r="I98" i="66"/>
  <c r="J98" i="66"/>
  <c r="K98" i="66"/>
  <c r="L98" i="66"/>
  <c r="M98" i="66"/>
  <c r="F99" i="66"/>
  <c r="G99" i="66"/>
  <c r="H99" i="66"/>
  <c r="I99" i="66"/>
  <c r="J99" i="66"/>
  <c r="K99" i="66"/>
  <c r="L99" i="66"/>
  <c r="M99" i="66"/>
  <c r="F100" i="66"/>
  <c r="G100" i="66"/>
  <c r="H100" i="66"/>
  <c r="I100" i="66"/>
  <c r="J100" i="66"/>
  <c r="K100" i="66"/>
  <c r="L100" i="66"/>
  <c r="M100" i="66"/>
  <c r="J163" i="20"/>
  <c r="K163" i="20"/>
  <c r="I164" i="20"/>
  <c r="J164" i="20"/>
  <c r="K164" i="20"/>
  <c r="I167" i="20"/>
  <c r="J167" i="20"/>
  <c r="K167" i="20"/>
  <c r="J168" i="20"/>
  <c r="K168" i="20"/>
  <c r="I169" i="20"/>
  <c r="J169" i="20"/>
  <c r="K169" i="20"/>
  <c r="I170" i="20"/>
  <c r="J170" i="20"/>
  <c r="K170" i="20"/>
  <c r="I171" i="20"/>
  <c r="J171" i="20"/>
  <c r="K171" i="20"/>
  <c r="F238" i="64"/>
  <c r="G245" i="64"/>
  <c r="H245" i="64"/>
  <c r="G246" i="64"/>
  <c r="H246" i="64"/>
  <c r="G247" i="64"/>
  <c r="H247" i="64"/>
  <c r="G249" i="64"/>
  <c r="H249" i="64"/>
  <c r="G250" i="64"/>
  <c r="H251" i="64"/>
  <c r="G252" i="64"/>
  <c r="G253" i="64"/>
  <c r="H253" i="64"/>
  <c r="F196" i="31"/>
  <c r="G196" i="31"/>
  <c r="H196" i="31"/>
  <c r="I196" i="31"/>
  <c r="J196" i="31"/>
  <c r="K196" i="31"/>
  <c r="F195" i="31"/>
  <c r="G195" i="31"/>
  <c r="H195" i="31"/>
  <c r="I195" i="31"/>
  <c r="J195" i="31"/>
  <c r="K195" i="31"/>
  <c r="F189" i="31"/>
  <c r="G189" i="31"/>
  <c r="H189" i="31"/>
  <c r="I189" i="31"/>
  <c r="J189" i="31"/>
  <c r="K189" i="31"/>
  <c r="F190" i="31"/>
  <c r="G190" i="31"/>
  <c r="H190" i="31"/>
  <c r="I190" i="31"/>
  <c r="J190" i="31"/>
  <c r="K190" i="31"/>
  <c r="F192" i="31"/>
  <c r="G192" i="31"/>
  <c r="H192" i="31"/>
  <c r="I192" i="31"/>
  <c r="J192" i="31"/>
  <c r="K192" i="31"/>
  <c r="F193" i="31"/>
  <c r="G193" i="31"/>
  <c r="H193" i="31"/>
  <c r="I193" i="31"/>
  <c r="J193" i="31"/>
  <c r="K193" i="31"/>
  <c r="F194" i="31"/>
  <c r="G194" i="31"/>
  <c r="H194" i="31"/>
  <c r="I194" i="31"/>
  <c r="J194" i="31"/>
  <c r="K194" i="31"/>
  <c r="F256" i="6"/>
  <c r="F52" i="82" l="1"/>
  <c r="E54" i="82"/>
  <c r="T84" i="85"/>
  <c r="P84" i="85"/>
  <c r="Q84" i="85"/>
  <c r="R84" i="85" s="1"/>
  <c r="O86" i="85"/>
  <c r="S84" i="85"/>
  <c r="K84" i="85"/>
  <c r="J84" i="85"/>
  <c r="L84" i="85"/>
  <c r="I86" i="85"/>
  <c r="N84" i="85"/>
  <c r="B344" i="11"/>
  <c r="F113" i="67"/>
  <c r="G113" i="67"/>
  <c r="H113" i="67"/>
  <c r="I113" i="67"/>
  <c r="J113" i="67"/>
  <c r="K113" i="67"/>
  <c r="L113" i="67"/>
  <c r="M113" i="67"/>
  <c r="F114" i="67"/>
  <c r="G114" i="67"/>
  <c r="H114" i="67"/>
  <c r="I114" i="67"/>
  <c r="J114" i="67"/>
  <c r="K114" i="67"/>
  <c r="L114" i="67"/>
  <c r="M114" i="67"/>
  <c r="F115" i="67"/>
  <c r="G115" i="67"/>
  <c r="H115" i="67"/>
  <c r="I115" i="67"/>
  <c r="K115" i="67"/>
  <c r="L115" i="67"/>
  <c r="M115" i="67"/>
  <c r="F116" i="67"/>
  <c r="K116" i="67" s="1"/>
  <c r="G116" i="67"/>
  <c r="H116" i="67"/>
  <c r="I116" i="67"/>
  <c r="J116" i="67"/>
  <c r="L116" i="67"/>
  <c r="M116" i="67"/>
  <c r="J243" i="4"/>
  <c r="J244" i="4" s="1"/>
  <c r="F243" i="4"/>
  <c r="G243" i="4"/>
  <c r="H243" i="4"/>
  <c r="I243" i="4"/>
  <c r="F244" i="4"/>
  <c r="G244" i="4"/>
  <c r="H244" i="4"/>
  <c r="I244" i="4"/>
  <c r="F245" i="4"/>
  <c r="H245" i="4" s="1"/>
  <c r="G245" i="4"/>
  <c r="I245" i="4" s="1"/>
  <c r="G246" i="4"/>
  <c r="G199" i="7"/>
  <c r="H199" i="7"/>
  <c r="I199" i="7"/>
  <c r="J199" i="7"/>
  <c r="K199" i="7"/>
  <c r="F200" i="7"/>
  <c r="G200" i="7"/>
  <c r="H200" i="7"/>
  <c r="I200" i="7"/>
  <c r="J200" i="7"/>
  <c r="K200" i="7"/>
  <c r="F201" i="7"/>
  <c r="H201" i="7"/>
  <c r="I201" i="7"/>
  <c r="J201" i="7"/>
  <c r="K201" i="7"/>
  <c r="K256" i="6"/>
  <c r="K257" i="6" s="1"/>
  <c r="G256" i="6"/>
  <c r="H256" i="6"/>
  <c r="I256" i="6"/>
  <c r="J256" i="6"/>
  <c r="F257" i="6"/>
  <c r="G257" i="6"/>
  <c r="H257" i="6"/>
  <c r="I257" i="6"/>
  <c r="J257" i="6"/>
  <c r="F258" i="6"/>
  <c r="G258" i="6"/>
  <c r="H258" i="6"/>
  <c r="I258" i="6"/>
  <c r="J258" i="6"/>
  <c r="F259" i="6"/>
  <c r="G259" i="6"/>
  <c r="H259" i="6"/>
  <c r="I259" i="6"/>
  <c r="J259" i="6"/>
  <c r="F68" i="74"/>
  <c r="F67" i="74"/>
  <c r="J62" i="84"/>
  <c r="K62" i="84" s="1"/>
  <c r="J61" i="84"/>
  <c r="K61" i="84" s="1"/>
  <c r="F54" i="82" l="1"/>
  <c r="E56" i="82"/>
  <c r="F56" i="82" s="1"/>
  <c r="L256" i="6"/>
  <c r="T86" i="85"/>
  <c r="P86" i="85"/>
  <c r="Q86" i="85"/>
  <c r="R86" i="85" s="1"/>
  <c r="S86" i="85"/>
  <c r="O88" i="85"/>
  <c r="L86" i="85"/>
  <c r="K86" i="85"/>
  <c r="J86" i="85"/>
  <c r="I88" i="85"/>
  <c r="N86" i="85"/>
  <c r="B345" i="11"/>
  <c r="K243" i="4"/>
  <c r="L257" i="6"/>
  <c r="K258" i="6"/>
  <c r="J245" i="4"/>
  <c r="K244" i="4"/>
  <c r="F250" i="9"/>
  <c r="G250" i="9"/>
  <c r="H250" i="9"/>
  <c r="I250" i="9"/>
  <c r="J248" i="9"/>
  <c r="G141" i="30"/>
  <c r="H141" i="30"/>
  <c r="I141" i="30"/>
  <c r="F247" i="9"/>
  <c r="G247" i="9"/>
  <c r="H247" i="9"/>
  <c r="I247" i="9"/>
  <c r="K247" i="9"/>
  <c r="F248" i="9"/>
  <c r="G248" i="9"/>
  <c r="H248" i="9"/>
  <c r="I248" i="9"/>
  <c r="F249" i="9"/>
  <c r="G249" i="9"/>
  <c r="H249" i="9"/>
  <c r="I249" i="9"/>
  <c r="G251" i="9"/>
  <c r="H251" i="9"/>
  <c r="I251" i="9"/>
  <c r="G137" i="30"/>
  <c r="H137" i="30"/>
  <c r="I137" i="30"/>
  <c r="G138" i="30"/>
  <c r="H138" i="30"/>
  <c r="I138" i="30"/>
  <c r="G140" i="30"/>
  <c r="H140" i="30"/>
  <c r="I140" i="30"/>
  <c r="F352" i="5"/>
  <c r="G352" i="5"/>
  <c r="H352" i="5"/>
  <c r="G353" i="5"/>
  <c r="H353" i="5"/>
  <c r="F354" i="5"/>
  <c r="I245" i="10"/>
  <c r="F242" i="10"/>
  <c r="G242" i="10"/>
  <c r="I242" i="10"/>
  <c r="F243" i="10"/>
  <c r="G243" i="10"/>
  <c r="I243" i="10"/>
  <c r="F244" i="10"/>
  <c r="G244" i="10"/>
  <c r="I244" i="10"/>
  <c r="F245" i="10"/>
  <c r="G245" i="10"/>
  <c r="J123" i="27"/>
  <c r="I123" i="27"/>
  <c r="H123" i="27"/>
  <c r="G123" i="27"/>
  <c r="O106" i="42"/>
  <c r="N106" i="42"/>
  <c r="M106" i="42"/>
  <c r="L106" i="42"/>
  <c r="K106" i="42"/>
  <c r="J106" i="42"/>
  <c r="O104" i="42"/>
  <c r="N104" i="42"/>
  <c r="M104" i="42"/>
  <c r="L104" i="42"/>
  <c r="K104" i="42"/>
  <c r="J104" i="42"/>
  <c r="O102" i="42"/>
  <c r="N102" i="42"/>
  <c r="M102" i="42"/>
  <c r="L102" i="42"/>
  <c r="K102" i="42"/>
  <c r="J102" i="42"/>
  <c r="O100" i="42"/>
  <c r="N100" i="42"/>
  <c r="M100" i="42"/>
  <c r="L100" i="42"/>
  <c r="K100" i="42"/>
  <c r="J100" i="42"/>
  <c r="O98" i="42"/>
  <c r="N98" i="42"/>
  <c r="M98" i="42"/>
  <c r="L98" i="42"/>
  <c r="K98" i="42"/>
  <c r="J98" i="42"/>
  <c r="B54" i="84"/>
  <c r="F55" i="84"/>
  <c r="F56" i="84"/>
  <c r="F58" i="84"/>
  <c r="F60" i="84"/>
  <c r="F65" i="72"/>
  <c r="F66" i="72"/>
  <c r="B67" i="72"/>
  <c r="F67" i="72"/>
  <c r="B68" i="72"/>
  <c r="F68" i="72"/>
  <c r="B69" i="72"/>
  <c r="F69" i="72"/>
  <c r="B70" i="72"/>
  <c r="F71" i="72"/>
  <c r="B72" i="72"/>
  <c r="F72" i="72"/>
  <c r="B73" i="72"/>
  <c r="B74" i="72"/>
  <c r="F78" i="72"/>
  <c r="F54" i="72"/>
  <c r="F55" i="72"/>
  <c r="F56" i="72"/>
  <c r="F57" i="72"/>
  <c r="F58" i="72"/>
  <c r="F59" i="72"/>
  <c r="F60" i="72"/>
  <c r="F61" i="72"/>
  <c r="F62" i="72"/>
  <c r="K116" i="71"/>
  <c r="J116" i="71"/>
  <c r="K114" i="71"/>
  <c r="J114" i="71"/>
  <c r="L258" i="6" l="1"/>
  <c r="K259" i="6"/>
  <c r="L88" i="85"/>
  <c r="K88" i="85"/>
  <c r="J88" i="85"/>
  <c r="I90" i="85"/>
  <c r="N88" i="85"/>
  <c r="S88" i="85"/>
  <c r="O90" i="85"/>
  <c r="P88" i="85"/>
  <c r="Q88" i="85"/>
  <c r="R88" i="85" s="1"/>
  <c r="T88" i="85"/>
  <c r="J249" i="9"/>
  <c r="K249" i="9" s="1"/>
  <c r="K248" i="9"/>
  <c r="B346" i="11"/>
  <c r="J246" i="4"/>
  <c r="J247" i="4" s="1"/>
  <c r="J248" i="4" s="1"/>
  <c r="K245" i="4"/>
  <c r="F245" i="9"/>
  <c r="G245" i="9"/>
  <c r="H245" i="9"/>
  <c r="I245" i="9"/>
  <c r="F86" i="42"/>
  <c r="F84" i="42"/>
  <c r="J250" i="9" l="1"/>
  <c r="K250" i="9" s="1"/>
  <c r="K260" i="6"/>
  <c r="L259" i="6"/>
  <c r="K90" i="85"/>
  <c r="J90" i="85"/>
  <c r="L90" i="85"/>
  <c r="I92" i="85"/>
  <c r="I94" i="85" s="1"/>
  <c r="N90" i="85"/>
  <c r="T90" i="85"/>
  <c r="P90" i="85"/>
  <c r="Q90" i="85"/>
  <c r="R90" i="85" s="1"/>
  <c r="S90" i="85"/>
  <c r="O92" i="85"/>
  <c r="O94" i="85" s="1"/>
  <c r="B347" i="11"/>
  <c r="J249" i="4"/>
  <c r="K248" i="4"/>
  <c r="K246" i="4"/>
  <c r="K247" i="4"/>
  <c r="K112" i="71"/>
  <c r="J112" i="71"/>
  <c r="K111" i="71"/>
  <c r="J111" i="71"/>
  <c r="J251" i="9" l="1"/>
  <c r="K251" i="9" s="1"/>
  <c r="J94" i="85"/>
  <c r="N94" i="85"/>
  <c r="L94" i="85"/>
  <c r="K94" i="85"/>
  <c r="I96" i="85"/>
  <c r="Q94" i="85"/>
  <c r="R94" i="85" s="1"/>
  <c r="P94" i="85"/>
  <c r="T94" i="85"/>
  <c r="S94" i="85"/>
  <c r="O96" i="85"/>
  <c r="L260" i="6"/>
  <c r="K261" i="6"/>
  <c r="K92" i="85"/>
  <c r="J92" i="85"/>
  <c r="L92" i="85"/>
  <c r="N92" i="85"/>
  <c r="S92" i="85"/>
  <c r="P92" i="85"/>
  <c r="Q92" i="85"/>
  <c r="R92" i="85" s="1"/>
  <c r="T92" i="85"/>
  <c r="B348" i="11"/>
  <c r="K249" i="4"/>
  <c r="J250" i="4"/>
  <c r="F92" i="42"/>
  <c r="F90" i="42"/>
  <c r="F83" i="42"/>
  <c r="F82" i="42"/>
  <c r="J252" i="9" l="1"/>
  <c r="J253" i="9" s="1"/>
  <c r="L96" i="85"/>
  <c r="N96" i="85"/>
  <c r="J96" i="85"/>
  <c r="K96" i="85"/>
  <c r="I98" i="85"/>
  <c r="P96" i="85"/>
  <c r="Q96" i="85"/>
  <c r="R96" i="85" s="1"/>
  <c r="S96" i="85"/>
  <c r="T96" i="85"/>
  <c r="O98" i="85"/>
  <c r="K262" i="6"/>
  <c r="L262" i="6" s="1"/>
  <c r="L261" i="6"/>
  <c r="B349" i="11"/>
  <c r="K250" i="4"/>
  <c r="J251" i="4"/>
  <c r="F69" i="37"/>
  <c r="H122" i="27"/>
  <c r="H105" i="67"/>
  <c r="K263" i="6" l="1"/>
  <c r="L263" i="6" s="1"/>
  <c r="K252" i="9"/>
  <c r="L98" i="85"/>
  <c r="N98" i="85"/>
  <c r="J98" i="85"/>
  <c r="K98" i="85"/>
  <c r="I100" i="85"/>
  <c r="P98" i="85"/>
  <c r="Q98" i="85"/>
  <c r="R98" i="85" s="1"/>
  <c r="S98" i="85"/>
  <c r="T98" i="85"/>
  <c r="O100" i="85"/>
  <c r="K264" i="6"/>
  <c r="B350" i="11"/>
  <c r="J252" i="4"/>
  <c r="K251" i="4"/>
  <c r="K253" i="9"/>
  <c r="J254" i="9"/>
  <c r="J55" i="84"/>
  <c r="K55" i="84" s="1"/>
  <c r="J56" i="84"/>
  <c r="K56" i="84" s="1"/>
  <c r="J57" i="84"/>
  <c r="K57" i="84" s="1"/>
  <c r="J54" i="84"/>
  <c r="K54" i="84" s="1"/>
  <c r="M46" i="84"/>
  <c r="L46" i="84"/>
  <c r="K46" i="84"/>
  <c r="J46" i="84"/>
  <c r="F46" i="84"/>
  <c r="M45" i="84"/>
  <c r="L45" i="84"/>
  <c r="K45" i="84"/>
  <c r="J45" i="84"/>
  <c r="F45" i="84"/>
  <c r="M44" i="84"/>
  <c r="L44" i="84"/>
  <c r="K44" i="84"/>
  <c r="J44" i="84"/>
  <c r="F44" i="84"/>
  <c r="M43" i="84"/>
  <c r="L43" i="84"/>
  <c r="K43" i="84"/>
  <c r="J43" i="84"/>
  <c r="F43" i="84"/>
  <c r="M42" i="84"/>
  <c r="L42" i="84"/>
  <c r="K42" i="84"/>
  <c r="J42" i="84"/>
  <c r="F42" i="84"/>
  <c r="M41" i="84"/>
  <c r="L41" i="84"/>
  <c r="K41" i="84"/>
  <c r="J41" i="84"/>
  <c r="F41" i="84"/>
  <c r="M40" i="84"/>
  <c r="L40" i="84"/>
  <c r="K40" i="84"/>
  <c r="J40" i="84"/>
  <c r="F40" i="84"/>
  <c r="M39" i="84"/>
  <c r="L39" i="84"/>
  <c r="K39" i="84"/>
  <c r="J39" i="84"/>
  <c r="F39" i="84"/>
  <c r="M38" i="84"/>
  <c r="L38" i="84"/>
  <c r="K38" i="84"/>
  <c r="J38" i="84"/>
  <c r="F38" i="84"/>
  <c r="M37" i="84"/>
  <c r="L37" i="84"/>
  <c r="K37" i="84"/>
  <c r="J37" i="84"/>
  <c r="F37" i="84"/>
  <c r="L36" i="84"/>
  <c r="K36" i="84"/>
  <c r="J36" i="84"/>
  <c r="F36" i="84"/>
  <c r="L31" i="84"/>
  <c r="K31" i="84"/>
  <c r="J31" i="84"/>
  <c r="F31" i="84"/>
  <c r="L30" i="84"/>
  <c r="K30" i="84"/>
  <c r="J30" i="84"/>
  <c r="F30" i="84"/>
  <c r="L29" i="84"/>
  <c r="K29" i="84"/>
  <c r="J29" i="84"/>
  <c r="F29" i="84"/>
  <c r="M28" i="84"/>
  <c r="L28" i="84"/>
  <c r="K28" i="84"/>
  <c r="J28" i="84"/>
  <c r="F28" i="84"/>
  <c r="M27" i="84"/>
  <c r="L27" i="84"/>
  <c r="K27" i="84"/>
  <c r="J27" i="84"/>
  <c r="M26" i="84"/>
  <c r="L26" i="84"/>
  <c r="K26" i="84"/>
  <c r="J26" i="84"/>
  <c r="F26" i="84"/>
  <c r="M25" i="84"/>
  <c r="L25" i="84"/>
  <c r="K25" i="84"/>
  <c r="J25" i="84"/>
  <c r="F25" i="84"/>
  <c r="M24" i="84"/>
  <c r="L24" i="84"/>
  <c r="K24" i="84"/>
  <c r="J24" i="84"/>
  <c r="F24" i="84"/>
  <c r="M23" i="84"/>
  <c r="L23" i="84"/>
  <c r="K23" i="84"/>
  <c r="J23" i="84"/>
  <c r="F23" i="84"/>
  <c r="M18" i="84"/>
  <c r="L18" i="84"/>
  <c r="K18" i="84"/>
  <c r="J18" i="84"/>
  <c r="F18" i="84"/>
  <c r="M17" i="84"/>
  <c r="L17" i="84"/>
  <c r="K17" i="84"/>
  <c r="J17" i="84"/>
  <c r="F17" i="84"/>
  <c r="M16" i="84"/>
  <c r="L16" i="84"/>
  <c r="K16" i="84"/>
  <c r="J16" i="84"/>
  <c r="F16" i="84"/>
  <c r="M15" i="84"/>
  <c r="L15" i="84"/>
  <c r="K15" i="84"/>
  <c r="J15" i="84"/>
  <c r="F15" i="84"/>
  <c r="M14" i="84"/>
  <c r="L14" i="84"/>
  <c r="K14" i="84"/>
  <c r="J14" i="84"/>
  <c r="F14" i="84"/>
  <c r="M13" i="84"/>
  <c r="L13" i="84"/>
  <c r="K13" i="84"/>
  <c r="J13" i="84"/>
  <c r="F13" i="84"/>
  <c r="M12" i="84"/>
  <c r="L12" i="84"/>
  <c r="K12" i="84"/>
  <c r="J12" i="84"/>
  <c r="F12" i="84"/>
  <c r="M11" i="84"/>
  <c r="L11" i="84"/>
  <c r="K11" i="84"/>
  <c r="J11" i="84"/>
  <c r="F11" i="84"/>
  <c r="M10" i="84"/>
  <c r="L10" i="84"/>
  <c r="K10" i="84"/>
  <c r="J10" i="84"/>
  <c r="F10" i="84"/>
  <c r="M9" i="84"/>
  <c r="L9" i="84"/>
  <c r="K9" i="84"/>
  <c r="J9" i="84"/>
  <c r="F9" i="84"/>
  <c r="M75" i="26"/>
  <c r="M76" i="26"/>
  <c r="M80" i="26"/>
  <c r="M81" i="26"/>
  <c r="M82" i="26"/>
  <c r="M74" i="26"/>
  <c r="J100" i="85" l="1"/>
  <c r="K100" i="85"/>
  <c r="L100" i="85"/>
  <c r="N100" i="85"/>
  <c r="T100" i="85"/>
  <c r="P100" i="85"/>
  <c r="Q100" i="85"/>
  <c r="R100" i="85" s="1"/>
  <c r="S100" i="85"/>
  <c r="L264" i="6"/>
  <c r="K265" i="6"/>
  <c r="K252" i="4"/>
  <c r="J253" i="4"/>
  <c r="K254" i="9"/>
  <c r="J255" i="9"/>
  <c r="K255" i="9" s="1"/>
  <c r="K89" i="24"/>
  <c r="K266" i="6" l="1"/>
  <c r="L266" i="6" s="1"/>
  <c r="L265" i="6"/>
  <c r="K253" i="4"/>
  <c r="J254" i="4"/>
  <c r="G237" i="9"/>
  <c r="K267" i="6" l="1"/>
  <c r="K254" i="4"/>
  <c r="L247" i="6"/>
  <c r="L248" i="6"/>
  <c r="L249" i="6"/>
  <c r="L250" i="6"/>
  <c r="L251" i="6"/>
  <c r="L252" i="6"/>
  <c r="L253" i="6"/>
  <c r="L254" i="6"/>
  <c r="L255" i="6"/>
  <c r="L267" i="6" l="1"/>
  <c r="F97" i="21"/>
  <c r="F107" i="71" l="1"/>
  <c r="L84" i="72"/>
  <c r="K84" i="72"/>
  <c r="J84" i="72"/>
  <c r="F107" i="76"/>
  <c r="H107" i="76"/>
  <c r="I107" i="76" s="1"/>
  <c r="F108" i="76"/>
  <c r="H108" i="76"/>
  <c r="I108" i="76" s="1"/>
  <c r="F109" i="76"/>
  <c r="H109" i="76"/>
  <c r="I109" i="76" s="1"/>
  <c r="F110" i="76"/>
  <c r="H110" i="76"/>
  <c r="I110" i="76" s="1"/>
  <c r="F60" i="75"/>
  <c r="G60" i="75"/>
  <c r="H60" i="75"/>
  <c r="I60" i="75"/>
  <c r="J60" i="75"/>
  <c r="F61" i="75"/>
  <c r="G61" i="75"/>
  <c r="H61" i="75"/>
  <c r="I61" i="75"/>
  <c r="J61" i="75"/>
  <c r="F62" i="75"/>
  <c r="G62" i="75"/>
  <c r="H62" i="75"/>
  <c r="I62" i="75"/>
  <c r="J62" i="75"/>
  <c r="F63" i="75"/>
  <c r="G63" i="75"/>
  <c r="H63" i="75"/>
  <c r="I63" i="75"/>
  <c r="J63" i="75"/>
  <c r="G110" i="76" l="1"/>
  <c r="G109" i="76"/>
  <c r="G108" i="76"/>
  <c r="G107" i="76"/>
  <c r="F332" i="11"/>
  <c r="G332" i="11" s="1"/>
  <c r="H332" i="11" s="1"/>
  <c r="F333" i="11"/>
  <c r="G333" i="11" s="1"/>
  <c r="H333" i="11" s="1"/>
  <c r="F334" i="11"/>
  <c r="G334" i="11" s="1"/>
  <c r="H334" i="11" s="1"/>
  <c r="G161" i="13"/>
  <c r="H161" i="13"/>
  <c r="I161" i="13"/>
  <c r="J161" i="13"/>
  <c r="G162" i="13"/>
  <c r="H162" i="13"/>
  <c r="I162" i="13"/>
  <c r="J162" i="13"/>
  <c r="G163" i="13"/>
  <c r="H163" i="13"/>
  <c r="I163" i="13"/>
  <c r="J163" i="13"/>
  <c r="G164" i="13"/>
  <c r="H164" i="13"/>
  <c r="I164" i="13"/>
  <c r="J164" i="13"/>
  <c r="K197" i="7"/>
  <c r="J197" i="7"/>
  <c r="I197" i="7"/>
  <c r="H197" i="7"/>
  <c r="G197" i="7"/>
  <c r="B56" i="84" l="1"/>
  <c r="F104" i="67"/>
  <c r="B57" i="84" l="1"/>
  <c r="F54" i="73"/>
  <c r="B58" i="84" l="1"/>
  <c r="F148" i="23"/>
  <c r="G148" i="23"/>
  <c r="H148" i="23"/>
  <c r="I148" i="23"/>
  <c r="J148" i="23"/>
  <c r="F147" i="23"/>
  <c r="G147" i="23"/>
  <c r="H147" i="23"/>
  <c r="I147" i="23"/>
  <c r="J147" i="23"/>
  <c r="F146" i="23"/>
  <c r="G146" i="23"/>
  <c r="H146" i="23"/>
  <c r="I146" i="23"/>
  <c r="J146" i="23"/>
  <c r="F145" i="23"/>
  <c r="G145" i="23"/>
  <c r="H145" i="23"/>
  <c r="I145" i="23"/>
  <c r="J145" i="23"/>
  <c r="F142" i="23"/>
  <c r="G142" i="23"/>
  <c r="H142" i="23"/>
  <c r="I142" i="23"/>
  <c r="J142" i="23"/>
  <c r="F141" i="23"/>
  <c r="G141" i="23"/>
  <c r="H141" i="23"/>
  <c r="I141" i="23"/>
  <c r="J141" i="23"/>
  <c r="B59" i="84" l="1"/>
  <c r="H247" i="6"/>
  <c r="B60" i="84" l="1"/>
  <c r="H248" i="6"/>
  <c r="J190" i="7"/>
  <c r="B61" i="84" l="1"/>
  <c r="B62" i="84" l="1"/>
  <c r="F23" i="81"/>
  <c r="G23" i="81"/>
  <c r="H23" i="81"/>
  <c r="I23" i="81"/>
  <c r="J23" i="81"/>
  <c r="K23" i="81"/>
  <c r="J110" i="71"/>
  <c r="K110" i="71"/>
  <c r="L110" i="71"/>
  <c r="M110" i="71" s="1"/>
  <c r="B63" i="84" l="1"/>
  <c r="K100" i="67"/>
  <c r="K99" i="67"/>
  <c r="B65" i="84" l="1"/>
  <c r="B64" i="84"/>
  <c r="F82" i="37"/>
  <c r="G234" i="4"/>
  <c r="B66" i="84" l="1"/>
  <c r="F131" i="27"/>
  <c r="G131" i="27"/>
  <c r="I131" i="27"/>
  <c r="J131" i="27"/>
  <c r="M131" i="27"/>
  <c r="G132" i="27"/>
  <c r="F132" i="27"/>
  <c r="M132" i="27"/>
  <c r="K87" i="24"/>
  <c r="K88" i="24"/>
  <c r="F81" i="24"/>
  <c r="G81" i="24"/>
  <c r="H81" i="24"/>
  <c r="F82" i="24"/>
  <c r="G82" i="24"/>
  <c r="H82" i="24"/>
  <c r="F83" i="24"/>
  <c r="G83" i="24"/>
  <c r="H83" i="24"/>
  <c r="F85" i="24"/>
  <c r="G85" i="24"/>
  <c r="H85" i="24"/>
  <c r="F86" i="24"/>
  <c r="G86" i="24"/>
  <c r="H86" i="24"/>
  <c r="H80" i="24"/>
  <c r="G80" i="24"/>
  <c r="F80" i="24"/>
  <c r="F104" i="52"/>
  <c r="G104" i="52"/>
  <c r="M104" i="52"/>
  <c r="M105" i="52"/>
  <c r="L65" i="73"/>
  <c r="L66" i="73"/>
  <c r="I54" i="73"/>
  <c r="I55" i="73"/>
  <c r="I56" i="73"/>
  <c r="I57" i="73"/>
  <c r="I58" i="73"/>
  <c r="I59" i="73"/>
  <c r="I48" i="73"/>
  <c r="I52" i="73"/>
  <c r="F55" i="73"/>
  <c r="F56" i="73"/>
  <c r="F58" i="73"/>
  <c r="F59" i="73"/>
  <c r="F52" i="73"/>
  <c r="F83" i="37"/>
  <c r="F79" i="37"/>
  <c r="I83" i="37"/>
  <c r="K83" i="37" s="1"/>
  <c r="J81" i="37"/>
  <c r="K81" i="37"/>
  <c r="L81" i="37"/>
  <c r="M81" i="37"/>
  <c r="N81" i="37"/>
  <c r="N65" i="36"/>
  <c r="J65" i="36"/>
  <c r="K65" i="36"/>
  <c r="L65" i="36"/>
  <c r="M65" i="36"/>
  <c r="J63" i="36"/>
  <c r="K63" i="36"/>
  <c r="L63" i="36"/>
  <c r="M63" i="36"/>
  <c r="N63" i="36"/>
  <c r="L134" i="22"/>
  <c r="J134" i="22"/>
  <c r="K134" i="22"/>
  <c r="J132" i="22"/>
  <c r="K132" i="22"/>
  <c r="L132" i="22"/>
  <c r="M132" i="22"/>
  <c r="J130" i="22"/>
  <c r="K130" i="22"/>
  <c r="L130" i="22"/>
  <c r="M130" i="22"/>
  <c r="J128" i="22"/>
  <c r="K128" i="22"/>
  <c r="L128" i="22"/>
  <c r="M128" i="22"/>
  <c r="J126" i="22"/>
  <c r="K126" i="22"/>
  <c r="L126" i="22"/>
  <c r="M126" i="22"/>
  <c r="J124" i="22"/>
  <c r="K124" i="22"/>
  <c r="L124" i="22"/>
  <c r="M124" i="22"/>
  <c r="E107" i="21"/>
  <c r="J74" i="72"/>
  <c r="K74" i="72"/>
  <c r="L74" i="72"/>
  <c r="B67" i="84" l="1"/>
  <c r="J83" i="37"/>
  <c r="L83" i="37"/>
  <c r="N83" i="37"/>
  <c r="M83" i="37"/>
  <c r="G108" i="21"/>
  <c r="F108" i="21"/>
  <c r="I85" i="37"/>
  <c r="N85" i="37" s="1"/>
  <c r="F105" i="52"/>
  <c r="G105" i="52"/>
  <c r="N36" i="81"/>
  <c r="J36" i="81"/>
  <c r="I36" i="81"/>
  <c r="K36" i="81"/>
  <c r="H36" i="81"/>
  <c r="G36" i="81"/>
  <c r="L36" i="81"/>
  <c r="J132" i="27"/>
  <c r="I132" i="27"/>
  <c r="H108" i="21"/>
  <c r="M134" i="22"/>
  <c r="H132" i="27"/>
  <c r="G243" i="6"/>
  <c r="B68" i="84" l="1"/>
  <c r="M85" i="37"/>
  <c r="L85" i="37"/>
  <c r="J85" i="37"/>
  <c r="I87" i="37"/>
  <c r="K85" i="37"/>
  <c r="F106" i="52"/>
  <c r="G106" i="52"/>
  <c r="N37" i="81"/>
  <c r="F109" i="21"/>
  <c r="G109" i="21"/>
  <c r="H109" i="21"/>
  <c r="J67" i="36"/>
  <c r="K67" i="36"/>
  <c r="L67" i="36"/>
  <c r="M67" i="36"/>
  <c r="N67" i="36"/>
  <c r="F61" i="74"/>
  <c r="F63" i="74"/>
  <c r="F64" i="74"/>
  <c r="L103" i="71"/>
  <c r="M103" i="71" s="1"/>
  <c r="L104" i="71"/>
  <c r="M104" i="71" s="1"/>
  <c r="L105" i="71"/>
  <c r="M105" i="71" s="1"/>
  <c r="L106" i="71"/>
  <c r="M106" i="71" s="1"/>
  <c r="L108" i="71"/>
  <c r="M108" i="71" s="1"/>
  <c r="L109" i="71"/>
  <c r="M109" i="71" s="1"/>
  <c r="L102" i="71"/>
  <c r="M102" i="71" s="1"/>
  <c r="L100" i="71"/>
  <c r="M100" i="71" s="1"/>
  <c r="J109" i="71"/>
  <c r="K109" i="71"/>
  <c r="I248" i="6"/>
  <c r="I249" i="6"/>
  <c r="I250" i="6"/>
  <c r="I251" i="6"/>
  <c r="I252" i="6"/>
  <c r="I254" i="6"/>
  <c r="I255" i="6"/>
  <c r="I247" i="6"/>
  <c r="I89" i="37" l="1"/>
  <c r="I91" i="37" s="1"/>
  <c r="J87" i="37"/>
  <c r="K87" i="37"/>
  <c r="N87" i="37"/>
  <c r="M87" i="37"/>
  <c r="L87" i="37"/>
  <c r="G107" i="52"/>
  <c r="F107" i="52"/>
  <c r="N38" i="81"/>
  <c r="I38" i="81"/>
  <c r="F38" i="81"/>
  <c r="G38" i="81"/>
  <c r="H38" i="81"/>
  <c r="K38" i="81"/>
  <c r="L38" i="81"/>
  <c r="J38" i="81"/>
  <c r="N69" i="36"/>
  <c r="K69" i="36"/>
  <c r="J69" i="36"/>
  <c r="L69" i="36"/>
  <c r="M69" i="36"/>
  <c r="H121" i="27"/>
  <c r="J121" i="27"/>
  <c r="I121" i="27"/>
  <c r="F101" i="71"/>
  <c r="F100" i="71"/>
  <c r="N91" i="37" l="1"/>
  <c r="I93" i="37"/>
  <c r="M91" i="37"/>
  <c r="L91" i="37"/>
  <c r="J91" i="37"/>
  <c r="K91" i="37"/>
  <c r="N89" i="37"/>
  <c r="K89" i="37"/>
  <c r="J89" i="37"/>
  <c r="L89" i="37"/>
  <c r="M89" i="37"/>
  <c r="G108" i="52"/>
  <c r="F108" i="52"/>
  <c r="N39" i="81"/>
  <c r="N40" i="81"/>
  <c r="J71" i="36"/>
  <c r="K71" i="36"/>
  <c r="L71" i="36"/>
  <c r="M71" i="36"/>
  <c r="N71" i="36"/>
  <c r="F73" i="24"/>
  <c r="L83" i="72"/>
  <c r="K83" i="72"/>
  <c r="J83" i="72"/>
  <c r="L82" i="72"/>
  <c r="K82" i="72"/>
  <c r="J82" i="72"/>
  <c r="L80" i="72"/>
  <c r="K80" i="72"/>
  <c r="J80" i="72"/>
  <c r="L79" i="72"/>
  <c r="K79" i="72"/>
  <c r="J79" i="72"/>
  <c r="F244" i="9"/>
  <c r="G244" i="9"/>
  <c r="H244" i="9"/>
  <c r="I244" i="9"/>
  <c r="K244" i="9"/>
  <c r="K245" i="9"/>
  <c r="F246" i="9"/>
  <c r="G246" i="9"/>
  <c r="H246" i="9"/>
  <c r="I246" i="9"/>
  <c r="K246" i="9"/>
  <c r="F348" i="5"/>
  <c r="G348" i="5"/>
  <c r="H348" i="5"/>
  <c r="F349" i="5"/>
  <c r="F350" i="5"/>
  <c r="G350" i="5"/>
  <c r="H350" i="5"/>
  <c r="F351" i="5"/>
  <c r="F237" i="10"/>
  <c r="G237" i="10"/>
  <c r="I237" i="10"/>
  <c r="F238" i="10"/>
  <c r="G238" i="10"/>
  <c r="I238" i="10"/>
  <c r="F239" i="10"/>
  <c r="G239" i="10"/>
  <c r="I239" i="10"/>
  <c r="F240" i="10"/>
  <c r="G240" i="10"/>
  <c r="I240" i="10"/>
  <c r="F241" i="10"/>
  <c r="G241" i="10"/>
  <c r="I241" i="10"/>
  <c r="F108" i="67"/>
  <c r="G108" i="67"/>
  <c r="J108" i="67"/>
  <c r="K108" i="67"/>
  <c r="L108" i="67"/>
  <c r="M108" i="67"/>
  <c r="F109" i="67"/>
  <c r="G109" i="67"/>
  <c r="H109" i="67"/>
  <c r="I109" i="67"/>
  <c r="J109" i="67"/>
  <c r="K109" i="67"/>
  <c r="L109" i="67"/>
  <c r="M109" i="67"/>
  <c r="F110" i="67"/>
  <c r="G110" i="67"/>
  <c r="H110" i="67"/>
  <c r="J110" i="67"/>
  <c r="K110" i="67"/>
  <c r="L110" i="67"/>
  <c r="M110" i="67"/>
  <c r="F111" i="67"/>
  <c r="G111" i="67"/>
  <c r="H111" i="67"/>
  <c r="I111" i="67"/>
  <c r="J111" i="67"/>
  <c r="K111" i="67"/>
  <c r="L111" i="67"/>
  <c r="M111" i="67"/>
  <c r="F112" i="67"/>
  <c r="G112" i="67"/>
  <c r="H112" i="67"/>
  <c r="I112" i="67"/>
  <c r="J112" i="67"/>
  <c r="K112" i="67"/>
  <c r="L112" i="67"/>
  <c r="M112" i="67"/>
  <c r="F238" i="4"/>
  <c r="G238" i="4"/>
  <c r="H238" i="4"/>
  <c r="I238" i="4"/>
  <c r="K238" i="4"/>
  <c r="F239" i="4"/>
  <c r="G239" i="4"/>
  <c r="H239" i="4"/>
  <c r="I239" i="4"/>
  <c r="K239" i="4"/>
  <c r="F240" i="4"/>
  <c r="G240" i="4"/>
  <c r="H240" i="4"/>
  <c r="I240" i="4"/>
  <c r="K240" i="4"/>
  <c r="F241" i="4"/>
  <c r="G241" i="4"/>
  <c r="H241" i="4"/>
  <c r="I241" i="4"/>
  <c r="K241" i="4"/>
  <c r="F242" i="4"/>
  <c r="G242" i="4"/>
  <c r="H242" i="4"/>
  <c r="I242" i="4"/>
  <c r="K242" i="4"/>
  <c r="G194" i="7"/>
  <c r="H194" i="7"/>
  <c r="J194" i="7"/>
  <c r="K194" i="7"/>
  <c r="G195" i="7"/>
  <c r="H195" i="7"/>
  <c r="I195" i="7"/>
  <c r="J195" i="7"/>
  <c r="K195" i="7"/>
  <c r="G196" i="7"/>
  <c r="H196" i="7"/>
  <c r="I196" i="7"/>
  <c r="J196" i="7"/>
  <c r="K196" i="7"/>
  <c r="G198" i="7"/>
  <c r="H198" i="7"/>
  <c r="I198" i="7"/>
  <c r="J198" i="7"/>
  <c r="K198" i="7"/>
  <c r="F251" i="6"/>
  <c r="G251" i="6"/>
  <c r="H251" i="6"/>
  <c r="J251" i="6"/>
  <c r="F252" i="6"/>
  <c r="G252" i="6"/>
  <c r="H252" i="6"/>
  <c r="J252" i="6"/>
  <c r="F253" i="6"/>
  <c r="H253" i="6"/>
  <c r="J253" i="6"/>
  <c r="F254" i="6"/>
  <c r="G254" i="6"/>
  <c r="H254" i="6"/>
  <c r="J254" i="6"/>
  <c r="F255" i="6"/>
  <c r="G255" i="6"/>
  <c r="H255" i="6"/>
  <c r="J255" i="6"/>
  <c r="M93" i="37" l="1"/>
  <c r="N93" i="37"/>
  <c r="I95" i="37"/>
  <c r="I97" i="37" s="1"/>
  <c r="K93" i="37"/>
  <c r="L93" i="37"/>
  <c r="J93" i="37"/>
  <c r="H110" i="52"/>
  <c r="F109" i="52"/>
  <c r="G109" i="52"/>
  <c r="F88" i="66"/>
  <c r="G88" i="66"/>
  <c r="H88" i="66"/>
  <c r="I88" i="66"/>
  <c r="J88" i="66"/>
  <c r="K88" i="66"/>
  <c r="L88" i="66"/>
  <c r="M88" i="66"/>
  <c r="F89" i="66"/>
  <c r="G89" i="66"/>
  <c r="H89" i="66"/>
  <c r="I89" i="66"/>
  <c r="J89" i="66"/>
  <c r="K89" i="66"/>
  <c r="L89" i="66"/>
  <c r="M89" i="66"/>
  <c r="F90" i="66"/>
  <c r="G90" i="66"/>
  <c r="H90" i="66"/>
  <c r="I90" i="66"/>
  <c r="J90" i="66"/>
  <c r="K90" i="66"/>
  <c r="L90" i="66"/>
  <c r="M90" i="66"/>
  <c r="F91" i="66"/>
  <c r="G91" i="66"/>
  <c r="H91" i="66"/>
  <c r="I91" i="66"/>
  <c r="J91" i="66"/>
  <c r="K91" i="66"/>
  <c r="L91" i="66"/>
  <c r="M91" i="66"/>
  <c r="I160" i="20"/>
  <c r="J160" i="20"/>
  <c r="K160" i="20"/>
  <c r="I161" i="20"/>
  <c r="J161" i="20"/>
  <c r="K161" i="20"/>
  <c r="I162" i="20"/>
  <c r="J162" i="20"/>
  <c r="K162" i="20"/>
  <c r="G241" i="64"/>
  <c r="H241" i="64"/>
  <c r="G242" i="64"/>
  <c r="H242" i="64"/>
  <c r="G243" i="64"/>
  <c r="H243" i="64"/>
  <c r="F184" i="31"/>
  <c r="G184" i="31"/>
  <c r="H184" i="31"/>
  <c r="I184" i="31"/>
  <c r="J184" i="31"/>
  <c r="K184" i="31"/>
  <c r="F185" i="31"/>
  <c r="G185" i="31"/>
  <c r="H185" i="31"/>
  <c r="I185" i="31"/>
  <c r="J185" i="31"/>
  <c r="K185" i="31"/>
  <c r="F186" i="31"/>
  <c r="G186" i="31"/>
  <c r="H186" i="31"/>
  <c r="I186" i="31"/>
  <c r="J186" i="31"/>
  <c r="K186" i="31"/>
  <c r="F187" i="31"/>
  <c r="G187" i="31"/>
  <c r="H187" i="31"/>
  <c r="I187" i="31"/>
  <c r="J187" i="31"/>
  <c r="K187" i="31"/>
  <c r="F188" i="31"/>
  <c r="G188" i="31"/>
  <c r="H188" i="31"/>
  <c r="I188" i="31"/>
  <c r="J188" i="31"/>
  <c r="K188" i="31"/>
  <c r="G133" i="30"/>
  <c r="H133" i="30"/>
  <c r="I133" i="30"/>
  <c r="H134" i="30"/>
  <c r="I134" i="30"/>
  <c r="G135" i="30"/>
  <c r="H135" i="30"/>
  <c r="I135" i="30"/>
  <c r="G136" i="30"/>
  <c r="H136" i="30"/>
  <c r="I136" i="30"/>
  <c r="N95" i="37" l="1"/>
  <c r="J95" i="37"/>
  <c r="L95" i="37"/>
  <c r="K95" i="37"/>
  <c r="M95" i="37"/>
  <c r="F110" i="52"/>
  <c r="G110" i="52"/>
  <c r="I63" i="74"/>
  <c r="J62" i="74"/>
  <c r="I64" i="74" l="1"/>
  <c r="J63" i="74"/>
  <c r="N97" i="37"/>
  <c r="I99" i="37"/>
  <c r="I101" i="37" s="1"/>
  <c r="J97" i="37"/>
  <c r="K97" i="37"/>
  <c r="M97" i="37"/>
  <c r="L97" i="37"/>
  <c r="J56" i="74"/>
  <c r="J64" i="74" l="1"/>
  <c r="J101" i="37"/>
  <c r="N101" i="37"/>
  <c r="K101" i="37"/>
  <c r="L101" i="37"/>
  <c r="M101" i="37"/>
  <c r="I103" i="37"/>
  <c r="I105" i="37" s="1"/>
  <c r="I107" i="37" s="1"/>
  <c r="I109" i="37" s="1"/>
  <c r="I111" i="37" s="1"/>
  <c r="I113" i="37" s="1"/>
  <c r="M99" i="37"/>
  <c r="N99" i="37"/>
  <c r="L99" i="37"/>
  <c r="K99" i="37"/>
  <c r="J99" i="37"/>
  <c r="F80" i="66"/>
  <c r="F81" i="66"/>
  <c r="G343" i="5"/>
  <c r="H343" i="5"/>
  <c r="L113" i="37" l="1"/>
  <c r="I115" i="37"/>
  <c r="M113" i="37"/>
  <c r="N113" i="37"/>
  <c r="J113" i="37"/>
  <c r="K113" i="37"/>
  <c r="M111" i="37"/>
  <c r="K111" i="37"/>
  <c r="J111" i="37"/>
  <c r="N111" i="37"/>
  <c r="L111" i="37"/>
  <c r="J109" i="37"/>
  <c r="K109" i="37"/>
  <c r="L109" i="37"/>
  <c r="M109" i="37"/>
  <c r="N109" i="37"/>
  <c r="J107" i="37"/>
  <c r="M107" i="37"/>
  <c r="K107" i="37"/>
  <c r="N107" i="37"/>
  <c r="L107" i="37"/>
  <c r="M105" i="37"/>
  <c r="N105" i="37"/>
  <c r="J105" i="37"/>
  <c r="K105" i="37"/>
  <c r="L105" i="37"/>
  <c r="L103" i="37"/>
  <c r="K103" i="37"/>
  <c r="J103" i="37"/>
  <c r="M103" i="37"/>
  <c r="N103" i="37"/>
  <c r="J189" i="7"/>
  <c r="L98" i="71"/>
  <c r="K108" i="71"/>
  <c r="J108" i="71"/>
  <c r="K107" i="71"/>
  <c r="J107" i="71"/>
  <c r="G234" i="9"/>
  <c r="J115" i="37" l="1"/>
  <c r="K115" i="37"/>
  <c r="L115" i="37"/>
  <c r="M115" i="37"/>
  <c r="N115" i="37"/>
  <c r="I117" i="37"/>
  <c r="J61" i="74"/>
  <c r="L64" i="73"/>
  <c r="L63" i="73"/>
  <c r="G57" i="73"/>
  <c r="H57" i="73"/>
  <c r="G58" i="73"/>
  <c r="H58" i="73"/>
  <c r="G59" i="73"/>
  <c r="K82" i="24"/>
  <c r="G100" i="52"/>
  <c r="F97" i="52"/>
  <c r="G97" i="52"/>
  <c r="F98" i="52"/>
  <c r="G98" i="52"/>
  <c r="J98" i="52"/>
  <c r="F99" i="52"/>
  <c r="G99" i="52"/>
  <c r="H105" i="21"/>
  <c r="F105" i="21"/>
  <c r="G105" i="21"/>
  <c r="G104" i="21"/>
  <c r="F100" i="21"/>
  <c r="N35" i="81"/>
  <c r="N29" i="81"/>
  <c r="N30" i="81"/>
  <c r="N34" i="81"/>
  <c r="L28" i="81"/>
  <c r="J124" i="27"/>
  <c r="F124" i="27"/>
  <c r="G124" i="27"/>
  <c r="H124" i="27"/>
  <c r="I124" i="27"/>
  <c r="M124" i="27"/>
  <c r="F95" i="52"/>
  <c r="G95" i="52"/>
  <c r="J95" i="52"/>
  <c r="M95" i="52"/>
  <c r="F96" i="52"/>
  <c r="G96" i="52"/>
  <c r="J96" i="52"/>
  <c r="M96" i="52"/>
  <c r="F102" i="76"/>
  <c r="H102" i="76"/>
  <c r="F103" i="76"/>
  <c r="H103" i="76"/>
  <c r="I103" i="76" s="1"/>
  <c r="F104" i="76"/>
  <c r="H104" i="76"/>
  <c r="I104" i="76" s="1"/>
  <c r="F105" i="76"/>
  <c r="H105" i="76"/>
  <c r="I105" i="76" s="1"/>
  <c r="F106" i="76"/>
  <c r="H106" i="76"/>
  <c r="I106" i="76" s="1"/>
  <c r="I119" i="37" l="1"/>
  <c r="I121" i="37" s="1"/>
  <c r="J117" i="37"/>
  <c r="K117" i="37"/>
  <c r="L117" i="37"/>
  <c r="M117" i="37"/>
  <c r="N117" i="37"/>
  <c r="G106" i="76"/>
  <c r="G105" i="76"/>
  <c r="G104" i="76"/>
  <c r="G103" i="76"/>
  <c r="G102" i="76"/>
  <c r="I102" i="76"/>
  <c r="F100" i="52"/>
  <c r="L57" i="73"/>
  <c r="H59" i="73"/>
  <c r="L58" i="73"/>
  <c r="L59" i="73"/>
  <c r="M98" i="52"/>
  <c r="M97" i="52"/>
  <c r="F104" i="21"/>
  <c r="H104" i="21"/>
  <c r="H100" i="21"/>
  <c r="G100" i="21"/>
  <c r="M125" i="27"/>
  <c r="M126" i="27"/>
  <c r="N121" i="37" l="1"/>
  <c r="J121" i="37"/>
  <c r="L121" i="37"/>
  <c r="M121" i="37"/>
  <c r="I123" i="37"/>
  <c r="K121" i="37"/>
  <c r="L119" i="37"/>
  <c r="M119" i="37"/>
  <c r="J119" i="37"/>
  <c r="K119" i="37"/>
  <c r="N119" i="37"/>
  <c r="K83" i="24"/>
  <c r="M99" i="52"/>
  <c r="M100" i="52"/>
  <c r="G106" i="21"/>
  <c r="F106" i="21"/>
  <c r="H106" i="21"/>
  <c r="F101" i="21"/>
  <c r="G101" i="21"/>
  <c r="H101" i="21"/>
  <c r="M127" i="27"/>
  <c r="G125" i="27"/>
  <c r="I125" i="27"/>
  <c r="F125" i="27"/>
  <c r="H125" i="27"/>
  <c r="J125" i="27"/>
  <c r="F111" i="22"/>
  <c r="F108" i="22"/>
  <c r="F109" i="22"/>
  <c r="F48" i="36"/>
  <c r="F45" i="36"/>
  <c r="F46" i="36"/>
  <c r="F74" i="42"/>
  <c r="F71" i="42"/>
  <c r="F72" i="42"/>
  <c r="F61" i="37"/>
  <c r="F58" i="37"/>
  <c r="F59" i="37"/>
  <c r="I125" i="37" l="1"/>
  <c r="K123" i="37"/>
  <c r="N123" i="37"/>
  <c r="J123" i="37"/>
  <c r="M123" i="37"/>
  <c r="L123" i="37"/>
  <c r="K84" i="24"/>
  <c r="F102" i="21"/>
  <c r="G102" i="21"/>
  <c r="H102" i="21"/>
  <c r="M128" i="27"/>
  <c r="F126" i="27"/>
  <c r="G126" i="27"/>
  <c r="H126" i="27"/>
  <c r="I126" i="27"/>
  <c r="J126" i="27"/>
  <c r="H184" i="7"/>
  <c r="L125" i="37" l="1"/>
  <c r="I127" i="37"/>
  <c r="K125" i="37"/>
  <c r="N125" i="37"/>
  <c r="J125" i="37"/>
  <c r="M125" i="37"/>
  <c r="L35" i="81"/>
  <c r="G35" i="81"/>
  <c r="I35" i="81"/>
  <c r="H35" i="81"/>
  <c r="J35" i="81"/>
  <c r="K35" i="81"/>
  <c r="K85" i="24"/>
  <c r="K86" i="24"/>
  <c r="F103" i="21"/>
  <c r="G103" i="21"/>
  <c r="H103" i="21"/>
  <c r="M129" i="27"/>
  <c r="M130" i="27"/>
  <c r="I128" i="27"/>
  <c r="H128" i="27"/>
  <c r="G128" i="27"/>
  <c r="J128" i="27"/>
  <c r="F128" i="27"/>
  <c r="H180" i="7"/>
  <c r="M127" i="37" l="1"/>
  <c r="L127" i="37"/>
  <c r="K127" i="37"/>
  <c r="J127" i="37"/>
  <c r="N127" i="37"/>
  <c r="I129" i="37"/>
  <c r="I130" i="27"/>
  <c r="J130" i="27"/>
  <c r="G130" i="27"/>
  <c r="F130" i="27"/>
  <c r="H130" i="27"/>
  <c r="G129" i="27"/>
  <c r="J129" i="27"/>
  <c r="F129" i="27"/>
  <c r="H129" i="27"/>
  <c r="I129" i="27"/>
  <c r="N28" i="81"/>
  <c r="F28" i="81"/>
  <c r="G28" i="81"/>
  <c r="H28" i="81"/>
  <c r="I28" i="81"/>
  <c r="J28" i="81"/>
  <c r="K28" i="81"/>
  <c r="N20" i="81"/>
  <c r="N21" i="81"/>
  <c r="N22" i="81"/>
  <c r="N23" i="81"/>
  <c r="F59" i="75"/>
  <c r="G59" i="75"/>
  <c r="H59" i="75"/>
  <c r="I59" i="75"/>
  <c r="J59" i="75"/>
  <c r="F55" i="75"/>
  <c r="G55" i="75"/>
  <c r="H55" i="75"/>
  <c r="I55" i="75"/>
  <c r="J55" i="75"/>
  <c r="F56" i="75"/>
  <c r="G56" i="75"/>
  <c r="H56" i="75"/>
  <c r="I56" i="75"/>
  <c r="J56" i="75"/>
  <c r="F57" i="75"/>
  <c r="G57" i="75"/>
  <c r="H57" i="75"/>
  <c r="I57" i="75"/>
  <c r="J57" i="75"/>
  <c r="F58" i="75"/>
  <c r="G58" i="75"/>
  <c r="H58" i="75"/>
  <c r="I58" i="75"/>
  <c r="J58" i="75"/>
  <c r="F331" i="11"/>
  <c r="G331" i="11" s="1"/>
  <c r="H331" i="11" s="1"/>
  <c r="F327" i="11"/>
  <c r="G327" i="11" s="1"/>
  <c r="H327" i="11" s="1"/>
  <c r="F328" i="11"/>
  <c r="G328" i="11" s="1"/>
  <c r="H328" i="11" s="1"/>
  <c r="F329" i="11"/>
  <c r="G329" i="11" s="1"/>
  <c r="H329" i="11" s="1"/>
  <c r="F330" i="11"/>
  <c r="G330" i="11" s="1"/>
  <c r="H330" i="11" s="1"/>
  <c r="F160" i="13"/>
  <c r="G160" i="13"/>
  <c r="H160" i="13"/>
  <c r="I160" i="13"/>
  <c r="J160" i="13"/>
  <c r="J129" i="37" l="1"/>
  <c r="M129" i="37"/>
  <c r="L129" i="37"/>
  <c r="N129" i="37"/>
  <c r="K129" i="37"/>
  <c r="I131" i="37"/>
  <c r="I133" i="37" s="1"/>
  <c r="I135" i="37" l="1"/>
  <c r="I137" i="37" s="1"/>
  <c r="I139" i="37" s="1"/>
  <c r="N133" i="37"/>
  <c r="K133" i="37"/>
  <c r="M133" i="37"/>
  <c r="L133" i="37"/>
  <c r="J133" i="37"/>
  <c r="K131" i="37"/>
  <c r="L131" i="37"/>
  <c r="M131" i="37"/>
  <c r="N131" i="37"/>
  <c r="J131" i="37"/>
  <c r="F243" i="9"/>
  <c r="G243" i="9"/>
  <c r="H243" i="9"/>
  <c r="I243" i="9"/>
  <c r="K243" i="9"/>
  <c r="J139" i="37" l="1"/>
  <c r="M139" i="37"/>
  <c r="L139" i="37"/>
  <c r="N139" i="37"/>
  <c r="K139" i="37"/>
  <c r="I141" i="37"/>
  <c r="N137" i="37"/>
  <c r="M137" i="37"/>
  <c r="L137" i="37"/>
  <c r="K137" i="37"/>
  <c r="J137" i="37"/>
  <c r="J135" i="37"/>
  <c r="L135" i="37"/>
  <c r="N135" i="37"/>
  <c r="M135" i="37"/>
  <c r="K135" i="37"/>
  <c r="E25" i="80"/>
  <c r="E26" i="80"/>
  <c r="E27" i="80"/>
  <c r="I27" i="80" s="1"/>
  <c r="E28" i="80"/>
  <c r="E29" i="80"/>
  <c r="F25" i="80"/>
  <c r="F26" i="80"/>
  <c r="G26" i="80"/>
  <c r="H26" i="80"/>
  <c r="I26" i="80"/>
  <c r="J26" i="80"/>
  <c r="F27" i="80"/>
  <c r="G27" i="80"/>
  <c r="H27" i="80"/>
  <c r="G28" i="80"/>
  <c r="H28" i="80"/>
  <c r="I28" i="80"/>
  <c r="J28" i="80"/>
  <c r="F29" i="80"/>
  <c r="G29" i="80"/>
  <c r="H29" i="80"/>
  <c r="I29" i="80"/>
  <c r="J29" i="80"/>
  <c r="K141" i="37" l="1"/>
  <c r="J141" i="37"/>
  <c r="M141" i="37"/>
  <c r="N141" i="37"/>
  <c r="L141" i="37"/>
  <c r="I143" i="37"/>
  <c r="J27" i="80"/>
  <c r="J25" i="80"/>
  <c r="I25" i="80"/>
  <c r="H25" i="80"/>
  <c r="G25" i="80"/>
  <c r="K143" i="37" l="1"/>
  <c r="J143" i="37"/>
  <c r="N143" i="37"/>
  <c r="L143" i="37"/>
  <c r="M143" i="37"/>
  <c r="I145" i="37"/>
  <c r="F73" i="37"/>
  <c r="L145" i="37" l="1"/>
  <c r="J145" i="37"/>
  <c r="K145" i="37"/>
  <c r="M145" i="37"/>
  <c r="N145" i="37"/>
  <c r="I147" i="37"/>
  <c r="I149" i="37" s="1"/>
  <c r="J184" i="7"/>
  <c r="H73" i="24"/>
  <c r="K149" i="37" l="1"/>
  <c r="L149" i="37"/>
  <c r="J149" i="37"/>
  <c r="M149" i="37"/>
  <c r="N149" i="37"/>
  <c r="J147" i="37"/>
  <c r="K147" i="37"/>
  <c r="M147" i="37"/>
  <c r="L147" i="37"/>
  <c r="N147" i="37"/>
  <c r="E75" i="26"/>
  <c r="F75" i="26"/>
  <c r="G75" i="26"/>
  <c r="H75" i="26"/>
  <c r="I75" i="26"/>
  <c r="E76" i="26"/>
  <c r="F76" i="26"/>
  <c r="G76" i="26"/>
  <c r="H76" i="26"/>
  <c r="I76" i="26"/>
  <c r="E80" i="26"/>
  <c r="I74" i="26"/>
  <c r="H74" i="26"/>
  <c r="G74" i="26"/>
  <c r="F74" i="26"/>
  <c r="E74" i="26"/>
  <c r="J114" i="22"/>
  <c r="K114" i="22"/>
  <c r="M114" i="22"/>
  <c r="J116" i="22" l="1"/>
  <c r="K116" i="22"/>
  <c r="L116" i="22"/>
  <c r="M116" i="22"/>
  <c r="L114" i="22"/>
  <c r="M118" i="22" l="1"/>
  <c r="J118" i="22"/>
  <c r="K118" i="22"/>
  <c r="L118" i="22"/>
  <c r="M120" i="22" l="1"/>
  <c r="L120" i="22"/>
  <c r="J120" i="22"/>
  <c r="K120" i="22"/>
  <c r="K106" i="71"/>
  <c r="J106" i="71"/>
  <c r="L122" i="22" l="1"/>
  <c r="J122" i="22"/>
  <c r="K122" i="22"/>
  <c r="M122" i="22"/>
  <c r="G234" i="64" l="1"/>
  <c r="H234" i="64"/>
  <c r="G235" i="64"/>
  <c r="H235" i="64"/>
  <c r="G236" i="64"/>
  <c r="H236" i="64"/>
  <c r="G237" i="64"/>
  <c r="H237" i="64"/>
  <c r="G238" i="64"/>
  <c r="H238" i="64"/>
  <c r="G239" i="64"/>
  <c r="H239" i="64"/>
  <c r="G240" i="64"/>
  <c r="H240" i="64"/>
  <c r="H233" i="64"/>
  <c r="G233" i="64"/>
  <c r="F234" i="64"/>
  <c r="F233" i="64"/>
  <c r="G56" i="73" l="1"/>
  <c r="H56" i="73"/>
  <c r="G54" i="73"/>
  <c r="H54" i="73"/>
  <c r="G55" i="73"/>
  <c r="H55" i="73"/>
  <c r="H242" i="9"/>
  <c r="H241" i="9"/>
  <c r="H240" i="9"/>
  <c r="H239" i="9"/>
  <c r="H237" i="9"/>
  <c r="H236" i="9"/>
  <c r="H234" i="9"/>
  <c r="H233" i="9"/>
  <c r="H232" i="9"/>
  <c r="H231" i="9"/>
  <c r="G242" i="9"/>
  <c r="G241" i="9"/>
  <c r="G240" i="9"/>
  <c r="G239" i="9"/>
  <c r="G236" i="9"/>
  <c r="G233" i="9"/>
  <c r="G232" i="9"/>
  <c r="G231" i="9"/>
  <c r="J78" i="72" l="1"/>
  <c r="K78" i="72"/>
  <c r="L78" i="72"/>
  <c r="J77" i="72"/>
  <c r="K77" i="72"/>
  <c r="L77" i="72"/>
  <c r="F60" i="74" l="1"/>
  <c r="K190" i="7" l="1"/>
  <c r="K191" i="7"/>
  <c r="K192" i="7"/>
  <c r="K193" i="7"/>
  <c r="K189" i="7"/>
  <c r="J191" i="7"/>
  <c r="J192" i="7"/>
  <c r="J193" i="7"/>
  <c r="I190" i="7"/>
  <c r="I191" i="7"/>
  <c r="I193" i="7"/>
  <c r="I189" i="7"/>
  <c r="H190" i="7"/>
  <c r="H191" i="7"/>
  <c r="H192" i="7"/>
  <c r="H193" i="7"/>
  <c r="H189" i="7"/>
  <c r="G190" i="7"/>
  <c r="G192" i="7"/>
  <c r="G193" i="7"/>
  <c r="G189" i="7"/>
  <c r="F190" i="7"/>
  <c r="F191" i="7"/>
  <c r="F192" i="7"/>
  <c r="F193" i="7"/>
  <c r="F189" i="7"/>
  <c r="J250" i="6"/>
  <c r="J248" i="6"/>
  <c r="J249" i="6"/>
  <c r="J247" i="6"/>
  <c r="H249" i="6"/>
  <c r="H250" i="6"/>
  <c r="G248" i="6"/>
  <c r="G249" i="6"/>
  <c r="G250" i="6"/>
  <c r="G247" i="6"/>
  <c r="F248" i="6"/>
  <c r="F249" i="6"/>
  <c r="F250" i="6"/>
  <c r="F247" i="6"/>
  <c r="M105" i="67"/>
  <c r="M106" i="67"/>
  <c r="M107" i="67"/>
  <c r="M104" i="67"/>
  <c r="L105" i="67"/>
  <c r="L106" i="67"/>
  <c r="L107" i="67"/>
  <c r="L104" i="67"/>
  <c r="K107" i="67"/>
  <c r="J107" i="67"/>
  <c r="I105" i="67"/>
  <c r="I106" i="67"/>
  <c r="I104" i="67"/>
  <c r="H107" i="67"/>
  <c r="H106" i="67"/>
  <c r="H104" i="67"/>
  <c r="G104" i="67"/>
  <c r="G242" i="6"/>
  <c r="L50" i="74"/>
  <c r="L51" i="74" s="1"/>
  <c r="L52" i="74" s="1"/>
  <c r="L53" i="74" s="1"/>
  <c r="L54" i="74" s="1"/>
  <c r="L55" i="74" s="1"/>
  <c r="L56" i="74" s="1"/>
  <c r="L57" i="74" s="1"/>
  <c r="L58" i="74" s="1"/>
  <c r="L59" i="74" s="1"/>
  <c r="L60" i="74" s="1"/>
  <c r="I132" i="30"/>
  <c r="I131" i="30"/>
  <c r="H132" i="30"/>
  <c r="H131" i="30"/>
  <c r="G132" i="30"/>
  <c r="G131" i="30"/>
  <c r="F84" i="66"/>
  <c r="G84" i="66"/>
  <c r="H84" i="66"/>
  <c r="I84" i="66"/>
  <c r="J84" i="66"/>
  <c r="K84" i="66"/>
  <c r="L84" i="66"/>
  <c r="M84" i="66"/>
  <c r="F85" i="66"/>
  <c r="G85" i="66"/>
  <c r="H85" i="66"/>
  <c r="I85" i="66"/>
  <c r="J85" i="66"/>
  <c r="K85" i="66"/>
  <c r="L85" i="66"/>
  <c r="M85" i="66"/>
  <c r="F86" i="66"/>
  <c r="G86" i="66"/>
  <c r="H86" i="66"/>
  <c r="I86" i="66"/>
  <c r="J86" i="66"/>
  <c r="K86" i="66"/>
  <c r="L86" i="66"/>
  <c r="M86" i="66"/>
  <c r="F87" i="66"/>
  <c r="G87" i="66"/>
  <c r="H87" i="66"/>
  <c r="I87" i="66"/>
  <c r="J87" i="66"/>
  <c r="K87" i="66"/>
  <c r="L87" i="66"/>
  <c r="M87" i="66"/>
  <c r="J158" i="20"/>
  <c r="K158" i="20"/>
  <c r="I154" i="20"/>
  <c r="J154" i="20"/>
  <c r="K154" i="20"/>
  <c r="I155" i="20"/>
  <c r="J155" i="20"/>
  <c r="K155" i="20"/>
  <c r="I156" i="20"/>
  <c r="J156" i="20"/>
  <c r="K156" i="20"/>
  <c r="F180" i="31"/>
  <c r="G180" i="31"/>
  <c r="H180" i="31"/>
  <c r="I180" i="31"/>
  <c r="J180" i="31"/>
  <c r="K180" i="31"/>
  <c r="F181" i="31"/>
  <c r="G181" i="31"/>
  <c r="H181" i="31"/>
  <c r="I181" i="31"/>
  <c r="J181" i="31"/>
  <c r="K181" i="31"/>
  <c r="F183" i="31"/>
  <c r="G183" i="31"/>
  <c r="H183" i="31"/>
  <c r="I183" i="31"/>
  <c r="J183" i="31"/>
  <c r="K183" i="31"/>
  <c r="G124" i="30"/>
  <c r="H124" i="30"/>
  <c r="I124" i="30"/>
  <c r="G126" i="30"/>
  <c r="H126" i="30"/>
  <c r="I126" i="30"/>
  <c r="J105" i="71"/>
  <c r="K105" i="71"/>
  <c r="Q96" i="71"/>
  <c r="Q97" i="71" s="1"/>
  <c r="Q98" i="71" s="1"/>
  <c r="Q99" i="71" s="1"/>
  <c r="Q100" i="71" s="1"/>
  <c r="Q101" i="71" s="1"/>
  <c r="Q102" i="71" s="1"/>
  <c r="Q103" i="71" s="1"/>
  <c r="Q104" i="71" s="1"/>
  <c r="Q105" i="71" s="1"/>
  <c r="Q106" i="71" s="1"/>
  <c r="Q107" i="71" s="1"/>
  <c r="Q108" i="71" s="1"/>
  <c r="Q109" i="71" s="1"/>
  <c r="Q110" i="71" s="1"/>
  <c r="Q111" i="71" s="1"/>
  <c r="Q112" i="71" s="1"/>
  <c r="Q113" i="71" s="1"/>
  <c r="Q114" i="71" s="1"/>
  <c r="Q115" i="71" s="1"/>
  <c r="Q116" i="71" s="1"/>
  <c r="Q117" i="71" s="1"/>
  <c r="Q118" i="71" s="1"/>
  <c r="P119" i="71" s="1"/>
  <c r="P120" i="71" s="1"/>
  <c r="P121" i="71" s="1"/>
  <c r="P122" i="71" s="1"/>
  <c r="F83" i="71"/>
  <c r="J83" i="71"/>
  <c r="K83" i="71"/>
  <c r="L83" i="71"/>
  <c r="M83" i="71"/>
  <c r="O83" i="71"/>
  <c r="R83" i="71"/>
  <c r="F84" i="71"/>
  <c r="R84" i="71"/>
  <c r="F85" i="71"/>
  <c r="J85" i="71"/>
  <c r="K85" i="71"/>
  <c r="L85" i="71"/>
  <c r="M85" i="71"/>
  <c r="O85" i="71"/>
  <c r="R85" i="71"/>
  <c r="F86" i="71"/>
  <c r="J86" i="71"/>
  <c r="K86" i="71"/>
  <c r="L86" i="71"/>
  <c r="M86" i="71"/>
  <c r="O86" i="71"/>
  <c r="R86" i="71"/>
  <c r="F87" i="71"/>
  <c r="J87" i="71"/>
  <c r="K87" i="71"/>
  <c r="L87" i="71"/>
  <c r="M87" i="71"/>
  <c r="O87" i="71"/>
  <c r="R87" i="71"/>
  <c r="F88" i="71"/>
  <c r="J88" i="71"/>
  <c r="K88" i="71"/>
  <c r="L88" i="71"/>
  <c r="M88" i="71"/>
  <c r="O88" i="71"/>
  <c r="R88" i="71"/>
  <c r="F89" i="71"/>
  <c r="J89" i="71"/>
  <c r="K89" i="71"/>
  <c r="L89" i="71"/>
  <c r="M89" i="71"/>
  <c r="O89" i="71"/>
  <c r="R89" i="71"/>
  <c r="F90" i="71"/>
  <c r="J90" i="71"/>
  <c r="K90" i="71"/>
  <c r="L90" i="71"/>
  <c r="M90" i="71"/>
  <c r="O90" i="71"/>
  <c r="R90" i="71"/>
  <c r="F91" i="71"/>
  <c r="J91" i="71"/>
  <c r="K91" i="71"/>
  <c r="L91" i="71"/>
  <c r="M91" i="71"/>
  <c r="O91" i="71"/>
  <c r="R91" i="71"/>
  <c r="J92" i="71"/>
  <c r="K92" i="71"/>
  <c r="L92" i="71"/>
  <c r="M92" i="71"/>
  <c r="O92" i="71"/>
  <c r="R92" i="71"/>
  <c r="J93" i="71"/>
  <c r="K93" i="71"/>
  <c r="L93" i="71"/>
  <c r="M93" i="71"/>
  <c r="O93" i="71"/>
  <c r="R93" i="71"/>
  <c r="F94" i="71"/>
  <c r="J94" i="71"/>
  <c r="K94" i="71"/>
  <c r="L94" i="71"/>
  <c r="M94" i="71"/>
  <c r="O94" i="71"/>
  <c r="R94" i="71"/>
  <c r="F95" i="71"/>
  <c r="J95" i="71"/>
  <c r="K95" i="71"/>
  <c r="L95" i="71"/>
  <c r="M95" i="71"/>
  <c r="O95" i="71"/>
  <c r="R95" i="71"/>
  <c r="R96" i="71" s="1"/>
  <c r="R97" i="71" s="1"/>
  <c r="R98" i="71" s="1"/>
  <c r="R99" i="71" s="1"/>
  <c r="R100" i="71" s="1"/>
  <c r="R101" i="71" s="1"/>
  <c r="F96" i="71"/>
  <c r="J96" i="71"/>
  <c r="K96" i="71"/>
  <c r="L96" i="71"/>
  <c r="M96" i="71"/>
  <c r="O96" i="71"/>
  <c r="F97" i="71"/>
  <c r="J97" i="71"/>
  <c r="K97" i="71"/>
  <c r="L97" i="71"/>
  <c r="M97" i="71"/>
  <c r="O97" i="71"/>
  <c r="F98" i="71"/>
  <c r="J98" i="71"/>
  <c r="K98" i="71"/>
  <c r="M98" i="71"/>
  <c r="O98" i="71"/>
  <c r="J100" i="71"/>
  <c r="K100" i="71"/>
  <c r="B100" i="71"/>
  <c r="J103" i="71"/>
  <c r="K103" i="71"/>
  <c r="J104" i="71"/>
  <c r="K104" i="71"/>
  <c r="F43" i="36"/>
  <c r="F44" i="36"/>
  <c r="F56" i="37"/>
  <c r="F57" i="37"/>
  <c r="F69" i="42"/>
  <c r="F70" i="42"/>
  <c r="H97" i="67"/>
  <c r="G239" i="6"/>
  <c r="N19" i="81"/>
  <c r="F19" i="81"/>
  <c r="G19" i="81"/>
  <c r="H19" i="81"/>
  <c r="I19" i="81"/>
  <c r="J19" i="81"/>
  <c r="K19" i="81"/>
  <c r="F83" i="66"/>
  <c r="G83" i="66"/>
  <c r="H83" i="66"/>
  <c r="I83" i="66"/>
  <c r="J83" i="66"/>
  <c r="K83" i="66"/>
  <c r="L83" i="66"/>
  <c r="M83" i="66"/>
  <c r="R102" i="71" l="1"/>
  <c r="R103" i="71" s="1"/>
  <c r="B101" i="71"/>
  <c r="M60" i="74"/>
  <c r="B60" i="74" s="1"/>
  <c r="L61" i="74"/>
  <c r="M50" i="74"/>
  <c r="M52" i="74"/>
  <c r="M51" i="74"/>
  <c r="B96" i="71"/>
  <c r="B99" i="71"/>
  <c r="B98" i="71"/>
  <c r="B97" i="71"/>
  <c r="F105" i="67"/>
  <c r="G105" i="67"/>
  <c r="F106" i="67"/>
  <c r="G106" i="67"/>
  <c r="F107" i="67"/>
  <c r="G107" i="67"/>
  <c r="F234" i="4"/>
  <c r="H234" i="4"/>
  <c r="I234" i="4"/>
  <c r="K234" i="4"/>
  <c r="G235" i="4"/>
  <c r="H235" i="4"/>
  <c r="I235" i="4"/>
  <c r="K235" i="4"/>
  <c r="F236" i="4"/>
  <c r="G236" i="4"/>
  <c r="H236" i="4"/>
  <c r="I236" i="4"/>
  <c r="K236" i="4"/>
  <c r="F237" i="4"/>
  <c r="G237" i="4"/>
  <c r="H237" i="4"/>
  <c r="I237" i="4"/>
  <c r="K237" i="4"/>
  <c r="K241" i="9"/>
  <c r="G238" i="9"/>
  <c r="H238" i="9"/>
  <c r="K238" i="9"/>
  <c r="F239" i="9"/>
  <c r="I239" i="9"/>
  <c r="K239" i="9"/>
  <c r="F240" i="9"/>
  <c r="I240" i="9"/>
  <c r="K240" i="9"/>
  <c r="F241" i="9"/>
  <c r="I241" i="9"/>
  <c r="F242" i="9"/>
  <c r="I242" i="9"/>
  <c r="K242" i="9"/>
  <c r="F343" i="5"/>
  <c r="F344" i="5"/>
  <c r="F345" i="5"/>
  <c r="G345" i="5"/>
  <c r="H345" i="5"/>
  <c r="F346" i="5"/>
  <c r="G346" i="5"/>
  <c r="H346" i="5"/>
  <c r="F347" i="5"/>
  <c r="G347" i="5"/>
  <c r="H347" i="5"/>
  <c r="I233" i="10"/>
  <c r="F233" i="10"/>
  <c r="G233" i="10"/>
  <c r="F234" i="10"/>
  <c r="G234" i="10"/>
  <c r="I234" i="10"/>
  <c r="F235" i="10"/>
  <c r="G235" i="10"/>
  <c r="I235" i="10"/>
  <c r="F236" i="10"/>
  <c r="G236" i="10"/>
  <c r="I236" i="10"/>
  <c r="B102" i="71" l="1"/>
  <c r="R104" i="71"/>
  <c r="B103" i="71"/>
  <c r="M61" i="74"/>
  <c r="B61" i="74" s="1"/>
  <c r="L62" i="74"/>
  <c r="M53" i="74"/>
  <c r="F106" i="22"/>
  <c r="F107" i="22"/>
  <c r="B104" i="71" l="1"/>
  <c r="R105" i="71"/>
  <c r="M62" i="74"/>
  <c r="B62" i="74" s="1"/>
  <c r="L63" i="74"/>
  <c r="M54" i="74"/>
  <c r="B105" i="71" l="1"/>
  <c r="R106" i="71"/>
  <c r="M63" i="74"/>
  <c r="B63" i="74" s="1"/>
  <c r="L64" i="74"/>
  <c r="M55" i="74"/>
  <c r="F100" i="76"/>
  <c r="H100" i="76"/>
  <c r="F101" i="76"/>
  <c r="H101" i="76"/>
  <c r="F105" i="22"/>
  <c r="F57" i="76"/>
  <c r="H57" i="76"/>
  <c r="F58" i="76"/>
  <c r="H58" i="76"/>
  <c r="F59" i="76"/>
  <c r="H59" i="76"/>
  <c r="F60" i="76"/>
  <c r="H60" i="76"/>
  <c r="F61" i="76"/>
  <c r="H61" i="76"/>
  <c r="F62" i="76"/>
  <c r="H62" i="76"/>
  <c r="F63" i="76"/>
  <c r="H63" i="76"/>
  <c r="F64" i="76"/>
  <c r="H64" i="76"/>
  <c r="F65" i="76"/>
  <c r="H65" i="76"/>
  <c r="F66" i="76"/>
  <c r="H66" i="76"/>
  <c r="F67" i="76"/>
  <c r="H67" i="76"/>
  <c r="F68" i="76"/>
  <c r="H68" i="76"/>
  <c r="F69" i="76"/>
  <c r="H69" i="76"/>
  <c r="F70" i="76"/>
  <c r="H70" i="76"/>
  <c r="F71" i="76"/>
  <c r="H71" i="76"/>
  <c r="F72" i="76"/>
  <c r="H72" i="76"/>
  <c r="F73" i="76"/>
  <c r="H73" i="76"/>
  <c r="F74" i="76"/>
  <c r="H74" i="76"/>
  <c r="F75" i="76"/>
  <c r="H75" i="76"/>
  <c r="F76" i="76"/>
  <c r="H76" i="76"/>
  <c r="F77" i="76"/>
  <c r="H77" i="76"/>
  <c r="F78" i="76"/>
  <c r="H78" i="76"/>
  <c r="F79" i="76"/>
  <c r="H79" i="76"/>
  <c r="F80" i="76"/>
  <c r="H80" i="76"/>
  <c r="F81" i="76"/>
  <c r="H81" i="76"/>
  <c r="F82" i="76"/>
  <c r="H82" i="76"/>
  <c r="F83" i="76"/>
  <c r="H83" i="76"/>
  <c r="F84" i="76"/>
  <c r="H84" i="76"/>
  <c r="F85" i="76"/>
  <c r="H85" i="76"/>
  <c r="F86" i="76"/>
  <c r="H86" i="76"/>
  <c r="F87" i="76"/>
  <c r="H87" i="76"/>
  <c r="F88" i="76"/>
  <c r="H88" i="76"/>
  <c r="F89" i="76"/>
  <c r="H89" i="76"/>
  <c r="B89" i="76"/>
  <c r="F90" i="76"/>
  <c r="H90" i="76"/>
  <c r="B90" i="76"/>
  <c r="F91" i="76"/>
  <c r="H91" i="76"/>
  <c r="B91" i="76"/>
  <c r="F92" i="76"/>
  <c r="H92" i="76"/>
  <c r="B92" i="76"/>
  <c r="F93" i="76"/>
  <c r="H93" i="76"/>
  <c r="B93" i="76"/>
  <c r="F94" i="76"/>
  <c r="H94" i="76"/>
  <c r="B94" i="76"/>
  <c r="F95" i="76"/>
  <c r="H95" i="76"/>
  <c r="F97" i="76"/>
  <c r="H97" i="76"/>
  <c r="F98" i="76"/>
  <c r="H98" i="76"/>
  <c r="F99" i="76"/>
  <c r="H99" i="76"/>
  <c r="I11" i="76"/>
  <c r="J11" i="76"/>
  <c r="I12" i="76"/>
  <c r="J12" i="76"/>
  <c r="I13" i="76"/>
  <c r="J13" i="76"/>
  <c r="I14" i="76"/>
  <c r="J14" i="76"/>
  <c r="I15" i="76"/>
  <c r="J15" i="76"/>
  <c r="I16" i="76"/>
  <c r="J16" i="76"/>
  <c r="I17" i="76"/>
  <c r="J17" i="76"/>
  <c r="I18" i="76"/>
  <c r="J18" i="76"/>
  <c r="I19" i="76"/>
  <c r="J19" i="76"/>
  <c r="I20" i="76"/>
  <c r="J20" i="76"/>
  <c r="I21" i="76"/>
  <c r="J21" i="76"/>
  <c r="I22" i="76"/>
  <c r="J22" i="76"/>
  <c r="I23" i="76"/>
  <c r="J23" i="76"/>
  <c r="I24" i="76"/>
  <c r="J24" i="76"/>
  <c r="I25" i="76"/>
  <c r="J25" i="76"/>
  <c r="I26" i="76"/>
  <c r="J26" i="76"/>
  <c r="I27" i="76"/>
  <c r="J27" i="76"/>
  <c r="I28" i="76"/>
  <c r="J28" i="76"/>
  <c r="I29" i="76"/>
  <c r="J29" i="76"/>
  <c r="I30" i="76"/>
  <c r="J30" i="76"/>
  <c r="I31" i="76"/>
  <c r="J31" i="76"/>
  <c r="I32" i="76"/>
  <c r="J32" i="76"/>
  <c r="I33" i="76"/>
  <c r="J33" i="76"/>
  <c r="I34" i="76"/>
  <c r="J34" i="76"/>
  <c r="I35" i="76"/>
  <c r="J35" i="76"/>
  <c r="I36" i="76"/>
  <c r="J36" i="76"/>
  <c r="I37" i="76"/>
  <c r="J37" i="76"/>
  <c r="I38" i="76"/>
  <c r="J38" i="76"/>
  <c r="I39" i="76"/>
  <c r="J39" i="76"/>
  <c r="I40" i="76"/>
  <c r="J40" i="76"/>
  <c r="I41" i="76"/>
  <c r="J41" i="76"/>
  <c r="I42" i="76"/>
  <c r="J42" i="76"/>
  <c r="I43" i="76"/>
  <c r="J43" i="76"/>
  <c r="I44" i="76"/>
  <c r="J44" i="76"/>
  <c r="I45" i="76"/>
  <c r="J45" i="76"/>
  <c r="I46" i="76"/>
  <c r="J46" i="76"/>
  <c r="I47" i="76"/>
  <c r="J47" i="76"/>
  <c r="I48" i="76"/>
  <c r="J48" i="76"/>
  <c r="I49" i="76"/>
  <c r="J49" i="76"/>
  <c r="I50" i="76"/>
  <c r="J50" i="76"/>
  <c r="I51" i="76"/>
  <c r="J51" i="76"/>
  <c r="I52" i="76"/>
  <c r="J52" i="76"/>
  <c r="I53" i="76"/>
  <c r="J53" i="76"/>
  <c r="F51" i="75"/>
  <c r="G51" i="75"/>
  <c r="H51" i="75"/>
  <c r="I51" i="75"/>
  <c r="J51" i="75"/>
  <c r="F52" i="75"/>
  <c r="G52" i="75"/>
  <c r="H52" i="75"/>
  <c r="I52" i="75"/>
  <c r="J52" i="75"/>
  <c r="F53" i="75"/>
  <c r="G53" i="75"/>
  <c r="H53" i="75"/>
  <c r="I53" i="75"/>
  <c r="J53" i="75"/>
  <c r="F54" i="75"/>
  <c r="G54" i="75"/>
  <c r="H54" i="75"/>
  <c r="I54" i="75"/>
  <c r="J54" i="75"/>
  <c r="F69" i="71"/>
  <c r="F70" i="71"/>
  <c r="F71" i="71"/>
  <c r="F72" i="71"/>
  <c r="F74" i="71"/>
  <c r="F75" i="71"/>
  <c r="F76" i="71"/>
  <c r="F77" i="71"/>
  <c r="F78" i="71"/>
  <c r="G62" i="76" l="1"/>
  <c r="I62" i="76"/>
  <c r="G85" i="76"/>
  <c r="I85" i="76"/>
  <c r="G94" i="76"/>
  <c r="I94" i="76"/>
  <c r="G101" i="76"/>
  <c r="I101" i="76"/>
  <c r="G93" i="76"/>
  <c r="I93" i="76"/>
  <c r="G65" i="76"/>
  <c r="I65" i="76"/>
  <c r="G87" i="76"/>
  <c r="I87" i="76"/>
  <c r="G73" i="76"/>
  <c r="I73" i="76"/>
  <c r="G59" i="76"/>
  <c r="I59" i="76"/>
  <c r="G57" i="76"/>
  <c r="I57" i="76"/>
  <c r="G80" i="76"/>
  <c r="I80" i="76"/>
  <c r="G99" i="76"/>
  <c r="I99" i="76"/>
  <c r="G61" i="76"/>
  <c r="I61" i="76"/>
  <c r="G70" i="76"/>
  <c r="I70" i="76"/>
  <c r="G79" i="76"/>
  <c r="I79" i="76"/>
  <c r="G98" i="76"/>
  <c r="I98" i="76"/>
  <c r="G78" i="76"/>
  <c r="I78" i="76"/>
  <c r="G82" i="76"/>
  <c r="I82" i="76"/>
  <c r="G68" i="76"/>
  <c r="I68" i="76"/>
  <c r="G95" i="76"/>
  <c r="I95" i="76"/>
  <c r="G81" i="76"/>
  <c r="I81" i="76"/>
  <c r="G67" i="76"/>
  <c r="I67" i="76"/>
  <c r="G90" i="76"/>
  <c r="I90" i="76"/>
  <c r="G89" i="76"/>
  <c r="I89" i="76"/>
  <c r="G75" i="76"/>
  <c r="I75" i="76"/>
  <c r="G88" i="76"/>
  <c r="I88" i="76"/>
  <c r="G74" i="76"/>
  <c r="I74" i="76"/>
  <c r="G60" i="76"/>
  <c r="I60" i="76"/>
  <c r="G100" i="76"/>
  <c r="I100" i="76"/>
  <c r="G83" i="76"/>
  <c r="I83" i="76"/>
  <c r="G69" i="76"/>
  <c r="I69" i="76"/>
  <c r="G92" i="76"/>
  <c r="I92" i="76"/>
  <c r="G64" i="76"/>
  <c r="I64" i="76"/>
  <c r="G97" i="76"/>
  <c r="I97" i="76"/>
  <c r="G91" i="76"/>
  <c r="I91" i="76"/>
  <c r="G77" i="76"/>
  <c r="I77" i="76"/>
  <c r="G63" i="76"/>
  <c r="I63" i="76"/>
  <c r="G76" i="76"/>
  <c r="I76" i="76"/>
  <c r="G71" i="76"/>
  <c r="I71" i="76"/>
  <c r="G66" i="76"/>
  <c r="I66" i="76"/>
  <c r="G84" i="76"/>
  <c r="I84" i="76"/>
  <c r="G86" i="76"/>
  <c r="I86" i="76"/>
  <c r="G72" i="76"/>
  <c r="I72" i="76"/>
  <c r="G58" i="76"/>
  <c r="I58" i="76"/>
  <c r="B106" i="71"/>
  <c r="R107" i="71"/>
  <c r="R108" i="71" s="1"/>
  <c r="M64" i="74"/>
  <c r="B64" i="74" s="1"/>
  <c r="L65" i="74"/>
  <c r="M56" i="74"/>
  <c r="R109" i="71" l="1"/>
  <c r="B108" i="71"/>
  <c r="L66" i="74"/>
  <c r="L67" i="74" s="1"/>
  <c r="M65" i="74"/>
  <c r="B65" i="74" s="1"/>
  <c r="M57" i="74"/>
  <c r="E80" i="83"/>
  <c r="D80" i="83"/>
  <c r="C80" i="83"/>
  <c r="E79" i="83"/>
  <c r="D79" i="83"/>
  <c r="C79" i="83"/>
  <c r="E77" i="83"/>
  <c r="D77" i="83"/>
  <c r="C77" i="83"/>
  <c r="E76" i="83"/>
  <c r="D76" i="83"/>
  <c r="C76" i="83"/>
  <c r="M75" i="83"/>
  <c r="L75" i="83"/>
  <c r="K75" i="83"/>
  <c r="E75" i="83"/>
  <c r="D75" i="83"/>
  <c r="C75" i="83"/>
  <c r="M74" i="83"/>
  <c r="L74" i="83"/>
  <c r="K74" i="83"/>
  <c r="J74" i="83"/>
  <c r="I74" i="83"/>
  <c r="G74" i="83"/>
  <c r="E74" i="83"/>
  <c r="D74" i="83"/>
  <c r="C74" i="83"/>
  <c r="M73" i="83"/>
  <c r="L73" i="83"/>
  <c r="K73" i="83"/>
  <c r="J73" i="83"/>
  <c r="I73" i="83"/>
  <c r="G73" i="83"/>
  <c r="E73" i="83"/>
  <c r="D73" i="83"/>
  <c r="C73" i="83"/>
  <c r="M72" i="83"/>
  <c r="L72" i="83"/>
  <c r="K72" i="83"/>
  <c r="J72" i="83"/>
  <c r="I72" i="83"/>
  <c r="G72" i="83"/>
  <c r="E72" i="83"/>
  <c r="D72" i="83"/>
  <c r="C72" i="83"/>
  <c r="M71" i="83"/>
  <c r="L71" i="83"/>
  <c r="K71" i="83"/>
  <c r="J71" i="83"/>
  <c r="I71" i="83"/>
  <c r="G71" i="83"/>
  <c r="E71" i="83"/>
  <c r="D71" i="83"/>
  <c r="C71" i="83"/>
  <c r="M70" i="83"/>
  <c r="L70" i="83"/>
  <c r="K70" i="83"/>
  <c r="J70" i="83"/>
  <c r="I70" i="83"/>
  <c r="G70" i="83"/>
  <c r="E70" i="83"/>
  <c r="D70" i="83"/>
  <c r="C70" i="83"/>
  <c r="M69" i="83"/>
  <c r="L69" i="83"/>
  <c r="K69" i="83"/>
  <c r="J69" i="83"/>
  <c r="I69" i="83"/>
  <c r="G69" i="83"/>
  <c r="E69" i="83"/>
  <c r="D69" i="83"/>
  <c r="C69" i="83"/>
  <c r="M68" i="83"/>
  <c r="L68" i="83"/>
  <c r="K68" i="83"/>
  <c r="J68" i="83"/>
  <c r="I68" i="83"/>
  <c r="G68" i="83"/>
  <c r="E68" i="83"/>
  <c r="D68" i="83"/>
  <c r="C68" i="83"/>
  <c r="M67" i="83"/>
  <c r="L67" i="83"/>
  <c r="K67" i="83"/>
  <c r="J67" i="83"/>
  <c r="I67" i="83"/>
  <c r="G67" i="83"/>
  <c r="E67" i="83"/>
  <c r="D67" i="83"/>
  <c r="C67" i="83"/>
  <c r="M66" i="83"/>
  <c r="L66" i="83"/>
  <c r="K66" i="83"/>
  <c r="J66" i="83"/>
  <c r="I66" i="83"/>
  <c r="G66" i="83"/>
  <c r="E66" i="83"/>
  <c r="D66" i="83"/>
  <c r="C66" i="83"/>
  <c r="M65" i="83"/>
  <c r="K65" i="83"/>
  <c r="L63" i="83"/>
  <c r="G94" i="67"/>
  <c r="G226" i="64"/>
  <c r="F226" i="64"/>
  <c r="I40" i="37"/>
  <c r="N40" i="37" s="1"/>
  <c r="F119" i="27"/>
  <c r="L68" i="74" l="1"/>
  <c r="M67" i="74"/>
  <c r="B67" i="74" s="1"/>
  <c r="M66" i="74"/>
  <c r="B66" i="74" s="1"/>
  <c r="B109" i="71"/>
  <c r="R110" i="71"/>
  <c r="M58" i="74"/>
  <c r="M59" i="74"/>
  <c r="B59" i="74" s="1"/>
  <c r="J40" i="37"/>
  <c r="K40" i="37"/>
  <c r="M40" i="37"/>
  <c r="L40" i="37"/>
  <c r="F179" i="31"/>
  <c r="G179" i="31"/>
  <c r="H179" i="31"/>
  <c r="I179" i="31"/>
  <c r="J179" i="31"/>
  <c r="K179" i="31"/>
  <c r="I153" i="20"/>
  <c r="J153" i="20"/>
  <c r="K153" i="20"/>
  <c r="J49" i="74"/>
  <c r="M68" i="74" l="1"/>
  <c r="B68" i="74" s="1"/>
  <c r="L69" i="74"/>
  <c r="R111" i="71"/>
  <c r="B110" i="71"/>
  <c r="F50" i="37"/>
  <c r="F63" i="42"/>
  <c r="M69" i="74" l="1"/>
  <c r="B69" i="74" s="1"/>
  <c r="L70" i="74"/>
  <c r="R112" i="71"/>
  <c r="B111" i="71"/>
  <c r="N18" i="81"/>
  <c r="F18" i="81"/>
  <c r="G18" i="81"/>
  <c r="H18" i="81"/>
  <c r="I18" i="81"/>
  <c r="J18" i="81"/>
  <c r="K18" i="81"/>
  <c r="F323" i="11"/>
  <c r="G323" i="11" s="1"/>
  <c r="H323" i="11" s="1"/>
  <c r="F324" i="11"/>
  <c r="G324" i="11" s="1"/>
  <c r="H324" i="11" s="1"/>
  <c r="F325" i="11"/>
  <c r="G325" i="11" s="1"/>
  <c r="H325" i="11" s="1"/>
  <c r="F326" i="11"/>
  <c r="G326" i="11" s="1"/>
  <c r="H326" i="11" s="1"/>
  <c r="F20" i="80"/>
  <c r="H341" i="5"/>
  <c r="G341" i="5"/>
  <c r="F341" i="5"/>
  <c r="H339" i="5"/>
  <c r="G339" i="5"/>
  <c r="F339" i="5"/>
  <c r="H338" i="5"/>
  <c r="G338" i="5"/>
  <c r="F338" i="5"/>
  <c r="F333" i="5"/>
  <c r="M70" i="74" l="1"/>
  <c r="B70" i="74" s="1"/>
  <c r="L71" i="74"/>
  <c r="B112" i="71"/>
  <c r="R113" i="71"/>
  <c r="R114" i="71" s="1"/>
  <c r="J59" i="74"/>
  <c r="M71" i="74" l="1"/>
  <c r="B71" i="74" s="1"/>
  <c r="L72" i="74"/>
  <c r="M72" i="74" s="1"/>
  <c r="B72" i="74" s="1"/>
  <c r="R115" i="71"/>
  <c r="B114" i="71"/>
  <c r="B113" i="71"/>
  <c r="J159" i="13"/>
  <c r="I159" i="13"/>
  <c r="H159" i="13"/>
  <c r="G159" i="13"/>
  <c r="F159" i="13"/>
  <c r="J158" i="13"/>
  <c r="I158" i="13"/>
  <c r="H158" i="13"/>
  <c r="G158" i="13"/>
  <c r="F158" i="13"/>
  <c r="J157" i="13"/>
  <c r="I157" i="13"/>
  <c r="H157" i="13"/>
  <c r="G157" i="13"/>
  <c r="F157" i="13"/>
  <c r="L53" i="76"/>
  <c r="L52" i="76"/>
  <c r="H53" i="76"/>
  <c r="G53" i="76"/>
  <c r="F53" i="76"/>
  <c r="H52" i="76"/>
  <c r="G52" i="76"/>
  <c r="F52" i="76"/>
  <c r="F102" i="22"/>
  <c r="F104" i="22"/>
  <c r="R116" i="71" l="1"/>
  <c r="B115" i="71"/>
  <c r="F67" i="42"/>
  <c r="F65" i="42"/>
  <c r="F61" i="42"/>
  <c r="F37" i="36"/>
  <c r="F39" i="36"/>
  <c r="F41" i="36"/>
  <c r="F68" i="24"/>
  <c r="F208" i="6"/>
  <c r="I208" i="6" s="1"/>
  <c r="H208" i="6"/>
  <c r="F209" i="6"/>
  <c r="I209" i="6" s="1"/>
  <c r="H209" i="6"/>
  <c r="F210" i="6"/>
  <c r="I210" i="6" s="1"/>
  <c r="H210" i="6"/>
  <c r="F211" i="6"/>
  <c r="G211" i="6"/>
  <c r="H211" i="6"/>
  <c r="F212" i="6"/>
  <c r="G212" i="6"/>
  <c r="H212" i="6"/>
  <c r="F213" i="6"/>
  <c r="G213" i="6"/>
  <c r="H213" i="6"/>
  <c r="F214" i="6"/>
  <c r="G214" i="6"/>
  <c r="H214" i="6"/>
  <c r="F215" i="6"/>
  <c r="G215" i="6"/>
  <c r="H215" i="6"/>
  <c r="F216" i="6"/>
  <c r="G216" i="6"/>
  <c r="H216" i="6"/>
  <c r="F217" i="6"/>
  <c r="G217" i="6"/>
  <c r="H217" i="6"/>
  <c r="F218" i="6"/>
  <c r="G218" i="6"/>
  <c r="H218" i="6"/>
  <c r="F219" i="6"/>
  <c r="G219" i="6"/>
  <c r="H219" i="6"/>
  <c r="F220" i="6"/>
  <c r="G220" i="6"/>
  <c r="H220" i="6"/>
  <c r="F221" i="6"/>
  <c r="G221" i="6"/>
  <c r="H221" i="6"/>
  <c r="F222" i="6"/>
  <c r="G222" i="6"/>
  <c r="F223" i="6"/>
  <c r="G223" i="6"/>
  <c r="H223" i="6"/>
  <c r="F224" i="6"/>
  <c r="G224" i="6"/>
  <c r="H224" i="6"/>
  <c r="F225" i="6"/>
  <c r="G225" i="6"/>
  <c r="H225" i="6"/>
  <c r="F226" i="6"/>
  <c r="G226" i="6"/>
  <c r="H226" i="6"/>
  <c r="I226" i="6"/>
  <c r="F227" i="6"/>
  <c r="G227" i="6"/>
  <c r="H227" i="6"/>
  <c r="I227" i="6"/>
  <c r="F228" i="6"/>
  <c r="G228" i="6"/>
  <c r="H228" i="6"/>
  <c r="I228" i="6"/>
  <c r="F229" i="6"/>
  <c r="G229" i="6"/>
  <c r="F230" i="6"/>
  <c r="G230" i="6"/>
  <c r="H230" i="6"/>
  <c r="F231" i="6"/>
  <c r="G231" i="6"/>
  <c r="F232" i="6"/>
  <c r="G232" i="6"/>
  <c r="H232" i="6"/>
  <c r="F233" i="6"/>
  <c r="G233" i="6"/>
  <c r="H233" i="6"/>
  <c r="F234" i="6"/>
  <c r="G234" i="6"/>
  <c r="H234" i="6"/>
  <c r="F235" i="6"/>
  <c r="G235" i="6"/>
  <c r="H235" i="6"/>
  <c r="F236" i="6"/>
  <c r="F237" i="6"/>
  <c r="G237" i="6"/>
  <c r="F238" i="6"/>
  <c r="G238" i="6"/>
  <c r="H238" i="6"/>
  <c r="H177" i="7"/>
  <c r="R77" i="71"/>
  <c r="R76" i="71"/>
  <c r="R75" i="71"/>
  <c r="R74" i="71"/>
  <c r="R73" i="71"/>
  <c r="O78" i="71"/>
  <c r="N78" i="71"/>
  <c r="M78" i="71"/>
  <c r="L78" i="71"/>
  <c r="K78" i="71"/>
  <c r="J78" i="71"/>
  <c r="O77" i="71"/>
  <c r="N77" i="71"/>
  <c r="M77" i="71"/>
  <c r="L77" i="71"/>
  <c r="K77" i="71"/>
  <c r="J77" i="71"/>
  <c r="L75" i="72"/>
  <c r="K75" i="72"/>
  <c r="J75" i="72"/>
  <c r="B116" i="71" l="1"/>
  <c r="R117" i="71"/>
  <c r="F17" i="81"/>
  <c r="G17" i="81"/>
  <c r="H17" i="81"/>
  <c r="I17" i="81"/>
  <c r="J17" i="81"/>
  <c r="K17" i="81"/>
  <c r="N17" i="81"/>
  <c r="B117" i="71" l="1"/>
  <c r="R118" i="71"/>
  <c r="E241" i="7"/>
  <c r="H179" i="7"/>
  <c r="G179" i="7"/>
  <c r="B118" i="71" l="1"/>
  <c r="M92" i="52"/>
  <c r="G137" i="23"/>
  <c r="H137" i="23"/>
  <c r="I137" i="23"/>
  <c r="J137" i="23"/>
  <c r="F138" i="23"/>
  <c r="G138" i="23"/>
  <c r="H138" i="23"/>
  <c r="I138" i="23"/>
  <c r="J138" i="23"/>
  <c r="F139" i="23"/>
  <c r="G139" i="23"/>
  <c r="H139" i="23"/>
  <c r="I139" i="23"/>
  <c r="J139" i="23"/>
  <c r="F140" i="23"/>
  <c r="G140" i="23"/>
  <c r="H140" i="23"/>
  <c r="I140" i="23"/>
  <c r="J140" i="23"/>
  <c r="G43" i="73"/>
  <c r="H43" i="73"/>
  <c r="I43" i="73"/>
  <c r="J43" i="73"/>
  <c r="F44" i="73"/>
  <c r="G44" i="73"/>
  <c r="H44" i="73"/>
  <c r="I44" i="73"/>
  <c r="J44" i="73"/>
  <c r="F48" i="73"/>
  <c r="G48" i="73"/>
  <c r="H48" i="73"/>
  <c r="G52" i="73"/>
  <c r="H52" i="73"/>
  <c r="H97" i="21"/>
  <c r="M123" i="27"/>
  <c r="F122" i="27"/>
  <c r="F120" i="27"/>
  <c r="G120" i="27"/>
  <c r="H120" i="27"/>
  <c r="I120" i="27"/>
  <c r="J120" i="27"/>
  <c r="M120" i="27"/>
  <c r="G121" i="27"/>
  <c r="J122" i="27" l="1"/>
  <c r="I122" i="27"/>
  <c r="K75" i="24"/>
  <c r="K81" i="24"/>
  <c r="K80" i="24"/>
  <c r="F93" i="52"/>
  <c r="G93" i="52"/>
  <c r="J93" i="52"/>
  <c r="M94" i="52"/>
  <c r="M93" i="52"/>
  <c r="J92" i="52"/>
  <c r="G92" i="52"/>
  <c r="F92" i="52"/>
  <c r="L43" i="73"/>
  <c r="L44" i="73"/>
  <c r="G97" i="21"/>
  <c r="F123" i="27"/>
  <c r="G122" i="27"/>
  <c r="M121" i="27"/>
  <c r="M122" i="27"/>
  <c r="B58" i="74"/>
  <c r="B57" i="74"/>
  <c r="F58" i="74"/>
  <c r="F57" i="74"/>
  <c r="J57" i="74"/>
  <c r="F133" i="23"/>
  <c r="G133" i="23"/>
  <c r="H133" i="23"/>
  <c r="I133" i="23"/>
  <c r="J133" i="23"/>
  <c r="F134" i="23"/>
  <c r="G134" i="23"/>
  <c r="H134" i="23"/>
  <c r="I134" i="23"/>
  <c r="J134" i="23"/>
  <c r="F135" i="23"/>
  <c r="G135" i="23"/>
  <c r="H135" i="23"/>
  <c r="I135" i="23"/>
  <c r="J135" i="23"/>
  <c r="F136" i="23"/>
  <c r="G136" i="23"/>
  <c r="H136" i="23"/>
  <c r="I136" i="23"/>
  <c r="J136" i="23"/>
  <c r="Q119" i="71" l="1"/>
  <c r="F94" i="52"/>
  <c r="G94" i="52"/>
  <c r="J94" i="52"/>
  <c r="L48" i="73"/>
  <c r="B119" i="71" l="1"/>
  <c r="Q120" i="71"/>
  <c r="L52" i="73"/>
  <c r="F99" i="21"/>
  <c r="G99" i="21"/>
  <c r="H99" i="21"/>
  <c r="Q121" i="71" l="1"/>
  <c r="B120" i="71"/>
  <c r="L53" i="73"/>
  <c r="F175" i="7"/>
  <c r="F334" i="5"/>
  <c r="B121" i="71" l="1"/>
  <c r="Q122" i="71"/>
  <c r="B122" i="71" s="1"/>
  <c r="L54" i="73"/>
  <c r="M73" i="26"/>
  <c r="M72" i="26"/>
  <c r="M71" i="26"/>
  <c r="M70" i="26"/>
  <c r="I73" i="26"/>
  <c r="H73" i="26"/>
  <c r="G73" i="26"/>
  <c r="F73" i="26"/>
  <c r="E73" i="26"/>
  <c r="H72" i="26"/>
  <c r="G72" i="26"/>
  <c r="F72" i="26"/>
  <c r="E72" i="26"/>
  <c r="I71" i="26"/>
  <c r="H71" i="26"/>
  <c r="G71" i="26"/>
  <c r="F71" i="26"/>
  <c r="E71" i="26"/>
  <c r="I70" i="26"/>
  <c r="H70" i="26"/>
  <c r="G70" i="26"/>
  <c r="F70" i="26"/>
  <c r="E70" i="26"/>
  <c r="L108" i="22"/>
  <c r="J108" i="22"/>
  <c r="K108" i="22"/>
  <c r="L55" i="73" l="1"/>
  <c r="L56" i="73"/>
  <c r="M108" i="22"/>
  <c r="F97" i="22"/>
  <c r="F98" i="22"/>
  <c r="F92" i="22"/>
  <c r="J110" i="22" l="1"/>
  <c r="K110" i="22"/>
  <c r="L110" i="22"/>
  <c r="M110" i="22"/>
  <c r="B322" i="11" l="1"/>
  <c r="B323" i="11"/>
  <c r="J112" i="22"/>
  <c r="K112" i="22"/>
  <c r="L112" i="22"/>
  <c r="M112" i="22"/>
  <c r="B324" i="11" l="1"/>
  <c r="F79" i="66"/>
  <c r="G79" i="66"/>
  <c r="H79" i="66"/>
  <c r="I79" i="66"/>
  <c r="J79" i="66"/>
  <c r="K79" i="66"/>
  <c r="L79" i="66"/>
  <c r="M79" i="66"/>
  <c r="G80" i="66"/>
  <c r="H80" i="66"/>
  <c r="I80" i="66"/>
  <c r="J80" i="66"/>
  <c r="K80" i="66"/>
  <c r="L80" i="66"/>
  <c r="M80" i="66"/>
  <c r="G81" i="66"/>
  <c r="H81" i="66"/>
  <c r="I81" i="66"/>
  <c r="J81" i="66"/>
  <c r="K81" i="66"/>
  <c r="L81" i="66"/>
  <c r="M81" i="66"/>
  <c r="F82" i="66"/>
  <c r="G82" i="66"/>
  <c r="H82" i="66"/>
  <c r="I82" i="66"/>
  <c r="J82" i="66"/>
  <c r="K82" i="66"/>
  <c r="L82" i="66"/>
  <c r="M82" i="66"/>
  <c r="I149" i="20"/>
  <c r="J149" i="20"/>
  <c r="K149" i="20"/>
  <c r="I150" i="20"/>
  <c r="J150" i="20"/>
  <c r="I151" i="20"/>
  <c r="J151" i="20"/>
  <c r="K151" i="20"/>
  <c r="I152" i="20"/>
  <c r="J152" i="20"/>
  <c r="K152" i="20"/>
  <c r="G123" i="30"/>
  <c r="H123" i="30"/>
  <c r="I123" i="30"/>
  <c r="G119" i="30"/>
  <c r="H119" i="30"/>
  <c r="I119" i="30"/>
  <c r="G121" i="30"/>
  <c r="H121" i="30"/>
  <c r="I121" i="30"/>
  <c r="G122" i="30"/>
  <c r="H122" i="30"/>
  <c r="I122" i="30"/>
  <c r="B325" i="11" l="1"/>
  <c r="F234" i="9"/>
  <c r="I234" i="9"/>
  <c r="K234" i="9"/>
  <c r="K235" i="9"/>
  <c r="F236" i="9"/>
  <c r="I236" i="9"/>
  <c r="K236" i="9"/>
  <c r="F237" i="9"/>
  <c r="I237" i="9"/>
  <c r="K237" i="9"/>
  <c r="F229" i="10"/>
  <c r="G229" i="10"/>
  <c r="I229" i="10"/>
  <c r="F230" i="10"/>
  <c r="G230" i="10"/>
  <c r="I230" i="10"/>
  <c r="F231" i="10"/>
  <c r="G231" i="10"/>
  <c r="I231" i="10"/>
  <c r="F232" i="10"/>
  <c r="G232" i="10"/>
  <c r="I232" i="10"/>
  <c r="B326" i="11" l="1"/>
  <c r="N100" i="67"/>
  <c r="J100" i="67"/>
  <c r="I100" i="67"/>
  <c r="F100" i="67"/>
  <c r="N99" i="67"/>
  <c r="J99" i="67"/>
  <c r="I99" i="67"/>
  <c r="N98" i="67"/>
  <c r="N97" i="67"/>
  <c r="K97" i="67"/>
  <c r="J97" i="67"/>
  <c r="F97" i="67"/>
  <c r="K233" i="4"/>
  <c r="I233" i="4"/>
  <c r="H233" i="4"/>
  <c r="G233" i="4"/>
  <c r="F233" i="4"/>
  <c r="K232" i="4"/>
  <c r="H232" i="4"/>
  <c r="G232" i="4"/>
  <c r="K231" i="4"/>
  <c r="I231" i="4"/>
  <c r="H231" i="4"/>
  <c r="G231" i="4"/>
  <c r="K230" i="4"/>
  <c r="I230" i="4"/>
  <c r="H230" i="4"/>
  <c r="G230" i="4"/>
  <c r="F230" i="4"/>
  <c r="K243" i="6"/>
  <c r="H243" i="6"/>
  <c r="F243" i="6"/>
  <c r="K242" i="6"/>
  <c r="F242" i="6"/>
  <c r="K241" i="6"/>
  <c r="G241" i="6"/>
  <c r="F241" i="6"/>
  <c r="K240" i="6"/>
  <c r="F240" i="6"/>
  <c r="M185" i="7"/>
  <c r="J185" i="7"/>
  <c r="I185" i="7"/>
  <c r="G185" i="7"/>
  <c r="F185" i="7"/>
  <c r="M184" i="7"/>
  <c r="I184" i="7"/>
  <c r="G184" i="7"/>
  <c r="F184" i="7"/>
  <c r="M183" i="7"/>
  <c r="K183" i="7"/>
  <c r="J183" i="7"/>
  <c r="I183" i="7"/>
  <c r="G183" i="7"/>
  <c r="F183" i="7"/>
  <c r="M182" i="7"/>
  <c r="K182" i="7"/>
  <c r="J182" i="7"/>
  <c r="I182" i="7"/>
  <c r="G182" i="7"/>
  <c r="F182" i="7"/>
  <c r="B327" i="11" l="1"/>
  <c r="F45" i="37"/>
  <c r="L73" i="72"/>
  <c r="K73" i="72"/>
  <c r="J73" i="72"/>
  <c r="F60" i="42"/>
  <c r="F175" i="31"/>
  <c r="G175" i="31"/>
  <c r="H175" i="31"/>
  <c r="I175" i="31"/>
  <c r="J175" i="31"/>
  <c r="K175" i="31"/>
  <c r="F176" i="31"/>
  <c r="G176" i="31"/>
  <c r="H176" i="31"/>
  <c r="I176" i="31"/>
  <c r="J176" i="31"/>
  <c r="K176" i="31"/>
  <c r="F177" i="31"/>
  <c r="G177" i="31"/>
  <c r="H177" i="31"/>
  <c r="I177" i="31"/>
  <c r="J177" i="31"/>
  <c r="K177" i="31"/>
  <c r="F178" i="31"/>
  <c r="G178" i="31"/>
  <c r="H178" i="31"/>
  <c r="I178" i="31"/>
  <c r="J178" i="31"/>
  <c r="K178" i="31"/>
  <c r="F227" i="64"/>
  <c r="G227" i="64"/>
  <c r="K227" i="64"/>
  <c r="F228" i="64"/>
  <c r="G228" i="64"/>
  <c r="K228" i="64"/>
  <c r="I69" i="26"/>
  <c r="I55" i="26"/>
  <c r="I56" i="26"/>
  <c r="I57" i="26"/>
  <c r="I58" i="26"/>
  <c r="I59" i="26"/>
  <c r="I60" i="26"/>
  <c r="I61" i="26"/>
  <c r="I62" i="26"/>
  <c r="I63" i="26"/>
  <c r="I64" i="26"/>
  <c r="I65" i="26"/>
  <c r="I66" i="26"/>
  <c r="I67" i="26"/>
  <c r="I68" i="26"/>
  <c r="I54" i="26"/>
  <c r="H55" i="26"/>
  <c r="H56" i="26"/>
  <c r="H57" i="26"/>
  <c r="H58" i="26"/>
  <c r="H59" i="26"/>
  <c r="H60" i="26"/>
  <c r="H61" i="26"/>
  <c r="H62" i="26"/>
  <c r="H63" i="26"/>
  <c r="H64" i="26"/>
  <c r="H65" i="26"/>
  <c r="H66" i="26"/>
  <c r="H67" i="26"/>
  <c r="H68" i="26"/>
  <c r="H69" i="26"/>
  <c r="H54" i="26"/>
  <c r="G55" i="26"/>
  <c r="G56" i="26"/>
  <c r="G57" i="26"/>
  <c r="G58" i="26"/>
  <c r="G59" i="26"/>
  <c r="G60" i="26"/>
  <c r="G61" i="26"/>
  <c r="G62" i="26"/>
  <c r="G63" i="26"/>
  <c r="G64" i="26"/>
  <c r="G65" i="26"/>
  <c r="G66" i="26"/>
  <c r="G67" i="26"/>
  <c r="G68" i="26"/>
  <c r="G69" i="26"/>
  <c r="G54" i="26"/>
  <c r="F55" i="26"/>
  <c r="F56" i="26"/>
  <c r="F57" i="26"/>
  <c r="F58" i="26"/>
  <c r="F59" i="26"/>
  <c r="F60" i="26"/>
  <c r="F61" i="26"/>
  <c r="F62" i="26"/>
  <c r="F63" i="26"/>
  <c r="F64" i="26"/>
  <c r="F65" i="26"/>
  <c r="F66" i="26"/>
  <c r="F67" i="26"/>
  <c r="F68" i="26"/>
  <c r="F69" i="26"/>
  <c r="F54" i="26"/>
  <c r="E55" i="26"/>
  <c r="E56" i="26"/>
  <c r="E57" i="26"/>
  <c r="E58" i="26"/>
  <c r="E59" i="26"/>
  <c r="E60" i="26"/>
  <c r="E61" i="26"/>
  <c r="E62" i="26"/>
  <c r="E63" i="26"/>
  <c r="E64" i="26"/>
  <c r="E65" i="26"/>
  <c r="E66" i="26"/>
  <c r="E67" i="26"/>
  <c r="E68" i="26"/>
  <c r="E69" i="26"/>
  <c r="E54" i="26"/>
  <c r="F318" i="11"/>
  <c r="G318" i="11" s="1"/>
  <c r="H318" i="11" s="1"/>
  <c r="F319" i="11"/>
  <c r="G319" i="11" s="1"/>
  <c r="H319" i="11" s="1"/>
  <c r="F320" i="11"/>
  <c r="G320" i="11" s="1"/>
  <c r="H320" i="11" s="1"/>
  <c r="F321" i="11"/>
  <c r="G321" i="11" s="1"/>
  <c r="H321" i="11" s="1"/>
  <c r="F322" i="11"/>
  <c r="G322" i="11" s="1"/>
  <c r="H322" i="11" s="1"/>
  <c r="B328" i="11" l="1"/>
  <c r="J156" i="13"/>
  <c r="I156" i="13"/>
  <c r="H156" i="13"/>
  <c r="G156" i="13"/>
  <c r="F156" i="13"/>
  <c r="J155" i="13"/>
  <c r="I155" i="13"/>
  <c r="H155" i="13"/>
  <c r="G155" i="13"/>
  <c r="F155" i="13"/>
  <c r="J154" i="13"/>
  <c r="I154" i="13"/>
  <c r="H154" i="13"/>
  <c r="G154" i="13"/>
  <c r="F154" i="13"/>
  <c r="J153" i="13"/>
  <c r="I153" i="13"/>
  <c r="H153" i="13"/>
  <c r="G153" i="13"/>
  <c r="F153" i="13"/>
  <c r="J152" i="13"/>
  <c r="I152" i="13"/>
  <c r="H152" i="13"/>
  <c r="G152" i="13"/>
  <c r="F152" i="13"/>
  <c r="B329" i="11" l="1"/>
  <c r="B56" i="74"/>
  <c r="B55" i="74"/>
  <c r="B54" i="74"/>
  <c r="F56" i="74"/>
  <c r="F55" i="74"/>
  <c r="F54" i="74"/>
  <c r="J54" i="74"/>
  <c r="R116" i="33"/>
  <c r="S114" i="33"/>
  <c r="R112" i="33"/>
  <c r="S112" i="33" s="1"/>
  <c r="S110" i="33"/>
  <c r="O76" i="71"/>
  <c r="N76" i="71"/>
  <c r="M76" i="71"/>
  <c r="L76" i="71"/>
  <c r="K76" i="71"/>
  <c r="J76" i="71"/>
  <c r="O75" i="71"/>
  <c r="N75" i="71"/>
  <c r="M75" i="71"/>
  <c r="L75" i="71"/>
  <c r="K75" i="71"/>
  <c r="J75" i="71"/>
  <c r="O74" i="71"/>
  <c r="N74" i="71"/>
  <c r="M74" i="71"/>
  <c r="L74" i="71"/>
  <c r="K74" i="71"/>
  <c r="J74" i="71"/>
  <c r="B330" i="11" l="1"/>
  <c r="G342" i="5"/>
  <c r="R118" i="33"/>
  <c r="S116" i="33"/>
  <c r="F49" i="75"/>
  <c r="G49" i="75"/>
  <c r="H49" i="75"/>
  <c r="I49" i="75"/>
  <c r="J49" i="75"/>
  <c r="F48" i="75"/>
  <c r="G48" i="75"/>
  <c r="H48" i="75"/>
  <c r="I48" i="75"/>
  <c r="J48" i="75"/>
  <c r="F46" i="75"/>
  <c r="G46" i="75"/>
  <c r="H46" i="75"/>
  <c r="I46" i="75"/>
  <c r="J46" i="75"/>
  <c r="B331" i="11" l="1"/>
  <c r="S118" i="33"/>
  <c r="J14" i="80"/>
  <c r="I14" i="80"/>
  <c r="H14" i="80"/>
  <c r="G14" i="80"/>
  <c r="B332" i="11" l="1"/>
  <c r="J73" i="71"/>
  <c r="K73" i="71"/>
  <c r="L73" i="71"/>
  <c r="M73" i="71"/>
  <c r="N73" i="71"/>
  <c r="O73" i="71"/>
  <c r="J72" i="71"/>
  <c r="K72" i="71"/>
  <c r="L72" i="71"/>
  <c r="M72" i="71"/>
  <c r="N72" i="71"/>
  <c r="O72" i="71"/>
  <c r="J71" i="71"/>
  <c r="K71" i="71"/>
  <c r="L71" i="71"/>
  <c r="M71" i="71"/>
  <c r="N71" i="71"/>
  <c r="O71" i="71"/>
  <c r="F68" i="71"/>
  <c r="J72" i="72"/>
  <c r="K72" i="72"/>
  <c r="L72" i="72"/>
  <c r="J71" i="72"/>
  <c r="K71" i="72"/>
  <c r="L71" i="72"/>
  <c r="J78" i="66"/>
  <c r="J77" i="66"/>
  <c r="J76" i="66"/>
  <c r="J75" i="66"/>
  <c r="J71" i="66"/>
  <c r="J70" i="66"/>
  <c r="J69" i="66"/>
  <c r="J68" i="66"/>
  <c r="J67" i="66"/>
  <c r="J66" i="66"/>
  <c r="J65" i="66"/>
  <c r="J43" i="74"/>
  <c r="J44" i="74"/>
  <c r="J45" i="74"/>
  <c r="J46" i="74"/>
  <c r="J47" i="74"/>
  <c r="J48" i="74"/>
  <c r="J50" i="74"/>
  <c r="J51" i="74"/>
  <c r="J53" i="74"/>
  <c r="J64" i="66"/>
  <c r="J42" i="74"/>
  <c r="F42" i="74"/>
  <c r="F43" i="74"/>
  <c r="F44" i="74"/>
  <c r="F45" i="74"/>
  <c r="F46" i="74"/>
  <c r="F47" i="74"/>
  <c r="F48" i="74"/>
  <c r="F49" i="74"/>
  <c r="F51" i="74"/>
  <c r="F52" i="74"/>
  <c r="F53" i="74"/>
  <c r="B53" i="74"/>
  <c r="B52" i="74"/>
  <c r="B51" i="74"/>
  <c r="B333" i="11" l="1"/>
  <c r="N88" i="67"/>
  <c r="F42" i="75"/>
  <c r="G42" i="75"/>
  <c r="H42" i="75"/>
  <c r="I42" i="75"/>
  <c r="J42" i="75"/>
  <c r="F111" i="23"/>
  <c r="F112" i="23"/>
  <c r="F113" i="23"/>
  <c r="F114" i="23"/>
  <c r="F115" i="23"/>
  <c r="F116" i="23"/>
  <c r="F117" i="23"/>
  <c r="F118" i="23"/>
  <c r="F119" i="23"/>
  <c r="F120" i="23"/>
  <c r="F121" i="23"/>
  <c r="F126" i="23"/>
  <c r="F127" i="23"/>
  <c r="F128" i="23"/>
  <c r="F129" i="23"/>
  <c r="F130" i="23"/>
  <c r="F131" i="23"/>
  <c r="F132" i="23"/>
  <c r="G132" i="23"/>
  <c r="H132" i="23"/>
  <c r="I132" i="23"/>
  <c r="J132" i="23"/>
  <c r="F96" i="21"/>
  <c r="F42" i="73"/>
  <c r="G42" i="73"/>
  <c r="H42" i="73"/>
  <c r="I42" i="73"/>
  <c r="J42" i="73"/>
  <c r="L42" i="73"/>
  <c r="B334" i="11" l="1"/>
  <c r="H96" i="21"/>
  <c r="G96" i="21"/>
  <c r="G119" i="27"/>
  <c r="H119" i="27"/>
  <c r="I119" i="27"/>
  <c r="J119" i="27"/>
  <c r="M119" i="27"/>
  <c r="B335" i="11" l="1"/>
  <c r="F74" i="24"/>
  <c r="K74" i="24"/>
  <c r="J91" i="52"/>
  <c r="F88" i="52"/>
  <c r="G88" i="52"/>
  <c r="J88" i="52"/>
  <c r="M88" i="52"/>
  <c r="F89" i="52"/>
  <c r="G89" i="52"/>
  <c r="J89" i="52"/>
  <c r="F90" i="52"/>
  <c r="G90" i="52"/>
  <c r="J90" i="52"/>
  <c r="G74" i="24" l="1"/>
  <c r="F91" i="52"/>
  <c r="G91" i="52"/>
  <c r="M91" i="52"/>
  <c r="M89" i="52"/>
  <c r="M90" i="52"/>
  <c r="I140" i="20" l="1"/>
  <c r="J140" i="20"/>
  <c r="K140" i="20"/>
  <c r="F150" i="13"/>
  <c r="G150" i="13"/>
  <c r="H150" i="13"/>
  <c r="I150" i="13"/>
  <c r="J150" i="13"/>
  <c r="F151" i="13"/>
  <c r="G151" i="13"/>
  <c r="H151" i="13"/>
  <c r="I151" i="13"/>
  <c r="J151" i="13"/>
  <c r="G131" i="23" l="1"/>
  <c r="H131" i="23"/>
  <c r="I131" i="23"/>
  <c r="J131" i="23"/>
  <c r="H91" i="21"/>
  <c r="F91" i="21"/>
  <c r="G91" i="21"/>
  <c r="H92" i="21" l="1"/>
  <c r="H93" i="21" l="1"/>
  <c r="G95" i="21" l="1"/>
  <c r="H95" i="21"/>
  <c r="F95" i="21"/>
  <c r="F94" i="21"/>
  <c r="G94" i="21"/>
  <c r="H94" i="21"/>
  <c r="M104" i="22" l="1"/>
  <c r="L96" i="22"/>
  <c r="L98" i="22" l="1"/>
  <c r="J104" i="22"/>
  <c r="K104" i="22"/>
  <c r="L104" i="22"/>
  <c r="M96" i="22"/>
  <c r="J96" i="22"/>
  <c r="K96" i="22"/>
  <c r="M100" i="22" l="1"/>
  <c r="M98" i="22"/>
  <c r="K98" i="22"/>
  <c r="J98" i="22"/>
  <c r="L100" i="22" l="1"/>
  <c r="K100" i="22"/>
  <c r="J100" i="22"/>
  <c r="M102" i="22"/>
  <c r="L102" i="22"/>
  <c r="J102" i="22" l="1"/>
  <c r="K102" i="22"/>
  <c r="F100" i="22"/>
  <c r="B148" i="13" l="1"/>
  <c r="J149" i="13"/>
  <c r="I149" i="13"/>
  <c r="H149" i="13"/>
  <c r="G149" i="13"/>
  <c r="F149" i="13"/>
  <c r="J148" i="13"/>
  <c r="I148" i="13"/>
  <c r="H148" i="13"/>
  <c r="G148" i="13"/>
  <c r="F148" i="13"/>
  <c r="M69" i="26"/>
  <c r="M68" i="26"/>
  <c r="M67" i="26"/>
  <c r="M66" i="26"/>
  <c r="M65" i="26"/>
  <c r="L39" i="73"/>
  <c r="G40" i="73"/>
  <c r="H40" i="73"/>
  <c r="I40" i="73"/>
  <c r="J40" i="73"/>
  <c r="L40" i="73"/>
  <c r="G41" i="73"/>
  <c r="H41" i="73"/>
  <c r="I41" i="73"/>
  <c r="J41" i="73"/>
  <c r="B149" i="13" l="1"/>
  <c r="L41" i="73"/>
  <c r="B150" i="13" l="1"/>
  <c r="F117" i="27"/>
  <c r="G117" i="27"/>
  <c r="H117" i="27"/>
  <c r="I117" i="27"/>
  <c r="J117" i="27"/>
  <c r="M118" i="27"/>
  <c r="F118" i="27"/>
  <c r="G118" i="27"/>
  <c r="H118" i="27"/>
  <c r="I118" i="27"/>
  <c r="J118" i="27"/>
  <c r="L51" i="76"/>
  <c r="L50" i="76"/>
  <c r="L49" i="76"/>
  <c r="L48" i="76"/>
  <c r="L47" i="76"/>
  <c r="H51" i="76"/>
  <c r="G51" i="76"/>
  <c r="F51" i="76"/>
  <c r="H50" i="76"/>
  <c r="G50" i="76"/>
  <c r="F50" i="76"/>
  <c r="H49" i="76"/>
  <c r="G49" i="76"/>
  <c r="F49" i="76"/>
  <c r="H48" i="76"/>
  <c r="G48" i="76"/>
  <c r="F48" i="76"/>
  <c r="H47" i="76"/>
  <c r="G47" i="76"/>
  <c r="F47" i="76"/>
  <c r="B151" i="13" l="1"/>
  <c r="M117" i="27"/>
  <c r="H172" i="7"/>
  <c r="B152" i="13" l="1"/>
  <c r="L69" i="72"/>
  <c r="K69" i="72"/>
  <c r="J69" i="72"/>
  <c r="L68" i="72"/>
  <c r="K68" i="72"/>
  <c r="J68" i="72"/>
  <c r="L67" i="72"/>
  <c r="K67" i="72"/>
  <c r="J67" i="72"/>
  <c r="L66" i="72"/>
  <c r="K66" i="72"/>
  <c r="J66" i="72"/>
  <c r="F228" i="9"/>
  <c r="G228" i="9"/>
  <c r="H228" i="9"/>
  <c r="I228" i="9"/>
  <c r="F227" i="9"/>
  <c r="F225" i="10"/>
  <c r="H17" i="80"/>
  <c r="N66" i="71"/>
  <c r="O70" i="71"/>
  <c r="N70" i="71"/>
  <c r="M70" i="71"/>
  <c r="L70" i="71"/>
  <c r="K70" i="71"/>
  <c r="J70" i="71"/>
  <c r="O69" i="71"/>
  <c r="N69" i="71"/>
  <c r="M69" i="71"/>
  <c r="L69" i="71"/>
  <c r="K69" i="71"/>
  <c r="J69" i="71"/>
  <c r="O68" i="71"/>
  <c r="N68" i="71"/>
  <c r="M68" i="71"/>
  <c r="L68" i="71"/>
  <c r="K68" i="71"/>
  <c r="J68" i="71"/>
  <c r="O67" i="71"/>
  <c r="N67" i="71"/>
  <c r="M67" i="71"/>
  <c r="L67" i="71"/>
  <c r="K67" i="71"/>
  <c r="J67" i="71"/>
  <c r="O66" i="71"/>
  <c r="M66" i="71"/>
  <c r="L66" i="71"/>
  <c r="K66" i="71"/>
  <c r="J66" i="71"/>
  <c r="B153" i="13" l="1"/>
  <c r="J17" i="80"/>
  <c r="G17" i="80"/>
  <c r="F17" i="80"/>
  <c r="I17" i="80"/>
  <c r="B154" i="13" l="1"/>
  <c r="F335" i="5"/>
  <c r="G335" i="5"/>
  <c r="I231" i="9"/>
  <c r="F231" i="9"/>
  <c r="K233" i="9"/>
  <c r="I233" i="9"/>
  <c r="F233" i="9"/>
  <c r="K232" i="9"/>
  <c r="I232" i="9"/>
  <c r="F232" i="9"/>
  <c r="K231" i="9"/>
  <c r="K230" i="9"/>
  <c r="K229" i="9"/>
  <c r="I229" i="9"/>
  <c r="H229" i="9"/>
  <c r="G229" i="9"/>
  <c r="F229" i="9"/>
  <c r="I228" i="10"/>
  <c r="G228" i="10"/>
  <c r="F228" i="10"/>
  <c r="I227" i="10"/>
  <c r="G227" i="10"/>
  <c r="F227" i="10"/>
  <c r="I226" i="10"/>
  <c r="G226" i="10"/>
  <c r="F226" i="10"/>
  <c r="I225" i="10"/>
  <c r="G225" i="10"/>
  <c r="I224" i="10"/>
  <c r="G224" i="10"/>
  <c r="F224" i="10"/>
  <c r="B155" i="13" l="1"/>
  <c r="H19" i="80"/>
  <c r="G19" i="80"/>
  <c r="F19" i="80"/>
  <c r="J19" i="80"/>
  <c r="I19" i="80"/>
  <c r="G333" i="5"/>
  <c r="H333" i="5"/>
  <c r="F78" i="66"/>
  <c r="G78" i="66"/>
  <c r="H78" i="66"/>
  <c r="I78" i="66"/>
  <c r="K78" i="66"/>
  <c r="L78" i="66"/>
  <c r="M78" i="66"/>
  <c r="F71" i="66"/>
  <c r="G71" i="66"/>
  <c r="H71" i="66"/>
  <c r="I71" i="66"/>
  <c r="K71" i="66"/>
  <c r="L71" i="66"/>
  <c r="M71" i="66"/>
  <c r="N71" i="66"/>
  <c r="O71" i="66"/>
  <c r="P71" i="66"/>
  <c r="F75" i="66"/>
  <c r="G75" i="66"/>
  <c r="H75" i="66"/>
  <c r="I75" i="66"/>
  <c r="K75" i="66"/>
  <c r="L75" i="66"/>
  <c r="M75" i="66"/>
  <c r="F76" i="66"/>
  <c r="G76" i="66"/>
  <c r="H76" i="66"/>
  <c r="I76" i="66"/>
  <c r="K76" i="66"/>
  <c r="L76" i="66"/>
  <c r="M76" i="66"/>
  <c r="F77" i="66"/>
  <c r="G77" i="66"/>
  <c r="H77" i="66"/>
  <c r="I77" i="66"/>
  <c r="K77" i="66"/>
  <c r="L77" i="66"/>
  <c r="M77" i="66"/>
  <c r="I145" i="20"/>
  <c r="J145" i="20"/>
  <c r="K145" i="20"/>
  <c r="I146" i="20"/>
  <c r="J146" i="20"/>
  <c r="K146" i="20"/>
  <c r="I147" i="20"/>
  <c r="J147" i="20"/>
  <c r="K147" i="20"/>
  <c r="I148" i="20"/>
  <c r="J148" i="20"/>
  <c r="K148" i="20"/>
  <c r="F219" i="64"/>
  <c r="G219" i="64"/>
  <c r="H219" i="64"/>
  <c r="K219" i="64"/>
  <c r="F220" i="64"/>
  <c r="G220" i="64"/>
  <c r="H220" i="64"/>
  <c r="K220" i="64"/>
  <c r="F221" i="64"/>
  <c r="G221" i="64"/>
  <c r="H221" i="64"/>
  <c r="K221" i="64"/>
  <c r="K226" i="64"/>
  <c r="F174" i="31"/>
  <c r="G174" i="31"/>
  <c r="H174" i="31"/>
  <c r="I174" i="31"/>
  <c r="J174" i="31"/>
  <c r="K174" i="31"/>
  <c r="F171" i="31"/>
  <c r="G171" i="31"/>
  <c r="H171" i="31"/>
  <c r="I171" i="31"/>
  <c r="J171" i="31"/>
  <c r="K171" i="31"/>
  <c r="F173" i="31"/>
  <c r="G173" i="31"/>
  <c r="H173" i="31"/>
  <c r="I173" i="31"/>
  <c r="J173" i="31"/>
  <c r="K173" i="31"/>
  <c r="G20" i="80" l="1"/>
  <c r="H20" i="80"/>
  <c r="I20" i="80"/>
  <c r="J20" i="80"/>
  <c r="B157" i="13" l="1"/>
  <c r="E22" i="80"/>
  <c r="H21" i="80"/>
  <c r="J21" i="80"/>
  <c r="I21" i="80"/>
  <c r="G21" i="80"/>
  <c r="G176" i="7"/>
  <c r="B158" i="13" l="1"/>
  <c r="F22" i="80"/>
  <c r="I22" i="80"/>
  <c r="G22" i="80"/>
  <c r="H22" i="80"/>
  <c r="J22" i="80"/>
  <c r="M181" i="7"/>
  <c r="K181" i="7"/>
  <c r="J181" i="7"/>
  <c r="I181" i="7"/>
  <c r="G181" i="7"/>
  <c r="M180" i="7"/>
  <c r="K180" i="7"/>
  <c r="J180" i="7"/>
  <c r="I180" i="7"/>
  <c r="G180" i="7"/>
  <c r="F180" i="7"/>
  <c r="M179" i="7"/>
  <c r="K179" i="7"/>
  <c r="J179" i="7"/>
  <c r="I179" i="7"/>
  <c r="F179" i="7"/>
  <c r="M178" i="7"/>
  <c r="K178" i="7"/>
  <c r="J178" i="7"/>
  <c r="I178" i="7"/>
  <c r="G178" i="7"/>
  <c r="M177" i="7"/>
  <c r="K177" i="7"/>
  <c r="J177" i="7"/>
  <c r="I177" i="7"/>
  <c r="G177" i="7"/>
  <c r="F177" i="7"/>
  <c r="K239" i="6"/>
  <c r="H239" i="6"/>
  <c r="F239" i="6"/>
  <c r="K238" i="6"/>
  <c r="K237" i="6"/>
  <c r="K236" i="6"/>
  <c r="K235" i="6"/>
  <c r="N96" i="67"/>
  <c r="N95" i="67"/>
  <c r="K95" i="67"/>
  <c r="J95" i="67"/>
  <c r="H95" i="67"/>
  <c r="F95" i="67"/>
  <c r="N94" i="67"/>
  <c r="K94" i="67"/>
  <c r="J94" i="67"/>
  <c r="I94" i="67"/>
  <c r="N93" i="67"/>
  <c r="N92" i="67"/>
  <c r="N91" i="67"/>
  <c r="K229" i="4"/>
  <c r="I229" i="4"/>
  <c r="H229" i="4"/>
  <c r="G229" i="4"/>
  <c r="F229" i="4"/>
  <c r="K228" i="4"/>
  <c r="H228" i="4"/>
  <c r="G228" i="4"/>
  <c r="K227" i="4"/>
  <c r="K226" i="4"/>
  <c r="H226" i="4"/>
  <c r="G226" i="4"/>
  <c r="K225" i="4"/>
  <c r="I225" i="4"/>
  <c r="H225" i="4"/>
  <c r="G225" i="4"/>
  <c r="F225" i="4"/>
  <c r="B159" i="13" l="1"/>
  <c r="K69" i="24"/>
  <c r="F15" i="81"/>
  <c r="G15" i="81"/>
  <c r="H15" i="81"/>
  <c r="I15" i="81"/>
  <c r="J15" i="81"/>
  <c r="K15" i="81"/>
  <c r="N15" i="81"/>
  <c r="F16" i="81"/>
  <c r="G16" i="81"/>
  <c r="H16" i="81"/>
  <c r="I16" i="81"/>
  <c r="J16" i="81"/>
  <c r="K16" i="81"/>
  <c r="N16" i="81"/>
  <c r="F11" i="81"/>
  <c r="G11" i="81"/>
  <c r="H11" i="81"/>
  <c r="I11" i="81"/>
  <c r="J11" i="81"/>
  <c r="K11" i="81"/>
  <c r="F13" i="81"/>
  <c r="G13" i="81"/>
  <c r="H13" i="81"/>
  <c r="I13" i="81"/>
  <c r="J13" i="81"/>
  <c r="K13" i="81"/>
  <c r="F14" i="81"/>
  <c r="G14" i="81"/>
  <c r="H14" i="81"/>
  <c r="I14" i="81"/>
  <c r="J14" i="81"/>
  <c r="K14" i="81"/>
  <c r="N10" i="81"/>
  <c r="N8" i="81"/>
  <c r="N9" i="81"/>
  <c r="M116" i="27"/>
  <c r="F114" i="27"/>
  <c r="G114" i="27"/>
  <c r="H114" i="27"/>
  <c r="I114" i="27"/>
  <c r="J114" i="27"/>
  <c r="F115" i="27"/>
  <c r="G115" i="27"/>
  <c r="I115" i="27"/>
  <c r="J115" i="27"/>
  <c r="G116" i="27"/>
  <c r="H116" i="27"/>
  <c r="I116" i="27"/>
  <c r="J116" i="27"/>
  <c r="I114" i="30"/>
  <c r="H114" i="30"/>
  <c r="B160" i="13" l="1"/>
  <c r="H24" i="80"/>
  <c r="I24" i="80"/>
  <c r="F24" i="80"/>
  <c r="G24" i="80"/>
  <c r="J24" i="80"/>
  <c r="K70" i="24"/>
  <c r="M114" i="27"/>
  <c r="M115" i="27"/>
  <c r="H171" i="7"/>
  <c r="B161" i="13" l="1"/>
  <c r="K71" i="24"/>
  <c r="N11" i="81"/>
  <c r="M64" i="26"/>
  <c r="M63" i="26"/>
  <c r="M62" i="26"/>
  <c r="M61" i="26"/>
  <c r="B162" i="13" l="1"/>
  <c r="K73" i="24"/>
  <c r="K72" i="24"/>
  <c r="N12" i="81"/>
  <c r="G113" i="30"/>
  <c r="B50" i="74"/>
  <c r="M49" i="74"/>
  <c r="B49" i="74" s="1"/>
  <c r="M48" i="74"/>
  <c r="M47" i="74"/>
  <c r="F219" i="4"/>
  <c r="B163" i="13" l="1"/>
  <c r="N13" i="81"/>
  <c r="B164" i="13" l="1"/>
  <c r="N14" i="81"/>
  <c r="B165" i="13" l="1"/>
  <c r="G328" i="5"/>
  <c r="F87" i="52" l="1"/>
  <c r="G87" i="52"/>
  <c r="J87" i="52"/>
  <c r="M87" i="52"/>
  <c r="F85" i="52"/>
  <c r="G85" i="52"/>
  <c r="J85" i="52"/>
  <c r="M85" i="52"/>
  <c r="F86" i="52"/>
  <c r="G86" i="52"/>
  <c r="J86" i="52"/>
  <c r="M86" i="52" l="1"/>
  <c r="L65" i="72" l="1"/>
  <c r="K65" i="72"/>
  <c r="J65" i="72"/>
  <c r="R72" i="71"/>
  <c r="R71" i="71"/>
  <c r="R70" i="71"/>
  <c r="R69" i="71"/>
  <c r="F43" i="75"/>
  <c r="G43" i="75"/>
  <c r="H43" i="75"/>
  <c r="I43" i="75"/>
  <c r="J43" i="75"/>
  <c r="F44" i="75"/>
  <c r="G44" i="75"/>
  <c r="H44" i="75"/>
  <c r="I44" i="75"/>
  <c r="J44" i="75"/>
  <c r="F47" i="75"/>
  <c r="G47" i="75"/>
  <c r="H47" i="75"/>
  <c r="I47" i="75"/>
  <c r="J47" i="75"/>
  <c r="F40" i="75"/>
  <c r="G40" i="75"/>
  <c r="H40" i="75"/>
  <c r="I40" i="75"/>
  <c r="J40" i="75"/>
  <c r="F218" i="10" l="1"/>
  <c r="G218" i="10"/>
  <c r="H89" i="21"/>
  <c r="H90" i="21" l="1"/>
  <c r="F42" i="37"/>
  <c r="F314" i="11" l="1"/>
  <c r="G314" i="11" s="1"/>
  <c r="H314" i="11" s="1"/>
  <c r="F315" i="11"/>
  <c r="G315" i="11" s="1"/>
  <c r="H315" i="11" s="1"/>
  <c r="F317" i="11"/>
  <c r="G317" i="11" s="1"/>
  <c r="H317" i="11" s="1"/>
  <c r="J64" i="72" l="1"/>
  <c r="K64" i="72"/>
  <c r="L64" i="72"/>
  <c r="K66" i="24"/>
  <c r="H67" i="66"/>
  <c r="K67" i="24" l="1"/>
  <c r="K68" i="24"/>
  <c r="G67" i="24"/>
  <c r="F67" i="24"/>
  <c r="F69" i="24" l="1"/>
  <c r="G69" i="24"/>
  <c r="G68" i="24"/>
  <c r="B33" i="75"/>
  <c r="B34" i="75"/>
  <c r="B32" i="75"/>
  <c r="G71" i="24" l="1"/>
  <c r="F71" i="24"/>
  <c r="F70" i="24"/>
  <c r="G70" i="24"/>
  <c r="G73" i="24" l="1"/>
  <c r="O26" i="34" l="1"/>
  <c r="N26" i="34"/>
  <c r="K26" i="34"/>
  <c r="M26" i="34"/>
  <c r="L26" i="34"/>
  <c r="F58" i="24"/>
  <c r="G58" i="24"/>
  <c r="H58" i="24"/>
  <c r="K59" i="24"/>
  <c r="K60" i="24"/>
  <c r="K61" i="24"/>
  <c r="K65" i="24"/>
  <c r="F59" i="24"/>
  <c r="K57" i="24"/>
  <c r="K58" i="24"/>
  <c r="E79" i="82"/>
  <c r="D79" i="82"/>
  <c r="C79" i="82"/>
  <c r="E78" i="82"/>
  <c r="D78" i="82"/>
  <c r="C78" i="82"/>
  <c r="E76" i="82"/>
  <c r="D76" i="82"/>
  <c r="C76" i="82"/>
  <c r="E75" i="82"/>
  <c r="D75" i="82"/>
  <c r="C75" i="82"/>
  <c r="M74" i="82"/>
  <c r="L74" i="82"/>
  <c r="K74" i="82"/>
  <c r="E74" i="82"/>
  <c r="D74" i="82"/>
  <c r="C74" i="82"/>
  <c r="M73" i="82"/>
  <c r="L73" i="82"/>
  <c r="K73" i="82"/>
  <c r="I73" i="82"/>
  <c r="H73" i="82"/>
  <c r="G73" i="82"/>
  <c r="E73" i="82"/>
  <c r="D73" i="82"/>
  <c r="C73" i="82"/>
  <c r="M72" i="82"/>
  <c r="L72" i="82"/>
  <c r="K72" i="82"/>
  <c r="I72" i="82"/>
  <c r="H72" i="82"/>
  <c r="G72" i="82"/>
  <c r="E72" i="82"/>
  <c r="D72" i="82"/>
  <c r="C72" i="82"/>
  <c r="M71" i="82"/>
  <c r="L71" i="82"/>
  <c r="K71" i="82"/>
  <c r="I71" i="82"/>
  <c r="H71" i="82"/>
  <c r="G71" i="82"/>
  <c r="E71" i="82"/>
  <c r="D71" i="82"/>
  <c r="C71" i="82"/>
  <c r="M70" i="82"/>
  <c r="L70" i="82"/>
  <c r="K70" i="82"/>
  <c r="I70" i="82"/>
  <c r="H70" i="82"/>
  <c r="G70" i="82"/>
  <c r="E70" i="82"/>
  <c r="D70" i="82"/>
  <c r="C70" i="82"/>
  <c r="M69" i="82"/>
  <c r="L69" i="82"/>
  <c r="K69" i="82"/>
  <c r="I69" i="82"/>
  <c r="H69" i="82"/>
  <c r="G69" i="82"/>
  <c r="E69" i="82"/>
  <c r="D69" i="82"/>
  <c r="C69" i="82"/>
  <c r="M68" i="82"/>
  <c r="L68" i="82"/>
  <c r="K68" i="82"/>
  <c r="I68" i="82"/>
  <c r="H68" i="82"/>
  <c r="G68" i="82"/>
  <c r="E68" i="82"/>
  <c r="D68" i="82"/>
  <c r="C68" i="82"/>
  <c r="M67" i="82"/>
  <c r="L67" i="82"/>
  <c r="K67" i="82"/>
  <c r="I67" i="82"/>
  <c r="H67" i="82"/>
  <c r="G67" i="82"/>
  <c r="E67" i="82"/>
  <c r="D67" i="82"/>
  <c r="C67" i="82"/>
  <c r="M66" i="82"/>
  <c r="L66" i="82"/>
  <c r="K66" i="82"/>
  <c r="I66" i="82"/>
  <c r="H66" i="82"/>
  <c r="G66" i="82"/>
  <c r="E66" i="82"/>
  <c r="D66" i="82"/>
  <c r="C66" i="82"/>
  <c r="M65" i="82"/>
  <c r="L65" i="82"/>
  <c r="K65" i="82"/>
  <c r="I65" i="82"/>
  <c r="H65" i="82"/>
  <c r="G65" i="82"/>
  <c r="E65" i="82"/>
  <c r="D65" i="82"/>
  <c r="C65" i="82"/>
  <c r="M64" i="82"/>
  <c r="K64" i="82"/>
  <c r="L62" i="82"/>
  <c r="F170" i="31"/>
  <c r="G170" i="31"/>
  <c r="H170" i="31"/>
  <c r="I170" i="31"/>
  <c r="J170" i="31"/>
  <c r="K170" i="31"/>
  <c r="B147" i="13"/>
  <c r="B146" i="13"/>
  <c r="J146" i="13"/>
  <c r="I146" i="13"/>
  <c r="H146" i="13"/>
  <c r="G146" i="13"/>
  <c r="F146" i="13"/>
  <c r="F103" i="27"/>
  <c r="F104" i="27"/>
  <c r="F105" i="27"/>
  <c r="F107" i="27"/>
  <c r="F108" i="27"/>
  <c r="F109" i="27"/>
  <c r="F110" i="27"/>
  <c r="F112" i="27"/>
  <c r="F102" i="27"/>
  <c r="L63" i="72"/>
  <c r="K63" i="72"/>
  <c r="J63" i="72"/>
  <c r="C95" i="81"/>
  <c r="D95" i="81"/>
  <c r="E95" i="81"/>
  <c r="C96" i="81"/>
  <c r="D96" i="81"/>
  <c r="E96" i="81"/>
  <c r="O79" i="81"/>
  <c r="M81" i="81"/>
  <c r="N81" i="81"/>
  <c r="P81" i="81"/>
  <c r="R81" i="81"/>
  <c r="C82" i="81"/>
  <c r="D82" i="81"/>
  <c r="E82" i="81"/>
  <c r="G82" i="81"/>
  <c r="H82" i="81"/>
  <c r="I82" i="81"/>
  <c r="M82" i="81"/>
  <c r="N82" i="81"/>
  <c r="O82" i="81"/>
  <c r="P82" i="81"/>
  <c r="R82" i="81"/>
  <c r="C83" i="81"/>
  <c r="D83" i="81"/>
  <c r="E83" i="81"/>
  <c r="G83" i="81"/>
  <c r="H83" i="81"/>
  <c r="I83" i="81"/>
  <c r="M83" i="81"/>
  <c r="N83" i="81"/>
  <c r="O83" i="81"/>
  <c r="P83" i="81"/>
  <c r="R83" i="81"/>
  <c r="C84" i="81"/>
  <c r="D84" i="81"/>
  <c r="E84" i="81"/>
  <c r="G84" i="81"/>
  <c r="H84" i="81"/>
  <c r="I84" i="81"/>
  <c r="M84" i="81"/>
  <c r="N84" i="81"/>
  <c r="O84" i="81"/>
  <c r="P84" i="81"/>
  <c r="R84" i="81"/>
  <c r="C85" i="81"/>
  <c r="D85" i="81"/>
  <c r="E85" i="81"/>
  <c r="G85" i="81"/>
  <c r="H85" i="81"/>
  <c r="I85" i="81"/>
  <c r="M85" i="81"/>
  <c r="N85" i="81"/>
  <c r="O85" i="81"/>
  <c r="P85" i="81"/>
  <c r="R85" i="81"/>
  <c r="C86" i="81"/>
  <c r="D86" i="81"/>
  <c r="E86" i="81"/>
  <c r="G86" i="81"/>
  <c r="H86" i="81"/>
  <c r="I86" i="81"/>
  <c r="M86" i="81"/>
  <c r="N86" i="81"/>
  <c r="O86" i="81"/>
  <c r="P86" i="81"/>
  <c r="R86" i="81"/>
  <c r="C87" i="81"/>
  <c r="D87" i="81"/>
  <c r="E87" i="81"/>
  <c r="G87" i="81"/>
  <c r="H87" i="81"/>
  <c r="I87" i="81"/>
  <c r="M87" i="81"/>
  <c r="N87" i="81"/>
  <c r="O87" i="81"/>
  <c r="P87" i="81"/>
  <c r="R87" i="81"/>
  <c r="C88" i="81"/>
  <c r="D88" i="81"/>
  <c r="E88" i="81"/>
  <c r="G88" i="81"/>
  <c r="H88" i="81"/>
  <c r="I88" i="81"/>
  <c r="M88" i="81"/>
  <c r="N88" i="81"/>
  <c r="O88" i="81"/>
  <c r="P88" i="81"/>
  <c r="R88" i="81"/>
  <c r="C89" i="81"/>
  <c r="D89" i="81"/>
  <c r="E89" i="81"/>
  <c r="G89" i="81"/>
  <c r="H89" i="81"/>
  <c r="I89" i="81"/>
  <c r="M89" i="81"/>
  <c r="N89" i="81"/>
  <c r="O89" i="81"/>
  <c r="P89" i="81"/>
  <c r="C90" i="81"/>
  <c r="D90" i="81"/>
  <c r="E90" i="81"/>
  <c r="G90" i="81"/>
  <c r="H90" i="81"/>
  <c r="I90" i="81"/>
  <c r="M90" i="81"/>
  <c r="N90" i="81"/>
  <c r="O90" i="81"/>
  <c r="P90" i="81"/>
  <c r="C91" i="81"/>
  <c r="D91" i="81"/>
  <c r="E91" i="81"/>
  <c r="M91" i="81"/>
  <c r="N91" i="81"/>
  <c r="O91" i="81"/>
  <c r="P91" i="81"/>
  <c r="C92" i="81"/>
  <c r="D92" i="81"/>
  <c r="E92" i="81"/>
  <c r="C93" i="81"/>
  <c r="D93" i="81"/>
  <c r="E93" i="81"/>
  <c r="H166" i="7"/>
  <c r="H167" i="7"/>
  <c r="H168" i="7"/>
  <c r="H169" i="7"/>
  <c r="H170" i="7"/>
  <c r="J94" i="22"/>
  <c r="G65" i="24" l="1"/>
  <c r="H59" i="24"/>
  <c r="F65" i="24"/>
  <c r="G60" i="24"/>
  <c r="G59" i="24"/>
  <c r="F61" i="24"/>
  <c r="F60" i="24"/>
  <c r="H60" i="24"/>
  <c r="K94" i="22"/>
  <c r="M94" i="22"/>
  <c r="L94" i="22"/>
  <c r="J137" i="20"/>
  <c r="K137" i="20"/>
  <c r="H61" i="24" l="1"/>
  <c r="G61" i="24"/>
  <c r="B145" i="13"/>
  <c r="J145" i="13"/>
  <c r="I145" i="13"/>
  <c r="H145" i="13"/>
  <c r="G145" i="13"/>
  <c r="F145" i="13"/>
  <c r="J144" i="13"/>
  <c r="I144" i="13"/>
  <c r="H144" i="13"/>
  <c r="G144" i="13"/>
  <c r="F144" i="13"/>
  <c r="H334" i="5"/>
  <c r="G334" i="5"/>
  <c r="H332" i="5"/>
  <c r="G332" i="5"/>
  <c r="F332" i="5"/>
  <c r="H331" i="5"/>
  <c r="G331" i="5"/>
  <c r="F331" i="5"/>
  <c r="H330" i="5"/>
  <c r="G330" i="5"/>
  <c r="F330" i="5"/>
  <c r="K228" i="9"/>
  <c r="K227" i="9"/>
  <c r="I227" i="9"/>
  <c r="H227" i="9"/>
  <c r="G227" i="9"/>
  <c r="K226" i="9"/>
  <c r="I226" i="9"/>
  <c r="H226" i="9"/>
  <c r="G226" i="9"/>
  <c r="F226" i="9"/>
  <c r="I225" i="9"/>
  <c r="K225" i="9"/>
  <c r="H225" i="9"/>
  <c r="G225" i="9"/>
  <c r="F225" i="9"/>
  <c r="I223" i="10"/>
  <c r="G223" i="10"/>
  <c r="F223" i="10"/>
  <c r="I222" i="10"/>
  <c r="G222" i="10"/>
  <c r="F222" i="10"/>
  <c r="I221" i="10"/>
  <c r="G221" i="10"/>
  <c r="F221" i="10"/>
  <c r="I220" i="10"/>
  <c r="G220" i="10"/>
  <c r="F220" i="10"/>
  <c r="F34" i="73" l="1"/>
  <c r="F68" i="66"/>
  <c r="G68" i="66"/>
  <c r="H68" i="66"/>
  <c r="I68" i="66"/>
  <c r="K68" i="66"/>
  <c r="L68" i="66"/>
  <c r="M68" i="66"/>
  <c r="N68" i="66"/>
  <c r="O68" i="66"/>
  <c r="P68" i="66"/>
  <c r="F69" i="66"/>
  <c r="G69" i="66"/>
  <c r="H69" i="66"/>
  <c r="I69" i="66"/>
  <c r="K69" i="66"/>
  <c r="L69" i="66"/>
  <c r="M69" i="66"/>
  <c r="N69" i="66"/>
  <c r="O69" i="66"/>
  <c r="P69" i="66"/>
  <c r="F70" i="66"/>
  <c r="G70" i="66"/>
  <c r="H70" i="66"/>
  <c r="I70" i="66"/>
  <c r="K70" i="66"/>
  <c r="L70" i="66"/>
  <c r="M70" i="66"/>
  <c r="N70" i="66"/>
  <c r="O70" i="66"/>
  <c r="P70" i="66"/>
  <c r="J141" i="20" l="1"/>
  <c r="K141" i="20"/>
  <c r="J142" i="20"/>
  <c r="K142" i="20"/>
  <c r="I143" i="20"/>
  <c r="K143" i="20"/>
  <c r="I144" i="20"/>
  <c r="J144" i="20"/>
  <c r="K144" i="20"/>
  <c r="F48" i="37" l="1"/>
  <c r="F215" i="64"/>
  <c r="G215" i="64"/>
  <c r="H215" i="64"/>
  <c r="K215" i="64"/>
  <c r="F216" i="64"/>
  <c r="G216" i="64"/>
  <c r="H216" i="64"/>
  <c r="K216" i="64"/>
  <c r="F217" i="64"/>
  <c r="G217" i="64"/>
  <c r="H217" i="64"/>
  <c r="K217" i="64"/>
  <c r="F218" i="64"/>
  <c r="G218" i="64"/>
  <c r="H218" i="64"/>
  <c r="K218" i="64"/>
  <c r="F166" i="31"/>
  <c r="G166" i="31"/>
  <c r="H166" i="31"/>
  <c r="I166" i="31"/>
  <c r="J166" i="31"/>
  <c r="K166" i="31"/>
  <c r="F167" i="31"/>
  <c r="G167" i="31"/>
  <c r="H167" i="31"/>
  <c r="I167" i="31"/>
  <c r="J167" i="31"/>
  <c r="K167" i="31"/>
  <c r="F168" i="31"/>
  <c r="G168" i="31"/>
  <c r="H168" i="31"/>
  <c r="I168" i="31"/>
  <c r="J168" i="31"/>
  <c r="K168" i="31"/>
  <c r="F169" i="31"/>
  <c r="G169" i="31"/>
  <c r="H169" i="31"/>
  <c r="I169" i="31"/>
  <c r="J169" i="31"/>
  <c r="K169" i="31"/>
  <c r="G116" i="30"/>
  <c r="H116" i="30"/>
  <c r="I116" i="30"/>
  <c r="G117" i="30"/>
  <c r="H117" i="30"/>
  <c r="I117" i="30"/>
  <c r="G118" i="30"/>
  <c r="H118" i="30"/>
  <c r="I118" i="30"/>
  <c r="G112" i="30"/>
  <c r="H112" i="30"/>
  <c r="I112" i="30"/>
  <c r="L139" i="65" l="1"/>
  <c r="K139" i="65"/>
  <c r="J139" i="65"/>
  <c r="O65" i="71"/>
  <c r="N65" i="71"/>
  <c r="M65" i="71"/>
  <c r="L65" i="71"/>
  <c r="K65" i="71"/>
  <c r="J65" i="71"/>
  <c r="N90" i="67"/>
  <c r="K90" i="67"/>
  <c r="J90" i="67"/>
  <c r="I90" i="67"/>
  <c r="H90" i="67"/>
  <c r="G90" i="67"/>
  <c r="F90" i="67"/>
  <c r="N89" i="67"/>
  <c r="K89" i="67"/>
  <c r="J89" i="67"/>
  <c r="I89" i="67"/>
  <c r="H89" i="67"/>
  <c r="G89" i="67"/>
  <c r="F89" i="67"/>
  <c r="K88" i="67"/>
  <c r="J88" i="67"/>
  <c r="F88" i="67"/>
  <c r="K224" i="4"/>
  <c r="I224" i="4"/>
  <c r="H224" i="4"/>
  <c r="G224" i="4"/>
  <c r="F224" i="4"/>
  <c r="K223" i="4"/>
  <c r="I223" i="4"/>
  <c r="H223" i="4"/>
  <c r="G223" i="4"/>
  <c r="F223" i="4"/>
  <c r="K222" i="4"/>
  <c r="I222" i="4"/>
  <c r="H222" i="4"/>
  <c r="G222" i="4"/>
  <c r="F222" i="4"/>
  <c r="K221" i="4"/>
  <c r="I221" i="4"/>
  <c r="H221" i="4"/>
  <c r="G221" i="4"/>
  <c r="F221" i="4"/>
  <c r="K233" i="6"/>
  <c r="K232" i="6"/>
  <c r="K231" i="6"/>
  <c r="K230" i="6"/>
  <c r="K234" i="6"/>
  <c r="M176" i="7"/>
  <c r="K176" i="7"/>
  <c r="J176" i="7"/>
  <c r="I176" i="7"/>
  <c r="F176" i="7"/>
  <c r="M175" i="7"/>
  <c r="K175" i="7"/>
  <c r="J175" i="7"/>
  <c r="I175" i="7"/>
  <c r="G175" i="7"/>
  <c r="M174" i="7"/>
  <c r="J174" i="7"/>
  <c r="I174" i="7"/>
  <c r="G174" i="7"/>
  <c r="F174" i="7"/>
  <c r="M173" i="7"/>
  <c r="K173" i="7"/>
  <c r="J173" i="7"/>
  <c r="I173" i="7"/>
  <c r="G173" i="7"/>
  <c r="F173" i="7"/>
  <c r="Q122" i="33" l="1"/>
  <c r="M122" i="33"/>
  <c r="N122" i="33"/>
  <c r="P122" i="33"/>
  <c r="F52" i="37"/>
  <c r="F67" i="66"/>
  <c r="G67" i="66"/>
  <c r="I67" i="66"/>
  <c r="K67" i="66"/>
  <c r="L67" i="66"/>
  <c r="M67" i="66"/>
  <c r="N67" i="66"/>
  <c r="O67" i="66"/>
  <c r="P67" i="66"/>
  <c r="L122" i="33" l="1"/>
  <c r="O122" i="33"/>
  <c r="F54" i="37"/>
  <c r="H76" i="52"/>
  <c r="L143" i="65" l="1"/>
  <c r="K143" i="65"/>
  <c r="J143" i="65"/>
  <c r="L141" i="65"/>
  <c r="K141" i="65"/>
  <c r="J141" i="65"/>
  <c r="J62" i="72"/>
  <c r="K62" i="72"/>
  <c r="L62" i="72"/>
  <c r="F36" i="73" l="1"/>
  <c r="G36" i="73"/>
  <c r="H36" i="73"/>
  <c r="I36" i="73"/>
  <c r="J36" i="73"/>
  <c r="L36" i="73"/>
  <c r="L37" i="73"/>
  <c r="G38" i="73"/>
  <c r="H38" i="73"/>
  <c r="I38" i="73"/>
  <c r="J38" i="73"/>
  <c r="F83" i="52"/>
  <c r="G83" i="52"/>
  <c r="J83" i="52"/>
  <c r="M84" i="52"/>
  <c r="M83" i="52"/>
  <c r="F84" i="52"/>
  <c r="G84" i="52"/>
  <c r="J84" i="52"/>
  <c r="H115" i="23"/>
  <c r="I115" i="23"/>
  <c r="J115" i="23"/>
  <c r="G112" i="23"/>
  <c r="G113" i="23"/>
  <c r="G114" i="23"/>
  <c r="G115" i="23"/>
  <c r="G111" i="23"/>
  <c r="H112" i="23"/>
  <c r="H111" i="23"/>
  <c r="G129" i="23"/>
  <c r="H129" i="23"/>
  <c r="I129" i="23"/>
  <c r="J129" i="23"/>
  <c r="G130" i="23"/>
  <c r="H130" i="23"/>
  <c r="I130" i="23"/>
  <c r="J130" i="23"/>
  <c r="G128" i="23"/>
  <c r="H128" i="23"/>
  <c r="I128" i="23"/>
  <c r="J128" i="23"/>
  <c r="H114" i="23"/>
  <c r="I114" i="23"/>
  <c r="J114" i="23"/>
  <c r="H113" i="23"/>
  <c r="I113" i="23"/>
  <c r="J113" i="23"/>
  <c r="G118" i="23"/>
  <c r="H118" i="23"/>
  <c r="I118" i="23"/>
  <c r="J118" i="23"/>
  <c r="G117" i="23"/>
  <c r="H117" i="23"/>
  <c r="I117" i="23"/>
  <c r="J117" i="23"/>
  <c r="G116" i="23"/>
  <c r="H116" i="23"/>
  <c r="I116" i="23"/>
  <c r="J116" i="23"/>
  <c r="G125" i="23"/>
  <c r="H125" i="23"/>
  <c r="I125" i="23"/>
  <c r="J125" i="23"/>
  <c r="G126" i="23"/>
  <c r="H126" i="23"/>
  <c r="I126" i="23"/>
  <c r="J126" i="23"/>
  <c r="G127" i="23"/>
  <c r="H127" i="23"/>
  <c r="I127" i="23"/>
  <c r="J127" i="23"/>
  <c r="G119" i="23"/>
  <c r="H119" i="23"/>
  <c r="I119" i="23"/>
  <c r="J119" i="23"/>
  <c r="G120" i="23"/>
  <c r="H120" i="23"/>
  <c r="I120" i="23"/>
  <c r="J120" i="23"/>
  <c r="G121" i="23"/>
  <c r="H121" i="23"/>
  <c r="I121" i="23"/>
  <c r="J121" i="23"/>
  <c r="G122" i="23"/>
  <c r="H122" i="23"/>
  <c r="I122" i="23"/>
  <c r="J122" i="23"/>
  <c r="G123" i="23"/>
  <c r="H123" i="23"/>
  <c r="I123" i="23"/>
  <c r="J123" i="23"/>
  <c r="J124" i="23"/>
  <c r="I124" i="23"/>
  <c r="H124" i="23"/>
  <c r="G124" i="23"/>
  <c r="C210" i="65"/>
  <c r="D210" i="65"/>
  <c r="E210" i="65"/>
  <c r="C211" i="65"/>
  <c r="D211" i="65"/>
  <c r="E211" i="65"/>
  <c r="C212" i="65"/>
  <c r="D212" i="65"/>
  <c r="E212" i="65"/>
  <c r="C213" i="65"/>
  <c r="D213" i="65"/>
  <c r="E213" i="65"/>
  <c r="C214" i="65"/>
  <c r="D214" i="65"/>
  <c r="E214" i="65"/>
  <c r="C215" i="65"/>
  <c r="D215" i="65"/>
  <c r="E215" i="65"/>
  <c r="C216" i="65"/>
  <c r="D216" i="65"/>
  <c r="E216" i="65"/>
  <c r="C217" i="65"/>
  <c r="D217" i="65"/>
  <c r="E217" i="65"/>
  <c r="C218" i="65"/>
  <c r="D218" i="65"/>
  <c r="E218" i="65"/>
  <c r="C219" i="65"/>
  <c r="D219" i="65"/>
  <c r="E219" i="65"/>
  <c r="C220" i="65"/>
  <c r="D220" i="65"/>
  <c r="E220" i="65"/>
  <c r="C221" i="65"/>
  <c r="D221" i="65"/>
  <c r="E221" i="65"/>
  <c r="C223" i="65"/>
  <c r="D223" i="65"/>
  <c r="E223" i="65"/>
  <c r="C224" i="65"/>
  <c r="D224" i="65"/>
  <c r="E224" i="65"/>
  <c r="C140" i="35"/>
  <c r="D140" i="35"/>
  <c r="E140" i="35"/>
  <c r="C141" i="35"/>
  <c r="D141" i="35"/>
  <c r="E141" i="35"/>
  <c r="C142" i="35"/>
  <c r="D142" i="35"/>
  <c r="E142" i="35"/>
  <c r="C143" i="35"/>
  <c r="D143" i="35"/>
  <c r="E143" i="35"/>
  <c r="C144" i="35"/>
  <c r="D144" i="35"/>
  <c r="E144" i="35"/>
  <c r="C145" i="35"/>
  <c r="D145" i="35"/>
  <c r="E145" i="35"/>
  <c r="C146" i="35"/>
  <c r="D146" i="35"/>
  <c r="E146" i="35"/>
  <c r="C147" i="35"/>
  <c r="D147" i="35"/>
  <c r="E147" i="35"/>
  <c r="C148" i="35"/>
  <c r="D148" i="35"/>
  <c r="E148" i="35"/>
  <c r="C149" i="35"/>
  <c r="D149" i="35"/>
  <c r="E149" i="35"/>
  <c r="C150" i="35"/>
  <c r="D150" i="35"/>
  <c r="E150" i="35"/>
  <c r="C151" i="35"/>
  <c r="D151" i="35"/>
  <c r="E151" i="35"/>
  <c r="C153" i="35"/>
  <c r="D153" i="35"/>
  <c r="E153" i="35"/>
  <c r="C154" i="35"/>
  <c r="D154" i="35"/>
  <c r="E154" i="35"/>
  <c r="C69" i="34"/>
  <c r="D69" i="34"/>
  <c r="E69" i="34"/>
  <c r="C70" i="34"/>
  <c r="D70" i="34"/>
  <c r="E70" i="34"/>
  <c r="C71" i="34"/>
  <c r="D71" i="34"/>
  <c r="E71" i="34"/>
  <c r="C72" i="34"/>
  <c r="D72" i="34"/>
  <c r="E72" i="34"/>
  <c r="C73" i="34"/>
  <c r="D73" i="34"/>
  <c r="E73" i="34"/>
  <c r="C74" i="34"/>
  <c r="D74" i="34"/>
  <c r="E74" i="34"/>
  <c r="C75" i="34"/>
  <c r="D75" i="34"/>
  <c r="E75" i="34"/>
  <c r="C76" i="34"/>
  <c r="D76" i="34"/>
  <c r="E76" i="34"/>
  <c r="C77" i="34"/>
  <c r="D77" i="34"/>
  <c r="E77" i="34"/>
  <c r="C78" i="34"/>
  <c r="D78" i="34"/>
  <c r="E78" i="34"/>
  <c r="C79" i="34"/>
  <c r="D79" i="34"/>
  <c r="E79" i="34"/>
  <c r="C80" i="34"/>
  <c r="D80" i="34"/>
  <c r="E80" i="34"/>
  <c r="C82" i="34"/>
  <c r="D82" i="34"/>
  <c r="E82" i="34"/>
  <c r="C83" i="34"/>
  <c r="D83" i="34"/>
  <c r="E83" i="34"/>
  <c r="C171" i="33"/>
  <c r="D171" i="33"/>
  <c r="E171" i="33"/>
  <c r="C172" i="33"/>
  <c r="D172" i="33"/>
  <c r="E172" i="33"/>
  <c r="C173" i="33"/>
  <c r="D173" i="33"/>
  <c r="E173" i="33"/>
  <c r="C174" i="33"/>
  <c r="D174" i="33"/>
  <c r="E174" i="33"/>
  <c r="C175" i="33"/>
  <c r="D175" i="33"/>
  <c r="E175" i="33"/>
  <c r="C176" i="33"/>
  <c r="D176" i="33"/>
  <c r="E176" i="33"/>
  <c r="C177" i="33"/>
  <c r="D177" i="33"/>
  <c r="E177" i="33"/>
  <c r="C178" i="33"/>
  <c r="D178" i="33"/>
  <c r="E178" i="33"/>
  <c r="C179" i="33"/>
  <c r="D179" i="33"/>
  <c r="E179" i="33"/>
  <c r="C180" i="33"/>
  <c r="D180" i="33"/>
  <c r="E180" i="33"/>
  <c r="C181" i="33"/>
  <c r="D181" i="33"/>
  <c r="E181" i="33"/>
  <c r="C182" i="33"/>
  <c r="D182" i="33"/>
  <c r="E182" i="33"/>
  <c r="C184" i="33"/>
  <c r="D184" i="33"/>
  <c r="E184" i="33"/>
  <c r="C185" i="33"/>
  <c r="D185" i="33"/>
  <c r="E185" i="33"/>
  <c r="B132" i="26"/>
  <c r="C132" i="26"/>
  <c r="D132" i="26"/>
  <c r="B133" i="26"/>
  <c r="C133" i="26"/>
  <c r="D133" i="26"/>
  <c r="B134" i="26"/>
  <c r="C134" i="26"/>
  <c r="D134" i="26"/>
  <c r="B135" i="26"/>
  <c r="C135" i="26"/>
  <c r="D135" i="26"/>
  <c r="B137" i="26"/>
  <c r="C137" i="26"/>
  <c r="D137" i="26"/>
  <c r="B138" i="26"/>
  <c r="C138" i="26"/>
  <c r="D138" i="26"/>
  <c r="B139" i="26"/>
  <c r="C139" i="26"/>
  <c r="D139" i="26"/>
  <c r="B140" i="26"/>
  <c r="C140" i="26"/>
  <c r="D140" i="26"/>
  <c r="B141" i="26"/>
  <c r="C141" i="26"/>
  <c r="D141" i="26"/>
  <c r="B142" i="26"/>
  <c r="C142" i="26"/>
  <c r="D142" i="26"/>
  <c r="B143" i="26"/>
  <c r="C143" i="26"/>
  <c r="D143" i="26"/>
  <c r="B144" i="26"/>
  <c r="C144" i="26"/>
  <c r="D144" i="26"/>
  <c r="B146" i="26"/>
  <c r="C146" i="26"/>
  <c r="D146" i="26"/>
  <c r="B147" i="26"/>
  <c r="C147" i="26"/>
  <c r="D147" i="26"/>
  <c r="C139" i="66"/>
  <c r="D139" i="66"/>
  <c r="E139" i="66"/>
  <c r="C140" i="66"/>
  <c r="D140" i="66"/>
  <c r="E140" i="66"/>
  <c r="C141" i="66"/>
  <c r="D141" i="66"/>
  <c r="E141" i="66"/>
  <c r="C142" i="66"/>
  <c r="D142" i="66"/>
  <c r="E142" i="66"/>
  <c r="C143" i="66"/>
  <c r="D143" i="66"/>
  <c r="E143" i="66"/>
  <c r="C144" i="66"/>
  <c r="D144" i="66"/>
  <c r="E144" i="66"/>
  <c r="C145" i="66"/>
  <c r="D145" i="66"/>
  <c r="E145" i="66"/>
  <c r="C146" i="66"/>
  <c r="D146" i="66"/>
  <c r="E146" i="66"/>
  <c r="C147" i="66"/>
  <c r="D147" i="66"/>
  <c r="E147" i="66"/>
  <c r="C148" i="66"/>
  <c r="D148" i="66"/>
  <c r="E148" i="66"/>
  <c r="C149" i="66"/>
  <c r="D149" i="66"/>
  <c r="E149" i="66"/>
  <c r="C150" i="66"/>
  <c r="D150" i="66"/>
  <c r="E150" i="66"/>
  <c r="C152" i="66"/>
  <c r="D152" i="66"/>
  <c r="E152" i="66"/>
  <c r="C153" i="66"/>
  <c r="D153" i="66"/>
  <c r="E153" i="66"/>
  <c r="C207" i="20"/>
  <c r="D207" i="20"/>
  <c r="E207" i="20"/>
  <c r="C208" i="20"/>
  <c r="D208" i="20"/>
  <c r="E208" i="20"/>
  <c r="C209" i="20"/>
  <c r="D209" i="20"/>
  <c r="E209" i="20"/>
  <c r="C210" i="20"/>
  <c r="D210" i="20"/>
  <c r="E210" i="20"/>
  <c r="C211" i="20"/>
  <c r="D211" i="20"/>
  <c r="E211" i="20"/>
  <c r="C212" i="20"/>
  <c r="D212" i="20"/>
  <c r="E212" i="20"/>
  <c r="C213" i="20"/>
  <c r="D213" i="20"/>
  <c r="E213" i="20"/>
  <c r="C214" i="20"/>
  <c r="D214" i="20"/>
  <c r="E214" i="20"/>
  <c r="C215" i="20"/>
  <c r="D215" i="20"/>
  <c r="E215" i="20"/>
  <c r="C216" i="20"/>
  <c r="D216" i="20"/>
  <c r="E216" i="20"/>
  <c r="C217" i="20"/>
  <c r="D217" i="20"/>
  <c r="E217" i="20"/>
  <c r="C218" i="20"/>
  <c r="D218" i="20"/>
  <c r="E218" i="20"/>
  <c r="C220" i="20"/>
  <c r="D220" i="20"/>
  <c r="E220" i="20"/>
  <c r="C221" i="20"/>
  <c r="D221" i="20"/>
  <c r="E221" i="20"/>
  <c r="C290" i="64"/>
  <c r="D290" i="64"/>
  <c r="E290" i="64"/>
  <c r="C291" i="64"/>
  <c r="D291" i="64"/>
  <c r="E291" i="64"/>
  <c r="C292" i="64"/>
  <c r="D292" i="64"/>
  <c r="E292" i="64"/>
  <c r="C293" i="64"/>
  <c r="D293" i="64"/>
  <c r="E293" i="64"/>
  <c r="C294" i="64"/>
  <c r="D294" i="64"/>
  <c r="E294" i="64"/>
  <c r="C295" i="64"/>
  <c r="D295" i="64"/>
  <c r="E295" i="64"/>
  <c r="C296" i="64"/>
  <c r="D296" i="64"/>
  <c r="E296" i="64"/>
  <c r="C297" i="64"/>
  <c r="D297" i="64"/>
  <c r="E297" i="64"/>
  <c r="C298" i="64"/>
  <c r="D298" i="64"/>
  <c r="E298" i="64"/>
  <c r="C299" i="64"/>
  <c r="D299" i="64"/>
  <c r="E299" i="64"/>
  <c r="C300" i="64"/>
  <c r="D300" i="64"/>
  <c r="E300" i="64"/>
  <c r="C301" i="64"/>
  <c r="D301" i="64"/>
  <c r="E301" i="64"/>
  <c r="C303" i="64"/>
  <c r="D303" i="64"/>
  <c r="E303" i="64"/>
  <c r="C304" i="64"/>
  <c r="D304" i="64"/>
  <c r="E304" i="64"/>
  <c r="B182" i="30"/>
  <c r="C182" i="30"/>
  <c r="D182" i="30"/>
  <c r="B183" i="30"/>
  <c r="C183" i="30"/>
  <c r="D183" i="30"/>
  <c r="B184" i="30"/>
  <c r="C184" i="30"/>
  <c r="D184" i="30"/>
  <c r="B185" i="30"/>
  <c r="C185" i="30"/>
  <c r="D185" i="30"/>
  <c r="B186" i="30"/>
  <c r="C186" i="30"/>
  <c r="D186" i="30"/>
  <c r="B187" i="30"/>
  <c r="C187" i="30"/>
  <c r="D187" i="30"/>
  <c r="B188" i="30"/>
  <c r="C188" i="30"/>
  <c r="D188" i="30"/>
  <c r="B189" i="30"/>
  <c r="C189" i="30"/>
  <c r="D189" i="30"/>
  <c r="B190" i="30"/>
  <c r="C190" i="30"/>
  <c r="D190" i="30"/>
  <c r="B191" i="30"/>
  <c r="C191" i="30"/>
  <c r="D191" i="30"/>
  <c r="B192" i="30"/>
  <c r="C192" i="30"/>
  <c r="D192" i="30"/>
  <c r="B193" i="30"/>
  <c r="C193" i="30"/>
  <c r="D193" i="30"/>
  <c r="B195" i="30"/>
  <c r="C195" i="30"/>
  <c r="D195" i="30"/>
  <c r="B196" i="30"/>
  <c r="C196" i="30"/>
  <c r="D196" i="30"/>
  <c r="C180" i="27"/>
  <c r="D180" i="27"/>
  <c r="E180" i="27"/>
  <c r="C181" i="27"/>
  <c r="D181" i="27"/>
  <c r="E181" i="27"/>
  <c r="C182" i="27"/>
  <c r="D182" i="27"/>
  <c r="E182" i="27"/>
  <c r="C183" i="27"/>
  <c r="D183" i="27"/>
  <c r="E183" i="27"/>
  <c r="C184" i="27"/>
  <c r="D184" i="27"/>
  <c r="E184" i="27"/>
  <c r="C185" i="27"/>
  <c r="D185" i="27"/>
  <c r="E185" i="27"/>
  <c r="C186" i="27"/>
  <c r="D186" i="27"/>
  <c r="E186" i="27"/>
  <c r="C187" i="27"/>
  <c r="D187" i="27"/>
  <c r="E187" i="27"/>
  <c r="C188" i="27"/>
  <c r="D188" i="27"/>
  <c r="E188" i="27"/>
  <c r="C189" i="27"/>
  <c r="D189" i="27"/>
  <c r="E189" i="27"/>
  <c r="C190" i="27"/>
  <c r="D190" i="27"/>
  <c r="E190" i="27"/>
  <c r="C191" i="27"/>
  <c r="D191" i="27"/>
  <c r="E191" i="27"/>
  <c r="C193" i="27"/>
  <c r="D193" i="27"/>
  <c r="E193" i="27"/>
  <c r="C194" i="27"/>
  <c r="D194" i="27"/>
  <c r="E194" i="27"/>
  <c r="C138" i="24"/>
  <c r="D138" i="24"/>
  <c r="E138" i="24"/>
  <c r="C139" i="24"/>
  <c r="D139" i="24"/>
  <c r="E139" i="24"/>
  <c r="C140" i="24"/>
  <c r="D140" i="24"/>
  <c r="E140" i="24"/>
  <c r="C141" i="24"/>
  <c r="D141" i="24"/>
  <c r="E141" i="24"/>
  <c r="C142" i="24"/>
  <c r="D142" i="24"/>
  <c r="E142" i="24"/>
  <c r="C143" i="24"/>
  <c r="D143" i="24"/>
  <c r="E143" i="24"/>
  <c r="C144" i="24"/>
  <c r="D144" i="24"/>
  <c r="E144" i="24"/>
  <c r="C145" i="24"/>
  <c r="D145" i="24"/>
  <c r="E145" i="24"/>
  <c r="C146" i="24"/>
  <c r="D146" i="24"/>
  <c r="E146" i="24"/>
  <c r="C147" i="24"/>
  <c r="D147" i="24"/>
  <c r="E147" i="24"/>
  <c r="C148" i="24"/>
  <c r="D148" i="24"/>
  <c r="E148" i="24"/>
  <c r="C149" i="24"/>
  <c r="D149" i="24"/>
  <c r="E149" i="24"/>
  <c r="C151" i="24"/>
  <c r="D151" i="24"/>
  <c r="E151" i="24"/>
  <c r="C152" i="24"/>
  <c r="D152" i="24"/>
  <c r="E152" i="24"/>
  <c r="C122" i="52"/>
  <c r="D122" i="52"/>
  <c r="E122" i="52"/>
  <c r="C123" i="52"/>
  <c r="D123" i="52"/>
  <c r="E123" i="52"/>
  <c r="C124" i="52"/>
  <c r="D124" i="52"/>
  <c r="E124" i="52"/>
  <c r="C125" i="52"/>
  <c r="D125" i="52"/>
  <c r="E125" i="52"/>
  <c r="C126" i="52"/>
  <c r="D126" i="52"/>
  <c r="E126" i="52"/>
  <c r="C127" i="52"/>
  <c r="D127" i="52"/>
  <c r="E127" i="52"/>
  <c r="C128" i="52"/>
  <c r="D128" i="52"/>
  <c r="E128" i="52"/>
  <c r="C129" i="52"/>
  <c r="D129" i="52"/>
  <c r="E129" i="52"/>
  <c r="C130" i="52"/>
  <c r="D130" i="52"/>
  <c r="E130" i="52"/>
  <c r="C131" i="52"/>
  <c r="D131" i="52"/>
  <c r="E131" i="52"/>
  <c r="C132" i="52"/>
  <c r="D132" i="52"/>
  <c r="E132" i="52"/>
  <c r="C133" i="52"/>
  <c r="D133" i="52"/>
  <c r="E133" i="52"/>
  <c r="C135" i="52"/>
  <c r="D135" i="52"/>
  <c r="E135" i="52"/>
  <c r="C136" i="52"/>
  <c r="D136" i="52"/>
  <c r="E136" i="52"/>
  <c r="C84" i="73"/>
  <c r="D84" i="73"/>
  <c r="E84" i="73"/>
  <c r="C85" i="73"/>
  <c r="D85" i="73"/>
  <c r="E85" i="73"/>
  <c r="C86" i="73"/>
  <c r="D86" i="73"/>
  <c r="E86" i="73"/>
  <c r="C87" i="73"/>
  <c r="D87" i="73"/>
  <c r="E87" i="73"/>
  <c r="C88" i="73"/>
  <c r="D88" i="73"/>
  <c r="E88" i="73"/>
  <c r="C89" i="73"/>
  <c r="D89" i="73"/>
  <c r="E89" i="73"/>
  <c r="C90" i="73"/>
  <c r="D90" i="73"/>
  <c r="E90" i="73"/>
  <c r="C91" i="73"/>
  <c r="D91" i="73"/>
  <c r="E91" i="73"/>
  <c r="C92" i="73"/>
  <c r="D92" i="73"/>
  <c r="E92" i="73"/>
  <c r="C93" i="73"/>
  <c r="D93" i="73"/>
  <c r="E93" i="73"/>
  <c r="C94" i="73"/>
  <c r="D94" i="73"/>
  <c r="E94" i="73"/>
  <c r="C95" i="73"/>
  <c r="D95" i="73"/>
  <c r="E95" i="73"/>
  <c r="C97" i="73"/>
  <c r="D97" i="73"/>
  <c r="E97" i="73"/>
  <c r="C98" i="73"/>
  <c r="D98" i="73"/>
  <c r="E98" i="73"/>
  <c r="C201" i="23"/>
  <c r="D201" i="23"/>
  <c r="E201" i="23"/>
  <c r="C202" i="23"/>
  <c r="D202" i="23"/>
  <c r="E202" i="23"/>
  <c r="C203" i="23"/>
  <c r="D203" i="23"/>
  <c r="E203" i="23"/>
  <c r="C204" i="23"/>
  <c r="D204" i="23"/>
  <c r="E204" i="23"/>
  <c r="C205" i="23"/>
  <c r="D205" i="23"/>
  <c r="E205" i="23"/>
  <c r="C206" i="23"/>
  <c r="D206" i="23"/>
  <c r="E206" i="23"/>
  <c r="C207" i="23"/>
  <c r="D207" i="23"/>
  <c r="E207" i="23"/>
  <c r="C208" i="23"/>
  <c r="D208" i="23"/>
  <c r="E208" i="23"/>
  <c r="C209" i="23"/>
  <c r="D209" i="23"/>
  <c r="E209" i="23"/>
  <c r="C210" i="23"/>
  <c r="D210" i="23"/>
  <c r="E210" i="23"/>
  <c r="C211" i="23"/>
  <c r="D211" i="23"/>
  <c r="E211" i="23"/>
  <c r="C212" i="23"/>
  <c r="D212" i="23"/>
  <c r="E212" i="23"/>
  <c r="C214" i="23"/>
  <c r="D214" i="23"/>
  <c r="E214" i="23"/>
  <c r="C215" i="23"/>
  <c r="D215" i="23"/>
  <c r="E215" i="23"/>
  <c r="C211" i="22"/>
  <c r="D211" i="22"/>
  <c r="E211" i="22"/>
  <c r="C212" i="22"/>
  <c r="D212" i="22"/>
  <c r="E212" i="22"/>
  <c r="C213" i="22"/>
  <c r="D213" i="22"/>
  <c r="E213" i="22"/>
  <c r="C214" i="22"/>
  <c r="D214" i="22"/>
  <c r="E214" i="22"/>
  <c r="C215" i="22"/>
  <c r="D215" i="22"/>
  <c r="E215" i="22"/>
  <c r="C216" i="22"/>
  <c r="D216" i="22"/>
  <c r="E216" i="22"/>
  <c r="C217" i="22"/>
  <c r="D217" i="22"/>
  <c r="E217" i="22"/>
  <c r="C218" i="22"/>
  <c r="D218" i="22"/>
  <c r="E218" i="22"/>
  <c r="C219" i="22"/>
  <c r="D219" i="22"/>
  <c r="E219" i="22"/>
  <c r="C220" i="22"/>
  <c r="D220" i="22"/>
  <c r="E220" i="22"/>
  <c r="C221" i="22"/>
  <c r="D221" i="22"/>
  <c r="E221" i="22"/>
  <c r="C222" i="22"/>
  <c r="D222" i="22"/>
  <c r="E222" i="22"/>
  <c r="C224" i="22"/>
  <c r="D224" i="22"/>
  <c r="E224" i="22"/>
  <c r="C225" i="22"/>
  <c r="D225" i="22"/>
  <c r="E225" i="22"/>
  <c r="C147" i="21"/>
  <c r="D147" i="21"/>
  <c r="E147" i="21"/>
  <c r="C148" i="21"/>
  <c r="D148" i="21"/>
  <c r="E148" i="21"/>
  <c r="C149" i="21"/>
  <c r="D149" i="21"/>
  <c r="E149" i="21"/>
  <c r="C150" i="21"/>
  <c r="D150" i="21"/>
  <c r="E150" i="21"/>
  <c r="C151" i="21"/>
  <c r="D151" i="21"/>
  <c r="E151" i="21"/>
  <c r="C152" i="21"/>
  <c r="D152" i="21"/>
  <c r="E152" i="21"/>
  <c r="C153" i="21"/>
  <c r="D153" i="21"/>
  <c r="E153" i="21"/>
  <c r="C154" i="21"/>
  <c r="D154" i="21"/>
  <c r="E154" i="21"/>
  <c r="C155" i="21"/>
  <c r="D155" i="21"/>
  <c r="E155" i="21"/>
  <c r="C156" i="21"/>
  <c r="D156" i="21"/>
  <c r="E156" i="21"/>
  <c r="C157" i="21"/>
  <c r="D157" i="21"/>
  <c r="E157" i="21"/>
  <c r="C158" i="21"/>
  <c r="D158" i="21"/>
  <c r="E158" i="21"/>
  <c r="C160" i="21"/>
  <c r="D160" i="21"/>
  <c r="E160" i="21"/>
  <c r="C161" i="21"/>
  <c r="D161" i="21"/>
  <c r="E161" i="21"/>
  <c r="C156" i="67"/>
  <c r="D156" i="67"/>
  <c r="E156" i="67"/>
  <c r="C157" i="67"/>
  <c r="D157" i="67"/>
  <c r="E157" i="67"/>
  <c r="C158" i="67"/>
  <c r="D158" i="67"/>
  <c r="E158" i="67"/>
  <c r="C159" i="67"/>
  <c r="D159" i="67"/>
  <c r="E159" i="67"/>
  <c r="C160" i="67"/>
  <c r="D160" i="67"/>
  <c r="E160" i="67"/>
  <c r="C161" i="67"/>
  <c r="D161" i="67"/>
  <c r="E161" i="67"/>
  <c r="D162" i="67"/>
  <c r="E162" i="67"/>
  <c r="C163" i="67"/>
  <c r="D163" i="67"/>
  <c r="E163" i="67"/>
  <c r="C164" i="67"/>
  <c r="D164" i="67"/>
  <c r="E164" i="67"/>
  <c r="C165" i="67"/>
  <c r="D165" i="67"/>
  <c r="E165" i="67"/>
  <c r="C166" i="67"/>
  <c r="D166" i="67"/>
  <c r="E166" i="67"/>
  <c r="C167" i="67"/>
  <c r="D167" i="67"/>
  <c r="E167" i="67"/>
  <c r="C169" i="67"/>
  <c r="D169" i="67"/>
  <c r="E169" i="67"/>
  <c r="C170" i="67"/>
  <c r="D170" i="67"/>
  <c r="E170" i="67"/>
  <c r="C286" i="10"/>
  <c r="D286" i="10"/>
  <c r="E286" i="10"/>
  <c r="C287" i="10"/>
  <c r="D287" i="10"/>
  <c r="E287" i="10"/>
  <c r="C288" i="10"/>
  <c r="D288" i="10"/>
  <c r="E288" i="10"/>
  <c r="C289" i="10"/>
  <c r="D289" i="10"/>
  <c r="E289" i="10"/>
  <c r="C290" i="10"/>
  <c r="D290" i="10"/>
  <c r="E290" i="10"/>
  <c r="C291" i="10"/>
  <c r="D291" i="10"/>
  <c r="E291" i="10"/>
  <c r="C292" i="10"/>
  <c r="D292" i="10"/>
  <c r="E292" i="10"/>
  <c r="C293" i="10"/>
  <c r="D293" i="10"/>
  <c r="E293" i="10"/>
  <c r="C294" i="10"/>
  <c r="D294" i="10"/>
  <c r="E294" i="10"/>
  <c r="C295" i="10"/>
  <c r="D295" i="10"/>
  <c r="E295" i="10"/>
  <c r="C296" i="10"/>
  <c r="D296" i="10"/>
  <c r="E296" i="10"/>
  <c r="C297" i="10"/>
  <c r="D297" i="10"/>
  <c r="E297" i="10"/>
  <c r="C299" i="10"/>
  <c r="D299" i="10"/>
  <c r="E299" i="10"/>
  <c r="C300" i="10"/>
  <c r="D300" i="10"/>
  <c r="E300" i="10"/>
  <c r="C292" i="9"/>
  <c r="D292" i="9"/>
  <c r="E292" i="9"/>
  <c r="C293" i="9"/>
  <c r="D293" i="9"/>
  <c r="E293" i="9"/>
  <c r="C294" i="9"/>
  <c r="D294" i="9"/>
  <c r="E294" i="9"/>
  <c r="C295" i="9"/>
  <c r="D295" i="9"/>
  <c r="E295" i="9"/>
  <c r="C296" i="9"/>
  <c r="D296" i="9"/>
  <c r="E296" i="9"/>
  <c r="C297" i="9"/>
  <c r="D297" i="9"/>
  <c r="E297" i="9"/>
  <c r="C298" i="9"/>
  <c r="D298" i="9"/>
  <c r="E298" i="9"/>
  <c r="C299" i="9"/>
  <c r="D299" i="9"/>
  <c r="E299" i="9"/>
  <c r="C300" i="9"/>
  <c r="D300" i="9"/>
  <c r="E300" i="9"/>
  <c r="C301" i="9"/>
  <c r="D301" i="9"/>
  <c r="E301" i="9"/>
  <c r="C302" i="9"/>
  <c r="D302" i="9"/>
  <c r="E302" i="9"/>
  <c r="C303" i="9"/>
  <c r="D303" i="9"/>
  <c r="E303" i="9"/>
  <c r="C305" i="9"/>
  <c r="D305" i="9"/>
  <c r="E305" i="9"/>
  <c r="C306" i="9"/>
  <c r="D306" i="9"/>
  <c r="E306" i="9"/>
  <c r="C239" i="7"/>
  <c r="D239" i="7"/>
  <c r="E239" i="7"/>
  <c r="C240" i="7"/>
  <c r="D240" i="7"/>
  <c r="E240" i="7"/>
  <c r="C241" i="7"/>
  <c r="D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2" i="7"/>
  <c r="D252" i="7"/>
  <c r="E252" i="7"/>
  <c r="C253" i="7"/>
  <c r="D253" i="7"/>
  <c r="E253" i="7"/>
  <c r="C301" i="6"/>
  <c r="D301" i="6"/>
  <c r="E301" i="6"/>
  <c r="C302" i="6"/>
  <c r="D302" i="6"/>
  <c r="E302" i="6"/>
  <c r="C303" i="6"/>
  <c r="D303" i="6"/>
  <c r="E303" i="6"/>
  <c r="C304" i="6"/>
  <c r="D304" i="6"/>
  <c r="E304" i="6"/>
  <c r="C305" i="6"/>
  <c r="D305" i="6"/>
  <c r="E305" i="6"/>
  <c r="C306" i="6"/>
  <c r="D306" i="6"/>
  <c r="E306" i="6"/>
  <c r="C307" i="6"/>
  <c r="D307" i="6"/>
  <c r="E307" i="6"/>
  <c r="C308" i="6"/>
  <c r="D308" i="6"/>
  <c r="E308" i="6"/>
  <c r="C309" i="6"/>
  <c r="D309" i="6"/>
  <c r="E309" i="6"/>
  <c r="C310" i="6"/>
  <c r="D310" i="6"/>
  <c r="E310" i="6"/>
  <c r="C311" i="6"/>
  <c r="D311" i="6"/>
  <c r="E311" i="6"/>
  <c r="C312" i="6"/>
  <c r="D312" i="6"/>
  <c r="E312" i="6"/>
  <c r="C314" i="6"/>
  <c r="D314" i="6"/>
  <c r="E314" i="6"/>
  <c r="C315" i="6"/>
  <c r="D315" i="6"/>
  <c r="E315" i="6"/>
  <c r="C370" i="5"/>
  <c r="D370" i="5"/>
  <c r="E370" i="5"/>
  <c r="C371" i="5"/>
  <c r="D371" i="5"/>
  <c r="E371" i="5"/>
  <c r="C372" i="5"/>
  <c r="D372" i="5"/>
  <c r="E372" i="5"/>
  <c r="C373" i="5"/>
  <c r="D373" i="5"/>
  <c r="E373" i="5"/>
  <c r="C374" i="5"/>
  <c r="D374" i="5"/>
  <c r="E374" i="5"/>
  <c r="C375" i="5"/>
  <c r="D375" i="5"/>
  <c r="E375" i="5"/>
  <c r="C376" i="5"/>
  <c r="D376" i="5"/>
  <c r="E376" i="5"/>
  <c r="C377" i="5"/>
  <c r="D377" i="5"/>
  <c r="E377" i="5"/>
  <c r="C378" i="5"/>
  <c r="D378" i="5"/>
  <c r="E378" i="5"/>
  <c r="C379" i="5"/>
  <c r="D379" i="5"/>
  <c r="E379" i="5"/>
  <c r="C380" i="5"/>
  <c r="D380" i="5"/>
  <c r="E380" i="5"/>
  <c r="C381" i="5"/>
  <c r="D381" i="5"/>
  <c r="E381" i="5"/>
  <c r="C383" i="5"/>
  <c r="D383" i="5"/>
  <c r="E383" i="5"/>
  <c r="C384" i="5"/>
  <c r="D384" i="5"/>
  <c r="E384" i="5"/>
  <c r="E302" i="4"/>
  <c r="E301" i="4"/>
  <c r="E300" i="4"/>
  <c r="E299" i="4"/>
  <c r="E298" i="4"/>
  <c r="E297" i="4"/>
  <c r="E296" i="4"/>
  <c r="E295" i="4"/>
  <c r="E294" i="4"/>
  <c r="E293" i="4"/>
  <c r="E292" i="4"/>
  <c r="D302" i="4"/>
  <c r="D301" i="4"/>
  <c r="D300" i="4"/>
  <c r="D299" i="4"/>
  <c r="D297" i="4"/>
  <c r="D296" i="4"/>
  <c r="D294" i="4"/>
  <c r="D293" i="4"/>
  <c r="D292" i="4"/>
  <c r="C302" i="4"/>
  <c r="C301" i="4"/>
  <c r="C300" i="4"/>
  <c r="C299" i="4"/>
  <c r="C298" i="4"/>
  <c r="C297" i="4"/>
  <c r="C296" i="4"/>
  <c r="C295" i="4"/>
  <c r="C294" i="4"/>
  <c r="C293" i="4"/>
  <c r="C292" i="4"/>
  <c r="F87" i="21"/>
  <c r="G87" i="21"/>
  <c r="H87" i="21"/>
  <c r="G112" i="27"/>
  <c r="H112" i="27"/>
  <c r="I112" i="27"/>
  <c r="J112" i="27"/>
  <c r="M112" i="27"/>
  <c r="M113" i="27"/>
  <c r="J56" i="72"/>
  <c r="K56" i="72"/>
  <c r="L56" i="72"/>
  <c r="J57" i="72"/>
  <c r="K57" i="72"/>
  <c r="L57" i="72"/>
  <c r="J58" i="72"/>
  <c r="K58" i="72"/>
  <c r="L58" i="72"/>
  <c r="J59" i="72"/>
  <c r="K59" i="72"/>
  <c r="L59" i="72"/>
  <c r="J60" i="72"/>
  <c r="K60" i="72"/>
  <c r="L60" i="72"/>
  <c r="J61" i="72"/>
  <c r="K61" i="72"/>
  <c r="L61" i="72"/>
  <c r="J59" i="71"/>
  <c r="K59" i="71"/>
  <c r="L59" i="71"/>
  <c r="M59" i="71"/>
  <c r="N59" i="71"/>
  <c r="O59" i="71"/>
  <c r="J60" i="71"/>
  <c r="K60" i="71"/>
  <c r="L60" i="71"/>
  <c r="M60" i="71"/>
  <c r="N60" i="71"/>
  <c r="O60" i="71"/>
  <c r="J61" i="71"/>
  <c r="K61" i="71"/>
  <c r="L61" i="71"/>
  <c r="M61" i="71"/>
  <c r="N61" i="71"/>
  <c r="O61" i="71"/>
  <c r="J62" i="71"/>
  <c r="K62" i="71"/>
  <c r="L62" i="71"/>
  <c r="M62" i="71"/>
  <c r="N62" i="71"/>
  <c r="O62" i="71"/>
  <c r="J63" i="71"/>
  <c r="K63" i="71"/>
  <c r="L63" i="71"/>
  <c r="M63" i="71"/>
  <c r="N63" i="71"/>
  <c r="O63" i="71"/>
  <c r="J64" i="71"/>
  <c r="K64" i="71"/>
  <c r="L64" i="71"/>
  <c r="M64" i="71"/>
  <c r="N64" i="71"/>
  <c r="O64" i="71"/>
  <c r="P98" i="35" l="1"/>
  <c r="O98" i="35"/>
  <c r="N98" i="35"/>
  <c r="M98" i="35"/>
  <c r="L98" i="35"/>
  <c r="L38" i="73"/>
  <c r="F57" i="71"/>
  <c r="F58" i="71"/>
  <c r="F59" i="71"/>
  <c r="F60" i="71"/>
  <c r="F61" i="71"/>
  <c r="F62" i="71"/>
  <c r="F63" i="71"/>
  <c r="F64" i="71"/>
  <c r="F65" i="71"/>
  <c r="M46" i="74" l="1"/>
  <c r="M45" i="74"/>
  <c r="M44" i="74"/>
  <c r="M43" i="74"/>
  <c r="L46" i="76" l="1"/>
  <c r="L45" i="76"/>
  <c r="L44" i="76"/>
  <c r="L43" i="76"/>
  <c r="H46" i="76"/>
  <c r="G46" i="76"/>
  <c r="F46" i="76"/>
  <c r="H45" i="76"/>
  <c r="G45" i="76"/>
  <c r="F45" i="76"/>
  <c r="H44" i="76"/>
  <c r="G44" i="76"/>
  <c r="F44" i="76"/>
  <c r="H43" i="76"/>
  <c r="G43" i="76"/>
  <c r="F43" i="76"/>
  <c r="M60" i="26"/>
  <c r="M59" i="26"/>
  <c r="J54" i="72" l="1"/>
  <c r="K54" i="72"/>
  <c r="L54" i="72"/>
  <c r="L46" i="72" l="1"/>
  <c r="K46" i="72"/>
  <c r="J46" i="72"/>
  <c r="F46" i="72"/>
  <c r="F40" i="72"/>
  <c r="L161" i="37" l="1"/>
  <c r="E48" i="80"/>
  <c r="D48" i="80"/>
  <c r="C48" i="80"/>
  <c r="E47" i="80"/>
  <c r="D47" i="80"/>
  <c r="C47" i="80"/>
  <c r="E46" i="80"/>
  <c r="D46" i="80"/>
  <c r="C46" i="80"/>
  <c r="E45" i="80"/>
  <c r="D45" i="80"/>
  <c r="C45" i="80"/>
  <c r="M44" i="80"/>
  <c r="L44" i="80"/>
  <c r="K44" i="80"/>
  <c r="E44" i="80"/>
  <c r="D44" i="80"/>
  <c r="C44" i="80"/>
  <c r="M43" i="80"/>
  <c r="L43" i="80"/>
  <c r="K43" i="80"/>
  <c r="I43" i="80"/>
  <c r="H43" i="80"/>
  <c r="G43" i="80"/>
  <c r="E43" i="80"/>
  <c r="D43" i="80"/>
  <c r="C43" i="80"/>
  <c r="M42" i="80"/>
  <c r="L42" i="80"/>
  <c r="K42" i="80"/>
  <c r="I42" i="80"/>
  <c r="H42" i="80"/>
  <c r="G42" i="80"/>
  <c r="E42" i="80"/>
  <c r="D42" i="80"/>
  <c r="C42" i="80"/>
  <c r="M41" i="80"/>
  <c r="L41" i="80"/>
  <c r="K41" i="80"/>
  <c r="I41" i="80"/>
  <c r="H41" i="80"/>
  <c r="G41" i="80"/>
  <c r="E41" i="80"/>
  <c r="D41" i="80"/>
  <c r="C41" i="80"/>
  <c r="M40" i="80"/>
  <c r="L40" i="80"/>
  <c r="K40" i="80"/>
  <c r="I40" i="80"/>
  <c r="H40" i="80"/>
  <c r="G40" i="80"/>
  <c r="E40" i="80"/>
  <c r="D40" i="80"/>
  <c r="C40" i="80"/>
  <c r="M39" i="80"/>
  <c r="L39" i="80"/>
  <c r="K39" i="80"/>
  <c r="I39" i="80"/>
  <c r="H39" i="80"/>
  <c r="G39" i="80"/>
  <c r="E39" i="80"/>
  <c r="D39" i="80"/>
  <c r="C39" i="80"/>
  <c r="M38" i="80"/>
  <c r="L38" i="80"/>
  <c r="K38" i="80"/>
  <c r="I38" i="80"/>
  <c r="H38" i="80"/>
  <c r="G38" i="80"/>
  <c r="E38" i="80"/>
  <c r="D38" i="80"/>
  <c r="C38" i="80"/>
  <c r="M37" i="80"/>
  <c r="L37" i="80"/>
  <c r="K37" i="80"/>
  <c r="I37" i="80"/>
  <c r="H37" i="80"/>
  <c r="G37" i="80"/>
  <c r="E37" i="80"/>
  <c r="D37" i="80"/>
  <c r="C37" i="80"/>
  <c r="M36" i="80"/>
  <c r="L36" i="80"/>
  <c r="K36" i="80"/>
  <c r="I36" i="80"/>
  <c r="H36" i="80"/>
  <c r="G36" i="80"/>
  <c r="E36" i="80"/>
  <c r="D36" i="80"/>
  <c r="C36" i="80"/>
  <c r="M35" i="80"/>
  <c r="L35" i="80"/>
  <c r="K35" i="80"/>
  <c r="I35" i="80"/>
  <c r="H35" i="80"/>
  <c r="G35" i="80"/>
  <c r="E35" i="80"/>
  <c r="D35" i="80"/>
  <c r="C35" i="80"/>
  <c r="M34" i="80"/>
  <c r="K34" i="80"/>
  <c r="L32" i="80"/>
  <c r="I9" i="80" l="1"/>
  <c r="J9" i="80"/>
  <c r="G9" i="80"/>
  <c r="H9" i="80"/>
  <c r="G10" i="80" l="1"/>
  <c r="H10" i="80"/>
  <c r="I10" i="80"/>
  <c r="J10" i="80"/>
  <c r="G11" i="80" l="1"/>
  <c r="H11" i="80"/>
  <c r="I11" i="80"/>
  <c r="J11" i="80"/>
  <c r="J12" i="80" l="1"/>
  <c r="G12" i="80"/>
  <c r="I12" i="80"/>
  <c r="F12" i="80"/>
  <c r="H12" i="80"/>
  <c r="F13" i="80" l="1"/>
  <c r="G13" i="80"/>
  <c r="H13" i="80"/>
  <c r="I13" i="80"/>
  <c r="J13" i="80"/>
  <c r="I15" i="80" l="1"/>
  <c r="J15" i="80"/>
  <c r="G15" i="80"/>
  <c r="H15" i="80"/>
  <c r="F211" i="10"/>
  <c r="J129" i="20"/>
  <c r="K129" i="20"/>
  <c r="R68" i="71"/>
  <c r="R67" i="71"/>
  <c r="R66" i="71"/>
  <c r="R65" i="71"/>
  <c r="R64" i="71"/>
  <c r="R63" i="71"/>
  <c r="M58" i="26"/>
  <c r="M57" i="26"/>
  <c r="L44" i="26"/>
  <c r="L45" i="26"/>
  <c r="L46" i="26"/>
  <c r="L47" i="26"/>
  <c r="L48" i="26"/>
  <c r="L49" i="26"/>
  <c r="M54" i="26"/>
  <c r="M55" i="26"/>
  <c r="M56" i="26"/>
  <c r="L43" i="26"/>
  <c r="E44" i="26"/>
  <c r="F44" i="26"/>
  <c r="G44" i="26"/>
  <c r="H44" i="26"/>
  <c r="E45" i="26"/>
  <c r="F45" i="26"/>
  <c r="G45" i="26"/>
  <c r="H45" i="26"/>
  <c r="E46" i="26"/>
  <c r="F46" i="26"/>
  <c r="G46" i="26"/>
  <c r="H46" i="26"/>
  <c r="E47" i="26"/>
  <c r="F47" i="26"/>
  <c r="G47" i="26"/>
  <c r="H47" i="26"/>
  <c r="E48" i="26"/>
  <c r="F48" i="26"/>
  <c r="G48" i="26"/>
  <c r="H48" i="26"/>
  <c r="E49" i="26"/>
  <c r="F49" i="26"/>
  <c r="G49" i="26"/>
  <c r="H49" i="26"/>
  <c r="H43" i="26"/>
  <c r="G43" i="26"/>
  <c r="F43" i="26"/>
  <c r="E43" i="26"/>
  <c r="F38" i="75"/>
  <c r="G38" i="75"/>
  <c r="H38" i="75"/>
  <c r="I38" i="75"/>
  <c r="J38" i="75"/>
  <c r="F39" i="75"/>
  <c r="G39" i="75"/>
  <c r="H39" i="75"/>
  <c r="I39" i="75"/>
  <c r="J39" i="75"/>
  <c r="F41" i="75"/>
  <c r="G41" i="75"/>
  <c r="H41" i="75"/>
  <c r="I41" i="75"/>
  <c r="J41" i="75"/>
  <c r="F34" i="75"/>
  <c r="G34" i="75"/>
  <c r="H34" i="75"/>
  <c r="I34" i="75"/>
  <c r="J34" i="75"/>
  <c r="B300" i="11" l="1"/>
  <c r="B301" i="11"/>
  <c r="B302" i="11"/>
  <c r="B303" i="11"/>
  <c r="B304" i="11"/>
  <c r="B299" i="11"/>
  <c r="F300" i="11"/>
  <c r="G300" i="11" s="1"/>
  <c r="H300" i="11" s="1"/>
  <c r="F301" i="11"/>
  <c r="G301" i="11" s="1"/>
  <c r="H301" i="11" s="1"/>
  <c r="F302" i="11"/>
  <c r="G302" i="11" s="1"/>
  <c r="H302" i="11" s="1"/>
  <c r="F303" i="11"/>
  <c r="G303" i="11" s="1"/>
  <c r="H303" i="11" s="1"/>
  <c r="F304" i="11"/>
  <c r="G304" i="11" s="1"/>
  <c r="H304" i="11" s="1"/>
  <c r="F305" i="11"/>
  <c r="G305" i="11" s="1"/>
  <c r="H305" i="11" s="1"/>
  <c r="F306" i="11"/>
  <c r="G306" i="11" s="1"/>
  <c r="H306" i="11" s="1"/>
  <c r="F307" i="11"/>
  <c r="G307" i="11" s="1"/>
  <c r="H307" i="11" s="1"/>
  <c r="F308" i="11"/>
  <c r="G308" i="11" s="1"/>
  <c r="H308" i="11" s="1"/>
  <c r="F309" i="11"/>
  <c r="G309" i="11" s="1"/>
  <c r="H309" i="11" s="1"/>
  <c r="F310" i="11"/>
  <c r="G310" i="11" s="1"/>
  <c r="H310" i="11" s="1"/>
  <c r="F311" i="11"/>
  <c r="G311" i="11" s="1"/>
  <c r="H311" i="11" s="1"/>
  <c r="F312" i="11"/>
  <c r="G312" i="11" s="1"/>
  <c r="H312" i="11" s="1"/>
  <c r="F313" i="11"/>
  <c r="G313" i="11" s="1"/>
  <c r="H313" i="11" s="1"/>
  <c r="F299" i="11"/>
  <c r="G299" i="11" s="1"/>
  <c r="H299" i="11" s="1"/>
  <c r="B309" i="11"/>
  <c r="F292" i="11"/>
  <c r="G292" i="11"/>
  <c r="H292" i="11"/>
  <c r="F293" i="11"/>
  <c r="G293" i="11"/>
  <c r="H293" i="11"/>
  <c r="F294" i="11"/>
  <c r="G294" i="11"/>
  <c r="H294" i="11"/>
  <c r="F295" i="11"/>
  <c r="G295" i="11"/>
  <c r="H295" i="11"/>
  <c r="F296" i="11"/>
  <c r="G296" i="11"/>
  <c r="H296" i="11"/>
  <c r="F297" i="11"/>
  <c r="G297" i="11"/>
  <c r="H297" i="11"/>
  <c r="F298" i="11"/>
  <c r="G298" i="11"/>
  <c r="H298" i="11"/>
  <c r="I139" i="20"/>
  <c r="I36" i="34" l="1"/>
  <c r="I38" i="34" s="1"/>
  <c r="B305" i="11"/>
  <c r="B306" i="11"/>
  <c r="B308" i="11"/>
  <c r="B307" i="11"/>
  <c r="B310" i="11"/>
  <c r="M38" i="34" l="1"/>
  <c r="N38" i="34"/>
  <c r="I40" i="34"/>
  <c r="O38" i="34"/>
  <c r="K38" i="34"/>
  <c r="L38" i="34"/>
  <c r="J38" i="34"/>
  <c r="O36" i="34"/>
  <c r="N36" i="34"/>
  <c r="M36" i="34"/>
  <c r="L36" i="34"/>
  <c r="K36" i="34"/>
  <c r="J36" i="34"/>
  <c r="B311" i="11"/>
  <c r="R62" i="71"/>
  <c r="K203" i="64"/>
  <c r="K204" i="64"/>
  <c r="K205" i="64"/>
  <c r="K206" i="64"/>
  <c r="K207" i="64"/>
  <c r="K208" i="64"/>
  <c r="K209" i="64"/>
  <c r="K210" i="64"/>
  <c r="K211" i="64"/>
  <c r="K212" i="64"/>
  <c r="K213" i="64"/>
  <c r="K214" i="64"/>
  <c r="I42" i="34" l="1"/>
  <c r="N40" i="34"/>
  <c r="O40" i="34"/>
  <c r="J40" i="34"/>
  <c r="K40" i="34"/>
  <c r="L40" i="34"/>
  <c r="M40" i="34"/>
  <c r="B312" i="11"/>
  <c r="L42" i="34" l="1"/>
  <c r="N42" i="34"/>
  <c r="J42" i="34"/>
  <c r="O42" i="34"/>
  <c r="I44" i="34"/>
  <c r="I46" i="34" s="1"/>
  <c r="K42" i="34"/>
  <c r="M42" i="34"/>
  <c r="G105" i="30"/>
  <c r="N46" i="34" l="1"/>
  <c r="L46" i="34"/>
  <c r="K46" i="34"/>
  <c r="J46" i="34"/>
  <c r="O46" i="34"/>
  <c r="M46" i="34"/>
  <c r="I48" i="34"/>
  <c r="K44" i="34"/>
  <c r="L44" i="34"/>
  <c r="M44" i="34"/>
  <c r="J44" i="34"/>
  <c r="N44" i="34"/>
  <c r="O44" i="34"/>
  <c r="B313" i="11"/>
  <c r="E76" i="22"/>
  <c r="J88" i="22"/>
  <c r="L86" i="22"/>
  <c r="G110" i="27"/>
  <c r="H110" i="27"/>
  <c r="I110" i="27"/>
  <c r="J110" i="27"/>
  <c r="M111" i="27"/>
  <c r="G111" i="27"/>
  <c r="H111" i="27"/>
  <c r="I111" i="27"/>
  <c r="J111" i="27"/>
  <c r="F82" i="52"/>
  <c r="G82" i="52"/>
  <c r="J82" i="52"/>
  <c r="M82" i="52"/>
  <c r="K48" i="34" l="1"/>
  <c r="N48" i="34"/>
  <c r="J48" i="34"/>
  <c r="M48" i="34"/>
  <c r="L48" i="34"/>
  <c r="O48" i="34"/>
  <c r="I50" i="34"/>
  <c r="I32" i="82"/>
  <c r="B314" i="11"/>
  <c r="K90" i="22"/>
  <c r="F86" i="22"/>
  <c r="K88" i="22"/>
  <c r="M88" i="22"/>
  <c r="L88" i="22"/>
  <c r="J86" i="22"/>
  <c r="K86" i="22"/>
  <c r="M86" i="22"/>
  <c r="M110" i="27"/>
  <c r="J50" i="34" l="1"/>
  <c r="L50" i="34"/>
  <c r="N50" i="34"/>
  <c r="K50" i="34"/>
  <c r="M50" i="34"/>
  <c r="O50" i="34"/>
  <c r="I52" i="34"/>
  <c r="I54" i="34" s="1"/>
  <c r="I34" i="82"/>
  <c r="M32" i="82"/>
  <c r="L32" i="82"/>
  <c r="K32" i="82"/>
  <c r="J32" i="82"/>
  <c r="N32" i="82" s="1"/>
  <c r="B315" i="11"/>
  <c r="L90" i="22"/>
  <c r="J90" i="22"/>
  <c r="M90" i="22"/>
  <c r="F88" i="22"/>
  <c r="N54" i="34" l="1"/>
  <c r="J54" i="34"/>
  <c r="K54" i="34"/>
  <c r="L54" i="34"/>
  <c r="M54" i="34"/>
  <c r="O54" i="34"/>
  <c r="I56" i="34"/>
  <c r="J52" i="34"/>
  <c r="N52" i="34"/>
  <c r="K52" i="34"/>
  <c r="M52" i="34"/>
  <c r="O52" i="34"/>
  <c r="L52" i="34"/>
  <c r="I36" i="82"/>
  <c r="M34" i="82"/>
  <c r="L34" i="82"/>
  <c r="K34" i="82"/>
  <c r="J34" i="82"/>
  <c r="N34" i="82" s="1"/>
  <c r="B316" i="11"/>
  <c r="M92" i="22"/>
  <c r="J92" i="22"/>
  <c r="K92" i="22"/>
  <c r="L92" i="22"/>
  <c r="O56" i="34" l="1"/>
  <c r="J56" i="34"/>
  <c r="K56" i="34"/>
  <c r="L56" i="34"/>
  <c r="M56" i="34"/>
  <c r="N56" i="34"/>
  <c r="I58" i="34"/>
  <c r="M36" i="82"/>
  <c r="L36" i="82"/>
  <c r="K36" i="82"/>
  <c r="I38" i="82"/>
  <c r="I40" i="82" s="1"/>
  <c r="J36" i="82"/>
  <c r="N36" i="82" s="1"/>
  <c r="I136" i="33"/>
  <c r="I138" i="33" s="1"/>
  <c r="B317" i="11"/>
  <c r="J58" i="34" l="1"/>
  <c r="K58" i="34"/>
  <c r="M58" i="34"/>
  <c r="N58" i="34"/>
  <c r="L58" i="34"/>
  <c r="O58" i="34"/>
  <c r="I60" i="34"/>
  <c r="J40" i="82"/>
  <c r="N40" i="82" s="1"/>
  <c r="K40" i="82"/>
  <c r="L40" i="82"/>
  <c r="M40" i="82"/>
  <c r="I42" i="82"/>
  <c r="Q138" i="33"/>
  <c r="J138" i="33"/>
  <c r="K138" i="33"/>
  <c r="I140" i="33"/>
  <c r="M138" i="33"/>
  <c r="N138" i="33"/>
  <c r="L138" i="33"/>
  <c r="O138" i="33"/>
  <c r="P138" i="33"/>
  <c r="K38" i="82"/>
  <c r="J38" i="82"/>
  <c r="N38" i="82" s="1"/>
  <c r="M38" i="82"/>
  <c r="L38" i="82"/>
  <c r="Q136" i="33"/>
  <c r="P136" i="33"/>
  <c r="O136" i="33"/>
  <c r="N136" i="33"/>
  <c r="K136" i="33"/>
  <c r="M136" i="33"/>
  <c r="L136" i="33"/>
  <c r="J136" i="33"/>
  <c r="I104" i="35"/>
  <c r="B318" i="11"/>
  <c r="J60" i="34" l="1"/>
  <c r="K60" i="34"/>
  <c r="L60" i="34"/>
  <c r="M60" i="34"/>
  <c r="N60" i="34"/>
  <c r="O60" i="34"/>
  <c r="I62" i="34"/>
  <c r="J42" i="82"/>
  <c r="N42" i="82" s="1"/>
  <c r="K42" i="82"/>
  <c r="L42" i="82"/>
  <c r="M42" i="82"/>
  <c r="I44" i="82"/>
  <c r="P104" i="35"/>
  <c r="O104" i="35"/>
  <c r="M140" i="33"/>
  <c r="N140" i="33"/>
  <c r="P140" i="33"/>
  <c r="O140" i="33"/>
  <c r="J140" i="33"/>
  <c r="K140" i="33"/>
  <c r="I142" i="33"/>
  <c r="L140" i="33"/>
  <c r="Q140" i="33"/>
  <c r="J104" i="35"/>
  <c r="K104" i="35"/>
  <c r="I106" i="35"/>
  <c r="N104" i="35"/>
  <c r="L104" i="35"/>
  <c r="M104" i="35"/>
  <c r="B319" i="11"/>
  <c r="O62" i="34" l="1"/>
  <c r="N62" i="34"/>
  <c r="M62" i="34"/>
  <c r="L62" i="34"/>
  <c r="K62" i="34"/>
  <c r="J62" i="34"/>
  <c r="J44" i="82"/>
  <c r="N44" i="82" s="1"/>
  <c r="K44" i="82"/>
  <c r="L44" i="82"/>
  <c r="M44" i="82"/>
  <c r="I46" i="82"/>
  <c r="I108" i="35"/>
  <c r="P106" i="35"/>
  <c r="O106" i="35"/>
  <c r="K142" i="33"/>
  <c r="L142" i="33"/>
  <c r="N142" i="33"/>
  <c r="Q142" i="33"/>
  <c r="I144" i="33"/>
  <c r="I146" i="33" s="1"/>
  <c r="O142" i="33"/>
  <c r="P142" i="33"/>
  <c r="J142" i="33"/>
  <c r="M142" i="33"/>
  <c r="L106" i="35"/>
  <c r="J106" i="35"/>
  <c r="N106" i="35"/>
  <c r="K106" i="35"/>
  <c r="M106" i="35"/>
  <c r="B320" i="11"/>
  <c r="G207" i="64"/>
  <c r="H207" i="64"/>
  <c r="F208" i="64"/>
  <c r="F210" i="64"/>
  <c r="G210" i="64"/>
  <c r="H210" i="64"/>
  <c r="F211" i="64"/>
  <c r="G211" i="64"/>
  <c r="H211" i="64"/>
  <c r="F212" i="64"/>
  <c r="G212" i="64"/>
  <c r="H212" i="64"/>
  <c r="F213" i="64"/>
  <c r="G213" i="64"/>
  <c r="H213" i="64"/>
  <c r="H205" i="64"/>
  <c r="G205" i="64"/>
  <c r="F205" i="64"/>
  <c r="K108" i="35" l="1"/>
  <c r="N108" i="35"/>
  <c r="Q146" i="33"/>
  <c r="J146" i="33"/>
  <c r="K146" i="33"/>
  <c r="L146" i="33"/>
  <c r="M146" i="33"/>
  <c r="N146" i="33"/>
  <c r="O146" i="33"/>
  <c r="P146" i="33"/>
  <c r="I148" i="33"/>
  <c r="M46" i="82"/>
  <c r="J46" i="82"/>
  <c r="N46" i="82" s="1"/>
  <c r="K46" i="82"/>
  <c r="L46" i="82"/>
  <c r="M108" i="35"/>
  <c r="I110" i="35"/>
  <c r="P110" i="35" s="1"/>
  <c r="J108" i="35"/>
  <c r="L108" i="35"/>
  <c r="O108" i="35"/>
  <c r="P108" i="35"/>
  <c r="O110" i="35"/>
  <c r="L110" i="35"/>
  <c r="K110" i="35"/>
  <c r="J110" i="35"/>
  <c r="K144" i="33"/>
  <c r="M144" i="33"/>
  <c r="O144" i="33"/>
  <c r="J144" i="33"/>
  <c r="N144" i="33"/>
  <c r="P144" i="33"/>
  <c r="Q144" i="33"/>
  <c r="L144" i="33"/>
  <c r="B321" i="11"/>
  <c r="M42" i="74"/>
  <c r="M37" i="74"/>
  <c r="M36" i="74"/>
  <c r="M35" i="74"/>
  <c r="F37" i="74"/>
  <c r="F36" i="74"/>
  <c r="F35" i="74"/>
  <c r="H74" i="52"/>
  <c r="J148" i="33" l="1"/>
  <c r="K148" i="33"/>
  <c r="L148" i="33"/>
  <c r="M148" i="33"/>
  <c r="N148" i="33"/>
  <c r="O148" i="33"/>
  <c r="P148" i="33"/>
  <c r="Q148" i="33"/>
  <c r="I150" i="33"/>
  <c r="I112" i="35"/>
  <c r="I114" i="35" s="1"/>
  <c r="I116" i="35" s="1"/>
  <c r="M110" i="35"/>
  <c r="N110" i="35"/>
  <c r="M112" i="35"/>
  <c r="J112" i="35"/>
  <c r="K112" i="35"/>
  <c r="F133" i="13"/>
  <c r="G133" i="13"/>
  <c r="H133" i="13"/>
  <c r="I133" i="13"/>
  <c r="J133" i="13"/>
  <c r="F134" i="13"/>
  <c r="G134" i="13"/>
  <c r="H134" i="13"/>
  <c r="I134" i="13"/>
  <c r="J134" i="13"/>
  <c r="F135" i="13"/>
  <c r="G135" i="13"/>
  <c r="H135" i="13"/>
  <c r="I135" i="13"/>
  <c r="J135" i="13"/>
  <c r="F136" i="13"/>
  <c r="G136" i="13"/>
  <c r="H136" i="13"/>
  <c r="I136" i="13"/>
  <c r="J136" i="13"/>
  <c r="F137" i="13"/>
  <c r="G137" i="13"/>
  <c r="H137" i="13"/>
  <c r="I137" i="13"/>
  <c r="J137" i="13"/>
  <c r="F138" i="13"/>
  <c r="G138" i="13"/>
  <c r="H138" i="13"/>
  <c r="I138" i="13"/>
  <c r="J138" i="13"/>
  <c r="F139" i="13"/>
  <c r="G139" i="13"/>
  <c r="H139" i="13"/>
  <c r="I139" i="13"/>
  <c r="J139" i="13"/>
  <c r="F140" i="13"/>
  <c r="G140" i="13"/>
  <c r="H140" i="13"/>
  <c r="I140" i="13"/>
  <c r="J140" i="13"/>
  <c r="F141" i="13"/>
  <c r="G141" i="13"/>
  <c r="H141" i="13"/>
  <c r="I141" i="13"/>
  <c r="J141" i="13"/>
  <c r="F142" i="13"/>
  <c r="G142" i="13"/>
  <c r="H142" i="13"/>
  <c r="I142" i="13"/>
  <c r="J142" i="13"/>
  <c r="F143" i="13"/>
  <c r="G143" i="13"/>
  <c r="H143" i="13"/>
  <c r="I143" i="13"/>
  <c r="J143" i="13"/>
  <c r="J132" i="13"/>
  <c r="I132" i="13"/>
  <c r="H132" i="13"/>
  <c r="G132" i="13"/>
  <c r="F132" i="13"/>
  <c r="N112" i="35" l="1"/>
  <c r="O112" i="35"/>
  <c r="P112" i="35"/>
  <c r="K116" i="35"/>
  <c r="M116" i="35"/>
  <c r="N116" i="35"/>
  <c r="J116" i="35"/>
  <c r="O116" i="35"/>
  <c r="L116" i="35"/>
  <c r="P116" i="35"/>
  <c r="I118" i="35"/>
  <c r="O150" i="33"/>
  <c r="J150" i="33"/>
  <c r="K150" i="33"/>
  <c r="N150" i="33"/>
  <c r="P150" i="33"/>
  <c r="L150" i="33"/>
  <c r="M150" i="33"/>
  <c r="Q150" i="33"/>
  <c r="I152" i="33"/>
  <c r="I154" i="33" s="1"/>
  <c r="L112" i="35"/>
  <c r="O114" i="35"/>
  <c r="P114" i="35"/>
  <c r="L114" i="35"/>
  <c r="J114" i="35"/>
  <c r="M114" i="35"/>
  <c r="K114" i="35"/>
  <c r="N114" i="35"/>
  <c r="G281" i="11"/>
  <c r="H165" i="7"/>
  <c r="K154" i="33" l="1"/>
  <c r="J154" i="33"/>
  <c r="L154" i="33"/>
  <c r="M154" i="33"/>
  <c r="N154" i="33"/>
  <c r="O154" i="33"/>
  <c r="Q154" i="33"/>
  <c r="P154" i="33"/>
  <c r="I156" i="33"/>
  <c r="K118" i="35"/>
  <c r="O118" i="35"/>
  <c r="J118" i="35"/>
  <c r="L118" i="35"/>
  <c r="N118" i="35"/>
  <c r="M118" i="35"/>
  <c r="P118" i="35"/>
  <c r="I120" i="35"/>
  <c r="P152" i="33"/>
  <c r="J152" i="33"/>
  <c r="O152" i="33"/>
  <c r="K152" i="33"/>
  <c r="L152" i="33"/>
  <c r="M152" i="33"/>
  <c r="N152" i="33"/>
  <c r="Q152" i="33"/>
  <c r="H165" i="37"/>
  <c r="I165" i="37"/>
  <c r="K165" i="37"/>
  <c r="L165" i="37"/>
  <c r="M165" i="37"/>
  <c r="H166" i="37"/>
  <c r="I166" i="37"/>
  <c r="K166" i="37"/>
  <c r="L166" i="37"/>
  <c r="M166" i="37"/>
  <c r="F35" i="75"/>
  <c r="G35" i="75"/>
  <c r="H35" i="75"/>
  <c r="I35" i="75"/>
  <c r="J35" i="75"/>
  <c r="F36" i="75"/>
  <c r="G36" i="75"/>
  <c r="H36" i="75"/>
  <c r="I36" i="75"/>
  <c r="J36" i="75"/>
  <c r="F37" i="75"/>
  <c r="G37" i="75"/>
  <c r="H37" i="75"/>
  <c r="I37" i="75"/>
  <c r="J37" i="75"/>
  <c r="G107" i="27"/>
  <c r="H107" i="27"/>
  <c r="I107" i="27"/>
  <c r="J107" i="27"/>
  <c r="M107" i="27"/>
  <c r="G108" i="27"/>
  <c r="H108" i="27"/>
  <c r="I108" i="27"/>
  <c r="J108" i="27"/>
  <c r="M108" i="27"/>
  <c r="G109" i="27"/>
  <c r="H109" i="27"/>
  <c r="I109" i="27"/>
  <c r="J109" i="27"/>
  <c r="M109" i="27"/>
  <c r="F35" i="73"/>
  <c r="G35" i="73"/>
  <c r="H35" i="73"/>
  <c r="I35" i="73"/>
  <c r="J35" i="73"/>
  <c r="L35" i="73"/>
  <c r="J156" i="33" l="1"/>
  <c r="K156" i="33"/>
  <c r="L156" i="33"/>
  <c r="M156" i="33"/>
  <c r="N156" i="33"/>
  <c r="O156" i="33"/>
  <c r="P156" i="33"/>
  <c r="Q156" i="33"/>
  <c r="I158" i="33"/>
  <c r="J120" i="35"/>
  <c r="K120" i="35"/>
  <c r="L120" i="35"/>
  <c r="M120" i="35"/>
  <c r="N120" i="35"/>
  <c r="O120" i="35"/>
  <c r="P120" i="35"/>
  <c r="I122" i="35"/>
  <c r="I124" i="35" s="1"/>
  <c r="B35" i="75"/>
  <c r="G62" i="66"/>
  <c r="H62" i="66"/>
  <c r="I62" i="66"/>
  <c r="K62" i="66"/>
  <c r="L62" i="66"/>
  <c r="M62" i="66"/>
  <c r="N62" i="66"/>
  <c r="O62" i="66"/>
  <c r="P62" i="66"/>
  <c r="F63" i="66"/>
  <c r="G63" i="66"/>
  <c r="H63" i="66"/>
  <c r="I63" i="66"/>
  <c r="K63" i="66"/>
  <c r="L63" i="66"/>
  <c r="M63" i="66"/>
  <c r="N63" i="66"/>
  <c r="O63" i="66"/>
  <c r="P63" i="66"/>
  <c r="G64" i="66"/>
  <c r="H64" i="66"/>
  <c r="I64" i="66"/>
  <c r="K64" i="66"/>
  <c r="L64" i="66"/>
  <c r="M64" i="66"/>
  <c r="N64" i="66"/>
  <c r="O64" i="66"/>
  <c r="P64" i="66"/>
  <c r="F65" i="66"/>
  <c r="G65" i="66"/>
  <c r="H65" i="66"/>
  <c r="I65" i="66"/>
  <c r="K65" i="66"/>
  <c r="L65" i="66"/>
  <c r="M65" i="66"/>
  <c r="N65" i="66"/>
  <c r="O65" i="66"/>
  <c r="P65" i="66"/>
  <c r="F66" i="66"/>
  <c r="G66" i="66"/>
  <c r="H66" i="66"/>
  <c r="I66" i="66"/>
  <c r="K66" i="66"/>
  <c r="L66" i="66"/>
  <c r="M66" i="66"/>
  <c r="N66" i="66"/>
  <c r="O66" i="66"/>
  <c r="P66" i="66"/>
  <c r="F164" i="31"/>
  <c r="G164" i="31"/>
  <c r="H164" i="31"/>
  <c r="I164" i="31"/>
  <c r="J164" i="31"/>
  <c r="K164" i="31"/>
  <c r="F165" i="31"/>
  <c r="G165" i="31"/>
  <c r="H165" i="31"/>
  <c r="I165" i="31"/>
  <c r="J165" i="31"/>
  <c r="K165" i="31"/>
  <c r="F163" i="31"/>
  <c r="G163" i="31"/>
  <c r="H163" i="31"/>
  <c r="I163" i="31"/>
  <c r="J163" i="31"/>
  <c r="K163" i="31"/>
  <c r="I136" i="20"/>
  <c r="J136" i="20"/>
  <c r="K136" i="20"/>
  <c r="I138" i="20"/>
  <c r="J138" i="20"/>
  <c r="J139" i="20"/>
  <c r="K139" i="20"/>
  <c r="G110" i="30"/>
  <c r="H110" i="30"/>
  <c r="I110" i="30"/>
  <c r="H113" i="30"/>
  <c r="I113" i="30"/>
  <c r="G115" i="30"/>
  <c r="H115" i="30"/>
  <c r="I115" i="30"/>
  <c r="J124" i="35" l="1"/>
  <c r="O124" i="35"/>
  <c r="L124" i="35"/>
  <c r="N124" i="35"/>
  <c r="K124" i="35"/>
  <c r="M124" i="35"/>
  <c r="P124" i="35"/>
  <c r="I126" i="35"/>
  <c r="K158" i="33"/>
  <c r="M158" i="33"/>
  <c r="N158" i="33"/>
  <c r="P158" i="33"/>
  <c r="Q158" i="33"/>
  <c r="J158" i="33"/>
  <c r="L158" i="33"/>
  <c r="O158" i="33"/>
  <c r="I160" i="33"/>
  <c r="K122" i="35"/>
  <c r="J122" i="35"/>
  <c r="L122" i="35"/>
  <c r="M122" i="35"/>
  <c r="O122" i="35"/>
  <c r="P122" i="35"/>
  <c r="N122" i="35"/>
  <c r="B36" i="75"/>
  <c r="I135" i="20"/>
  <c r="J135" i="20"/>
  <c r="K135" i="20"/>
  <c r="L42" i="76"/>
  <c r="L41" i="76"/>
  <c r="L40" i="76"/>
  <c r="L39" i="76"/>
  <c r="H42" i="76"/>
  <c r="G42" i="76"/>
  <c r="F42" i="76"/>
  <c r="H41" i="76"/>
  <c r="G41" i="76"/>
  <c r="F41" i="76"/>
  <c r="H40" i="76"/>
  <c r="G40" i="76"/>
  <c r="F40" i="76"/>
  <c r="H39" i="76"/>
  <c r="G39" i="76"/>
  <c r="F39" i="76"/>
  <c r="N81" i="67"/>
  <c r="N82" i="67"/>
  <c r="N83" i="67"/>
  <c r="N84" i="67"/>
  <c r="N85" i="67"/>
  <c r="N86" i="67"/>
  <c r="N87" i="67"/>
  <c r="N80" i="67"/>
  <c r="H163" i="7"/>
  <c r="H164" i="7"/>
  <c r="L126" i="35" l="1"/>
  <c r="J126" i="35"/>
  <c r="K126" i="35"/>
  <c r="M126" i="35"/>
  <c r="N126" i="35"/>
  <c r="O126" i="35"/>
  <c r="P126" i="35"/>
  <c r="I128" i="35"/>
  <c r="P160" i="33"/>
  <c r="Q160" i="33"/>
  <c r="J160" i="33"/>
  <c r="K160" i="33"/>
  <c r="L160" i="33"/>
  <c r="M160" i="33"/>
  <c r="N160" i="33"/>
  <c r="O160" i="33"/>
  <c r="I162" i="33"/>
  <c r="B37" i="75"/>
  <c r="H329" i="5"/>
  <c r="G329" i="5"/>
  <c r="F329" i="5"/>
  <c r="H327" i="5"/>
  <c r="H326" i="5"/>
  <c r="K224" i="9"/>
  <c r="K223" i="9"/>
  <c r="K222" i="9"/>
  <c r="K221" i="9"/>
  <c r="K220" i="9"/>
  <c r="H224" i="9"/>
  <c r="G224" i="9"/>
  <c r="F224" i="9"/>
  <c r="H223" i="9"/>
  <c r="G223" i="9"/>
  <c r="F223" i="9"/>
  <c r="H221" i="9"/>
  <c r="G221" i="9"/>
  <c r="F221" i="9"/>
  <c r="H220" i="9"/>
  <c r="G220" i="9"/>
  <c r="F220" i="9"/>
  <c r="I219" i="10"/>
  <c r="I218" i="10"/>
  <c r="I217" i="10"/>
  <c r="I216" i="10"/>
  <c r="I215" i="10"/>
  <c r="G217" i="10"/>
  <c r="F217" i="10"/>
  <c r="G216" i="10"/>
  <c r="F216" i="10"/>
  <c r="G215" i="10"/>
  <c r="F215" i="10"/>
  <c r="K86" i="67"/>
  <c r="J86" i="67"/>
  <c r="I86" i="67"/>
  <c r="H86" i="67"/>
  <c r="G86" i="67"/>
  <c r="F86" i="67"/>
  <c r="K85" i="67"/>
  <c r="J85" i="67"/>
  <c r="I85" i="67"/>
  <c r="G85" i="67"/>
  <c r="F85" i="67"/>
  <c r="K84" i="67"/>
  <c r="J84" i="67"/>
  <c r="H84" i="67"/>
  <c r="F84" i="67"/>
  <c r="K83" i="67"/>
  <c r="J83" i="67"/>
  <c r="H83" i="67"/>
  <c r="G83" i="67"/>
  <c r="F83" i="67"/>
  <c r="M172" i="7"/>
  <c r="M171" i="7"/>
  <c r="M170" i="7"/>
  <c r="K172" i="7"/>
  <c r="J172" i="7"/>
  <c r="I172" i="7"/>
  <c r="G172" i="7"/>
  <c r="K171" i="7"/>
  <c r="J171" i="7"/>
  <c r="I171" i="7"/>
  <c r="G171" i="7"/>
  <c r="F171" i="7"/>
  <c r="K170" i="7"/>
  <c r="J170" i="7"/>
  <c r="I170" i="7"/>
  <c r="G170" i="7"/>
  <c r="F170" i="7"/>
  <c r="K220" i="4"/>
  <c r="K219" i="4"/>
  <c r="K218" i="4"/>
  <c r="K217" i="4"/>
  <c r="I219" i="4"/>
  <c r="H219" i="4"/>
  <c r="G219" i="4"/>
  <c r="I218" i="4"/>
  <c r="H218" i="4"/>
  <c r="G218" i="4"/>
  <c r="F218" i="4"/>
  <c r="I217" i="4"/>
  <c r="H217" i="4"/>
  <c r="G217" i="4"/>
  <c r="F217" i="4"/>
  <c r="I216" i="4"/>
  <c r="H216" i="4"/>
  <c r="G216" i="4"/>
  <c r="F216" i="4"/>
  <c r="K229" i="6"/>
  <c r="K228" i="6"/>
  <c r="K227" i="6"/>
  <c r="P128" i="35" l="1"/>
  <c r="K128" i="35"/>
  <c r="O128" i="35"/>
  <c r="N128" i="35"/>
  <c r="M128" i="35"/>
  <c r="L128" i="35"/>
  <c r="J128" i="35"/>
  <c r="I130" i="35"/>
  <c r="Q162" i="33"/>
  <c r="O162" i="33"/>
  <c r="N162" i="33"/>
  <c r="L162" i="33"/>
  <c r="J162" i="33"/>
  <c r="P162" i="33"/>
  <c r="M162" i="33"/>
  <c r="K162" i="33"/>
  <c r="B38" i="75"/>
  <c r="G76" i="67"/>
  <c r="K286" i="11"/>
  <c r="K287" i="11" s="1"/>
  <c r="K288" i="11" s="1"/>
  <c r="F286" i="11"/>
  <c r="H286" i="11"/>
  <c r="I286" i="11"/>
  <c r="J286" i="11"/>
  <c r="F287" i="11"/>
  <c r="H287" i="11"/>
  <c r="I287" i="11"/>
  <c r="J287" i="11"/>
  <c r="F288" i="11"/>
  <c r="H288" i="11"/>
  <c r="I288" i="11"/>
  <c r="J288" i="11"/>
  <c r="J130" i="35" l="1"/>
  <c r="K130" i="35"/>
  <c r="L130" i="35"/>
  <c r="M130" i="35"/>
  <c r="N130" i="35"/>
  <c r="O130" i="35"/>
  <c r="P130" i="35"/>
  <c r="I132" i="35"/>
  <c r="B39" i="75"/>
  <c r="J82" i="22"/>
  <c r="M80" i="22"/>
  <c r="L80" i="22"/>
  <c r="K80" i="22"/>
  <c r="J80" i="22"/>
  <c r="G34" i="73"/>
  <c r="H34" i="73"/>
  <c r="I34" i="73"/>
  <c r="J34" i="73"/>
  <c r="L34" i="73"/>
  <c r="F29" i="73"/>
  <c r="G29" i="73"/>
  <c r="H29" i="73"/>
  <c r="I29" i="73"/>
  <c r="J29" i="73"/>
  <c r="L33" i="73"/>
  <c r="G33" i="73"/>
  <c r="H33" i="73"/>
  <c r="I33" i="73"/>
  <c r="J33" i="73"/>
  <c r="M81" i="52"/>
  <c r="G76" i="52"/>
  <c r="F76" i="52"/>
  <c r="J76" i="52"/>
  <c r="M76" i="52"/>
  <c r="M77" i="52"/>
  <c r="M78" i="52"/>
  <c r="M79" i="52"/>
  <c r="M80" i="52"/>
  <c r="P132" i="35" l="1"/>
  <c r="O132" i="35"/>
  <c r="N132" i="35"/>
  <c r="M132" i="35"/>
  <c r="L132" i="35"/>
  <c r="K132" i="35"/>
  <c r="J132" i="35"/>
  <c r="B40" i="75"/>
  <c r="J84" i="22"/>
  <c r="K82" i="22"/>
  <c r="L82" i="22"/>
  <c r="M82" i="22"/>
  <c r="L29" i="73"/>
  <c r="B41" i="75" l="1"/>
  <c r="K84" i="22"/>
  <c r="M84" i="22"/>
  <c r="L84" i="22"/>
  <c r="F77" i="52"/>
  <c r="G77" i="52"/>
  <c r="J77" i="52"/>
  <c r="B42" i="75" l="1"/>
  <c r="G78" i="52"/>
  <c r="F78" i="52"/>
  <c r="J78" i="52"/>
  <c r="B43" i="75" l="1"/>
  <c r="F79" i="52"/>
  <c r="G79" i="52"/>
  <c r="J79" i="52"/>
  <c r="B44" i="75" l="1"/>
  <c r="G80" i="52"/>
  <c r="F80" i="52"/>
  <c r="J80" i="52"/>
  <c r="B46" i="75" l="1"/>
  <c r="F81" i="52"/>
  <c r="J81" i="52"/>
  <c r="G81" i="52"/>
  <c r="B47" i="75" l="1"/>
  <c r="F44" i="72"/>
  <c r="F43" i="72"/>
  <c r="I106" i="30"/>
  <c r="H106" i="30"/>
  <c r="G106" i="30"/>
  <c r="B48" i="75" l="1"/>
  <c r="F79" i="22"/>
  <c r="E78" i="22"/>
  <c r="F74" i="22"/>
  <c r="F72" i="22"/>
  <c r="M78" i="22"/>
  <c r="L78" i="22"/>
  <c r="K78" i="22"/>
  <c r="J78" i="22"/>
  <c r="M76" i="22"/>
  <c r="L76" i="22"/>
  <c r="K76" i="22"/>
  <c r="J76" i="22"/>
  <c r="M74" i="22"/>
  <c r="L74" i="22"/>
  <c r="K74" i="22"/>
  <c r="J74" i="22"/>
  <c r="M72" i="22"/>
  <c r="L72" i="22"/>
  <c r="K72" i="22"/>
  <c r="J72" i="22"/>
  <c r="B50" i="75" l="1"/>
  <c r="B49" i="75"/>
  <c r="F78" i="22"/>
  <c r="B51" i="75" l="1"/>
  <c r="F80" i="22"/>
  <c r="B52" i="75" l="1"/>
  <c r="F82" i="22"/>
  <c r="F84" i="22"/>
  <c r="G210" i="10"/>
  <c r="B53" i="75" l="1"/>
  <c r="B54" i="75" l="1"/>
  <c r="R61" i="71"/>
  <c r="R60" i="71"/>
  <c r="R59" i="71"/>
  <c r="R58" i="71"/>
  <c r="R57" i="71"/>
  <c r="O57" i="71"/>
  <c r="N57" i="71"/>
  <c r="M57" i="71"/>
  <c r="L57" i="71"/>
  <c r="K57" i="71"/>
  <c r="J57" i="71"/>
  <c r="F45" i="72"/>
  <c r="G93" i="27"/>
  <c r="B55" i="75" l="1"/>
  <c r="K78" i="67"/>
  <c r="K80" i="67"/>
  <c r="K82" i="67"/>
  <c r="K87" i="67"/>
  <c r="K69" i="67"/>
  <c r="K70" i="67"/>
  <c r="K71" i="67"/>
  <c r="K72" i="67"/>
  <c r="K73" i="67"/>
  <c r="K74" i="67"/>
  <c r="K75" i="67"/>
  <c r="K76" i="67"/>
  <c r="K68" i="67"/>
  <c r="F218" i="9"/>
  <c r="B56" i="75" l="1"/>
  <c r="G201" i="10"/>
  <c r="G202" i="10"/>
  <c r="G203" i="10"/>
  <c r="G204" i="10"/>
  <c r="G205" i="10"/>
  <c r="G206" i="10"/>
  <c r="G207" i="10"/>
  <c r="G208" i="10"/>
  <c r="G209" i="10"/>
  <c r="G211" i="10"/>
  <c r="G212" i="10"/>
  <c r="G213" i="10"/>
  <c r="G214" i="10"/>
  <c r="G219" i="10"/>
  <c r="B57" i="75" l="1"/>
  <c r="M75" i="52"/>
  <c r="M72" i="52"/>
  <c r="M73" i="52"/>
  <c r="M74" i="52"/>
  <c r="B58" i="75" l="1"/>
  <c r="F68" i="22"/>
  <c r="F66" i="22"/>
  <c r="F64" i="22"/>
  <c r="F62" i="22"/>
  <c r="B59" i="75" l="1"/>
  <c r="M34" i="74"/>
  <c r="M33" i="74"/>
  <c r="M32" i="74"/>
  <c r="M31" i="74"/>
  <c r="M30" i="74"/>
  <c r="M29" i="74"/>
  <c r="M28" i="74"/>
  <c r="M27" i="74"/>
  <c r="M26" i="74"/>
  <c r="B60" i="75" l="1"/>
  <c r="F111" i="33"/>
  <c r="F116" i="33"/>
  <c r="F24" i="73"/>
  <c r="G24" i="73"/>
  <c r="H24" i="73"/>
  <c r="I24" i="73"/>
  <c r="J24" i="73"/>
  <c r="G25" i="73"/>
  <c r="I25" i="73"/>
  <c r="J25" i="73"/>
  <c r="G26" i="73"/>
  <c r="H26" i="73"/>
  <c r="I26" i="73"/>
  <c r="J26" i="73"/>
  <c r="F28" i="73"/>
  <c r="G28" i="73"/>
  <c r="H28" i="73"/>
  <c r="I28" i="73"/>
  <c r="K51" i="24"/>
  <c r="F50" i="24"/>
  <c r="G50" i="24"/>
  <c r="K50" i="24"/>
  <c r="F51" i="24"/>
  <c r="G51" i="24"/>
  <c r="F52" i="24"/>
  <c r="G52" i="24"/>
  <c r="F53" i="24"/>
  <c r="G53" i="24"/>
  <c r="B61" i="75" l="1"/>
  <c r="K53" i="24"/>
  <c r="K52" i="24"/>
  <c r="B62" i="75" l="1"/>
  <c r="G102" i="27"/>
  <c r="H102" i="27"/>
  <c r="I102" i="27"/>
  <c r="J102" i="27"/>
  <c r="G103" i="27"/>
  <c r="H103" i="27"/>
  <c r="I103" i="27"/>
  <c r="J103" i="27"/>
  <c r="G104" i="27"/>
  <c r="H104" i="27"/>
  <c r="I104" i="27"/>
  <c r="J104" i="27"/>
  <c r="G105" i="27"/>
  <c r="H105" i="27"/>
  <c r="I105" i="27"/>
  <c r="J105" i="27"/>
  <c r="G106" i="27"/>
  <c r="H106" i="27"/>
  <c r="I106" i="27"/>
  <c r="J106" i="27"/>
  <c r="B63" i="75" l="1"/>
  <c r="L45" i="72"/>
  <c r="K45" i="72"/>
  <c r="J45" i="72"/>
  <c r="L44" i="72"/>
  <c r="K44" i="72"/>
  <c r="J44" i="72"/>
  <c r="B64" i="75" l="1"/>
  <c r="G202" i="64"/>
  <c r="F202" i="64"/>
  <c r="F204" i="64"/>
  <c r="G204" i="64"/>
  <c r="F203" i="64"/>
  <c r="G203" i="64"/>
  <c r="F19" i="73" l="1"/>
  <c r="G19" i="73"/>
  <c r="F20" i="73"/>
  <c r="G20" i="73"/>
  <c r="F21" i="73"/>
  <c r="G21" i="73"/>
  <c r="F22" i="73"/>
  <c r="G22" i="73"/>
  <c r="G23" i="73"/>
  <c r="G18" i="73"/>
  <c r="F18" i="73"/>
  <c r="F36" i="24"/>
  <c r="F37" i="24"/>
  <c r="F39" i="24"/>
  <c r="G39" i="24"/>
  <c r="G36" i="24"/>
  <c r="G37" i="24"/>
  <c r="G44" i="24"/>
  <c r="G45" i="24"/>
  <c r="G46" i="24"/>
  <c r="G47" i="24"/>
  <c r="G48" i="24"/>
  <c r="G49" i="24"/>
  <c r="F44" i="24"/>
  <c r="F45" i="24"/>
  <c r="F46" i="24"/>
  <c r="F47" i="24"/>
  <c r="F48" i="24"/>
  <c r="F49" i="24"/>
  <c r="G43" i="24"/>
  <c r="F43" i="24"/>
  <c r="K70" i="22"/>
  <c r="K68" i="22"/>
  <c r="K66" i="22"/>
  <c r="K64" i="22"/>
  <c r="L70" i="22"/>
  <c r="L68" i="22"/>
  <c r="L66" i="22"/>
  <c r="L64" i="22"/>
  <c r="M70" i="22"/>
  <c r="M68" i="22"/>
  <c r="M66" i="22"/>
  <c r="M64" i="22"/>
  <c r="M62" i="22"/>
  <c r="L62" i="22"/>
  <c r="K62" i="22"/>
  <c r="H73" i="21"/>
  <c r="H74" i="21"/>
  <c r="H75" i="21"/>
  <c r="H76" i="21"/>
  <c r="H77" i="21"/>
  <c r="H72" i="21"/>
  <c r="G72" i="21"/>
  <c r="F72" i="21"/>
  <c r="B65" i="75" l="1"/>
  <c r="J111" i="23"/>
  <c r="I111" i="23"/>
  <c r="M106" i="23"/>
  <c r="M105" i="23"/>
  <c r="M104" i="23"/>
  <c r="M103" i="23"/>
  <c r="M102" i="23"/>
  <c r="B66" i="75" l="1"/>
  <c r="L10" i="73"/>
  <c r="K179" i="30"/>
  <c r="J181" i="30"/>
  <c r="L181" i="30"/>
  <c r="F182" i="30"/>
  <c r="G182" i="30"/>
  <c r="H182" i="30"/>
  <c r="J182" i="30"/>
  <c r="K182" i="30"/>
  <c r="L182" i="30"/>
  <c r="F183" i="30"/>
  <c r="G183" i="30"/>
  <c r="H183" i="30"/>
  <c r="J183" i="30"/>
  <c r="K183" i="30"/>
  <c r="L183" i="30"/>
  <c r="F184" i="30"/>
  <c r="G184" i="30"/>
  <c r="H184" i="30"/>
  <c r="J184" i="30"/>
  <c r="K184" i="30"/>
  <c r="L184" i="30"/>
  <c r="F185" i="30"/>
  <c r="G185" i="30"/>
  <c r="H185" i="30"/>
  <c r="J185" i="30"/>
  <c r="K185" i="30"/>
  <c r="L185" i="30"/>
  <c r="F186" i="30"/>
  <c r="G186" i="30"/>
  <c r="H186" i="30"/>
  <c r="J186" i="30"/>
  <c r="K186" i="30"/>
  <c r="L186" i="30"/>
  <c r="F187" i="30"/>
  <c r="G187" i="30"/>
  <c r="H187" i="30"/>
  <c r="J187" i="30"/>
  <c r="K187" i="30"/>
  <c r="L187" i="30"/>
  <c r="F188" i="30"/>
  <c r="G188" i="30"/>
  <c r="H188" i="30"/>
  <c r="J188" i="30"/>
  <c r="K188" i="30"/>
  <c r="L188" i="30"/>
  <c r="F189" i="30"/>
  <c r="G189" i="30"/>
  <c r="H189" i="30"/>
  <c r="J189" i="30"/>
  <c r="K189" i="30"/>
  <c r="L189" i="30"/>
  <c r="F190" i="30"/>
  <c r="G190" i="30"/>
  <c r="H190" i="30"/>
  <c r="J190" i="30"/>
  <c r="K190" i="30"/>
  <c r="L190" i="30"/>
  <c r="J191" i="30"/>
  <c r="K191" i="30"/>
  <c r="L191" i="30"/>
  <c r="L100" i="30"/>
  <c r="L101" i="30" s="1"/>
  <c r="L102" i="30" s="1"/>
  <c r="L103" i="30" s="1"/>
  <c r="L104" i="30" s="1"/>
  <c r="L105" i="30" s="1"/>
  <c r="L106" i="30" s="1"/>
  <c r="L107" i="30" s="1"/>
  <c r="L108" i="30" s="1"/>
  <c r="L109" i="30" s="1"/>
  <c r="L110" i="30" s="1"/>
  <c r="L111" i="30" s="1"/>
  <c r="L112" i="30" s="1"/>
  <c r="L113" i="30" s="1"/>
  <c r="L114" i="30" s="1"/>
  <c r="L115" i="30" s="1"/>
  <c r="L116" i="30" s="1"/>
  <c r="L117" i="30" s="1"/>
  <c r="L118" i="30" s="1"/>
  <c r="K100" i="30"/>
  <c r="K101" i="30" s="1"/>
  <c r="K102" i="30" s="1"/>
  <c r="K103" i="30" s="1"/>
  <c r="K104" i="30" s="1"/>
  <c r="K105" i="30" s="1"/>
  <c r="K106" i="30" s="1"/>
  <c r="K107" i="30" s="1"/>
  <c r="K108" i="30" s="1"/>
  <c r="K109" i="30" s="1"/>
  <c r="K110" i="30" s="1"/>
  <c r="K111" i="30" s="1"/>
  <c r="K112" i="30" s="1"/>
  <c r="K113" i="30" s="1"/>
  <c r="K114" i="30" s="1"/>
  <c r="K115" i="30" s="1"/>
  <c r="K116" i="30" s="1"/>
  <c r="K117" i="30" s="1"/>
  <c r="K118" i="30" s="1"/>
  <c r="G100" i="30"/>
  <c r="H100" i="30"/>
  <c r="I100" i="30"/>
  <c r="G101" i="30"/>
  <c r="H101" i="30"/>
  <c r="I101" i="30"/>
  <c r="H102" i="30"/>
  <c r="I102" i="30"/>
  <c r="G103" i="30"/>
  <c r="H103" i="30"/>
  <c r="I103" i="30"/>
  <c r="G104" i="30"/>
  <c r="H104" i="30"/>
  <c r="I104" i="30"/>
  <c r="H105" i="30"/>
  <c r="I105" i="30"/>
  <c r="G107" i="30"/>
  <c r="H107" i="30"/>
  <c r="I107" i="30"/>
  <c r="G108" i="30"/>
  <c r="H108" i="30"/>
  <c r="I108" i="30"/>
  <c r="G109" i="30"/>
  <c r="H109" i="30"/>
  <c r="I109" i="30"/>
  <c r="G99" i="30"/>
  <c r="H99" i="30"/>
  <c r="I99" i="30"/>
  <c r="R51" i="71"/>
  <c r="R50" i="71"/>
  <c r="J50" i="71"/>
  <c r="K50" i="71"/>
  <c r="L50" i="71"/>
  <c r="M50" i="71"/>
  <c r="N50" i="71"/>
  <c r="O50" i="71"/>
  <c r="J51" i="71"/>
  <c r="K51" i="71"/>
  <c r="L51" i="71"/>
  <c r="M51" i="71"/>
  <c r="N51" i="71"/>
  <c r="O51" i="71"/>
  <c r="F51" i="71"/>
  <c r="F50" i="71"/>
  <c r="L38" i="76"/>
  <c r="L37" i="76"/>
  <c r="L36" i="76"/>
  <c r="L35" i="76"/>
  <c r="L34" i="76"/>
  <c r="L33" i="76"/>
  <c r="F37" i="76"/>
  <c r="G37" i="76"/>
  <c r="H37" i="76"/>
  <c r="F38" i="76"/>
  <c r="G38" i="76"/>
  <c r="H38" i="76"/>
  <c r="H36" i="76"/>
  <c r="G36" i="76"/>
  <c r="F36" i="76"/>
  <c r="H35" i="76"/>
  <c r="G35" i="76"/>
  <c r="F35" i="76"/>
  <c r="H34" i="76"/>
  <c r="G34" i="76"/>
  <c r="F34" i="76"/>
  <c r="H33" i="76"/>
  <c r="G33" i="76"/>
  <c r="F33" i="76"/>
  <c r="P56" i="66"/>
  <c r="O57" i="66"/>
  <c r="O56" i="66"/>
  <c r="N56" i="66"/>
  <c r="N57" i="66"/>
  <c r="M57" i="66"/>
  <c r="L57" i="66"/>
  <c r="K57" i="66"/>
  <c r="J57" i="66"/>
  <c r="I57" i="66"/>
  <c r="H57" i="66"/>
  <c r="G57" i="66"/>
  <c r="G56" i="66"/>
  <c r="M56" i="66"/>
  <c r="J58" i="66"/>
  <c r="J56" i="66"/>
  <c r="J55" i="66"/>
  <c r="J54" i="66"/>
  <c r="I54" i="66"/>
  <c r="H54" i="66"/>
  <c r="G54" i="66"/>
  <c r="M61" i="66"/>
  <c r="M60" i="66"/>
  <c r="M59" i="66"/>
  <c r="M58" i="66"/>
  <c r="M55" i="66"/>
  <c r="M54" i="66"/>
  <c r="L61" i="66"/>
  <c r="L60" i="66"/>
  <c r="L59" i="66"/>
  <c r="L58" i="66"/>
  <c r="L56" i="66"/>
  <c r="L55" i="66"/>
  <c r="L54" i="66"/>
  <c r="K61" i="66"/>
  <c r="K60" i="66"/>
  <c r="K59" i="66"/>
  <c r="K58" i="66"/>
  <c r="K56" i="66"/>
  <c r="K55" i="66"/>
  <c r="K54" i="66"/>
  <c r="I61" i="66"/>
  <c r="I60" i="66"/>
  <c r="I59" i="66"/>
  <c r="I58" i="66"/>
  <c r="I56" i="66"/>
  <c r="I55" i="66"/>
  <c r="H61" i="66"/>
  <c r="H60" i="66"/>
  <c r="H59" i="66"/>
  <c r="H58" i="66"/>
  <c r="H56" i="66"/>
  <c r="H55" i="66"/>
  <c r="G61" i="66"/>
  <c r="G60" i="66"/>
  <c r="G59" i="66"/>
  <c r="G58" i="66"/>
  <c r="G55" i="66"/>
  <c r="S54" i="66"/>
  <c r="B67" i="75" l="1"/>
  <c r="F94" i="27"/>
  <c r="G94" i="27"/>
  <c r="H94" i="27"/>
  <c r="I94" i="27"/>
  <c r="J94" i="27"/>
  <c r="F95" i="27"/>
  <c r="G95" i="27"/>
  <c r="H95" i="27"/>
  <c r="I95" i="27"/>
  <c r="J95" i="27"/>
  <c r="F96" i="27"/>
  <c r="G96" i="27"/>
  <c r="H96" i="27"/>
  <c r="I96" i="27"/>
  <c r="J96" i="27"/>
  <c r="F97" i="27"/>
  <c r="G97" i="27"/>
  <c r="H97" i="27"/>
  <c r="I97" i="27"/>
  <c r="J97" i="27"/>
  <c r="F92" i="27"/>
  <c r="G92" i="27"/>
  <c r="H92" i="27"/>
  <c r="I92" i="27"/>
  <c r="J92" i="27"/>
  <c r="F93" i="27"/>
  <c r="H93" i="27"/>
  <c r="I93" i="27"/>
  <c r="J93" i="27"/>
  <c r="I130" i="20"/>
  <c r="J130" i="20"/>
  <c r="J131" i="20"/>
  <c r="K131" i="20"/>
  <c r="I132" i="20"/>
  <c r="J132" i="20"/>
  <c r="K132" i="20"/>
  <c r="J133" i="20"/>
  <c r="K133" i="20"/>
  <c r="B68" i="75" l="1"/>
  <c r="L24" i="73"/>
  <c r="F30" i="75"/>
  <c r="G30" i="75"/>
  <c r="H30" i="75"/>
  <c r="I30" i="75"/>
  <c r="J30" i="75"/>
  <c r="F31" i="75"/>
  <c r="G31" i="75"/>
  <c r="H31" i="75"/>
  <c r="I31" i="75"/>
  <c r="J31" i="75"/>
  <c r="F32" i="75"/>
  <c r="G32" i="75"/>
  <c r="H32" i="75"/>
  <c r="I32" i="75"/>
  <c r="J32" i="75"/>
  <c r="F33" i="75"/>
  <c r="G33" i="75"/>
  <c r="H33" i="75"/>
  <c r="I33" i="75"/>
  <c r="J33" i="75"/>
  <c r="L178" i="42"/>
  <c r="K180" i="42"/>
  <c r="M180" i="42"/>
  <c r="C181" i="42"/>
  <c r="D181" i="42"/>
  <c r="E181" i="42"/>
  <c r="G181" i="42"/>
  <c r="H181" i="42"/>
  <c r="I181" i="42"/>
  <c r="K181" i="42"/>
  <c r="L181" i="42"/>
  <c r="M181" i="42"/>
  <c r="C182" i="42"/>
  <c r="D182" i="42"/>
  <c r="E182" i="42"/>
  <c r="G182" i="42"/>
  <c r="H182" i="42"/>
  <c r="I182" i="42"/>
  <c r="K182" i="42"/>
  <c r="L182" i="42"/>
  <c r="M182" i="42"/>
  <c r="C183" i="42"/>
  <c r="D183" i="42"/>
  <c r="E183" i="42"/>
  <c r="G183" i="42"/>
  <c r="H183" i="42"/>
  <c r="I183" i="42"/>
  <c r="K183" i="42"/>
  <c r="L183" i="42"/>
  <c r="M183" i="42"/>
  <c r="C184" i="42"/>
  <c r="D184" i="42"/>
  <c r="E184" i="42"/>
  <c r="G184" i="42"/>
  <c r="H184" i="42"/>
  <c r="I184" i="42"/>
  <c r="K184" i="42"/>
  <c r="L184" i="42"/>
  <c r="M184" i="42"/>
  <c r="C185" i="42"/>
  <c r="D185" i="42"/>
  <c r="E185" i="42"/>
  <c r="G185" i="42"/>
  <c r="H185" i="42"/>
  <c r="I185" i="42"/>
  <c r="K185" i="42"/>
  <c r="L185" i="42"/>
  <c r="M185" i="42"/>
  <c r="C186" i="42"/>
  <c r="D186" i="42"/>
  <c r="E186" i="42"/>
  <c r="G186" i="42"/>
  <c r="H186" i="42"/>
  <c r="I186" i="42"/>
  <c r="K186" i="42"/>
  <c r="L186" i="42"/>
  <c r="M186" i="42"/>
  <c r="C187" i="42"/>
  <c r="D187" i="42"/>
  <c r="E187" i="42"/>
  <c r="G187" i="42"/>
  <c r="H187" i="42"/>
  <c r="I187" i="42"/>
  <c r="K187" i="42"/>
  <c r="L187" i="42"/>
  <c r="M187" i="42"/>
  <c r="C188" i="42"/>
  <c r="D188" i="42"/>
  <c r="E188" i="42"/>
  <c r="G188" i="42"/>
  <c r="H188" i="42"/>
  <c r="I188" i="42"/>
  <c r="K188" i="42"/>
  <c r="L188" i="42"/>
  <c r="M188" i="42"/>
  <c r="C189" i="42"/>
  <c r="D189" i="42"/>
  <c r="E189" i="42"/>
  <c r="G189" i="42"/>
  <c r="H189" i="42"/>
  <c r="I189" i="42"/>
  <c r="K189" i="42"/>
  <c r="L189" i="42"/>
  <c r="M189" i="42"/>
  <c r="C190" i="42"/>
  <c r="D190" i="42"/>
  <c r="E190" i="42"/>
  <c r="K190" i="42"/>
  <c r="L190" i="42"/>
  <c r="M190" i="42"/>
  <c r="C191" i="42"/>
  <c r="D191" i="42"/>
  <c r="E191" i="42"/>
  <c r="C192" i="42"/>
  <c r="D192" i="42"/>
  <c r="E192" i="42"/>
  <c r="C193" i="42"/>
  <c r="D193" i="42"/>
  <c r="E193" i="42"/>
  <c r="C194" i="42"/>
  <c r="D194" i="42"/>
  <c r="E194" i="42"/>
  <c r="F281" i="11"/>
  <c r="H281" i="11"/>
  <c r="I281" i="11"/>
  <c r="J281" i="11"/>
  <c r="F282" i="11"/>
  <c r="H282" i="11"/>
  <c r="I282" i="11"/>
  <c r="J282" i="11"/>
  <c r="F283" i="11"/>
  <c r="H283" i="11"/>
  <c r="I283" i="11"/>
  <c r="J283" i="11"/>
  <c r="F284" i="11"/>
  <c r="H284" i="11"/>
  <c r="I284" i="11"/>
  <c r="J284" i="11"/>
  <c r="F285" i="11"/>
  <c r="H285" i="11"/>
  <c r="I285" i="11"/>
  <c r="J285" i="11"/>
  <c r="F79" i="67"/>
  <c r="G79" i="67"/>
  <c r="H79" i="67"/>
  <c r="F80" i="67"/>
  <c r="J80" i="67"/>
  <c r="F81" i="67"/>
  <c r="H81" i="67"/>
  <c r="J81" i="67"/>
  <c r="F82" i="67"/>
  <c r="H82" i="67"/>
  <c r="J82" i="67"/>
  <c r="J87" i="67"/>
  <c r="F212" i="10"/>
  <c r="F213" i="10"/>
  <c r="F214" i="10"/>
  <c r="F219" i="10"/>
  <c r="G217" i="9"/>
  <c r="H217" i="9"/>
  <c r="I217" i="9"/>
  <c r="G218" i="9"/>
  <c r="H218" i="9"/>
  <c r="I218" i="9"/>
  <c r="G219" i="9"/>
  <c r="H219" i="9"/>
  <c r="G222" i="9"/>
  <c r="H222" i="9"/>
  <c r="G165" i="7"/>
  <c r="I165" i="7"/>
  <c r="J165" i="7"/>
  <c r="K165" i="7"/>
  <c r="F166" i="7"/>
  <c r="G166" i="7"/>
  <c r="I166" i="7"/>
  <c r="J166" i="7"/>
  <c r="K166" i="7"/>
  <c r="F167" i="7"/>
  <c r="G167" i="7"/>
  <c r="I167" i="7"/>
  <c r="J167" i="7"/>
  <c r="K167" i="7"/>
  <c r="F168" i="7"/>
  <c r="G168" i="7"/>
  <c r="I168" i="7"/>
  <c r="J168" i="7"/>
  <c r="K168" i="7"/>
  <c r="F169" i="7"/>
  <c r="G169" i="7"/>
  <c r="I169" i="7"/>
  <c r="J169" i="7"/>
  <c r="K169" i="7"/>
  <c r="F323" i="5"/>
  <c r="G323" i="5"/>
  <c r="H323" i="5"/>
  <c r="F324" i="5"/>
  <c r="G324" i="5"/>
  <c r="H324" i="5"/>
  <c r="H325" i="5"/>
  <c r="F220" i="4"/>
  <c r="G220" i="4"/>
  <c r="H220" i="4"/>
  <c r="I220" i="4"/>
  <c r="F212" i="4"/>
  <c r="G212" i="4"/>
  <c r="H212" i="4"/>
  <c r="I212" i="4"/>
  <c r="F213" i="4"/>
  <c r="G213" i="4"/>
  <c r="H213" i="4"/>
  <c r="I213" i="4"/>
  <c r="F214" i="4"/>
  <c r="G214" i="4"/>
  <c r="H214" i="4"/>
  <c r="I214" i="4"/>
  <c r="F215" i="4"/>
  <c r="G215" i="4"/>
  <c r="H215" i="4"/>
  <c r="I215" i="4"/>
  <c r="B69" i="75" l="1"/>
  <c r="L25" i="73"/>
  <c r="B70" i="75" l="1"/>
  <c r="L26" i="73"/>
  <c r="B71" i="75" l="1"/>
  <c r="L27" i="73"/>
  <c r="L28" i="73"/>
  <c r="B72" i="75" l="1"/>
  <c r="L13" i="73"/>
  <c r="L18" i="73"/>
  <c r="L19" i="73"/>
  <c r="L20" i="73"/>
  <c r="L21" i="73"/>
  <c r="L22" i="73"/>
  <c r="L12" i="73"/>
  <c r="L11" i="73"/>
  <c r="B73" i="75" l="1"/>
  <c r="F34" i="74"/>
  <c r="F33" i="74"/>
  <c r="F32" i="74"/>
  <c r="F31" i="74"/>
  <c r="F30" i="74"/>
  <c r="F29" i="74"/>
  <c r="H78" i="21" l="1"/>
  <c r="K161" i="31"/>
  <c r="J161" i="31"/>
  <c r="I161" i="31"/>
  <c r="H161" i="31"/>
  <c r="G161" i="31"/>
  <c r="F161" i="31"/>
  <c r="K160" i="31"/>
  <c r="J160" i="31"/>
  <c r="I160" i="31"/>
  <c r="H160" i="31"/>
  <c r="G160" i="31"/>
  <c r="F160" i="31"/>
  <c r="K159" i="31"/>
  <c r="J159" i="31"/>
  <c r="I159" i="31"/>
  <c r="H159" i="31"/>
  <c r="G159" i="31"/>
  <c r="F159" i="31"/>
  <c r="K158" i="31"/>
  <c r="J158" i="31"/>
  <c r="I158" i="31"/>
  <c r="H158" i="31"/>
  <c r="G158" i="31"/>
  <c r="F158" i="31"/>
  <c r="K157" i="31"/>
  <c r="J157" i="31"/>
  <c r="I157" i="31"/>
  <c r="H157" i="31"/>
  <c r="G157" i="31"/>
  <c r="F157" i="31"/>
  <c r="K156" i="31"/>
  <c r="J156" i="31"/>
  <c r="I156" i="31"/>
  <c r="H156" i="31"/>
  <c r="G156" i="31"/>
  <c r="F156" i="31"/>
  <c r="F112" i="33"/>
  <c r="F108" i="33"/>
  <c r="F109" i="33"/>
  <c r="F114" i="33"/>
  <c r="K49" i="24"/>
  <c r="K48" i="24"/>
  <c r="K47" i="24"/>
  <c r="K46" i="24"/>
  <c r="F28" i="74"/>
  <c r="F27" i="74"/>
  <c r="F26" i="74"/>
  <c r="L36" i="26"/>
  <c r="L37" i="26"/>
  <c r="L38" i="26"/>
  <c r="E36" i="26"/>
  <c r="F36" i="26"/>
  <c r="G36" i="26"/>
  <c r="H36" i="26"/>
  <c r="E37" i="26"/>
  <c r="F37" i="26"/>
  <c r="G37" i="26"/>
  <c r="H37" i="26"/>
  <c r="E38" i="26"/>
  <c r="F38" i="26"/>
  <c r="G38" i="26"/>
  <c r="H38" i="26"/>
  <c r="H30" i="26"/>
  <c r="G30" i="26"/>
  <c r="E30" i="26"/>
  <c r="H19" i="73"/>
  <c r="I19" i="73"/>
  <c r="J19" i="73"/>
  <c r="H20" i="73"/>
  <c r="I20" i="73"/>
  <c r="J20" i="73"/>
  <c r="H21" i="73"/>
  <c r="I21" i="73"/>
  <c r="J21" i="73"/>
  <c r="H22" i="73"/>
  <c r="I22" i="73"/>
  <c r="J22" i="73"/>
  <c r="H23" i="73"/>
  <c r="I23" i="73"/>
  <c r="J23" i="73"/>
  <c r="F10" i="33"/>
  <c r="F19" i="33"/>
  <c r="F22" i="33"/>
  <c r="F25" i="33"/>
  <c r="F28" i="33"/>
  <c r="F30" i="33"/>
  <c r="F32" i="33"/>
  <c r="F34" i="33"/>
  <c r="F36" i="33"/>
  <c r="F38" i="33"/>
  <c r="F40" i="33"/>
  <c r="F42" i="33"/>
  <c r="F44" i="33"/>
  <c r="F46" i="33"/>
  <c r="F47" i="33"/>
  <c r="F49" i="33"/>
  <c r="F56" i="33"/>
  <c r="F58" i="33"/>
  <c r="F60" i="33"/>
  <c r="F62" i="33"/>
  <c r="F64" i="33"/>
  <c r="F66" i="33"/>
  <c r="F68" i="33"/>
  <c r="F70" i="33"/>
  <c r="F72" i="33"/>
  <c r="F75" i="33"/>
  <c r="F77" i="33"/>
  <c r="F79" i="33"/>
  <c r="F81" i="33"/>
  <c r="F83" i="33"/>
  <c r="F85" i="33"/>
  <c r="F87" i="33"/>
  <c r="F89" i="33"/>
  <c r="F91" i="33"/>
  <c r="F93" i="33"/>
  <c r="F95" i="33"/>
  <c r="F97" i="33"/>
  <c r="F99" i="33"/>
  <c r="F101" i="33"/>
  <c r="F103" i="33"/>
  <c r="F110" i="33"/>
  <c r="L32" i="76"/>
  <c r="L31" i="76"/>
  <c r="L30" i="76"/>
  <c r="F31" i="76"/>
  <c r="G31" i="76"/>
  <c r="H31" i="76"/>
  <c r="F32" i="76"/>
  <c r="G32" i="76"/>
  <c r="H32" i="76"/>
  <c r="F104" i="23"/>
  <c r="G104" i="23"/>
  <c r="H104" i="23"/>
  <c r="I104" i="23"/>
  <c r="J104" i="23"/>
  <c r="F105" i="23"/>
  <c r="G105" i="23"/>
  <c r="H105" i="23"/>
  <c r="I105" i="23"/>
  <c r="J105" i="23"/>
  <c r="F106" i="23"/>
  <c r="G106" i="23"/>
  <c r="H106" i="23"/>
  <c r="I106" i="23"/>
  <c r="J106" i="23"/>
  <c r="I112" i="23"/>
  <c r="J112" i="23"/>
  <c r="J103" i="23"/>
  <c r="I103" i="23"/>
  <c r="H103" i="23"/>
  <c r="G103" i="23"/>
  <c r="F103" i="23"/>
  <c r="K116" i="33"/>
  <c r="L116" i="33"/>
  <c r="M116" i="33"/>
  <c r="N116" i="33"/>
  <c r="O116" i="33"/>
  <c r="P116" i="33"/>
  <c r="Q116" i="33"/>
  <c r="K114" i="33"/>
  <c r="L114" i="33"/>
  <c r="M114" i="33"/>
  <c r="N114" i="33"/>
  <c r="O114" i="33"/>
  <c r="P114" i="33"/>
  <c r="Q114" i="33"/>
  <c r="K112" i="33"/>
  <c r="L112" i="33"/>
  <c r="M112" i="33"/>
  <c r="N112" i="33"/>
  <c r="O112" i="33"/>
  <c r="P112" i="33"/>
  <c r="Q112" i="33"/>
  <c r="K110" i="33"/>
  <c r="L110" i="33"/>
  <c r="M110" i="33"/>
  <c r="N110" i="33"/>
  <c r="O110" i="33"/>
  <c r="P110" i="33"/>
  <c r="Q110" i="33"/>
  <c r="Q108" i="33"/>
  <c r="P108" i="33"/>
  <c r="O108" i="33"/>
  <c r="N108" i="33"/>
  <c r="M108" i="33"/>
  <c r="L108" i="33"/>
  <c r="K108" i="33"/>
  <c r="J108" i="33"/>
  <c r="I63" i="21"/>
  <c r="G79" i="21" l="1"/>
  <c r="F79" i="21"/>
  <c r="H79" i="21"/>
  <c r="F64" i="21"/>
  <c r="H64" i="21"/>
  <c r="H63" i="21"/>
  <c r="F63" i="21"/>
  <c r="I64" i="21"/>
  <c r="F80" i="21" l="1"/>
  <c r="G80" i="21"/>
  <c r="H80" i="21"/>
  <c r="I65" i="21"/>
  <c r="H65" i="21"/>
  <c r="F65" i="21"/>
  <c r="G81" i="21" l="1"/>
  <c r="F81" i="21"/>
  <c r="H81" i="21"/>
  <c r="L23" i="73"/>
  <c r="I66" i="21"/>
  <c r="H66" i="21"/>
  <c r="F66" i="21"/>
  <c r="G154" i="31"/>
  <c r="H19" i="38"/>
  <c r="M19" i="38" l="1"/>
  <c r="L19" i="38"/>
  <c r="G84" i="21"/>
  <c r="F84" i="21"/>
  <c r="H84" i="21"/>
  <c r="F83" i="21"/>
  <c r="G83" i="21"/>
  <c r="H83" i="21"/>
  <c r="I67" i="21"/>
  <c r="H67" i="21"/>
  <c r="F67" i="21"/>
  <c r="I19" i="38"/>
  <c r="J19" i="38"/>
  <c r="K19" i="38"/>
  <c r="H12" i="73"/>
  <c r="H18" i="73"/>
  <c r="I18" i="73"/>
  <c r="J18" i="73"/>
  <c r="F11" i="73"/>
  <c r="G11" i="73"/>
  <c r="H11" i="73"/>
  <c r="I11" i="73"/>
  <c r="J11" i="73"/>
  <c r="F12" i="73"/>
  <c r="G12" i="73"/>
  <c r="I12" i="73"/>
  <c r="I13" i="73"/>
  <c r="J10" i="73"/>
  <c r="I10" i="73"/>
  <c r="H10" i="73"/>
  <c r="G10" i="73"/>
  <c r="F10" i="73"/>
  <c r="J91" i="27"/>
  <c r="I91" i="27"/>
  <c r="H91" i="27"/>
  <c r="G91" i="27"/>
  <c r="F91" i="27"/>
  <c r="J90" i="27"/>
  <c r="I90" i="27"/>
  <c r="H90" i="27"/>
  <c r="G90" i="27"/>
  <c r="F90" i="27"/>
  <c r="O59" i="42" l="1"/>
  <c r="N59" i="42"/>
  <c r="M59" i="42"/>
  <c r="L59" i="42"/>
  <c r="K59" i="42"/>
  <c r="J59" i="42"/>
  <c r="F85" i="21"/>
  <c r="G85" i="21"/>
  <c r="H85" i="21"/>
  <c r="F30" i="26"/>
  <c r="F313" i="5"/>
  <c r="G313" i="5"/>
  <c r="H313" i="5"/>
  <c r="F317" i="5"/>
  <c r="G317" i="5"/>
  <c r="H317" i="5"/>
  <c r="F318" i="5"/>
  <c r="G318" i="5"/>
  <c r="H318" i="5"/>
  <c r="F319" i="5"/>
  <c r="G319" i="5"/>
  <c r="H319" i="5"/>
  <c r="G320" i="5"/>
  <c r="H320" i="5"/>
  <c r="G321" i="5"/>
  <c r="H321" i="5"/>
  <c r="F126" i="13"/>
  <c r="F127" i="13"/>
  <c r="F121" i="13"/>
  <c r="F122" i="13"/>
  <c r="F123" i="13"/>
  <c r="F124" i="13"/>
  <c r="F125" i="13"/>
  <c r="I126" i="20"/>
  <c r="J126" i="20"/>
  <c r="K126" i="20"/>
  <c r="I127" i="20"/>
  <c r="J127" i="20"/>
  <c r="K127" i="20"/>
  <c r="I128" i="20"/>
  <c r="J128" i="20"/>
  <c r="K128" i="20"/>
  <c r="I134" i="20"/>
  <c r="J134" i="20"/>
  <c r="K134" i="20"/>
  <c r="F30" i="72"/>
  <c r="F36" i="72"/>
  <c r="J36" i="72"/>
  <c r="K36" i="72"/>
  <c r="L36" i="72"/>
  <c r="K31" i="26"/>
  <c r="K32" i="26" s="1"/>
  <c r="K33" i="26" s="1"/>
  <c r="K34" i="26" s="1"/>
  <c r="K35" i="26" s="1"/>
  <c r="E26" i="26"/>
  <c r="F26" i="26"/>
  <c r="G26" i="26"/>
  <c r="H26" i="26"/>
  <c r="L26" i="26"/>
  <c r="L30" i="26"/>
  <c r="K112" i="20"/>
  <c r="J112" i="20"/>
  <c r="I112" i="20"/>
  <c r="H112" i="20"/>
  <c r="K111" i="20"/>
  <c r="J111" i="20"/>
  <c r="I111" i="20"/>
  <c r="H111" i="20"/>
  <c r="K110" i="20"/>
  <c r="J110" i="20"/>
  <c r="I110" i="20"/>
  <c r="H110" i="20"/>
  <c r="O61" i="42" l="1"/>
  <c r="N61" i="42"/>
  <c r="L61" i="42"/>
  <c r="K61" i="42"/>
  <c r="M61" i="42"/>
  <c r="J61" i="42"/>
  <c r="G86" i="21"/>
  <c r="H86" i="21"/>
  <c r="F86" i="21"/>
  <c r="E31" i="26"/>
  <c r="G31" i="26"/>
  <c r="H31" i="26"/>
  <c r="F31" i="26"/>
  <c r="F73" i="21"/>
  <c r="D19" i="38"/>
  <c r="E19" i="38" s="1"/>
  <c r="H30" i="76"/>
  <c r="F30" i="76"/>
  <c r="G30" i="76"/>
  <c r="F151" i="7"/>
  <c r="G151" i="7"/>
  <c r="I151" i="7"/>
  <c r="J151" i="7"/>
  <c r="K151" i="7"/>
  <c r="K65" i="42" l="1"/>
  <c r="J65" i="42"/>
  <c r="N65" i="42"/>
  <c r="M65" i="42"/>
  <c r="L65" i="42"/>
  <c r="O65" i="42"/>
  <c r="O63" i="42"/>
  <c r="N63" i="42"/>
  <c r="M63" i="42"/>
  <c r="K63" i="42"/>
  <c r="J63" i="42"/>
  <c r="L63" i="42"/>
  <c r="E32" i="26"/>
  <c r="F32" i="26"/>
  <c r="G32" i="26"/>
  <c r="H32" i="26"/>
  <c r="F74" i="21"/>
  <c r="I62" i="20"/>
  <c r="J62" i="20"/>
  <c r="K62" i="20"/>
  <c r="N62" i="20"/>
  <c r="H63" i="20"/>
  <c r="I63" i="20"/>
  <c r="J63" i="20"/>
  <c r="K63" i="20"/>
  <c r="M63" i="20"/>
  <c r="M64" i="20" s="1"/>
  <c r="H64" i="20"/>
  <c r="I64" i="20"/>
  <c r="J64" i="20"/>
  <c r="K64" i="20"/>
  <c r="I65" i="20"/>
  <c r="J65" i="20"/>
  <c r="K65" i="20"/>
  <c r="N66" i="20"/>
  <c r="H67" i="20"/>
  <c r="I67" i="20"/>
  <c r="J67" i="20"/>
  <c r="K67" i="20"/>
  <c r="M67" i="20"/>
  <c r="N67" i="20" s="1"/>
  <c r="H69" i="20"/>
  <c r="J69" i="20"/>
  <c r="K69" i="20"/>
  <c r="H70" i="20"/>
  <c r="I70" i="20"/>
  <c r="J70" i="20"/>
  <c r="K70" i="20"/>
  <c r="N70" i="20"/>
  <c r="I71" i="20"/>
  <c r="J71" i="20"/>
  <c r="K71" i="20"/>
  <c r="M71" i="20"/>
  <c r="N71" i="20" s="1"/>
  <c r="I73" i="20"/>
  <c r="J73" i="20"/>
  <c r="K73" i="20"/>
  <c r="J74" i="20"/>
  <c r="K74" i="20"/>
  <c r="H75" i="20"/>
  <c r="J75" i="20"/>
  <c r="K75" i="20"/>
  <c r="I76" i="20"/>
  <c r="J76" i="20"/>
  <c r="K76" i="20"/>
  <c r="J77" i="20"/>
  <c r="K77" i="20"/>
  <c r="J78" i="20"/>
  <c r="K78" i="20"/>
  <c r="J79" i="20"/>
  <c r="K79" i="20"/>
  <c r="H80" i="20"/>
  <c r="J80" i="20"/>
  <c r="K80" i="20"/>
  <c r="I81" i="20"/>
  <c r="J81" i="20"/>
  <c r="K81" i="20"/>
  <c r="H82" i="20"/>
  <c r="I82" i="20"/>
  <c r="J82" i="20"/>
  <c r="K82" i="20"/>
  <c r="H83" i="20"/>
  <c r="I83" i="20"/>
  <c r="J83" i="20"/>
  <c r="K83" i="20"/>
  <c r="I84" i="20"/>
  <c r="J84" i="20"/>
  <c r="K84" i="20"/>
  <c r="H85" i="20"/>
  <c r="I85" i="20"/>
  <c r="J85" i="20"/>
  <c r="K85" i="20"/>
  <c r="K86" i="20"/>
  <c r="I88" i="20"/>
  <c r="J88" i="20"/>
  <c r="K88" i="20"/>
  <c r="H89" i="20"/>
  <c r="J89" i="20"/>
  <c r="K89" i="20"/>
  <c r="I90" i="20"/>
  <c r="J90" i="20"/>
  <c r="K90" i="20"/>
  <c r="H91" i="20"/>
  <c r="I91" i="20"/>
  <c r="J91" i="20"/>
  <c r="K91" i="20"/>
  <c r="I92" i="20"/>
  <c r="J92" i="20"/>
  <c r="K92" i="20"/>
  <c r="I93" i="20"/>
  <c r="J93" i="20"/>
  <c r="K93" i="20"/>
  <c r="I94" i="20"/>
  <c r="J94" i="20"/>
  <c r="K94" i="20"/>
  <c r="H95" i="20"/>
  <c r="I95" i="20"/>
  <c r="J95" i="20"/>
  <c r="K95" i="20"/>
  <c r="H97" i="20"/>
  <c r="I97" i="20"/>
  <c r="J97" i="20"/>
  <c r="K97" i="20"/>
  <c r="H98" i="20"/>
  <c r="I98" i="20"/>
  <c r="J98" i="20"/>
  <c r="K98" i="20"/>
  <c r="H99" i="20"/>
  <c r="I99" i="20"/>
  <c r="J99" i="20"/>
  <c r="K99" i="20"/>
  <c r="H100" i="20"/>
  <c r="I100" i="20"/>
  <c r="J100" i="20"/>
  <c r="K100" i="20"/>
  <c r="H101" i="20"/>
  <c r="I101" i="20"/>
  <c r="J101" i="20"/>
  <c r="K101" i="20"/>
  <c r="H102" i="20"/>
  <c r="I102" i="20"/>
  <c r="J102" i="20"/>
  <c r="K102" i="20"/>
  <c r="I103" i="20"/>
  <c r="J103" i="20"/>
  <c r="K103" i="20"/>
  <c r="H104" i="20"/>
  <c r="J104" i="20"/>
  <c r="K104" i="20"/>
  <c r="H105" i="20"/>
  <c r="I105" i="20"/>
  <c r="J105" i="20"/>
  <c r="K105" i="20"/>
  <c r="H106" i="20"/>
  <c r="I106" i="20"/>
  <c r="J106" i="20"/>
  <c r="K107" i="20"/>
  <c r="H108" i="20"/>
  <c r="I108" i="20"/>
  <c r="J108" i="20"/>
  <c r="K108" i="20"/>
  <c r="H109" i="20"/>
  <c r="I109" i="20"/>
  <c r="J109" i="20"/>
  <c r="K109" i="20"/>
  <c r="H113" i="20"/>
  <c r="I113" i="20"/>
  <c r="J113" i="20"/>
  <c r="K113" i="20"/>
  <c r="H117" i="20"/>
  <c r="I117" i="20"/>
  <c r="J117" i="20"/>
  <c r="K117" i="20"/>
  <c r="L38" i="72"/>
  <c r="L39" i="72"/>
  <c r="K39" i="72"/>
  <c r="J39" i="72"/>
  <c r="K38" i="72"/>
  <c r="L37" i="72"/>
  <c r="K37" i="72"/>
  <c r="J37" i="72"/>
  <c r="F42" i="72"/>
  <c r="F41" i="72"/>
  <c r="F39" i="72"/>
  <c r="F38" i="72"/>
  <c r="F37" i="72"/>
  <c r="O49" i="71"/>
  <c r="N49" i="71"/>
  <c r="M49" i="71"/>
  <c r="L49" i="71"/>
  <c r="K49" i="71"/>
  <c r="J49" i="71"/>
  <c r="F49" i="71"/>
  <c r="F48" i="71"/>
  <c r="F47" i="71"/>
  <c r="F46" i="71"/>
  <c r="F45" i="71"/>
  <c r="F44" i="71"/>
  <c r="F43" i="71"/>
  <c r="R43" i="71"/>
  <c r="O48" i="71"/>
  <c r="N48" i="71"/>
  <c r="M48" i="71"/>
  <c r="L48" i="71"/>
  <c r="K48" i="71"/>
  <c r="J48" i="71"/>
  <c r="O47" i="71"/>
  <c r="N47" i="71"/>
  <c r="M47" i="71"/>
  <c r="L47" i="71"/>
  <c r="K47" i="71"/>
  <c r="J47" i="71"/>
  <c r="O46" i="71"/>
  <c r="N46" i="71"/>
  <c r="M46" i="71"/>
  <c r="L46" i="71"/>
  <c r="K46" i="71"/>
  <c r="J46" i="71"/>
  <c r="O45" i="71"/>
  <c r="N45" i="71"/>
  <c r="M45" i="71"/>
  <c r="L45" i="71"/>
  <c r="K45" i="71"/>
  <c r="J45" i="71"/>
  <c r="O44" i="71"/>
  <c r="N44" i="71"/>
  <c r="M44" i="71"/>
  <c r="L44" i="71"/>
  <c r="K44" i="71"/>
  <c r="J44" i="71"/>
  <c r="O43" i="71"/>
  <c r="N43" i="71"/>
  <c r="M43" i="71"/>
  <c r="L43" i="71"/>
  <c r="K43" i="71"/>
  <c r="J43" i="71"/>
  <c r="R49" i="71"/>
  <c r="R48" i="71"/>
  <c r="R47" i="71"/>
  <c r="R46" i="71"/>
  <c r="R45" i="71"/>
  <c r="R44" i="71"/>
  <c r="F31" i="72"/>
  <c r="F29" i="72"/>
  <c r="F28" i="72"/>
  <c r="F26" i="72"/>
  <c r="F152" i="31"/>
  <c r="G152" i="31"/>
  <c r="H152" i="31"/>
  <c r="I152" i="31"/>
  <c r="J152" i="31"/>
  <c r="K152" i="31"/>
  <c r="F153" i="31"/>
  <c r="G153" i="31"/>
  <c r="H153" i="31"/>
  <c r="I153" i="31"/>
  <c r="J153" i="31"/>
  <c r="K153" i="31"/>
  <c r="F154" i="31"/>
  <c r="H154" i="31"/>
  <c r="I154" i="31"/>
  <c r="J154" i="31"/>
  <c r="K154" i="31"/>
  <c r="F155" i="31"/>
  <c r="G155" i="31"/>
  <c r="H155" i="31"/>
  <c r="I155" i="31"/>
  <c r="J155" i="31"/>
  <c r="K155" i="31"/>
  <c r="E8" i="59"/>
  <c r="F8" i="59" s="1"/>
  <c r="H31" i="24"/>
  <c r="G31" i="24"/>
  <c r="F31" i="24"/>
  <c r="H30" i="24"/>
  <c r="G30" i="24"/>
  <c r="F30" i="24"/>
  <c r="H26" i="24"/>
  <c r="G26" i="24"/>
  <c r="F26" i="24"/>
  <c r="H27" i="24"/>
  <c r="G27" i="24"/>
  <c r="F27" i="24"/>
  <c r="H28" i="24"/>
  <c r="G28" i="24"/>
  <c r="F28" i="24"/>
  <c r="O37" i="71"/>
  <c r="N37" i="71"/>
  <c r="M37" i="71"/>
  <c r="L37" i="71"/>
  <c r="K37" i="71"/>
  <c r="J37" i="71"/>
  <c r="O36" i="71"/>
  <c r="N36" i="71"/>
  <c r="M36" i="71"/>
  <c r="L36" i="71"/>
  <c r="K36" i="71"/>
  <c r="J36" i="71"/>
  <c r="O35" i="71"/>
  <c r="N35" i="71"/>
  <c r="M35" i="71"/>
  <c r="L35" i="71"/>
  <c r="K35" i="71"/>
  <c r="J35" i="71"/>
  <c r="O34" i="71"/>
  <c r="N34" i="71"/>
  <c r="M34" i="71"/>
  <c r="L34" i="71"/>
  <c r="K34" i="71"/>
  <c r="J34" i="71"/>
  <c r="O33" i="71"/>
  <c r="N33" i="71"/>
  <c r="M33" i="71"/>
  <c r="L33" i="71"/>
  <c r="K33" i="71"/>
  <c r="J33" i="71"/>
  <c r="O32" i="71"/>
  <c r="N32" i="71"/>
  <c r="M32" i="71"/>
  <c r="L32" i="71"/>
  <c r="K32" i="71"/>
  <c r="J32" i="71"/>
  <c r="O31" i="71"/>
  <c r="N31" i="71"/>
  <c r="M31" i="71"/>
  <c r="L31" i="71"/>
  <c r="K31" i="71"/>
  <c r="J31" i="71"/>
  <c r="O30" i="71"/>
  <c r="N30" i="71"/>
  <c r="M30" i="71"/>
  <c r="L30" i="71"/>
  <c r="K30" i="71"/>
  <c r="J30" i="71"/>
  <c r="F70" i="52"/>
  <c r="M70" i="52"/>
  <c r="M71" i="52"/>
  <c r="O67" i="42" l="1"/>
  <c r="K67" i="42"/>
  <c r="N67" i="42"/>
  <c r="M67" i="42"/>
  <c r="L67" i="42"/>
  <c r="J67" i="42"/>
  <c r="G34" i="26"/>
  <c r="E34" i="26"/>
  <c r="H34" i="26"/>
  <c r="F34" i="26"/>
  <c r="E33" i="26"/>
  <c r="F33" i="26"/>
  <c r="G33" i="26"/>
  <c r="H33" i="26"/>
  <c r="F75" i="21"/>
  <c r="M68" i="20"/>
  <c r="M72" i="20"/>
  <c r="N72" i="20" s="1"/>
  <c r="N64" i="20"/>
  <c r="M65" i="20"/>
  <c r="N65" i="20" s="1"/>
  <c r="N63" i="20"/>
  <c r="L40" i="72"/>
  <c r="L41" i="72"/>
  <c r="K41" i="72"/>
  <c r="J41" i="72"/>
  <c r="J40" i="72"/>
  <c r="K40" i="72"/>
  <c r="J38" i="72"/>
  <c r="J70" i="52"/>
  <c r="G70" i="52"/>
  <c r="J70" i="22"/>
  <c r="J68" i="22"/>
  <c r="J66" i="22"/>
  <c r="G76" i="21"/>
  <c r="G67" i="21"/>
  <c r="G73" i="21"/>
  <c r="G74" i="21"/>
  <c r="G75" i="21"/>
  <c r="J116" i="33"/>
  <c r="J114" i="33"/>
  <c r="J112" i="33"/>
  <c r="J110" i="33"/>
  <c r="F210" i="9"/>
  <c r="G210" i="9"/>
  <c r="H210" i="9"/>
  <c r="I210" i="9"/>
  <c r="F211" i="9"/>
  <c r="G211" i="9"/>
  <c r="H211" i="9"/>
  <c r="I211" i="9"/>
  <c r="G212" i="9"/>
  <c r="H212" i="9"/>
  <c r="I212" i="9"/>
  <c r="F214" i="9"/>
  <c r="G214" i="9"/>
  <c r="H214" i="9"/>
  <c r="I214" i="9"/>
  <c r="F215" i="9"/>
  <c r="G215" i="9"/>
  <c r="H215" i="9"/>
  <c r="I215" i="9"/>
  <c r="M69" i="42" l="1"/>
  <c r="L69" i="42"/>
  <c r="K69" i="42"/>
  <c r="J69" i="42"/>
  <c r="N69" i="42"/>
  <c r="O69" i="42"/>
  <c r="I71" i="42"/>
  <c r="F72" i="52"/>
  <c r="G72" i="52"/>
  <c r="J72" i="52"/>
  <c r="F35" i="26"/>
  <c r="G35" i="26"/>
  <c r="H35" i="26"/>
  <c r="E35" i="26"/>
  <c r="F76" i="21"/>
  <c r="M73" i="20"/>
  <c r="N73" i="20" s="1"/>
  <c r="M69" i="20"/>
  <c r="N69" i="20" s="1"/>
  <c r="N68" i="20"/>
  <c r="L42" i="72"/>
  <c r="K42" i="72"/>
  <c r="J42" i="72"/>
  <c r="F71" i="52"/>
  <c r="G71" i="52"/>
  <c r="J71" i="52"/>
  <c r="F53" i="21"/>
  <c r="G53" i="21"/>
  <c r="H53" i="21"/>
  <c r="G55" i="21"/>
  <c r="H55" i="21"/>
  <c r="F85" i="27"/>
  <c r="J29" i="75"/>
  <c r="I29" i="75"/>
  <c r="H29" i="75"/>
  <c r="G29" i="75"/>
  <c r="F29" i="75"/>
  <c r="J28" i="75"/>
  <c r="I28" i="75"/>
  <c r="H28" i="75"/>
  <c r="G28" i="75"/>
  <c r="F28" i="75"/>
  <c r="J27" i="75"/>
  <c r="I27" i="75"/>
  <c r="H27" i="75"/>
  <c r="G27" i="75"/>
  <c r="F27" i="75"/>
  <c r="J26" i="75"/>
  <c r="I26" i="75"/>
  <c r="H26" i="75"/>
  <c r="G26" i="75"/>
  <c r="F26" i="75"/>
  <c r="J25" i="75"/>
  <c r="I25" i="75"/>
  <c r="H25" i="75"/>
  <c r="G25" i="75"/>
  <c r="F25" i="75"/>
  <c r="F276" i="11"/>
  <c r="H276" i="11"/>
  <c r="I276" i="11"/>
  <c r="J276" i="11"/>
  <c r="F277" i="11"/>
  <c r="H277" i="11"/>
  <c r="I277" i="11"/>
  <c r="J277" i="11"/>
  <c r="F278" i="11"/>
  <c r="H278" i="11"/>
  <c r="I278" i="11"/>
  <c r="J278" i="11"/>
  <c r="F279" i="11"/>
  <c r="H279" i="11"/>
  <c r="I279" i="11"/>
  <c r="J279" i="11"/>
  <c r="F280" i="11"/>
  <c r="H280" i="11"/>
  <c r="I280" i="11"/>
  <c r="J280" i="11"/>
  <c r="G123" i="13"/>
  <c r="H123" i="13"/>
  <c r="I123" i="13"/>
  <c r="J123" i="13"/>
  <c r="G124" i="13"/>
  <c r="H124" i="13"/>
  <c r="I124" i="13"/>
  <c r="J124" i="13"/>
  <c r="G125" i="13"/>
  <c r="H125" i="13"/>
  <c r="I125" i="13"/>
  <c r="J125" i="13"/>
  <c r="G126" i="13"/>
  <c r="H126" i="13"/>
  <c r="I126" i="13"/>
  <c r="J126" i="13"/>
  <c r="G127" i="13"/>
  <c r="H127" i="13"/>
  <c r="I127" i="13"/>
  <c r="J127" i="13"/>
  <c r="F74" i="67"/>
  <c r="G74" i="67"/>
  <c r="H74" i="67"/>
  <c r="I74" i="67"/>
  <c r="J74" i="67"/>
  <c r="F75" i="67"/>
  <c r="G75" i="67"/>
  <c r="H75" i="67"/>
  <c r="I75" i="67"/>
  <c r="J75" i="67"/>
  <c r="F76" i="67"/>
  <c r="I76" i="67" s="1"/>
  <c r="H76" i="67"/>
  <c r="J76" i="67"/>
  <c r="F78" i="67"/>
  <c r="G78" i="67"/>
  <c r="H78" i="67"/>
  <c r="I78" i="67"/>
  <c r="J78" i="67"/>
  <c r="F206" i="10"/>
  <c r="F207" i="10"/>
  <c r="F208" i="10"/>
  <c r="F209" i="10"/>
  <c r="F210" i="10"/>
  <c r="G164" i="7"/>
  <c r="I164" i="7"/>
  <c r="J164" i="7"/>
  <c r="K164" i="7"/>
  <c r="F211" i="4"/>
  <c r="G211" i="4"/>
  <c r="H211" i="4"/>
  <c r="I211" i="4"/>
  <c r="F160" i="7"/>
  <c r="G160" i="7"/>
  <c r="I160" i="7"/>
  <c r="J160" i="7"/>
  <c r="K160" i="7"/>
  <c r="F161" i="7"/>
  <c r="G161" i="7"/>
  <c r="I161" i="7"/>
  <c r="J161" i="7"/>
  <c r="K161" i="7"/>
  <c r="F162" i="7"/>
  <c r="G162" i="7"/>
  <c r="I162" i="7"/>
  <c r="J162" i="7"/>
  <c r="K162" i="7"/>
  <c r="F163" i="7"/>
  <c r="G163" i="7"/>
  <c r="I163" i="7"/>
  <c r="J163" i="7"/>
  <c r="K163" i="7"/>
  <c r="F207" i="4"/>
  <c r="G207" i="4"/>
  <c r="H207" i="4"/>
  <c r="I207" i="4"/>
  <c r="F208" i="4"/>
  <c r="G208" i="4"/>
  <c r="H208" i="4"/>
  <c r="I208" i="4"/>
  <c r="F209" i="4"/>
  <c r="G209" i="4"/>
  <c r="H209" i="4"/>
  <c r="I209" i="4"/>
  <c r="F210" i="4"/>
  <c r="G210" i="4"/>
  <c r="H210" i="4"/>
  <c r="I210" i="4"/>
  <c r="F137" i="7"/>
  <c r="G137" i="7"/>
  <c r="H137" i="7"/>
  <c r="I137" i="7"/>
  <c r="J137" i="7"/>
  <c r="F138" i="7"/>
  <c r="G138" i="7"/>
  <c r="H138" i="7"/>
  <c r="I138" i="7"/>
  <c r="J138" i="7"/>
  <c r="F139" i="7"/>
  <c r="G139" i="7"/>
  <c r="H139" i="7"/>
  <c r="I139" i="7"/>
  <c r="J139" i="7"/>
  <c r="F140" i="7"/>
  <c r="G140" i="7"/>
  <c r="H140" i="7"/>
  <c r="I140" i="7"/>
  <c r="J140" i="7"/>
  <c r="F141" i="7"/>
  <c r="G141" i="7"/>
  <c r="H141" i="7"/>
  <c r="I141" i="7"/>
  <c r="J141" i="7"/>
  <c r="I73" i="42" l="1"/>
  <c r="O71" i="42"/>
  <c r="N71" i="42"/>
  <c r="M71" i="42"/>
  <c r="L71" i="42"/>
  <c r="K71" i="42"/>
  <c r="J71" i="42"/>
  <c r="J73" i="52"/>
  <c r="F73" i="52"/>
  <c r="G73" i="52"/>
  <c r="F77" i="21"/>
  <c r="G77" i="21"/>
  <c r="M74" i="20"/>
  <c r="M75" i="20" s="1"/>
  <c r="L43" i="72"/>
  <c r="K43" i="72"/>
  <c r="J43" i="72"/>
  <c r="N74" i="20" l="1"/>
  <c r="O78" i="42"/>
  <c r="K78" i="42"/>
  <c r="N78" i="42"/>
  <c r="L78" i="42"/>
  <c r="J78" i="42"/>
  <c r="M78" i="42"/>
  <c r="O73" i="42"/>
  <c r="N73" i="42"/>
  <c r="M73" i="42"/>
  <c r="L73" i="42"/>
  <c r="K73" i="42"/>
  <c r="J73" i="42"/>
  <c r="G75" i="52"/>
  <c r="F75" i="52"/>
  <c r="J75" i="52"/>
  <c r="J74" i="52"/>
  <c r="F74" i="52"/>
  <c r="G74" i="52"/>
  <c r="F78" i="21"/>
  <c r="G78" i="21"/>
  <c r="M76" i="20"/>
  <c r="N75" i="20"/>
  <c r="O80" i="42" l="1"/>
  <c r="N80" i="42"/>
  <c r="M80" i="42"/>
  <c r="K80" i="42"/>
  <c r="L80" i="42"/>
  <c r="J80" i="42"/>
  <c r="N76" i="20"/>
  <c r="M77" i="20"/>
  <c r="L31" i="72"/>
  <c r="K31" i="72"/>
  <c r="J31" i="72"/>
  <c r="L30" i="72"/>
  <c r="K30" i="72"/>
  <c r="J30" i="72"/>
  <c r="L29" i="72"/>
  <c r="K29" i="72"/>
  <c r="J29" i="72"/>
  <c r="K45" i="24"/>
  <c r="K44" i="24"/>
  <c r="K43" i="24"/>
  <c r="K39" i="24"/>
  <c r="K38" i="24"/>
  <c r="L29" i="76"/>
  <c r="L28" i="76"/>
  <c r="L27" i="76"/>
  <c r="H29" i="76"/>
  <c r="G29" i="76"/>
  <c r="F29" i="76"/>
  <c r="H28" i="76"/>
  <c r="G28" i="76"/>
  <c r="F28" i="76"/>
  <c r="H27" i="76"/>
  <c r="G27" i="76"/>
  <c r="F27" i="76"/>
  <c r="F41" i="66"/>
  <c r="G41" i="66"/>
  <c r="H41" i="66"/>
  <c r="I41" i="66"/>
  <c r="J41" i="66"/>
  <c r="K41" i="66"/>
  <c r="L41" i="66"/>
  <c r="M41" i="66"/>
  <c r="N41" i="66"/>
  <c r="O41" i="66"/>
  <c r="F42" i="66"/>
  <c r="G42" i="66"/>
  <c r="H42" i="66"/>
  <c r="I42" i="66"/>
  <c r="J42" i="66"/>
  <c r="K42" i="66"/>
  <c r="L42" i="66"/>
  <c r="M42" i="66"/>
  <c r="N42" i="66"/>
  <c r="O42" i="66"/>
  <c r="F43" i="66"/>
  <c r="G43" i="66"/>
  <c r="H43" i="66"/>
  <c r="I43" i="66"/>
  <c r="J43" i="66"/>
  <c r="K43" i="66"/>
  <c r="L43" i="66"/>
  <c r="M43" i="66"/>
  <c r="N43" i="66"/>
  <c r="O43" i="66"/>
  <c r="F44" i="66"/>
  <c r="G44" i="66"/>
  <c r="H44" i="66"/>
  <c r="I44" i="66"/>
  <c r="J44" i="66"/>
  <c r="K44" i="66"/>
  <c r="L44" i="66"/>
  <c r="M44" i="66"/>
  <c r="N44" i="66"/>
  <c r="O44" i="66"/>
  <c r="F45" i="66"/>
  <c r="G45" i="66"/>
  <c r="H45" i="66"/>
  <c r="I45" i="66"/>
  <c r="J45" i="66"/>
  <c r="K45" i="66"/>
  <c r="L45" i="66"/>
  <c r="M45" i="66"/>
  <c r="N45" i="66"/>
  <c r="O45" i="66"/>
  <c r="F46" i="66"/>
  <c r="G46" i="66"/>
  <c r="H46" i="66"/>
  <c r="I46" i="66"/>
  <c r="J46" i="66"/>
  <c r="K46" i="66"/>
  <c r="L46" i="66"/>
  <c r="M46" i="66"/>
  <c r="N46" i="66"/>
  <c r="O46" i="66"/>
  <c r="F47" i="66"/>
  <c r="G47" i="66"/>
  <c r="H47" i="66"/>
  <c r="I47" i="66"/>
  <c r="J47" i="66"/>
  <c r="K47" i="66"/>
  <c r="L47" i="66"/>
  <c r="M47" i="66"/>
  <c r="N47" i="66"/>
  <c r="O47" i="66"/>
  <c r="F48" i="66"/>
  <c r="G48" i="66"/>
  <c r="H48" i="66"/>
  <c r="I48" i="66"/>
  <c r="J48" i="66"/>
  <c r="K48" i="66"/>
  <c r="L48" i="66"/>
  <c r="M48" i="66"/>
  <c r="N48" i="66"/>
  <c r="O48" i="66"/>
  <c r="F49" i="66"/>
  <c r="G49" i="66"/>
  <c r="H49" i="66"/>
  <c r="I49" i="66"/>
  <c r="J49" i="66"/>
  <c r="K49" i="66"/>
  <c r="L49" i="66"/>
  <c r="M49" i="66"/>
  <c r="N49" i="66"/>
  <c r="O49" i="66"/>
  <c r="F50" i="66"/>
  <c r="G50" i="66"/>
  <c r="H50" i="66"/>
  <c r="I50" i="66"/>
  <c r="J50" i="66"/>
  <c r="K50" i="66"/>
  <c r="L50" i="66"/>
  <c r="M50" i="66"/>
  <c r="N50" i="66"/>
  <c r="O50" i="66"/>
  <c r="F51" i="66"/>
  <c r="G51" i="66"/>
  <c r="H51" i="66"/>
  <c r="I51" i="66"/>
  <c r="J51" i="66"/>
  <c r="K51" i="66"/>
  <c r="L51" i="66"/>
  <c r="M51" i="66"/>
  <c r="N51" i="66"/>
  <c r="O51" i="66"/>
  <c r="F54" i="66"/>
  <c r="N54" i="66"/>
  <c r="O54" i="66"/>
  <c r="P54" i="66"/>
  <c r="F55" i="66"/>
  <c r="N55" i="66"/>
  <c r="O55" i="66"/>
  <c r="P55" i="66"/>
  <c r="F57" i="66"/>
  <c r="P57" i="66"/>
  <c r="F58" i="66"/>
  <c r="N58" i="66"/>
  <c r="O58" i="66"/>
  <c r="P58" i="66"/>
  <c r="F59" i="66"/>
  <c r="N59" i="66"/>
  <c r="O59" i="66"/>
  <c r="P59" i="66"/>
  <c r="N60" i="66"/>
  <c r="O60" i="66"/>
  <c r="P60" i="66"/>
  <c r="F61" i="66"/>
  <c r="N61" i="66"/>
  <c r="P61" i="66"/>
  <c r="F142" i="31"/>
  <c r="G142" i="31"/>
  <c r="H142" i="31"/>
  <c r="I142" i="31"/>
  <c r="J142" i="31"/>
  <c r="K142" i="31"/>
  <c r="F143" i="31"/>
  <c r="G143" i="31"/>
  <c r="H143" i="31"/>
  <c r="I143" i="31"/>
  <c r="J143" i="31"/>
  <c r="K143" i="31"/>
  <c r="F144" i="31"/>
  <c r="G144" i="31"/>
  <c r="H144" i="31"/>
  <c r="I144" i="31"/>
  <c r="J144" i="31"/>
  <c r="K144" i="31"/>
  <c r="F145" i="31"/>
  <c r="G145" i="31"/>
  <c r="H145" i="31"/>
  <c r="I145" i="31"/>
  <c r="J145" i="31"/>
  <c r="K145" i="31"/>
  <c r="F146" i="31"/>
  <c r="G146" i="31"/>
  <c r="H146" i="31"/>
  <c r="I146" i="31"/>
  <c r="J146" i="31"/>
  <c r="K146" i="31"/>
  <c r="F147" i="31"/>
  <c r="G147" i="31"/>
  <c r="H147" i="31"/>
  <c r="I147" i="31"/>
  <c r="J147" i="31"/>
  <c r="K147" i="31"/>
  <c r="F148" i="31"/>
  <c r="G148" i="31"/>
  <c r="H148" i="31"/>
  <c r="I148" i="31"/>
  <c r="J148" i="31"/>
  <c r="K148" i="31"/>
  <c r="F149" i="31"/>
  <c r="G149" i="31"/>
  <c r="H149" i="31"/>
  <c r="I149" i="31"/>
  <c r="J149" i="31"/>
  <c r="K149" i="31"/>
  <c r="F150" i="31"/>
  <c r="G150" i="31"/>
  <c r="H150" i="31"/>
  <c r="I150" i="31"/>
  <c r="J150" i="31"/>
  <c r="K150" i="31"/>
  <c r="F151" i="31"/>
  <c r="G151" i="31"/>
  <c r="H151" i="31"/>
  <c r="I151" i="31"/>
  <c r="J151" i="31"/>
  <c r="K151" i="31"/>
  <c r="I122" i="20"/>
  <c r="J122" i="20"/>
  <c r="K122" i="20"/>
  <c r="I123" i="20"/>
  <c r="J123" i="20"/>
  <c r="K123" i="20"/>
  <c r="I124" i="20"/>
  <c r="J124" i="20"/>
  <c r="K124" i="20"/>
  <c r="I125" i="20"/>
  <c r="J125" i="20"/>
  <c r="K125" i="20"/>
  <c r="I120" i="20"/>
  <c r="J120" i="20"/>
  <c r="K120" i="20"/>
  <c r="G133" i="64"/>
  <c r="H133" i="64"/>
  <c r="J133" i="64"/>
  <c r="G134" i="64"/>
  <c r="H134" i="64"/>
  <c r="I134" i="64"/>
  <c r="J134" i="64" s="1"/>
  <c r="F135" i="64"/>
  <c r="G135" i="64"/>
  <c r="H135" i="64"/>
  <c r="J135" i="64"/>
  <c r="F136" i="64"/>
  <c r="G136" i="64"/>
  <c r="H136" i="64"/>
  <c r="I136" i="64"/>
  <c r="J136" i="64" s="1"/>
  <c r="G137" i="64"/>
  <c r="H137" i="64"/>
  <c r="F138" i="64"/>
  <c r="G138" i="64"/>
  <c r="H138" i="64"/>
  <c r="F139" i="64"/>
  <c r="G139" i="64"/>
  <c r="H139" i="64"/>
  <c r="F140" i="64"/>
  <c r="G140" i="64"/>
  <c r="H140" i="64"/>
  <c r="J140" i="64"/>
  <c r="F141" i="64"/>
  <c r="G141" i="64"/>
  <c r="H141" i="64"/>
  <c r="I141" i="64"/>
  <c r="I142" i="64" s="1"/>
  <c r="F142" i="64"/>
  <c r="G142" i="64"/>
  <c r="H142" i="64"/>
  <c r="F143" i="64"/>
  <c r="G143" i="64"/>
  <c r="H143" i="64"/>
  <c r="F144" i="64"/>
  <c r="G144" i="64"/>
  <c r="H144" i="64"/>
  <c r="F145" i="64"/>
  <c r="G145" i="64"/>
  <c r="H145" i="64"/>
  <c r="F146" i="64"/>
  <c r="G146" i="64"/>
  <c r="H146" i="64"/>
  <c r="F147" i="64"/>
  <c r="G147" i="64"/>
  <c r="H147" i="64"/>
  <c r="F148" i="64"/>
  <c r="G148" i="64"/>
  <c r="H148" i="64"/>
  <c r="F149" i="64"/>
  <c r="G149" i="64"/>
  <c r="H149" i="64"/>
  <c r="F150" i="64"/>
  <c r="G150" i="64"/>
  <c r="H150" i="64"/>
  <c r="F151" i="64"/>
  <c r="G151" i="64"/>
  <c r="H151" i="64"/>
  <c r="F152" i="64"/>
  <c r="G152" i="64"/>
  <c r="H152" i="64"/>
  <c r="F153" i="64"/>
  <c r="G153" i="64"/>
  <c r="H153" i="64"/>
  <c r="F154" i="64"/>
  <c r="G154" i="64"/>
  <c r="H154" i="64"/>
  <c r="F155" i="64"/>
  <c r="G155" i="64"/>
  <c r="H155" i="64"/>
  <c r="F156" i="64"/>
  <c r="G156" i="64"/>
  <c r="H156" i="64"/>
  <c r="F157" i="64"/>
  <c r="G157" i="64"/>
  <c r="H157" i="64"/>
  <c r="F158" i="64"/>
  <c r="H158" i="64"/>
  <c r="F159" i="64"/>
  <c r="G159" i="64"/>
  <c r="F160" i="64"/>
  <c r="G160" i="64"/>
  <c r="H160" i="64"/>
  <c r="F161" i="64"/>
  <c r="G161" i="64"/>
  <c r="H161" i="64"/>
  <c r="F162" i="64"/>
  <c r="G162" i="64"/>
  <c r="H162" i="64"/>
  <c r="F163" i="64"/>
  <c r="G163" i="64"/>
  <c r="H163" i="64"/>
  <c r="F164" i="64"/>
  <c r="G164" i="64"/>
  <c r="H164" i="64"/>
  <c r="F165" i="64"/>
  <c r="G165" i="64"/>
  <c r="H165" i="64"/>
  <c r="F166" i="64"/>
  <c r="G166" i="64"/>
  <c r="H166" i="64"/>
  <c r="F167" i="64"/>
  <c r="G167" i="64"/>
  <c r="H167" i="64"/>
  <c r="F168" i="64"/>
  <c r="G168" i="64"/>
  <c r="H168" i="64"/>
  <c r="F169" i="64"/>
  <c r="G169" i="64"/>
  <c r="H169" i="64"/>
  <c r="F170" i="64"/>
  <c r="G170" i="64"/>
  <c r="H170" i="64"/>
  <c r="F171" i="64"/>
  <c r="G171" i="64"/>
  <c r="H171" i="64"/>
  <c r="F172" i="64"/>
  <c r="G172" i="64"/>
  <c r="H172" i="64"/>
  <c r="F173" i="64"/>
  <c r="G173" i="64"/>
  <c r="H173" i="64"/>
  <c r="F174" i="64"/>
  <c r="G174" i="64"/>
  <c r="H174" i="64"/>
  <c r="F175" i="64"/>
  <c r="G175" i="64"/>
  <c r="H175" i="64"/>
  <c r="J175" i="64"/>
  <c r="F176" i="64"/>
  <c r="G176" i="64"/>
  <c r="H176" i="64"/>
  <c r="I176" i="64"/>
  <c r="J176" i="64" s="1"/>
  <c r="G177" i="64"/>
  <c r="H177" i="64"/>
  <c r="F178" i="64"/>
  <c r="G178" i="64"/>
  <c r="H178" i="64"/>
  <c r="F179" i="64"/>
  <c r="G179" i="64"/>
  <c r="H179" i="64"/>
  <c r="F180" i="64"/>
  <c r="G180" i="64"/>
  <c r="H180" i="64"/>
  <c r="F181" i="64"/>
  <c r="G181" i="64"/>
  <c r="H181" i="64"/>
  <c r="F182" i="64"/>
  <c r="G182" i="64"/>
  <c r="H182" i="64"/>
  <c r="F183" i="64"/>
  <c r="G183" i="64"/>
  <c r="H183" i="64"/>
  <c r="J183" i="64"/>
  <c r="F184" i="64"/>
  <c r="G184" i="64"/>
  <c r="H184" i="64"/>
  <c r="I184" i="64"/>
  <c r="F185" i="64"/>
  <c r="G185" i="64"/>
  <c r="H185" i="64"/>
  <c r="F186" i="64"/>
  <c r="G186" i="64"/>
  <c r="H186" i="64"/>
  <c r="F187" i="64"/>
  <c r="G187" i="64"/>
  <c r="H187" i="64"/>
  <c r="F188" i="64"/>
  <c r="F189" i="64"/>
  <c r="F190" i="64"/>
  <c r="F191" i="64"/>
  <c r="G191" i="64"/>
  <c r="H191" i="64"/>
  <c r="F192" i="64"/>
  <c r="G192" i="64"/>
  <c r="H192" i="64"/>
  <c r="F193" i="64"/>
  <c r="G193" i="64"/>
  <c r="H193" i="64"/>
  <c r="F194" i="64"/>
  <c r="G194" i="64"/>
  <c r="H194" i="64"/>
  <c r="F195" i="64"/>
  <c r="G195" i="64"/>
  <c r="H195" i="64"/>
  <c r="F24" i="72"/>
  <c r="L35" i="26"/>
  <c r="L34" i="26"/>
  <c r="L33" i="26"/>
  <c r="L32" i="26"/>
  <c r="K82" i="42" l="1"/>
  <c r="J82" i="42"/>
  <c r="M82" i="42"/>
  <c r="L82" i="42"/>
  <c r="O82" i="42"/>
  <c r="N82" i="42"/>
  <c r="I177" i="64"/>
  <c r="I178" i="64" s="1"/>
  <c r="J178" i="64" s="1"/>
  <c r="J141" i="64"/>
  <c r="I137" i="64"/>
  <c r="M78" i="20"/>
  <c r="N77" i="20"/>
  <c r="J142" i="64"/>
  <c r="I143" i="64"/>
  <c r="J184" i="64"/>
  <c r="I185" i="64"/>
  <c r="J177" i="64" l="1"/>
  <c r="I179" i="64"/>
  <c r="O84" i="42"/>
  <c r="L84" i="42"/>
  <c r="K84" i="42"/>
  <c r="N84" i="42"/>
  <c r="M84" i="42"/>
  <c r="J84" i="42"/>
  <c r="I138" i="64"/>
  <c r="J137" i="64"/>
  <c r="N78" i="20"/>
  <c r="M79" i="20"/>
  <c r="I144" i="64"/>
  <c r="J143" i="64"/>
  <c r="J185" i="64"/>
  <c r="I186" i="64"/>
  <c r="I180" i="64" l="1"/>
  <c r="J179" i="64"/>
  <c r="M86" i="42"/>
  <c r="L86" i="42"/>
  <c r="K86" i="42"/>
  <c r="J86" i="42"/>
  <c r="O86" i="42"/>
  <c r="N86" i="42"/>
  <c r="J138" i="64"/>
  <c r="I139" i="64"/>
  <c r="J139" i="64" s="1"/>
  <c r="M80" i="20"/>
  <c r="N79" i="20"/>
  <c r="J144" i="64"/>
  <c r="I145" i="64"/>
  <c r="J186" i="64"/>
  <c r="I187" i="64"/>
  <c r="M68" i="52"/>
  <c r="M69" i="52"/>
  <c r="F55" i="21"/>
  <c r="J180" i="64" l="1"/>
  <c r="I181" i="64"/>
  <c r="I182" i="64" s="1"/>
  <c r="J182" i="64" s="1"/>
  <c r="K90" i="42"/>
  <c r="O90" i="42"/>
  <c r="N90" i="42"/>
  <c r="M90" i="42"/>
  <c r="L90" i="42"/>
  <c r="J90" i="42"/>
  <c r="O88" i="42"/>
  <c r="N88" i="42"/>
  <c r="M88" i="42"/>
  <c r="L88" i="42"/>
  <c r="K88" i="42"/>
  <c r="J88" i="42"/>
  <c r="N80" i="20"/>
  <c r="M81" i="20"/>
  <c r="J181" i="64"/>
  <c r="I188" i="64"/>
  <c r="J187" i="64"/>
  <c r="I146" i="64"/>
  <c r="J145" i="64"/>
  <c r="L26" i="76"/>
  <c r="L25" i="76"/>
  <c r="L24" i="76"/>
  <c r="L23" i="76"/>
  <c r="L22" i="76"/>
  <c r="L21" i="76"/>
  <c r="F26" i="76"/>
  <c r="G26" i="76"/>
  <c r="H26" i="76"/>
  <c r="F25" i="76"/>
  <c r="G25" i="76"/>
  <c r="H25" i="76"/>
  <c r="F24" i="76"/>
  <c r="G24" i="76"/>
  <c r="H24" i="76"/>
  <c r="F23" i="76"/>
  <c r="G23" i="76"/>
  <c r="H23" i="76"/>
  <c r="F22" i="76"/>
  <c r="G22" i="76"/>
  <c r="H22" i="76"/>
  <c r="F21" i="76"/>
  <c r="G21" i="76"/>
  <c r="H21" i="76"/>
  <c r="N92" i="42" l="1"/>
  <c r="O92" i="42"/>
  <c r="J92" i="42"/>
  <c r="K92" i="42"/>
  <c r="L92" i="42"/>
  <c r="M92" i="42"/>
  <c r="M82" i="20"/>
  <c r="N81" i="20"/>
  <c r="I189" i="64"/>
  <c r="J188" i="64"/>
  <c r="J146" i="64"/>
  <c r="I147" i="64"/>
  <c r="L94" i="42" l="1"/>
  <c r="O94" i="42"/>
  <c r="K94" i="42"/>
  <c r="J94" i="42"/>
  <c r="N94" i="42"/>
  <c r="M94" i="42"/>
  <c r="M83" i="20"/>
  <c r="N82" i="20"/>
  <c r="I148" i="64"/>
  <c r="J147" i="64"/>
  <c r="J189" i="64"/>
  <c r="I190" i="64"/>
  <c r="O96" i="42" l="1"/>
  <c r="L96" i="42"/>
  <c r="J96" i="42"/>
  <c r="K96" i="42"/>
  <c r="M96" i="42"/>
  <c r="N96" i="42"/>
  <c r="M84" i="20"/>
  <c r="N83" i="20"/>
  <c r="I191" i="64"/>
  <c r="J190" i="64"/>
  <c r="J148" i="64"/>
  <c r="I149" i="64"/>
  <c r="N84" i="20" l="1"/>
  <c r="M85" i="20"/>
  <c r="I150" i="64"/>
  <c r="J149" i="64"/>
  <c r="J191" i="64"/>
  <c r="I192" i="64"/>
  <c r="M86" i="20" l="1"/>
  <c r="N85" i="20"/>
  <c r="I193" i="64"/>
  <c r="J192" i="64"/>
  <c r="I151" i="64"/>
  <c r="J150" i="64"/>
  <c r="N86" i="20" l="1"/>
  <c r="M87" i="20"/>
  <c r="I152" i="64"/>
  <c r="J151" i="64"/>
  <c r="J193" i="64"/>
  <c r="I194" i="64"/>
  <c r="N87" i="20" l="1"/>
  <c r="M88" i="20"/>
  <c r="I195" i="64"/>
  <c r="J195" i="64" s="1"/>
  <c r="J194" i="64"/>
  <c r="J152" i="64"/>
  <c r="I153" i="64"/>
  <c r="N88" i="20" l="1"/>
  <c r="M89" i="20"/>
  <c r="I154" i="64"/>
  <c r="J153" i="64"/>
  <c r="N89" i="20" l="1"/>
  <c r="M90" i="20"/>
  <c r="J154" i="64"/>
  <c r="I155" i="64"/>
  <c r="M91" i="20" l="1"/>
  <c r="N90" i="20"/>
  <c r="I156" i="64"/>
  <c r="J155" i="64"/>
  <c r="M25" i="74"/>
  <c r="M24" i="74"/>
  <c r="M23" i="74"/>
  <c r="M22" i="74"/>
  <c r="F25" i="74"/>
  <c r="F24" i="74"/>
  <c r="F23" i="74"/>
  <c r="F22" i="74"/>
  <c r="F21" i="74"/>
  <c r="N91" i="20" l="1"/>
  <c r="M92" i="20"/>
  <c r="J156" i="64"/>
  <c r="I157" i="64"/>
  <c r="N92" i="20" l="1"/>
  <c r="M93" i="20"/>
  <c r="I158" i="64"/>
  <c r="J157" i="64"/>
  <c r="M94" i="20" l="1"/>
  <c r="N93" i="20"/>
  <c r="J158" i="64"/>
  <c r="I159" i="64"/>
  <c r="N94" i="20" l="1"/>
  <c r="M95" i="20"/>
  <c r="I160" i="64"/>
  <c r="J159" i="64"/>
  <c r="I37" i="36" l="1"/>
  <c r="N95" i="20"/>
  <c r="M96" i="20"/>
  <c r="J160" i="64"/>
  <c r="I161" i="64"/>
  <c r="K37" i="36" l="1"/>
  <c r="J37" i="36"/>
  <c r="I39" i="36"/>
  <c r="N37" i="36"/>
  <c r="L37" i="36"/>
  <c r="M37" i="36"/>
  <c r="M97" i="20"/>
  <c r="N96" i="20"/>
  <c r="I162" i="64"/>
  <c r="J161" i="64"/>
  <c r="J89" i="27"/>
  <c r="I89" i="27"/>
  <c r="H89" i="27"/>
  <c r="G89" i="27"/>
  <c r="F89" i="27"/>
  <c r="J88" i="27"/>
  <c r="I88" i="27"/>
  <c r="H88" i="27"/>
  <c r="G88" i="27"/>
  <c r="F88" i="27"/>
  <c r="J87" i="27"/>
  <c r="I87" i="27"/>
  <c r="H87" i="27"/>
  <c r="G87" i="27"/>
  <c r="F87" i="27"/>
  <c r="J86" i="27"/>
  <c r="I86" i="27"/>
  <c r="H86" i="27"/>
  <c r="G86" i="27"/>
  <c r="F86" i="27"/>
  <c r="I41" i="36" l="1"/>
  <c r="J39" i="36"/>
  <c r="K39" i="36"/>
  <c r="M39" i="36"/>
  <c r="N39" i="36"/>
  <c r="L39" i="36"/>
  <c r="I42" i="37"/>
  <c r="N97" i="20"/>
  <c r="M98" i="20"/>
  <c r="J162" i="64"/>
  <c r="I163" i="64"/>
  <c r="I44" i="37" l="1"/>
  <c r="I46" i="37" s="1"/>
  <c r="N42" i="37"/>
  <c r="L42" i="37"/>
  <c r="K42" i="37"/>
  <c r="J42" i="37"/>
  <c r="M42" i="37"/>
  <c r="I43" i="36"/>
  <c r="J41" i="36"/>
  <c r="K41" i="36"/>
  <c r="L41" i="36"/>
  <c r="M41" i="36"/>
  <c r="N41" i="36"/>
  <c r="N98" i="20"/>
  <c r="M99" i="20"/>
  <c r="I164" i="64"/>
  <c r="J163" i="64"/>
  <c r="F98" i="27"/>
  <c r="G83" i="27"/>
  <c r="H83" i="27"/>
  <c r="I83" i="27"/>
  <c r="J83" i="27"/>
  <c r="G84" i="27"/>
  <c r="H84" i="27"/>
  <c r="I84" i="27"/>
  <c r="J84" i="27"/>
  <c r="G85" i="27"/>
  <c r="H85" i="27"/>
  <c r="I85" i="27"/>
  <c r="J85" i="27"/>
  <c r="G98" i="27"/>
  <c r="H98" i="27"/>
  <c r="I98" i="27"/>
  <c r="J98" i="27"/>
  <c r="G180" i="27"/>
  <c r="H180" i="27"/>
  <c r="I180" i="27"/>
  <c r="G181" i="27"/>
  <c r="H181" i="27"/>
  <c r="I181" i="27"/>
  <c r="G182" i="27"/>
  <c r="H182" i="27"/>
  <c r="I182" i="27"/>
  <c r="G183" i="27"/>
  <c r="H183" i="27"/>
  <c r="I183" i="27"/>
  <c r="G184" i="27"/>
  <c r="H184" i="27"/>
  <c r="I184" i="27"/>
  <c r="G185" i="27"/>
  <c r="H185" i="27"/>
  <c r="I185" i="27"/>
  <c r="G186" i="27"/>
  <c r="H186" i="27"/>
  <c r="I186" i="27"/>
  <c r="G187" i="27"/>
  <c r="H187" i="27"/>
  <c r="I187" i="27"/>
  <c r="G188" i="27"/>
  <c r="H188" i="27"/>
  <c r="I188" i="27"/>
  <c r="N46" i="37" l="1"/>
  <c r="M46" i="37"/>
  <c r="J46" i="37"/>
  <c r="L46" i="37"/>
  <c r="K46" i="37"/>
  <c r="N44" i="37"/>
  <c r="L44" i="37"/>
  <c r="K44" i="37"/>
  <c r="M44" i="37"/>
  <c r="J44" i="37"/>
  <c r="K43" i="36"/>
  <c r="J43" i="36"/>
  <c r="L43" i="36"/>
  <c r="M43" i="36"/>
  <c r="N43" i="36"/>
  <c r="I45" i="36"/>
  <c r="I47" i="36" s="1"/>
  <c r="I48" i="37"/>
  <c r="M100" i="20"/>
  <c r="N99" i="20"/>
  <c r="J164" i="64"/>
  <c r="I165" i="64"/>
  <c r="H424" i="3"/>
  <c r="F114" i="13"/>
  <c r="G114" i="13"/>
  <c r="H114" i="13"/>
  <c r="I114" i="13"/>
  <c r="J114" i="13"/>
  <c r="F115" i="13"/>
  <c r="G115" i="13"/>
  <c r="H115" i="13"/>
  <c r="I115" i="13"/>
  <c r="J115" i="13"/>
  <c r="F116" i="13"/>
  <c r="G116" i="13"/>
  <c r="H116" i="13"/>
  <c r="I116" i="13"/>
  <c r="J116" i="13"/>
  <c r="F117" i="13"/>
  <c r="G117" i="13"/>
  <c r="H117" i="13"/>
  <c r="I117" i="13"/>
  <c r="J117" i="13"/>
  <c r="G121" i="13"/>
  <c r="H121" i="13"/>
  <c r="I121" i="13"/>
  <c r="J121" i="13"/>
  <c r="G122" i="13"/>
  <c r="H122" i="13"/>
  <c r="I122" i="13"/>
  <c r="J122" i="13"/>
  <c r="J113" i="13"/>
  <c r="I113" i="13"/>
  <c r="H113" i="13"/>
  <c r="G113" i="13"/>
  <c r="F113" i="13"/>
  <c r="I50" i="37" l="1"/>
  <c r="K48" i="37"/>
  <c r="J48" i="37"/>
  <c r="N47" i="36"/>
  <c r="I49" i="36"/>
  <c r="K47" i="36"/>
  <c r="L47" i="36"/>
  <c r="M47" i="36"/>
  <c r="J47" i="36"/>
  <c r="L45" i="36"/>
  <c r="M45" i="36"/>
  <c r="N45" i="36"/>
  <c r="J45" i="36"/>
  <c r="I52" i="37"/>
  <c r="L48" i="37"/>
  <c r="M48" i="37"/>
  <c r="N48" i="37"/>
  <c r="N100" i="20"/>
  <c r="M101" i="20"/>
  <c r="I166" i="64"/>
  <c r="J165" i="64"/>
  <c r="J64" i="22"/>
  <c r="J62" i="22"/>
  <c r="F56" i="22"/>
  <c r="J56" i="22"/>
  <c r="K56" i="22"/>
  <c r="L56" i="22"/>
  <c r="F54" i="22"/>
  <c r="J54" i="22"/>
  <c r="K54" i="22"/>
  <c r="L54" i="22"/>
  <c r="F52" i="22"/>
  <c r="J52" i="22"/>
  <c r="K52" i="22"/>
  <c r="L52" i="22"/>
  <c r="F50" i="22"/>
  <c r="F48" i="22"/>
  <c r="F44" i="22"/>
  <c r="F42" i="22"/>
  <c r="F40" i="22"/>
  <c r="F38" i="22"/>
  <c r="F25" i="72"/>
  <c r="F23" i="72"/>
  <c r="F30" i="71"/>
  <c r="F31" i="71"/>
  <c r="F32" i="71"/>
  <c r="F34" i="71"/>
  <c r="F35" i="71"/>
  <c r="F36" i="71"/>
  <c r="F37" i="71"/>
  <c r="F29" i="71"/>
  <c r="R37" i="71"/>
  <c r="R36" i="71"/>
  <c r="R35" i="71"/>
  <c r="R30" i="71"/>
  <c r="R31" i="71"/>
  <c r="R32" i="71"/>
  <c r="R33" i="71"/>
  <c r="R34" i="71"/>
  <c r="R29" i="71"/>
  <c r="J29" i="71"/>
  <c r="K29" i="71"/>
  <c r="L29" i="71"/>
  <c r="M29" i="71"/>
  <c r="N29" i="71"/>
  <c r="O29" i="71"/>
  <c r="K235" i="71"/>
  <c r="K236" i="71"/>
  <c r="K237" i="71"/>
  <c r="K238" i="71"/>
  <c r="K239" i="71"/>
  <c r="K240" i="71"/>
  <c r="K241" i="71"/>
  <c r="K242" i="71"/>
  <c r="K243" i="71"/>
  <c r="K244" i="71"/>
  <c r="R15" i="71"/>
  <c r="R16" i="71"/>
  <c r="R17" i="71"/>
  <c r="R18" i="71"/>
  <c r="R19" i="71"/>
  <c r="R20" i="71"/>
  <c r="R21" i="71"/>
  <c r="R22" i="71"/>
  <c r="R23" i="71"/>
  <c r="R24" i="71"/>
  <c r="R14" i="71"/>
  <c r="F18" i="72"/>
  <c r="F17" i="72"/>
  <c r="F16" i="72"/>
  <c r="J24" i="71"/>
  <c r="K24" i="71"/>
  <c r="L24" i="71"/>
  <c r="M24" i="71"/>
  <c r="N24" i="71"/>
  <c r="O24" i="71"/>
  <c r="F24" i="71"/>
  <c r="F23" i="71"/>
  <c r="F22" i="71"/>
  <c r="J23" i="71"/>
  <c r="K23" i="71"/>
  <c r="L23" i="71"/>
  <c r="M23" i="71"/>
  <c r="N23" i="71"/>
  <c r="O23" i="71"/>
  <c r="J22" i="71"/>
  <c r="K22" i="71"/>
  <c r="L22" i="71"/>
  <c r="M22" i="71"/>
  <c r="N22" i="71"/>
  <c r="O22" i="71"/>
  <c r="F57" i="52"/>
  <c r="G57" i="52"/>
  <c r="H57" i="52"/>
  <c r="I57" i="52"/>
  <c r="J57" i="52"/>
  <c r="F62" i="52"/>
  <c r="J62" i="52"/>
  <c r="M65" i="52"/>
  <c r="M66" i="52"/>
  <c r="M67" i="52"/>
  <c r="F61" i="52"/>
  <c r="G64" i="21"/>
  <c r="G65" i="21"/>
  <c r="G66" i="21"/>
  <c r="F21" i="75"/>
  <c r="G21" i="75"/>
  <c r="H21" i="75"/>
  <c r="I21" i="75"/>
  <c r="J21" i="75"/>
  <c r="F22" i="75"/>
  <c r="G22" i="75"/>
  <c r="H22" i="75"/>
  <c r="I22" i="75"/>
  <c r="J22" i="75"/>
  <c r="F24" i="75"/>
  <c r="G24" i="75"/>
  <c r="H24" i="75"/>
  <c r="I24" i="75"/>
  <c r="J24" i="75"/>
  <c r="F272" i="11"/>
  <c r="H272" i="11"/>
  <c r="I272" i="11"/>
  <c r="J272" i="11"/>
  <c r="F273" i="11"/>
  <c r="H273" i="11"/>
  <c r="I273" i="11"/>
  <c r="J273" i="11"/>
  <c r="F274" i="11"/>
  <c r="H274" i="11"/>
  <c r="I274" i="11"/>
  <c r="J274" i="11"/>
  <c r="F275" i="11"/>
  <c r="H275" i="11"/>
  <c r="I275" i="11"/>
  <c r="J275" i="11"/>
  <c r="F70" i="67"/>
  <c r="G70" i="67"/>
  <c r="H70" i="67"/>
  <c r="I70" i="67"/>
  <c r="J70" i="67"/>
  <c r="F71" i="67"/>
  <c r="G71" i="67"/>
  <c r="H71" i="67"/>
  <c r="I71" i="67"/>
  <c r="J71" i="67"/>
  <c r="F72" i="67"/>
  <c r="G72" i="67"/>
  <c r="H72" i="67"/>
  <c r="I72" i="67"/>
  <c r="J72" i="67"/>
  <c r="F73" i="67"/>
  <c r="G73" i="67"/>
  <c r="H73" i="67"/>
  <c r="I73" i="67"/>
  <c r="J73" i="67"/>
  <c r="F203" i="10"/>
  <c r="F204" i="10"/>
  <c r="F205" i="10"/>
  <c r="F207" i="9"/>
  <c r="G207" i="9"/>
  <c r="H207" i="9"/>
  <c r="I207" i="9"/>
  <c r="F208" i="9"/>
  <c r="G208" i="9"/>
  <c r="H208" i="9"/>
  <c r="I208" i="9"/>
  <c r="F150" i="7"/>
  <c r="G150" i="7"/>
  <c r="I150" i="7"/>
  <c r="J150" i="7"/>
  <c r="K150" i="7"/>
  <c r="F158" i="7"/>
  <c r="G158" i="7"/>
  <c r="I158" i="7"/>
  <c r="J158" i="7"/>
  <c r="K158" i="7"/>
  <c r="F159" i="7"/>
  <c r="G159" i="7"/>
  <c r="I159" i="7"/>
  <c r="J159" i="7"/>
  <c r="K159" i="7"/>
  <c r="F309" i="5"/>
  <c r="G309" i="5"/>
  <c r="H309" i="5"/>
  <c r="F310" i="5"/>
  <c r="G310" i="5"/>
  <c r="H310" i="5"/>
  <c r="F312" i="5"/>
  <c r="G312" i="5"/>
  <c r="H312" i="5"/>
  <c r="F203" i="4"/>
  <c r="G203" i="4"/>
  <c r="H203" i="4"/>
  <c r="I203" i="4"/>
  <c r="F204" i="4"/>
  <c r="G204" i="4"/>
  <c r="H204" i="4"/>
  <c r="I204" i="4"/>
  <c r="F206" i="4"/>
  <c r="H206" i="4"/>
  <c r="I206" i="4"/>
  <c r="L52" i="37" l="1"/>
  <c r="N52" i="37"/>
  <c r="M52" i="37"/>
  <c r="K52" i="37"/>
  <c r="J52" i="37"/>
  <c r="M50" i="37"/>
  <c r="N50" i="37"/>
  <c r="L50" i="37"/>
  <c r="K50" i="37"/>
  <c r="J50" i="37"/>
  <c r="L49" i="36"/>
  <c r="N49" i="36"/>
  <c r="M49" i="36"/>
  <c r="I51" i="36"/>
  <c r="K49" i="36"/>
  <c r="J49" i="36"/>
  <c r="I54" i="37"/>
  <c r="M102" i="20"/>
  <c r="N101" i="20"/>
  <c r="J166" i="64"/>
  <c r="I167" i="64"/>
  <c r="H62" i="52"/>
  <c r="G62" i="52"/>
  <c r="F58" i="52"/>
  <c r="J40" i="22"/>
  <c r="K40" i="22"/>
  <c r="L40" i="22"/>
  <c r="F46" i="22"/>
  <c r="G59" i="52"/>
  <c r="H59" i="52"/>
  <c r="F59" i="52"/>
  <c r="J59" i="52"/>
  <c r="H58" i="52"/>
  <c r="G58" i="52"/>
  <c r="J58" i="52"/>
  <c r="L28" i="72"/>
  <c r="K28" i="72"/>
  <c r="J28" i="72"/>
  <c r="L27" i="72"/>
  <c r="K27" i="72"/>
  <c r="J27" i="72"/>
  <c r="L26" i="72"/>
  <c r="K26" i="72"/>
  <c r="J26" i="72"/>
  <c r="L25" i="72"/>
  <c r="K25" i="72"/>
  <c r="J25" i="72"/>
  <c r="L24" i="72"/>
  <c r="K24" i="72"/>
  <c r="J24" i="72"/>
  <c r="N54" i="37" l="1"/>
  <c r="L54" i="37"/>
  <c r="M54" i="37"/>
  <c r="K54" i="37"/>
  <c r="J54" i="37"/>
  <c r="M51" i="36"/>
  <c r="L51" i="36"/>
  <c r="K51" i="36"/>
  <c r="J51" i="36"/>
  <c r="N51" i="36"/>
  <c r="I56" i="37"/>
  <c r="N102" i="20"/>
  <c r="M103" i="20"/>
  <c r="I168" i="64"/>
  <c r="J167" i="64"/>
  <c r="J42" i="22"/>
  <c r="K42" i="22"/>
  <c r="L42" i="22"/>
  <c r="F63" i="52"/>
  <c r="G63" i="52"/>
  <c r="J63" i="52"/>
  <c r="G60" i="52"/>
  <c r="H60" i="52"/>
  <c r="J60" i="52"/>
  <c r="F60" i="52"/>
  <c r="K37" i="24"/>
  <c r="K36" i="24"/>
  <c r="K31" i="24"/>
  <c r="K30" i="24"/>
  <c r="L56" i="37" l="1"/>
  <c r="M56" i="37"/>
  <c r="K56" i="37"/>
  <c r="J56" i="37"/>
  <c r="N56" i="37"/>
  <c r="N53" i="36"/>
  <c r="J53" i="36"/>
  <c r="K53" i="36"/>
  <c r="L53" i="36"/>
  <c r="M53" i="36"/>
  <c r="I58" i="37"/>
  <c r="M104" i="20"/>
  <c r="N103" i="20"/>
  <c r="J168" i="64"/>
  <c r="I169" i="64"/>
  <c r="F64" i="52"/>
  <c r="G64" i="52"/>
  <c r="J64" i="52"/>
  <c r="K58" i="37" l="1"/>
  <c r="J58" i="37"/>
  <c r="N58" i="37"/>
  <c r="M58" i="37"/>
  <c r="L58" i="37"/>
  <c r="I60" i="37"/>
  <c r="I67" i="37" s="1"/>
  <c r="L55" i="36"/>
  <c r="M55" i="36"/>
  <c r="N55" i="36"/>
  <c r="J55" i="36"/>
  <c r="K55" i="36"/>
  <c r="N104" i="20"/>
  <c r="M105" i="20"/>
  <c r="I170" i="64"/>
  <c r="J169" i="64"/>
  <c r="G65" i="52"/>
  <c r="J65" i="52"/>
  <c r="F65" i="52"/>
  <c r="M21" i="74"/>
  <c r="F146" i="7"/>
  <c r="G146" i="7"/>
  <c r="I146" i="7"/>
  <c r="J146" i="7"/>
  <c r="K146" i="7"/>
  <c r="F147" i="7"/>
  <c r="G147" i="7"/>
  <c r="I147" i="7"/>
  <c r="J147" i="7"/>
  <c r="K147" i="7"/>
  <c r="F148" i="7"/>
  <c r="G148" i="7"/>
  <c r="I148" i="7"/>
  <c r="J148" i="7"/>
  <c r="K148" i="7"/>
  <c r="F149" i="7"/>
  <c r="G149" i="7"/>
  <c r="I149" i="7"/>
  <c r="J149" i="7"/>
  <c r="K149" i="7"/>
  <c r="K145" i="7"/>
  <c r="J145" i="7"/>
  <c r="I145" i="7"/>
  <c r="G145" i="7"/>
  <c r="F145" i="7"/>
  <c r="K118" i="20"/>
  <c r="K119" i="20"/>
  <c r="K121" i="20"/>
  <c r="F39" i="66"/>
  <c r="N40" i="66"/>
  <c r="N39" i="66"/>
  <c r="N37" i="66"/>
  <c r="N36" i="66"/>
  <c r="O39" i="66"/>
  <c r="M40" i="66"/>
  <c r="M39" i="66"/>
  <c r="M37" i="66"/>
  <c r="M36" i="66"/>
  <c r="M148" i="66"/>
  <c r="M147" i="66"/>
  <c r="M146" i="66"/>
  <c r="M145" i="66"/>
  <c r="M144" i="66"/>
  <c r="M143" i="66"/>
  <c r="M142" i="66"/>
  <c r="M141" i="66"/>
  <c r="M140" i="66"/>
  <c r="M139" i="66"/>
  <c r="M138" i="66"/>
  <c r="M38"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M10" i="66"/>
  <c r="M9" i="66"/>
  <c r="M8" i="66"/>
  <c r="M7" i="66"/>
  <c r="O40" i="66"/>
  <c r="O37" i="66"/>
  <c r="O36" i="66"/>
  <c r="L40" i="66"/>
  <c r="L39" i="66"/>
  <c r="L37" i="66"/>
  <c r="L36" i="66"/>
  <c r="K36" i="66"/>
  <c r="K40" i="66"/>
  <c r="K39" i="66"/>
  <c r="K37" i="66"/>
  <c r="J40" i="66"/>
  <c r="J39" i="66"/>
  <c r="J37" i="66"/>
  <c r="J36" i="66"/>
  <c r="I40" i="66"/>
  <c r="I37" i="66"/>
  <c r="I36" i="66"/>
  <c r="I39" i="66"/>
  <c r="H40" i="66"/>
  <c r="H39" i="66"/>
  <c r="H37" i="66"/>
  <c r="H36" i="66"/>
  <c r="G39" i="66"/>
  <c r="G40" i="66"/>
  <c r="G37" i="66"/>
  <c r="G36" i="66"/>
  <c r="F40" i="66"/>
  <c r="F37" i="66"/>
  <c r="F36" i="66"/>
  <c r="K38" i="66"/>
  <c r="J38" i="66"/>
  <c r="K35" i="66"/>
  <c r="J35" i="66"/>
  <c r="K34" i="66"/>
  <c r="J34" i="66"/>
  <c r="K33" i="66"/>
  <c r="J33" i="66"/>
  <c r="K32" i="66"/>
  <c r="J32" i="66"/>
  <c r="K31" i="66"/>
  <c r="J31" i="66"/>
  <c r="K30" i="66"/>
  <c r="J30" i="66"/>
  <c r="K29" i="66"/>
  <c r="J29" i="66"/>
  <c r="K28" i="66"/>
  <c r="J28" i="66"/>
  <c r="K27" i="66"/>
  <c r="J27" i="66"/>
  <c r="K26" i="66"/>
  <c r="J26" i="66"/>
  <c r="K25" i="66"/>
  <c r="J25" i="66"/>
  <c r="K24" i="66"/>
  <c r="J24" i="66"/>
  <c r="K23" i="66"/>
  <c r="J23" i="66"/>
  <c r="K22" i="66"/>
  <c r="J22" i="66"/>
  <c r="K21" i="66"/>
  <c r="J21" i="66"/>
  <c r="K20" i="66"/>
  <c r="J20" i="66"/>
  <c r="K19" i="66"/>
  <c r="J19" i="66"/>
  <c r="K18" i="66"/>
  <c r="J18" i="66"/>
  <c r="K17" i="66"/>
  <c r="J17" i="66"/>
  <c r="K16" i="66"/>
  <c r="J16" i="66"/>
  <c r="K15" i="66"/>
  <c r="J15" i="66"/>
  <c r="K14" i="66"/>
  <c r="J14" i="66"/>
  <c r="K13" i="66"/>
  <c r="J13" i="66"/>
  <c r="K12" i="66"/>
  <c r="J12" i="66"/>
  <c r="K11" i="66"/>
  <c r="J11" i="66"/>
  <c r="K10" i="66"/>
  <c r="J10" i="66"/>
  <c r="K9" i="66"/>
  <c r="J9" i="66"/>
  <c r="K8" i="66"/>
  <c r="J8" i="66"/>
  <c r="K7" i="66"/>
  <c r="J7" i="66"/>
  <c r="K67" i="37" l="1"/>
  <c r="M67" i="37"/>
  <c r="J67" i="37"/>
  <c r="L67" i="37"/>
  <c r="N67" i="37"/>
  <c r="N60" i="37"/>
  <c r="J60" i="37"/>
  <c r="M60" i="37"/>
  <c r="L60" i="37"/>
  <c r="K60" i="37"/>
  <c r="N57" i="36"/>
  <c r="J57" i="36"/>
  <c r="K57" i="36"/>
  <c r="L57" i="36"/>
  <c r="M57" i="36"/>
  <c r="I69" i="37"/>
  <c r="M106" i="20"/>
  <c r="N105" i="20"/>
  <c r="J170" i="64"/>
  <c r="I171" i="64"/>
  <c r="J48" i="22"/>
  <c r="L48" i="22"/>
  <c r="K48" i="22"/>
  <c r="F66" i="52"/>
  <c r="J66" i="52"/>
  <c r="G66" i="52"/>
  <c r="J78" i="27"/>
  <c r="J77" i="27"/>
  <c r="J76" i="27"/>
  <c r="J75" i="27"/>
  <c r="I75" i="27"/>
  <c r="I78" i="27"/>
  <c r="I77" i="27"/>
  <c r="I76" i="27"/>
  <c r="I74" i="27"/>
  <c r="I73" i="27"/>
  <c r="H78" i="27"/>
  <c r="H77" i="27"/>
  <c r="H76" i="27"/>
  <c r="H75" i="27"/>
  <c r="H74" i="27"/>
  <c r="H73" i="27"/>
  <c r="G78" i="27"/>
  <c r="G77" i="27"/>
  <c r="G76" i="27"/>
  <c r="G75" i="27"/>
  <c r="G74" i="27"/>
  <c r="G73" i="27"/>
  <c r="J121" i="20"/>
  <c r="I121" i="20"/>
  <c r="J119" i="20"/>
  <c r="I119" i="20"/>
  <c r="J118" i="20"/>
  <c r="I118" i="20"/>
  <c r="H118" i="20"/>
  <c r="M61" i="36" l="1"/>
  <c r="J61" i="36"/>
  <c r="K61" i="36"/>
  <c r="L61" i="36"/>
  <c r="N61" i="36"/>
  <c r="N69" i="37"/>
  <c r="J69" i="37"/>
  <c r="M69" i="37"/>
  <c r="L69" i="37"/>
  <c r="K69" i="37"/>
  <c r="N59" i="36"/>
  <c r="K59" i="36"/>
  <c r="J59" i="36"/>
  <c r="M59" i="36"/>
  <c r="L59" i="36"/>
  <c r="M108" i="20"/>
  <c r="N106" i="20"/>
  <c r="I172" i="64"/>
  <c r="J171" i="64"/>
  <c r="G68" i="52"/>
  <c r="F68" i="52"/>
  <c r="J68" i="52"/>
  <c r="K50" i="22"/>
  <c r="L50" i="22"/>
  <c r="J50" i="22"/>
  <c r="G67" i="52"/>
  <c r="J67" i="52"/>
  <c r="F67" i="52"/>
  <c r="E8" i="50"/>
  <c r="F8" i="50" s="1"/>
  <c r="F197" i="10"/>
  <c r="G197" i="10"/>
  <c r="M71" i="37" l="1"/>
  <c r="L71" i="37"/>
  <c r="K71" i="37"/>
  <c r="J71" i="37"/>
  <c r="N71" i="37"/>
  <c r="N108" i="20"/>
  <c r="M109" i="20"/>
  <c r="M110" i="20" s="1"/>
  <c r="J172" i="64"/>
  <c r="I173" i="64"/>
  <c r="F69" i="52"/>
  <c r="J69" i="52"/>
  <c r="G69" i="52"/>
  <c r="M64" i="52"/>
  <c r="M63" i="52"/>
  <c r="J73" i="37" l="1"/>
  <c r="M73" i="37"/>
  <c r="L73" i="37"/>
  <c r="N73" i="37"/>
  <c r="K73" i="37"/>
  <c r="I77" i="37"/>
  <c r="I79" i="37" s="1"/>
  <c r="M111" i="20"/>
  <c r="N110" i="20"/>
  <c r="N109" i="20"/>
  <c r="I174" i="64"/>
  <c r="J174" i="64" s="1"/>
  <c r="J173" i="64"/>
  <c r="F196" i="10"/>
  <c r="G196" i="10"/>
  <c r="F194" i="10"/>
  <c r="G194" i="10"/>
  <c r="J79" i="37" l="1"/>
  <c r="K79" i="37"/>
  <c r="L79" i="37"/>
  <c r="M79" i="37"/>
  <c r="N79" i="37"/>
  <c r="N75" i="37"/>
  <c r="M75" i="37"/>
  <c r="L75" i="37"/>
  <c r="K75" i="37"/>
  <c r="J75" i="37"/>
  <c r="N77" i="37"/>
  <c r="M77" i="37"/>
  <c r="L77" i="37"/>
  <c r="K77" i="37"/>
  <c r="J77" i="37"/>
  <c r="M112" i="20"/>
  <c r="N111" i="20"/>
  <c r="Q103" i="33"/>
  <c r="P103" i="33"/>
  <c r="O103" i="33"/>
  <c r="N103" i="33"/>
  <c r="M103" i="33"/>
  <c r="L103" i="33"/>
  <c r="K103" i="33"/>
  <c r="Q101" i="33"/>
  <c r="P101" i="33"/>
  <c r="O101" i="33"/>
  <c r="N101" i="33"/>
  <c r="M101" i="33"/>
  <c r="L101" i="33"/>
  <c r="K101" i="33"/>
  <c r="Q99" i="33"/>
  <c r="P99" i="33"/>
  <c r="O99" i="33"/>
  <c r="N99" i="33"/>
  <c r="M99" i="33"/>
  <c r="L99" i="33"/>
  <c r="K99" i="33"/>
  <c r="Q97" i="33"/>
  <c r="P97" i="33"/>
  <c r="O97" i="33"/>
  <c r="N97" i="33"/>
  <c r="M97" i="33"/>
  <c r="L97" i="33"/>
  <c r="K97" i="33"/>
  <c r="Q95" i="33"/>
  <c r="P95" i="33"/>
  <c r="O95" i="33"/>
  <c r="N95" i="33"/>
  <c r="M95" i="33"/>
  <c r="L95" i="33"/>
  <c r="K95" i="33"/>
  <c r="Q93" i="33"/>
  <c r="P93" i="33"/>
  <c r="O93" i="33"/>
  <c r="N93" i="33"/>
  <c r="M93" i="33"/>
  <c r="L93" i="33"/>
  <c r="K93" i="33"/>
  <c r="Q92" i="33"/>
  <c r="P92" i="33"/>
  <c r="O92" i="33"/>
  <c r="N92" i="33"/>
  <c r="M92" i="33"/>
  <c r="L92" i="33"/>
  <c r="K92" i="33"/>
  <c r="F202" i="10"/>
  <c r="L12" i="59"/>
  <c r="K14" i="59"/>
  <c r="M14" i="59"/>
  <c r="C15" i="59"/>
  <c r="D15" i="59"/>
  <c r="E15" i="59"/>
  <c r="G15" i="59"/>
  <c r="H15" i="59"/>
  <c r="I15" i="59"/>
  <c r="K15" i="59"/>
  <c r="L15" i="59"/>
  <c r="M15" i="59"/>
  <c r="C16" i="59"/>
  <c r="D16" i="59"/>
  <c r="E16" i="59"/>
  <c r="G16" i="59"/>
  <c r="H16" i="59"/>
  <c r="I16" i="59"/>
  <c r="K16" i="59"/>
  <c r="L16" i="59"/>
  <c r="M16" i="59"/>
  <c r="C17" i="59"/>
  <c r="D17" i="59"/>
  <c r="E17" i="59"/>
  <c r="G17" i="59"/>
  <c r="H17" i="59"/>
  <c r="I17" i="59"/>
  <c r="K17" i="59"/>
  <c r="L17" i="59"/>
  <c r="M17" i="59"/>
  <c r="C18" i="59"/>
  <c r="D18" i="59"/>
  <c r="E18" i="59"/>
  <c r="G18" i="59"/>
  <c r="H18" i="59"/>
  <c r="I18" i="59"/>
  <c r="K18" i="59"/>
  <c r="L18" i="59"/>
  <c r="M18" i="59"/>
  <c r="C19" i="59"/>
  <c r="D19" i="59"/>
  <c r="E19" i="59"/>
  <c r="G19" i="59"/>
  <c r="H19" i="59"/>
  <c r="I19" i="59"/>
  <c r="K19" i="59"/>
  <c r="L19" i="59"/>
  <c r="M19" i="59"/>
  <c r="C20" i="59"/>
  <c r="D20" i="59"/>
  <c r="E20" i="59"/>
  <c r="G20" i="59"/>
  <c r="H20" i="59"/>
  <c r="I20" i="59"/>
  <c r="K20" i="59"/>
  <c r="L20" i="59"/>
  <c r="M20" i="59"/>
  <c r="C21" i="59"/>
  <c r="D21" i="59"/>
  <c r="E21" i="59"/>
  <c r="G21" i="59"/>
  <c r="H21" i="59"/>
  <c r="I21" i="59"/>
  <c r="K21" i="59"/>
  <c r="L21" i="59"/>
  <c r="M21" i="59"/>
  <c r="C22" i="59"/>
  <c r="D22" i="59"/>
  <c r="E22" i="59"/>
  <c r="G22" i="59"/>
  <c r="H22" i="59"/>
  <c r="I22" i="59"/>
  <c r="K22" i="59"/>
  <c r="L22" i="59"/>
  <c r="M22" i="59"/>
  <c r="C23" i="59"/>
  <c r="D23" i="59"/>
  <c r="E23" i="59"/>
  <c r="G23" i="59"/>
  <c r="H23" i="59"/>
  <c r="I23" i="59"/>
  <c r="K23" i="59"/>
  <c r="L23" i="59"/>
  <c r="M23" i="59"/>
  <c r="C24" i="59"/>
  <c r="D24" i="59"/>
  <c r="E24" i="59"/>
  <c r="K24" i="59"/>
  <c r="L24" i="59"/>
  <c r="M24" i="59"/>
  <c r="C25" i="59"/>
  <c r="D25" i="59"/>
  <c r="E25" i="59"/>
  <c r="C26" i="59"/>
  <c r="D26" i="59"/>
  <c r="E26" i="59"/>
  <c r="C27" i="59"/>
  <c r="D27" i="59"/>
  <c r="E27" i="59"/>
  <c r="C28" i="59"/>
  <c r="D28" i="59"/>
  <c r="E28" i="59"/>
  <c r="N112" i="20" l="1"/>
  <c r="M113" i="20"/>
  <c r="N113" i="20" s="1"/>
  <c r="M60" i="52"/>
  <c r="G61" i="52"/>
  <c r="H61" i="52"/>
  <c r="J61" i="52"/>
  <c r="M62" i="52"/>
  <c r="M61" i="52" l="1"/>
  <c r="F59" i="21"/>
  <c r="G59" i="21"/>
  <c r="H59" i="21"/>
  <c r="G63" i="21"/>
  <c r="K60" i="67" l="1"/>
  <c r="K62" i="67"/>
  <c r="K63" i="67"/>
  <c r="K64" i="67"/>
  <c r="K65" i="67"/>
  <c r="K66" i="67"/>
  <c r="K67" i="67"/>
  <c r="K59" i="67"/>
  <c r="T88" i="33" l="1"/>
  <c r="F46" i="52"/>
  <c r="G46" i="52"/>
  <c r="H46" i="52"/>
  <c r="I46" i="52"/>
  <c r="J46" i="52"/>
  <c r="F47" i="52"/>
  <c r="G47" i="52"/>
  <c r="H47" i="52"/>
  <c r="I47" i="52"/>
  <c r="J47" i="52"/>
  <c r="J48" i="52"/>
  <c r="I48" i="52"/>
  <c r="H48" i="52"/>
  <c r="G48" i="52"/>
  <c r="F48" i="52"/>
  <c r="M20" i="74"/>
  <c r="M19" i="74"/>
  <c r="M18" i="74"/>
  <c r="M17" i="74"/>
  <c r="F20" i="74"/>
  <c r="F19" i="74"/>
  <c r="F18" i="74"/>
  <c r="F17" i="74"/>
  <c r="F303" i="5"/>
  <c r="G303" i="5"/>
  <c r="H303" i="5"/>
  <c r="F304" i="5"/>
  <c r="G304" i="5"/>
  <c r="H304" i="5"/>
  <c r="F305" i="5"/>
  <c r="G305" i="5"/>
  <c r="H305" i="5"/>
  <c r="F308" i="5"/>
  <c r="G308" i="5"/>
  <c r="H308" i="5"/>
  <c r="T87" i="33"/>
  <c r="N9" i="50"/>
  <c r="K29" i="24" l="1"/>
  <c r="F18" i="75" l="1"/>
  <c r="G18" i="75"/>
  <c r="H18" i="75"/>
  <c r="I18" i="75"/>
  <c r="J18" i="75"/>
  <c r="F19" i="75"/>
  <c r="G19" i="75"/>
  <c r="H19" i="75"/>
  <c r="I19" i="75"/>
  <c r="J19" i="75"/>
  <c r="F268" i="11"/>
  <c r="H268" i="11"/>
  <c r="I268" i="11"/>
  <c r="J268" i="11"/>
  <c r="F269" i="11"/>
  <c r="H269" i="11"/>
  <c r="I269" i="11"/>
  <c r="J269" i="11"/>
  <c r="F270" i="11"/>
  <c r="H270" i="11"/>
  <c r="I270" i="11"/>
  <c r="J270" i="11"/>
  <c r="F271" i="11"/>
  <c r="H271" i="11"/>
  <c r="I271" i="11"/>
  <c r="J271" i="11"/>
  <c r="F66" i="67"/>
  <c r="G66" i="67"/>
  <c r="H66" i="67"/>
  <c r="I66" i="67"/>
  <c r="J66" i="67"/>
  <c r="F67" i="67"/>
  <c r="G67" i="67"/>
  <c r="H67" i="67"/>
  <c r="I67" i="67"/>
  <c r="J67" i="67"/>
  <c r="F68" i="67"/>
  <c r="G68" i="67"/>
  <c r="H68" i="67"/>
  <c r="I68" i="67"/>
  <c r="J68" i="67"/>
  <c r="F69" i="67"/>
  <c r="G69" i="67"/>
  <c r="H69" i="67"/>
  <c r="I69" i="67"/>
  <c r="J69" i="67"/>
  <c r="F199" i="10"/>
  <c r="G199" i="10"/>
  <c r="F200" i="10"/>
  <c r="G200" i="10"/>
  <c r="F201" i="10"/>
  <c r="F202" i="9"/>
  <c r="G202" i="9"/>
  <c r="H202" i="9"/>
  <c r="I202" i="9"/>
  <c r="F203" i="9"/>
  <c r="G203" i="9"/>
  <c r="H203" i="9"/>
  <c r="I203" i="9"/>
  <c r="F204" i="9"/>
  <c r="G204" i="9"/>
  <c r="H204" i="9"/>
  <c r="I204" i="9"/>
  <c r="F205" i="9"/>
  <c r="G205" i="9"/>
  <c r="H205" i="9"/>
  <c r="I205" i="9"/>
  <c r="F206" i="9"/>
  <c r="G206" i="9"/>
  <c r="H206" i="9"/>
  <c r="I206" i="9"/>
  <c r="F202" i="4"/>
  <c r="G202" i="4"/>
  <c r="H202" i="4"/>
  <c r="I202" i="4"/>
  <c r="F198" i="4"/>
  <c r="G198" i="4"/>
  <c r="H198" i="4"/>
  <c r="I198" i="4"/>
  <c r="F199" i="4"/>
  <c r="G199" i="4"/>
  <c r="H199" i="4"/>
  <c r="I199" i="4"/>
  <c r="F200" i="4"/>
  <c r="G200" i="4"/>
  <c r="H200" i="4"/>
  <c r="I200" i="4"/>
  <c r="F201" i="4"/>
  <c r="G201" i="4"/>
  <c r="H201" i="4"/>
  <c r="I201" i="4"/>
  <c r="K10" i="71" l="1"/>
  <c r="K301" i="4"/>
  <c r="L301" i="4"/>
  <c r="M301" i="4"/>
  <c r="K302" i="4"/>
  <c r="L302" i="4"/>
  <c r="M302" i="4"/>
  <c r="K303" i="4"/>
  <c r="L303" i="4"/>
  <c r="K304" i="4"/>
  <c r="L304" i="4"/>
  <c r="M300" i="4"/>
  <c r="L300" i="4"/>
  <c r="K300" i="4"/>
  <c r="M219" i="65"/>
  <c r="L219" i="65"/>
  <c r="K219" i="65"/>
  <c r="M218" i="65"/>
  <c r="L218" i="65"/>
  <c r="K218" i="65"/>
  <c r="I218" i="65"/>
  <c r="H218" i="65"/>
  <c r="G218" i="65"/>
  <c r="M217" i="65"/>
  <c r="L217" i="65"/>
  <c r="K217" i="65"/>
  <c r="I217" i="65"/>
  <c r="H217" i="65"/>
  <c r="G217" i="65"/>
  <c r="M216" i="65"/>
  <c r="L216" i="65"/>
  <c r="K216" i="65"/>
  <c r="I216" i="65"/>
  <c r="H216" i="65"/>
  <c r="G216" i="65"/>
  <c r="M215" i="65"/>
  <c r="L215" i="65"/>
  <c r="K215" i="65"/>
  <c r="I215" i="65"/>
  <c r="H215" i="65"/>
  <c r="G215" i="65"/>
  <c r="M214" i="65"/>
  <c r="L214" i="65"/>
  <c r="K214" i="65"/>
  <c r="I214" i="65"/>
  <c r="H214" i="65"/>
  <c r="G214" i="65"/>
  <c r="M213" i="65"/>
  <c r="L213" i="65"/>
  <c r="K213" i="65"/>
  <c r="I213" i="65"/>
  <c r="H213" i="65"/>
  <c r="G213" i="65"/>
  <c r="M212" i="65"/>
  <c r="L212" i="65"/>
  <c r="K212" i="65"/>
  <c r="I212" i="65"/>
  <c r="H212" i="65"/>
  <c r="G212" i="65"/>
  <c r="M211" i="65"/>
  <c r="L211" i="65"/>
  <c r="K211" i="65"/>
  <c r="I211" i="65"/>
  <c r="H211" i="65"/>
  <c r="G211" i="65"/>
  <c r="M210" i="65"/>
  <c r="L210" i="65"/>
  <c r="K210" i="65"/>
  <c r="I210" i="65"/>
  <c r="H210" i="65"/>
  <c r="G210" i="65"/>
  <c r="M209" i="65"/>
  <c r="K209" i="65"/>
  <c r="L207" i="65"/>
  <c r="M149" i="35"/>
  <c r="L149" i="35"/>
  <c r="K149" i="35"/>
  <c r="M148" i="35"/>
  <c r="L148" i="35"/>
  <c r="K148" i="35"/>
  <c r="I148" i="35"/>
  <c r="H148" i="35"/>
  <c r="G148" i="35"/>
  <c r="M147" i="35"/>
  <c r="L147" i="35"/>
  <c r="K147" i="35"/>
  <c r="I147" i="35"/>
  <c r="H147" i="35"/>
  <c r="G147" i="35"/>
  <c r="M146" i="35"/>
  <c r="L146" i="35"/>
  <c r="K146" i="35"/>
  <c r="I146" i="35"/>
  <c r="H146" i="35"/>
  <c r="G146" i="35"/>
  <c r="M145" i="35"/>
  <c r="L145" i="35"/>
  <c r="K145" i="35"/>
  <c r="I145" i="35"/>
  <c r="H145" i="35"/>
  <c r="G145" i="35"/>
  <c r="M144" i="35"/>
  <c r="L144" i="35"/>
  <c r="K144" i="35"/>
  <c r="I144" i="35"/>
  <c r="H144" i="35"/>
  <c r="G144" i="35"/>
  <c r="M143" i="35"/>
  <c r="L143" i="35"/>
  <c r="K143" i="35"/>
  <c r="I143" i="35"/>
  <c r="H143" i="35"/>
  <c r="G143" i="35"/>
  <c r="G142" i="35"/>
  <c r="G141" i="35"/>
  <c r="M140" i="35"/>
  <c r="L140" i="35"/>
  <c r="K140" i="35"/>
  <c r="I140" i="35"/>
  <c r="G140" i="35"/>
  <c r="M139" i="35"/>
  <c r="K139" i="35"/>
  <c r="L137" i="35"/>
  <c r="M78" i="34"/>
  <c r="L78" i="34"/>
  <c r="K78" i="34"/>
  <c r="M77" i="34"/>
  <c r="L77" i="34"/>
  <c r="K77" i="34"/>
  <c r="I77" i="34"/>
  <c r="H77" i="34"/>
  <c r="G77" i="34"/>
  <c r="M76" i="34"/>
  <c r="L76" i="34"/>
  <c r="K76" i="34"/>
  <c r="I76" i="34"/>
  <c r="H76" i="34"/>
  <c r="G76" i="34"/>
  <c r="M75" i="34"/>
  <c r="L75" i="34"/>
  <c r="K75" i="34"/>
  <c r="I75" i="34"/>
  <c r="H75" i="34"/>
  <c r="G75" i="34"/>
  <c r="M74" i="34"/>
  <c r="L74" i="34"/>
  <c r="K74" i="34"/>
  <c r="I74" i="34"/>
  <c r="H74" i="34"/>
  <c r="G74" i="34"/>
  <c r="M73" i="34"/>
  <c r="L73" i="34"/>
  <c r="K73" i="34"/>
  <c r="I73" i="34"/>
  <c r="H73" i="34"/>
  <c r="G73" i="34"/>
  <c r="M72" i="34"/>
  <c r="L72" i="34"/>
  <c r="K72" i="34"/>
  <c r="I72" i="34"/>
  <c r="H72" i="34"/>
  <c r="G72" i="34"/>
  <c r="M71" i="34"/>
  <c r="L71" i="34"/>
  <c r="K71" i="34"/>
  <c r="I71" i="34"/>
  <c r="H71" i="34"/>
  <c r="G71" i="34"/>
  <c r="M70" i="34"/>
  <c r="L70" i="34"/>
  <c r="K70" i="34"/>
  <c r="I70" i="34"/>
  <c r="H70" i="34"/>
  <c r="G70" i="34"/>
  <c r="M69" i="34"/>
  <c r="L69" i="34"/>
  <c r="K69" i="34"/>
  <c r="I69" i="34"/>
  <c r="H69" i="34"/>
  <c r="G69" i="34"/>
  <c r="M68" i="34"/>
  <c r="K68" i="34"/>
  <c r="L66" i="34"/>
  <c r="M180" i="33"/>
  <c r="L180" i="33"/>
  <c r="K180" i="33"/>
  <c r="M179" i="33"/>
  <c r="L179" i="33"/>
  <c r="K179" i="33"/>
  <c r="I179" i="33"/>
  <c r="H179" i="33"/>
  <c r="G179" i="33"/>
  <c r="M178" i="33"/>
  <c r="L178" i="33"/>
  <c r="K178" i="33"/>
  <c r="I178" i="33"/>
  <c r="H178" i="33"/>
  <c r="G178" i="33"/>
  <c r="M177" i="33"/>
  <c r="L177" i="33"/>
  <c r="K177" i="33"/>
  <c r="I177" i="33"/>
  <c r="H177" i="33"/>
  <c r="G177" i="33"/>
  <c r="M176" i="33"/>
  <c r="L176" i="33"/>
  <c r="K176" i="33"/>
  <c r="I176" i="33"/>
  <c r="H176" i="33"/>
  <c r="G176" i="33"/>
  <c r="M175" i="33"/>
  <c r="L175" i="33"/>
  <c r="K175" i="33"/>
  <c r="I175" i="33"/>
  <c r="H175" i="33"/>
  <c r="G175" i="33"/>
  <c r="M174" i="33"/>
  <c r="L174" i="33"/>
  <c r="K174" i="33"/>
  <c r="I174" i="33"/>
  <c r="H174" i="33"/>
  <c r="G174" i="33"/>
  <c r="M173" i="33"/>
  <c r="L173" i="33"/>
  <c r="K173" i="33"/>
  <c r="I173" i="33"/>
  <c r="H173" i="33"/>
  <c r="G173" i="33"/>
  <c r="M172" i="33"/>
  <c r="L172" i="33"/>
  <c r="K172" i="33"/>
  <c r="I172" i="33"/>
  <c r="H172" i="33"/>
  <c r="G172" i="33"/>
  <c r="M171" i="33"/>
  <c r="L171" i="33"/>
  <c r="K171" i="33"/>
  <c r="I171" i="33"/>
  <c r="H171" i="33"/>
  <c r="G171" i="33"/>
  <c r="M170" i="33"/>
  <c r="K170" i="33"/>
  <c r="L168" i="33"/>
  <c r="L142" i="26"/>
  <c r="K142" i="26"/>
  <c r="J142" i="26"/>
  <c r="L141" i="26"/>
  <c r="K141" i="26"/>
  <c r="J141" i="26"/>
  <c r="H141" i="26"/>
  <c r="G141" i="26"/>
  <c r="F141" i="26"/>
  <c r="L140" i="26"/>
  <c r="K140" i="26"/>
  <c r="J140" i="26"/>
  <c r="H140" i="26"/>
  <c r="G140" i="26"/>
  <c r="F140" i="26"/>
  <c r="L139" i="26"/>
  <c r="K139" i="26"/>
  <c r="J139" i="26"/>
  <c r="H139" i="26"/>
  <c r="G139" i="26"/>
  <c r="F139" i="26"/>
  <c r="L138" i="26"/>
  <c r="K138" i="26"/>
  <c r="J138" i="26"/>
  <c r="H138" i="26"/>
  <c r="G138" i="26"/>
  <c r="F138" i="26"/>
  <c r="L137" i="26"/>
  <c r="K137" i="26"/>
  <c r="J137" i="26"/>
  <c r="H137" i="26"/>
  <c r="G137" i="26"/>
  <c r="F137" i="26"/>
  <c r="L135" i="26"/>
  <c r="K135" i="26"/>
  <c r="J135" i="26"/>
  <c r="H135" i="26"/>
  <c r="G135" i="26"/>
  <c r="F135" i="26"/>
  <c r="L134" i="26"/>
  <c r="K134" i="26"/>
  <c r="J134" i="26"/>
  <c r="H134" i="26"/>
  <c r="G134" i="26"/>
  <c r="F134" i="26"/>
  <c r="L133" i="26"/>
  <c r="K133" i="26"/>
  <c r="J133" i="26"/>
  <c r="H133" i="26"/>
  <c r="G133" i="26"/>
  <c r="F133" i="26"/>
  <c r="L132" i="26"/>
  <c r="K132" i="26"/>
  <c r="J132" i="26"/>
  <c r="H132" i="26"/>
  <c r="G132" i="26"/>
  <c r="F132" i="26"/>
  <c r="L131" i="26"/>
  <c r="J131" i="26"/>
  <c r="K129" i="26"/>
  <c r="M147" i="24"/>
  <c r="L147" i="24"/>
  <c r="K147" i="24"/>
  <c r="M146" i="24"/>
  <c r="L146" i="24"/>
  <c r="K146" i="24"/>
  <c r="I146" i="24"/>
  <c r="H146" i="24"/>
  <c r="G146" i="24"/>
  <c r="M145" i="24"/>
  <c r="L145" i="24"/>
  <c r="K145" i="24"/>
  <c r="I145" i="24"/>
  <c r="H145" i="24"/>
  <c r="G145" i="24"/>
  <c r="M144" i="24"/>
  <c r="L144" i="24"/>
  <c r="K144" i="24"/>
  <c r="I144" i="24"/>
  <c r="H144" i="24"/>
  <c r="G144" i="24"/>
  <c r="M143" i="24"/>
  <c r="L143" i="24"/>
  <c r="K143" i="24"/>
  <c r="I143" i="24"/>
  <c r="H143" i="24"/>
  <c r="G143" i="24"/>
  <c r="M142" i="24"/>
  <c r="L142" i="24"/>
  <c r="K142" i="24"/>
  <c r="I142" i="24"/>
  <c r="H142" i="24"/>
  <c r="G142" i="24"/>
  <c r="M141" i="24"/>
  <c r="L141" i="24"/>
  <c r="K141" i="24"/>
  <c r="I141" i="24"/>
  <c r="H141" i="24"/>
  <c r="G141" i="24"/>
  <c r="M140" i="24"/>
  <c r="L140" i="24"/>
  <c r="K140" i="24"/>
  <c r="I140" i="24"/>
  <c r="H140" i="24"/>
  <c r="G140" i="24"/>
  <c r="M139" i="24"/>
  <c r="L139" i="24"/>
  <c r="K139" i="24"/>
  <c r="I139" i="24"/>
  <c r="H139" i="24"/>
  <c r="G139" i="24"/>
  <c r="M138" i="24"/>
  <c r="L138" i="24"/>
  <c r="K138" i="24"/>
  <c r="I138" i="24"/>
  <c r="H138" i="24"/>
  <c r="G138" i="24"/>
  <c r="M137" i="24"/>
  <c r="K137" i="24"/>
  <c r="L135" i="24"/>
  <c r="P148" i="66"/>
  <c r="O148" i="66"/>
  <c r="N148" i="66"/>
  <c r="P147" i="66"/>
  <c r="O147" i="66"/>
  <c r="N147" i="66"/>
  <c r="I147" i="66"/>
  <c r="H147" i="66"/>
  <c r="G147" i="66"/>
  <c r="P146" i="66"/>
  <c r="O146" i="66"/>
  <c r="N146" i="66"/>
  <c r="I146" i="66"/>
  <c r="H146" i="66"/>
  <c r="G146" i="66"/>
  <c r="P145" i="66"/>
  <c r="O145" i="66"/>
  <c r="N145" i="66"/>
  <c r="I145" i="66"/>
  <c r="H145" i="66"/>
  <c r="G145" i="66"/>
  <c r="P144" i="66"/>
  <c r="O144" i="66"/>
  <c r="N144" i="66"/>
  <c r="I144" i="66"/>
  <c r="H144" i="66"/>
  <c r="G144" i="66"/>
  <c r="P143" i="66"/>
  <c r="O143" i="66"/>
  <c r="N143" i="66"/>
  <c r="I143" i="66"/>
  <c r="H143" i="66"/>
  <c r="G143" i="66"/>
  <c r="P142" i="66"/>
  <c r="O142" i="66"/>
  <c r="N142" i="66"/>
  <c r="I142" i="66"/>
  <c r="H142" i="66"/>
  <c r="G142" i="66"/>
  <c r="P141" i="66"/>
  <c r="O141" i="66"/>
  <c r="N141" i="66"/>
  <c r="I141" i="66"/>
  <c r="H141" i="66"/>
  <c r="G141" i="66"/>
  <c r="P140" i="66"/>
  <c r="O140" i="66"/>
  <c r="N140" i="66"/>
  <c r="I140" i="66"/>
  <c r="H140" i="66"/>
  <c r="G140" i="66"/>
  <c r="P139" i="66"/>
  <c r="O139" i="66"/>
  <c r="N139" i="66"/>
  <c r="I139" i="66"/>
  <c r="H139" i="66"/>
  <c r="G139" i="66"/>
  <c r="P138" i="66"/>
  <c r="N138" i="66"/>
  <c r="O136" i="66"/>
  <c r="M240" i="31"/>
  <c r="L240" i="31"/>
  <c r="M239" i="31"/>
  <c r="L239" i="31"/>
  <c r="M238" i="31"/>
  <c r="L238" i="31"/>
  <c r="M237" i="31"/>
  <c r="L237" i="31"/>
  <c r="M236" i="31"/>
  <c r="L236" i="31"/>
  <c r="M235" i="31"/>
  <c r="L235" i="31"/>
  <c r="M234" i="31"/>
  <c r="L234" i="31"/>
  <c r="M233" i="31"/>
  <c r="L233" i="31"/>
  <c r="M232" i="31"/>
  <c r="L232" i="31"/>
  <c r="M231" i="31"/>
  <c r="L231" i="31"/>
  <c r="M230" i="31"/>
  <c r="L228" i="31"/>
  <c r="M216" i="20"/>
  <c r="L216" i="20"/>
  <c r="K216" i="20"/>
  <c r="M215" i="20"/>
  <c r="L215" i="20"/>
  <c r="K215" i="20"/>
  <c r="J215" i="20"/>
  <c r="I215" i="20"/>
  <c r="G215" i="20"/>
  <c r="M214" i="20"/>
  <c r="L214" i="20"/>
  <c r="K214" i="20"/>
  <c r="J214" i="20"/>
  <c r="I214" i="20"/>
  <c r="G214" i="20"/>
  <c r="M213" i="20"/>
  <c r="L213" i="20"/>
  <c r="K213" i="20"/>
  <c r="J213" i="20"/>
  <c r="I213" i="20"/>
  <c r="G213" i="20"/>
  <c r="M212" i="20"/>
  <c r="L212" i="20"/>
  <c r="K212" i="20"/>
  <c r="J212" i="20"/>
  <c r="I212" i="20"/>
  <c r="G212" i="20"/>
  <c r="M211" i="20"/>
  <c r="L211" i="20"/>
  <c r="K211" i="20"/>
  <c r="J211" i="20"/>
  <c r="I211" i="20"/>
  <c r="G211" i="20"/>
  <c r="M210" i="20"/>
  <c r="L210" i="20"/>
  <c r="K210" i="20"/>
  <c r="J210" i="20"/>
  <c r="I210" i="20"/>
  <c r="G210" i="20"/>
  <c r="M209" i="20"/>
  <c r="L209" i="20"/>
  <c r="K209" i="20"/>
  <c r="J209" i="20"/>
  <c r="I209" i="20"/>
  <c r="G209" i="20"/>
  <c r="M208" i="20"/>
  <c r="L208" i="20"/>
  <c r="K208" i="20"/>
  <c r="J208" i="20"/>
  <c r="I208" i="20"/>
  <c r="G208" i="20"/>
  <c r="M207" i="20"/>
  <c r="L207" i="20"/>
  <c r="K207" i="20"/>
  <c r="J207" i="20"/>
  <c r="I207" i="20"/>
  <c r="G207" i="20"/>
  <c r="M206" i="20"/>
  <c r="K206" i="20"/>
  <c r="L204" i="20"/>
  <c r="M189" i="27"/>
  <c r="L189" i="27"/>
  <c r="K189" i="27"/>
  <c r="M188" i="27"/>
  <c r="L188" i="27"/>
  <c r="K188" i="27"/>
  <c r="M187" i="27"/>
  <c r="L187" i="27"/>
  <c r="K187" i="27"/>
  <c r="M186" i="27"/>
  <c r="L186" i="27"/>
  <c r="K186" i="27"/>
  <c r="M185" i="27"/>
  <c r="L185" i="27"/>
  <c r="K185" i="27"/>
  <c r="M184" i="27"/>
  <c r="L184" i="27"/>
  <c r="K184" i="27"/>
  <c r="M183" i="27"/>
  <c r="L183" i="27"/>
  <c r="K183" i="27"/>
  <c r="M182" i="27"/>
  <c r="L182" i="27"/>
  <c r="K182" i="27"/>
  <c r="M181" i="27"/>
  <c r="L181" i="27"/>
  <c r="K181" i="27"/>
  <c r="M180" i="27"/>
  <c r="L180" i="27"/>
  <c r="K180" i="27"/>
  <c r="M179" i="27"/>
  <c r="K179" i="27"/>
  <c r="L177" i="27"/>
  <c r="K299" i="64"/>
  <c r="K298" i="64"/>
  <c r="I298" i="64"/>
  <c r="H298" i="64"/>
  <c r="G298" i="64"/>
  <c r="K297" i="64"/>
  <c r="I297" i="64"/>
  <c r="H297" i="64"/>
  <c r="G297" i="64"/>
  <c r="K296" i="64"/>
  <c r="I296" i="64"/>
  <c r="H296" i="64"/>
  <c r="G296" i="64"/>
  <c r="K295" i="64"/>
  <c r="I295" i="64"/>
  <c r="H295" i="64"/>
  <c r="G295" i="64"/>
  <c r="K294" i="64"/>
  <c r="I294" i="64"/>
  <c r="H294" i="64"/>
  <c r="G294" i="64"/>
  <c r="K293" i="64"/>
  <c r="I293" i="64"/>
  <c r="H293" i="64"/>
  <c r="G293" i="64"/>
  <c r="K292" i="64"/>
  <c r="I292" i="64"/>
  <c r="H292" i="64"/>
  <c r="G292" i="64"/>
  <c r="K291" i="64"/>
  <c r="I291" i="64"/>
  <c r="H291" i="64"/>
  <c r="G291" i="64"/>
  <c r="K290" i="64"/>
  <c r="I290" i="64"/>
  <c r="H290" i="64"/>
  <c r="G290" i="64"/>
  <c r="K289" i="64"/>
  <c r="M93" i="73"/>
  <c r="L93" i="73"/>
  <c r="K93" i="73"/>
  <c r="M92" i="73"/>
  <c r="L92" i="73"/>
  <c r="K92" i="73"/>
  <c r="I92" i="73"/>
  <c r="H92" i="73"/>
  <c r="G92" i="73"/>
  <c r="M91" i="73"/>
  <c r="L91" i="73"/>
  <c r="K91" i="73"/>
  <c r="I91" i="73"/>
  <c r="H91" i="73"/>
  <c r="G91" i="73"/>
  <c r="M90" i="73"/>
  <c r="L90" i="73"/>
  <c r="K90" i="73"/>
  <c r="I90" i="73"/>
  <c r="H90" i="73"/>
  <c r="G90" i="73"/>
  <c r="M89" i="73"/>
  <c r="L89" i="73"/>
  <c r="K89" i="73"/>
  <c r="I89" i="73"/>
  <c r="H89" i="73"/>
  <c r="G89" i="73"/>
  <c r="M88" i="73"/>
  <c r="L88" i="73"/>
  <c r="K88" i="73"/>
  <c r="I88" i="73"/>
  <c r="H88" i="73"/>
  <c r="G88" i="73"/>
  <c r="M87" i="73"/>
  <c r="L87" i="73"/>
  <c r="K87" i="73"/>
  <c r="I87" i="73"/>
  <c r="H87" i="73"/>
  <c r="G87" i="73"/>
  <c r="M86" i="73"/>
  <c r="L86" i="73"/>
  <c r="K86" i="73"/>
  <c r="I86" i="73"/>
  <c r="H86" i="73"/>
  <c r="G86" i="73"/>
  <c r="M85" i="73"/>
  <c r="L85" i="73"/>
  <c r="K85" i="73"/>
  <c r="I85" i="73"/>
  <c r="H85" i="73"/>
  <c r="G85" i="73"/>
  <c r="M84" i="73"/>
  <c r="L84" i="73"/>
  <c r="K84" i="73"/>
  <c r="I84" i="73"/>
  <c r="H84" i="73"/>
  <c r="G84" i="73"/>
  <c r="M83" i="73"/>
  <c r="K83" i="73"/>
  <c r="L81" i="73"/>
  <c r="M131" i="52"/>
  <c r="L131" i="52"/>
  <c r="K131" i="52"/>
  <c r="M130" i="52"/>
  <c r="L130" i="52"/>
  <c r="K130" i="52"/>
  <c r="I130" i="52"/>
  <c r="H130" i="52"/>
  <c r="G130" i="52"/>
  <c r="M129" i="52"/>
  <c r="L129" i="52"/>
  <c r="K129" i="52"/>
  <c r="I129" i="52"/>
  <c r="H129" i="52"/>
  <c r="G129" i="52"/>
  <c r="M128" i="52"/>
  <c r="L128" i="52"/>
  <c r="K128" i="52"/>
  <c r="I128" i="52"/>
  <c r="H128" i="52"/>
  <c r="G128" i="52"/>
  <c r="M127" i="52"/>
  <c r="L127" i="52"/>
  <c r="K127" i="52"/>
  <c r="I127" i="52"/>
  <c r="H127" i="52"/>
  <c r="G127" i="52"/>
  <c r="M126" i="52"/>
  <c r="L126" i="52"/>
  <c r="K126" i="52"/>
  <c r="I126" i="52"/>
  <c r="H126" i="52"/>
  <c r="G126" i="52"/>
  <c r="M125" i="52"/>
  <c r="L125" i="52"/>
  <c r="K125" i="52"/>
  <c r="I125" i="52"/>
  <c r="H125" i="52"/>
  <c r="G125" i="52"/>
  <c r="M124" i="52"/>
  <c r="L124" i="52"/>
  <c r="K124" i="52"/>
  <c r="I124" i="52"/>
  <c r="H124" i="52"/>
  <c r="G124" i="52"/>
  <c r="M123" i="52"/>
  <c r="L123" i="52"/>
  <c r="K123" i="52"/>
  <c r="I123" i="52"/>
  <c r="H123" i="52"/>
  <c r="G123" i="52"/>
  <c r="M122" i="52"/>
  <c r="L122" i="52"/>
  <c r="K122" i="52"/>
  <c r="I122" i="52"/>
  <c r="H122" i="52"/>
  <c r="G122" i="52"/>
  <c r="M121" i="52"/>
  <c r="K121" i="52"/>
  <c r="L119" i="52"/>
  <c r="E28" i="25"/>
  <c r="D28" i="25"/>
  <c r="C28" i="25"/>
  <c r="E27" i="25"/>
  <c r="D27" i="25"/>
  <c r="C27" i="25"/>
  <c r="E26" i="25"/>
  <c r="D26" i="25"/>
  <c r="C26" i="25"/>
  <c r="E25" i="25"/>
  <c r="D25" i="25"/>
  <c r="C25" i="25"/>
  <c r="M24" i="25"/>
  <c r="L24" i="25"/>
  <c r="K24" i="25"/>
  <c r="E24" i="25"/>
  <c r="D24" i="25"/>
  <c r="C24" i="25"/>
  <c r="M23" i="25"/>
  <c r="L23" i="25"/>
  <c r="K23" i="25"/>
  <c r="I23" i="25"/>
  <c r="H23" i="25"/>
  <c r="G23" i="25"/>
  <c r="E23" i="25"/>
  <c r="D23" i="25"/>
  <c r="C23" i="25"/>
  <c r="M22" i="25"/>
  <c r="L22" i="25"/>
  <c r="K22" i="25"/>
  <c r="I22" i="25"/>
  <c r="H22" i="25"/>
  <c r="G22" i="25"/>
  <c r="E22" i="25"/>
  <c r="D22" i="25"/>
  <c r="C22" i="25"/>
  <c r="M21" i="25"/>
  <c r="L21" i="25"/>
  <c r="K21" i="25"/>
  <c r="I21" i="25"/>
  <c r="H21" i="25"/>
  <c r="G21" i="25"/>
  <c r="E21" i="25"/>
  <c r="D21" i="25"/>
  <c r="C21" i="25"/>
  <c r="M20" i="25"/>
  <c r="L20" i="25"/>
  <c r="K20" i="25"/>
  <c r="I20" i="25"/>
  <c r="H20" i="25"/>
  <c r="G20" i="25"/>
  <c r="E20" i="25"/>
  <c r="D20" i="25"/>
  <c r="C20" i="25"/>
  <c r="M19" i="25"/>
  <c r="L19" i="25"/>
  <c r="K19" i="25"/>
  <c r="I19" i="25"/>
  <c r="H19" i="25"/>
  <c r="G19" i="25"/>
  <c r="E19" i="25"/>
  <c r="D19" i="25"/>
  <c r="C19" i="25"/>
  <c r="M18" i="25"/>
  <c r="L18" i="25"/>
  <c r="K18" i="25"/>
  <c r="I18" i="25"/>
  <c r="H18" i="25"/>
  <c r="G18" i="25"/>
  <c r="E18" i="25"/>
  <c r="D18" i="25"/>
  <c r="C18" i="25"/>
  <c r="M17" i="25"/>
  <c r="L17" i="25"/>
  <c r="K17" i="25"/>
  <c r="I17" i="25"/>
  <c r="H17" i="25"/>
  <c r="G17" i="25"/>
  <c r="E17" i="25"/>
  <c r="D17" i="25"/>
  <c r="C17" i="25"/>
  <c r="M16" i="25"/>
  <c r="L16" i="25"/>
  <c r="K16" i="25"/>
  <c r="I16" i="25"/>
  <c r="H16" i="25"/>
  <c r="G16" i="25"/>
  <c r="E16" i="25"/>
  <c r="D16" i="25"/>
  <c r="C16" i="25"/>
  <c r="M15" i="25"/>
  <c r="L15" i="25"/>
  <c r="K15" i="25"/>
  <c r="I15" i="25"/>
  <c r="H15" i="25"/>
  <c r="G15" i="25"/>
  <c r="E15" i="25"/>
  <c r="D15" i="25"/>
  <c r="C15" i="25"/>
  <c r="M14" i="25"/>
  <c r="K14" i="25"/>
  <c r="L12" i="25"/>
  <c r="M210" i="23"/>
  <c r="L210" i="23"/>
  <c r="K210" i="23"/>
  <c r="M209" i="23"/>
  <c r="L209" i="23"/>
  <c r="K209" i="23"/>
  <c r="I209" i="23"/>
  <c r="H209" i="23"/>
  <c r="G209" i="23"/>
  <c r="M208" i="23"/>
  <c r="L208" i="23"/>
  <c r="K208" i="23"/>
  <c r="I208" i="23"/>
  <c r="H208" i="23"/>
  <c r="G208" i="23"/>
  <c r="M207" i="23"/>
  <c r="L207" i="23"/>
  <c r="K207" i="23"/>
  <c r="I207" i="23"/>
  <c r="H207" i="23"/>
  <c r="G207" i="23"/>
  <c r="M206" i="23"/>
  <c r="L206" i="23"/>
  <c r="K206" i="23"/>
  <c r="I206" i="23"/>
  <c r="H206" i="23"/>
  <c r="G206" i="23"/>
  <c r="M205" i="23"/>
  <c r="L205" i="23"/>
  <c r="K205" i="23"/>
  <c r="I205" i="23"/>
  <c r="H205" i="23"/>
  <c r="G205" i="23"/>
  <c r="M204" i="23"/>
  <c r="L204" i="23"/>
  <c r="K204" i="23"/>
  <c r="I204" i="23"/>
  <c r="H204" i="23"/>
  <c r="G204" i="23"/>
  <c r="M203" i="23"/>
  <c r="L203" i="23"/>
  <c r="K203" i="23"/>
  <c r="I203" i="23"/>
  <c r="H203" i="23"/>
  <c r="G203" i="23"/>
  <c r="M202" i="23"/>
  <c r="L202" i="23"/>
  <c r="K202" i="23"/>
  <c r="I202" i="23"/>
  <c r="H202" i="23"/>
  <c r="G202" i="23"/>
  <c r="M201" i="23"/>
  <c r="L201" i="23"/>
  <c r="K201" i="23"/>
  <c r="I201" i="23"/>
  <c r="H201" i="23"/>
  <c r="G201" i="23"/>
  <c r="M200" i="23"/>
  <c r="K200" i="23"/>
  <c r="L198" i="23"/>
  <c r="M220" i="22"/>
  <c r="L220" i="22"/>
  <c r="K220" i="22"/>
  <c r="M219" i="22"/>
  <c r="L219" i="22"/>
  <c r="K219" i="22"/>
  <c r="I219" i="22"/>
  <c r="H219" i="22"/>
  <c r="G219" i="22"/>
  <c r="M218" i="22"/>
  <c r="L218" i="22"/>
  <c r="K218" i="22"/>
  <c r="I218" i="22"/>
  <c r="H218" i="22"/>
  <c r="G218" i="22"/>
  <c r="M217" i="22"/>
  <c r="L217" i="22"/>
  <c r="K217" i="22"/>
  <c r="I217" i="22"/>
  <c r="H217" i="22"/>
  <c r="G217" i="22"/>
  <c r="M216" i="22"/>
  <c r="L216" i="22"/>
  <c r="K216" i="22"/>
  <c r="I216" i="22"/>
  <c r="H216" i="22"/>
  <c r="G216" i="22"/>
  <c r="M215" i="22"/>
  <c r="L215" i="22"/>
  <c r="K215" i="22"/>
  <c r="I215" i="22"/>
  <c r="H215" i="22"/>
  <c r="G215" i="22"/>
  <c r="M214" i="22"/>
  <c r="L214" i="22"/>
  <c r="K214" i="22"/>
  <c r="I214" i="22"/>
  <c r="H214" i="22"/>
  <c r="G214" i="22"/>
  <c r="M213" i="22"/>
  <c r="L213" i="22"/>
  <c r="K213" i="22"/>
  <c r="I213" i="22"/>
  <c r="H213" i="22"/>
  <c r="G213" i="22"/>
  <c r="M212" i="22"/>
  <c r="L212" i="22"/>
  <c r="K212" i="22"/>
  <c r="I212" i="22"/>
  <c r="H212" i="22"/>
  <c r="G212" i="22"/>
  <c r="M211" i="22"/>
  <c r="L211" i="22"/>
  <c r="K211" i="22"/>
  <c r="I211" i="22"/>
  <c r="H211" i="22"/>
  <c r="G211" i="22"/>
  <c r="M210" i="22"/>
  <c r="K210" i="22"/>
  <c r="L208" i="22"/>
  <c r="M156" i="21"/>
  <c r="M155" i="21"/>
  <c r="I155" i="21"/>
  <c r="H155" i="21"/>
  <c r="G155" i="21"/>
  <c r="M154" i="21"/>
  <c r="I154" i="21"/>
  <c r="H154" i="21"/>
  <c r="G154" i="21"/>
  <c r="M153" i="21"/>
  <c r="I153" i="21"/>
  <c r="H153" i="21"/>
  <c r="G153" i="21"/>
  <c r="M152" i="21"/>
  <c r="I152" i="21"/>
  <c r="H152" i="21"/>
  <c r="G152" i="21"/>
  <c r="M151" i="21"/>
  <c r="I151" i="21"/>
  <c r="H151" i="21"/>
  <c r="G151" i="21"/>
  <c r="M150" i="21"/>
  <c r="I150" i="21"/>
  <c r="H150" i="21"/>
  <c r="G150" i="21"/>
  <c r="M149" i="21"/>
  <c r="I149" i="21"/>
  <c r="H149" i="21"/>
  <c r="G149" i="21"/>
  <c r="M148" i="21"/>
  <c r="I148" i="21"/>
  <c r="H148" i="21"/>
  <c r="G148" i="21"/>
  <c r="M147" i="21"/>
  <c r="I147" i="21"/>
  <c r="H147" i="21"/>
  <c r="G147" i="21"/>
  <c r="M146" i="21"/>
  <c r="E164" i="36"/>
  <c r="D164" i="36"/>
  <c r="C164" i="36"/>
  <c r="E163" i="36"/>
  <c r="D163" i="36"/>
  <c r="C163" i="36"/>
  <c r="E162" i="36"/>
  <c r="D162" i="36"/>
  <c r="C162" i="36"/>
  <c r="E161" i="36"/>
  <c r="D161" i="36"/>
  <c r="C161" i="36"/>
  <c r="M160" i="36"/>
  <c r="L160" i="36"/>
  <c r="K160" i="36"/>
  <c r="E160" i="36"/>
  <c r="D160" i="36"/>
  <c r="C160" i="36"/>
  <c r="M159" i="36"/>
  <c r="L159" i="36"/>
  <c r="K159" i="36"/>
  <c r="I159" i="36"/>
  <c r="H159" i="36"/>
  <c r="G159" i="36"/>
  <c r="E159" i="36"/>
  <c r="D159" i="36"/>
  <c r="C159" i="36"/>
  <c r="M158" i="36"/>
  <c r="L158" i="36"/>
  <c r="K158" i="36"/>
  <c r="I158" i="36"/>
  <c r="H158" i="36"/>
  <c r="G158" i="36"/>
  <c r="E158" i="36"/>
  <c r="D158" i="36"/>
  <c r="C158" i="36"/>
  <c r="M157" i="36"/>
  <c r="L157" i="36"/>
  <c r="K157" i="36"/>
  <c r="I157" i="36"/>
  <c r="H157" i="36"/>
  <c r="G157" i="36"/>
  <c r="E157" i="36"/>
  <c r="D157" i="36"/>
  <c r="C157" i="36"/>
  <c r="M156" i="36"/>
  <c r="L156" i="36"/>
  <c r="K156" i="36"/>
  <c r="I156" i="36"/>
  <c r="H156" i="36"/>
  <c r="G156" i="36"/>
  <c r="E156" i="36"/>
  <c r="D156" i="36"/>
  <c r="C156" i="36"/>
  <c r="M155" i="36"/>
  <c r="L155" i="36"/>
  <c r="K155" i="36"/>
  <c r="I155" i="36"/>
  <c r="H155" i="36"/>
  <c r="G155" i="36"/>
  <c r="E155" i="36"/>
  <c r="D155" i="36"/>
  <c r="C155" i="36"/>
  <c r="M154" i="36"/>
  <c r="L154" i="36"/>
  <c r="K154" i="36"/>
  <c r="I154" i="36"/>
  <c r="H154" i="36"/>
  <c r="G154" i="36"/>
  <c r="E154" i="36"/>
  <c r="D154" i="36"/>
  <c r="C154" i="36"/>
  <c r="M153" i="36"/>
  <c r="L153" i="36"/>
  <c r="K153" i="36"/>
  <c r="I153" i="36"/>
  <c r="H153" i="36"/>
  <c r="G153" i="36"/>
  <c r="E153" i="36"/>
  <c r="D153" i="36"/>
  <c r="C153" i="36"/>
  <c r="M152" i="36"/>
  <c r="L152" i="36"/>
  <c r="K152" i="36"/>
  <c r="I152" i="36"/>
  <c r="H152" i="36"/>
  <c r="G152" i="36"/>
  <c r="E152" i="36"/>
  <c r="D152" i="36"/>
  <c r="C152" i="36"/>
  <c r="M151" i="36"/>
  <c r="L151" i="36"/>
  <c r="K151" i="36"/>
  <c r="I151" i="36"/>
  <c r="H151" i="36"/>
  <c r="G151" i="36"/>
  <c r="M150" i="36"/>
  <c r="K150" i="36"/>
  <c r="L148" i="36"/>
  <c r="E177" i="37"/>
  <c r="D177" i="37"/>
  <c r="C177" i="37"/>
  <c r="E176" i="37"/>
  <c r="D176" i="37"/>
  <c r="C176" i="37"/>
  <c r="E175" i="37"/>
  <c r="D175" i="37"/>
  <c r="C175" i="37"/>
  <c r="E174" i="37"/>
  <c r="D174" i="37"/>
  <c r="C174" i="37"/>
  <c r="M173" i="37"/>
  <c r="L173" i="37"/>
  <c r="K173" i="37"/>
  <c r="E173" i="37"/>
  <c r="D173" i="37"/>
  <c r="C173" i="37"/>
  <c r="M172" i="37"/>
  <c r="L172" i="37"/>
  <c r="K172" i="37"/>
  <c r="I172" i="37"/>
  <c r="H172" i="37"/>
  <c r="G172" i="37"/>
  <c r="E172" i="37"/>
  <c r="D172" i="37"/>
  <c r="C172" i="37"/>
  <c r="M171" i="37"/>
  <c r="L171" i="37"/>
  <c r="K171" i="37"/>
  <c r="I171" i="37"/>
  <c r="H171" i="37"/>
  <c r="G171" i="37"/>
  <c r="E171" i="37"/>
  <c r="D171" i="37"/>
  <c r="C171" i="37"/>
  <c r="M170" i="37"/>
  <c r="L170" i="37"/>
  <c r="K170" i="37"/>
  <c r="I170" i="37"/>
  <c r="H170" i="37"/>
  <c r="G170" i="37"/>
  <c r="E170" i="37"/>
  <c r="D170" i="37"/>
  <c r="C170" i="37"/>
  <c r="M169" i="37"/>
  <c r="L169" i="37"/>
  <c r="K169" i="37"/>
  <c r="I169" i="37"/>
  <c r="H169" i="37"/>
  <c r="G169" i="37"/>
  <c r="E169" i="37"/>
  <c r="D169" i="37"/>
  <c r="C169" i="37"/>
  <c r="M168" i="37"/>
  <c r="L168" i="37"/>
  <c r="K168" i="37"/>
  <c r="I168" i="37"/>
  <c r="H168" i="37"/>
  <c r="G168" i="37"/>
  <c r="E168" i="37"/>
  <c r="D168" i="37"/>
  <c r="C168" i="37"/>
  <c r="M167" i="37"/>
  <c r="L167" i="37"/>
  <c r="K167" i="37"/>
  <c r="I167" i="37"/>
  <c r="H167" i="37"/>
  <c r="G167" i="37"/>
  <c r="E167" i="37"/>
  <c r="D167" i="37"/>
  <c r="C167" i="37"/>
  <c r="G166" i="37"/>
  <c r="E166" i="37"/>
  <c r="D166" i="37"/>
  <c r="C166" i="37"/>
  <c r="G165" i="37"/>
  <c r="E165" i="37"/>
  <c r="D165" i="37"/>
  <c r="C165" i="37"/>
  <c r="M164" i="37"/>
  <c r="L164" i="37"/>
  <c r="K164" i="37"/>
  <c r="I164" i="37"/>
  <c r="H164" i="37"/>
  <c r="G164" i="37"/>
  <c r="E164" i="37"/>
  <c r="D164" i="37"/>
  <c r="C164" i="37"/>
  <c r="M163" i="37"/>
  <c r="K163" i="37"/>
  <c r="E28" i="50"/>
  <c r="D28" i="50"/>
  <c r="C28" i="50"/>
  <c r="E27" i="50"/>
  <c r="D27" i="50"/>
  <c r="C27" i="50"/>
  <c r="E26" i="50"/>
  <c r="D26" i="50"/>
  <c r="C26" i="50"/>
  <c r="E25" i="50"/>
  <c r="D25" i="50"/>
  <c r="C25" i="50"/>
  <c r="M24" i="50"/>
  <c r="L24" i="50"/>
  <c r="K24" i="50"/>
  <c r="E24" i="50"/>
  <c r="D24" i="50"/>
  <c r="C24" i="50"/>
  <c r="M23" i="50"/>
  <c r="L23" i="50"/>
  <c r="K23" i="50"/>
  <c r="I23" i="50"/>
  <c r="H23" i="50"/>
  <c r="G23" i="50"/>
  <c r="E23" i="50"/>
  <c r="D23" i="50"/>
  <c r="C23" i="50"/>
  <c r="M22" i="50"/>
  <c r="L22" i="50"/>
  <c r="K22" i="50"/>
  <c r="I22" i="50"/>
  <c r="H22" i="50"/>
  <c r="G22" i="50"/>
  <c r="E22" i="50"/>
  <c r="D22" i="50"/>
  <c r="C22" i="50"/>
  <c r="M21" i="50"/>
  <c r="L21" i="50"/>
  <c r="K21" i="50"/>
  <c r="I21" i="50"/>
  <c r="H21" i="50"/>
  <c r="G21" i="50"/>
  <c r="E21" i="50"/>
  <c r="D21" i="50"/>
  <c r="C21" i="50"/>
  <c r="M20" i="50"/>
  <c r="L20" i="50"/>
  <c r="K20" i="50"/>
  <c r="I20" i="50"/>
  <c r="H20" i="50"/>
  <c r="G20" i="50"/>
  <c r="E20" i="50"/>
  <c r="D20" i="50"/>
  <c r="C20" i="50"/>
  <c r="M19" i="50"/>
  <c r="L19" i="50"/>
  <c r="K19" i="50"/>
  <c r="I19" i="50"/>
  <c r="H19" i="50"/>
  <c r="G19" i="50"/>
  <c r="E19" i="50"/>
  <c r="D19" i="50"/>
  <c r="C19" i="50"/>
  <c r="M18" i="50"/>
  <c r="L18" i="50"/>
  <c r="K18" i="50"/>
  <c r="I18" i="50"/>
  <c r="H18" i="50"/>
  <c r="G18" i="50"/>
  <c r="E18" i="50"/>
  <c r="D18" i="50"/>
  <c r="C18" i="50"/>
  <c r="M17" i="50"/>
  <c r="L17" i="50"/>
  <c r="K17" i="50"/>
  <c r="I17" i="50"/>
  <c r="H17" i="50"/>
  <c r="G17" i="50"/>
  <c r="E17" i="50"/>
  <c r="D17" i="50"/>
  <c r="C17" i="50"/>
  <c r="M16" i="50"/>
  <c r="L16" i="50"/>
  <c r="K16" i="50"/>
  <c r="I16" i="50"/>
  <c r="H16" i="50"/>
  <c r="G16" i="50"/>
  <c r="E16" i="50"/>
  <c r="D16" i="50"/>
  <c r="C16" i="50"/>
  <c r="M15" i="50"/>
  <c r="L15" i="50"/>
  <c r="K15" i="50"/>
  <c r="I15" i="50"/>
  <c r="H15" i="50"/>
  <c r="G15" i="50"/>
  <c r="E15" i="50"/>
  <c r="D15" i="50"/>
  <c r="C15" i="50"/>
  <c r="M14" i="50"/>
  <c r="K14" i="50"/>
  <c r="L12" i="50"/>
  <c r="E87" i="43"/>
  <c r="D87" i="43"/>
  <c r="C87" i="43"/>
  <c r="E86" i="43"/>
  <c r="D86" i="43"/>
  <c r="C86" i="43"/>
  <c r="E85" i="43"/>
  <c r="D85" i="43"/>
  <c r="C85" i="43"/>
  <c r="E84" i="43"/>
  <c r="D84" i="43"/>
  <c r="C84" i="43"/>
  <c r="M83" i="43"/>
  <c r="L83" i="43"/>
  <c r="K83" i="43"/>
  <c r="E83" i="43"/>
  <c r="D83" i="43"/>
  <c r="C83" i="43"/>
  <c r="M82" i="43"/>
  <c r="L82" i="43"/>
  <c r="K82" i="43"/>
  <c r="I82" i="43"/>
  <c r="H82" i="43"/>
  <c r="G82" i="43"/>
  <c r="E82" i="43"/>
  <c r="D82" i="43"/>
  <c r="C82" i="43"/>
  <c r="M81" i="43"/>
  <c r="L81" i="43"/>
  <c r="K81" i="43"/>
  <c r="I81" i="43"/>
  <c r="H81" i="43"/>
  <c r="G81" i="43"/>
  <c r="E81" i="43"/>
  <c r="D81" i="43"/>
  <c r="C81" i="43"/>
  <c r="M80" i="43"/>
  <c r="L80" i="43"/>
  <c r="K80" i="43"/>
  <c r="I80" i="43"/>
  <c r="H80" i="43"/>
  <c r="G80" i="43"/>
  <c r="E80" i="43"/>
  <c r="D80" i="43"/>
  <c r="C80" i="43"/>
  <c r="M79" i="43"/>
  <c r="L79" i="43"/>
  <c r="K79" i="43"/>
  <c r="I79" i="43"/>
  <c r="H79" i="43"/>
  <c r="G79" i="43"/>
  <c r="E79" i="43"/>
  <c r="D79" i="43"/>
  <c r="C79" i="43"/>
  <c r="M78" i="43"/>
  <c r="L78" i="43"/>
  <c r="K78" i="43"/>
  <c r="I78" i="43"/>
  <c r="H78" i="43"/>
  <c r="G78" i="43"/>
  <c r="E78" i="43"/>
  <c r="D78" i="43"/>
  <c r="C78" i="43"/>
  <c r="M77" i="43"/>
  <c r="L77" i="43"/>
  <c r="K77" i="43"/>
  <c r="I77" i="43"/>
  <c r="H77" i="43"/>
  <c r="G77" i="43"/>
  <c r="E77" i="43"/>
  <c r="D77" i="43"/>
  <c r="C77" i="43"/>
  <c r="M76" i="43"/>
  <c r="L76" i="43"/>
  <c r="K76" i="43"/>
  <c r="I76" i="43"/>
  <c r="H76" i="43"/>
  <c r="G76" i="43"/>
  <c r="E76" i="43"/>
  <c r="D76" i="43"/>
  <c r="C76" i="43"/>
  <c r="M75" i="43"/>
  <c r="L75" i="43"/>
  <c r="K75" i="43"/>
  <c r="I75" i="43"/>
  <c r="H75" i="43"/>
  <c r="G75" i="43"/>
  <c r="E75" i="43"/>
  <c r="D75" i="43"/>
  <c r="C75" i="43"/>
  <c r="M74" i="43"/>
  <c r="L74" i="43"/>
  <c r="K74" i="43"/>
  <c r="I74" i="43"/>
  <c r="H74" i="43"/>
  <c r="G74" i="43"/>
  <c r="E74" i="43"/>
  <c r="D74" i="43"/>
  <c r="C74" i="43"/>
  <c r="M73" i="43"/>
  <c r="K73" i="43"/>
  <c r="L71" i="43"/>
  <c r="D39" i="38"/>
  <c r="C39" i="38"/>
  <c r="B39" i="38"/>
  <c r="D38" i="38"/>
  <c r="C38" i="38"/>
  <c r="B38" i="38"/>
  <c r="D37" i="38"/>
  <c r="C37" i="38"/>
  <c r="B37" i="38"/>
  <c r="D36" i="38"/>
  <c r="C36" i="38"/>
  <c r="B36" i="38"/>
  <c r="L35" i="38"/>
  <c r="K35" i="38"/>
  <c r="J35" i="38"/>
  <c r="D35" i="38"/>
  <c r="C35" i="38"/>
  <c r="B35" i="38"/>
  <c r="L34" i="38"/>
  <c r="K34" i="38"/>
  <c r="J34" i="38"/>
  <c r="H34" i="38"/>
  <c r="G34" i="38"/>
  <c r="F34" i="38"/>
  <c r="D34" i="38"/>
  <c r="C34" i="38"/>
  <c r="B34" i="38"/>
  <c r="L33" i="38"/>
  <c r="K33" i="38"/>
  <c r="J33" i="38"/>
  <c r="H33" i="38"/>
  <c r="G33" i="38"/>
  <c r="F33" i="38"/>
  <c r="D33" i="38"/>
  <c r="C33" i="38"/>
  <c r="B33" i="38"/>
  <c r="L32" i="38"/>
  <c r="K32" i="38"/>
  <c r="J32" i="38"/>
  <c r="H32" i="38"/>
  <c r="G32" i="38"/>
  <c r="F32" i="38"/>
  <c r="D32" i="38"/>
  <c r="C32" i="38"/>
  <c r="B32" i="38"/>
  <c r="L31" i="38"/>
  <c r="K31" i="38"/>
  <c r="J31" i="38"/>
  <c r="H31" i="38"/>
  <c r="G31" i="38"/>
  <c r="F31" i="38"/>
  <c r="D31" i="38"/>
  <c r="C31" i="38"/>
  <c r="B31" i="38"/>
  <c r="L30" i="38"/>
  <c r="K30" i="38"/>
  <c r="J30" i="38"/>
  <c r="H30" i="38"/>
  <c r="G30" i="38"/>
  <c r="F30" i="38"/>
  <c r="D30" i="38"/>
  <c r="C30" i="38"/>
  <c r="B30" i="38"/>
  <c r="L29" i="38"/>
  <c r="K29" i="38"/>
  <c r="J29" i="38"/>
  <c r="H29" i="38"/>
  <c r="G29" i="38"/>
  <c r="F29" i="38"/>
  <c r="D29" i="38"/>
  <c r="C29" i="38"/>
  <c r="B29" i="38"/>
  <c r="L28" i="38"/>
  <c r="K28" i="38"/>
  <c r="J28" i="38"/>
  <c r="H28" i="38"/>
  <c r="G28" i="38"/>
  <c r="F28" i="38"/>
  <c r="D28" i="38"/>
  <c r="C28" i="38"/>
  <c r="B28" i="38"/>
  <c r="L27" i="38"/>
  <c r="K27" i="38"/>
  <c r="J27" i="38"/>
  <c r="H27" i="38"/>
  <c r="G27" i="38"/>
  <c r="F27" i="38"/>
  <c r="D27" i="38"/>
  <c r="C27" i="38"/>
  <c r="B27" i="38"/>
  <c r="L26" i="38"/>
  <c r="K26" i="38"/>
  <c r="J26" i="38"/>
  <c r="H26" i="38"/>
  <c r="G26" i="38"/>
  <c r="F26" i="38"/>
  <c r="D26" i="38"/>
  <c r="C26" i="38"/>
  <c r="B26" i="38"/>
  <c r="L25" i="38"/>
  <c r="J25" i="38"/>
  <c r="K23" i="38"/>
  <c r="M165" i="67"/>
  <c r="L165" i="67"/>
  <c r="K165" i="67"/>
  <c r="M164" i="67"/>
  <c r="L164" i="67"/>
  <c r="K164" i="67"/>
  <c r="I164" i="67"/>
  <c r="H164" i="67"/>
  <c r="G164" i="67"/>
  <c r="M163" i="67"/>
  <c r="L163" i="67"/>
  <c r="K163" i="67"/>
  <c r="I163" i="67"/>
  <c r="H163" i="67"/>
  <c r="G163" i="67"/>
  <c r="M162" i="67"/>
  <c r="L162" i="67"/>
  <c r="K162" i="67"/>
  <c r="I162" i="67"/>
  <c r="H162" i="67"/>
  <c r="G162" i="67"/>
  <c r="M161" i="67"/>
  <c r="L161" i="67"/>
  <c r="K161" i="67"/>
  <c r="I161" i="67"/>
  <c r="H161" i="67"/>
  <c r="G161" i="67"/>
  <c r="M160" i="67"/>
  <c r="L160" i="67"/>
  <c r="K160" i="67"/>
  <c r="I160" i="67"/>
  <c r="H160" i="67"/>
  <c r="G160" i="67"/>
  <c r="M159" i="67"/>
  <c r="L159" i="67"/>
  <c r="K159" i="67"/>
  <c r="I159" i="67"/>
  <c r="H159" i="67"/>
  <c r="G159" i="67"/>
  <c r="M158" i="67"/>
  <c r="L158" i="67"/>
  <c r="K158" i="67"/>
  <c r="I158" i="67"/>
  <c r="H158" i="67"/>
  <c r="G158" i="67"/>
  <c r="M157" i="67"/>
  <c r="L157" i="67"/>
  <c r="K157" i="67"/>
  <c r="I157" i="67"/>
  <c r="H157" i="67"/>
  <c r="G157" i="67"/>
  <c r="M156" i="67"/>
  <c r="L156" i="67"/>
  <c r="K156" i="67"/>
  <c r="I156" i="67"/>
  <c r="H156" i="67"/>
  <c r="G156" i="67"/>
  <c r="M155" i="67"/>
  <c r="K155" i="67"/>
  <c r="L153" i="67"/>
  <c r="M295" i="10"/>
  <c r="L295" i="10"/>
  <c r="K295" i="10"/>
  <c r="M294" i="10"/>
  <c r="L294" i="10"/>
  <c r="K294" i="10"/>
  <c r="I294" i="10"/>
  <c r="H294" i="10"/>
  <c r="G294" i="10"/>
  <c r="M293" i="10"/>
  <c r="L293" i="10"/>
  <c r="K293" i="10"/>
  <c r="I293" i="10"/>
  <c r="H293" i="10"/>
  <c r="G293" i="10"/>
  <c r="M292" i="10"/>
  <c r="L292" i="10"/>
  <c r="K292" i="10"/>
  <c r="I292" i="10"/>
  <c r="H292" i="10"/>
  <c r="G292" i="10"/>
  <c r="M291" i="10"/>
  <c r="L291" i="10"/>
  <c r="K291" i="10"/>
  <c r="I291" i="10"/>
  <c r="H291" i="10"/>
  <c r="G291" i="10"/>
  <c r="M290" i="10"/>
  <c r="L290" i="10"/>
  <c r="K290" i="10"/>
  <c r="I290" i="10"/>
  <c r="H290" i="10"/>
  <c r="G290" i="10"/>
  <c r="M289" i="10"/>
  <c r="L289" i="10"/>
  <c r="K289" i="10"/>
  <c r="I289" i="10"/>
  <c r="H289" i="10"/>
  <c r="G289" i="10"/>
  <c r="M288" i="10"/>
  <c r="L288" i="10"/>
  <c r="K288" i="10"/>
  <c r="I288" i="10"/>
  <c r="H288" i="10"/>
  <c r="G288" i="10"/>
  <c r="M287" i="10"/>
  <c r="L287" i="10"/>
  <c r="K287" i="10"/>
  <c r="I287" i="10"/>
  <c r="H287" i="10"/>
  <c r="G287" i="10"/>
  <c r="M286" i="10"/>
  <c r="L286" i="10"/>
  <c r="K286" i="10"/>
  <c r="I286" i="10"/>
  <c r="H286" i="10"/>
  <c r="G286" i="10"/>
  <c r="M285" i="10"/>
  <c r="K285" i="10"/>
  <c r="M301" i="9"/>
  <c r="L301" i="9"/>
  <c r="K301" i="9"/>
  <c r="M300" i="9"/>
  <c r="L300" i="9"/>
  <c r="K300" i="9"/>
  <c r="I300" i="9"/>
  <c r="H300" i="9"/>
  <c r="G300" i="9"/>
  <c r="M299" i="9"/>
  <c r="L299" i="9"/>
  <c r="K299" i="9"/>
  <c r="I299" i="9"/>
  <c r="H299" i="9"/>
  <c r="G299" i="9"/>
  <c r="M298" i="9"/>
  <c r="L298" i="9"/>
  <c r="K298" i="9"/>
  <c r="I298" i="9"/>
  <c r="H298" i="9"/>
  <c r="G298" i="9"/>
  <c r="M297" i="9"/>
  <c r="L297" i="9"/>
  <c r="K297" i="9"/>
  <c r="I297" i="9"/>
  <c r="H297" i="9"/>
  <c r="G297" i="9"/>
  <c r="M296" i="9"/>
  <c r="L296" i="9"/>
  <c r="K296" i="9"/>
  <c r="I296" i="9"/>
  <c r="H296" i="9"/>
  <c r="G296" i="9"/>
  <c r="M295" i="9"/>
  <c r="L295" i="9"/>
  <c r="K295" i="9"/>
  <c r="I295" i="9"/>
  <c r="H295" i="9"/>
  <c r="G295" i="9"/>
  <c r="M294" i="9"/>
  <c r="L294" i="9"/>
  <c r="K294" i="9"/>
  <c r="I294" i="9"/>
  <c r="H294" i="9"/>
  <c r="G294" i="9"/>
  <c r="M293" i="9"/>
  <c r="L293" i="9"/>
  <c r="K293" i="9"/>
  <c r="I293" i="9"/>
  <c r="H293" i="9"/>
  <c r="G293" i="9"/>
  <c r="M292" i="9"/>
  <c r="L292" i="9"/>
  <c r="K292" i="9"/>
  <c r="I292" i="9"/>
  <c r="H292" i="9"/>
  <c r="G292" i="9"/>
  <c r="M291" i="9"/>
  <c r="K291" i="9"/>
  <c r="L289" i="9"/>
  <c r="M248" i="7"/>
  <c r="L248" i="7"/>
  <c r="K248" i="7"/>
  <c r="M247" i="7"/>
  <c r="L247" i="7"/>
  <c r="K247" i="7"/>
  <c r="I247" i="7"/>
  <c r="H247" i="7"/>
  <c r="G247" i="7"/>
  <c r="M246" i="7"/>
  <c r="L246" i="7"/>
  <c r="K246" i="7"/>
  <c r="I246" i="7"/>
  <c r="H246" i="7"/>
  <c r="G246" i="7"/>
  <c r="M245" i="7"/>
  <c r="L245" i="7"/>
  <c r="K245" i="7"/>
  <c r="I245" i="7"/>
  <c r="H245" i="7"/>
  <c r="G245" i="7"/>
  <c r="M244" i="7"/>
  <c r="L244" i="7"/>
  <c r="K244" i="7"/>
  <c r="I244" i="7"/>
  <c r="H244" i="7"/>
  <c r="G244" i="7"/>
  <c r="M243" i="7"/>
  <c r="L243" i="7"/>
  <c r="K243" i="7"/>
  <c r="I243" i="7"/>
  <c r="H243" i="7"/>
  <c r="G243" i="7"/>
  <c r="M242" i="7"/>
  <c r="L242" i="7"/>
  <c r="K242" i="7"/>
  <c r="I242" i="7"/>
  <c r="H242" i="7"/>
  <c r="G242" i="7"/>
  <c r="M241" i="7"/>
  <c r="L241" i="7"/>
  <c r="K241" i="7"/>
  <c r="I241" i="7"/>
  <c r="H241" i="7"/>
  <c r="G241" i="7"/>
  <c r="M240" i="7"/>
  <c r="L240" i="7"/>
  <c r="K240" i="7"/>
  <c r="I240" i="7"/>
  <c r="H240" i="7"/>
  <c r="G240" i="7"/>
  <c r="M239" i="7"/>
  <c r="L239" i="7"/>
  <c r="K239" i="7"/>
  <c r="I239" i="7"/>
  <c r="H239" i="7"/>
  <c r="G239" i="7"/>
  <c r="M238" i="7"/>
  <c r="K238" i="7"/>
  <c r="L236" i="7"/>
  <c r="M310" i="6"/>
  <c r="L310" i="6"/>
  <c r="K310" i="6"/>
  <c r="M309" i="6"/>
  <c r="L309" i="6"/>
  <c r="K309" i="6"/>
  <c r="I309" i="6"/>
  <c r="H309" i="6"/>
  <c r="G309" i="6"/>
  <c r="M308" i="6"/>
  <c r="L308" i="6"/>
  <c r="K308" i="6"/>
  <c r="I308" i="6"/>
  <c r="H308" i="6"/>
  <c r="G308" i="6"/>
  <c r="M307" i="6"/>
  <c r="L307" i="6"/>
  <c r="K307" i="6"/>
  <c r="I307" i="6"/>
  <c r="H307" i="6"/>
  <c r="G307" i="6"/>
  <c r="M306" i="6"/>
  <c r="L306" i="6"/>
  <c r="K306" i="6"/>
  <c r="I306" i="6"/>
  <c r="H306" i="6"/>
  <c r="G306" i="6"/>
  <c r="M305" i="6"/>
  <c r="L305" i="6"/>
  <c r="K305" i="6"/>
  <c r="I305" i="6"/>
  <c r="H305" i="6"/>
  <c r="G305" i="6"/>
  <c r="M304" i="6"/>
  <c r="L304" i="6"/>
  <c r="K304" i="6"/>
  <c r="I304" i="6"/>
  <c r="H304" i="6"/>
  <c r="G304" i="6"/>
  <c r="M303" i="6"/>
  <c r="L303" i="6"/>
  <c r="K303" i="6"/>
  <c r="I303" i="6"/>
  <c r="H303" i="6"/>
  <c r="G303" i="6"/>
  <c r="M302" i="6"/>
  <c r="L302" i="6"/>
  <c r="K302" i="6"/>
  <c r="I302" i="6"/>
  <c r="H302" i="6"/>
  <c r="G302" i="6"/>
  <c r="M301" i="6"/>
  <c r="L301" i="6"/>
  <c r="K301" i="6"/>
  <c r="I301" i="6"/>
  <c r="H301" i="6"/>
  <c r="G301" i="6"/>
  <c r="M300" i="6"/>
  <c r="K300" i="6"/>
  <c r="L298" i="6"/>
  <c r="M379" i="5"/>
  <c r="L379" i="5"/>
  <c r="K379" i="5"/>
  <c r="M378" i="5"/>
  <c r="L378" i="5"/>
  <c r="K378" i="5"/>
  <c r="I378" i="5"/>
  <c r="H378" i="5"/>
  <c r="G378" i="5"/>
  <c r="M377" i="5"/>
  <c r="L377" i="5"/>
  <c r="K377" i="5"/>
  <c r="I377" i="5"/>
  <c r="H377" i="5"/>
  <c r="G377" i="5"/>
  <c r="M376" i="5"/>
  <c r="L376" i="5"/>
  <c r="K376" i="5"/>
  <c r="I376" i="5"/>
  <c r="H376" i="5"/>
  <c r="G376" i="5"/>
  <c r="M375" i="5"/>
  <c r="L375" i="5"/>
  <c r="K375" i="5"/>
  <c r="I375" i="5"/>
  <c r="H375" i="5"/>
  <c r="G375" i="5"/>
  <c r="M374" i="5"/>
  <c r="L374" i="5"/>
  <c r="K374" i="5"/>
  <c r="I374" i="5"/>
  <c r="H374" i="5"/>
  <c r="G374" i="5"/>
  <c r="M373" i="5"/>
  <c r="L373" i="5"/>
  <c r="K373" i="5"/>
  <c r="I373" i="5"/>
  <c r="H373" i="5"/>
  <c r="G373" i="5"/>
  <c r="M372" i="5"/>
  <c r="L372" i="5"/>
  <c r="K372" i="5"/>
  <c r="I372" i="5"/>
  <c r="H372" i="5"/>
  <c r="G372" i="5"/>
  <c r="M371" i="5"/>
  <c r="L371" i="5"/>
  <c r="K371" i="5"/>
  <c r="I371" i="5"/>
  <c r="H371" i="5"/>
  <c r="G371" i="5"/>
  <c r="M370" i="5"/>
  <c r="L370" i="5"/>
  <c r="K370" i="5"/>
  <c r="I370" i="5"/>
  <c r="H370" i="5"/>
  <c r="G370" i="5"/>
  <c r="M369" i="5"/>
  <c r="K369" i="5"/>
  <c r="L367" i="5"/>
  <c r="E305" i="4"/>
  <c r="E304" i="4"/>
  <c r="M299" i="4"/>
  <c r="I299" i="4"/>
  <c r="M298" i="4"/>
  <c r="I298" i="4"/>
  <c r="M297" i="4"/>
  <c r="I297" i="4"/>
  <c r="M296" i="4"/>
  <c r="I296" i="4"/>
  <c r="M295" i="4"/>
  <c r="I295" i="4"/>
  <c r="M294" i="4"/>
  <c r="I294" i="4"/>
  <c r="M293" i="4"/>
  <c r="I293" i="4"/>
  <c r="M292" i="4"/>
  <c r="I292" i="4"/>
  <c r="M291" i="4"/>
  <c r="I291" i="4"/>
  <c r="E291" i="4"/>
  <c r="M290" i="4"/>
  <c r="D305" i="4"/>
  <c r="D304" i="4"/>
  <c r="L299" i="4"/>
  <c r="H299" i="4"/>
  <c r="L298" i="4"/>
  <c r="H298" i="4"/>
  <c r="D298" i="4"/>
  <c r="L297" i="4"/>
  <c r="H297" i="4"/>
  <c r="L296" i="4"/>
  <c r="H296" i="4"/>
  <c r="L295" i="4"/>
  <c r="H295" i="4"/>
  <c r="D295" i="4"/>
  <c r="L294" i="4"/>
  <c r="H294" i="4"/>
  <c r="L293" i="4"/>
  <c r="H293" i="4"/>
  <c r="L292" i="4"/>
  <c r="H292" i="4"/>
  <c r="L291" i="4"/>
  <c r="H291" i="4"/>
  <c r="D291" i="4"/>
  <c r="L288" i="4"/>
  <c r="C305" i="4"/>
  <c r="C304" i="4"/>
  <c r="K299" i="4"/>
  <c r="G299" i="4"/>
  <c r="K298" i="4"/>
  <c r="G298" i="4"/>
  <c r="K297" i="4"/>
  <c r="G297" i="4"/>
  <c r="K296" i="4"/>
  <c r="G296" i="4"/>
  <c r="K295" i="4"/>
  <c r="G295" i="4"/>
  <c r="K294" i="4"/>
  <c r="G294" i="4"/>
  <c r="K293" i="4"/>
  <c r="G293" i="4"/>
  <c r="K292" i="4"/>
  <c r="G292" i="4"/>
  <c r="K291" i="4"/>
  <c r="G291" i="4"/>
  <c r="K290" i="4"/>
  <c r="C291" i="4"/>
  <c r="S99" i="33" l="1"/>
  <c r="T99" i="33" s="1"/>
  <c r="T101" i="33"/>
  <c r="T103" i="33" l="1"/>
  <c r="M59" i="52"/>
  <c r="M58" i="52"/>
  <c r="M57" i="52"/>
  <c r="J60" i="67" l="1"/>
  <c r="J62" i="67"/>
  <c r="J63" i="67"/>
  <c r="J64" i="67"/>
  <c r="J65" i="67"/>
  <c r="J59" i="67"/>
  <c r="F74" i="27"/>
  <c r="F75" i="27"/>
  <c r="F76" i="27"/>
  <c r="F77" i="27"/>
  <c r="F78" i="27"/>
  <c r="F11" i="75"/>
  <c r="G11" i="75"/>
  <c r="H11" i="75"/>
  <c r="I11" i="75"/>
  <c r="J11" i="75"/>
  <c r="K98" i="23"/>
  <c r="K97" i="23"/>
  <c r="K96" i="23"/>
  <c r="K95" i="23"/>
  <c r="K94" i="23"/>
  <c r="K93" i="23"/>
  <c r="K92" i="23"/>
  <c r="K91" i="23"/>
  <c r="K90" i="23"/>
  <c r="K87" i="23"/>
  <c r="K88" i="23"/>
  <c r="K89" i="23"/>
  <c r="L20" i="76"/>
  <c r="L19" i="76"/>
  <c r="F20" i="76"/>
  <c r="G20" i="76"/>
  <c r="H20" i="76"/>
  <c r="F19" i="76"/>
  <c r="G19" i="76"/>
  <c r="H19" i="76"/>
  <c r="F12" i="76"/>
  <c r="F13" i="76"/>
  <c r="F14" i="76"/>
  <c r="F15" i="76"/>
  <c r="F16" i="76"/>
  <c r="F17" i="76"/>
  <c r="F18" i="76"/>
  <c r="F11" i="76"/>
  <c r="L31" i="26"/>
  <c r="L25" i="26"/>
  <c r="L24" i="26"/>
  <c r="L23" i="26"/>
  <c r="E25" i="26"/>
  <c r="F25" i="26"/>
  <c r="G25" i="26"/>
  <c r="H25" i="26"/>
  <c r="E24" i="26"/>
  <c r="F24" i="26"/>
  <c r="G24" i="26"/>
  <c r="H24" i="26"/>
  <c r="E23" i="26"/>
  <c r="F23" i="26"/>
  <c r="G23" i="26"/>
  <c r="H23" i="26"/>
  <c r="K28" i="24"/>
  <c r="E10" i="69"/>
  <c r="E11" i="69" s="1"/>
  <c r="E12" i="69" s="1"/>
  <c r="E13" i="69" l="1"/>
  <c r="F13" i="69" s="1"/>
  <c r="G13" i="69" s="1"/>
  <c r="F12" i="69"/>
  <c r="G12" i="69" s="1"/>
  <c r="F98" i="23"/>
  <c r="G98" i="23"/>
  <c r="H98" i="23"/>
  <c r="I98" i="23"/>
  <c r="J98" i="23"/>
  <c r="F96" i="23"/>
  <c r="G96" i="23"/>
  <c r="H96" i="23"/>
  <c r="I96" i="23"/>
  <c r="J96" i="23"/>
  <c r="F97" i="23"/>
  <c r="G97" i="23"/>
  <c r="H97" i="23"/>
  <c r="I97" i="23"/>
  <c r="J97" i="23"/>
  <c r="F56" i="21"/>
  <c r="G56" i="21"/>
  <c r="H56" i="21"/>
  <c r="E14" i="69" l="1"/>
  <c r="F14" i="69" s="1"/>
  <c r="G14" i="69" s="1"/>
  <c r="G53" i="27"/>
  <c r="H53" i="27"/>
  <c r="G54" i="27"/>
  <c r="H54" i="27"/>
  <c r="F55" i="27"/>
  <c r="G55" i="27"/>
  <c r="H55" i="27"/>
  <c r="F56" i="27"/>
  <c r="G56" i="27"/>
  <c r="H56" i="27"/>
  <c r="F57" i="27"/>
  <c r="G57" i="27"/>
  <c r="H57" i="27"/>
  <c r="F58" i="27"/>
  <c r="G58" i="27"/>
  <c r="H58" i="27"/>
  <c r="F59" i="27"/>
  <c r="G59" i="27"/>
  <c r="H59" i="27"/>
  <c r="F60" i="27"/>
  <c r="G60" i="27"/>
  <c r="H60" i="27"/>
  <c r="F61" i="27"/>
  <c r="G61" i="27"/>
  <c r="H61" i="27"/>
  <c r="F62" i="27"/>
  <c r="G62" i="27"/>
  <c r="H62" i="27"/>
  <c r="F63" i="27"/>
  <c r="G63" i="27"/>
  <c r="H63" i="27"/>
  <c r="F64" i="27"/>
  <c r="G64" i="27"/>
  <c r="H64" i="27"/>
  <c r="F65" i="27"/>
  <c r="G65" i="27"/>
  <c r="H65" i="27"/>
  <c r="F66" i="27"/>
  <c r="G66" i="27"/>
  <c r="H66" i="27"/>
  <c r="F67" i="27"/>
  <c r="G67" i="27"/>
  <c r="H67" i="27"/>
  <c r="F68" i="27"/>
  <c r="G68" i="27"/>
  <c r="H68" i="27"/>
  <c r="F69" i="27"/>
  <c r="G69" i="27"/>
  <c r="H69" i="27"/>
  <c r="F70" i="27"/>
  <c r="G70" i="27"/>
  <c r="H70" i="27"/>
  <c r="F60" i="67"/>
  <c r="G60" i="67"/>
  <c r="H60" i="67"/>
  <c r="I60" i="67"/>
  <c r="F62" i="67"/>
  <c r="G62" i="67"/>
  <c r="H62" i="67"/>
  <c r="I62" i="67"/>
  <c r="F63" i="67"/>
  <c r="G63" i="67"/>
  <c r="H63" i="67"/>
  <c r="I63" i="67"/>
  <c r="F64" i="67"/>
  <c r="G64" i="67"/>
  <c r="H64" i="67"/>
  <c r="I64" i="67"/>
  <c r="F65" i="67"/>
  <c r="G65" i="67"/>
  <c r="H65" i="67"/>
  <c r="I65" i="67"/>
  <c r="I59" i="67"/>
  <c r="H59" i="67"/>
  <c r="G59" i="67"/>
  <c r="F59" i="67"/>
  <c r="F73" i="27"/>
  <c r="F141" i="31"/>
  <c r="G141" i="31"/>
  <c r="H141" i="31"/>
  <c r="I141" i="31"/>
  <c r="J141" i="31"/>
  <c r="K141" i="31"/>
  <c r="F138" i="31"/>
  <c r="G138" i="31"/>
  <c r="H138" i="31"/>
  <c r="I138" i="31"/>
  <c r="J138" i="31"/>
  <c r="K138" i="31"/>
  <c r="F139" i="31"/>
  <c r="G139" i="31"/>
  <c r="H139" i="31"/>
  <c r="I139" i="31"/>
  <c r="J139" i="31"/>
  <c r="K139" i="31"/>
  <c r="F140" i="31"/>
  <c r="G140" i="31"/>
  <c r="H140" i="31"/>
  <c r="I140" i="31"/>
  <c r="J140" i="31"/>
  <c r="K140" i="31"/>
  <c r="S97" i="33" l="1"/>
  <c r="T97" i="33" s="1"/>
  <c r="S95" i="33"/>
  <c r="T95" i="33" s="1"/>
  <c r="J12" i="72"/>
  <c r="K12" i="72"/>
  <c r="L12" i="72"/>
  <c r="J13" i="72"/>
  <c r="K13" i="72"/>
  <c r="L13" i="72"/>
  <c r="J14" i="72"/>
  <c r="K14" i="72"/>
  <c r="L14" i="72"/>
  <c r="J15" i="72"/>
  <c r="K15" i="72"/>
  <c r="L15" i="72"/>
  <c r="J16" i="72"/>
  <c r="K16" i="72"/>
  <c r="L16" i="72"/>
  <c r="J17" i="72"/>
  <c r="K17" i="72"/>
  <c r="L17" i="72"/>
  <c r="J18" i="72"/>
  <c r="K18" i="72"/>
  <c r="L18" i="72"/>
  <c r="J23" i="72"/>
  <c r="K23" i="72"/>
  <c r="L23" i="72"/>
  <c r="L11" i="72"/>
  <c r="K11" i="72"/>
  <c r="J11" i="72"/>
  <c r="K27" i="24" l="1"/>
  <c r="K26" i="24"/>
  <c r="K21" i="24"/>
  <c r="K20" i="24"/>
  <c r="F20" i="24"/>
  <c r="G20" i="24"/>
  <c r="H20" i="24"/>
  <c r="F21" i="24"/>
  <c r="G21" i="24"/>
  <c r="H21" i="24"/>
  <c r="O21" i="71"/>
  <c r="N21" i="71"/>
  <c r="M21" i="71"/>
  <c r="L21" i="71"/>
  <c r="K21" i="71"/>
  <c r="J21" i="71"/>
  <c r="O20" i="71"/>
  <c r="N20" i="71"/>
  <c r="M20" i="71"/>
  <c r="L20" i="71"/>
  <c r="K20" i="71"/>
  <c r="J20" i="71"/>
  <c r="O19" i="71"/>
  <c r="N19" i="71"/>
  <c r="M19" i="71"/>
  <c r="L19" i="71"/>
  <c r="K19" i="71"/>
  <c r="J19" i="71"/>
  <c r="O18" i="71"/>
  <c r="N18" i="71"/>
  <c r="M18" i="71"/>
  <c r="L18" i="71"/>
  <c r="K18" i="71"/>
  <c r="J18" i="71"/>
  <c r="O17" i="71"/>
  <c r="N17" i="71"/>
  <c r="M17" i="71"/>
  <c r="L17" i="71"/>
  <c r="K17" i="71"/>
  <c r="J17" i="71"/>
  <c r="F21" i="71"/>
  <c r="F20" i="71"/>
  <c r="F19" i="71"/>
  <c r="F18" i="71"/>
  <c r="O16" i="71"/>
  <c r="N16" i="71"/>
  <c r="M16" i="71"/>
  <c r="L16" i="71"/>
  <c r="K16" i="71"/>
  <c r="J16" i="71"/>
  <c r="F134" i="31" l="1"/>
  <c r="F53" i="52" l="1"/>
  <c r="G53" i="52"/>
  <c r="H53" i="52"/>
  <c r="J53" i="52"/>
  <c r="M53" i="52"/>
  <c r="F50" i="52"/>
  <c r="G50" i="52"/>
  <c r="H50" i="52"/>
  <c r="J50" i="52"/>
  <c r="F51" i="52"/>
  <c r="G51" i="52"/>
  <c r="H51" i="52"/>
  <c r="J51" i="52"/>
  <c r="F52" i="52"/>
  <c r="G52" i="52"/>
  <c r="H52" i="52"/>
  <c r="J52" i="52"/>
  <c r="M52" i="52" l="1"/>
  <c r="M51" i="52"/>
  <c r="M50" i="52"/>
  <c r="F8" i="18" l="1"/>
  <c r="J49" i="52" l="1"/>
  <c r="H49" i="52"/>
  <c r="G49" i="52"/>
  <c r="F49" i="52"/>
  <c r="M49" i="52"/>
  <c r="L22" i="22"/>
  <c r="K22" i="22"/>
  <c r="J22" i="22"/>
  <c r="S93" i="33" l="1"/>
  <c r="T93" i="33" s="1"/>
  <c r="K91" i="33"/>
  <c r="L91" i="33"/>
  <c r="M91" i="33"/>
  <c r="N91" i="33"/>
  <c r="O91" i="33"/>
  <c r="P91" i="33"/>
  <c r="Q91" i="33"/>
  <c r="S91" i="33"/>
  <c r="T91" i="33" s="1"/>
  <c r="K89" i="33"/>
  <c r="L89" i="33"/>
  <c r="M89" i="33"/>
  <c r="N89" i="33"/>
  <c r="O89" i="33"/>
  <c r="P89" i="33"/>
  <c r="Q89" i="33"/>
  <c r="S89" i="33"/>
  <c r="T89" i="33" s="1"/>
  <c r="F199" i="6" l="1"/>
  <c r="G199" i="6"/>
  <c r="H199" i="6"/>
  <c r="I199" i="6"/>
  <c r="F200" i="6"/>
  <c r="G200" i="6"/>
  <c r="H200" i="6"/>
  <c r="I200" i="6"/>
  <c r="F201" i="6"/>
  <c r="G201" i="6"/>
  <c r="H201" i="6"/>
  <c r="I201" i="6"/>
  <c r="F202" i="6"/>
  <c r="G202" i="6"/>
  <c r="H202" i="6"/>
  <c r="I202" i="6"/>
  <c r="F203" i="6"/>
  <c r="G203" i="6"/>
  <c r="H203" i="6"/>
  <c r="I203" i="6"/>
  <c r="I198" i="6"/>
  <c r="H198" i="6"/>
  <c r="G198" i="6"/>
  <c r="F198" i="6"/>
  <c r="F36" i="22"/>
  <c r="J36" i="22"/>
  <c r="K36" i="22"/>
  <c r="L36" i="22"/>
  <c r="F34" i="22"/>
  <c r="J34" i="22"/>
  <c r="K34" i="22"/>
  <c r="L34" i="22"/>
  <c r="F32" i="22"/>
  <c r="J32" i="22"/>
  <c r="K32" i="22"/>
  <c r="L32" i="22"/>
  <c r="F30" i="22"/>
  <c r="J30" i="22"/>
  <c r="K30" i="22"/>
  <c r="L30" i="22"/>
  <c r="F28" i="22"/>
  <c r="J28" i="22"/>
  <c r="K28" i="22"/>
  <c r="L28" i="22"/>
  <c r="F26" i="22"/>
  <c r="J26" i="22"/>
  <c r="K26" i="22"/>
  <c r="L26" i="22"/>
  <c r="F24" i="22"/>
  <c r="F22" i="22"/>
  <c r="F14" i="22"/>
  <c r="M48" i="52" l="1"/>
  <c r="M88" i="23"/>
  <c r="M89" i="23"/>
  <c r="M90" i="23"/>
  <c r="M91" i="23"/>
  <c r="M92" i="23"/>
  <c r="M93" i="23"/>
  <c r="M94" i="23"/>
  <c r="M87" i="23"/>
  <c r="M86" i="23"/>
  <c r="F87" i="23"/>
  <c r="G87" i="23"/>
  <c r="H87" i="23"/>
  <c r="I87" i="23"/>
  <c r="J87" i="23"/>
  <c r="F88" i="23"/>
  <c r="G88" i="23"/>
  <c r="H88" i="23"/>
  <c r="I88" i="23"/>
  <c r="J88" i="23"/>
  <c r="F89" i="23"/>
  <c r="G89" i="23"/>
  <c r="H89" i="23"/>
  <c r="I89" i="23"/>
  <c r="J89" i="23"/>
  <c r="F90" i="23"/>
  <c r="G90" i="23"/>
  <c r="H90" i="23"/>
  <c r="I90" i="23"/>
  <c r="J90" i="23"/>
  <c r="F91" i="23"/>
  <c r="G91" i="23"/>
  <c r="H91" i="23"/>
  <c r="I91" i="23"/>
  <c r="J91" i="23"/>
  <c r="F92" i="23"/>
  <c r="G92" i="23"/>
  <c r="H92" i="23"/>
  <c r="I92" i="23"/>
  <c r="J92" i="23"/>
  <c r="F93" i="23"/>
  <c r="G93" i="23"/>
  <c r="H93" i="23"/>
  <c r="I93" i="23"/>
  <c r="J93" i="23"/>
  <c r="F94" i="23"/>
  <c r="G94" i="23"/>
  <c r="H94" i="23"/>
  <c r="I94" i="23"/>
  <c r="J94" i="23"/>
  <c r="F95" i="23"/>
  <c r="G95" i="23"/>
  <c r="H95" i="23"/>
  <c r="I95" i="23"/>
  <c r="J95" i="23"/>
  <c r="F54" i="21"/>
  <c r="G54" i="21"/>
  <c r="H54" i="21"/>
  <c r="F47" i="21"/>
  <c r="G47" i="21"/>
  <c r="H47" i="21"/>
  <c r="F48" i="21"/>
  <c r="G48" i="21"/>
  <c r="H48" i="21"/>
  <c r="F49" i="21"/>
  <c r="G49" i="21"/>
  <c r="H49" i="21"/>
  <c r="F50" i="21"/>
  <c r="G50" i="21"/>
  <c r="H50" i="21"/>
  <c r="F52" i="21"/>
  <c r="G52" i="21"/>
  <c r="H52" i="21"/>
  <c r="M95" i="23" l="1"/>
  <c r="M96" i="23" l="1"/>
  <c r="M97" i="23" l="1"/>
  <c r="M98" i="23"/>
  <c r="I72" i="27" l="1"/>
  <c r="H72" i="27"/>
  <c r="G72" i="27"/>
  <c r="F72" i="27"/>
  <c r="J72" i="27" s="1"/>
  <c r="I71" i="27"/>
  <c r="H71" i="27"/>
  <c r="G71" i="27"/>
  <c r="F71" i="27"/>
  <c r="I70" i="27"/>
  <c r="F263" i="11"/>
  <c r="G263" i="11"/>
  <c r="H263" i="11"/>
  <c r="I263" i="11"/>
  <c r="J263" i="11"/>
  <c r="F264" i="11"/>
  <c r="G264" i="11"/>
  <c r="H264" i="11"/>
  <c r="I264" i="11"/>
  <c r="J264" i="11"/>
  <c r="F265" i="11"/>
  <c r="G265" i="11"/>
  <c r="H265" i="11"/>
  <c r="I265" i="11"/>
  <c r="J265" i="11"/>
  <c r="F266" i="11"/>
  <c r="G266" i="11"/>
  <c r="H266" i="11"/>
  <c r="I266" i="11"/>
  <c r="J266" i="11"/>
  <c r="F267" i="11"/>
  <c r="H267" i="11"/>
  <c r="I267" i="11"/>
  <c r="J267" i="11"/>
  <c r="J262" i="11"/>
  <c r="I262" i="11"/>
  <c r="H262" i="11"/>
  <c r="G262" i="11"/>
  <c r="F262" i="11"/>
  <c r="F193" i="10"/>
  <c r="G193" i="10"/>
  <c r="G192" i="10"/>
  <c r="F192" i="10"/>
  <c r="F194" i="4"/>
  <c r="G194" i="4"/>
  <c r="H194" i="4"/>
  <c r="I194" i="4"/>
  <c r="F196" i="4"/>
  <c r="G196" i="4"/>
  <c r="H196" i="4"/>
  <c r="I196" i="4"/>
  <c r="F197" i="4"/>
  <c r="G197" i="4"/>
  <c r="H197" i="4"/>
  <c r="I197" i="4"/>
  <c r="I201" i="9"/>
  <c r="H201" i="9"/>
  <c r="G201" i="9"/>
  <c r="F201" i="9"/>
  <c r="I199" i="9"/>
  <c r="H199" i="9"/>
  <c r="G199" i="9"/>
  <c r="F199" i="9"/>
  <c r="I198" i="9"/>
  <c r="H198" i="9"/>
  <c r="G198" i="9"/>
  <c r="F198" i="9"/>
  <c r="F300" i="5"/>
  <c r="G300" i="5"/>
  <c r="H300" i="5"/>
  <c r="F302" i="5"/>
  <c r="G302" i="5"/>
  <c r="H302" i="5"/>
  <c r="H299" i="5"/>
  <c r="G299" i="5"/>
  <c r="F299" i="5"/>
  <c r="J13" i="71" l="1"/>
  <c r="K13" i="71"/>
  <c r="L13" i="71"/>
  <c r="M13" i="71"/>
  <c r="N13" i="71"/>
  <c r="O13" i="71"/>
  <c r="J14" i="71"/>
  <c r="K14" i="71"/>
  <c r="L14" i="71"/>
  <c r="M14" i="71"/>
  <c r="N14" i="71"/>
  <c r="O14" i="71"/>
  <c r="J15" i="71"/>
  <c r="K15" i="71"/>
  <c r="L15" i="71"/>
  <c r="M15" i="71"/>
  <c r="N15" i="71"/>
  <c r="O15" i="71"/>
  <c r="O12" i="71"/>
  <c r="N12" i="71"/>
  <c r="M12" i="71"/>
  <c r="L12" i="71"/>
  <c r="K12" i="71"/>
  <c r="J12" i="71"/>
  <c r="O11" i="71"/>
  <c r="N11" i="71"/>
  <c r="M11" i="71"/>
  <c r="L11" i="71"/>
  <c r="K11" i="71"/>
  <c r="J11" i="71"/>
  <c r="F15" i="72" l="1"/>
  <c r="F14" i="72"/>
  <c r="F13" i="72"/>
  <c r="F12" i="72"/>
  <c r="F11" i="72"/>
  <c r="F10" i="72"/>
  <c r="F9" i="72"/>
  <c r="F15" i="71"/>
  <c r="F16" i="71"/>
  <c r="F17" i="71"/>
  <c r="F14" i="71"/>
  <c r="F8" i="74"/>
  <c r="M8" i="74"/>
  <c r="M9" i="74"/>
  <c r="M10" i="74"/>
  <c r="M11" i="74"/>
  <c r="M12" i="74"/>
  <c r="M13" i="74"/>
  <c r="M14" i="74"/>
  <c r="M15" i="74"/>
  <c r="M16" i="74"/>
  <c r="M7" i="74"/>
  <c r="F14" i="74"/>
  <c r="F15" i="74"/>
  <c r="F16" i="74"/>
  <c r="F13" i="74"/>
  <c r="F7" i="74"/>
  <c r="I39" i="21"/>
  <c r="E11" i="26"/>
  <c r="F11" i="26"/>
  <c r="G11" i="26"/>
  <c r="H11" i="26"/>
  <c r="E12" i="26"/>
  <c r="F12" i="26"/>
  <c r="G12" i="26"/>
  <c r="H12" i="26"/>
  <c r="E13" i="26"/>
  <c r="F13" i="26"/>
  <c r="G13" i="26"/>
  <c r="H13" i="26"/>
  <c r="E14" i="26"/>
  <c r="F14" i="26"/>
  <c r="G14" i="26"/>
  <c r="H14" i="26"/>
  <c r="E15" i="26"/>
  <c r="F15" i="26"/>
  <c r="G15" i="26"/>
  <c r="H15" i="26"/>
  <c r="E16" i="26"/>
  <c r="F16" i="26"/>
  <c r="G16" i="26"/>
  <c r="H16" i="26"/>
  <c r="E17" i="26"/>
  <c r="F17" i="26"/>
  <c r="G17" i="26"/>
  <c r="H17" i="26"/>
  <c r="E21" i="26"/>
  <c r="F21" i="26"/>
  <c r="G21" i="26"/>
  <c r="H21" i="26"/>
  <c r="E22" i="26"/>
  <c r="F22" i="26"/>
  <c r="G22" i="26"/>
  <c r="H22" i="26"/>
  <c r="L16" i="26"/>
  <c r="L17" i="26"/>
  <c r="L21" i="26"/>
  <c r="L22" i="26"/>
  <c r="L11" i="26"/>
  <c r="L12" i="26"/>
  <c r="L13" i="26"/>
  <c r="L14" i="26"/>
  <c r="L15" i="26"/>
  <c r="L10" i="26"/>
  <c r="H10" i="26"/>
  <c r="G10" i="26"/>
  <c r="F10" i="26"/>
  <c r="E10" i="26"/>
  <c r="F106" i="13"/>
  <c r="G106" i="13"/>
  <c r="H106" i="13"/>
  <c r="I106" i="13"/>
  <c r="J106" i="13"/>
  <c r="F107" i="13"/>
  <c r="G107" i="13"/>
  <c r="H107" i="13"/>
  <c r="I107" i="13"/>
  <c r="J107" i="13"/>
  <c r="F108" i="13"/>
  <c r="G108" i="13"/>
  <c r="H108" i="13"/>
  <c r="I108" i="13"/>
  <c r="J108" i="13"/>
  <c r="F109" i="13"/>
  <c r="G109" i="13"/>
  <c r="H109" i="13"/>
  <c r="I109" i="13"/>
  <c r="J109" i="13"/>
  <c r="F105" i="13"/>
  <c r="G105" i="13"/>
  <c r="H105" i="13"/>
  <c r="I105" i="13"/>
  <c r="J105" i="13"/>
  <c r="F104" i="13"/>
  <c r="G104" i="13"/>
  <c r="H104" i="13"/>
  <c r="I104" i="13"/>
  <c r="J104" i="13"/>
  <c r="J102" i="13"/>
  <c r="I102" i="13"/>
  <c r="H102" i="13"/>
  <c r="G102" i="13"/>
  <c r="F102" i="13"/>
  <c r="L12" i="76"/>
  <c r="L13" i="76"/>
  <c r="L14" i="76"/>
  <c r="L15" i="76"/>
  <c r="L16" i="76"/>
  <c r="L17" i="76"/>
  <c r="L18" i="76"/>
  <c r="L11" i="76"/>
  <c r="G12" i="76"/>
  <c r="H12" i="76"/>
  <c r="G13" i="76"/>
  <c r="H13" i="76"/>
  <c r="G14" i="76"/>
  <c r="H14" i="76"/>
  <c r="G15" i="76"/>
  <c r="H15" i="76"/>
  <c r="G16" i="76"/>
  <c r="H16" i="76"/>
  <c r="G17" i="76"/>
  <c r="H17" i="76"/>
  <c r="G18" i="76"/>
  <c r="H18" i="76"/>
  <c r="H11" i="76"/>
  <c r="G11" i="76"/>
  <c r="G39" i="21" l="1"/>
  <c r="H39" i="21"/>
  <c r="F39" i="21"/>
  <c r="I12" i="75"/>
  <c r="J12" i="75"/>
  <c r="I14" i="75"/>
  <c r="J14" i="75"/>
  <c r="I15" i="75"/>
  <c r="J15" i="75"/>
  <c r="I16" i="75"/>
  <c r="J16" i="75"/>
  <c r="F12" i="75" l="1"/>
  <c r="G12" i="75"/>
  <c r="H12" i="75"/>
  <c r="F14" i="75"/>
  <c r="G14" i="75"/>
  <c r="H14" i="75"/>
  <c r="F15" i="75"/>
  <c r="G15" i="75"/>
  <c r="H15" i="75"/>
  <c r="F16" i="75"/>
  <c r="G16" i="75"/>
  <c r="H16" i="75"/>
  <c r="H125" i="75"/>
  <c r="H124" i="75"/>
  <c r="F27" i="66" l="1"/>
  <c r="M47" i="52" l="1"/>
  <c r="J130" i="7"/>
  <c r="K130" i="7"/>
  <c r="L130" i="7"/>
  <c r="M130" i="7"/>
  <c r="N130" i="7"/>
  <c r="O130" i="7"/>
  <c r="P130" i="7"/>
  <c r="J292" i="5"/>
  <c r="K292" i="5"/>
  <c r="L292" i="5"/>
  <c r="M186" i="4"/>
  <c r="N186" i="4"/>
  <c r="O186" i="4"/>
  <c r="J186" i="4"/>
  <c r="K186" i="4"/>
  <c r="M46" i="52" l="1"/>
  <c r="G29" i="66"/>
  <c r="F12" i="74" l="1"/>
  <c r="F11" i="74"/>
  <c r="F10" i="74"/>
  <c r="F9" i="74"/>
  <c r="K19" i="24"/>
  <c r="K18" i="24"/>
  <c r="K17" i="24"/>
  <c r="J190" i="9"/>
  <c r="K190" i="9"/>
  <c r="L190" i="9"/>
  <c r="M190" i="9"/>
  <c r="N190" i="9"/>
  <c r="O190" i="9"/>
  <c r="P190" i="9"/>
  <c r="F18" i="24"/>
  <c r="G18" i="24"/>
  <c r="H18" i="24"/>
  <c r="F17" i="24"/>
  <c r="G17" i="24"/>
  <c r="H17" i="24"/>
  <c r="K192" i="6"/>
  <c r="L192" i="6"/>
  <c r="M192" i="6"/>
  <c r="K164" i="9" l="1"/>
  <c r="K166" i="9"/>
  <c r="K168" i="9"/>
  <c r="K170" i="9"/>
  <c r="K172" i="9"/>
  <c r="K174" i="9"/>
  <c r="K176" i="9"/>
  <c r="K178" i="9"/>
  <c r="K188" i="9"/>
  <c r="K186" i="9"/>
  <c r="K184" i="9"/>
  <c r="K182" i="9"/>
  <c r="K180" i="9"/>
  <c r="G134" i="31" l="1"/>
  <c r="H134" i="31"/>
  <c r="I134" i="31"/>
  <c r="J134" i="31"/>
  <c r="K134" i="31"/>
  <c r="F135" i="31"/>
  <c r="G135" i="31"/>
  <c r="H135" i="31"/>
  <c r="I135" i="31"/>
  <c r="J135" i="31"/>
  <c r="K135" i="31"/>
  <c r="F136" i="31"/>
  <c r="G136" i="31"/>
  <c r="H136" i="31"/>
  <c r="I136" i="31"/>
  <c r="J136" i="31"/>
  <c r="K136" i="31"/>
  <c r="F137" i="31"/>
  <c r="G137" i="31"/>
  <c r="H137" i="31"/>
  <c r="I137" i="31"/>
  <c r="J137" i="31"/>
  <c r="K137" i="31"/>
  <c r="F34" i="66" l="1"/>
  <c r="G34" i="66"/>
  <c r="H34" i="66"/>
  <c r="I34" i="66"/>
  <c r="L34" i="66"/>
  <c r="N34" i="66"/>
  <c r="O34" i="66"/>
  <c r="F35" i="66"/>
  <c r="G35" i="66"/>
  <c r="H35" i="66"/>
  <c r="I35" i="66"/>
  <c r="L35" i="66"/>
  <c r="N35" i="66"/>
  <c r="O35" i="66"/>
  <c r="F38" i="66"/>
  <c r="G38" i="66"/>
  <c r="H38" i="66"/>
  <c r="I38" i="66"/>
  <c r="L38" i="66"/>
  <c r="N38" i="66"/>
  <c r="O38" i="66"/>
  <c r="G7" i="30" l="1"/>
  <c r="H7" i="30"/>
  <c r="I7" i="30"/>
  <c r="J7" i="30"/>
  <c r="G8" i="30"/>
  <c r="H8" i="30"/>
  <c r="I8" i="30"/>
  <c r="J8" i="30"/>
  <c r="G9" i="30"/>
  <c r="H9" i="30"/>
  <c r="I9" i="30"/>
  <c r="J9" i="30"/>
  <c r="G10" i="30"/>
  <c r="H10" i="30"/>
  <c r="I10" i="30"/>
  <c r="J10" i="30"/>
  <c r="G11" i="30"/>
  <c r="H11" i="30"/>
  <c r="I11" i="30"/>
  <c r="J11" i="30"/>
  <c r="I8" i="50" l="1"/>
  <c r="N8" i="50" l="1"/>
  <c r="J8" i="50"/>
  <c r="K8" i="50"/>
  <c r="L8" i="50"/>
  <c r="J73" i="23"/>
  <c r="I73" i="23"/>
  <c r="H73" i="23"/>
  <c r="G73" i="23"/>
  <c r="F73" i="23"/>
  <c r="F72" i="23"/>
  <c r="L73" i="23"/>
  <c r="M73" i="23"/>
  <c r="H74" i="23"/>
  <c r="L74" i="23"/>
  <c r="M74" i="23" s="1"/>
  <c r="L75" i="23"/>
  <c r="M75" i="23" s="1"/>
  <c r="L76" i="23"/>
  <c r="M76" i="23" s="1"/>
  <c r="L77" i="23"/>
  <c r="M77" i="23" s="1"/>
  <c r="M45" i="52"/>
  <c r="Q87" i="33"/>
  <c r="L87" i="33"/>
  <c r="L10" i="72"/>
  <c r="K10" i="72"/>
  <c r="J10" i="72"/>
  <c r="J74" i="23" l="1"/>
  <c r="I74" i="23"/>
  <c r="F74" i="23"/>
  <c r="G74" i="23"/>
  <c r="M87" i="33"/>
  <c r="P87" i="33"/>
  <c r="K87" i="33"/>
  <c r="N87" i="33"/>
  <c r="O87" i="33"/>
  <c r="F75" i="23" l="1"/>
  <c r="F76" i="23" l="1"/>
  <c r="F77" i="23" l="1"/>
  <c r="K16" i="24" l="1"/>
  <c r="K15" i="24"/>
  <c r="K14" i="24"/>
  <c r="K13" i="24"/>
  <c r="F16" i="24"/>
  <c r="G16" i="24"/>
  <c r="H16" i="24"/>
  <c r="H15" i="24"/>
  <c r="G15" i="24"/>
  <c r="F15" i="24"/>
  <c r="H14" i="24"/>
  <c r="G14" i="24"/>
  <c r="F14" i="24"/>
  <c r="H13" i="24"/>
  <c r="G13" i="24"/>
  <c r="F13" i="24"/>
  <c r="G30" i="66" l="1"/>
  <c r="H30" i="66"/>
  <c r="I30" i="66"/>
  <c r="L30" i="66"/>
  <c r="N30" i="66"/>
  <c r="O30" i="66"/>
  <c r="G31" i="66"/>
  <c r="H31" i="66"/>
  <c r="I31" i="66"/>
  <c r="L31" i="66"/>
  <c r="N31" i="66"/>
  <c r="O31" i="66"/>
  <c r="F32" i="66"/>
  <c r="G32" i="66"/>
  <c r="H32" i="66"/>
  <c r="I32" i="66"/>
  <c r="L32" i="66"/>
  <c r="N32" i="66"/>
  <c r="O32" i="66"/>
  <c r="G33" i="66"/>
  <c r="H33" i="66"/>
  <c r="I33" i="66"/>
  <c r="L33" i="66"/>
  <c r="N33" i="66"/>
  <c r="O33" i="66"/>
  <c r="F12" i="22" l="1"/>
  <c r="F10" i="22"/>
  <c r="L8" i="22"/>
  <c r="J8" i="22"/>
  <c r="M41" i="52"/>
  <c r="K8" i="22" l="1"/>
  <c r="L10" i="22"/>
  <c r="K10" i="22" l="1"/>
  <c r="J10" i="22"/>
  <c r="I12" i="22"/>
  <c r="K12" i="22" s="1"/>
  <c r="M42" i="52"/>
  <c r="L12" i="22" l="1"/>
  <c r="J12" i="22"/>
  <c r="I14" i="22"/>
  <c r="M44" i="52"/>
  <c r="M43" i="52"/>
  <c r="K14" i="22" l="1"/>
  <c r="L14" i="22"/>
  <c r="J14" i="22"/>
  <c r="M85" i="33"/>
  <c r="S85" i="33"/>
  <c r="T85" i="33" s="1"/>
  <c r="S83" i="33"/>
  <c r="T83" i="33" s="1"/>
  <c r="Q83" i="33"/>
  <c r="P83" i="33"/>
  <c r="O83" i="33"/>
  <c r="N83" i="33"/>
  <c r="M83" i="33"/>
  <c r="L83" i="33"/>
  <c r="K83" i="33"/>
  <c r="S81" i="33"/>
  <c r="T81" i="33" s="1"/>
  <c r="S79" i="33"/>
  <c r="T79" i="33" s="1"/>
  <c r="S77" i="33"/>
  <c r="T77" i="33" s="1"/>
  <c r="S75" i="33"/>
  <c r="T75" i="33" s="1"/>
  <c r="S73" i="33"/>
  <c r="T73" i="33" s="1"/>
  <c r="K79" i="33"/>
  <c r="L79" i="33"/>
  <c r="M79" i="33"/>
  <c r="N79" i="33"/>
  <c r="O79" i="33"/>
  <c r="P79" i="33"/>
  <c r="Q79" i="33"/>
  <c r="K77" i="33"/>
  <c r="L77" i="33"/>
  <c r="M77" i="33"/>
  <c r="N77" i="33"/>
  <c r="O77" i="33"/>
  <c r="P77" i="33"/>
  <c r="Q77" i="33"/>
  <c r="K75" i="33"/>
  <c r="L75" i="33"/>
  <c r="M75" i="33"/>
  <c r="N75" i="33"/>
  <c r="O75" i="33"/>
  <c r="P75" i="33"/>
  <c r="Q75" i="33"/>
  <c r="K73" i="33"/>
  <c r="L73" i="33"/>
  <c r="M73" i="33"/>
  <c r="N73" i="33"/>
  <c r="O73" i="33"/>
  <c r="P73" i="33"/>
  <c r="Q73" i="33"/>
  <c r="F93" i="35"/>
  <c r="K133" i="31"/>
  <c r="J133" i="31"/>
  <c r="I133" i="31"/>
  <c r="H133" i="31"/>
  <c r="G133" i="31"/>
  <c r="F133" i="31"/>
  <c r="K132" i="31"/>
  <c r="J132" i="31"/>
  <c r="I132" i="31"/>
  <c r="H132" i="31"/>
  <c r="G132" i="31"/>
  <c r="F132" i="31"/>
  <c r="K131" i="31"/>
  <c r="J131" i="31"/>
  <c r="I131" i="31"/>
  <c r="H131" i="31"/>
  <c r="G131" i="31"/>
  <c r="F131" i="31"/>
  <c r="O85" i="33" l="1"/>
  <c r="Q85" i="33"/>
  <c r="K85" i="33"/>
  <c r="L85" i="33"/>
  <c r="N85" i="33"/>
  <c r="P85" i="33"/>
  <c r="I69" i="27"/>
  <c r="I68" i="27"/>
  <c r="I67" i="27"/>
  <c r="I94" i="30"/>
  <c r="H94" i="30"/>
  <c r="G94" i="30"/>
  <c r="I93" i="30"/>
  <c r="H93" i="30"/>
  <c r="G93" i="30"/>
  <c r="I92" i="30"/>
  <c r="H92" i="30"/>
  <c r="G92" i="30"/>
  <c r="I91" i="30"/>
  <c r="H91" i="30"/>
  <c r="G91" i="30"/>
  <c r="I90" i="30"/>
  <c r="H90" i="30"/>
  <c r="G90" i="30"/>
  <c r="I89" i="30"/>
  <c r="H89" i="30"/>
  <c r="G89" i="30"/>
  <c r="I88" i="30"/>
  <c r="H88" i="30"/>
  <c r="G88" i="30"/>
  <c r="I87" i="30"/>
  <c r="H87" i="30"/>
  <c r="G87" i="30"/>
  <c r="I86" i="30"/>
  <c r="H86" i="30"/>
  <c r="G86" i="30"/>
  <c r="I85" i="30"/>
  <c r="H85" i="30"/>
  <c r="G85" i="30"/>
  <c r="I36" i="52" l="1"/>
  <c r="I35" i="52"/>
  <c r="R13" i="71"/>
  <c r="R9" i="71"/>
  <c r="R10" i="71"/>
  <c r="R11" i="71"/>
  <c r="R12" i="71"/>
  <c r="F13" i="71"/>
  <c r="F12" i="71"/>
  <c r="F257" i="11" l="1"/>
  <c r="G257" i="11"/>
  <c r="H257" i="11"/>
  <c r="G97" i="13"/>
  <c r="H97" i="13"/>
  <c r="I97" i="13"/>
  <c r="J97" i="13"/>
  <c r="K97" i="13"/>
  <c r="J177" i="10"/>
  <c r="K177" i="10"/>
  <c r="J179" i="10"/>
  <c r="K179" i="10"/>
  <c r="J181" i="10"/>
  <c r="K181" i="10"/>
  <c r="J183" i="10"/>
  <c r="K183" i="10"/>
  <c r="J188" i="9"/>
  <c r="L188" i="9"/>
  <c r="M188" i="9"/>
  <c r="N188" i="9"/>
  <c r="O188" i="9"/>
  <c r="P188" i="9"/>
  <c r="J186" i="9"/>
  <c r="L186" i="9"/>
  <c r="M186" i="9"/>
  <c r="N186" i="9"/>
  <c r="O186" i="9"/>
  <c r="P186" i="9"/>
  <c r="J184" i="9"/>
  <c r="L184" i="9"/>
  <c r="M184" i="9"/>
  <c r="N184" i="9"/>
  <c r="O184" i="9"/>
  <c r="P184" i="9"/>
  <c r="J182" i="9"/>
  <c r="L182" i="9"/>
  <c r="M182" i="9"/>
  <c r="N182" i="9"/>
  <c r="O182" i="9"/>
  <c r="P182" i="9"/>
  <c r="J128" i="7"/>
  <c r="K128" i="7"/>
  <c r="L128" i="7"/>
  <c r="M128" i="7"/>
  <c r="N128" i="7"/>
  <c r="O128" i="7"/>
  <c r="P128" i="7"/>
  <c r="J126" i="7"/>
  <c r="K126" i="7"/>
  <c r="L126" i="7"/>
  <c r="M126" i="7"/>
  <c r="N126" i="7"/>
  <c r="O126" i="7"/>
  <c r="P126" i="7"/>
  <c r="J124" i="7"/>
  <c r="K124" i="7"/>
  <c r="L124" i="7"/>
  <c r="M124" i="7"/>
  <c r="N124" i="7"/>
  <c r="O124" i="7"/>
  <c r="P124" i="7"/>
  <c r="J122" i="7"/>
  <c r="K122" i="7"/>
  <c r="L122" i="7"/>
  <c r="M122" i="7"/>
  <c r="N122" i="7"/>
  <c r="O122" i="7"/>
  <c r="P122" i="7"/>
  <c r="J190" i="6"/>
  <c r="K190" i="6"/>
  <c r="L190" i="6"/>
  <c r="M190" i="6"/>
  <c r="J188" i="6"/>
  <c r="K188" i="6"/>
  <c r="L188" i="6"/>
  <c r="M188" i="6"/>
  <c r="J186" i="6"/>
  <c r="K186" i="6"/>
  <c r="L186" i="6"/>
  <c r="M186" i="6"/>
  <c r="J184" i="6"/>
  <c r="K184" i="6"/>
  <c r="L184" i="6"/>
  <c r="M184" i="6"/>
  <c r="J290" i="5"/>
  <c r="K290" i="5"/>
  <c r="L290" i="5"/>
  <c r="J288" i="5"/>
  <c r="K288" i="5"/>
  <c r="L288" i="5"/>
  <c r="J286" i="5"/>
  <c r="K286" i="5"/>
  <c r="L286" i="5"/>
  <c r="J284" i="5"/>
  <c r="K284" i="5"/>
  <c r="L284" i="5"/>
  <c r="M184" i="4"/>
  <c r="N184" i="4"/>
  <c r="O184" i="4"/>
  <c r="J184" i="4"/>
  <c r="K184" i="4"/>
  <c r="M182" i="4"/>
  <c r="N182" i="4"/>
  <c r="O182" i="4"/>
  <c r="J182" i="4"/>
  <c r="K182" i="4"/>
  <c r="M180" i="4"/>
  <c r="N180" i="4"/>
  <c r="O180" i="4"/>
  <c r="J180" i="4"/>
  <c r="K180" i="4"/>
  <c r="M178" i="4"/>
  <c r="N178" i="4"/>
  <c r="O178" i="4"/>
  <c r="J178" i="4"/>
  <c r="K178" i="4"/>
  <c r="F28" i="66" l="1"/>
  <c r="F26" i="66"/>
  <c r="F25" i="66"/>
  <c r="F23" i="66"/>
  <c r="F21" i="66"/>
  <c r="F20" i="66"/>
  <c r="O10" i="71" l="1"/>
  <c r="N10" i="71"/>
  <c r="M10" i="71"/>
  <c r="L10" i="71"/>
  <c r="J10" i="71"/>
  <c r="F10" i="71"/>
  <c r="F11" i="71"/>
  <c r="G40" i="52" l="1"/>
  <c r="H40" i="52"/>
  <c r="J40" i="52"/>
  <c r="M40" i="52"/>
  <c r="F40" i="52" l="1"/>
  <c r="J41" i="52"/>
  <c r="G41" i="52"/>
  <c r="H41" i="52"/>
  <c r="F41" i="52"/>
  <c r="F129" i="31"/>
  <c r="G129" i="31"/>
  <c r="H129" i="31"/>
  <c r="I129" i="31"/>
  <c r="J129" i="31"/>
  <c r="K129" i="31"/>
  <c r="F130" i="31"/>
  <c r="G130" i="31"/>
  <c r="H130" i="31"/>
  <c r="I130" i="31"/>
  <c r="J130" i="31"/>
  <c r="K130" i="31"/>
  <c r="E8" i="25"/>
  <c r="H8" i="25" s="1"/>
  <c r="J8" i="25"/>
  <c r="K61" i="33"/>
  <c r="L61" i="33"/>
  <c r="M61" i="33"/>
  <c r="N61" i="33"/>
  <c r="O61" i="33"/>
  <c r="P61" i="33"/>
  <c r="Q61" i="33"/>
  <c r="H42" i="52" l="1"/>
  <c r="J42" i="52"/>
  <c r="F42" i="52"/>
  <c r="G42" i="52"/>
  <c r="F8" i="25"/>
  <c r="G8" i="25"/>
  <c r="I19" i="66"/>
  <c r="I20" i="66"/>
  <c r="I21" i="66"/>
  <c r="I22" i="66"/>
  <c r="I23" i="66"/>
  <c r="I24" i="66"/>
  <c r="I25" i="66"/>
  <c r="I26" i="66"/>
  <c r="I27" i="66"/>
  <c r="I28" i="66"/>
  <c r="I29" i="66"/>
  <c r="I18" i="66"/>
  <c r="O19" i="66"/>
  <c r="O20" i="66"/>
  <c r="O21" i="66"/>
  <c r="O22" i="66"/>
  <c r="O23" i="66"/>
  <c r="O24" i="66"/>
  <c r="O25" i="66"/>
  <c r="O26" i="66"/>
  <c r="O27" i="66"/>
  <c r="O28" i="66"/>
  <c r="O29" i="66"/>
  <c r="O18" i="66"/>
  <c r="N19" i="66"/>
  <c r="N20" i="66"/>
  <c r="N21" i="66"/>
  <c r="N22" i="66"/>
  <c r="N23" i="66"/>
  <c r="N24" i="66"/>
  <c r="N25" i="66"/>
  <c r="N26" i="66"/>
  <c r="N27" i="66"/>
  <c r="N28" i="66"/>
  <c r="N29" i="66"/>
  <c r="N18" i="66"/>
  <c r="L19" i="66"/>
  <c r="L20" i="66"/>
  <c r="L21" i="66"/>
  <c r="L22" i="66"/>
  <c r="L23" i="66"/>
  <c r="L24" i="66"/>
  <c r="L25" i="66"/>
  <c r="L26" i="66"/>
  <c r="L27" i="66"/>
  <c r="L28" i="66"/>
  <c r="L29" i="66"/>
  <c r="L18" i="66"/>
  <c r="H19" i="66"/>
  <c r="H20" i="66"/>
  <c r="H21" i="66"/>
  <c r="H22" i="66"/>
  <c r="H23" i="66"/>
  <c r="H24" i="66"/>
  <c r="H25" i="66"/>
  <c r="H26" i="66"/>
  <c r="H27" i="66"/>
  <c r="H28" i="66"/>
  <c r="H29" i="66"/>
  <c r="H18" i="66"/>
  <c r="F19" i="66"/>
  <c r="F18" i="66"/>
  <c r="K12" i="24"/>
  <c r="K11" i="24"/>
  <c r="K10" i="24"/>
  <c r="K9" i="24"/>
  <c r="H12" i="24"/>
  <c r="G12" i="24"/>
  <c r="F12" i="24"/>
  <c r="H11" i="24"/>
  <c r="G11" i="24"/>
  <c r="F11" i="24"/>
  <c r="H10" i="24"/>
  <c r="G10" i="24"/>
  <c r="F10" i="24"/>
  <c r="H9" i="24"/>
  <c r="G9" i="24"/>
  <c r="F9" i="24"/>
  <c r="L9" i="72"/>
  <c r="K9" i="72"/>
  <c r="J9" i="72"/>
  <c r="G43" i="52" l="1"/>
  <c r="F43" i="52"/>
  <c r="J43" i="52"/>
  <c r="H43" i="52"/>
  <c r="F123" i="31"/>
  <c r="F252" i="11"/>
  <c r="G252" i="11"/>
  <c r="H252" i="11"/>
  <c r="F253" i="11"/>
  <c r="G253" i="11"/>
  <c r="H253" i="11"/>
  <c r="F254" i="11"/>
  <c r="G254" i="11"/>
  <c r="H254" i="11"/>
  <c r="F255" i="11"/>
  <c r="G255" i="11"/>
  <c r="H255" i="11"/>
  <c r="G92" i="13"/>
  <c r="H92" i="13"/>
  <c r="I92" i="13"/>
  <c r="J92" i="13"/>
  <c r="K92" i="13"/>
  <c r="G93" i="13"/>
  <c r="H93" i="13"/>
  <c r="I93" i="13"/>
  <c r="J93" i="13"/>
  <c r="K93" i="13"/>
  <c r="G94" i="13"/>
  <c r="H94" i="13"/>
  <c r="I94" i="13"/>
  <c r="J94" i="13"/>
  <c r="K94" i="13"/>
  <c r="G95" i="13"/>
  <c r="H95" i="13"/>
  <c r="I95" i="13"/>
  <c r="J95" i="13"/>
  <c r="K95" i="13"/>
  <c r="G96" i="13"/>
  <c r="H96" i="13"/>
  <c r="I96" i="13"/>
  <c r="J96" i="13"/>
  <c r="K96" i="13"/>
  <c r="K82" i="13"/>
  <c r="J82" i="13"/>
  <c r="I82" i="13"/>
  <c r="H82" i="13"/>
  <c r="G82" i="13"/>
  <c r="K91" i="13"/>
  <c r="J91" i="13"/>
  <c r="I91" i="13"/>
  <c r="H91" i="13"/>
  <c r="G91" i="13"/>
  <c r="F91" i="13"/>
  <c r="K90" i="13"/>
  <c r="J90" i="13"/>
  <c r="I90" i="13"/>
  <c r="H90" i="13"/>
  <c r="G90" i="13"/>
  <c r="F90" i="13"/>
  <c r="K89" i="13"/>
  <c r="J89" i="13"/>
  <c r="I89" i="13"/>
  <c r="H89" i="13"/>
  <c r="G89" i="13"/>
  <c r="F89" i="13"/>
  <c r="K88" i="13"/>
  <c r="J88" i="13"/>
  <c r="I88" i="13"/>
  <c r="H88" i="13"/>
  <c r="G88" i="13"/>
  <c r="F88" i="13"/>
  <c r="K87" i="13"/>
  <c r="J87" i="13"/>
  <c r="I87" i="13"/>
  <c r="H87" i="13"/>
  <c r="G87" i="13"/>
  <c r="F87" i="13"/>
  <c r="K86" i="13"/>
  <c r="J86" i="13"/>
  <c r="I86" i="13"/>
  <c r="H86" i="13"/>
  <c r="G86" i="13"/>
  <c r="F86" i="13"/>
  <c r="K84" i="13"/>
  <c r="J84" i="13"/>
  <c r="I84" i="13"/>
  <c r="H84" i="13"/>
  <c r="G84" i="13"/>
  <c r="F84" i="13"/>
  <c r="K83" i="13"/>
  <c r="J83" i="13"/>
  <c r="I83" i="13"/>
  <c r="H83" i="13"/>
  <c r="G83" i="13"/>
  <c r="F83" i="13"/>
  <c r="K81" i="13"/>
  <c r="J81" i="13"/>
  <c r="I81" i="13"/>
  <c r="H81" i="13"/>
  <c r="G81" i="13"/>
  <c r="F81" i="13"/>
  <c r="K85" i="13"/>
  <c r="J85" i="13"/>
  <c r="I85" i="13"/>
  <c r="H85" i="13"/>
  <c r="G85" i="13"/>
  <c r="F85" i="13"/>
  <c r="G7" i="13"/>
  <c r="H7" i="13"/>
  <c r="I7" i="13"/>
  <c r="J7" i="13"/>
  <c r="K7" i="13"/>
  <c r="G8" i="13"/>
  <c r="H8" i="13"/>
  <c r="I8" i="13"/>
  <c r="J8" i="13"/>
  <c r="K8" i="13"/>
  <c r="G9" i="13"/>
  <c r="H9" i="13"/>
  <c r="I9" i="13"/>
  <c r="J9" i="13"/>
  <c r="K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H55" i="13"/>
  <c r="I55" i="13"/>
  <c r="J55" i="13"/>
  <c r="K55" i="13"/>
  <c r="H56" i="13"/>
  <c r="I56" i="13"/>
  <c r="J56" i="13"/>
  <c r="K56" i="13"/>
  <c r="H57" i="13"/>
  <c r="I57" i="13"/>
  <c r="J57" i="13"/>
  <c r="K57" i="13"/>
  <c r="H58" i="13"/>
  <c r="I58" i="13"/>
  <c r="J58" i="13"/>
  <c r="K58" i="13"/>
  <c r="H59" i="13"/>
  <c r="I59" i="13"/>
  <c r="J59" i="13"/>
  <c r="K59" i="13"/>
  <c r="H60" i="13"/>
  <c r="I60" i="13"/>
  <c r="J60" i="13"/>
  <c r="K60" i="13"/>
  <c r="H61" i="13"/>
  <c r="I61" i="13"/>
  <c r="J61" i="13"/>
  <c r="K61" i="13"/>
  <c r="H62" i="13"/>
  <c r="I62" i="13"/>
  <c r="J62" i="13"/>
  <c r="K62" i="13"/>
  <c r="H63" i="13"/>
  <c r="I63" i="13"/>
  <c r="J63" i="13"/>
  <c r="K63" i="13"/>
  <c r="H64" i="13"/>
  <c r="I64" i="13"/>
  <c r="J64" i="13"/>
  <c r="K64" i="13"/>
  <c r="H65" i="13"/>
  <c r="I65" i="13"/>
  <c r="J65" i="13"/>
  <c r="K65" i="13"/>
  <c r="H66" i="13"/>
  <c r="I66" i="13"/>
  <c r="J66" i="13"/>
  <c r="K66" i="13"/>
  <c r="H67" i="13"/>
  <c r="I67" i="13"/>
  <c r="J67" i="13"/>
  <c r="K67" i="13"/>
  <c r="H68" i="13"/>
  <c r="I68" i="13"/>
  <c r="J68" i="13"/>
  <c r="K68" i="13"/>
  <c r="H69" i="13"/>
  <c r="I69" i="13"/>
  <c r="J69" i="13"/>
  <c r="K69" i="13"/>
  <c r="H77" i="13"/>
  <c r="I77" i="13"/>
  <c r="J77" i="13"/>
  <c r="K77" i="13"/>
  <c r="L9" i="18" l="1"/>
  <c r="F45" i="52"/>
  <c r="G45" i="52"/>
  <c r="H45" i="52"/>
  <c r="J45" i="52"/>
  <c r="H44" i="52"/>
  <c r="F44" i="52"/>
  <c r="J44" i="52"/>
  <c r="G44" i="52"/>
  <c r="H84" i="30" l="1"/>
  <c r="I84" i="30"/>
  <c r="G95" i="30"/>
  <c r="H95" i="30"/>
  <c r="I95" i="30"/>
  <c r="G83" i="30"/>
  <c r="H83" i="30"/>
  <c r="I83" i="30"/>
  <c r="I62" i="27"/>
  <c r="I63" i="27"/>
  <c r="I64" i="27"/>
  <c r="I65" i="27"/>
  <c r="I66" i="27"/>
  <c r="J9" i="71" l="1"/>
  <c r="K9" i="71"/>
  <c r="L9" i="71"/>
  <c r="M9" i="71"/>
  <c r="N9" i="71"/>
  <c r="O9" i="71"/>
  <c r="F9" i="71"/>
  <c r="B9" i="48" l="1"/>
  <c r="F9" i="48"/>
  <c r="G9" i="48"/>
  <c r="H9" i="48"/>
  <c r="I9" i="48"/>
  <c r="J9" i="48"/>
  <c r="K9" i="48"/>
  <c r="L9" i="48"/>
  <c r="M9" i="48" s="1"/>
  <c r="S72" i="33" l="1"/>
  <c r="T72" i="33" s="1"/>
  <c r="Q71" i="33"/>
  <c r="P71" i="33"/>
  <c r="O71" i="33"/>
  <c r="N71" i="33"/>
  <c r="M71" i="33"/>
  <c r="L71" i="33"/>
  <c r="K71" i="33"/>
  <c r="S70" i="33"/>
  <c r="T70" i="33" s="1"/>
  <c r="Q69" i="33"/>
  <c r="P69" i="33"/>
  <c r="O69" i="33"/>
  <c r="N69" i="33"/>
  <c r="M69" i="33"/>
  <c r="L69" i="33"/>
  <c r="K69" i="33"/>
  <c r="F11" i="69" l="1"/>
  <c r="G11" i="69" s="1"/>
  <c r="K8" i="24" l="1"/>
  <c r="J167" i="10" l="1"/>
  <c r="K167" i="10"/>
  <c r="J171" i="10"/>
  <c r="K171" i="10"/>
  <c r="J173" i="10"/>
  <c r="K173" i="10"/>
  <c r="J175" i="10"/>
  <c r="K175" i="10"/>
  <c r="J180" i="9"/>
  <c r="L180" i="9"/>
  <c r="M180" i="9"/>
  <c r="N180" i="9"/>
  <c r="O180" i="9"/>
  <c r="P180" i="9"/>
  <c r="J178" i="9"/>
  <c r="L178" i="9"/>
  <c r="M178" i="9"/>
  <c r="N178" i="9"/>
  <c r="O178" i="9"/>
  <c r="P178" i="9"/>
  <c r="J176" i="9"/>
  <c r="L176" i="9"/>
  <c r="M176" i="9"/>
  <c r="N176" i="9"/>
  <c r="O176" i="9"/>
  <c r="P176" i="9"/>
  <c r="J174" i="9"/>
  <c r="L174" i="9"/>
  <c r="M174" i="9"/>
  <c r="N174" i="9"/>
  <c r="O174" i="9"/>
  <c r="P174" i="9"/>
  <c r="J172" i="9"/>
  <c r="L172" i="9"/>
  <c r="M172" i="9"/>
  <c r="N172" i="9"/>
  <c r="O172" i="9"/>
  <c r="P172" i="9"/>
  <c r="J120" i="7"/>
  <c r="K120" i="7"/>
  <c r="L120" i="7"/>
  <c r="M120" i="7"/>
  <c r="N120" i="7"/>
  <c r="O120" i="7"/>
  <c r="P120" i="7"/>
  <c r="J118" i="7"/>
  <c r="K118" i="7"/>
  <c r="L118" i="7"/>
  <c r="M118" i="7"/>
  <c r="N118" i="7"/>
  <c r="O118" i="7"/>
  <c r="P118" i="7"/>
  <c r="J116" i="7"/>
  <c r="K116" i="7"/>
  <c r="L116" i="7"/>
  <c r="M116" i="7"/>
  <c r="N116" i="7"/>
  <c r="O116" i="7"/>
  <c r="P116" i="7"/>
  <c r="J114" i="7"/>
  <c r="K114" i="7"/>
  <c r="L114" i="7"/>
  <c r="M114" i="7"/>
  <c r="N114" i="7"/>
  <c r="O114" i="7"/>
  <c r="P114" i="7"/>
  <c r="J112" i="7"/>
  <c r="K112" i="7"/>
  <c r="L112" i="7"/>
  <c r="M112" i="7"/>
  <c r="N112" i="7"/>
  <c r="O112" i="7"/>
  <c r="P112" i="7"/>
  <c r="J182" i="6"/>
  <c r="K182" i="6"/>
  <c r="L182" i="6"/>
  <c r="M182" i="6"/>
  <c r="J180" i="6"/>
  <c r="K180" i="6"/>
  <c r="L180" i="6"/>
  <c r="M180" i="6"/>
  <c r="J178" i="6"/>
  <c r="K178" i="6"/>
  <c r="L178" i="6"/>
  <c r="M178" i="6"/>
  <c r="J176" i="6"/>
  <c r="K176" i="6"/>
  <c r="L176" i="6"/>
  <c r="M176" i="6"/>
  <c r="J282" i="5"/>
  <c r="K282" i="5"/>
  <c r="L282" i="5"/>
  <c r="J280" i="5"/>
  <c r="K280" i="5"/>
  <c r="L280" i="5"/>
  <c r="J278" i="5"/>
  <c r="K278" i="5"/>
  <c r="L278" i="5"/>
  <c r="J276" i="5"/>
  <c r="K276" i="5"/>
  <c r="L276" i="5"/>
  <c r="J274" i="5"/>
  <c r="K274" i="5"/>
  <c r="L274" i="5"/>
  <c r="M176" i="4"/>
  <c r="N176" i="4"/>
  <c r="O176" i="4"/>
  <c r="J176" i="4"/>
  <c r="K176" i="4"/>
  <c r="M174" i="4"/>
  <c r="N174" i="4"/>
  <c r="O174" i="4"/>
  <c r="J174" i="4"/>
  <c r="K174" i="4"/>
  <c r="M172" i="4"/>
  <c r="N172" i="4"/>
  <c r="O172" i="4"/>
  <c r="J172" i="4"/>
  <c r="K172" i="4"/>
  <c r="M170" i="4"/>
  <c r="N170" i="4"/>
  <c r="O170" i="4"/>
  <c r="J170" i="4"/>
  <c r="K170" i="4"/>
  <c r="F39" i="52" l="1"/>
  <c r="F38" i="52"/>
  <c r="G38" i="52"/>
  <c r="H38" i="52"/>
  <c r="J38" i="52"/>
  <c r="M38" i="52"/>
  <c r="M39" i="52"/>
  <c r="J39" i="52" l="1"/>
  <c r="H39" i="52"/>
  <c r="G39" i="52"/>
  <c r="F69" i="23"/>
  <c r="G69" i="23"/>
  <c r="H69" i="23"/>
  <c r="I69" i="23"/>
  <c r="J69" i="23"/>
  <c r="L69" i="23"/>
  <c r="M69" i="23" s="1"/>
  <c r="E30" i="21"/>
  <c r="O15" i="66"/>
  <c r="N15" i="66"/>
  <c r="N16" i="66"/>
  <c r="N17" i="66"/>
  <c r="N14" i="66"/>
  <c r="L15" i="66"/>
  <c r="L16" i="66"/>
  <c r="L17" i="66"/>
  <c r="L14" i="66"/>
  <c r="H16" i="66"/>
  <c r="I8" i="66"/>
  <c r="I9" i="66"/>
  <c r="I10" i="66"/>
  <c r="I11" i="66"/>
  <c r="I12" i="66"/>
  <c r="I13" i="66"/>
  <c r="I14" i="66"/>
  <c r="I15" i="66"/>
  <c r="I16" i="66"/>
  <c r="I17" i="66"/>
  <c r="I7" i="66"/>
  <c r="G7" i="66"/>
  <c r="H7" i="66"/>
  <c r="L7" i="66"/>
  <c r="N7" i="66"/>
  <c r="O7" i="66"/>
  <c r="G8" i="66"/>
  <c r="H8" i="66"/>
  <c r="L8" i="66"/>
  <c r="N8" i="66"/>
  <c r="O8" i="66"/>
  <c r="G9" i="66"/>
  <c r="H9" i="66"/>
  <c r="L9" i="66"/>
  <c r="N9" i="66"/>
  <c r="O9" i="66"/>
  <c r="G10" i="66"/>
  <c r="H10" i="66"/>
  <c r="L10" i="66"/>
  <c r="N10" i="66"/>
  <c r="O10" i="66"/>
  <c r="G11" i="66"/>
  <c r="H11" i="66"/>
  <c r="L11" i="66"/>
  <c r="N11" i="66"/>
  <c r="O11" i="66"/>
  <c r="G12" i="66"/>
  <c r="H12" i="66"/>
  <c r="L12" i="66"/>
  <c r="N12" i="66"/>
  <c r="O12" i="66"/>
  <c r="G13" i="66"/>
  <c r="H13" i="66"/>
  <c r="L13" i="66"/>
  <c r="N13" i="66"/>
  <c r="O13" i="66"/>
  <c r="O14" i="66"/>
  <c r="G14" i="66"/>
  <c r="H14" i="66"/>
  <c r="H15" i="66"/>
  <c r="H17" i="66"/>
  <c r="O16" i="66"/>
  <c r="O17" i="66"/>
  <c r="E31" i="21" l="1"/>
  <c r="J30" i="21"/>
  <c r="E32" i="21"/>
  <c r="J70" i="23"/>
  <c r="I70" i="23"/>
  <c r="F70" i="23"/>
  <c r="G70" i="23"/>
  <c r="H70" i="23"/>
  <c r="L70" i="23"/>
  <c r="M70" i="23" s="1"/>
  <c r="I31" i="21"/>
  <c r="H31" i="21"/>
  <c r="G27" i="66"/>
  <c r="G28" i="66"/>
  <c r="G26" i="66"/>
  <c r="G25" i="66"/>
  <c r="G24" i="66"/>
  <c r="G23" i="66"/>
  <c r="G22" i="66"/>
  <c r="G21" i="66"/>
  <c r="G19" i="66"/>
  <c r="G20" i="66"/>
  <c r="G18" i="66"/>
  <c r="G17" i="66"/>
  <c r="G16" i="66"/>
  <c r="G15" i="66"/>
  <c r="J31" i="21" l="1"/>
  <c r="F31" i="21"/>
  <c r="G31" i="21"/>
  <c r="F32" i="21"/>
  <c r="J32" i="21"/>
  <c r="G32" i="21"/>
  <c r="H32" i="21"/>
  <c r="E33" i="21"/>
  <c r="J33" i="21" s="1"/>
  <c r="I32" i="21"/>
  <c r="F71" i="23"/>
  <c r="G71" i="23"/>
  <c r="H71" i="23"/>
  <c r="J71" i="23"/>
  <c r="I71" i="23"/>
  <c r="L71" i="23"/>
  <c r="M71" i="23" s="1"/>
  <c r="L72" i="23"/>
  <c r="M72" i="23" s="1"/>
  <c r="H33" i="21" l="1"/>
  <c r="F33" i="21"/>
  <c r="E34" i="21"/>
  <c r="J34" i="21" s="1"/>
  <c r="G33" i="21"/>
  <c r="I33" i="21"/>
  <c r="F34" i="21" l="1"/>
  <c r="E35" i="21"/>
  <c r="J35" i="21" s="1"/>
  <c r="I34" i="21"/>
  <c r="H34" i="21"/>
  <c r="G34" i="21"/>
  <c r="F35" i="21" l="1"/>
  <c r="E36" i="21"/>
  <c r="J36" i="21" s="1"/>
  <c r="G35" i="21"/>
  <c r="H35" i="21"/>
  <c r="I35" i="21"/>
  <c r="I81" i="30"/>
  <c r="H81" i="30"/>
  <c r="G81" i="30"/>
  <c r="G36" i="21" l="1"/>
  <c r="H36" i="21"/>
  <c r="E37" i="21"/>
  <c r="J37" i="21" s="1"/>
  <c r="F36" i="21"/>
  <c r="I36" i="21"/>
  <c r="G124" i="31"/>
  <c r="G37" i="21" l="1"/>
  <c r="H37" i="21"/>
  <c r="F37" i="21"/>
  <c r="I37" i="21"/>
  <c r="G37" i="52"/>
  <c r="M37" i="52"/>
  <c r="F122" i="31"/>
  <c r="M168" i="4"/>
  <c r="N168" i="4"/>
  <c r="O168" i="4"/>
  <c r="J168" i="4"/>
  <c r="K168" i="4"/>
  <c r="G20" i="21"/>
  <c r="G21" i="21"/>
  <c r="G22" i="21"/>
  <c r="G80" i="30"/>
  <c r="H80" i="30"/>
  <c r="I80" i="30"/>
  <c r="I58" i="27"/>
  <c r="I59" i="27"/>
  <c r="I60" i="27"/>
  <c r="I61" i="27"/>
  <c r="H8" i="24"/>
  <c r="G8" i="24"/>
  <c r="F8" i="24"/>
  <c r="J37" i="52" l="1"/>
  <c r="F37" i="52"/>
  <c r="H37" i="52"/>
  <c r="F28" i="42" l="1"/>
  <c r="F247" i="11" l="1"/>
  <c r="G247" i="11"/>
  <c r="H247" i="11"/>
  <c r="F248" i="11"/>
  <c r="G248" i="11"/>
  <c r="H248" i="11"/>
  <c r="F249" i="11"/>
  <c r="G249" i="11"/>
  <c r="H249" i="11"/>
  <c r="F250" i="11"/>
  <c r="G250" i="11"/>
  <c r="H250" i="11"/>
  <c r="F251" i="11"/>
  <c r="G251" i="11"/>
  <c r="H251" i="11"/>
  <c r="F26" i="42" l="1"/>
  <c r="F9" i="69"/>
  <c r="G9" i="69" s="1"/>
  <c r="F10" i="69"/>
  <c r="G10" i="69" s="1"/>
  <c r="S68" i="33" l="1"/>
  <c r="T68" i="33" s="1"/>
  <c r="Q67" i="33"/>
  <c r="P67" i="33"/>
  <c r="O67" i="33"/>
  <c r="N67" i="33"/>
  <c r="M67" i="33"/>
  <c r="L67" i="33"/>
  <c r="K67" i="33"/>
  <c r="S66" i="33"/>
  <c r="T66" i="33" s="1"/>
  <c r="I28" i="42"/>
  <c r="J28" i="42" s="1"/>
  <c r="F128" i="31"/>
  <c r="G128" i="31"/>
  <c r="H128" i="31"/>
  <c r="I128" i="31"/>
  <c r="J128" i="31"/>
  <c r="K128" i="31"/>
  <c r="F121" i="31"/>
  <c r="G121" i="31"/>
  <c r="H121" i="31"/>
  <c r="I121" i="31"/>
  <c r="J121" i="31"/>
  <c r="K121" i="31"/>
  <c r="G122" i="31"/>
  <c r="H122" i="31"/>
  <c r="I122" i="31"/>
  <c r="J122" i="31"/>
  <c r="K122" i="31"/>
  <c r="G123" i="31"/>
  <c r="H123" i="31"/>
  <c r="I123" i="31"/>
  <c r="J123" i="31"/>
  <c r="K123" i="31"/>
  <c r="F124" i="31"/>
  <c r="H124" i="31"/>
  <c r="I124" i="31"/>
  <c r="J124" i="31"/>
  <c r="K124" i="31"/>
  <c r="F126" i="31"/>
  <c r="G126" i="31"/>
  <c r="H126" i="31"/>
  <c r="I126" i="31"/>
  <c r="J126" i="31"/>
  <c r="K126" i="31"/>
  <c r="F127" i="31"/>
  <c r="G127" i="31"/>
  <c r="H127" i="31"/>
  <c r="I127" i="31"/>
  <c r="J127" i="31"/>
  <c r="K127" i="31"/>
  <c r="L28" i="42" l="1"/>
  <c r="K28" i="42"/>
  <c r="F19" i="21" l="1"/>
  <c r="F20" i="21"/>
  <c r="L74" i="30" l="1"/>
  <c r="H238" i="11" l="1"/>
  <c r="G238" i="11"/>
  <c r="F238" i="11"/>
  <c r="F33" i="52" l="1"/>
  <c r="G33" i="52"/>
  <c r="H33" i="52"/>
  <c r="J33" i="52"/>
  <c r="M33" i="52"/>
  <c r="F34" i="52"/>
  <c r="G34" i="52"/>
  <c r="H34" i="52"/>
  <c r="J34" i="52"/>
  <c r="M34" i="52"/>
  <c r="F35" i="52"/>
  <c r="G35" i="52"/>
  <c r="H35" i="52"/>
  <c r="J35" i="52"/>
  <c r="M35" i="52"/>
  <c r="F36" i="52"/>
  <c r="G36" i="52"/>
  <c r="H36" i="52"/>
  <c r="J36" i="52"/>
  <c r="M36" i="52"/>
  <c r="F63" i="23"/>
  <c r="L63" i="23"/>
  <c r="M63" i="23" s="1"/>
  <c r="G64" i="23"/>
  <c r="F64" i="23"/>
  <c r="F18" i="21"/>
  <c r="G18" i="21"/>
  <c r="H18" i="21"/>
  <c r="I18" i="21"/>
  <c r="G19" i="21"/>
  <c r="H19" i="21"/>
  <c r="I19" i="21"/>
  <c r="H20" i="21"/>
  <c r="I20" i="21"/>
  <c r="F30" i="21"/>
  <c r="G30" i="21"/>
  <c r="H30" i="21"/>
  <c r="I30" i="21"/>
  <c r="F29" i="21"/>
  <c r="G29" i="21"/>
  <c r="H29" i="21"/>
  <c r="I29" i="21"/>
  <c r="F28" i="21"/>
  <c r="G28" i="21"/>
  <c r="H28" i="21"/>
  <c r="I28" i="21"/>
  <c r="F27" i="21"/>
  <c r="G27" i="21"/>
  <c r="H27" i="21"/>
  <c r="I27" i="21"/>
  <c r="F26" i="21"/>
  <c r="G26" i="21"/>
  <c r="H26" i="21"/>
  <c r="I26" i="21"/>
  <c r="F21" i="21"/>
  <c r="H21" i="21"/>
  <c r="I21" i="21"/>
  <c r="F22" i="21"/>
  <c r="H22" i="21"/>
  <c r="I22" i="21"/>
  <c r="F23" i="21"/>
  <c r="G23" i="21"/>
  <c r="H23" i="21"/>
  <c r="I23" i="21"/>
  <c r="I25" i="21"/>
  <c r="H25" i="21"/>
  <c r="G25" i="21"/>
  <c r="F25" i="21"/>
  <c r="S64" i="33"/>
  <c r="T64" i="33" s="1"/>
  <c r="S62" i="33"/>
  <c r="T62" i="33" s="1"/>
  <c r="S60" i="33"/>
  <c r="T60" i="33" s="1"/>
  <c r="S58" i="33"/>
  <c r="T58" i="33" s="1"/>
  <c r="S56" i="33"/>
  <c r="T56" i="33" s="1"/>
  <c r="L64" i="23" l="1"/>
  <c r="M64" i="23" s="1"/>
  <c r="J64" i="23"/>
  <c r="I64" i="23"/>
  <c r="H64" i="23"/>
  <c r="L65" i="23" l="1"/>
  <c r="M65" i="23" s="1"/>
  <c r="L75" i="30"/>
  <c r="L76" i="30" s="1"/>
  <c r="L77" i="30" s="1"/>
  <c r="L78" i="30" s="1"/>
  <c r="L79" i="30" s="1"/>
  <c r="L80" i="30" s="1"/>
  <c r="L81" i="30" s="1"/>
  <c r="L82" i="30" s="1"/>
  <c r="L83" i="30" s="1"/>
  <c r="L84" i="30" s="1"/>
  <c r="L85" i="30" s="1"/>
  <c r="L86" i="30" s="1"/>
  <c r="L87" i="30" s="1"/>
  <c r="L88" i="30" s="1"/>
  <c r="L89" i="30" s="1"/>
  <c r="L90" i="30" s="1"/>
  <c r="L91" i="30" s="1"/>
  <c r="L92" i="30" s="1"/>
  <c r="L93" i="30" s="1"/>
  <c r="L94" i="30" s="1"/>
  <c r="L95" i="30" s="1"/>
  <c r="G73" i="30"/>
  <c r="H73" i="30"/>
  <c r="I73" i="30"/>
  <c r="M73" i="30"/>
  <c r="M74" i="30" s="1"/>
  <c r="M75" i="30" s="1"/>
  <c r="M76" i="30" s="1"/>
  <c r="G74" i="30"/>
  <c r="H74" i="30"/>
  <c r="I74" i="30"/>
  <c r="G75" i="30"/>
  <c r="H75" i="30"/>
  <c r="I75" i="30"/>
  <c r="G76" i="30"/>
  <c r="H76" i="30"/>
  <c r="I76" i="30"/>
  <c r="G77" i="30"/>
  <c r="H77" i="30"/>
  <c r="I77" i="30"/>
  <c r="G78" i="30"/>
  <c r="H78" i="30"/>
  <c r="I78" i="30"/>
  <c r="G79" i="30"/>
  <c r="H79" i="30"/>
  <c r="I79" i="30"/>
  <c r="M77" i="30" l="1"/>
  <c r="M85" i="30"/>
  <c r="H66" i="23"/>
  <c r="F66" i="23"/>
  <c r="G66" i="23"/>
  <c r="I66" i="23"/>
  <c r="J66" i="23"/>
  <c r="L66" i="23"/>
  <c r="M66" i="23" s="1"/>
  <c r="M78" i="30" l="1"/>
  <c r="M86" i="30"/>
  <c r="F68" i="23"/>
  <c r="G68" i="23"/>
  <c r="H68" i="23"/>
  <c r="I68" i="23"/>
  <c r="J68" i="23"/>
  <c r="L67" i="23"/>
  <c r="M67" i="23" s="1"/>
  <c r="L68" i="23"/>
  <c r="M68" i="23" s="1"/>
  <c r="I55" i="27"/>
  <c r="I56" i="27"/>
  <c r="I57" i="27"/>
  <c r="M79" i="30" l="1"/>
  <c r="M87" i="30"/>
  <c r="M80" i="30" l="1"/>
  <c r="M92" i="30" s="1"/>
  <c r="M88" i="30"/>
  <c r="F246" i="11"/>
  <c r="G246" i="11"/>
  <c r="H246" i="11"/>
  <c r="F242" i="11"/>
  <c r="G242" i="11"/>
  <c r="H242" i="11"/>
  <c r="F243" i="11"/>
  <c r="G243" i="11"/>
  <c r="H243" i="11"/>
  <c r="F244" i="11"/>
  <c r="G244" i="11"/>
  <c r="H244" i="11"/>
  <c r="F245" i="11"/>
  <c r="G245" i="11"/>
  <c r="H245" i="11"/>
  <c r="J174" i="6"/>
  <c r="K174" i="6"/>
  <c r="L174" i="6"/>
  <c r="M174" i="6"/>
  <c r="M81" i="30" l="1"/>
  <c r="M93" i="30" s="1"/>
  <c r="M89" i="30"/>
  <c r="F32" i="52"/>
  <c r="G32" i="52"/>
  <c r="H32" i="52"/>
  <c r="J32" i="52"/>
  <c r="M32" i="52"/>
  <c r="I31" i="52"/>
  <c r="I30" i="52"/>
  <c r="I29" i="52"/>
  <c r="J53" i="67"/>
  <c r="K53" i="67"/>
  <c r="L53" i="67"/>
  <c r="M53" i="67"/>
  <c r="J51" i="67"/>
  <c r="K51" i="67"/>
  <c r="L51" i="67"/>
  <c r="M51" i="67"/>
  <c r="J49" i="67"/>
  <c r="K49" i="67"/>
  <c r="L49" i="67"/>
  <c r="M49" i="67"/>
  <c r="J47" i="67"/>
  <c r="K47" i="67"/>
  <c r="L47" i="67"/>
  <c r="M47" i="67"/>
  <c r="J45" i="67"/>
  <c r="K45" i="67"/>
  <c r="L45" i="67"/>
  <c r="M45" i="67"/>
  <c r="J159" i="10"/>
  <c r="K159" i="10"/>
  <c r="J161" i="10"/>
  <c r="K161" i="10"/>
  <c r="J163" i="10"/>
  <c r="K163" i="10"/>
  <c r="J165" i="10"/>
  <c r="K165" i="10"/>
  <c r="J170" i="9"/>
  <c r="L170" i="9"/>
  <c r="M170" i="9"/>
  <c r="N170" i="9"/>
  <c r="O170" i="9"/>
  <c r="P170" i="9"/>
  <c r="J168" i="9"/>
  <c r="L168" i="9"/>
  <c r="M168" i="9"/>
  <c r="N168" i="9"/>
  <c r="O168" i="9"/>
  <c r="P168" i="9"/>
  <c r="J166" i="9"/>
  <c r="L166" i="9"/>
  <c r="M166" i="9"/>
  <c r="N166" i="9"/>
  <c r="O166" i="9"/>
  <c r="P166" i="9"/>
  <c r="J164" i="9"/>
  <c r="L164" i="9"/>
  <c r="M164" i="9"/>
  <c r="N164" i="9"/>
  <c r="O164" i="9"/>
  <c r="P164" i="9"/>
  <c r="J110" i="7"/>
  <c r="K110" i="7"/>
  <c r="L110" i="7"/>
  <c r="M110" i="7"/>
  <c r="N110" i="7"/>
  <c r="O110" i="7"/>
  <c r="P110" i="7"/>
  <c r="J108" i="7"/>
  <c r="K108" i="7"/>
  <c r="L108" i="7"/>
  <c r="M108" i="7"/>
  <c r="N108" i="7"/>
  <c r="O108" i="7"/>
  <c r="P108" i="7"/>
  <c r="J106" i="7"/>
  <c r="K106" i="7"/>
  <c r="L106" i="7"/>
  <c r="M106" i="7"/>
  <c r="N106" i="7"/>
  <c r="O106" i="7"/>
  <c r="P106" i="7"/>
  <c r="J104" i="7"/>
  <c r="K104" i="7"/>
  <c r="L104" i="7"/>
  <c r="M104" i="7"/>
  <c r="N104" i="7"/>
  <c r="O104" i="7"/>
  <c r="P104" i="7"/>
  <c r="J172" i="6"/>
  <c r="K172" i="6"/>
  <c r="L172" i="6"/>
  <c r="M172" i="6"/>
  <c r="J170" i="6"/>
  <c r="K170" i="6"/>
  <c r="L170" i="6"/>
  <c r="M170" i="6"/>
  <c r="J168" i="6"/>
  <c r="K168" i="6"/>
  <c r="L168" i="6"/>
  <c r="M168" i="6"/>
  <c r="J272" i="5"/>
  <c r="K272" i="5"/>
  <c r="L272" i="5"/>
  <c r="J270" i="5"/>
  <c r="K270" i="5"/>
  <c r="L270" i="5"/>
  <c r="J268" i="5"/>
  <c r="K268" i="5"/>
  <c r="L268" i="5"/>
  <c r="J266" i="5"/>
  <c r="K266" i="5"/>
  <c r="L266" i="5"/>
  <c r="M166" i="4"/>
  <c r="N166" i="4"/>
  <c r="O166" i="4"/>
  <c r="J166" i="4"/>
  <c r="K166" i="4"/>
  <c r="M164" i="4"/>
  <c r="N164" i="4"/>
  <c r="O164" i="4"/>
  <c r="J164" i="4"/>
  <c r="K164" i="4"/>
  <c r="M162" i="4"/>
  <c r="N162" i="4"/>
  <c r="O162" i="4"/>
  <c r="J162" i="4"/>
  <c r="K162" i="4"/>
  <c r="M160" i="4"/>
  <c r="N160" i="4"/>
  <c r="O160" i="4"/>
  <c r="J160" i="4"/>
  <c r="K160" i="4"/>
  <c r="M82" i="30" l="1"/>
  <c r="M94" i="30" s="1"/>
  <c r="M90" i="30"/>
  <c r="F240" i="11"/>
  <c r="G240" i="11"/>
  <c r="H240" i="11"/>
  <c r="K49" i="27"/>
  <c r="L53" i="27" s="1"/>
  <c r="L54" i="27" s="1"/>
  <c r="L55" i="27" s="1"/>
  <c r="F49" i="27"/>
  <c r="G49" i="27"/>
  <c r="H49" i="27"/>
  <c r="I53" i="27"/>
  <c r="I54" i="27"/>
  <c r="F116" i="31"/>
  <c r="G116" i="31"/>
  <c r="H116" i="31"/>
  <c r="I116" i="31"/>
  <c r="J116" i="31"/>
  <c r="K116" i="31"/>
  <c r="F117" i="31"/>
  <c r="G117" i="31"/>
  <c r="H117" i="31"/>
  <c r="I117" i="31"/>
  <c r="J117" i="31"/>
  <c r="K117" i="31"/>
  <c r="F118" i="31"/>
  <c r="G118" i="31"/>
  <c r="H118" i="31"/>
  <c r="I118" i="31"/>
  <c r="J118" i="31"/>
  <c r="K118" i="31"/>
  <c r="F119" i="31"/>
  <c r="G119" i="31"/>
  <c r="H119" i="31"/>
  <c r="I119" i="31"/>
  <c r="J119" i="31"/>
  <c r="K119" i="31"/>
  <c r="F120" i="31"/>
  <c r="G120" i="31"/>
  <c r="H120" i="31"/>
  <c r="I120" i="31"/>
  <c r="J120" i="31"/>
  <c r="K120" i="31"/>
  <c r="M91" i="30" l="1"/>
  <c r="M83" i="30"/>
  <c r="M95" i="30" s="1"/>
  <c r="M84" i="30"/>
  <c r="L56" i="27"/>
  <c r="L57" i="27" s="1"/>
  <c r="L58" i="27" s="1"/>
  <c r="M55" i="27"/>
  <c r="N55" i="27" s="1"/>
  <c r="P55" i="27" s="1"/>
  <c r="L49" i="27"/>
  <c r="M49" i="27" s="1"/>
  <c r="N49" i="27" s="1"/>
  <c r="M54" i="27"/>
  <c r="N54" i="27" s="1"/>
  <c r="P54" i="27" s="1"/>
  <c r="M53" i="27"/>
  <c r="N53" i="27" s="1"/>
  <c r="P53" i="27" s="1"/>
  <c r="R136" i="4"/>
  <c r="L59" i="27" l="1"/>
  <c r="M58" i="27"/>
  <c r="N58" i="27" s="1"/>
  <c r="P58" i="27" s="1"/>
  <c r="M56" i="27"/>
  <c r="N56" i="27" s="1"/>
  <c r="P56" i="27" s="1"/>
  <c r="L60" i="27" l="1"/>
  <c r="M59" i="27"/>
  <c r="N59" i="27" s="1"/>
  <c r="P59" i="27" s="1"/>
  <c r="M57" i="27"/>
  <c r="N57" i="27" s="1"/>
  <c r="P57" i="27" s="1"/>
  <c r="R138" i="4"/>
  <c r="R141" i="4"/>
  <c r="L61" i="27" l="1"/>
  <c r="L62" i="27" s="1"/>
  <c r="M60" i="27"/>
  <c r="N60" i="27" s="1"/>
  <c r="P60" i="27" s="1"/>
  <c r="E9" i="68"/>
  <c r="M62" i="27" l="1"/>
  <c r="N62" i="27" s="1"/>
  <c r="P62" i="27" s="1"/>
  <c r="L63" i="27"/>
  <c r="M61" i="27"/>
  <c r="N61" i="27" s="1"/>
  <c r="P61" i="27" s="1"/>
  <c r="L31" i="52"/>
  <c r="M31" i="52" s="1"/>
  <c r="J31" i="52"/>
  <c r="H31" i="52"/>
  <c r="G31" i="52"/>
  <c r="F31" i="52"/>
  <c r="F27" i="52"/>
  <c r="M29" i="52"/>
  <c r="M28" i="52"/>
  <c r="M27" i="52"/>
  <c r="M26" i="52"/>
  <c r="M25" i="52"/>
  <c r="M24" i="52"/>
  <c r="M30" i="52"/>
  <c r="J30" i="52"/>
  <c r="J29" i="52"/>
  <c r="J28" i="52"/>
  <c r="J27" i="52"/>
  <c r="J26" i="52"/>
  <c r="J25" i="52"/>
  <c r="J24" i="52"/>
  <c r="M63" i="27" l="1"/>
  <c r="N63" i="27" s="1"/>
  <c r="P63" i="27" s="1"/>
  <c r="L64" i="27"/>
  <c r="S53" i="33"/>
  <c r="T53" i="33" s="1"/>
  <c r="S51" i="33"/>
  <c r="T51" i="33" s="1"/>
  <c r="S49" i="33"/>
  <c r="T49" i="33" s="1"/>
  <c r="S47" i="33"/>
  <c r="T47" i="33" s="1"/>
  <c r="Q57" i="33"/>
  <c r="P57" i="33"/>
  <c r="O57" i="33"/>
  <c r="N57" i="33"/>
  <c r="M57" i="33"/>
  <c r="L57" i="33"/>
  <c r="K57" i="33"/>
  <c r="M64" i="27" l="1"/>
  <c r="N64" i="27" s="1"/>
  <c r="P64" i="27" s="1"/>
  <c r="L65" i="27"/>
  <c r="L66" i="27" l="1"/>
  <c r="L67" i="27" s="1"/>
  <c r="M65" i="27"/>
  <c r="N65" i="27" s="1"/>
  <c r="P65" i="27" s="1"/>
  <c r="J164" i="6"/>
  <c r="K164" i="6"/>
  <c r="L164" i="6"/>
  <c r="M164" i="6"/>
  <c r="J162" i="6"/>
  <c r="K162" i="6"/>
  <c r="L162" i="6"/>
  <c r="M162" i="6"/>
  <c r="J154" i="6"/>
  <c r="K154" i="6"/>
  <c r="L154" i="6"/>
  <c r="M154" i="6"/>
  <c r="J150" i="6"/>
  <c r="K150" i="6"/>
  <c r="L150" i="6"/>
  <c r="M150" i="6"/>
  <c r="J147" i="6"/>
  <c r="K147" i="6"/>
  <c r="L147" i="6"/>
  <c r="M147" i="6"/>
  <c r="J144" i="6"/>
  <c r="K144" i="6"/>
  <c r="L144" i="6"/>
  <c r="M144" i="6"/>
  <c r="J142" i="6"/>
  <c r="K142" i="6"/>
  <c r="L142" i="6"/>
  <c r="M142" i="6"/>
  <c r="M140" i="6"/>
  <c r="L140" i="6"/>
  <c r="K140" i="6"/>
  <c r="M67" i="27" l="1"/>
  <c r="N67" i="27" s="1"/>
  <c r="P67" i="27" s="1"/>
  <c r="L68" i="27"/>
  <c r="M66" i="27"/>
  <c r="N66" i="27" s="1"/>
  <c r="P66" i="27" s="1"/>
  <c r="L69" i="27" l="1"/>
  <c r="L70" i="27" s="1"/>
  <c r="M68" i="27"/>
  <c r="N68" i="27" s="1"/>
  <c r="P68" i="27" s="1"/>
  <c r="L71" i="27" l="1"/>
  <c r="M70" i="27"/>
  <c r="N70" i="27" s="1"/>
  <c r="P70" i="27" s="1"/>
  <c r="M69" i="27"/>
  <c r="N69" i="27" s="1"/>
  <c r="P69" i="27" s="1"/>
  <c r="M71" i="27" l="1"/>
  <c r="N71" i="27" s="1"/>
  <c r="P71" i="27" s="1"/>
  <c r="L72" i="27"/>
  <c r="L73" i="27" s="1"/>
  <c r="L74" i="27" s="1"/>
  <c r="M74" i="27" l="1"/>
  <c r="N74" i="27" s="1"/>
  <c r="P74" i="27" s="1"/>
  <c r="M73" i="27"/>
  <c r="N73" i="27" s="1"/>
  <c r="P73" i="27" s="1"/>
  <c r="M72" i="27"/>
  <c r="N72" i="27" s="1"/>
  <c r="P72" i="27" s="1"/>
  <c r="J43" i="67"/>
  <c r="K43" i="67"/>
  <c r="L43" i="67"/>
  <c r="M43" i="67"/>
  <c r="J41" i="67"/>
  <c r="K41" i="67"/>
  <c r="L41" i="67"/>
  <c r="M41" i="67"/>
  <c r="J39" i="67"/>
  <c r="K39" i="67"/>
  <c r="L39" i="67"/>
  <c r="M39" i="67"/>
  <c r="J37" i="67"/>
  <c r="K37" i="67"/>
  <c r="L37" i="67"/>
  <c r="M37" i="67"/>
  <c r="J153" i="10"/>
  <c r="K153" i="10"/>
  <c r="J155" i="10"/>
  <c r="K155" i="10"/>
  <c r="J157" i="10"/>
  <c r="K157" i="10"/>
  <c r="J158" i="9"/>
  <c r="K158" i="9"/>
  <c r="L158" i="9"/>
  <c r="M158" i="9"/>
  <c r="N158" i="9"/>
  <c r="O158" i="9"/>
  <c r="J156" i="9"/>
  <c r="K156" i="9"/>
  <c r="L156" i="9"/>
  <c r="M156" i="9"/>
  <c r="N156" i="9"/>
  <c r="O156" i="9"/>
  <c r="J154" i="9"/>
  <c r="K154" i="9"/>
  <c r="L154" i="9"/>
  <c r="M154" i="9"/>
  <c r="N154" i="9"/>
  <c r="O154" i="9"/>
  <c r="J152" i="9"/>
  <c r="K152" i="9"/>
  <c r="L152" i="9"/>
  <c r="M152" i="9"/>
  <c r="N152" i="9"/>
  <c r="O152" i="9"/>
  <c r="J102" i="7"/>
  <c r="K102" i="7"/>
  <c r="L102" i="7"/>
  <c r="M102" i="7"/>
  <c r="N102" i="7"/>
  <c r="O102" i="7"/>
  <c r="P102" i="7"/>
  <c r="J100" i="7"/>
  <c r="K100" i="7"/>
  <c r="L100" i="7"/>
  <c r="M100" i="7"/>
  <c r="N100" i="7"/>
  <c r="O100" i="7"/>
  <c r="P100" i="7"/>
  <c r="J98" i="7"/>
  <c r="K98" i="7"/>
  <c r="L98" i="7"/>
  <c r="M98" i="7"/>
  <c r="N98" i="7"/>
  <c r="O98" i="7"/>
  <c r="P98" i="7"/>
  <c r="J96" i="7"/>
  <c r="K96" i="7"/>
  <c r="L96" i="7"/>
  <c r="M96" i="7"/>
  <c r="N96" i="7"/>
  <c r="O96" i="7"/>
  <c r="P96" i="7"/>
  <c r="J264" i="5"/>
  <c r="K264" i="5"/>
  <c r="L264" i="5"/>
  <c r="J262" i="5"/>
  <c r="K262" i="5"/>
  <c r="L262" i="5"/>
  <c r="J260" i="5"/>
  <c r="K260" i="5"/>
  <c r="L260" i="5"/>
  <c r="F70" i="13"/>
  <c r="L76" i="27" l="1"/>
  <c r="M75" i="27"/>
  <c r="N75" i="27" s="1"/>
  <c r="P75" i="27" s="1"/>
  <c r="H70" i="13"/>
  <c r="I70" i="13"/>
  <c r="G70" i="13"/>
  <c r="J70" i="13"/>
  <c r="K70" i="13"/>
  <c r="M76" i="27" l="1"/>
  <c r="N76" i="27" s="1"/>
  <c r="P76" i="27" s="1"/>
  <c r="L77" i="27"/>
  <c r="L78" i="27" l="1"/>
  <c r="L83" i="27" s="1"/>
  <c r="M77" i="27"/>
  <c r="N77" i="27" s="1"/>
  <c r="P77" i="27" s="1"/>
  <c r="L84" i="27" l="1"/>
  <c r="M83" i="27"/>
  <c r="M78" i="27"/>
  <c r="N78" i="27" s="1"/>
  <c r="P78" i="27" s="1"/>
  <c r="L85" i="27" l="1"/>
  <c r="L86" i="27" s="1"/>
  <c r="M84" i="27"/>
  <c r="L87" i="27" l="1"/>
  <c r="M86" i="27"/>
  <c r="M85" i="27"/>
  <c r="M158" i="4"/>
  <c r="N158" i="4"/>
  <c r="O158" i="4"/>
  <c r="J158" i="4"/>
  <c r="K158" i="4"/>
  <c r="M156" i="4"/>
  <c r="N156" i="4"/>
  <c r="O156" i="4"/>
  <c r="J156" i="4"/>
  <c r="K156" i="4"/>
  <c r="M154" i="4"/>
  <c r="N154" i="4"/>
  <c r="O154" i="4"/>
  <c r="J154" i="4"/>
  <c r="K154" i="4"/>
  <c r="M152" i="4"/>
  <c r="N152" i="4"/>
  <c r="O152" i="4"/>
  <c r="J152" i="4"/>
  <c r="K152" i="4"/>
  <c r="L88" i="27" l="1"/>
  <c r="M87" i="27"/>
  <c r="D8" i="32"/>
  <c r="E8" i="32" s="1"/>
  <c r="M88" i="27" l="1"/>
  <c r="L89" i="27"/>
  <c r="F59" i="23"/>
  <c r="G59" i="23"/>
  <c r="H59" i="23"/>
  <c r="I59" i="23"/>
  <c r="J59" i="23"/>
  <c r="L59" i="23"/>
  <c r="M59" i="23" s="1"/>
  <c r="F60" i="23"/>
  <c r="G60" i="23"/>
  <c r="H60" i="23"/>
  <c r="I60" i="23"/>
  <c r="J60" i="23"/>
  <c r="F61" i="23"/>
  <c r="G61" i="23"/>
  <c r="H61" i="23"/>
  <c r="I61" i="23"/>
  <c r="J61" i="23"/>
  <c r="F62" i="23"/>
  <c r="L91" i="27" l="1"/>
  <c r="M90" i="27"/>
  <c r="M89" i="27"/>
  <c r="M92" i="27" l="1"/>
  <c r="M91" i="27"/>
  <c r="L60" i="23"/>
  <c r="M60" i="23" s="1"/>
  <c r="M93" i="27" l="1"/>
  <c r="L62" i="23"/>
  <c r="M62" i="23" s="1"/>
  <c r="L61" i="23"/>
  <c r="M61" i="23" s="1"/>
  <c r="M94" i="27" l="1"/>
  <c r="F72" i="13"/>
  <c r="F73" i="13"/>
  <c r="F74" i="13"/>
  <c r="F75" i="13"/>
  <c r="F76" i="13"/>
  <c r="F78" i="13"/>
  <c r="F79" i="13"/>
  <c r="F80" i="13"/>
  <c r="F71" i="13"/>
  <c r="F28" i="52"/>
  <c r="G28" i="52"/>
  <c r="H28" i="52"/>
  <c r="F29" i="52"/>
  <c r="G29" i="52"/>
  <c r="H29" i="52"/>
  <c r="F30" i="52"/>
  <c r="G30" i="52"/>
  <c r="H30" i="52"/>
  <c r="M95" i="27" l="1"/>
  <c r="G80" i="13"/>
  <c r="I80" i="13"/>
  <c r="K80" i="13"/>
  <c r="H80" i="13"/>
  <c r="J80" i="13"/>
  <c r="G79" i="13"/>
  <c r="K79" i="13"/>
  <c r="H79" i="13"/>
  <c r="I79" i="13"/>
  <c r="J79" i="13"/>
  <c r="J78" i="13"/>
  <c r="K78" i="13"/>
  <c r="H78" i="13"/>
  <c r="G78" i="13"/>
  <c r="I78" i="13"/>
  <c r="G76" i="13"/>
  <c r="H76" i="13"/>
  <c r="I76" i="13"/>
  <c r="J76" i="13"/>
  <c r="K76" i="13"/>
  <c r="G75" i="13"/>
  <c r="H75" i="13"/>
  <c r="J75" i="13"/>
  <c r="I75" i="13"/>
  <c r="K75" i="13"/>
  <c r="G74" i="13"/>
  <c r="H74" i="13"/>
  <c r="I74" i="13"/>
  <c r="J74" i="13"/>
  <c r="K74" i="13"/>
  <c r="J73" i="13"/>
  <c r="K73" i="13"/>
  <c r="G73" i="13"/>
  <c r="I73" i="13"/>
  <c r="H73" i="13"/>
  <c r="G72" i="13"/>
  <c r="J72" i="13"/>
  <c r="H72" i="13"/>
  <c r="I72" i="13"/>
  <c r="K72" i="13"/>
  <c r="H71" i="13"/>
  <c r="I71" i="13"/>
  <c r="J71" i="13"/>
  <c r="K71" i="13"/>
  <c r="G71" i="13"/>
  <c r="S44" i="33"/>
  <c r="T44" i="33" s="1"/>
  <c r="S42" i="33"/>
  <c r="T42" i="33" s="1"/>
  <c r="S40" i="33"/>
  <c r="T40" i="33" s="1"/>
  <c r="M96" i="27" l="1"/>
  <c r="M97" i="27" l="1"/>
  <c r="M102" i="27" l="1"/>
  <c r="M103" i="27" l="1"/>
  <c r="M104" i="27" l="1"/>
  <c r="F26" i="52"/>
  <c r="G26" i="52"/>
  <c r="H26" i="52"/>
  <c r="G27" i="52"/>
  <c r="H27" i="52"/>
  <c r="M105" i="27" l="1"/>
  <c r="M106" i="27"/>
  <c r="C16" i="48"/>
  <c r="D16" i="48"/>
  <c r="E16" i="48"/>
  <c r="G16" i="48"/>
  <c r="H16" i="48"/>
  <c r="C17" i="48"/>
  <c r="D17" i="48"/>
  <c r="E17" i="48"/>
  <c r="G17" i="48"/>
  <c r="H17" i="48"/>
  <c r="C18" i="48"/>
  <c r="D18" i="48"/>
  <c r="E18" i="48"/>
  <c r="G18" i="48"/>
  <c r="H18" i="48"/>
  <c r="C19" i="48"/>
  <c r="D19" i="48"/>
  <c r="E19" i="48"/>
  <c r="G19" i="48"/>
  <c r="H19" i="48"/>
  <c r="C20" i="48"/>
  <c r="D20" i="48"/>
  <c r="E20" i="48"/>
  <c r="G20" i="48"/>
  <c r="H20" i="48"/>
  <c r="C21" i="48"/>
  <c r="D21" i="48"/>
  <c r="E21" i="48"/>
  <c r="G21" i="48"/>
  <c r="H21" i="48"/>
  <c r="C22" i="48"/>
  <c r="D22" i="48"/>
  <c r="E22" i="48"/>
  <c r="G22" i="48"/>
  <c r="H22" i="48"/>
  <c r="C23" i="48"/>
  <c r="D23" i="48"/>
  <c r="E23" i="48"/>
  <c r="G23" i="48"/>
  <c r="H23" i="48"/>
  <c r="I16" i="48"/>
  <c r="I17" i="48"/>
  <c r="I18" i="48"/>
  <c r="I19" i="48"/>
  <c r="I20" i="48"/>
  <c r="I21" i="48"/>
  <c r="I22" i="48"/>
  <c r="I23" i="48"/>
  <c r="P24" i="33" l="1"/>
  <c r="J94" i="7"/>
  <c r="K94" i="7"/>
  <c r="L94" i="7"/>
  <c r="M94" i="7"/>
  <c r="N94" i="7"/>
  <c r="O94" i="7"/>
  <c r="P94" i="7"/>
  <c r="J92" i="7"/>
  <c r="K92" i="7"/>
  <c r="L92" i="7"/>
  <c r="M92" i="7"/>
  <c r="N92" i="7"/>
  <c r="O92" i="7"/>
  <c r="P92" i="7"/>
  <c r="J90" i="7"/>
  <c r="K90" i="7"/>
  <c r="L90" i="7"/>
  <c r="M90" i="7"/>
  <c r="N90" i="7"/>
  <c r="O90" i="7"/>
  <c r="P90" i="7"/>
  <c r="J88" i="7"/>
  <c r="K88" i="7"/>
  <c r="L88" i="7"/>
  <c r="M88" i="7"/>
  <c r="N88" i="7"/>
  <c r="O88" i="7"/>
  <c r="P88" i="7"/>
  <c r="J86" i="7"/>
  <c r="K86" i="7"/>
  <c r="L86" i="7"/>
  <c r="M86" i="7"/>
  <c r="N86" i="7"/>
  <c r="O86" i="7"/>
  <c r="P86" i="7"/>
  <c r="J84" i="7"/>
  <c r="K84" i="7"/>
  <c r="L84" i="7"/>
  <c r="M84" i="7"/>
  <c r="N84" i="7"/>
  <c r="O84" i="7"/>
  <c r="P84" i="7"/>
  <c r="J82" i="7"/>
  <c r="K82" i="7"/>
  <c r="L82" i="7"/>
  <c r="M82" i="7"/>
  <c r="N82" i="7"/>
  <c r="O82" i="7"/>
  <c r="P82" i="7"/>
  <c r="J80" i="7"/>
  <c r="K80" i="7"/>
  <c r="L80" i="7"/>
  <c r="M80" i="7"/>
  <c r="N80" i="7"/>
  <c r="O80" i="7"/>
  <c r="P80" i="7"/>
  <c r="J78" i="7"/>
  <c r="K78" i="7"/>
  <c r="L78" i="7"/>
  <c r="M78" i="7"/>
  <c r="N78" i="7"/>
  <c r="O78" i="7"/>
  <c r="P78" i="7"/>
  <c r="J76" i="7"/>
  <c r="K76" i="7"/>
  <c r="L76" i="7"/>
  <c r="M76" i="7"/>
  <c r="N76" i="7"/>
  <c r="O76" i="7"/>
  <c r="P76" i="7"/>
  <c r="J74" i="7"/>
  <c r="K74" i="7"/>
  <c r="L74" i="7"/>
  <c r="M74" i="7"/>
  <c r="N74" i="7"/>
  <c r="O74" i="7"/>
  <c r="P74" i="7"/>
  <c r="O72" i="7"/>
  <c r="N72" i="7"/>
  <c r="M72" i="7"/>
  <c r="L72" i="7"/>
  <c r="K72" i="7"/>
  <c r="P72" i="7"/>
  <c r="T25" i="33" l="1"/>
  <c r="T22" i="33"/>
  <c r="T19" i="33"/>
  <c r="T17" i="33"/>
  <c r="T26" i="33"/>
  <c r="F25" i="52" l="1"/>
  <c r="G25" i="52"/>
  <c r="H25" i="52"/>
  <c r="I8" i="68"/>
  <c r="J8" i="68"/>
  <c r="F12" i="21"/>
  <c r="G12" i="21"/>
  <c r="F239" i="11"/>
  <c r="G239" i="11"/>
  <c r="H239" i="11"/>
  <c r="F241" i="11"/>
  <c r="G241" i="11"/>
  <c r="H241" i="11"/>
  <c r="J35" i="67"/>
  <c r="K35" i="67"/>
  <c r="L35" i="67"/>
  <c r="M35" i="67"/>
  <c r="J33" i="67"/>
  <c r="K33" i="67"/>
  <c r="L33" i="67"/>
  <c r="M33" i="67"/>
  <c r="J148" i="9"/>
  <c r="K148" i="9"/>
  <c r="L148" i="9"/>
  <c r="M148" i="9"/>
  <c r="N148" i="9"/>
  <c r="O148" i="9"/>
  <c r="J146" i="9"/>
  <c r="K146" i="9"/>
  <c r="L146" i="9"/>
  <c r="M146" i="9"/>
  <c r="N146" i="9"/>
  <c r="O146" i="9"/>
  <c r="J144" i="9"/>
  <c r="K144" i="9"/>
  <c r="L144" i="9"/>
  <c r="M144" i="9"/>
  <c r="N144" i="9"/>
  <c r="O144" i="9"/>
  <c r="J143" i="10"/>
  <c r="K143" i="10"/>
  <c r="J145" i="10"/>
  <c r="K145" i="10"/>
  <c r="J147" i="10"/>
  <c r="K147" i="10"/>
  <c r="J149" i="10"/>
  <c r="K149" i="10"/>
  <c r="J256" i="5"/>
  <c r="K256" i="5"/>
  <c r="L256" i="5"/>
  <c r="J254" i="5"/>
  <c r="K254" i="5"/>
  <c r="L254" i="5"/>
  <c r="J252" i="5"/>
  <c r="K252" i="5"/>
  <c r="L252" i="5"/>
  <c r="J250" i="5"/>
  <c r="K250" i="5"/>
  <c r="L250" i="5"/>
  <c r="M150" i="4"/>
  <c r="N150" i="4"/>
  <c r="O150" i="4"/>
  <c r="J150" i="4"/>
  <c r="K150" i="4"/>
  <c r="M148" i="4"/>
  <c r="N148" i="4"/>
  <c r="O148" i="4"/>
  <c r="J148" i="4"/>
  <c r="K148" i="4"/>
  <c r="M146" i="4"/>
  <c r="N146" i="4"/>
  <c r="O146" i="4"/>
  <c r="J146" i="4"/>
  <c r="K146" i="4"/>
  <c r="M144" i="4"/>
  <c r="N144" i="4"/>
  <c r="O144" i="4"/>
  <c r="J144" i="4"/>
  <c r="K144" i="4"/>
  <c r="H24" i="52" l="1"/>
  <c r="G24" i="52"/>
  <c r="F24" i="52"/>
  <c r="F58" i="23" l="1"/>
  <c r="G58" i="23"/>
  <c r="H58" i="23"/>
  <c r="I58" i="23"/>
  <c r="J58" i="23"/>
  <c r="G56" i="23"/>
  <c r="H56" i="23"/>
  <c r="I56" i="23"/>
  <c r="J56" i="23"/>
  <c r="F55" i="23"/>
  <c r="G55" i="23"/>
  <c r="H55" i="23"/>
  <c r="I55" i="23"/>
  <c r="J55" i="23"/>
  <c r="F17" i="21" l="1"/>
  <c r="G17" i="21"/>
  <c r="H17" i="21"/>
  <c r="I17" i="21"/>
  <c r="L48" i="27" l="1"/>
  <c r="M48" i="27" s="1"/>
  <c r="N48" i="27" s="1"/>
  <c r="G48" i="27"/>
  <c r="H48" i="27"/>
  <c r="F44" i="27"/>
  <c r="G44" i="27"/>
  <c r="H44" i="27"/>
  <c r="L44" i="27"/>
  <c r="M44" i="27" s="1"/>
  <c r="N44" i="27" s="1"/>
  <c r="F45" i="27"/>
  <c r="G45" i="27"/>
  <c r="H45" i="27"/>
  <c r="L45" i="27"/>
  <c r="M45" i="27" s="1"/>
  <c r="N45" i="27" s="1"/>
  <c r="F46" i="27"/>
  <c r="G46" i="27"/>
  <c r="H46" i="27"/>
  <c r="L46" i="27"/>
  <c r="M46" i="27" s="1"/>
  <c r="N46" i="27" s="1"/>
  <c r="F47" i="27"/>
  <c r="G47" i="27"/>
  <c r="H47" i="27"/>
  <c r="L47" i="27"/>
  <c r="M47" i="27" s="1"/>
  <c r="N47" i="27" s="1"/>
  <c r="S26" i="33" l="1"/>
  <c r="S28" i="33"/>
  <c r="T28" i="33" s="1"/>
  <c r="S30" i="33"/>
  <c r="T30" i="33" s="1"/>
  <c r="S32" i="33"/>
  <c r="T32" i="33" s="1"/>
  <c r="S34" i="33"/>
  <c r="T34" i="33" s="1"/>
  <c r="S36" i="33"/>
  <c r="T36" i="33" s="1"/>
  <c r="S38" i="33"/>
  <c r="T38" i="33" s="1"/>
  <c r="Q50" i="33" l="1"/>
  <c r="L48" i="33"/>
  <c r="O50" i="33"/>
  <c r="N50" i="33"/>
  <c r="L50" i="33"/>
  <c r="K50" i="33"/>
  <c r="N48" i="33"/>
  <c r="M48" i="33"/>
  <c r="Q43" i="33"/>
  <c r="P43" i="33"/>
  <c r="O43" i="33"/>
  <c r="N43" i="33"/>
  <c r="M43" i="33"/>
  <c r="L43" i="33"/>
  <c r="K43" i="33"/>
  <c r="F111" i="31"/>
  <c r="G111" i="31"/>
  <c r="H111" i="31"/>
  <c r="I111" i="31"/>
  <c r="J111" i="31"/>
  <c r="K111" i="31"/>
  <c r="N111" i="31"/>
  <c r="F113" i="31"/>
  <c r="G113" i="31"/>
  <c r="H113" i="31"/>
  <c r="I113" i="31"/>
  <c r="J113" i="31"/>
  <c r="K113" i="31"/>
  <c r="F114" i="31"/>
  <c r="G114" i="31"/>
  <c r="H114" i="31"/>
  <c r="I114" i="31"/>
  <c r="J114" i="31"/>
  <c r="K114" i="31"/>
  <c r="F115" i="31"/>
  <c r="G115" i="31"/>
  <c r="H115" i="31"/>
  <c r="I115" i="31"/>
  <c r="J115" i="31"/>
  <c r="K115" i="31"/>
  <c r="M50" i="33" l="1"/>
  <c r="Q52" i="33"/>
  <c r="O52" i="33"/>
  <c r="P52" i="33"/>
  <c r="P50" i="33"/>
  <c r="O48" i="33"/>
  <c r="P48" i="33"/>
  <c r="Q48" i="33"/>
  <c r="K48" i="33"/>
  <c r="N52" i="33" l="1"/>
  <c r="M52" i="33"/>
  <c r="K52" i="33"/>
  <c r="L52" i="33"/>
  <c r="Q55" i="33" l="1"/>
  <c r="K55" i="33"/>
  <c r="M55" i="33"/>
  <c r="N55" i="33"/>
  <c r="O55" i="33"/>
  <c r="P55" i="33"/>
  <c r="L55" i="33"/>
  <c r="K22" i="33" l="1"/>
  <c r="L22" i="33"/>
  <c r="M22" i="33"/>
  <c r="N22" i="33"/>
  <c r="O22" i="33"/>
  <c r="P22" i="33"/>
  <c r="Q22" i="33"/>
  <c r="G70" i="30" l="1"/>
  <c r="H70" i="30"/>
  <c r="I70" i="30"/>
  <c r="M70" i="30"/>
  <c r="H71" i="30"/>
  <c r="I71" i="30"/>
  <c r="M71" i="30"/>
  <c r="G72" i="30"/>
  <c r="H72" i="30"/>
  <c r="I72" i="30"/>
  <c r="M72" i="30"/>
  <c r="H65" i="30"/>
  <c r="I65" i="30"/>
  <c r="M65" i="30"/>
  <c r="G66" i="30"/>
  <c r="H66" i="30"/>
  <c r="I66" i="30"/>
  <c r="M66" i="30"/>
  <c r="G67" i="30"/>
  <c r="H67" i="30"/>
  <c r="I67" i="30"/>
  <c r="M67" i="30"/>
  <c r="H68" i="30"/>
  <c r="I68" i="30"/>
  <c r="M68" i="30"/>
  <c r="G69" i="30"/>
  <c r="H69" i="30"/>
  <c r="I69" i="30"/>
  <c r="M69" i="30"/>
  <c r="K230" i="5" l="1"/>
  <c r="L230" i="5"/>
  <c r="J232" i="5"/>
  <c r="K232" i="5"/>
  <c r="L232" i="5"/>
  <c r="D31" i="68" l="1"/>
  <c r="C31" i="68"/>
  <c r="B31" i="68"/>
  <c r="D30" i="68"/>
  <c r="C30" i="68"/>
  <c r="B30" i="68"/>
  <c r="D29" i="68"/>
  <c r="C29" i="68"/>
  <c r="B29" i="68"/>
  <c r="D28" i="68"/>
  <c r="C28" i="68"/>
  <c r="B28" i="68"/>
  <c r="D27" i="68"/>
  <c r="C27" i="68"/>
  <c r="B27" i="68"/>
  <c r="L26" i="68"/>
  <c r="K26" i="68"/>
  <c r="J26" i="68"/>
  <c r="H26" i="68"/>
  <c r="G26" i="68"/>
  <c r="F26" i="68"/>
  <c r="D26" i="68"/>
  <c r="C26" i="68"/>
  <c r="B26" i="68"/>
  <c r="L25" i="68"/>
  <c r="K25" i="68"/>
  <c r="J25" i="68"/>
  <c r="H25" i="68"/>
  <c r="G25" i="68"/>
  <c r="F25" i="68"/>
  <c r="D25" i="68"/>
  <c r="C25" i="68"/>
  <c r="B25" i="68"/>
  <c r="L24" i="68"/>
  <c r="K24" i="68"/>
  <c r="J24" i="68"/>
  <c r="H24" i="68"/>
  <c r="G24" i="68"/>
  <c r="F24" i="68"/>
  <c r="D24" i="68"/>
  <c r="C24" i="68"/>
  <c r="B24" i="68"/>
  <c r="L23" i="68"/>
  <c r="K23" i="68"/>
  <c r="J23" i="68"/>
  <c r="H23" i="68"/>
  <c r="G23" i="68"/>
  <c r="F23" i="68"/>
  <c r="D23" i="68"/>
  <c r="C23" i="68"/>
  <c r="B23" i="68"/>
  <c r="L22" i="68"/>
  <c r="K22" i="68"/>
  <c r="J22" i="68"/>
  <c r="H22" i="68"/>
  <c r="G22" i="68"/>
  <c r="F22" i="68"/>
  <c r="D22" i="68"/>
  <c r="C22" i="68"/>
  <c r="B22" i="68"/>
  <c r="L21" i="68"/>
  <c r="K21" i="68"/>
  <c r="J21" i="68"/>
  <c r="H21" i="68"/>
  <c r="G21" i="68"/>
  <c r="F21" i="68"/>
  <c r="D21" i="68"/>
  <c r="C21" i="68"/>
  <c r="B21" i="68"/>
  <c r="L20" i="68"/>
  <c r="K20" i="68"/>
  <c r="J20" i="68"/>
  <c r="H20" i="68"/>
  <c r="G20" i="68"/>
  <c r="F20" i="68"/>
  <c r="D20" i="68"/>
  <c r="C20" i="68"/>
  <c r="B20" i="68"/>
  <c r="L18" i="68"/>
  <c r="K18" i="68"/>
  <c r="J18" i="68"/>
  <c r="H18" i="68"/>
  <c r="G18" i="68"/>
  <c r="F18" i="68"/>
  <c r="D18" i="68"/>
  <c r="C18" i="68"/>
  <c r="B18" i="68"/>
  <c r="J9" i="67" l="1"/>
  <c r="K9" i="67"/>
  <c r="L9" i="67"/>
  <c r="M9" i="67"/>
  <c r="J11" i="67"/>
  <c r="K11" i="67"/>
  <c r="L11" i="67"/>
  <c r="M11" i="67"/>
  <c r="J13" i="67"/>
  <c r="K13" i="67"/>
  <c r="L13" i="67"/>
  <c r="M13" i="67"/>
  <c r="J15" i="67"/>
  <c r="K15" i="67"/>
  <c r="L15" i="67"/>
  <c r="M15" i="67"/>
  <c r="J17" i="67"/>
  <c r="K17" i="67"/>
  <c r="L17" i="67"/>
  <c r="M17" i="67"/>
  <c r="J19" i="67"/>
  <c r="K19" i="67"/>
  <c r="L19" i="67"/>
  <c r="M19" i="67"/>
  <c r="J21" i="67"/>
  <c r="K21" i="67"/>
  <c r="L21" i="67"/>
  <c r="M21" i="67"/>
  <c r="J23" i="67"/>
  <c r="K23" i="67"/>
  <c r="L23" i="67"/>
  <c r="M23" i="67"/>
  <c r="J25" i="67"/>
  <c r="K25" i="67"/>
  <c r="L25" i="67"/>
  <c r="M25" i="67"/>
  <c r="J27" i="67"/>
  <c r="K27" i="67"/>
  <c r="L27" i="67"/>
  <c r="M27" i="67"/>
  <c r="J29" i="67"/>
  <c r="K29" i="67"/>
  <c r="L29" i="67"/>
  <c r="M29" i="67"/>
  <c r="J31" i="67"/>
  <c r="K31" i="67"/>
  <c r="L31" i="67"/>
  <c r="M31" i="67"/>
  <c r="M7" i="67"/>
  <c r="L7" i="67"/>
  <c r="K7" i="67"/>
  <c r="J7" i="67"/>
  <c r="M41" i="33" l="1"/>
  <c r="O41" i="33"/>
  <c r="N41" i="33"/>
  <c r="Q13" i="33"/>
  <c r="P13" i="33"/>
  <c r="O13" i="33"/>
  <c r="N13" i="33"/>
  <c r="M13" i="33"/>
  <c r="L13" i="33"/>
  <c r="K13" i="33"/>
  <c r="Q39" i="33"/>
  <c r="P39" i="33"/>
  <c r="O39" i="33"/>
  <c r="N39" i="33"/>
  <c r="M39" i="33"/>
  <c r="L39" i="33"/>
  <c r="K39" i="33"/>
  <c r="Q37" i="33"/>
  <c r="P37" i="33"/>
  <c r="O37" i="33"/>
  <c r="N37" i="33"/>
  <c r="M37" i="33"/>
  <c r="L37" i="33"/>
  <c r="K37" i="33"/>
  <c r="Q35" i="33"/>
  <c r="P35" i="33"/>
  <c r="O35" i="33"/>
  <c r="N35" i="33"/>
  <c r="M35" i="33"/>
  <c r="L35" i="33"/>
  <c r="K35" i="33"/>
  <c r="Q33" i="33"/>
  <c r="P33" i="33"/>
  <c r="O33" i="33"/>
  <c r="N33" i="33"/>
  <c r="M33" i="33"/>
  <c r="L33" i="33"/>
  <c r="K33" i="33"/>
  <c r="Q31" i="33"/>
  <c r="P31" i="33"/>
  <c r="O31" i="33"/>
  <c r="N31" i="33"/>
  <c r="M31" i="33"/>
  <c r="L31" i="33"/>
  <c r="K31" i="33"/>
  <c r="Q29" i="33"/>
  <c r="P29" i="33"/>
  <c r="O29" i="33"/>
  <c r="N29" i="33"/>
  <c r="M29" i="33"/>
  <c r="L29" i="33"/>
  <c r="K29" i="33"/>
  <c r="Q27" i="33"/>
  <c r="P27" i="33"/>
  <c r="O27" i="33"/>
  <c r="N27" i="33"/>
  <c r="M27" i="33"/>
  <c r="L27" i="33"/>
  <c r="K27" i="33"/>
  <c r="Q24" i="33"/>
  <c r="O24" i="33"/>
  <c r="N24" i="33"/>
  <c r="M24" i="33"/>
  <c r="L24" i="33"/>
  <c r="K24" i="33"/>
  <c r="Q20" i="33"/>
  <c r="P20" i="33"/>
  <c r="O20" i="33"/>
  <c r="N20" i="33"/>
  <c r="M20" i="33"/>
  <c r="L20" i="33"/>
  <c r="K20" i="33"/>
  <c r="Q18" i="33"/>
  <c r="P18" i="33"/>
  <c r="O18" i="33"/>
  <c r="N18" i="33"/>
  <c r="M18" i="33"/>
  <c r="L18" i="33"/>
  <c r="K18" i="33"/>
  <c r="Q16" i="33"/>
  <c r="P16" i="33"/>
  <c r="O16" i="33"/>
  <c r="N16" i="33"/>
  <c r="M16" i="33"/>
  <c r="L16" i="33"/>
  <c r="K16" i="33"/>
  <c r="S14" i="33"/>
  <c r="S15" i="33"/>
  <c r="S19" i="33"/>
  <c r="F15" i="52"/>
  <c r="G15" i="52"/>
  <c r="H15" i="52"/>
  <c r="I15" i="52"/>
  <c r="J15" i="52"/>
  <c r="F16" i="52"/>
  <c r="G16" i="52"/>
  <c r="H16" i="52"/>
  <c r="I16" i="52"/>
  <c r="J16" i="52"/>
  <c r="F17" i="52"/>
  <c r="G17" i="52"/>
  <c r="H17" i="52"/>
  <c r="I17" i="52"/>
  <c r="J17" i="52"/>
  <c r="F18" i="52"/>
  <c r="G18" i="52"/>
  <c r="H18" i="52"/>
  <c r="I18" i="52"/>
  <c r="J18" i="52"/>
  <c r="F19" i="52"/>
  <c r="G19" i="52"/>
  <c r="H19" i="52"/>
  <c r="I19" i="52"/>
  <c r="J19" i="52"/>
  <c r="P41" i="33" l="1"/>
  <c r="K41" i="33"/>
  <c r="L41" i="33"/>
  <c r="Q41" i="33"/>
  <c r="L16" i="52"/>
  <c r="L17" i="52" l="1"/>
  <c r="J61" i="7"/>
  <c r="K61" i="7"/>
  <c r="L61" i="7"/>
  <c r="M61" i="7"/>
  <c r="N61" i="7"/>
  <c r="O61" i="7"/>
  <c r="K19" i="52" l="1"/>
  <c r="K24" i="52" s="1"/>
  <c r="K25" i="52" s="1"/>
  <c r="L18" i="52"/>
  <c r="K26" i="52" l="1"/>
  <c r="K27" i="52" l="1"/>
  <c r="K28" i="52" s="1"/>
  <c r="K29" i="52" s="1"/>
  <c r="K30" i="52" s="1"/>
  <c r="K31" i="52" s="1"/>
  <c r="K32" i="52" s="1"/>
  <c r="K33" i="52" s="1"/>
  <c r="K34" i="52" s="1"/>
  <c r="K35" i="52" s="1"/>
  <c r="K36" i="52" s="1"/>
  <c r="K37" i="52" s="1"/>
  <c r="K38" i="52" s="1"/>
  <c r="K39" i="52" s="1"/>
  <c r="K40" i="52" s="1"/>
  <c r="K41" i="52" s="1"/>
  <c r="K42" i="52" s="1"/>
  <c r="K43" i="52" s="1"/>
  <c r="K44" i="52" s="1"/>
  <c r="K45" i="52" s="1"/>
  <c r="K46" i="52" s="1"/>
  <c r="K47" i="52" s="1"/>
  <c r="K48" i="52" s="1"/>
  <c r="K49" i="52" s="1"/>
  <c r="K50" i="52" s="1"/>
  <c r="K51" i="52" s="1"/>
  <c r="K52" i="52" s="1"/>
  <c r="K53" i="52" s="1"/>
  <c r="K57" i="52" s="1"/>
  <c r="K58" i="52" s="1"/>
  <c r="K59" i="52" s="1"/>
  <c r="K60" i="52" s="1"/>
  <c r="K61" i="52" s="1"/>
  <c r="K62" i="52" s="1"/>
  <c r="K63" i="52" s="1"/>
  <c r="K64" i="52" s="1"/>
  <c r="K65" i="52" s="1"/>
  <c r="K66" i="52" s="1"/>
  <c r="K67" i="52" s="1"/>
  <c r="K68" i="52" s="1"/>
  <c r="K69" i="52" s="1"/>
  <c r="K70" i="52" s="1"/>
  <c r="K71" i="52" s="1"/>
  <c r="K72" i="52" s="1"/>
  <c r="K73" i="52" s="1"/>
  <c r="K74" i="52" s="1"/>
  <c r="K75" i="52" s="1"/>
  <c r="K76" i="52" s="1"/>
  <c r="K77" i="52" s="1"/>
  <c r="K78" i="52" s="1"/>
  <c r="K79" i="52" s="1"/>
  <c r="K80" i="52" s="1"/>
  <c r="K81" i="52" s="1"/>
  <c r="K82" i="52" s="1"/>
  <c r="K83" i="52" s="1"/>
  <c r="K84" i="52" s="1"/>
  <c r="K85" i="52" s="1"/>
  <c r="K86" i="52" s="1"/>
  <c r="K87" i="52" s="1"/>
  <c r="K88" i="52" s="1"/>
  <c r="K89" i="52" s="1"/>
  <c r="K90" i="52" s="1"/>
  <c r="K91" i="52" s="1"/>
  <c r="K92" i="52" s="1"/>
  <c r="K93" i="52" s="1"/>
  <c r="K94" i="52" s="1"/>
  <c r="K95" i="52" s="1"/>
  <c r="K96" i="52" s="1"/>
  <c r="K97" i="52" s="1"/>
  <c r="K98" i="52" s="1"/>
  <c r="K99" i="52" s="1"/>
  <c r="K100" i="52" s="1"/>
  <c r="K104" i="52" s="1"/>
  <c r="K105" i="52" s="1"/>
  <c r="K109" i="52" s="1"/>
  <c r="K110" i="52" s="1"/>
  <c r="K111" i="52" s="1"/>
  <c r="K112" i="52" s="1"/>
  <c r="K113" i="52" s="1"/>
  <c r="K114" i="52" s="1"/>
  <c r="K115" i="52" s="1"/>
  <c r="J133" i="10" l="1"/>
  <c r="K133" i="10"/>
  <c r="J135" i="10"/>
  <c r="K135" i="10"/>
  <c r="J137" i="10"/>
  <c r="K137" i="10"/>
  <c r="J139" i="10"/>
  <c r="K139" i="10"/>
  <c r="J141" i="10"/>
  <c r="K141" i="10"/>
  <c r="J134" i="9"/>
  <c r="K134" i="9"/>
  <c r="L134" i="9"/>
  <c r="M134" i="9"/>
  <c r="N134" i="9"/>
  <c r="O134" i="9"/>
  <c r="J136" i="9"/>
  <c r="K136" i="9"/>
  <c r="L136" i="9"/>
  <c r="M136" i="9"/>
  <c r="N136" i="9"/>
  <c r="O136" i="9"/>
  <c r="J138" i="9"/>
  <c r="K138" i="9"/>
  <c r="L138" i="9"/>
  <c r="M138" i="9"/>
  <c r="N138" i="9"/>
  <c r="O138" i="9"/>
  <c r="J140" i="9"/>
  <c r="K140" i="9"/>
  <c r="L140" i="9"/>
  <c r="M140" i="9"/>
  <c r="N140" i="9"/>
  <c r="O140" i="9"/>
  <c r="J142" i="9"/>
  <c r="K142" i="9"/>
  <c r="L142" i="9"/>
  <c r="M142" i="9"/>
  <c r="N142" i="9"/>
  <c r="O142" i="9"/>
  <c r="J134" i="6"/>
  <c r="K134" i="6"/>
  <c r="L134" i="6"/>
  <c r="M134" i="6"/>
  <c r="J140" i="6"/>
  <c r="J240" i="5"/>
  <c r="K240" i="5"/>
  <c r="L240" i="5"/>
  <c r="J242" i="5"/>
  <c r="K242" i="5"/>
  <c r="L242" i="5"/>
  <c r="J244" i="5"/>
  <c r="K244" i="5"/>
  <c r="L244" i="5"/>
  <c r="J246" i="5"/>
  <c r="K246" i="5"/>
  <c r="L246" i="5"/>
  <c r="J248" i="5"/>
  <c r="K248" i="5"/>
  <c r="L248" i="5"/>
  <c r="F230" i="11" l="1"/>
  <c r="G230" i="11"/>
  <c r="H230" i="11"/>
  <c r="F231" i="11"/>
  <c r="G231" i="11"/>
  <c r="H231" i="11"/>
  <c r="F232" i="11"/>
  <c r="G232" i="11"/>
  <c r="H232" i="11"/>
  <c r="F233" i="11"/>
  <c r="G233" i="11"/>
  <c r="H233" i="11"/>
  <c r="F234" i="11"/>
  <c r="G234" i="11"/>
  <c r="H234" i="11"/>
  <c r="F235" i="11"/>
  <c r="G235" i="11"/>
  <c r="H235" i="11"/>
  <c r="F236" i="11"/>
  <c r="G236" i="11"/>
  <c r="H236" i="11"/>
  <c r="F237" i="11"/>
  <c r="G237" i="11"/>
  <c r="H237" i="11"/>
  <c r="F54" i="13"/>
  <c r="F53" i="13"/>
  <c r="F52" i="13"/>
  <c r="F51" i="13"/>
  <c r="F50" i="13"/>
  <c r="F49" i="13"/>
  <c r="F48" i="13"/>
  <c r="F46" i="13"/>
  <c r="F45" i="13"/>
  <c r="F44" i="13"/>
  <c r="F43" i="13"/>
  <c r="F42" i="13"/>
  <c r="F41" i="13"/>
  <c r="F40" i="13"/>
  <c r="F39" i="13"/>
  <c r="F38" i="13"/>
  <c r="F37" i="13"/>
  <c r="F36" i="13"/>
  <c r="F35" i="13"/>
  <c r="F34" i="13"/>
  <c r="F33" i="13"/>
  <c r="F32" i="13"/>
  <c r="F31" i="13"/>
  <c r="F26" i="13"/>
  <c r="F25" i="13"/>
  <c r="F24" i="13"/>
  <c r="F23" i="13"/>
  <c r="F22" i="13"/>
  <c r="F20" i="13"/>
  <c r="F19" i="13"/>
  <c r="F18" i="13"/>
  <c r="F17" i="13"/>
  <c r="F16" i="13"/>
  <c r="F14" i="13"/>
  <c r="F13" i="13"/>
  <c r="F12" i="13"/>
  <c r="F11" i="13"/>
  <c r="F10" i="13"/>
  <c r="F9" i="13"/>
  <c r="F8" i="13"/>
  <c r="F7" i="13"/>
  <c r="J134" i="4"/>
  <c r="K134" i="4"/>
  <c r="M134" i="4"/>
  <c r="N134" i="4"/>
  <c r="O134" i="4"/>
  <c r="J136" i="4"/>
  <c r="K136" i="4"/>
  <c r="M136" i="4"/>
  <c r="N136" i="4"/>
  <c r="O136" i="4"/>
  <c r="J138" i="4"/>
  <c r="K138" i="4"/>
  <c r="M138" i="4"/>
  <c r="N138" i="4"/>
  <c r="O138" i="4"/>
  <c r="J140" i="4"/>
  <c r="K140" i="4"/>
  <c r="M140" i="4"/>
  <c r="N140" i="4"/>
  <c r="O140" i="4"/>
  <c r="J142" i="4"/>
  <c r="K142" i="4"/>
  <c r="M142" i="4"/>
  <c r="N142" i="4"/>
  <c r="O142" i="4"/>
  <c r="Q8" i="66" l="1"/>
  <c r="R7" i="66"/>
  <c r="R8" i="66" l="1"/>
  <c r="S8" i="66" s="1"/>
  <c r="Q9" i="66"/>
  <c r="R145" i="66"/>
  <c r="R144" i="66"/>
  <c r="R143" i="66"/>
  <c r="R142" i="66"/>
  <c r="R141" i="66"/>
  <c r="R140" i="66"/>
  <c r="R139" i="66"/>
  <c r="R138" i="66"/>
  <c r="S7" i="66"/>
  <c r="Q10" i="66" l="1"/>
  <c r="R9" i="66"/>
  <c r="S9" i="66" s="1"/>
  <c r="R10" i="66" l="1"/>
  <c r="S10" i="66" s="1"/>
  <c r="Q11" i="66"/>
  <c r="Q13" i="66" l="1"/>
  <c r="Q14" i="66" s="1"/>
  <c r="Q15" i="66" s="1"/>
  <c r="R11" i="66"/>
  <c r="S11" i="66" s="1"/>
  <c r="G51" i="23"/>
  <c r="H51" i="23"/>
  <c r="I51" i="23"/>
  <c r="J51" i="23"/>
  <c r="F52" i="23"/>
  <c r="G52" i="23"/>
  <c r="H52" i="23"/>
  <c r="I52" i="23"/>
  <c r="J52" i="23"/>
  <c r="R15" i="66" l="1"/>
  <c r="S15" i="66" s="1"/>
  <c r="Q16" i="66"/>
  <c r="R14" i="66"/>
  <c r="S14" i="66" s="1"/>
  <c r="R12" i="66"/>
  <c r="S12" i="66" s="1"/>
  <c r="L52" i="23"/>
  <c r="L51" i="23"/>
  <c r="R16" i="66" l="1"/>
  <c r="S16" i="66" s="1"/>
  <c r="Q17" i="66"/>
  <c r="Q18" i="66" s="1"/>
  <c r="Q19" i="66" s="1"/>
  <c r="Q20" i="66" s="1"/>
  <c r="R13" i="66"/>
  <c r="S13" i="66" s="1"/>
  <c r="L53" i="23"/>
  <c r="Q21" i="66" l="1"/>
  <c r="R20" i="66"/>
  <c r="S20" i="66" s="1"/>
  <c r="R19" i="66"/>
  <c r="S19" i="66" s="1"/>
  <c r="R17" i="66"/>
  <c r="S17" i="66" s="1"/>
  <c r="L54" i="23"/>
  <c r="N110" i="31"/>
  <c r="F110" i="31"/>
  <c r="G110" i="31"/>
  <c r="H110" i="31"/>
  <c r="I110" i="31"/>
  <c r="J110" i="31"/>
  <c r="K110" i="31"/>
  <c r="F106" i="31"/>
  <c r="G106" i="31"/>
  <c r="H106" i="31"/>
  <c r="I106" i="31"/>
  <c r="J106" i="31"/>
  <c r="K106" i="31"/>
  <c r="N106" i="31"/>
  <c r="F107" i="31"/>
  <c r="G107" i="31"/>
  <c r="H107" i="31"/>
  <c r="I107" i="31"/>
  <c r="J107" i="31"/>
  <c r="K107" i="31"/>
  <c r="N107" i="31"/>
  <c r="F108" i="31"/>
  <c r="G108" i="31"/>
  <c r="H108" i="31"/>
  <c r="I108" i="31"/>
  <c r="J108" i="31"/>
  <c r="K108" i="31"/>
  <c r="N108" i="31"/>
  <c r="F109" i="31"/>
  <c r="G109" i="31"/>
  <c r="H109" i="31"/>
  <c r="I109" i="31"/>
  <c r="J109" i="31"/>
  <c r="K109" i="31"/>
  <c r="N109" i="31"/>
  <c r="R21" i="66" l="1"/>
  <c r="S21" i="66" s="1"/>
  <c r="Q22" i="66"/>
  <c r="R18" i="66"/>
  <c r="S18" i="66" s="1"/>
  <c r="L55" i="23"/>
  <c r="M55" i="23" s="1"/>
  <c r="F8" i="21"/>
  <c r="G8" i="21"/>
  <c r="H8" i="21"/>
  <c r="I8" i="21"/>
  <c r="H12" i="21"/>
  <c r="I12" i="21"/>
  <c r="F11" i="21"/>
  <c r="G11" i="21"/>
  <c r="H11" i="21"/>
  <c r="I11" i="21"/>
  <c r="F10" i="21"/>
  <c r="G10" i="21"/>
  <c r="H10" i="21"/>
  <c r="I10" i="21"/>
  <c r="F16" i="21"/>
  <c r="G16" i="21"/>
  <c r="H16" i="21"/>
  <c r="I16" i="21"/>
  <c r="F14" i="21"/>
  <c r="G14" i="21"/>
  <c r="H14" i="21"/>
  <c r="I14" i="21"/>
  <c r="I9" i="21"/>
  <c r="H9" i="21"/>
  <c r="G9" i="21"/>
  <c r="F9" i="21"/>
  <c r="R22" i="66" l="1"/>
  <c r="S22" i="66" s="1"/>
  <c r="Q23" i="66"/>
  <c r="L56" i="23"/>
  <c r="M56" i="23" s="1"/>
  <c r="K10" i="29"/>
  <c r="L10" i="29"/>
  <c r="K19" i="29"/>
  <c r="L19" i="29"/>
  <c r="K20" i="29"/>
  <c r="L20" i="29"/>
  <c r="K21" i="29"/>
  <c r="L21" i="29"/>
  <c r="K22" i="29"/>
  <c r="L22" i="29"/>
  <c r="K23" i="29"/>
  <c r="L23" i="29"/>
  <c r="K24" i="29"/>
  <c r="L24" i="29"/>
  <c r="K25" i="29"/>
  <c r="L25" i="29"/>
  <c r="K26" i="29"/>
  <c r="L26" i="29"/>
  <c r="R23" i="66" l="1"/>
  <c r="S23" i="66" s="1"/>
  <c r="Q24" i="66"/>
  <c r="Q25" i="66" s="1"/>
  <c r="L57" i="23"/>
  <c r="M57" i="23" s="1"/>
  <c r="L58" i="23"/>
  <c r="M58" i="23" s="1"/>
  <c r="Q26" i="66" l="1"/>
  <c r="R25" i="66"/>
  <c r="S25" i="66" s="1"/>
  <c r="R24" i="66"/>
  <c r="S24" i="66" s="1"/>
  <c r="O10" i="29"/>
  <c r="F10" i="29"/>
  <c r="G10" i="29"/>
  <c r="H10" i="29"/>
  <c r="I10" i="29"/>
  <c r="J10" i="29"/>
  <c r="L43" i="27"/>
  <c r="M43" i="27" s="1"/>
  <c r="N43" i="27" s="1"/>
  <c r="F43" i="27"/>
  <c r="G43" i="27"/>
  <c r="H43" i="27"/>
  <c r="L42" i="27"/>
  <c r="M42" i="27" s="1"/>
  <c r="N42" i="27" s="1"/>
  <c r="F42" i="27"/>
  <c r="G42" i="27"/>
  <c r="H42" i="27"/>
  <c r="L41" i="27"/>
  <c r="M41" i="27" s="1"/>
  <c r="N41" i="27" s="1"/>
  <c r="F41" i="27"/>
  <c r="G41" i="27"/>
  <c r="H41" i="27"/>
  <c r="L40" i="27"/>
  <c r="M40" i="27" s="1"/>
  <c r="N40" i="27" s="1"/>
  <c r="F40" i="27"/>
  <c r="G40" i="27"/>
  <c r="H40" i="27"/>
  <c r="G61" i="30"/>
  <c r="H61" i="30"/>
  <c r="I61" i="30"/>
  <c r="M61" i="30"/>
  <c r="G62" i="30"/>
  <c r="H62" i="30"/>
  <c r="I62" i="30"/>
  <c r="M62" i="30"/>
  <c r="H63" i="30"/>
  <c r="I63" i="30"/>
  <c r="M63" i="30"/>
  <c r="G64" i="30"/>
  <c r="H64" i="30"/>
  <c r="I64" i="30"/>
  <c r="M64" i="30"/>
  <c r="M60" i="30"/>
  <c r="G60" i="30"/>
  <c r="H60" i="30"/>
  <c r="I60" i="30"/>
  <c r="Q27" i="66" l="1"/>
  <c r="R26" i="66"/>
  <c r="S26" i="66" s="1"/>
  <c r="Q28" i="66" l="1"/>
  <c r="Q29" i="66" s="1"/>
  <c r="Q30" i="66" s="1"/>
  <c r="R27" i="66"/>
  <c r="S27" i="66" s="1"/>
  <c r="G34" i="27"/>
  <c r="H34" i="27"/>
  <c r="I34" i="27"/>
  <c r="J34" i="27"/>
  <c r="M34" i="27"/>
  <c r="N34" i="27" s="1"/>
  <c r="P34" i="27" s="1"/>
  <c r="G35" i="27"/>
  <c r="H35" i="27"/>
  <c r="I35" i="27"/>
  <c r="J35" i="27"/>
  <c r="M35" i="27"/>
  <c r="N35" i="27" s="1"/>
  <c r="P35" i="27" s="1"/>
  <c r="Q31" i="66" l="1"/>
  <c r="R30" i="66"/>
  <c r="S30" i="66" s="1"/>
  <c r="R29" i="66"/>
  <c r="S29" i="66" s="1"/>
  <c r="R28" i="66"/>
  <c r="S28" i="66" s="1"/>
  <c r="R31" i="66" l="1"/>
  <c r="S31" i="66" s="1"/>
  <c r="Q32" i="66"/>
  <c r="F12" i="52"/>
  <c r="G12" i="52"/>
  <c r="H12" i="52"/>
  <c r="I12" i="52"/>
  <c r="J12" i="52"/>
  <c r="L12" i="52"/>
  <c r="F13" i="52"/>
  <c r="G13" i="52"/>
  <c r="H13" i="52"/>
  <c r="I13" i="52"/>
  <c r="J13" i="52"/>
  <c r="F14" i="52"/>
  <c r="G14" i="52"/>
  <c r="H14" i="52"/>
  <c r="I14" i="52"/>
  <c r="J14" i="52"/>
  <c r="N98" i="31"/>
  <c r="R32" i="66" l="1"/>
  <c r="S32" i="66" s="1"/>
  <c r="Q33" i="66"/>
  <c r="Q34" i="66" s="1"/>
  <c r="L13" i="52"/>
  <c r="L14" i="52"/>
  <c r="R34" i="66" l="1"/>
  <c r="S34" i="66" s="1"/>
  <c r="Q35" i="66"/>
  <c r="R33" i="66"/>
  <c r="S33" i="66" s="1"/>
  <c r="Q36" i="66" l="1"/>
  <c r="R35" i="66"/>
  <c r="S35" i="66" s="1"/>
  <c r="N96" i="31"/>
  <c r="R36" i="66" l="1"/>
  <c r="S36" i="66" s="1"/>
  <c r="Q37" i="66"/>
  <c r="Q38" i="66" s="1"/>
  <c r="Q39" i="66" s="1"/>
  <c r="Q40" i="66" s="1"/>
  <c r="R40" i="66" s="1"/>
  <c r="S40" i="66" s="1"/>
  <c r="R39" i="66" l="1"/>
  <c r="S39" i="66" s="1"/>
  <c r="R37" i="66"/>
  <c r="S37" i="66" s="1"/>
  <c r="Q41" i="66" l="1"/>
  <c r="R38" i="66"/>
  <c r="S38" i="66" s="1"/>
  <c r="Q42" i="66" l="1"/>
  <c r="R41" i="66"/>
  <c r="S41" i="66" s="1"/>
  <c r="F47" i="23"/>
  <c r="G47" i="23"/>
  <c r="H47" i="23"/>
  <c r="I47" i="23"/>
  <c r="J47" i="23"/>
  <c r="L47" i="23"/>
  <c r="F49" i="23"/>
  <c r="G49" i="23"/>
  <c r="H49" i="23"/>
  <c r="I49" i="23"/>
  <c r="J49" i="23"/>
  <c r="F50" i="23"/>
  <c r="G50" i="23"/>
  <c r="H50" i="23"/>
  <c r="I50" i="23"/>
  <c r="J50" i="23"/>
  <c r="F42" i="23"/>
  <c r="G42" i="23"/>
  <c r="H42" i="23"/>
  <c r="I42" i="23"/>
  <c r="J42" i="23"/>
  <c r="Q43" i="66" l="1"/>
  <c r="R42" i="66"/>
  <c r="S42" i="66" s="1"/>
  <c r="L48" i="23"/>
  <c r="R43" i="66" l="1"/>
  <c r="S43" i="66" s="1"/>
  <c r="Q44" i="66"/>
  <c r="L50" i="23"/>
  <c r="L49" i="23"/>
  <c r="J72" i="7"/>
  <c r="J66" i="7"/>
  <c r="K66" i="7"/>
  <c r="L66" i="7"/>
  <c r="M66" i="7"/>
  <c r="N66" i="7"/>
  <c r="O66" i="7"/>
  <c r="J63" i="7"/>
  <c r="K63" i="7"/>
  <c r="L63" i="7"/>
  <c r="M63" i="7"/>
  <c r="N63" i="7"/>
  <c r="O63" i="7"/>
  <c r="J59" i="7"/>
  <c r="K59" i="7"/>
  <c r="L59" i="7"/>
  <c r="M59" i="7"/>
  <c r="N59" i="7"/>
  <c r="O59" i="7"/>
  <c r="J57" i="7"/>
  <c r="K57" i="7"/>
  <c r="L57" i="7"/>
  <c r="M57" i="7"/>
  <c r="N57" i="7"/>
  <c r="O57" i="7"/>
  <c r="O55" i="7"/>
  <c r="N55" i="7"/>
  <c r="M55" i="7"/>
  <c r="L55" i="7"/>
  <c r="Q45" i="66" l="1"/>
  <c r="Q46" i="66" s="1"/>
  <c r="R44" i="66"/>
  <c r="S44" i="66" s="1"/>
  <c r="Q47" i="66" l="1"/>
  <c r="R46" i="66"/>
  <c r="S46" i="66" s="1"/>
  <c r="R45" i="66"/>
  <c r="S45" i="66" s="1"/>
  <c r="N9" i="28"/>
  <c r="F9" i="28"/>
  <c r="G9" i="28"/>
  <c r="H9" i="28"/>
  <c r="I9" i="28"/>
  <c r="J9" i="28"/>
  <c r="K9" i="28"/>
  <c r="Q48" i="66" l="1"/>
  <c r="R47" i="66"/>
  <c r="S47" i="66" s="1"/>
  <c r="Q49" i="66" l="1"/>
  <c r="Q50" i="66" s="1"/>
  <c r="R48" i="66"/>
  <c r="S48" i="66" s="1"/>
  <c r="R50" i="66" l="1"/>
  <c r="S50" i="66" s="1"/>
  <c r="Q51" i="66"/>
  <c r="R49" i="66"/>
  <c r="S49" i="66" s="1"/>
  <c r="R51" i="66" l="1"/>
  <c r="S51" i="66" s="1"/>
  <c r="R55" i="66" l="1"/>
  <c r="S55" i="66" s="1"/>
  <c r="K108" i="6"/>
  <c r="F97" i="31"/>
  <c r="L10" i="52"/>
  <c r="F10" i="52"/>
  <c r="G10" i="52"/>
  <c r="H10" i="52"/>
  <c r="I10" i="52"/>
  <c r="J10" i="52"/>
  <c r="F11" i="52"/>
  <c r="G11" i="52"/>
  <c r="H11" i="52"/>
  <c r="I11" i="52"/>
  <c r="J11" i="52"/>
  <c r="R56" i="66" l="1"/>
  <c r="S56" i="66" s="1"/>
  <c r="R57" i="66" l="1"/>
  <c r="S57" i="66" s="1"/>
  <c r="R58" i="66" l="1"/>
  <c r="S58" i="66" s="1"/>
  <c r="F95" i="31"/>
  <c r="F94" i="31"/>
  <c r="R59" i="66" l="1"/>
  <c r="S59" i="66" s="1"/>
  <c r="R60" i="66" l="1"/>
  <c r="S60" i="66" s="1"/>
  <c r="N104" i="31"/>
  <c r="F104" i="31"/>
  <c r="G104" i="31"/>
  <c r="H104" i="31"/>
  <c r="I104" i="31"/>
  <c r="J104" i="31"/>
  <c r="K104" i="31"/>
  <c r="N105" i="31"/>
  <c r="F105" i="31"/>
  <c r="G105" i="31"/>
  <c r="H105" i="31"/>
  <c r="I105" i="31"/>
  <c r="J105" i="31"/>
  <c r="K105" i="31"/>
  <c r="J112" i="6"/>
  <c r="R61" i="66" l="1"/>
  <c r="R62" i="66" s="1"/>
  <c r="F229" i="11"/>
  <c r="G229" i="11"/>
  <c r="H229" i="11"/>
  <c r="F227" i="11"/>
  <c r="G227" i="11"/>
  <c r="H227" i="11"/>
  <c r="F228" i="11"/>
  <c r="G228" i="11"/>
  <c r="H228" i="11"/>
  <c r="J127" i="10"/>
  <c r="K127" i="10"/>
  <c r="J129" i="10"/>
  <c r="K129" i="10"/>
  <c r="J131" i="10"/>
  <c r="K131" i="10"/>
  <c r="J126" i="9"/>
  <c r="K126" i="9"/>
  <c r="L126" i="9"/>
  <c r="M126" i="9"/>
  <c r="N126" i="9"/>
  <c r="O126" i="9"/>
  <c r="J128" i="9"/>
  <c r="K128" i="9"/>
  <c r="L128" i="9"/>
  <c r="M128" i="9"/>
  <c r="N128" i="9"/>
  <c r="O128" i="9"/>
  <c r="J130" i="9"/>
  <c r="K130" i="9"/>
  <c r="L130" i="9"/>
  <c r="M130" i="9"/>
  <c r="N130" i="9"/>
  <c r="O130" i="9"/>
  <c r="J132" i="9"/>
  <c r="K132" i="9"/>
  <c r="L132" i="9"/>
  <c r="M132" i="9"/>
  <c r="N132" i="9"/>
  <c r="O132" i="9"/>
  <c r="J126" i="6"/>
  <c r="K126" i="6"/>
  <c r="L126" i="6"/>
  <c r="M126" i="6"/>
  <c r="J128" i="6"/>
  <c r="K128" i="6"/>
  <c r="L128" i="6"/>
  <c r="M128" i="6"/>
  <c r="J130" i="6"/>
  <c r="K130" i="6"/>
  <c r="L130" i="6"/>
  <c r="M130" i="6"/>
  <c r="J132" i="6"/>
  <c r="K132" i="6"/>
  <c r="L132" i="6"/>
  <c r="M132" i="6"/>
  <c r="J234" i="5"/>
  <c r="K234" i="5"/>
  <c r="L234" i="5"/>
  <c r="J236" i="5"/>
  <c r="K236" i="5"/>
  <c r="L236" i="5"/>
  <c r="J238" i="5"/>
  <c r="K238" i="5"/>
  <c r="L238" i="5"/>
  <c r="J126" i="4"/>
  <c r="K126" i="4"/>
  <c r="M126" i="4"/>
  <c r="N126" i="4"/>
  <c r="O126" i="4"/>
  <c r="J128" i="4"/>
  <c r="K128" i="4"/>
  <c r="M128" i="4"/>
  <c r="N128" i="4"/>
  <c r="O128" i="4"/>
  <c r="J130" i="4"/>
  <c r="K130" i="4"/>
  <c r="M130" i="4"/>
  <c r="N130" i="4"/>
  <c r="O130" i="4"/>
  <c r="J132" i="4"/>
  <c r="K132" i="4"/>
  <c r="M132" i="4"/>
  <c r="N132" i="4"/>
  <c r="O132" i="4"/>
  <c r="L43" i="23"/>
  <c r="F45" i="23"/>
  <c r="G45" i="23"/>
  <c r="H45" i="23"/>
  <c r="I45" i="23"/>
  <c r="J45" i="23"/>
  <c r="F46" i="23"/>
  <c r="G46" i="23"/>
  <c r="H46" i="23"/>
  <c r="I46" i="23"/>
  <c r="J46" i="23"/>
  <c r="R63" i="66" l="1"/>
  <c r="S62" i="66"/>
  <c r="S61" i="66"/>
  <c r="L44" i="23"/>
  <c r="R64" i="66" l="1"/>
  <c r="S63" i="66"/>
  <c r="L46" i="23"/>
  <c r="L45" i="23"/>
  <c r="G49" i="30"/>
  <c r="R65" i="66" l="1"/>
  <c r="M59" i="30"/>
  <c r="H59" i="30"/>
  <c r="I59" i="30"/>
  <c r="S65" i="66" l="1"/>
  <c r="R66" i="66"/>
  <c r="S66" i="66" l="1"/>
  <c r="R67" i="66"/>
  <c r="N93" i="31"/>
  <c r="M58" i="30"/>
  <c r="G58" i="30"/>
  <c r="H58" i="30"/>
  <c r="I58" i="30"/>
  <c r="M57" i="30"/>
  <c r="G57" i="30"/>
  <c r="H57" i="30"/>
  <c r="I57" i="30"/>
  <c r="S67" i="66" l="1"/>
  <c r="R68" i="66"/>
  <c r="L39" i="27"/>
  <c r="M39" i="27" s="1"/>
  <c r="N39" i="27" s="1"/>
  <c r="F39" i="27"/>
  <c r="G39" i="27"/>
  <c r="H39" i="27"/>
  <c r="M33" i="27"/>
  <c r="N33" i="27" s="1"/>
  <c r="P33" i="27" s="1"/>
  <c r="G33" i="27"/>
  <c r="H33" i="27"/>
  <c r="I33" i="27"/>
  <c r="J33" i="27"/>
  <c r="N103" i="31"/>
  <c r="F103" i="31"/>
  <c r="G103" i="31"/>
  <c r="H103" i="31"/>
  <c r="I103" i="31"/>
  <c r="J103" i="31"/>
  <c r="K103" i="31"/>
  <c r="N102" i="31"/>
  <c r="F102" i="31"/>
  <c r="G102" i="31"/>
  <c r="H102" i="31"/>
  <c r="I102" i="31"/>
  <c r="J102" i="31"/>
  <c r="K102" i="31"/>
  <c r="S68" i="66" l="1"/>
  <c r="R69" i="66"/>
  <c r="J124" i="9"/>
  <c r="K124" i="9"/>
  <c r="L124" i="9"/>
  <c r="M124" i="9"/>
  <c r="N124" i="9"/>
  <c r="O124" i="9"/>
  <c r="S69" i="66" l="1"/>
  <c r="R70" i="66"/>
  <c r="S70" i="66" l="1"/>
  <c r="R71" i="66"/>
  <c r="M56" i="30"/>
  <c r="I56" i="30"/>
  <c r="H56" i="30"/>
  <c r="G56" i="30"/>
  <c r="M55" i="30"/>
  <c r="I55" i="30"/>
  <c r="H55" i="30"/>
  <c r="G55" i="30"/>
  <c r="M54" i="30"/>
  <c r="I54" i="30"/>
  <c r="H54" i="30"/>
  <c r="G54" i="30"/>
  <c r="S71" i="66" l="1"/>
  <c r="M32" i="27"/>
  <c r="N32" i="27" s="1"/>
  <c r="P32" i="27" s="1"/>
  <c r="J32" i="27"/>
  <c r="I32" i="27"/>
  <c r="H32" i="27"/>
  <c r="G32" i="27"/>
  <c r="M52" i="30" l="1"/>
  <c r="M53" i="30"/>
  <c r="H52" i="30"/>
  <c r="I52" i="30"/>
  <c r="G53" i="30"/>
  <c r="H53" i="30"/>
  <c r="I53" i="30"/>
  <c r="H49" i="30"/>
  <c r="I49" i="30"/>
  <c r="M49" i="30"/>
  <c r="G50" i="30"/>
  <c r="H50" i="30"/>
  <c r="I50" i="30"/>
  <c r="M50" i="30"/>
  <c r="I97" i="31" l="1"/>
  <c r="M30" i="27" l="1"/>
  <c r="N30" i="27" s="1"/>
  <c r="P30" i="27" s="1"/>
  <c r="M98" i="27"/>
  <c r="G29" i="27"/>
  <c r="H29" i="27"/>
  <c r="I29" i="27"/>
  <c r="J29" i="27"/>
  <c r="M29" i="27"/>
  <c r="N29" i="27" s="1"/>
  <c r="P29" i="27" s="1"/>
  <c r="G30" i="27"/>
  <c r="H30" i="27"/>
  <c r="I30" i="27"/>
  <c r="J30" i="27"/>
  <c r="G31" i="27"/>
  <c r="H31" i="27"/>
  <c r="I31" i="27"/>
  <c r="J31" i="27"/>
  <c r="M31" i="27"/>
  <c r="N31" i="27" s="1"/>
  <c r="P31" i="27" s="1"/>
  <c r="K11" i="33"/>
  <c r="L11" i="33"/>
  <c r="M11" i="33"/>
  <c r="N11" i="33"/>
  <c r="O11" i="33"/>
  <c r="P11" i="33"/>
  <c r="Q11" i="33"/>
  <c r="F221" i="11"/>
  <c r="G221" i="11"/>
  <c r="H221" i="11"/>
  <c r="F222" i="11"/>
  <c r="G222" i="11"/>
  <c r="H222" i="11"/>
  <c r="F223" i="11"/>
  <c r="G223" i="11"/>
  <c r="H223" i="11"/>
  <c r="F224" i="11"/>
  <c r="G224" i="11"/>
  <c r="H224" i="11"/>
  <c r="F225" i="11"/>
  <c r="G225" i="11"/>
  <c r="H225" i="11"/>
  <c r="J115" i="10"/>
  <c r="K115" i="10"/>
  <c r="J117" i="10"/>
  <c r="K117" i="10"/>
  <c r="J119" i="10"/>
  <c r="K119" i="10"/>
  <c r="J121" i="10"/>
  <c r="K121" i="10"/>
  <c r="J123" i="10"/>
  <c r="K123" i="10"/>
  <c r="J114" i="9"/>
  <c r="K114" i="9"/>
  <c r="L114" i="9"/>
  <c r="M114" i="9"/>
  <c r="N114" i="9"/>
  <c r="O114" i="9"/>
  <c r="J118" i="9"/>
  <c r="K118" i="9"/>
  <c r="L118" i="9"/>
  <c r="M118" i="9"/>
  <c r="N118" i="9"/>
  <c r="O118" i="9"/>
  <c r="J120" i="9"/>
  <c r="K120" i="9"/>
  <c r="L120" i="9"/>
  <c r="M120" i="9"/>
  <c r="N120" i="9"/>
  <c r="O120" i="9"/>
  <c r="J122" i="9"/>
  <c r="K122" i="9"/>
  <c r="L122" i="9"/>
  <c r="M122" i="9"/>
  <c r="N122" i="9"/>
  <c r="O122" i="9"/>
  <c r="J55" i="7"/>
  <c r="K55" i="7"/>
  <c r="J116" i="6"/>
  <c r="K116" i="6"/>
  <c r="L116" i="6"/>
  <c r="M116" i="6"/>
  <c r="J118" i="6"/>
  <c r="K118" i="6"/>
  <c r="L118" i="6"/>
  <c r="M118" i="6"/>
  <c r="J120" i="6"/>
  <c r="K120" i="6"/>
  <c r="L120" i="6"/>
  <c r="M120" i="6"/>
  <c r="J122" i="6"/>
  <c r="K122" i="6"/>
  <c r="L122" i="6"/>
  <c r="M122" i="6"/>
  <c r="J124" i="6"/>
  <c r="K124" i="6"/>
  <c r="L124" i="6"/>
  <c r="M124" i="6"/>
  <c r="J222" i="5"/>
  <c r="K222" i="5"/>
  <c r="L222" i="5"/>
  <c r="J224" i="5"/>
  <c r="K224" i="5"/>
  <c r="L224" i="5"/>
  <c r="J226" i="5"/>
  <c r="K226" i="5"/>
  <c r="L226" i="5"/>
  <c r="J228" i="5"/>
  <c r="K228" i="5"/>
  <c r="L228" i="5"/>
  <c r="J116" i="4"/>
  <c r="K116" i="4"/>
  <c r="M116" i="4"/>
  <c r="N116" i="4"/>
  <c r="O116" i="4"/>
  <c r="J118" i="4"/>
  <c r="K118" i="4"/>
  <c r="M118" i="4"/>
  <c r="N118" i="4"/>
  <c r="O118" i="4"/>
  <c r="J120" i="4"/>
  <c r="K120" i="4"/>
  <c r="M120" i="4"/>
  <c r="N120" i="4"/>
  <c r="O120" i="4"/>
  <c r="J122" i="4"/>
  <c r="K122" i="4"/>
  <c r="M122" i="4"/>
  <c r="N122" i="4"/>
  <c r="O122" i="4"/>
  <c r="J124" i="4"/>
  <c r="K124" i="4"/>
  <c r="M124" i="4"/>
  <c r="N124" i="4"/>
  <c r="O124" i="4"/>
  <c r="N99" i="31" l="1"/>
  <c r="N100" i="31"/>
  <c r="N101" i="31"/>
  <c r="F87" i="31"/>
  <c r="G87" i="31"/>
  <c r="H87" i="31"/>
  <c r="I87" i="31"/>
  <c r="J87" i="31"/>
  <c r="K87" i="31"/>
  <c r="F88" i="31"/>
  <c r="G88" i="31"/>
  <c r="H88" i="31"/>
  <c r="I88" i="31"/>
  <c r="J88" i="31"/>
  <c r="K88" i="31"/>
  <c r="F89" i="31"/>
  <c r="G89" i="31"/>
  <c r="H89" i="31"/>
  <c r="I89" i="31"/>
  <c r="J89" i="31"/>
  <c r="K89" i="31"/>
  <c r="F90" i="31"/>
  <c r="G90" i="31"/>
  <c r="H90" i="31"/>
  <c r="I90" i="31"/>
  <c r="J90" i="31"/>
  <c r="K90" i="31"/>
  <c r="F91" i="31"/>
  <c r="G91" i="31"/>
  <c r="H91" i="31"/>
  <c r="I91" i="31"/>
  <c r="J91" i="31"/>
  <c r="K91" i="31"/>
  <c r="F92" i="31"/>
  <c r="G92" i="31"/>
  <c r="H92" i="31"/>
  <c r="I92" i="31"/>
  <c r="J92" i="31"/>
  <c r="K92" i="31"/>
  <c r="F93" i="31"/>
  <c r="G93" i="31"/>
  <c r="H93" i="31"/>
  <c r="I93" i="31"/>
  <c r="J93" i="31"/>
  <c r="K93" i="31"/>
  <c r="G94" i="31"/>
  <c r="H94" i="31"/>
  <c r="I94" i="31"/>
  <c r="J94" i="31"/>
  <c r="K94" i="31"/>
  <c r="G95" i="31"/>
  <c r="H95" i="31"/>
  <c r="I95" i="31"/>
  <c r="J95" i="31"/>
  <c r="K95" i="31"/>
  <c r="F96" i="31"/>
  <c r="G96" i="31"/>
  <c r="H96" i="31"/>
  <c r="I96" i="31"/>
  <c r="J96" i="31"/>
  <c r="K96" i="31"/>
  <c r="G97" i="31"/>
  <c r="H97" i="31"/>
  <c r="J97" i="31"/>
  <c r="K97" i="31"/>
  <c r="F98" i="31"/>
  <c r="G98" i="31"/>
  <c r="H98" i="31"/>
  <c r="I98" i="31"/>
  <c r="J98" i="31"/>
  <c r="K98" i="31"/>
  <c r="F99" i="31"/>
  <c r="G99" i="31"/>
  <c r="H99" i="31"/>
  <c r="I99" i="31"/>
  <c r="J99" i="31"/>
  <c r="K99" i="31"/>
  <c r="F100" i="31"/>
  <c r="G100" i="31"/>
  <c r="H100" i="31"/>
  <c r="I100" i="31"/>
  <c r="J100" i="31"/>
  <c r="K100" i="31"/>
  <c r="F101" i="31"/>
  <c r="G101" i="31"/>
  <c r="H101" i="31"/>
  <c r="I101" i="31"/>
  <c r="J101" i="31"/>
  <c r="K101" i="31"/>
  <c r="K86" i="31"/>
  <c r="J86" i="31"/>
  <c r="I86" i="31"/>
  <c r="H86" i="31"/>
  <c r="G86" i="31"/>
  <c r="F86" i="31"/>
  <c r="K42" i="23" l="1"/>
  <c r="L42" i="23" s="1"/>
  <c r="K39" i="23"/>
  <c r="L39" i="23" s="1"/>
  <c r="L38" i="23"/>
  <c r="K36" i="23"/>
  <c r="K37" i="23" s="1"/>
  <c r="L37" i="23" s="1"/>
  <c r="G39" i="23"/>
  <c r="H38" i="23"/>
  <c r="E37" i="23"/>
  <c r="G36" i="23"/>
  <c r="H36" i="23"/>
  <c r="I36" i="23"/>
  <c r="J36" i="23"/>
  <c r="F38" i="23"/>
  <c r="G38" i="23"/>
  <c r="F39" i="23"/>
  <c r="G41" i="30"/>
  <c r="H41" i="30"/>
  <c r="I41" i="30"/>
  <c r="F37" i="23" l="1"/>
  <c r="J37" i="23"/>
  <c r="L36" i="23"/>
  <c r="F36" i="23"/>
  <c r="K40" i="23"/>
  <c r="L40" i="23" s="1"/>
  <c r="J40" i="23"/>
  <c r="J39" i="23"/>
  <c r="I39" i="23"/>
  <c r="H39" i="23"/>
  <c r="J38" i="23"/>
  <c r="I38" i="23"/>
  <c r="G37" i="23"/>
  <c r="H37" i="23"/>
  <c r="I37" i="23"/>
  <c r="F35" i="23"/>
  <c r="G35" i="23"/>
  <c r="H35" i="23"/>
  <c r="I35" i="23"/>
  <c r="J35" i="23"/>
  <c r="L35" i="23"/>
  <c r="L41" i="23" l="1"/>
  <c r="F40" i="23"/>
  <c r="G40" i="23"/>
  <c r="H40" i="23"/>
  <c r="I40" i="23"/>
  <c r="J105" i="10"/>
  <c r="K105" i="10"/>
  <c r="J107" i="10"/>
  <c r="K107" i="10"/>
  <c r="J111" i="10"/>
  <c r="K111" i="10"/>
  <c r="J113" i="10"/>
  <c r="K113" i="10"/>
  <c r="J112" i="9"/>
  <c r="K112" i="9"/>
  <c r="L112" i="9"/>
  <c r="M112" i="9"/>
  <c r="N112" i="9"/>
  <c r="O112" i="9"/>
  <c r="J110" i="9"/>
  <c r="K110" i="9"/>
  <c r="L110" i="9"/>
  <c r="M110" i="9"/>
  <c r="N110" i="9"/>
  <c r="O110" i="9"/>
  <c r="J106" i="9"/>
  <c r="K106" i="9"/>
  <c r="L106" i="9"/>
  <c r="M106" i="9"/>
  <c r="N106" i="9"/>
  <c r="O106" i="9"/>
  <c r="J104" i="9"/>
  <c r="K104" i="9"/>
  <c r="L104" i="9"/>
  <c r="M104" i="9"/>
  <c r="N104" i="9"/>
  <c r="O104" i="9"/>
  <c r="J50" i="7"/>
  <c r="K50" i="7"/>
  <c r="L50" i="7"/>
  <c r="M50" i="7"/>
  <c r="N50" i="7"/>
  <c r="J48" i="7"/>
  <c r="K48" i="7"/>
  <c r="L48" i="7"/>
  <c r="M48" i="7"/>
  <c r="N48" i="7"/>
  <c r="J44" i="7"/>
  <c r="K44" i="7"/>
  <c r="L44" i="7"/>
  <c r="M44" i="7"/>
  <c r="N44" i="7"/>
  <c r="J42" i="7"/>
  <c r="K42" i="7"/>
  <c r="L42" i="7"/>
  <c r="M42" i="7"/>
  <c r="N42" i="7"/>
  <c r="J114" i="6"/>
  <c r="K114" i="6"/>
  <c r="L114" i="6"/>
  <c r="M114" i="6"/>
  <c r="K112" i="6"/>
  <c r="L112" i="6"/>
  <c r="M112" i="6"/>
  <c r="J108" i="6"/>
  <c r="L108" i="6"/>
  <c r="M108" i="6"/>
  <c r="J106" i="6"/>
  <c r="K106" i="6"/>
  <c r="L106" i="6"/>
  <c r="M106" i="6"/>
  <c r="J220" i="5"/>
  <c r="K220" i="5"/>
  <c r="L220" i="5"/>
  <c r="J218" i="5"/>
  <c r="K218" i="5"/>
  <c r="L218" i="5"/>
  <c r="J214" i="5"/>
  <c r="K214" i="5"/>
  <c r="L214" i="5"/>
  <c r="J212" i="5"/>
  <c r="K212" i="5"/>
  <c r="L212" i="5"/>
  <c r="M114" i="4"/>
  <c r="N114" i="4"/>
  <c r="O114" i="4"/>
  <c r="J114" i="4"/>
  <c r="K114" i="4"/>
  <c r="M112" i="4"/>
  <c r="N112" i="4"/>
  <c r="O112" i="4"/>
  <c r="J112" i="4"/>
  <c r="K112" i="4"/>
  <c r="M108" i="4"/>
  <c r="N108" i="4"/>
  <c r="O108" i="4"/>
  <c r="J108" i="4"/>
  <c r="K108" i="4"/>
  <c r="M106" i="4"/>
  <c r="N106" i="4"/>
  <c r="O106" i="4"/>
  <c r="J106" i="4"/>
  <c r="K106" i="4"/>
  <c r="E128" i="64"/>
  <c r="G128" i="64" s="1"/>
  <c r="I127" i="64"/>
  <c r="H127" i="64"/>
  <c r="G127" i="64"/>
  <c r="I126" i="64"/>
  <c r="H126" i="64"/>
  <c r="G126" i="64"/>
  <c r="I125" i="64"/>
  <c r="H125" i="64"/>
  <c r="G125" i="64"/>
  <c r="I124" i="64"/>
  <c r="H124" i="64"/>
  <c r="G124" i="64"/>
  <c r="I123" i="64"/>
  <c r="H123" i="64"/>
  <c r="G123" i="64"/>
  <c r="I122" i="64"/>
  <c r="H122" i="64"/>
  <c r="G122" i="64"/>
  <c r="I121" i="64"/>
  <c r="H121" i="64"/>
  <c r="G121" i="64"/>
  <c r="I120" i="64"/>
  <c r="H120" i="64"/>
  <c r="G120" i="64"/>
  <c r="J119" i="64"/>
  <c r="J120" i="64" s="1"/>
  <c r="I119" i="64"/>
  <c r="H119" i="64"/>
  <c r="G119" i="64"/>
  <c r="J102" i="64"/>
  <c r="K102" i="64" s="1"/>
  <c r="E102" i="64"/>
  <c r="E103" i="64" s="1"/>
  <c r="I77" i="64"/>
  <c r="H77" i="64"/>
  <c r="G77" i="64"/>
  <c r="J76" i="64"/>
  <c r="K76" i="64" s="1"/>
  <c r="I76" i="64"/>
  <c r="G76" i="64"/>
  <c r="K75" i="64"/>
  <c r="I75" i="64"/>
  <c r="H75" i="64"/>
  <c r="G75" i="64"/>
  <c r="J74" i="64"/>
  <c r="K74" i="64" s="1"/>
  <c r="I74" i="64"/>
  <c r="H74" i="64"/>
  <c r="G74" i="64"/>
  <c r="J73" i="64"/>
  <c r="K73" i="64" s="1"/>
  <c r="I73" i="64"/>
  <c r="H73" i="64"/>
  <c r="G73" i="64"/>
  <c r="I72" i="64"/>
  <c r="H72" i="64"/>
  <c r="G72" i="64"/>
  <c r="I71" i="64"/>
  <c r="H71" i="64"/>
  <c r="G71" i="64"/>
  <c r="I70" i="64"/>
  <c r="H70" i="64"/>
  <c r="G70" i="64"/>
  <c r="J69" i="64"/>
  <c r="J70" i="64" s="1"/>
  <c r="K70" i="64" s="1"/>
  <c r="I69" i="64"/>
  <c r="H69" i="64"/>
  <c r="G69" i="64"/>
  <c r="K68" i="64"/>
  <c r="I68" i="64"/>
  <c r="H68" i="64"/>
  <c r="G68" i="64"/>
  <c r="K67" i="64"/>
  <c r="G67" i="64"/>
  <c r="K66" i="64"/>
  <c r="I66" i="64"/>
  <c r="H66" i="64"/>
  <c r="G66" i="64"/>
  <c r="K65" i="64"/>
  <c r="I65" i="64"/>
  <c r="H65" i="64"/>
  <c r="G65" i="64"/>
  <c r="I64" i="64"/>
  <c r="H64" i="64"/>
  <c r="G64" i="64"/>
  <c r="J63" i="64"/>
  <c r="I63" i="64"/>
  <c r="H63" i="64"/>
  <c r="G63" i="64"/>
  <c r="I62" i="64"/>
  <c r="H62" i="64"/>
  <c r="G62" i="64"/>
  <c r="E61" i="64"/>
  <c r="I61" i="64" s="1"/>
  <c r="J60" i="64"/>
  <c r="I60" i="64"/>
  <c r="H60" i="64"/>
  <c r="G60" i="64"/>
  <c r="H57" i="64"/>
  <c r="G57" i="64"/>
  <c r="H56" i="64"/>
  <c r="G56" i="64"/>
  <c r="H55" i="64"/>
  <c r="G55" i="64"/>
  <c r="H47" i="64"/>
  <c r="G47" i="64"/>
  <c r="H46" i="64"/>
  <c r="G46" i="64"/>
  <c r="H45" i="64"/>
  <c r="G45" i="64"/>
  <c r="H42" i="64"/>
  <c r="G42" i="64"/>
  <c r="G38" i="64"/>
  <c r="I34" i="64"/>
  <c r="H34" i="64"/>
  <c r="G34" i="64"/>
  <c r="I33" i="64"/>
  <c r="H33" i="64"/>
  <c r="G33" i="64"/>
  <c r="I32" i="64"/>
  <c r="H32" i="64"/>
  <c r="G32" i="64"/>
  <c r="I31" i="64"/>
  <c r="H31" i="64"/>
  <c r="G31" i="64"/>
  <c r="I30" i="64"/>
  <c r="H30" i="64"/>
  <c r="G30" i="64"/>
  <c r="I29" i="64"/>
  <c r="H29" i="64"/>
  <c r="G29" i="64"/>
  <c r="I28" i="64"/>
  <c r="H28" i="64"/>
  <c r="G28" i="64"/>
  <c r="I27" i="64"/>
  <c r="H27" i="64"/>
  <c r="G27" i="64"/>
  <c r="I26" i="64"/>
  <c r="H26" i="64"/>
  <c r="G26" i="64"/>
  <c r="I25" i="64"/>
  <c r="H25" i="64"/>
  <c r="G25" i="64"/>
  <c r="I24" i="64"/>
  <c r="H24" i="64"/>
  <c r="G24" i="64"/>
  <c r="I23" i="64"/>
  <c r="H23" i="64"/>
  <c r="G23" i="64"/>
  <c r="I22" i="64"/>
  <c r="H22" i="64"/>
  <c r="G22" i="64"/>
  <c r="I21" i="64"/>
  <c r="H21" i="64"/>
  <c r="G21" i="64"/>
  <c r="E20" i="64"/>
  <c r="H20" i="64" s="1"/>
  <c r="I19" i="64"/>
  <c r="H19" i="64"/>
  <c r="G19" i="64"/>
  <c r="I18" i="64"/>
  <c r="H18" i="64"/>
  <c r="G18" i="64"/>
  <c r="E14" i="64"/>
  <c r="E15" i="64" s="1"/>
  <c r="I13" i="64"/>
  <c r="H13" i="64"/>
  <c r="G13" i="64"/>
  <c r="I12" i="64"/>
  <c r="H12" i="64"/>
  <c r="G12" i="64"/>
  <c r="E11" i="64"/>
  <c r="H11" i="64" s="1"/>
  <c r="I10" i="64"/>
  <c r="H10" i="64"/>
  <c r="G10" i="64"/>
  <c r="E9" i="64"/>
  <c r="G9" i="64" s="1"/>
  <c r="I8" i="64"/>
  <c r="H8" i="64"/>
  <c r="G8" i="64"/>
  <c r="I9" i="64" l="1"/>
  <c r="K69" i="64"/>
  <c r="H9" i="64"/>
  <c r="I20" i="64"/>
  <c r="J71" i="64"/>
  <c r="J77" i="64"/>
  <c r="G14" i="64"/>
  <c r="H14" i="64"/>
  <c r="G61" i="64"/>
  <c r="I14" i="64"/>
  <c r="H61" i="64"/>
  <c r="K119" i="64"/>
  <c r="I11" i="64"/>
  <c r="F41" i="23"/>
  <c r="J41" i="23"/>
  <c r="H41" i="23"/>
  <c r="G41" i="23"/>
  <c r="I41" i="23"/>
  <c r="K120" i="64"/>
  <c r="J121" i="64"/>
  <c r="E16" i="64"/>
  <c r="I15" i="64"/>
  <c r="H15" i="64"/>
  <c r="G15" i="64"/>
  <c r="E104" i="64"/>
  <c r="I103" i="64"/>
  <c r="G103" i="64"/>
  <c r="H103" i="64"/>
  <c r="G102" i="64"/>
  <c r="H128" i="64"/>
  <c r="J61" i="64"/>
  <c r="H102" i="64"/>
  <c r="I128" i="64"/>
  <c r="I102" i="64"/>
  <c r="G11" i="64"/>
  <c r="G20" i="64"/>
  <c r="J103" i="64"/>
  <c r="E129" i="64"/>
  <c r="J54" i="20"/>
  <c r="K77" i="64" l="1"/>
  <c r="J78" i="64"/>
  <c r="K78" i="64" s="1"/>
  <c r="K71" i="64"/>
  <c r="J72" i="64"/>
  <c r="K72" i="64" s="1"/>
  <c r="K103" i="64"/>
  <c r="J104" i="64"/>
  <c r="I16" i="64"/>
  <c r="H16" i="64"/>
  <c r="G16" i="64"/>
  <c r="E17" i="64"/>
  <c r="J122" i="64"/>
  <c r="K121" i="64"/>
  <c r="E105" i="64"/>
  <c r="I104" i="64"/>
  <c r="H104" i="64"/>
  <c r="G104" i="64"/>
  <c r="G129" i="64"/>
  <c r="E130" i="64"/>
  <c r="H129" i="64"/>
  <c r="I129" i="64"/>
  <c r="K104" i="64" l="1"/>
  <c r="J105" i="64"/>
  <c r="E106" i="64"/>
  <c r="I105" i="64"/>
  <c r="G105" i="64"/>
  <c r="H105" i="64"/>
  <c r="J123" i="64"/>
  <c r="K122" i="64"/>
  <c r="G130" i="64"/>
  <c r="I130" i="64"/>
  <c r="H130" i="64"/>
  <c r="I17" i="64"/>
  <c r="H17" i="64"/>
  <c r="G17" i="64"/>
  <c r="I106" i="64" l="1"/>
  <c r="H106" i="64"/>
  <c r="G106" i="64"/>
  <c r="K105" i="64"/>
  <c r="J106" i="64"/>
  <c r="K106" i="64" s="1"/>
  <c r="K123" i="64"/>
  <c r="J124" i="64"/>
  <c r="K124" i="64" l="1"/>
  <c r="J125" i="64"/>
  <c r="J26" i="23"/>
  <c r="J27" i="23"/>
  <c r="I26" i="23"/>
  <c r="I27" i="23"/>
  <c r="J34" i="23"/>
  <c r="J33" i="23"/>
  <c r="I34" i="23"/>
  <c r="I33" i="23"/>
  <c r="J29" i="23"/>
  <c r="I29" i="23"/>
  <c r="K125" i="64" l="1"/>
  <c r="J126" i="64"/>
  <c r="J101" i="10"/>
  <c r="K101" i="10"/>
  <c r="J99" i="10"/>
  <c r="K99" i="10"/>
  <c r="J97" i="10"/>
  <c r="K97" i="10"/>
  <c r="J95" i="10"/>
  <c r="K95" i="10"/>
  <c r="J93" i="10"/>
  <c r="K93" i="10"/>
  <c r="J91" i="10"/>
  <c r="K91" i="10"/>
  <c r="K89" i="10"/>
  <c r="J89" i="10"/>
  <c r="J102" i="9"/>
  <c r="K102" i="9"/>
  <c r="L102" i="9"/>
  <c r="M102" i="9"/>
  <c r="N102" i="9"/>
  <c r="O102" i="9"/>
  <c r="J99" i="9"/>
  <c r="K99" i="9"/>
  <c r="L99" i="9"/>
  <c r="M99" i="9"/>
  <c r="N99" i="9"/>
  <c r="O99" i="9"/>
  <c r="J97" i="9"/>
  <c r="K97" i="9"/>
  <c r="L97" i="9"/>
  <c r="M97" i="9"/>
  <c r="N97" i="9"/>
  <c r="O97" i="9"/>
  <c r="J95" i="9"/>
  <c r="K95" i="9"/>
  <c r="L95" i="9"/>
  <c r="M95" i="9"/>
  <c r="N95" i="9"/>
  <c r="O95" i="9"/>
  <c r="J93" i="9"/>
  <c r="K93" i="9"/>
  <c r="L93" i="9"/>
  <c r="M93" i="9"/>
  <c r="N93" i="9"/>
  <c r="O93" i="9"/>
  <c r="J91" i="9"/>
  <c r="K91" i="9"/>
  <c r="L91" i="9"/>
  <c r="M91" i="9"/>
  <c r="N91" i="9"/>
  <c r="O91" i="9"/>
  <c r="J89" i="9"/>
  <c r="K89" i="9"/>
  <c r="L89" i="9"/>
  <c r="M89" i="9"/>
  <c r="N89" i="9"/>
  <c r="O89" i="9"/>
  <c r="J83" i="9"/>
  <c r="K83" i="9"/>
  <c r="L83" i="9"/>
  <c r="M83" i="9"/>
  <c r="N83" i="9"/>
  <c r="O83" i="9"/>
  <c r="O85" i="9"/>
  <c r="N85" i="9"/>
  <c r="M85" i="9"/>
  <c r="L85" i="9"/>
  <c r="K85" i="9"/>
  <c r="J85" i="9"/>
  <c r="J75" i="6"/>
  <c r="K75" i="6"/>
  <c r="L75" i="6"/>
  <c r="M75" i="6"/>
  <c r="J104" i="6"/>
  <c r="K104" i="6"/>
  <c r="L104" i="6"/>
  <c r="M104" i="6"/>
  <c r="J102" i="6"/>
  <c r="K102" i="6"/>
  <c r="L102" i="6"/>
  <c r="M102" i="6"/>
  <c r="J99" i="6"/>
  <c r="K99" i="6"/>
  <c r="L99" i="6"/>
  <c r="M99" i="6"/>
  <c r="J97" i="6"/>
  <c r="K97" i="6"/>
  <c r="L97" i="6"/>
  <c r="M97" i="6"/>
  <c r="J95" i="6"/>
  <c r="K95" i="6"/>
  <c r="L95" i="6"/>
  <c r="M95" i="6"/>
  <c r="J93" i="6"/>
  <c r="K93" i="6"/>
  <c r="L93" i="6"/>
  <c r="M93" i="6"/>
  <c r="J91" i="6"/>
  <c r="K91" i="6"/>
  <c r="L91" i="6"/>
  <c r="M91" i="6"/>
  <c r="J81" i="6"/>
  <c r="K81" i="6"/>
  <c r="L81" i="6"/>
  <c r="M81" i="6"/>
  <c r="J87" i="6"/>
  <c r="K87" i="6"/>
  <c r="L87" i="6"/>
  <c r="M87" i="6"/>
  <c r="J210" i="5"/>
  <c r="K210" i="5"/>
  <c r="L210" i="5"/>
  <c r="J208" i="5"/>
  <c r="K208" i="5"/>
  <c r="L208" i="5"/>
  <c r="J205" i="5"/>
  <c r="K205" i="5"/>
  <c r="L205" i="5"/>
  <c r="J203" i="5"/>
  <c r="K203" i="5"/>
  <c r="L203" i="5"/>
  <c r="J201" i="5"/>
  <c r="K201" i="5"/>
  <c r="L201" i="5"/>
  <c r="J199" i="5"/>
  <c r="K199" i="5"/>
  <c r="L199" i="5"/>
  <c r="J197" i="5"/>
  <c r="K197" i="5"/>
  <c r="L197" i="5"/>
  <c r="J195" i="5"/>
  <c r="K195" i="5"/>
  <c r="L195" i="5"/>
  <c r="J189" i="5"/>
  <c r="K189" i="5"/>
  <c r="L189" i="5"/>
  <c r="J191" i="5"/>
  <c r="K191" i="5"/>
  <c r="L191" i="5"/>
  <c r="L193" i="5"/>
  <c r="K193" i="5"/>
  <c r="J193" i="5"/>
  <c r="M104" i="4"/>
  <c r="N104" i="4"/>
  <c r="O104" i="4"/>
  <c r="J104" i="4"/>
  <c r="K104" i="4"/>
  <c r="M102" i="4"/>
  <c r="N102" i="4"/>
  <c r="O102" i="4"/>
  <c r="J102" i="4"/>
  <c r="K102" i="4"/>
  <c r="M99" i="4"/>
  <c r="N99" i="4"/>
  <c r="O99" i="4"/>
  <c r="J99" i="4"/>
  <c r="K99" i="4"/>
  <c r="M97" i="4"/>
  <c r="N97" i="4"/>
  <c r="O97" i="4"/>
  <c r="J97" i="4"/>
  <c r="K97" i="4"/>
  <c r="M95" i="4"/>
  <c r="N95" i="4"/>
  <c r="O95" i="4"/>
  <c r="J95" i="4"/>
  <c r="K95" i="4"/>
  <c r="M93" i="4"/>
  <c r="N93" i="4"/>
  <c r="O93" i="4"/>
  <c r="J93" i="4"/>
  <c r="K93" i="4"/>
  <c r="M91" i="4"/>
  <c r="N91" i="4"/>
  <c r="O91" i="4"/>
  <c r="J91" i="4"/>
  <c r="K91" i="4"/>
  <c r="M89" i="4"/>
  <c r="N89" i="4"/>
  <c r="O89" i="4"/>
  <c r="J89" i="4"/>
  <c r="K89" i="4"/>
  <c r="M87" i="4"/>
  <c r="N87" i="4"/>
  <c r="O87" i="4"/>
  <c r="J87" i="4"/>
  <c r="K87" i="4"/>
  <c r="O85" i="4"/>
  <c r="N85" i="4"/>
  <c r="M85" i="4"/>
  <c r="K85" i="4"/>
  <c r="J85" i="4"/>
  <c r="J81" i="4"/>
  <c r="K81" i="4"/>
  <c r="J17" i="7"/>
  <c r="K17" i="7"/>
  <c r="L17" i="7"/>
  <c r="M17" i="7"/>
  <c r="N17" i="7"/>
  <c r="J19" i="7"/>
  <c r="K19" i="7"/>
  <c r="L19" i="7"/>
  <c r="M19" i="7"/>
  <c r="N19" i="7"/>
  <c r="J40" i="7"/>
  <c r="K40" i="7"/>
  <c r="L40" i="7"/>
  <c r="M40" i="7"/>
  <c r="N40" i="7"/>
  <c r="J38" i="7"/>
  <c r="K38" i="7"/>
  <c r="L38" i="7"/>
  <c r="M38" i="7"/>
  <c r="N38" i="7"/>
  <c r="J35" i="7"/>
  <c r="K35" i="7"/>
  <c r="L35" i="7"/>
  <c r="M35" i="7"/>
  <c r="N35" i="7"/>
  <c r="J33" i="7"/>
  <c r="K33" i="7"/>
  <c r="L33" i="7"/>
  <c r="M33" i="7"/>
  <c r="N33" i="7"/>
  <c r="J31" i="7"/>
  <c r="K31" i="7"/>
  <c r="L31" i="7"/>
  <c r="M31" i="7"/>
  <c r="N31" i="7"/>
  <c r="J29" i="7"/>
  <c r="K29" i="7"/>
  <c r="L29" i="7"/>
  <c r="M29" i="7"/>
  <c r="N29" i="7"/>
  <c r="J27" i="7"/>
  <c r="K27" i="7"/>
  <c r="L27" i="7"/>
  <c r="M27" i="7"/>
  <c r="N27" i="7"/>
  <c r="N25" i="7"/>
  <c r="M25" i="7"/>
  <c r="L25" i="7"/>
  <c r="K25" i="7"/>
  <c r="J25" i="7"/>
  <c r="K126" i="64" l="1"/>
  <c r="J127" i="64"/>
  <c r="K127" i="64" l="1"/>
  <c r="J128" i="64"/>
  <c r="K128" i="64" l="1"/>
  <c r="J129" i="64"/>
  <c r="K8" i="33"/>
  <c r="L8" i="33"/>
  <c r="M8" i="33"/>
  <c r="N8" i="33"/>
  <c r="O8" i="33"/>
  <c r="P8" i="33"/>
  <c r="Q8" i="33"/>
  <c r="K129" i="64" l="1"/>
  <c r="J130" i="64"/>
  <c r="K130" i="64" s="1"/>
  <c r="G28" i="27"/>
  <c r="H28" i="27"/>
  <c r="I28" i="27"/>
  <c r="J28" i="27"/>
  <c r="M28" i="27"/>
  <c r="N28" i="27" s="1"/>
  <c r="P28" i="27" s="1"/>
  <c r="G27" i="27"/>
  <c r="H27" i="27"/>
  <c r="I27" i="27"/>
  <c r="J27" i="27"/>
  <c r="M27" i="27"/>
  <c r="N27" i="27" s="1"/>
  <c r="P27" i="27" s="1"/>
  <c r="N94" i="31" l="1"/>
  <c r="N95" i="31"/>
  <c r="N97" i="31"/>
  <c r="G25" i="27" l="1"/>
  <c r="H25" i="27"/>
  <c r="I25" i="27"/>
  <c r="J25" i="27"/>
  <c r="M25" i="27"/>
  <c r="N25" i="27" s="1"/>
  <c r="P25" i="27" s="1"/>
  <c r="M26" i="27"/>
  <c r="N26" i="27" s="1"/>
  <c r="P26" i="27" s="1"/>
  <c r="M23" i="27"/>
  <c r="G24" i="27"/>
  <c r="H24" i="27"/>
  <c r="I24" i="27"/>
  <c r="J24" i="27"/>
  <c r="M24" i="27"/>
  <c r="N24" i="27" s="1"/>
  <c r="P24" i="27" s="1"/>
  <c r="F216" i="11" l="1"/>
  <c r="G216" i="11"/>
  <c r="H216" i="11"/>
  <c r="F217" i="11"/>
  <c r="G217" i="11"/>
  <c r="H217" i="11"/>
  <c r="F218" i="11"/>
  <c r="G218" i="11"/>
  <c r="H218" i="11"/>
  <c r="F219" i="11"/>
  <c r="G219" i="11"/>
  <c r="H219" i="11"/>
  <c r="F220" i="11"/>
  <c r="G220" i="11"/>
  <c r="H220" i="11"/>
  <c r="N90" i="31" l="1"/>
  <c r="N91" i="31"/>
  <c r="N92" i="31"/>
  <c r="M39" i="30"/>
  <c r="M40" i="30"/>
  <c r="M41" i="30"/>
  <c r="M42" i="30"/>
  <c r="M43" i="30"/>
  <c r="M44" i="30"/>
  <c r="M45" i="30"/>
  <c r="M46" i="30"/>
  <c r="M47" i="30"/>
  <c r="M48" i="30"/>
  <c r="M51" i="30"/>
  <c r="G51" i="30"/>
  <c r="H51" i="30"/>
  <c r="I51" i="30"/>
  <c r="G82" i="30"/>
  <c r="H82" i="30"/>
  <c r="I82" i="30"/>
  <c r="G44" i="30"/>
  <c r="H44" i="30"/>
  <c r="I44" i="30"/>
  <c r="G45" i="30"/>
  <c r="H45" i="30"/>
  <c r="I45" i="30"/>
  <c r="G46" i="30"/>
  <c r="H46" i="30"/>
  <c r="I46" i="30"/>
  <c r="G47" i="30"/>
  <c r="H47" i="30"/>
  <c r="I47" i="30"/>
  <c r="G48" i="30"/>
  <c r="H48" i="30"/>
  <c r="I48" i="30"/>
  <c r="G43" i="30"/>
  <c r="H43" i="30"/>
  <c r="I43" i="30"/>
  <c r="I35" i="30"/>
  <c r="I36" i="30"/>
  <c r="I37" i="30"/>
  <c r="I38" i="30"/>
  <c r="I39" i="30"/>
  <c r="I42" i="30"/>
  <c r="H35" i="30"/>
  <c r="H36" i="30"/>
  <c r="H37" i="30"/>
  <c r="H38" i="30"/>
  <c r="H39" i="30"/>
  <c r="H42" i="30"/>
  <c r="G39" i="30"/>
  <c r="G42" i="30"/>
  <c r="G35" i="30"/>
  <c r="G36" i="30"/>
  <c r="G37" i="30"/>
  <c r="G38" i="30"/>
  <c r="H215" i="11" l="1"/>
  <c r="G215" i="11"/>
  <c r="F215" i="11"/>
  <c r="H214" i="11"/>
  <c r="G214" i="11"/>
  <c r="F214" i="11"/>
  <c r="H213" i="11"/>
  <c r="G213" i="11"/>
  <c r="F213" i="11"/>
  <c r="H212" i="11"/>
  <c r="G212" i="11"/>
  <c r="F212" i="11"/>
  <c r="H211" i="11"/>
  <c r="G211" i="11"/>
  <c r="F211" i="11"/>
  <c r="H210" i="11"/>
  <c r="G210" i="11"/>
  <c r="F210" i="11"/>
  <c r="H209" i="11"/>
  <c r="G209" i="11"/>
  <c r="F209" i="11"/>
  <c r="H208" i="11"/>
  <c r="G208" i="11"/>
  <c r="F208" i="11"/>
  <c r="H207" i="11"/>
  <c r="G207" i="11"/>
  <c r="F207" i="11"/>
  <c r="L32" i="23" l="1"/>
  <c r="F33" i="23"/>
  <c r="G33" i="23"/>
  <c r="H33" i="23"/>
  <c r="L33" i="23"/>
  <c r="F34" i="23"/>
  <c r="G34" i="23"/>
  <c r="H34" i="23"/>
  <c r="L34" i="23"/>
  <c r="I56" i="20"/>
  <c r="J56" i="20"/>
  <c r="L56" i="20"/>
  <c r="J57" i="20"/>
  <c r="L57" i="20"/>
  <c r="G21" i="27"/>
  <c r="H21" i="27"/>
  <c r="I21" i="27"/>
  <c r="J21" i="27"/>
  <c r="M21" i="27"/>
  <c r="G22" i="27"/>
  <c r="H22" i="27"/>
  <c r="I22" i="27"/>
  <c r="J22" i="27"/>
  <c r="M22" i="27"/>
  <c r="H55" i="20" l="1"/>
  <c r="I55" i="20"/>
  <c r="J55" i="20"/>
  <c r="L55" i="20"/>
  <c r="I53" i="20"/>
  <c r="J53" i="20"/>
  <c r="L53" i="20"/>
  <c r="H54" i="20"/>
  <c r="I54" i="20"/>
  <c r="L54" i="20"/>
  <c r="J77" i="4" l="1"/>
  <c r="K77" i="4"/>
  <c r="L77" i="4"/>
  <c r="M77" i="4"/>
  <c r="N77" i="4"/>
  <c r="O77" i="4"/>
  <c r="L31" i="23"/>
  <c r="L30" i="23"/>
  <c r="L28" i="23"/>
  <c r="F29" i="23"/>
  <c r="G29" i="23"/>
  <c r="H29" i="23"/>
  <c r="L29" i="23"/>
  <c r="M16" i="27" l="1"/>
  <c r="M17" i="27"/>
  <c r="M18" i="27"/>
  <c r="M19" i="27"/>
  <c r="M20" i="27"/>
  <c r="G17" i="27"/>
  <c r="H17" i="27"/>
  <c r="I17" i="27"/>
  <c r="J17" i="27"/>
  <c r="G18" i="27"/>
  <c r="H18" i="27"/>
  <c r="I18" i="27"/>
  <c r="J18" i="27"/>
  <c r="G19" i="27"/>
  <c r="H19" i="27"/>
  <c r="I19" i="27"/>
  <c r="J19" i="27"/>
  <c r="G20" i="27"/>
  <c r="H20" i="27"/>
  <c r="I20" i="27"/>
  <c r="J20" i="27"/>
  <c r="N86" i="31" l="1"/>
  <c r="N87" i="31"/>
  <c r="N88" i="31"/>
  <c r="N89" i="31"/>
  <c r="J11" i="7" l="1"/>
  <c r="K11" i="7"/>
  <c r="L11" i="7"/>
  <c r="M11" i="7"/>
  <c r="N11" i="7"/>
  <c r="J13" i="7"/>
  <c r="K13" i="7"/>
  <c r="L13" i="7"/>
  <c r="M13" i="7"/>
  <c r="N13" i="7"/>
  <c r="J15" i="7"/>
  <c r="K15" i="7"/>
  <c r="L15" i="7"/>
  <c r="M15" i="7"/>
  <c r="N15" i="7"/>
  <c r="N7" i="7"/>
  <c r="M7" i="7"/>
  <c r="L7" i="7"/>
  <c r="K7" i="7"/>
  <c r="J7" i="7"/>
  <c r="H51" i="20" l="1"/>
  <c r="H49" i="20"/>
  <c r="H48" i="20"/>
  <c r="H47" i="20"/>
  <c r="H46" i="20"/>
  <c r="J45" i="20"/>
  <c r="I45" i="20"/>
  <c r="H45" i="20"/>
  <c r="L27" i="23" l="1"/>
  <c r="L26" i="23"/>
  <c r="H27" i="23"/>
  <c r="G27" i="23"/>
  <c r="F27" i="23"/>
  <c r="H26" i="23"/>
  <c r="G26" i="23"/>
  <c r="F26" i="23"/>
  <c r="J79" i="10" l="1"/>
  <c r="K79" i="10"/>
  <c r="J77" i="9"/>
  <c r="L77" i="9"/>
  <c r="M77" i="9"/>
  <c r="N77" i="9"/>
  <c r="O77" i="9"/>
  <c r="J79" i="9"/>
  <c r="L79" i="9"/>
  <c r="M79" i="9"/>
  <c r="N79" i="9"/>
  <c r="O79" i="9"/>
  <c r="J77" i="6"/>
  <c r="K77" i="6"/>
  <c r="L77" i="6"/>
  <c r="M77" i="6"/>
  <c r="J79" i="6"/>
  <c r="K79" i="6"/>
  <c r="L79" i="6"/>
  <c r="M79" i="6"/>
  <c r="J183" i="5"/>
  <c r="K183" i="5"/>
  <c r="L183" i="5"/>
  <c r="J185" i="5"/>
  <c r="K185" i="5"/>
  <c r="L185" i="5"/>
  <c r="J187" i="5"/>
  <c r="L187" i="5"/>
  <c r="J79" i="4"/>
  <c r="K79" i="4"/>
  <c r="L79" i="4"/>
  <c r="M79" i="4"/>
  <c r="N79" i="4"/>
  <c r="O79" i="4"/>
  <c r="M81" i="4"/>
  <c r="N81" i="4"/>
  <c r="O81" i="4"/>
  <c r="J83" i="4"/>
  <c r="K83" i="4"/>
  <c r="M83" i="4"/>
  <c r="N83" i="4"/>
  <c r="O83" i="4"/>
  <c r="F201" i="11"/>
  <c r="G201" i="11"/>
  <c r="H201" i="11"/>
  <c r="I201" i="11"/>
  <c r="F202" i="11"/>
  <c r="G202" i="11"/>
  <c r="H202" i="11"/>
  <c r="I202" i="11"/>
  <c r="F203" i="11"/>
  <c r="G203" i="11"/>
  <c r="H203" i="11"/>
  <c r="I203" i="11"/>
  <c r="J84" i="31" l="1"/>
  <c r="L25" i="23" l="1"/>
  <c r="L52" i="20"/>
  <c r="L49" i="20"/>
  <c r="L50" i="20"/>
  <c r="L51" i="20"/>
  <c r="H38" i="20" l="1"/>
  <c r="M12" i="27"/>
  <c r="M13" i="27"/>
  <c r="M14" i="27"/>
  <c r="M15" i="27"/>
  <c r="G12" i="27"/>
  <c r="H12" i="27"/>
  <c r="I12" i="27"/>
  <c r="J12" i="27"/>
  <c r="G13" i="27"/>
  <c r="H13" i="27"/>
  <c r="I13" i="27"/>
  <c r="J13" i="27"/>
  <c r="G15" i="27"/>
  <c r="H15" i="27"/>
  <c r="I15" i="27"/>
  <c r="J15" i="27"/>
  <c r="M34" i="30"/>
  <c r="M35" i="30"/>
  <c r="M36" i="30"/>
  <c r="M37" i="30"/>
  <c r="M38" i="30"/>
  <c r="G34" i="30"/>
  <c r="H34" i="30"/>
  <c r="I34" i="30"/>
  <c r="I29" i="30"/>
  <c r="I30" i="30"/>
  <c r="I31" i="30"/>
  <c r="I32" i="30"/>
  <c r="I33" i="30"/>
  <c r="H29" i="30"/>
  <c r="H30" i="30"/>
  <c r="H31" i="30"/>
  <c r="H32" i="30"/>
  <c r="H33" i="30"/>
  <c r="G29" i="30"/>
  <c r="G30" i="30"/>
  <c r="G31" i="30"/>
  <c r="G32" i="30"/>
  <c r="G33" i="30"/>
  <c r="M29" i="30"/>
  <c r="M30" i="30"/>
  <c r="M31" i="30"/>
  <c r="M32" i="30"/>
  <c r="M33" i="30"/>
  <c r="N83" i="31"/>
  <c r="N84" i="31"/>
  <c r="N85" i="31"/>
  <c r="F10" i="27" l="1"/>
  <c r="G10" i="27"/>
  <c r="H10" i="27"/>
  <c r="I10" i="27"/>
  <c r="J10" i="27"/>
  <c r="M10" i="27"/>
  <c r="F11" i="27"/>
  <c r="G11" i="27"/>
  <c r="H11" i="27"/>
  <c r="I11" i="27"/>
  <c r="J11" i="27"/>
  <c r="M11" i="27"/>
  <c r="J18" i="23" l="1"/>
  <c r="I18" i="23"/>
  <c r="H18" i="23"/>
  <c r="G18" i="23"/>
  <c r="F18" i="23"/>
  <c r="H24" i="23"/>
  <c r="F24" i="23"/>
  <c r="G24" i="23"/>
  <c r="L24" i="23"/>
  <c r="L23" i="23"/>
  <c r="J24" i="23" l="1"/>
  <c r="I24" i="23"/>
  <c r="L8" i="23" l="1"/>
  <c r="L11" i="23"/>
  <c r="L12" i="23"/>
  <c r="L13" i="23"/>
  <c r="L14" i="23"/>
  <c r="L15" i="23"/>
  <c r="L16" i="23"/>
  <c r="L17" i="23"/>
  <c r="L18" i="23"/>
  <c r="L19" i="23"/>
  <c r="L20" i="23"/>
  <c r="L21" i="23"/>
  <c r="L22" i="23"/>
  <c r="L10" i="23"/>
  <c r="L9" i="23"/>
  <c r="J22" i="23"/>
  <c r="I22" i="23"/>
  <c r="H22" i="23"/>
  <c r="G22" i="23"/>
  <c r="F22" i="23"/>
  <c r="J21" i="23"/>
  <c r="I21" i="23"/>
  <c r="H21" i="23"/>
  <c r="G21" i="23"/>
  <c r="F21" i="23"/>
  <c r="H35" i="20"/>
  <c r="I35" i="20"/>
  <c r="H36" i="20"/>
  <c r="I36" i="20"/>
  <c r="H37" i="20"/>
  <c r="I37" i="20"/>
  <c r="I38" i="20"/>
  <c r="H39" i="20"/>
  <c r="I39" i="20"/>
  <c r="H40" i="20"/>
  <c r="I40" i="20"/>
  <c r="I44" i="20"/>
  <c r="J44" i="20"/>
  <c r="I34" i="20"/>
  <c r="H32" i="20"/>
  <c r="H34" i="20"/>
  <c r="I33" i="20"/>
  <c r="I32" i="20"/>
  <c r="J9" i="27"/>
  <c r="I9" i="27"/>
  <c r="H9" i="27"/>
  <c r="G9" i="27"/>
  <c r="J8" i="27"/>
  <c r="I8" i="27"/>
  <c r="H8" i="27"/>
  <c r="G8" i="27"/>
  <c r="F8" i="27"/>
  <c r="M8" i="27"/>
  <c r="F9" i="27"/>
  <c r="M9" i="27"/>
  <c r="J53" i="9"/>
  <c r="L53" i="9"/>
  <c r="M53" i="9"/>
  <c r="N53" i="9"/>
  <c r="O53" i="9"/>
  <c r="J71" i="10"/>
  <c r="K71" i="10"/>
  <c r="J73" i="10"/>
  <c r="K73" i="10"/>
  <c r="J75" i="10"/>
  <c r="K75" i="10"/>
  <c r="J77" i="10"/>
  <c r="K77" i="10"/>
  <c r="J69" i="9"/>
  <c r="L69" i="9"/>
  <c r="M69" i="9"/>
  <c r="N69" i="9"/>
  <c r="O69" i="9"/>
  <c r="J71" i="9"/>
  <c r="L71" i="9"/>
  <c r="M71" i="9"/>
  <c r="N71" i="9"/>
  <c r="O71" i="9"/>
  <c r="J73" i="9"/>
  <c r="L73" i="9"/>
  <c r="M73" i="9"/>
  <c r="N73" i="9"/>
  <c r="O73" i="9"/>
  <c r="J75" i="9"/>
  <c r="L75" i="9"/>
  <c r="M75" i="9"/>
  <c r="N75" i="9"/>
  <c r="O75" i="9"/>
  <c r="J69" i="6"/>
  <c r="K69" i="6"/>
  <c r="L69" i="6"/>
  <c r="M69" i="6"/>
  <c r="J71" i="6"/>
  <c r="K71" i="6"/>
  <c r="L71" i="6"/>
  <c r="M71" i="6"/>
  <c r="J73" i="6"/>
  <c r="K73" i="6"/>
  <c r="L73" i="6"/>
  <c r="M73" i="6"/>
  <c r="J175" i="5"/>
  <c r="K175" i="5"/>
  <c r="L175" i="5"/>
  <c r="J177" i="5"/>
  <c r="K177" i="5"/>
  <c r="L177" i="5"/>
  <c r="J179" i="5"/>
  <c r="K179" i="5"/>
  <c r="L179" i="5"/>
  <c r="J181" i="5"/>
  <c r="K181" i="5"/>
  <c r="L181" i="5"/>
  <c r="J69" i="4"/>
  <c r="K69" i="4"/>
  <c r="L69" i="4"/>
  <c r="M69" i="4"/>
  <c r="N69" i="4"/>
  <c r="O69" i="4"/>
  <c r="J71" i="4"/>
  <c r="K71" i="4"/>
  <c r="L71" i="4"/>
  <c r="M71" i="4"/>
  <c r="N71" i="4"/>
  <c r="O71" i="4"/>
  <c r="J73" i="4"/>
  <c r="K73" i="4"/>
  <c r="L73" i="4"/>
  <c r="M73" i="4"/>
  <c r="N73" i="4"/>
  <c r="O73" i="4"/>
  <c r="J75" i="4"/>
  <c r="K75" i="4"/>
  <c r="L75" i="4"/>
  <c r="M75" i="4"/>
  <c r="N75" i="4"/>
  <c r="O75" i="4"/>
  <c r="I46" i="20"/>
  <c r="L45" i="20"/>
  <c r="L46" i="20"/>
  <c r="L47" i="20"/>
  <c r="L48" i="20"/>
  <c r="J46" i="20" l="1"/>
  <c r="I47" i="20" l="1"/>
  <c r="J47" i="20"/>
  <c r="J49" i="20" l="1"/>
  <c r="I49" i="20"/>
  <c r="I48" i="20"/>
  <c r="J48" i="20"/>
  <c r="I50" i="20" l="1"/>
  <c r="J50" i="20"/>
  <c r="I51" i="20" l="1"/>
  <c r="J51" i="20"/>
  <c r="K31" i="20" l="1"/>
  <c r="G197" i="11" l="1"/>
  <c r="H197" i="11"/>
  <c r="I197" i="11"/>
  <c r="G198" i="11"/>
  <c r="H198" i="11"/>
  <c r="I198" i="11"/>
  <c r="F199" i="11"/>
  <c r="G199" i="11"/>
  <c r="H199" i="11"/>
  <c r="I199" i="11"/>
  <c r="F200" i="11"/>
  <c r="G200" i="11"/>
  <c r="H200" i="11"/>
  <c r="I200" i="11"/>
  <c r="J63" i="10" l="1"/>
  <c r="K63" i="10"/>
  <c r="J65" i="10"/>
  <c r="K65" i="10"/>
  <c r="J67" i="10"/>
  <c r="K67" i="10"/>
  <c r="J69" i="10"/>
  <c r="K69" i="10"/>
  <c r="L67" i="9"/>
  <c r="M67" i="9"/>
  <c r="N67" i="9"/>
  <c r="O67" i="9"/>
  <c r="J67" i="9"/>
  <c r="L65" i="9"/>
  <c r="M65" i="9"/>
  <c r="N65" i="9"/>
  <c r="O65" i="9"/>
  <c r="J65" i="9"/>
  <c r="L63" i="9"/>
  <c r="M63" i="9"/>
  <c r="N63" i="9"/>
  <c r="O63" i="9"/>
  <c r="J63" i="9"/>
  <c r="L61" i="9"/>
  <c r="M61" i="9"/>
  <c r="N61" i="9"/>
  <c r="O61" i="9"/>
  <c r="J61" i="9"/>
  <c r="L59" i="9"/>
  <c r="M59" i="9"/>
  <c r="N59" i="9"/>
  <c r="O59" i="9"/>
  <c r="J59" i="9"/>
  <c r="J67" i="6"/>
  <c r="K67" i="6"/>
  <c r="L67" i="6"/>
  <c r="M67" i="6"/>
  <c r="J65" i="6"/>
  <c r="K65" i="6"/>
  <c r="L65" i="6"/>
  <c r="M65" i="6"/>
  <c r="J61" i="6"/>
  <c r="K61" i="6"/>
  <c r="L61" i="6"/>
  <c r="M61" i="6"/>
  <c r="J173" i="5"/>
  <c r="K173" i="5"/>
  <c r="L173" i="5"/>
  <c r="J171" i="5"/>
  <c r="K171" i="5"/>
  <c r="L171" i="5"/>
  <c r="J169" i="5"/>
  <c r="K169" i="5"/>
  <c r="L169" i="5"/>
  <c r="J167" i="5"/>
  <c r="K167" i="5"/>
  <c r="L167" i="5"/>
  <c r="J165" i="5"/>
  <c r="K165" i="5"/>
  <c r="L165" i="5"/>
  <c r="J67" i="4"/>
  <c r="K67" i="4"/>
  <c r="L67" i="4"/>
  <c r="M67" i="4"/>
  <c r="N67" i="4"/>
  <c r="O67" i="4"/>
  <c r="J65" i="4"/>
  <c r="K65" i="4"/>
  <c r="L65" i="4"/>
  <c r="M65" i="4"/>
  <c r="N65" i="4"/>
  <c r="O65" i="4"/>
  <c r="J63" i="4"/>
  <c r="K63" i="4"/>
  <c r="L63" i="4"/>
  <c r="M63" i="4"/>
  <c r="N63" i="4"/>
  <c r="O63" i="4"/>
  <c r="J61" i="4"/>
  <c r="K61" i="4"/>
  <c r="L61" i="4"/>
  <c r="M61" i="4"/>
  <c r="N61" i="4"/>
  <c r="O61" i="4"/>
  <c r="J59" i="4"/>
  <c r="K59" i="4"/>
  <c r="L59" i="4"/>
  <c r="M59" i="4"/>
  <c r="N59" i="4"/>
  <c r="O59" i="4"/>
  <c r="F19" i="23"/>
  <c r="G19" i="23"/>
  <c r="H19" i="23"/>
  <c r="I19" i="23"/>
  <c r="J19" i="23"/>
  <c r="F15" i="23"/>
  <c r="G15" i="23"/>
  <c r="H15" i="23"/>
  <c r="I15" i="23"/>
  <c r="J15" i="23"/>
  <c r="F17" i="23"/>
  <c r="G17" i="23"/>
  <c r="H17" i="23"/>
  <c r="I17" i="23"/>
  <c r="J17" i="23"/>
  <c r="F13" i="23" l="1"/>
  <c r="G13" i="23"/>
  <c r="H13" i="23"/>
  <c r="I13" i="23"/>
  <c r="J13" i="23"/>
  <c r="F14" i="23"/>
  <c r="G14" i="23"/>
  <c r="H14" i="23"/>
  <c r="I14" i="23"/>
  <c r="J14" i="23"/>
  <c r="L44" i="20" l="1"/>
  <c r="K40" i="20"/>
  <c r="L40" i="20" s="1"/>
  <c r="K39" i="20"/>
  <c r="L39" i="20" s="1"/>
  <c r="K38" i="20"/>
  <c r="L38" i="20" s="1"/>
  <c r="K85" i="31" l="1"/>
  <c r="J85" i="31"/>
  <c r="I85" i="31"/>
  <c r="H85" i="31"/>
  <c r="G85" i="31"/>
  <c r="F85" i="31"/>
  <c r="K84" i="31"/>
  <c r="I84" i="31"/>
  <c r="H84" i="31"/>
  <c r="G84" i="31"/>
  <c r="F84" i="31"/>
  <c r="K83" i="31"/>
  <c r="J83" i="31"/>
  <c r="I83" i="31"/>
  <c r="H83" i="31"/>
  <c r="G83" i="31"/>
  <c r="F83" i="31"/>
  <c r="F12" i="23" l="1"/>
  <c r="G12" i="23"/>
  <c r="H12" i="23"/>
  <c r="I12" i="23"/>
  <c r="J12" i="23"/>
  <c r="F10" i="23"/>
  <c r="G10" i="23"/>
  <c r="H10" i="23"/>
  <c r="I10" i="23"/>
  <c r="J10" i="23"/>
  <c r="F11" i="23"/>
  <c r="G11" i="23"/>
  <c r="H11" i="23"/>
  <c r="I11" i="23"/>
  <c r="J11" i="23"/>
  <c r="K37" i="20" l="1"/>
  <c r="L37" i="20" s="1"/>
  <c r="K36" i="20"/>
  <c r="L36" i="20" s="1"/>
  <c r="J88" i="35" l="1"/>
  <c r="K88" i="35"/>
  <c r="L88" i="35"/>
  <c r="M88" i="35"/>
  <c r="N88" i="35"/>
  <c r="O88" i="35"/>
  <c r="P88" i="35"/>
  <c r="F193" i="11"/>
  <c r="G193" i="11"/>
  <c r="H193" i="11"/>
  <c r="I193" i="11"/>
  <c r="F194" i="11"/>
  <c r="G194" i="11"/>
  <c r="H194" i="11"/>
  <c r="I194" i="11"/>
  <c r="F195" i="11"/>
  <c r="G195" i="11"/>
  <c r="H195" i="11"/>
  <c r="I195" i="11"/>
  <c r="F196" i="11"/>
  <c r="G196" i="11"/>
  <c r="H196" i="11"/>
  <c r="I196" i="11"/>
  <c r="L55" i="9"/>
  <c r="M55" i="9"/>
  <c r="N55" i="9"/>
  <c r="O55" i="9"/>
  <c r="J55" i="9"/>
  <c r="L51" i="9"/>
  <c r="M51" i="9"/>
  <c r="N51" i="9"/>
  <c r="O51" i="9"/>
  <c r="J51" i="9"/>
  <c r="J57" i="6"/>
  <c r="K57" i="6"/>
  <c r="L57" i="6"/>
  <c r="M57" i="6"/>
  <c r="J55" i="6"/>
  <c r="K55" i="6"/>
  <c r="L55" i="6"/>
  <c r="M55" i="6"/>
  <c r="J53" i="6"/>
  <c r="K53" i="6"/>
  <c r="L53" i="6"/>
  <c r="M53" i="6"/>
  <c r="J51" i="6"/>
  <c r="K51" i="6"/>
  <c r="L51" i="6"/>
  <c r="M51" i="6"/>
  <c r="J163" i="5"/>
  <c r="K163" i="5"/>
  <c r="L163" i="5"/>
  <c r="J161" i="5"/>
  <c r="K161" i="5"/>
  <c r="L161" i="5"/>
  <c r="J159" i="5"/>
  <c r="K159" i="5"/>
  <c r="L159" i="5"/>
  <c r="J157" i="5"/>
  <c r="K157" i="5"/>
  <c r="L157" i="5"/>
  <c r="J57" i="4"/>
  <c r="K57" i="4"/>
  <c r="L57" i="4"/>
  <c r="M57" i="4"/>
  <c r="N57" i="4"/>
  <c r="O57" i="4"/>
  <c r="J55" i="4"/>
  <c r="K55" i="4"/>
  <c r="L55" i="4"/>
  <c r="M55" i="4"/>
  <c r="N55" i="4"/>
  <c r="O55" i="4"/>
  <c r="J53" i="4"/>
  <c r="K53" i="4"/>
  <c r="L53" i="4"/>
  <c r="M53" i="4"/>
  <c r="N53" i="4"/>
  <c r="O53" i="4"/>
  <c r="J51" i="4"/>
  <c r="K51" i="4"/>
  <c r="L51" i="4"/>
  <c r="M51" i="4"/>
  <c r="N51" i="4"/>
  <c r="O51" i="4"/>
  <c r="J53" i="10"/>
  <c r="K53" i="10"/>
  <c r="J57" i="10"/>
  <c r="K57" i="10"/>
  <c r="J59" i="10"/>
  <c r="K59" i="10"/>
  <c r="F188" i="11"/>
  <c r="G188" i="11"/>
  <c r="H188" i="11"/>
  <c r="I188" i="11"/>
  <c r="F189" i="11"/>
  <c r="G189" i="11"/>
  <c r="H189" i="11"/>
  <c r="I189" i="11"/>
  <c r="F190" i="11"/>
  <c r="G190" i="11"/>
  <c r="H190" i="11"/>
  <c r="I190" i="11"/>
  <c r="F191" i="11"/>
  <c r="G191" i="11"/>
  <c r="H191" i="11"/>
  <c r="I191" i="11"/>
  <c r="F192" i="11"/>
  <c r="G192" i="11"/>
  <c r="H192" i="11"/>
  <c r="I192" i="11"/>
  <c r="K32" i="20" l="1"/>
  <c r="L32" i="20" s="1"/>
  <c r="K33" i="20"/>
  <c r="L33" i="20" s="1"/>
  <c r="K34" i="20"/>
  <c r="L34" i="20" s="1"/>
  <c r="K35" i="20"/>
  <c r="L35" i="20" s="1"/>
  <c r="F9" i="23" l="1"/>
  <c r="G9" i="23"/>
  <c r="H9" i="23"/>
  <c r="I9" i="23"/>
  <c r="J9" i="23"/>
  <c r="J45" i="10" l="1"/>
  <c r="K45" i="10"/>
  <c r="J49" i="10"/>
  <c r="K49" i="10"/>
  <c r="L49" i="9"/>
  <c r="M49" i="9"/>
  <c r="N49" i="9"/>
  <c r="O49" i="9"/>
  <c r="J49" i="9"/>
  <c r="L47" i="9"/>
  <c r="M47" i="9"/>
  <c r="N47" i="9"/>
  <c r="O47" i="9"/>
  <c r="J47" i="9"/>
  <c r="J47" i="6"/>
  <c r="K47" i="6"/>
  <c r="L47" i="6"/>
  <c r="M47" i="6"/>
  <c r="J43" i="6"/>
  <c r="K43" i="6"/>
  <c r="L43" i="6"/>
  <c r="M43" i="6"/>
  <c r="J155" i="5"/>
  <c r="K155" i="5"/>
  <c r="L155" i="5"/>
  <c r="J153" i="5"/>
  <c r="K153" i="5"/>
  <c r="L153" i="5"/>
  <c r="J151" i="5"/>
  <c r="K151" i="5"/>
  <c r="L151" i="5"/>
  <c r="J149" i="5"/>
  <c r="K149" i="5"/>
  <c r="L149" i="5"/>
  <c r="J147" i="5"/>
  <c r="K147" i="5"/>
  <c r="L147" i="5"/>
  <c r="J49" i="4"/>
  <c r="K49" i="4"/>
  <c r="L49" i="4"/>
  <c r="M49" i="4"/>
  <c r="N49" i="4"/>
  <c r="O49" i="4"/>
  <c r="J47" i="4"/>
  <c r="K47" i="4"/>
  <c r="L47" i="4"/>
  <c r="M47" i="4"/>
  <c r="N47" i="4"/>
  <c r="O47" i="4"/>
  <c r="J45" i="4"/>
  <c r="K45" i="4"/>
  <c r="L45" i="4"/>
  <c r="M45" i="4"/>
  <c r="N45" i="4"/>
  <c r="O45" i="4"/>
  <c r="J43" i="4"/>
  <c r="K43" i="4"/>
  <c r="L43" i="4"/>
  <c r="M43" i="4"/>
  <c r="N43" i="4"/>
  <c r="O43" i="4"/>
  <c r="J86" i="35"/>
  <c r="K86" i="35"/>
  <c r="L86" i="35"/>
  <c r="M86" i="35"/>
  <c r="N86" i="35"/>
  <c r="O86" i="35"/>
  <c r="P86" i="35"/>
  <c r="J84" i="35"/>
  <c r="K84" i="35"/>
  <c r="L84" i="35"/>
  <c r="M84" i="35"/>
  <c r="N84" i="35"/>
  <c r="O84" i="35"/>
  <c r="P84" i="35"/>
  <c r="J82" i="35"/>
  <c r="K82" i="35"/>
  <c r="L82" i="35"/>
  <c r="M82" i="35"/>
  <c r="N82" i="35"/>
  <c r="O82" i="35"/>
  <c r="P82" i="35"/>
  <c r="J80" i="35"/>
  <c r="K80" i="35"/>
  <c r="L80" i="35"/>
  <c r="M80" i="35"/>
  <c r="N80" i="35"/>
  <c r="O80" i="35"/>
  <c r="P80" i="35"/>
  <c r="J78" i="35"/>
  <c r="K78" i="35"/>
  <c r="L78" i="35"/>
  <c r="M78" i="35"/>
  <c r="N78" i="35"/>
  <c r="O78" i="35"/>
  <c r="P78" i="35"/>
  <c r="K131" i="5"/>
  <c r="L31" i="20" l="1"/>
  <c r="K30" i="20"/>
  <c r="L30" i="20" s="1"/>
  <c r="I31" i="20"/>
  <c r="H31" i="20"/>
  <c r="I30" i="20"/>
  <c r="H30" i="20"/>
  <c r="J76" i="35"/>
  <c r="K76" i="35"/>
  <c r="L76" i="35"/>
  <c r="M76" i="35"/>
  <c r="N76" i="35"/>
  <c r="O76" i="35"/>
  <c r="P76" i="35"/>
  <c r="J74" i="35"/>
  <c r="K74" i="35"/>
  <c r="L74" i="35"/>
  <c r="M74" i="35"/>
  <c r="N74" i="35"/>
  <c r="O74" i="35"/>
  <c r="P74" i="35"/>
  <c r="J72" i="35"/>
  <c r="K72" i="35"/>
  <c r="L72" i="35"/>
  <c r="M72" i="35"/>
  <c r="N72" i="35"/>
  <c r="O72" i="35"/>
  <c r="P72" i="35"/>
  <c r="J70" i="35"/>
  <c r="K70" i="35"/>
  <c r="L70" i="35"/>
  <c r="M70" i="35"/>
  <c r="N70" i="35"/>
  <c r="O70" i="35"/>
  <c r="P70" i="35"/>
  <c r="F182" i="11"/>
  <c r="G182" i="11"/>
  <c r="H182" i="11"/>
  <c r="I182" i="11"/>
  <c r="F183" i="11"/>
  <c r="G183" i="11"/>
  <c r="H183" i="11"/>
  <c r="I183" i="11"/>
  <c r="F184" i="11"/>
  <c r="G184" i="11"/>
  <c r="H184" i="11"/>
  <c r="I184" i="11"/>
  <c r="F185" i="11"/>
  <c r="G185" i="11"/>
  <c r="H185" i="11"/>
  <c r="I185" i="11"/>
  <c r="F186" i="11"/>
  <c r="G186" i="11"/>
  <c r="H186" i="11"/>
  <c r="I186" i="11"/>
  <c r="F187" i="11"/>
  <c r="G187" i="11"/>
  <c r="H187" i="11"/>
  <c r="I187" i="11"/>
  <c r="J33" i="10"/>
  <c r="K33" i="10"/>
  <c r="J35" i="10"/>
  <c r="K35" i="10"/>
  <c r="J37" i="10"/>
  <c r="K37" i="10"/>
  <c r="J39" i="10"/>
  <c r="K39" i="10"/>
  <c r="J41" i="10"/>
  <c r="K41" i="10"/>
  <c r="L43" i="9"/>
  <c r="M43" i="9"/>
  <c r="N43" i="9"/>
  <c r="O43" i="9"/>
  <c r="J43" i="9"/>
  <c r="L41" i="9"/>
  <c r="M41" i="9"/>
  <c r="N41" i="9"/>
  <c r="O41" i="9"/>
  <c r="J41" i="9"/>
  <c r="L39" i="9"/>
  <c r="M39" i="9"/>
  <c r="N39" i="9"/>
  <c r="O39" i="9"/>
  <c r="J39" i="9"/>
  <c r="L37" i="9"/>
  <c r="M37" i="9"/>
  <c r="N37" i="9"/>
  <c r="O37" i="9"/>
  <c r="J37" i="9"/>
  <c r="L35" i="9"/>
  <c r="M35" i="9"/>
  <c r="N35" i="9"/>
  <c r="O35" i="9"/>
  <c r="J35" i="9"/>
  <c r="J39" i="6"/>
  <c r="K39" i="6"/>
  <c r="L39" i="6"/>
  <c r="M39" i="6"/>
  <c r="J37" i="6"/>
  <c r="K37" i="6"/>
  <c r="L37" i="6"/>
  <c r="M37" i="6"/>
  <c r="J35" i="6"/>
  <c r="K35" i="6"/>
  <c r="L35" i="6"/>
  <c r="M35" i="6"/>
  <c r="J33" i="6"/>
  <c r="K33" i="6"/>
  <c r="L33" i="6"/>
  <c r="M33" i="6"/>
  <c r="J145" i="5"/>
  <c r="K145" i="5"/>
  <c r="L145" i="5"/>
  <c r="J143" i="5"/>
  <c r="K143" i="5"/>
  <c r="L143" i="5"/>
  <c r="J141" i="5"/>
  <c r="K141" i="5"/>
  <c r="L141" i="5"/>
  <c r="J139" i="5"/>
  <c r="K139" i="5"/>
  <c r="L139" i="5"/>
  <c r="J41" i="4"/>
  <c r="K41" i="4"/>
  <c r="L41" i="4"/>
  <c r="M41" i="4"/>
  <c r="N41" i="4"/>
  <c r="O41" i="4"/>
  <c r="J39" i="4"/>
  <c r="K39" i="4"/>
  <c r="L39" i="4"/>
  <c r="M39" i="4"/>
  <c r="N39" i="4"/>
  <c r="O39" i="4"/>
  <c r="J37" i="4"/>
  <c r="K37" i="4"/>
  <c r="L37" i="4"/>
  <c r="M37" i="4"/>
  <c r="N37" i="4"/>
  <c r="O37" i="4"/>
  <c r="J35" i="4"/>
  <c r="K35" i="4"/>
  <c r="L35" i="4"/>
  <c r="M35" i="4"/>
  <c r="N35" i="4"/>
  <c r="O35" i="4"/>
  <c r="J33" i="4"/>
  <c r="K33" i="4"/>
  <c r="L33" i="4"/>
  <c r="M33" i="4"/>
  <c r="N33" i="4"/>
  <c r="O33" i="4"/>
  <c r="J33" i="9" l="1"/>
  <c r="L33" i="9"/>
  <c r="M33" i="9"/>
  <c r="N33" i="9"/>
  <c r="O33" i="9"/>
  <c r="J23" i="30" l="1"/>
  <c r="I23" i="30"/>
  <c r="H23" i="30"/>
  <c r="G23" i="30"/>
  <c r="J22" i="30"/>
  <c r="I22" i="30"/>
  <c r="H22" i="30"/>
  <c r="G22" i="30"/>
  <c r="J21" i="30"/>
  <c r="I21" i="30"/>
  <c r="H21" i="30"/>
  <c r="G21" i="30"/>
  <c r="K82" i="31" l="1"/>
  <c r="J82" i="31"/>
  <c r="I82" i="31"/>
  <c r="H82" i="31"/>
  <c r="G82" i="31"/>
  <c r="F82" i="31"/>
  <c r="K81" i="31"/>
  <c r="J81" i="31"/>
  <c r="I81" i="31"/>
  <c r="H81" i="31"/>
  <c r="G81" i="31"/>
  <c r="F81" i="31"/>
  <c r="K29" i="20"/>
  <c r="L29" i="20" s="1"/>
  <c r="K28" i="20"/>
  <c r="L28" i="20" s="1"/>
  <c r="K27" i="20"/>
  <c r="L27" i="20" s="1"/>
  <c r="K26" i="20"/>
  <c r="L26" i="20" s="1"/>
  <c r="K25" i="20"/>
  <c r="L25" i="20" s="1"/>
  <c r="I25" i="20"/>
  <c r="I26" i="20"/>
  <c r="I27" i="20"/>
  <c r="I28" i="20"/>
  <c r="I29" i="20"/>
  <c r="H25" i="20"/>
  <c r="H26" i="20"/>
  <c r="H27" i="20"/>
  <c r="H28" i="20"/>
  <c r="H29" i="20"/>
  <c r="H8" i="20" l="1"/>
  <c r="H9" i="20"/>
  <c r="H10" i="20"/>
  <c r="H11" i="20"/>
  <c r="H12" i="20"/>
  <c r="H14" i="20"/>
  <c r="H15" i="20"/>
  <c r="H16" i="20"/>
  <c r="L31" i="9" l="1"/>
  <c r="M31" i="9"/>
  <c r="N31" i="9"/>
  <c r="O31" i="9"/>
  <c r="J31" i="9"/>
  <c r="L29" i="9"/>
  <c r="M29" i="9"/>
  <c r="N29" i="9"/>
  <c r="O29" i="9"/>
  <c r="J29" i="9"/>
  <c r="L27" i="9"/>
  <c r="M27" i="9"/>
  <c r="N27" i="9"/>
  <c r="O27" i="9"/>
  <c r="J27" i="9"/>
  <c r="L25" i="9"/>
  <c r="M25" i="9"/>
  <c r="N25" i="9"/>
  <c r="O25" i="9"/>
  <c r="J25" i="9"/>
  <c r="J31" i="6"/>
  <c r="K31" i="6"/>
  <c r="L31" i="6"/>
  <c r="M31" i="6"/>
  <c r="J29" i="6"/>
  <c r="K29" i="6"/>
  <c r="L29" i="6"/>
  <c r="M29" i="6"/>
  <c r="J27" i="6"/>
  <c r="K27" i="6"/>
  <c r="L27" i="6"/>
  <c r="M27" i="6"/>
  <c r="J137" i="5"/>
  <c r="K137" i="5"/>
  <c r="L137" i="5"/>
  <c r="J135" i="5"/>
  <c r="K135" i="5"/>
  <c r="L135" i="5"/>
  <c r="J133" i="5"/>
  <c r="K133" i="5"/>
  <c r="L133" i="5"/>
  <c r="J31" i="4"/>
  <c r="K31" i="4"/>
  <c r="L31" i="4"/>
  <c r="M31" i="4"/>
  <c r="N31" i="4"/>
  <c r="O31" i="4"/>
  <c r="J29" i="4"/>
  <c r="K29" i="4"/>
  <c r="L29" i="4"/>
  <c r="M29" i="4"/>
  <c r="N29" i="4"/>
  <c r="O29" i="4"/>
  <c r="J27" i="4"/>
  <c r="K27" i="4"/>
  <c r="L27" i="4"/>
  <c r="M27" i="4"/>
  <c r="N27" i="4"/>
  <c r="O27" i="4"/>
  <c r="J25" i="4"/>
  <c r="K25" i="4"/>
  <c r="L25" i="4"/>
  <c r="M25" i="4"/>
  <c r="N25" i="4"/>
  <c r="O25" i="4"/>
  <c r="I8" i="59" l="1"/>
  <c r="J27" i="10"/>
  <c r="K27" i="10"/>
  <c r="J29" i="10"/>
  <c r="K29" i="10"/>
  <c r="J31" i="10"/>
  <c r="K31" i="10"/>
  <c r="K8" i="59" l="1"/>
  <c r="J8" i="59"/>
  <c r="L8" i="59"/>
  <c r="J20" i="30"/>
  <c r="I20" i="30"/>
  <c r="H20" i="30"/>
  <c r="G20" i="30"/>
  <c r="J19" i="30"/>
  <c r="I19" i="30"/>
  <c r="H19" i="30"/>
  <c r="G19" i="30"/>
  <c r="J18" i="30"/>
  <c r="I18" i="30"/>
  <c r="H18" i="30"/>
  <c r="G18" i="30"/>
  <c r="J17" i="30"/>
  <c r="I17" i="30"/>
  <c r="H17" i="30"/>
  <c r="G17" i="30"/>
  <c r="J16" i="30"/>
  <c r="I16" i="30"/>
  <c r="H16" i="30"/>
  <c r="G16" i="30"/>
  <c r="L21" i="20" l="1"/>
  <c r="M21" i="20" s="1"/>
  <c r="N21" i="20" s="1"/>
  <c r="L20" i="20"/>
  <c r="M20" i="20" s="1"/>
  <c r="N20" i="20" s="1"/>
  <c r="L19" i="20"/>
  <c r="M19" i="20" s="1"/>
  <c r="N19" i="20" s="1"/>
  <c r="L18" i="20"/>
  <c r="M18" i="20" s="1"/>
  <c r="N18" i="20" s="1"/>
  <c r="L17" i="20"/>
  <c r="M17" i="20" s="1"/>
  <c r="N17" i="20" s="1"/>
  <c r="J21" i="20"/>
  <c r="I21" i="20"/>
  <c r="H21" i="20"/>
  <c r="J20" i="20"/>
  <c r="I20" i="20"/>
  <c r="H20" i="20"/>
  <c r="J19" i="20"/>
  <c r="I19" i="20"/>
  <c r="J18" i="20"/>
  <c r="I18" i="20"/>
  <c r="H18" i="20"/>
  <c r="J17" i="20"/>
  <c r="I17" i="20"/>
  <c r="H17" i="20"/>
  <c r="K80" i="31" l="1"/>
  <c r="J80" i="31"/>
  <c r="I80" i="31"/>
  <c r="H80" i="31"/>
  <c r="G80" i="31"/>
  <c r="F80" i="31"/>
  <c r="K79" i="31"/>
  <c r="J79" i="31"/>
  <c r="I79" i="31"/>
  <c r="H79" i="31"/>
  <c r="G79" i="31"/>
  <c r="F79" i="31"/>
  <c r="K78" i="31"/>
  <c r="J78" i="31"/>
  <c r="I78" i="31"/>
  <c r="H78" i="31"/>
  <c r="G78" i="31"/>
  <c r="F78" i="31"/>
  <c r="K74" i="31"/>
  <c r="K75" i="31"/>
  <c r="K76" i="31"/>
  <c r="K77" i="31"/>
  <c r="J74" i="31"/>
  <c r="J75" i="31"/>
  <c r="J76" i="31"/>
  <c r="J77" i="31"/>
  <c r="I74" i="31"/>
  <c r="I75" i="31"/>
  <c r="I76" i="31"/>
  <c r="I77" i="31"/>
  <c r="H74" i="31"/>
  <c r="H75" i="31"/>
  <c r="H76" i="31"/>
  <c r="H77" i="31"/>
  <c r="G74" i="31"/>
  <c r="G75" i="31"/>
  <c r="G76" i="31"/>
  <c r="G77" i="31"/>
  <c r="F74" i="31"/>
  <c r="F75" i="31"/>
  <c r="F76" i="31"/>
  <c r="F77" i="31"/>
  <c r="K73" i="31"/>
  <c r="J73" i="31"/>
  <c r="I73" i="31"/>
  <c r="H73" i="31"/>
  <c r="G73" i="31"/>
  <c r="F73" i="31"/>
  <c r="K72" i="31"/>
  <c r="J72" i="31"/>
  <c r="I72" i="31"/>
  <c r="H72" i="31"/>
  <c r="G72" i="31"/>
  <c r="F72" i="31"/>
  <c r="J17" i="10" l="1"/>
  <c r="K17" i="10"/>
  <c r="J21" i="10"/>
  <c r="K21" i="10"/>
  <c r="J23" i="10"/>
  <c r="K23" i="10"/>
  <c r="L23" i="9"/>
  <c r="M23" i="9"/>
  <c r="N23" i="9"/>
  <c r="O23" i="9"/>
  <c r="J23" i="9"/>
  <c r="L21" i="9"/>
  <c r="M21" i="9"/>
  <c r="N21" i="9"/>
  <c r="O21" i="9"/>
  <c r="J21" i="9"/>
  <c r="L19" i="9"/>
  <c r="M19" i="9"/>
  <c r="N19" i="9"/>
  <c r="O19" i="9"/>
  <c r="J19" i="9"/>
  <c r="L17" i="9"/>
  <c r="M17" i="9"/>
  <c r="N17" i="9"/>
  <c r="O17" i="9"/>
  <c r="J17" i="9"/>
  <c r="J25" i="6"/>
  <c r="K25" i="6"/>
  <c r="L25" i="6"/>
  <c r="M25" i="6"/>
  <c r="J23" i="6"/>
  <c r="K23" i="6"/>
  <c r="L23" i="6"/>
  <c r="M23" i="6"/>
  <c r="J21" i="6"/>
  <c r="K21" i="6"/>
  <c r="L21" i="6"/>
  <c r="M21" i="6"/>
  <c r="J19" i="6"/>
  <c r="K19" i="6"/>
  <c r="L19" i="6"/>
  <c r="M19" i="6"/>
  <c r="J131" i="5"/>
  <c r="L131" i="5"/>
  <c r="J129" i="5"/>
  <c r="K129" i="5"/>
  <c r="L129" i="5"/>
  <c r="J127" i="5"/>
  <c r="K127" i="5"/>
  <c r="L127" i="5"/>
  <c r="J125" i="5"/>
  <c r="K125" i="5"/>
  <c r="L125" i="5"/>
  <c r="J23" i="4"/>
  <c r="K23" i="4"/>
  <c r="L23" i="4"/>
  <c r="M23" i="4"/>
  <c r="N23" i="4"/>
  <c r="O23" i="4"/>
  <c r="J21" i="4"/>
  <c r="K21" i="4"/>
  <c r="L21" i="4"/>
  <c r="M21" i="4"/>
  <c r="N21" i="4"/>
  <c r="O21" i="4"/>
  <c r="J19" i="4"/>
  <c r="K19" i="4"/>
  <c r="L19" i="4"/>
  <c r="M19" i="4"/>
  <c r="N19" i="4"/>
  <c r="O19" i="4"/>
  <c r="J17" i="4"/>
  <c r="K17" i="4"/>
  <c r="L17" i="4"/>
  <c r="M17" i="4"/>
  <c r="N17" i="4"/>
  <c r="O17" i="4"/>
  <c r="F175" i="11"/>
  <c r="G175" i="11"/>
  <c r="H175" i="11"/>
  <c r="I175" i="11"/>
  <c r="F176" i="11"/>
  <c r="G176" i="11"/>
  <c r="H176" i="11"/>
  <c r="I176" i="11"/>
  <c r="F177" i="11"/>
  <c r="G177" i="11"/>
  <c r="H177" i="11"/>
  <c r="I177" i="11"/>
  <c r="F178" i="11"/>
  <c r="G178" i="11"/>
  <c r="H178" i="11"/>
  <c r="I178" i="11"/>
  <c r="F179" i="11"/>
  <c r="G179" i="11"/>
  <c r="H179" i="11"/>
  <c r="I179" i="11"/>
  <c r="F180" i="11"/>
  <c r="G180" i="11"/>
  <c r="H180" i="11"/>
  <c r="I180" i="11"/>
  <c r="F181" i="11"/>
  <c r="G181" i="11"/>
  <c r="H181" i="11"/>
  <c r="I181" i="11"/>
  <c r="C27" i="29" l="1"/>
  <c r="D27" i="29"/>
  <c r="E27" i="29"/>
  <c r="C28" i="29"/>
  <c r="D28" i="29"/>
  <c r="E28" i="29"/>
  <c r="C29" i="29"/>
  <c r="D29" i="29"/>
  <c r="E29" i="29"/>
  <c r="C30" i="29"/>
  <c r="D30" i="29"/>
  <c r="E30" i="29"/>
  <c r="C31" i="29"/>
  <c r="D31" i="29"/>
  <c r="E31" i="29"/>
  <c r="C32" i="29"/>
  <c r="D32" i="29"/>
  <c r="E32" i="29"/>
  <c r="C29" i="28"/>
  <c r="D29" i="28"/>
  <c r="E29" i="28"/>
  <c r="C30" i="28"/>
  <c r="D30" i="28"/>
  <c r="E30" i="28"/>
  <c r="C31" i="28"/>
  <c r="D31" i="28"/>
  <c r="E31" i="28"/>
  <c r="C32" i="28"/>
  <c r="D32" i="28"/>
  <c r="E32" i="28"/>
  <c r="C33" i="28"/>
  <c r="D33" i="28"/>
  <c r="E33" i="28"/>
  <c r="E28" i="28"/>
  <c r="D28" i="28"/>
  <c r="C28" i="28"/>
  <c r="F37" i="43" l="1"/>
  <c r="G37" i="43"/>
  <c r="M26" i="29" l="1"/>
  <c r="M25" i="29"/>
  <c r="M24" i="29"/>
  <c r="M23" i="29"/>
  <c r="M22" i="29"/>
  <c r="M21" i="29"/>
  <c r="M20" i="29"/>
  <c r="M27" i="28"/>
  <c r="L27" i="28"/>
  <c r="K27" i="28"/>
  <c r="M26" i="28"/>
  <c r="L26" i="28"/>
  <c r="K26" i="28"/>
  <c r="M25" i="28"/>
  <c r="L25" i="28"/>
  <c r="K25" i="28"/>
  <c r="M24" i="28"/>
  <c r="L24" i="28"/>
  <c r="K24" i="28"/>
  <c r="M23" i="28"/>
  <c r="L23" i="28"/>
  <c r="K23" i="28"/>
  <c r="M22" i="28"/>
  <c r="L22" i="28"/>
  <c r="K22" i="28"/>
  <c r="M21" i="28"/>
  <c r="L21" i="28"/>
  <c r="K21" i="28"/>
  <c r="L16" i="20" l="1"/>
  <c r="M16" i="20" s="1"/>
  <c r="N16" i="20" s="1"/>
  <c r="J16" i="20"/>
  <c r="I16" i="20"/>
  <c r="J15" i="30" l="1"/>
  <c r="I15" i="30"/>
  <c r="H15" i="30"/>
  <c r="G15" i="30"/>
  <c r="J14" i="30"/>
  <c r="I14" i="30"/>
  <c r="H14" i="30"/>
  <c r="G14" i="30"/>
  <c r="J13" i="30"/>
  <c r="I13" i="30"/>
  <c r="H13" i="30"/>
  <c r="G13" i="30"/>
  <c r="J12" i="30"/>
  <c r="I12" i="30"/>
  <c r="H12" i="30"/>
  <c r="G12" i="30"/>
  <c r="L15" i="20"/>
  <c r="M15" i="20" s="1"/>
  <c r="N15" i="20" s="1"/>
  <c r="L14" i="20"/>
  <c r="M14" i="20" s="1"/>
  <c r="N14" i="20" s="1"/>
  <c r="J15" i="20"/>
  <c r="I15" i="20"/>
  <c r="J14" i="20"/>
  <c r="I14" i="20"/>
  <c r="J68" i="35" l="1"/>
  <c r="K68" i="35"/>
  <c r="L68" i="35"/>
  <c r="M68" i="35"/>
  <c r="N68" i="35"/>
  <c r="O68" i="35"/>
  <c r="P68" i="35"/>
  <c r="J66" i="35"/>
  <c r="K66" i="35"/>
  <c r="L66" i="35"/>
  <c r="M66" i="35"/>
  <c r="N66" i="35"/>
  <c r="O66" i="35"/>
  <c r="P66" i="35"/>
  <c r="J64" i="35"/>
  <c r="K64" i="35"/>
  <c r="L64" i="35"/>
  <c r="M64" i="35"/>
  <c r="N64" i="35"/>
  <c r="O64" i="35"/>
  <c r="P64" i="35"/>
  <c r="J62" i="35"/>
  <c r="K62" i="35"/>
  <c r="L62" i="35"/>
  <c r="M62" i="35"/>
  <c r="N62" i="35"/>
  <c r="O62" i="35"/>
  <c r="P62" i="35"/>
  <c r="J60" i="35"/>
  <c r="K60" i="35"/>
  <c r="L60" i="35"/>
  <c r="M60" i="35"/>
  <c r="N60" i="35"/>
  <c r="O60" i="35"/>
  <c r="P60" i="35"/>
  <c r="J58" i="35"/>
  <c r="K58" i="35"/>
  <c r="L58" i="35"/>
  <c r="M58" i="35"/>
  <c r="N58" i="35"/>
  <c r="O58" i="35"/>
  <c r="P58" i="35"/>
  <c r="J56" i="35"/>
  <c r="K56" i="35"/>
  <c r="L56" i="35"/>
  <c r="M56" i="35"/>
  <c r="N56" i="35"/>
  <c r="O56" i="35"/>
  <c r="P56" i="35"/>
  <c r="J54" i="35"/>
  <c r="K54" i="35"/>
  <c r="L54" i="35"/>
  <c r="M54" i="35"/>
  <c r="N54" i="35"/>
  <c r="O54" i="35"/>
  <c r="P54" i="35"/>
  <c r="J52" i="35"/>
  <c r="K52" i="35"/>
  <c r="L52" i="35"/>
  <c r="M52" i="35"/>
  <c r="N52" i="35"/>
  <c r="O52" i="35"/>
  <c r="P52" i="35"/>
  <c r="L13" i="20"/>
  <c r="M13" i="20" s="1"/>
  <c r="N13" i="20" s="1"/>
  <c r="L12" i="20"/>
  <c r="M12" i="20" s="1"/>
  <c r="N12" i="20" s="1"/>
  <c r="J13" i="20"/>
  <c r="I13" i="20"/>
  <c r="J12" i="20"/>
  <c r="I12" i="20"/>
  <c r="F33" i="35"/>
  <c r="L11" i="20" l="1"/>
  <c r="M11" i="20" s="1"/>
  <c r="N11" i="20" s="1"/>
  <c r="L10" i="20"/>
  <c r="M10" i="20" s="1"/>
  <c r="N10" i="20" s="1"/>
  <c r="L9" i="20"/>
  <c r="M9" i="20" s="1"/>
  <c r="N9" i="20" s="1"/>
  <c r="L8" i="20"/>
  <c r="M8" i="20" s="1"/>
  <c r="N8" i="20" s="1"/>
  <c r="I11" i="20"/>
  <c r="J11" i="20"/>
  <c r="I10" i="20"/>
  <c r="J10" i="20"/>
  <c r="I9" i="20"/>
  <c r="J9" i="20"/>
  <c r="I8" i="20"/>
  <c r="J8" i="20"/>
  <c r="F166" i="11" l="1"/>
  <c r="G166" i="11"/>
  <c r="H166" i="11"/>
  <c r="I166" i="11"/>
  <c r="F167" i="11"/>
  <c r="G167" i="11"/>
  <c r="H167" i="11"/>
  <c r="I167" i="11"/>
  <c r="F168" i="11"/>
  <c r="G168" i="11"/>
  <c r="H168" i="11"/>
  <c r="I168" i="11"/>
  <c r="F169" i="11"/>
  <c r="G169" i="11"/>
  <c r="H169" i="11"/>
  <c r="I169" i="11"/>
  <c r="F170" i="11"/>
  <c r="G170" i="11"/>
  <c r="H170" i="11"/>
  <c r="I170" i="11"/>
  <c r="F171" i="11"/>
  <c r="G171" i="11"/>
  <c r="H171" i="11"/>
  <c r="I171" i="11"/>
  <c r="F172" i="11"/>
  <c r="G172" i="11"/>
  <c r="H172" i="11"/>
  <c r="I172" i="11"/>
  <c r="F173" i="11"/>
  <c r="G173" i="11"/>
  <c r="H173" i="11"/>
  <c r="I173" i="11"/>
  <c r="F174" i="11"/>
  <c r="G174" i="11"/>
  <c r="H174" i="11"/>
  <c r="I174" i="11"/>
  <c r="J7" i="10"/>
  <c r="K7" i="10"/>
  <c r="J9" i="10"/>
  <c r="K9" i="10"/>
  <c r="J11" i="10"/>
  <c r="K11" i="10"/>
  <c r="J13" i="10"/>
  <c r="K13" i="10"/>
  <c r="J15" i="10"/>
  <c r="K15" i="10"/>
  <c r="J7" i="9"/>
  <c r="L7" i="9"/>
  <c r="M7" i="9"/>
  <c r="N7" i="9"/>
  <c r="O7" i="9"/>
  <c r="J9" i="9"/>
  <c r="L9" i="9"/>
  <c r="M9" i="9"/>
  <c r="N9" i="9"/>
  <c r="O9" i="9"/>
  <c r="J11" i="9"/>
  <c r="L11" i="9"/>
  <c r="M11" i="9"/>
  <c r="N11" i="9"/>
  <c r="O11" i="9"/>
  <c r="J13" i="9"/>
  <c r="L13" i="9"/>
  <c r="M13" i="9"/>
  <c r="N13" i="9"/>
  <c r="O13" i="9"/>
  <c r="J15" i="9"/>
  <c r="L15" i="9"/>
  <c r="M15" i="9"/>
  <c r="N15" i="9"/>
  <c r="O15" i="9"/>
  <c r="J8" i="6"/>
  <c r="K8" i="6"/>
  <c r="L8" i="6"/>
  <c r="M8" i="6"/>
  <c r="J10" i="6"/>
  <c r="K10" i="6"/>
  <c r="L10" i="6"/>
  <c r="M10" i="6"/>
  <c r="J12" i="6"/>
  <c r="K12" i="6"/>
  <c r="L12" i="6"/>
  <c r="M12" i="6"/>
  <c r="J15" i="6"/>
  <c r="K15" i="6"/>
  <c r="L15" i="6"/>
  <c r="M15" i="6"/>
  <c r="J17" i="6"/>
  <c r="K17" i="6"/>
  <c r="L17" i="6"/>
  <c r="M17" i="6"/>
  <c r="J115" i="5"/>
  <c r="K115" i="5"/>
  <c r="L115" i="5"/>
  <c r="J117" i="5"/>
  <c r="K117" i="5"/>
  <c r="L117" i="5"/>
  <c r="J119" i="5"/>
  <c r="K119" i="5"/>
  <c r="L119" i="5"/>
  <c r="J121" i="5"/>
  <c r="K121" i="5"/>
  <c r="L121" i="5"/>
  <c r="J123" i="5"/>
  <c r="K123" i="5"/>
  <c r="L123" i="5"/>
  <c r="J15" i="4"/>
  <c r="K15" i="4"/>
  <c r="L15" i="4"/>
  <c r="M15" i="4"/>
  <c r="N15" i="4"/>
  <c r="O15" i="4"/>
  <c r="J7" i="4"/>
  <c r="K7" i="4"/>
  <c r="L7" i="4"/>
  <c r="M7" i="4"/>
  <c r="N7" i="4"/>
  <c r="O7" i="4"/>
  <c r="J9" i="4"/>
  <c r="K9" i="4"/>
  <c r="L9" i="4"/>
  <c r="M9" i="4"/>
  <c r="N9" i="4"/>
  <c r="O9" i="4"/>
  <c r="J11" i="4"/>
  <c r="K11" i="4"/>
  <c r="L11" i="4"/>
  <c r="M11" i="4"/>
  <c r="N11" i="4"/>
  <c r="O11" i="4"/>
  <c r="J13" i="4"/>
  <c r="K13" i="4"/>
  <c r="L13" i="4"/>
  <c r="M13" i="4"/>
  <c r="N13" i="4"/>
  <c r="O13" i="4"/>
  <c r="J44" i="35"/>
  <c r="K44" i="35"/>
  <c r="L44" i="35"/>
  <c r="M44" i="35"/>
  <c r="N44" i="35"/>
  <c r="O44" i="35"/>
  <c r="P44" i="35"/>
  <c r="J46" i="35"/>
  <c r="K46" i="35"/>
  <c r="L46" i="35"/>
  <c r="M46" i="35"/>
  <c r="N46" i="35"/>
  <c r="O46" i="35"/>
  <c r="P46" i="35"/>
  <c r="J48" i="35"/>
  <c r="K48" i="35"/>
  <c r="L48" i="35"/>
  <c r="M48" i="35"/>
  <c r="N48" i="35"/>
  <c r="O48" i="35"/>
  <c r="P48" i="35"/>
  <c r="J50" i="35"/>
  <c r="K50" i="35"/>
  <c r="L50" i="35"/>
  <c r="M50" i="35"/>
  <c r="N50" i="35"/>
  <c r="O50" i="35"/>
  <c r="P50" i="35"/>
  <c r="K71" i="31" l="1"/>
  <c r="J71" i="31"/>
  <c r="I71" i="31"/>
  <c r="H71" i="31"/>
  <c r="G71" i="31"/>
  <c r="F71" i="31"/>
  <c r="K70" i="31"/>
  <c r="J70" i="31"/>
  <c r="I70" i="31"/>
  <c r="H70" i="31"/>
  <c r="G70" i="31"/>
  <c r="F70" i="31"/>
  <c r="K69" i="31"/>
  <c r="J69" i="31"/>
  <c r="I69" i="31"/>
  <c r="H69" i="31"/>
  <c r="G69" i="31"/>
  <c r="F69" i="31"/>
  <c r="K68" i="31"/>
  <c r="J68" i="31"/>
  <c r="I68" i="31"/>
  <c r="H68" i="31"/>
  <c r="G68" i="31"/>
  <c r="F68" i="31"/>
  <c r="K67" i="31"/>
  <c r="J67" i="31"/>
  <c r="I67" i="31"/>
  <c r="H67" i="31"/>
  <c r="G67" i="31"/>
  <c r="F67" i="31"/>
  <c r="K66" i="31"/>
  <c r="J66" i="31"/>
  <c r="I66" i="31"/>
  <c r="H66" i="31"/>
  <c r="G66" i="31"/>
  <c r="F66" i="31"/>
  <c r="K65" i="31"/>
  <c r="J65" i="31"/>
  <c r="I65" i="31"/>
  <c r="H65" i="31"/>
  <c r="G65" i="31"/>
  <c r="F65" i="31"/>
  <c r="K64" i="31"/>
  <c r="J64" i="31"/>
  <c r="I64" i="31"/>
  <c r="H64" i="31"/>
  <c r="G64" i="31"/>
  <c r="F64" i="31"/>
  <c r="K63" i="31"/>
  <c r="J63" i="31"/>
  <c r="I63" i="31"/>
  <c r="H63" i="31"/>
  <c r="G63" i="31"/>
  <c r="F63" i="31"/>
  <c r="K62" i="31"/>
  <c r="J62" i="31"/>
  <c r="I62" i="31"/>
  <c r="H62" i="31"/>
  <c r="G62" i="31"/>
  <c r="F62" i="31"/>
  <c r="K61" i="31"/>
  <c r="J61" i="31"/>
  <c r="I61" i="31"/>
  <c r="H61" i="31"/>
  <c r="G61" i="31"/>
  <c r="F61" i="31"/>
  <c r="K60" i="31"/>
  <c r="J60" i="31"/>
  <c r="I60" i="31"/>
  <c r="H60" i="31"/>
  <c r="G60" i="31"/>
  <c r="F60" i="31"/>
  <c r="K59" i="31"/>
  <c r="J59" i="31"/>
  <c r="I59" i="31"/>
  <c r="H59" i="31"/>
  <c r="G59" i="31"/>
  <c r="F59" i="31"/>
  <c r="J42" i="35" l="1"/>
  <c r="K42" i="35"/>
  <c r="L42" i="35"/>
  <c r="M42" i="35"/>
  <c r="N42" i="35"/>
  <c r="O42" i="35"/>
  <c r="P42" i="35"/>
  <c r="J40" i="35"/>
  <c r="K40" i="35"/>
  <c r="L40" i="35"/>
  <c r="M40" i="35"/>
  <c r="N40" i="35"/>
  <c r="O40" i="35"/>
  <c r="P40" i="35"/>
  <c r="J38" i="35"/>
  <c r="K38" i="35"/>
  <c r="L38" i="35"/>
  <c r="M38" i="35"/>
  <c r="N38" i="35"/>
  <c r="O38" i="35"/>
  <c r="P38" i="35"/>
  <c r="J36" i="35"/>
  <c r="K36" i="35"/>
  <c r="L36" i="35"/>
  <c r="M36" i="35"/>
  <c r="N36" i="35"/>
  <c r="O36" i="35"/>
  <c r="P36" i="35"/>
  <c r="J113" i="5"/>
  <c r="K113" i="5"/>
  <c r="L113" i="5"/>
  <c r="J111" i="5"/>
  <c r="K111" i="5"/>
  <c r="L111" i="5"/>
  <c r="J109" i="5"/>
  <c r="K109" i="5"/>
  <c r="L109" i="5"/>
  <c r="J107" i="5"/>
  <c r="K107" i="5"/>
  <c r="L107" i="5"/>
  <c r="K58" i="31" l="1"/>
  <c r="J58" i="31"/>
  <c r="I58" i="31"/>
  <c r="H58" i="31"/>
  <c r="G58" i="31"/>
  <c r="F58" i="31"/>
  <c r="K57" i="31"/>
  <c r="J57" i="31"/>
  <c r="I57" i="31"/>
  <c r="H57" i="31"/>
  <c r="G57" i="31"/>
  <c r="F57" i="31"/>
  <c r="K56" i="31"/>
  <c r="J56" i="31"/>
  <c r="I56" i="31"/>
  <c r="H56" i="31"/>
  <c r="G56" i="31"/>
  <c r="F56" i="31"/>
  <c r="K55" i="31"/>
  <c r="J55" i="31"/>
  <c r="I55" i="31"/>
  <c r="H55" i="31"/>
  <c r="G55" i="31"/>
  <c r="F55" i="31"/>
  <c r="J34" i="35" l="1"/>
  <c r="K34" i="35"/>
  <c r="L34" i="35"/>
  <c r="M34" i="35"/>
  <c r="N34" i="35"/>
  <c r="O34" i="35"/>
  <c r="P34" i="35"/>
  <c r="J32" i="35"/>
  <c r="K32" i="35"/>
  <c r="L32" i="35"/>
  <c r="M32" i="35"/>
  <c r="N32" i="35"/>
  <c r="O32" i="35"/>
  <c r="P32" i="35"/>
  <c r="J30" i="35"/>
  <c r="K30" i="35"/>
  <c r="L30" i="35"/>
  <c r="M30" i="35"/>
  <c r="N30" i="35"/>
  <c r="O30" i="35"/>
  <c r="P30" i="35"/>
  <c r="J28" i="35"/>
  <c r="K28" i="35"/>
  <c r="L28" i="35"/>
  <c r="M28" i="35"/>
  <c r="N28" i="35"/>
  <c r="O28" i="35"/>
  <c r="P28" i="35"/>
  <c r="J105" i="5"/>
  <c r="K105" i="5"/>
  <c r="L105" i="5"/>
  <c r="J103" i="5"/>
  <c r="K103" i="5"/>
  <c r="L103" i="5"/>
  <c r="J101" i="5"/>
  <c r="K101" i="5"/>
  <c r="L101" i="5"/>
  <c r="J99" i="5"/>
  <c r="K99" i="5"/>
  <c r="L99" i="5"/>
  <c r="K54" i="31" l="1"/>
  <c r="J54" i="31"/>
  <c r="I54" i="31"/>
  <c r="H54" i="31"/>
  <c r="G54" i="31"/>
  <c r="F54" i="31"/>
  <c r="F162" i="11"/>
  <c r="G162" i="11"/>
  <c r="H162" i="11"/>
  <c r="I162" i="11"/>
  <c r="F163" i="11"/>
  <c r="G163" i="11"/>
  <c r="H163" i="11"/>
  <c r="I163" i="11"/>
  <c r="F164" i="11"/>
  <c r="G164" i="11"/>
  <c r="H164" i="11"/>
  <c r="I164" i="11"/>
  <c r="F165" i="11"/>
  <c r="G165" i="11"/>
  <c r="H165" i="11"/>
  <c r="I165" i="11"/>
  <c r="I149" i="11" l="1"/>
  <c r="H149" i="11"/>
  <c r="G149" i="11"/>
  <c r="F149" i="11"/>
  <c r="J8" i="18" l="1"/>
  <c r="K8" i="18" s="1"/>
  <c r="L8" i="18"/>
  <c r="J89" i="5"/>
  <c r="K89" i="5"/>
  <c r="L89" i="5"/>
  <c r="J91" i="5"/>
  <c r="K91" i="5"/>
  <c r="L91" i="5"/>
  <c r="J93" i="5"/>
  <c r="K93" i="5"/>
  <c r="L93" i="5"/>
  <c r="J95" i="5"/>
  <c r="K95" i="5"/>
  <c r="L95" i="5"/>
  <c r="J97" i="5"/>
  <c r="K97" i="5"/>
  <c r="L97" i="5"/>
  <c r="I24" i="29" l="1"/>
  <c r="I23" i="29"/>
  <c r="I22" i="29"/>
  <c r="I21" i="29"/>
  <c r="I20" i="29"/>
  <c r="H24" i="29"/>
  <c r="H23" i="29"/>
  <c r="H22" i="29"/>
  <c r="H21" i="29"/>
  <c r="H20" i="29"/>
  <c r="G24" i="29"/>
  <c r="G23" i="29"/>
  <c r="G22" i="29"/>
  <c r="G21" i="29"/>
  <c r="G20" i="29"/>
  <c r="I19" i="29"/>
  <c r="H19" i="29"/>
  <c r="G19" i="29"/>
  <c r="I25" i="28"/>
  <c r="I24" i="28"/>
  <c r="I23" i="28"/>
  <c r="I22" i="28"/>
  <c r="I21" i="28"/>
  <c r="H25" i="28"/>
  <c r="H24" i="28"/>
  <c r="H23" i="28"/>
  <c r="H22" i="28"/>
  <c r="H21" i="28"/>
  <c r="G25" i="28"/>
  <c r="G24" i="28"/>
  <c r="G23" i="28"/>
  <c r="G22" i="28"/>
  <c r="G21" i="28"/>
  <c r="I20" i="28"/>
  <c r="H20" i="28"/>
  <c r="G20" i="28"/>
  <c r="K53" i="31" l="1"/>
  <c r="J53" i="31"/>
  <c r="I53" i="31"/>
  <c r="H53" i="31"/>
  <c r="G53" i="31"/>
  <c r="F53" i="31"/>
  <c r="K52" i="31"/>
  <c r="J52" i="31"/>
  <c r="I52" i="31"/>
  <c r="H52" i="31"/>
  <c r="G52" i="31"/>
  <c r="F52" i="31"/>
  <c r="K51" i="31"/>
  <c r="J51" i="31"/>
  <c r="I51" i="31"/>
  <c r="H51" i="31"/>
  <c r="G51" i="31"/>
  <c r="F51" i="31"/>
  <c r="K50" i="31"/>
  <c r="J50" i="31"/>
  <c r="I50" i="31"/>
  <c r="H50" i="31"/>
  <c r="G50" i="31"/>
  <c r="F50" i="31"/>
  <c r="C20" i="28"/>
  <c r="D20" i="28"/>
  <c r="E20" i="28"/>
  <c r="K20" i="28"/>
  <c r="L20" i="28"/>
  <c r="M20" i="28"/>
  <c r="C21" i="28"/>
  <c r="D21" i="28"/>
  <c r="E21" i="28"/>
  <c r="C22" i="28"/>
  <c r="D22" i="28"/>
  <c r="E22" i="28"/>
  <c r="C23" i="28"/>
  <c r="D23" i="28"/>
  <c r="E23" i="28"/>
  <c r="C24" i="28"/>
  <c r="D24" i="28"/>
  <c r="E24" i="28"/>
  <c r="C25" i="28"/>
  <c r="D25" i="28"/>
  <c r="E25" i="28"/>
  <c r="C26" i="28"/>
  <c r="D26" i="28"/>
  <c r="E26" i="28"/>
  <c r="C27" i="28"/>
  <c r="D27" i="28"/>
  <c r="E27" i="28"/>
  <c r="C19" i="29"/>
  <c r="D19" i="29"/>
  <c r="E19" i="29"/>
  <c r="M19" i="29"/>
  <c r="C20" i="29"/>
  <c r="D20" i="29"/>
  <c r="E20" i="29"/>
  <c r="C21" i="29"/>
  <c r="D21" i="29"/>
  <c r="E21" i="29"/>
  <c r="C22" i="29"/>
  <c r="D22" i="29"/>
  <c r="E22" i="29"/>
  <c r="C23" i="29"/>
  <c r="D23" i="29"/>
  <c r="E23" i="29"/>
  <c r="C24" i="29"/>
  <c r="D24" i="29"/>
  <c r="E24" i="29"/>
  <c r="C25" i="29"/>
  <c r="D25" i="29"/>
  <c r="E25" i="29"/>
  <c r="C26" i="29"/>
  <c r="D26" i="29"/>
  <c r="E26" i="29"/>
  <c r="K49" i="31" l="1"/>
  <c r="J49" i="31"/>
  <c r="I49" i="31"/>
  <c r="H49" i="31"/>
  <c r="G49" i="31"/>
  <c r="F49" i="31"/>
  <c r="K48" i="31"/>
  <c r="J48" i="31"/>
  <c r="I48" i="31"/>
  <c r="H48" i="31"/>
  <c r="G48" i="31"/>
  <c r="F48" i="31"/>
  <c r="K47" i="31"/>
  <c r="J47" i="31"/>
  <c r="I47" i="31"/>
  <c r="H47" i="31"/>
  <c r="G47" i="31"/>
  <c r="F47" i="31"/>
  <c r="J26" i="35" l="1"/>
  <c r="K26" i="35"/>
  <c r="L26" i="35"/>
  <c r="M26" i="35"/>
  <c r="N26" i="35"/>
  <c r="O26" i="35"/>
  <c r="P26" i="35"/>
  <c r="J24" i="35"/>
  <c r="K24" i="35"/>
  <c r="L24" i="35"/>
  <c r="M24" i="35"/>
  <c r="N24" i="35"/>
  <c r="O24" i="35"/>
  <c r="P24" i="35"/>
  <c r="J22" i="35"/>
  <c r="K22" i="35"/>
  <c r="L22" i="35"/>
  <c r="M22" i="35"/>
  <c r="N22" i="35"/>
  <c r="O22" i="35"/>
  <c r="P22" i="35"/>
  <c r="J20" i="35"/>
  <c r="K20" i="35"/>
  <c r="L20" i="35"/>
  <c r="M20" i="35"/>
  <c r="N20" i="35"/>
  <c r="O20" i="35"/>
  <c r="P20" i="35"/>
  <c r="J18" i="35"/>
  <c r="K18" i="35"/>
  <c r="L18" i="35"/>
  <c r="M18" i="35"/>
  <c r="N18" i="35"/>
  <c r="O18" i="35"/>
  <c r="P18" i="35"/>
  <c r="J16" i="35"/>
  <c r="K16" i="35"/>
  <c r="L16" i="35"/>
  <c r="M16" i="35"/>
  <c r="N16" i="35"/>
  <c r="O16" i="35"/>
  <c r="P16" i="35"/>
  <c r="J14" i="35"/>
  <c r="K14" i="35"/>
  <c r="L14" i="35"/>
  <c r="M14" i="35"/>
  <c r="N14" i="35"/>
  <c r="O14" i="35"/>
  <c r="P14" i="35"/>
  <c r="J12" i="35"/>
  <c r="K12" i="35"/>
  <c r="L12" i="35"/>
  <c r="M12" i="35"/>
  <c r="N12" i="35"/>
  <c r="O12" i="35"/>
  <c r="P12" i="35"/>
  <c r="F158" i="11"/>
  <c r="G158" i="11"/>
  <c r="H158" i="11"/>
  <c r="I158" i="11"/>
  <c r="F159" i="11"/>
  <c r="G159" i="11"/>
  <c r="H159" i="11"/>
  <c r="I159" i="11"/>
  <c r="F160" i="11"/>
  <c r="G160" i="11"/>
  <c r="H160" i="11"/>
  <c r="I160" i="11"/>
  <c r="F161" i="11"/>
  <c r="G161" i="11"/>
  <c r="H161" i="11"/>
  <c r="I161" i="11"/>
  <c r="F157" i="11"/>
  <c r="G157" i="11"/>
  <c r="H157" i="11"/>
  <c r="I157" i="11"/>
  <c r="F154" i="11"/>
  <c r="G154" i="11"/>
  <c r="H154" i="11"/>
  <c r="I154" i="11"/>
  <c r="F155" i="11"/>
  <c r="G155" i="11"/>
  <c r="H155" i="11"/>
  <c r="I155" i="11"/>
  <c r="F156" i="11"/>
  <c r="G156" i="11"/>
  <c r="H156" i="11"/>
  <c r="I156" i="11"/>
  <c r="F150" i="11" l="1"/>
  <c r="G150" i="11"/>
  <c r="H150" i="11"/>
  <c r="I150" i="11"/>
  <c r="F151" i="11"/>
  <c r="G151" i="11"/>
  <c r="H151" i="11"/>
  <c r="I151" i="11"/>
  <c r="F152" i="11"/>
  <c r="G152" i="11"/>
  <c r="H152" i="11"/>
  <c r="I152" i="11"/>
  <c r="F153" i="11"/>
  <c r="G153" i="11"/>
  <c r="H153" i="11"/>
  <c r="I153" i="11"/>
  <c r="J81" i="5"/>
  <c r="K81" i="5"/>
  <c r="L81" i="5"/>
  <c r="J83" i="5"/>
  <c r="K83" i="5"/>
  <c r="L83" i="5"/>
  <c r="J85" i="5"/>
  <c r="K85" i="5"/>
  <c r="L85" i="5"/>
  <c r="J87" i="5"/>
  <c r="K87" i="5"/>
  <c r="L87" i="5"/>
  <c r="K45" i="31" l="1"/>
  <c r="J45" i="31"/>
  <c r="I45" i="31"/>
  <c r="H45" i="31"/>
  <c r="G45" i="31"/>
  <c r="F45" i="31"/>
  <c r="K44" i="31"/>
  <c r="J44" i="31"/>
  <c r="I44" i="31"/>
  <c r="H44" i="31"/>
  <c r="G44" i="31"/>
  <c r="F44" i="31"/>
  <c r="K43" i="31"/>
  <c r="J43" i="31"/>
  <c r="I43" i="31"/>
  <c r="H43" i="31"/>
  <c r="G43" i="31"/>
  <c r="F43" i="31"/>
  <c r="K42" i="31"/>
  <c r="J42" i="31"/>
  <c r="I42" i="31"/>
  <c r="H42" i="31"/>
  <c r="G42" i="31"/>
  <c r="F42" i="31"/>
  <c r="J10" i="35" l="1"/>
  <c r="K10" i="35"/>
  <c r="L10" i="35"/>
  <c r="M10" i="35"/>
  <c r="N10" i="35"/>
  <c r="O10" i="35"/>
  <c r="P10" i="35"/>
  <c r="J8" i="35" l="1"/>
  <c r="K8" i="35"/>
  <c r="L8" i="35"/>
  <c r="M8" i="35"/>
  <c r="N8" i="35"/>
  <c r="O8" i="35"/>
  <c r="P8" i="35"/>
  <c r="F145" i="11"/>
  <c r="G145" i="11"/>
  <c r="H145" i="11"/>
  <c r="I145" i="11"/>
  <c r="F146" i="11"/>
  <c r="G146" i="11"/>
  <c r="H146" i="11"/>
  <c r="I146" i="11"/>
  <c r="F147" i="11"/>
  <c r="G147" i="11"/>
  <c r="H147" i="11"/>
  <c r="I147" i="11"/>
  <c r="F148" i="11"/>
  <c r="G148" i="11"/>
  <c r="H148" i="11"/>
  <c r="I148" i="11"/>
  <c r="J79" i="5"/>
  <c r="K79" i="5"/>
  <c r="L79" i="5"/>
  <c r="J77" i="5"/>
  <c r="K77" i="5"/>
  <c r="L77" i="5"/>
  <c r="J75" i="5"/>
  <c r="K75" i="5"/>
  <c r="L75" i="5"/>
  <c r="J73" i="5"/>
  <c r="K73" i="5"/>
  <c r="L73" i="5"/>
  <c r="F140" i="11" l="1"/>
  <c r="G140" i="11"/>
  <c r="H140" i="11"/>
  <c r="I140" i="11"/>
  <c r="F141" i="11"/>
  <c r="G141" i="11"/>
  <c r="H141" i="11"/>
  <c r="I141" i="11"/>
  <c r="F142" i="11"/>
  <c r="G142" i="11"/>
  <c r="H142" i="11"/>
  <c r="I142" i="11"/>
  <c r="F143" i="11"/>
  <c r="G143" i="11"/>
  <c r="H143" i="11"/>
  <c r="I143" i="11"/>
  <c r="F144" i="11"/>
  <c r="G144" i="11"/>
  <c r="H144" i="11"/>
  <c r="I144" i="11"/>
  <c r="J71" i="5"/>
  <c r="K71" i="5"/>
  <c r="L71" i="5"/>
  <c r="J69" i="5"/>
  <c r="K69" i="5"/>
  <c r="L69" i="5"/>
  <c r="J67" i="5"/>
  <c r="K67" i="5"/>
  <c r="L67" i="5"/>
  <c r="J65" i="5"/>
  <c r="K65" i="5"/>
  <c r="L65" i="5"/>
  <c r="K25" i="31" l="1"/>
  <c r="J25" i="31"/>
  <c r="I25" i="31"/>
  <c r="H25" i="31"/>
  <c r="G25" i="31"/>
  <c r="F25" i="31"/>
  <c r="K24" i="31"/>
  <c r="J24" i="31"/>
  <c r="I24" i="31"/>
  <c r="H24" i="31"/>
  <c r="G24" i="31"/>
  <c r="F24" i="31"/>
  <c r="J47" i="5" l="1"/>
  <c r="K47" i="5"/>
  <c r="L47" i="5"/>
  <c r="J49" i="5"/>
  <c r="K49" i="5"/>
  <c r="L49" i="5"/>
  <c r="J51" i="5"/>
  <c r="K51" i="5"/>
  <c r="L51" i="5"/>
  <c r="J53" i="5"/>
  <c r="K53" i="5"/>
  <c r="L53" i="5"/>
  <c r="J55" i="5"/>
  <c r="K55" i="5"/>
  <c r="L55" i="5"/>
  <c r="J57" i="5"/>
  <c r="K57" i="5"/>
  <c r="L57" i="5"/>
  <c r="J59" i="5"/>
  <c r="K59" i="5"/>
  <c r="L59" i="5"/>
  <c r="J61" i="5"/>
  <c r="K61" i="5"/>
  <c r="L61" i="5"/>
  <c r="K29" i="31" l="1"/>
  <c r="K30" i="31"/>
  <c r="K31" i="31"/>
  <c r="K32" i="31"/>
  <c r="K33" i="31"/>
  <c r="K34" i="31"/>
  <c r="K35" i="31"/>
  <c r="K36" i="31"/>
  <c r="K37" i="31"/>
  <c r="K38" i="31"/>
  <c r="K39" i="31"/>
  <c r="K40" i="31"/>
  <c r="K41" i="31"/>
  <c r="K28" i="31"/>
  <c r="J29" i="31"/>
  <c r="J30" i="31"/>
  <c r="J31" i="31"/>
  <c r="J32" i="31"/>
  <c r="J33" i="31"/>
  <c r="J34" i="31"/>
  <c r="J35" i="31"/>
  <c r="J36" i="31"/>
  <c r="J37" i="31"/>
  <c r="J38" i="31"/>
  <c r="J39" i="31"/>
  <c r="J40" i="31"/>
  <c r="J41" i="31"/>
  <c r="J28" i="31"/>
  <c r="I29" i="31"/>
  <c r="I30" i="31"/>
  <c r="I31" i="31"/>
  <c r="I32" i="31"/>
  <c r="I33" i="31"/>
  <c r="I34" i="31"/>
  <c r="I35" i="31"/>
  <c r="I36" i="31"/>
  <c r="I37" i="31"/>
  <c r="I38" i="31"/>
  <c r="I39" i="31"/>
  <c r="I40" i="31"/>
  <c r="I41" i="31"/>
  <c r="I28" i="31"/>
  <c r="H29" i="31"/>
  <c r="H30" i="31"/>
  <c r="H31" i="31"/>
  <c r="H32" i="31"/>
  <c r="H33" i="31"/>
  <c r="H34" i="31"/>
  <c r="H35" i="31"/>
  <c r="H36" i="31"/>
  <c r="H37" i="31"/>
  <c r="H38" i="31"/>
  <c r="H39" i="31"/>
  <c r="H40" i="31"/>
  <c r="H41" i="31"/>
  <c r="H28" i="31"/>
  <c r="G29" i="31"/>
  <c r="G30" i="31"/>
  <c r="G31" i="31"/>
  <c r="G32" i="31"/>
  <c r="G33" i="31"/>
  <c r="G34" i="31"/>
  <c r="G35" i="31"/>
  <c r="G36" i="31"/>
  <c r="G37" i="31"/>
  <c r="G38" i="31"/>
  <c r="G39" i="31"/>
  <c r="G40" i="31"/>
  <c r="G41" i="31"/>
  <c r="G28" i="31"/>
  <c r="F29" i="31"/>
  <c r="F30" i="31"/>
  <c r="F31" i="31"/>
  <c r="F32" i="31"/>
  <c r="F33" i="31"/>
  <c r="F34" i="31"/>
  <c r="F35" i="31"/>
  <c r="F36" i="31"/>
  <c r="F37" i="31"/>
  <c r="F38" i="31"/>
  <c r="F39" i="31"/>
  <c r="F40" i="31"/>
  <c r="F41" i="31"/>
  <c r="F28" i="31"/>
  <c r="J35" i="5" l="1"/>
  <c r="K35" i="5"/>
  <c r="L35" i="5"/>
  <c r="J45" i="5" l="1"/>
  <c r="K45" i="5"/>
  <c r="L45" i="5"/>
  <c r="J43" i="5" l="1"/>
  <c r="K43" i="5"/>
  <c r="L43" i="5"/>
  <c r="J41" i="5"/>
  <c r="K41" i="5"/>
  <c r="L41" i="5"/>
  <c r="J39" i="5"/>
  <c r="K39" i="5"/>
  <c r="L39" i="5"/>
  <c r="J37" i="5"/>
  <c r="K37" i="5"/>
  <c r="L37" i="5"/>
  <c r="J127" i="11" l="1"/>
  <c r="J128" i="11" s="1"/>
  <c r="J129" i="11" s="1"/>
  <c r="J130" i="11" s="1"/>
  <c r="J131" i="11" s="1"/>
  <c r="J132" i="11" s="1"/>
  <c r="J133" i="11" s="1"/>
  <c r="J134" i="11" s="1"/>
  <c r="J135" i="11" s="1"/>
  <c r="J136" i="11" s="1"/>
  <c r="J137" i="11" s="1"/>
  <c r="J138" i="11" s="1"/>
  <c r="J139" i="11" s="1"/>
  <c r="J140" i="11" s="1"/>
  <c r="J141" i="11" s="1"/>
  <c r="J142" i="11" s="1"/>
  <c r="J143" i="11" s="1"/>
  <c r="J144" i="11" s="1"/>
  <c r="J145" i="11" s="1"/>
  <c r="J146" i="11" s="1"/>
  <c r="J147" i="11" s="1"/>
  <c r="J148" i="11" s="1"/>
  <c r="J149" i="11" s="1"/>
  <c r="J150" i="11" s="1"/>
  <c r="J151" i="11" s="1"/>
  <c r="J152" i="11" s="1"/>
  <c r="J153" i="11" s="1"/>
  <c r="J154" i="11" s="1"/>
  <c r="J155" i="11" s="1"/>
  <c r="J156" i="11" s="1"/>
  <c r="J157" i="11" s="1"/>
  <c r="J158" i="11" s="1"/>
  <c r="J159" i="11" s="1"/>
  <c r="J160" i="11" s="1"/>
  <c r="J161" i="11" s="1"/>
  <c r="J162" i="11" s="1"/>
  <c r="J163" i="11" s="1"/>
  <c r="J164" i="11" s="1"/>
  <c r="J165" i="11" s="1"/>
  <c r="J166" i="11" s="1"/>
  <c r="J167" i="11" s="1"/>
  <c r="J168" i="11" s="1"/>
  <c r="J169" i="11" s="1"/>
  <c r="J170" i="11" s="1"/>
  <c r="J171" i="11" s="1"/>
  <c r="J172" i="11" s="1"/>
  <c r="J173" i="11" s="1"/>
  <c r="J174" i="11" s="1"/>
  <c r="J175" i="11" s="1"/>
  <c r="J176" i="11" s="1"/>
  <c r="J177" i="11" s="1"/>
  <c r="J178" i="11" s="1"/>
  <c r="J179" i="11" s="1"/>
  <c r="J180" i="11" s="1"/>
  <c r="J181" i="11" s="1"/>
  <c r="J182" i="11" s="1"/>
  <c r="J183" i="11" s="1"/>
  <c r="J184" i="11" s="1"/>
  <c r="J185" i="11" s="1"/>
  <c r="J186" i="11" s="1"/>
  <c r="J187" i="11" s="1"/>
  <c r="J188" i="11" s="1"/>
  <c r="J189" i="11" s="1"/>
  <c r="J190" i="11" s="1"/>
  <c r="J191" i="11" s="1"/>
  <c r="J192" i="11" s="1"/>
  <c r="J193" i="11" s="1"/>
  <c r="J194" i="11" s="1"/>
  <c r="J195" i="11" s="1"/>
  <c r="J196" i="11" s="1"/>
  <c r="J197" i="11" s="1"/>
  <c r="J198" i="11" s="1"/>
  <c r="J199" i="11" s="1"/>
  <c r="J200" i="11" s="1"/>
  <c r="J201" i="11" s="1"/>
  <c r="J202" i="11" s="1"/>
  <c r="J203" i="11" s="1"/>
  <c r="J204" i="11" s="1"/>
  <c r="J207" i="11" s="1"/>
  <c r="J208" i="11" s="1"/>
  <c r="J209" i="11" s="1"/>
  <c r="J210" i="11" s="1"/>
  <c r="J211" i="11" s="1"/>
  <c r="J212" i="11" s="1"/>
  <c r="J213" i="11" s="1"/>
  <c r="J214" i="11" s="1"/>
  <c r="J215" i="11" s="1"/>
  <c r="J216" i="11" s="1"/>
  <c r="J217" i="11" s="1"/>
  <c r="J218" i="11" s="1"/>
  <c r="J219" i="11" s="1"/>
  <c r="J220" i="11" s="1"/>
  <c r="J221" i="11" s="1"/>
  <c r="J222" i="11" s="1"/>
  <c r="J223" i="11" s="1"/>
  <c r="J224" i="11" s="1"/>
  <c r="J225" i="11" s="1"/>
  <c r="J226" i="11" s="1"/>
  <c r="J227" i="11" s="1"/>
  <c r="J228" i="11" s="1"/>
  <c r="J229" i="11" s="1"/>
  <c r="J230" i="11" s="1"/>
  <c r="J231" i="11" s="1"/>
  <c r="J232" i="11" s="1"/>
  <c r="J233" i="11" s="1"/>
  <c r="J234" i="11" s="1"/>
  <c r="J235" i="11" s="1"/>
  <c r="J236" i="11" s="1"/>
  <c r="J237" i="11" s="1"/>
  <c r="J238" i="11" s="1"/>
  <c r="J239" i="11" s="1"/>
  <c r="J240" i="11" s="1"/>
  <c r="J241" i="11" s="1"/>
  <c r="J242" i="11" s="1"/>
  <c r="J243" i="11" s="1"/>
  <c r="J244" i="11" s="1"/>
  <c r="J245" i="11" s="1"/>
  <c r="J246" i="11" s="1"/>
  <c r="J247" i="11" s="1"/>
  <c r="J248" i="11" s="1"/>
  <c r="J249" i="11" s="1"/>
  <c r="J250" i="11" s="1"/>
  <c r="J251" i="11" s="1"/>
  <c r="J252" i="11" s="1"/>
  <c r="J253" i="11" s="1"/>
  <c r="J254" i="11" s="1"/>
  <c r="J255" i="11" s="1"/>
  <c r="J256" i="11" s="1"/>
  <c r="J257" i="11" s="1"/>
  <c r="F135" i="11"/>
  <c r="G135" i="11"/>
  <c r="H135" i="11"/>
  <c r="I135" i="11"/>
  <c r="F136" i="11"/>
  <c r="G136" i="11"/>
  <c r="H136" i="11"/>
  <c r="I136" i="11"/>
  <c r="F137" i="11"/>
  <c r="G137" i="11"/>
  <c r="H137" i="11"/>
  <c r="I137" i="11"/>
  <c r="F138" i="11"/>
  <c r="G138" i="11"/>
  <c r="H138" i="11"/>
  <c r="I138" i="11"/>
  <c r="H8" i="32" l="1"/>
  <c r="J8" i="32" l="1"/>
  <c r="K8" i="32" s="1"/>
  <c r="I8" i="32"/>
  <c r="F128" i="11" l="1"/>
  <c r="G128" i="11"/>
  <c r="H128" i="11"/>
  <c r="I128" i="11"/>
  <c r="F129" i="11"/>
  <c r="G129" i="11"/>
  <c r="H129" i="11"/>
  <c r="I129" i="11"/>
  <c r="F130" i="11"/>
  <c r="G130" i="11"/>
  <c r="H130" i="11"/>
  <c r="I130" i="11"/>
  <c r="F131" i="11"/>
  <c r="G131" i="11"/>
  <c r="H131" i="11"/>
  <c r="I131" i="11"/>
  <c r="F132" i="11"/>
  <c r="G132" i="11"/>
  <c r="H132" i="11"/>
  <c r="I132" i="11"/>
  <c r="J33" i="5"/>
  <c r="K33" i="5"/>
  <c r="L33" i="5"/>
  <c r="J31" i="5"/>
  <c r="K31" i="5"/>
  <c r="L31" i="5"/>
  <c r="J29" i="5"/>
  <c r="K29" i="5"/>
  <c r="L29" i="5"/>
  <c r="J27" i="5"/>
  <c r="K27" i="5"/>
  <c r="L27" i="5"/>
  <c r="J23" i="5" l="1"/>
  <c r="K23" i="5"/>
  <c r="L23" i="5"/>
  <c r="J25" i="5"/>
  <c r="K25" i="5"/>
  <c r="L25" i="5"/>
  <c r="F119" i="11"/>
  <c r="G119" i="11"/>
  <c r="H119" i="11"/>
  <c r="I119" i="11"/>
  <c r="F120" i="11"/>
  <c r="G120" i="11"/>
  <c r="H120" i="11"/>
  <c r="I120" i="11"/>
  <c r="F121" i="11"/>
  <c r="G121" i="11"/>
  <c r="H121" i="11"/>
  <c r="I121" i="11"/>
  <c r="F122" i="11"/>
  <c r="G122" i="11"/>
  <c r="H122" i="11"/>
  <c r="I122" i="11"/>
  <c r="F123" i="11"/>
  <c r="G123" i="11"/>
  <c r="H123" i="11"/>
  <c r="I123" i="11"/>
  <c r="F124" i="11"/>
  <c r="G124" i="11"/>
  <c r="H124" i="11"/>
  <c r="I124" i="11"/>
  <c r="F125" i="11"/>
  <c r="G125" i="11"/>
  <c r="H125" i="11"/>
  <c r="I125" i="11"/>
  <c r="F127" i="11"/>
  <c r="G127" i="11"/>
  <c r="H127" i="11"/>
  <c r="I127" i="11"/>
  <c r="L21" i="5" l="1"/>
  <c r="K21" i="5"/>
  <c r="J21" i="5"/>
  <c r="E8" i="19" l="1"/>
  <c r="J17" i="5" l="1"/>
  <c r="K17" i="5"/>
  <c r="L17" i="5"/>
  <c r="J19" i="5"/>
  <c r="K19" i="5"/>
  <c r="L19" i="5"/>
  <c r="F118" i="11"/>
  <c r="G118" i="11"/>
  <c r="H118" i="11"/>
  <c r="I118" i="11"/>
  <c r="F114" i="11"/>
  <c r="G114" i="11"/>
  <c r="H114" i="11"/>
  <c r="I114" i="11"/>
  <c r="F115" i="11"/>
  <c r="G115" i="11"/>
  <c r="H115" i="11"/>
  <c r="I115" i="11"/>
  <c r="F116" i="11"/>
  <c r="G116" i="11"/>
  <c r="H116" i="11"/>
  <c r="I116" i="11"/>
  <c r="F117" i="11"/>
  <c r="G117" i="11"/>
  <c r="H117" i="11"/>
  <c r="I117" i="11"/>
  <c r="J7" i="5"/>
  <c r="K7" i="5"/>
  <c r="L7" i="5"/>
  <c r="J9" i="5"/>
  <c r="K9" i="5"/>
  <c r="L9" i="5"/>
  <c r="M9" i="19" l="1"/>
  <c r="F110" i="11" l="1"/>
  <c r="G110" i="11"/>
  <c r="H110" i="11"/>
  <c r="I110" i="11"/>
  <c r="F111" i="11"/>
  <c r="G111" i="11"/>
  <c r="H111" i="11"/>
  <c r="I111" i="11"/>
  <c r="F113" i="11"/>
  <c r="G113" i="11"/>
  <c r="H113" i="11"/>
  <c r="I113" i="11"/>
  <c r="F105" i="11" l="1"/>
  <c r="G105" i="11"/>
  <c r="H105" i="11"/>
  <c r="I105" i="11"/>
  <c r="F106" i="11"/>
  <c r="G106" i="11"/>
  <c r="H106" i="11"/>
  <c r="I106" i="11"/>
  <c r="F107" i="11"/>
  <c r="G107" i="11"/>
  <c r="H107" i="11"/>
  <c r="I107" i="11"/>
  <c r="F108" i="11"/>
  <c r="G108" i="11"/>
  <c r="H108" i="11"/>
  <c r="I108" i="11"/>
  <c r="F109" i="11"/>
  <c r="G109" i="11"/>
  <c r="H109" i="11"/>
  <c r="I109" i="11"/>
  <c r="F102" i="11"/>
  <c r="G102" i="11"/>
  <c r="H102" i="11"/>
  <c r="I102" i="11"/>
  <c r="F103" i="11"/>
  <c r="G103" i="11"/>
  <c r="H103" i="11"/>
  <c r="I103" i="11"/>
  <c r="F104" i="11"/>
  <c r="G104" i="11"/>
  <c r="H104" i="11"/>
  <c r="I104" i="11"/>
  <c r="I8" i="19" l="1"/>
  <c r="M8" i="19" l="1"/>
  <c r="J8" i="19"/>
  <c r="K8" i="19"/>
  <c r="L8" i="19"/>
  <c r="F100" i="11" l="1"/>
  <c r="G100" i="11"/>
  <c r="H100" i="11"/>
  <c r="I100" i="11"/>
  <c r="F95" i="11"/>
  <c r="G95" i="11"/>
  <c r="H95" i="11"/>
  <c r="I95" i="11"/>
  <c r="F96" i="11"/>
  <c r="G96" i="11"/>
  <c r="H96" i="11"/>
  <c r="I96" i="11"/>
  <c r="F97" i="11"/>
  <c r="G97" i="11"/>
  <c r="H97" i="11"/>
  <c r="I97" i="11"/>
  <c r="F99" i="11"/>
  <c r="G99" i="11"/>
  <c r="H99" i="11"/>
  <c r="I99" i="11"/>
  <c r="F89" i="11"/>
  <c r="G89" i="11"/>
  <c r="H89" i="11"/>
  <c r="I89" i="11"/>
  <c r="F92" i="11"/>
  <c r="G92" i="11"/>
  <c r="H92" i="11"/>
  <c r="I92" i="11"/>
  <c r="F93" i="11"/>
  <c r="G93" i="11"/>
  <c r="H93" i="11"/>
  <c r="I93" i="11"/>
  <c r="F94" i="11"/>
  <c r="G94" i="11"/>
  <c r="H94" i="11"/>
  <c r="I94" i="11"/>
  <c r="D8" i="39" l="1"/>
  <c r="I8" i="39"/>
  <c r="K9" i="39" s="1"/>
  <c r="J8" i="39"/>
  <c r="K8" i="39"/>
  <c r="F88" i="11" l="1"/>
  <c r="G88" i="11"/>
  <c r="H88" i="11"/>
  <c r="I88" i="11"/>
  <c r="F84" i="11"/>
  <c r="G84" i="11"/>
  <c r="H84" i="11"/>
  <c r="I84" i="11"/>
  <c r="F85" i="11"/>
  <c r="G85" i="11"/>
  <c r="H85" i="11"/>
  <c r="I85" i="11"/>
  <c r="F86" i="11"/>
  <c r="G86" i="11"/>
  <c r="H86" i="11"/>
  <c r="I86" i="11"/>
  <c r="F87" i="11"/>
  <c r="G87" i="11"/>
  <c r="H87" i="11"/>
  <c r="I87" i="11"/>
  <c r="F80" i="11" l="1"/>
  <c r="F81" i="11"/>
  <c r="F82" i="11"/>
  <c r="F83" i="11"/>
  <c r="F79" i="11"/>
  <c r="G79" i="11"/>
  <c r="H79" i="11"/>
  <c r="I79" i="11"/>
  <c r="G80" i="11"/>
  <c r="H80" i="11"/>
  <c r="I80" i="11"/>
  <c r="G81" i="11"/>
  <c r="H81" i="11"/>
  <c r="I81" i="11"/>
  <c r="G82" i="11"/>
  <c r="H82" i="11"/>
  <c r="I82" i="11"/>
  <c r="G83" i="11"/>
  <c r="H83" i="11"/>
  <c r="I83" i="11"/>
  <c r="N8" i="19" l="1"/>
  <c r="O8" i="19" s="1"/>
  <c r="P8" i="19" s="1"/>
  <c r="Q8" i="19" s="1"/>
  <c r="F76" i="11"/>
  <c r="G76" i="11"/>
  <c r="H76" i="11"/>
  <c r="I76" i="11"/>
  <c r="F78" i="11"/>
  <c r="G78" i="11"/>
  <c r="H78" i="11"/>
  <c r="I78" i="11"/>
  <c r="J62" i="11" l="1"/>
  <c r="J63" i="11" s="1"/>
  <c r="J64" i="11" s="1"/>
  <c r="J65" i="11" s="1"/>
  <c r="J66" i="11" s="1"/>
  <c r="J67" i="11" s="1"/>
  <c r="J68" i="11" s="1"/>
  <c r="J69" i="11" s="1"/>
  <c r="J70" i="11" s="1"/>
  <c r="J71" i="11" s="1"/>
  <c r="J72" i="11" s="1"/>
  <c r="J73" i="11" s="1"/>
  <c r="J74" i="11" s="1"/>
  <c r="J75" i="11" s="1"/>
  <c r="J76" i="11" s="1"/>
  <c r="J77" i="11" s="1"/>
  <c r="J78" i="11" s="1"/>
  <c r="J79" i="11" s="1"/>
  <c r="J80" i="11" s="1"/>
  <c r="J81" i="11" s="1"/>
  <c r="J82" i="11" s="1"/>
  <c r="J83" i="11" s="1"/>
  <c r="J84" i="11" s="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J116" i="11" s="1"/>
  <c r="J117" i="11" s="1"/>
  <c r="J118" i="11" s="1"/>
  <c r="J119" i="11" s="1"/>
  <c r="J120" i="11" s="1"/>
  <c r="J121" i="11" s="1"/>
  <c r="J122" i="11" s="1"/>
  <c r="J123" i="11" s="1"/>
  <c r="J124" i="11" s="1"/>
  <c r="J125" i="11" s="1"/>
  <c r="F71" i="11" l="1"/>
  <c r="G71" i="11"/>
  <c r="H71" i="11"/>
  <c r="I71" i="11"/>
  <c r="F72" i="11"/>
  <c r="G72" i="11"/>
  <c r="H72" i="11"/>
  <c r="I72" i="11"/>
  <c r="F73" i="11"/>
  <c r="G73" i="11"/>
  <c r="H73" i="11"/>
  <c r="I73" i="11"/>
  <c r="F74" i="11"/>
  <c r="G74" i="11"/>
  <c r="H74" i="11"/>
  <c r="I74" i="11"/>
  <c r="M23" i="48" l="1"/>
  <c r="L23" i="48"/>
  <c r="K23" i="48"/>
  <c r="M22" i="48"/>
  <c r="L22" i="48"/>
  <c r="K22" i="48"/>
  <c r="M21" i="48"/>
  <c r="L21" i="48"/>
  <c r="K21" i="48"/>
  <c r="M20" i="48"/>
  <c r="L20" i="48"/>
  <c r="K20" i="48"/>
  <c r="M19" i="48"/>
  <c r="L19" i="48"/>
  <c r="K19" i="48"/>
  <c r="M18" i="48"/>
  <c r="L18" i="48"/>
  <c r="K18" i="48"/>
  <c r="M17" i="48"/>
  <c r="L17" i="48"/>
  <c r="K17" i="48"/>
  <c r="M16" i="48"/>
  <c r="L16" i="48"/>
  <c r="K16" i="48"/>
  <c r="J12" i="39" l="1"/>
  <c r="I12" i="39"/>
  <c r="K13" i="39" l="1"/>
  <c r="F70" i="11" l="1"/>
  <c r="G70" i="11"/>
  <c r="H70" i="11"/>
  <c r="I70" i="11"/>
  <c r="F67" i="11"/>
  <c r="G67" i="11"/>
  <c r="H67" i="11"/>
  <c r="I67" i="11"/>
  <c r="F68" i="11"/>
  <c r="G68" i="11"/>
  <c r="H68" i="11"/>
  <c r="I68" i="11"/>
  <c r="F69" i="11"/>
  <c r="G69" i="11"/>
  <c r="H69" i="11"/>
  <c r="I69" i="11"/>
  <c r="D12" i="39" l="1"/>
  <c r="E12" i="39" s="1"/>
  <c r="K12" i="39" s="1"/>
  <c r="F63" i="11" l="1"/>
  <c r="G63" i="11"/>
  <c r="H63" i="11"/>
  <c r="I63" i="11"/>
  <c r="F64" i="11"/>
  <c r="G64" i="11"/>
  <c r="H64" i="11"/>
  <c r="I64" i="11"/>
  <c r="F65" i="11"/>
  <c r="G65" i="11"/>
  <c r="H65" i="11"/>
  <c r="I65" i="11"/>
  <c r="F66" i="11"/>
  <c r="G66" i="11"/>
  <c r="H66" i="11"/>
  <c r="I66" i="11"/>
  <c r="F54" i="11" l="1"/>
  <c r="G54" i="11"/>
  <c r="H54" i="11"/>
  <c r="I54" i="11"/>
  <c r="F55" i="11"/>
  <c r="G55" i="11"/>
  <c r="H55" i="11"/>
  <c r="I55" i="11"/>
  <c r="F56" i="11"/>
  <c r="G56" i="11"/>
  <c r="H56" i="11"/>
  <c r="I56" i="11"/>
  <c r="F57" i="11"/>
  <c r="G57" i="11"/>
  <c r="H57" i="11"/>
  <c r="I57" i="11"/>
  <c r="F58" i="11"/>
  <c r="G58" i="11"/>
  <c r="H58" i="11"/>
  <c r="I58" i="11"/>
  <c r="F59" i="11"/>
  <c r="G59" i="11"/>
  <c r="H59" i="11"/>
  <c r="I59" i="11"/>
  <c r="F60" i="11"/>
  <c r="G60" i="11"/>
  <c r="H60" i="11"/>
  <c r="I60" i="11"/>
  <c r="F61" i="11"/>
  <c r="G61" i="11"/>
  <c r="H61" i="11"/>
  <c r="I61" i="11"/>
  <c r="F62" i="11"/>
  <c r="G62" i="11"/>
  <c r="H62" i="11"/>
  <c r="I62" i="11"/>
  <c r="F47" i="11" l="1"/>
  <c r="G47" i="11"/>
  <c r="H47" i="11"/>
  <c r="I47" i="11"/>
  <c r="J47" i="11"/>
  <c r="F48" i="11"/>
  <c r="G48" i="11"/>
  <c r="H48" i="11"/>
  <c r="I48" i="11"/>
  <c r="J48" i="11"/>
  <c r="F52" i="11"/>
  <c r="G52" i="11"/>
  <c r="H52" i="11"/>
  <c r="I52" i="11"/>
  <c r="F53" i="11"/>
  <c r="G53" i="11"/>
  <c r="H53" i="11"/>
  <c r="I53" i="11"/>
  <c r="F38" i="11" l="1"/>
  <c r="G38" i="11"/>
  <c r="H38" i="11"/>
  <c r="I38" i="11"/>
  <c r="J38" i="11"/>
  <c r="F39" i="11"/>
  <c r="G39" i="11"/>
  <c r="H39" i="11"/>
  <c r="I39" i="11"/>
  <c r="J39" i="11"/>
  <c r="F40" i="11"/>
  <c r="G40" i="11"/>
  <c r="H40" i="11"/>
  <c r="I40" i="11"/>
  <c r="J40" i="11"/>
  <c r="F41" i="11"/>
  <c r="G41" i="11"/>
  <c r="H41" i="11"/>
  <c r="I41" i="11"/>
  <c r="J41" i="11"/>
  <c r="F42" i="11"/>
  <c r="G42" i="11"/>
  <c r="H42" i="11"/>
  <c r="I42" i="11"/>
  <c r="J42" i="11"/>
  <c r="F43" i="11"/>
  <c r="G43" i="11"/>
  <c r="H43" i="11"/>
  <c r="I43" i="11"/>
  <c r="J43" i="11"/>
  <c r="F44" i="11"/>
  <c r="G44" i="11"/>
  <c r="H44" i="11"/>
  <c r="I44" i="11"/>
  <c r="J44" i="11"/>
  <c r="F45" i="11"/>
  <c r="F46" i="11"/>
  <c r="G46" i="11"/>
  <c r="H46" i="11"/>
  <c r="I46" i="11"/>
  <c r="J46" i="11"/>
  <c r="K16" i="31" l="1"/>
  <c r="J16" i="31"/>
  <c r="I16" i="31"/>
  <c r="H16" i="31"/>
  <c r="G16" i="31"/>
  <c r="F16" i="31"/>
  <c r="K15" i="31"/>
  <c r="J15" i="31"/>
  <c r="I15" i="31"/>
  <c r="H15" i="31"/>
  <c r="G15" i="31"/>
  <c r="F15" i="31"/>
  <c r="K14" i="31"/>
  <c r="J14" i="31"/>
  <c r="I14" i="31"/>
  <c r="H14" i="31"/>
  <c r="G14" i="31"/>
  <c r="F14" i="31"/>
  <c r="K13" i="31"/>
  <c r="J13" i="31"/>
  <c r="I13" i="31"/>
  <c r="H13" i="31"/>
  <c r="G13" i="31"/>
  <c r="F13" i="31"/>
  <c r="K12" i="31"/>
  <c r="J12" i="31"/>
  <c r="I12" i="31"/>
  <c r="H12" i="31"/>
  <c r="G12" i="31"/>
  <c r="F12" i="31"/>
  <c r="K11" i="31"/>
  <c r="J11" i="31"/>
  <c r="I11" i="31"/>
  <c r="H11" i="31"/>
  <c r="G11" i="31"/>
  <c r="F11" i="31"/>
  <c r="K10" i="31"/>
  <c r="J10" i="31"/>
  <c r="I10" i="31"/>
  <c r="H10" i="31"/>
  <c r="G10" i="31"/>
  <c r="F10" i="31"/>
  <c r="K9" i="31"/>
  <c r="J9" i="31"/>
  <c r="I9" i="31"/>
  <c r="H9" i="31"/>
  <c r="G9" i="31"/>
  <c r="F9" i="31"/>
  <c r="K8" i="31"/>
  <c r="J8" i="31"/>
  <c r="I8" i="31"/>
  <c r="H8" i="31"/>
  <c r="G8" i="31"/>
  <c r="F8" i="31"/>
  <c r="F30" i="11" l="1"/>
  <c r="G30" i="11"/>
  <c r="H30" i="11"/>
  <c r="I30" i="11"/>
  <c r="J30" i="11"/>
  <c r="F31" i="11"/>
  <c r="G31" i="11"/>
  <c r="H31" i="11"/>
  <c r="I31" i="11"/>
  <c r="J31" i="11"/>
  <c r="F32" i="11"/>
  <c r="G32" i="11"/>
  <c r="H32" i="11"/>
  <c r="I32" i="11"/>
  <c r="J32" i="11"/>
  <c r="F33" i="11"/>
  <c r="G33" i="11"/>
  <c r="H33" i="11"/>
  <c r="I33" i="11"/>
  <c r="J33" i="11"/>
  <c r="F34" i="11"/>
  <c r="G34" i="11"/>
  <c r="H34" i="11"/>
  <c r="I34" i="11"/>
  <c r="J34" i="11"/>
  <c r="F35" i="11"/>
  <c r="G35" i="11"/>
  <c r="H35" i="11"/>
  <c r="I35" i="11"/>
  <c r="J35" i="11"/>
  <c r="F36" i="11"/>
  <c r="G36" i="11"/>
  <c r="H36" i="11"/>
  <c r="I36" i="11"/>
  <c r="J36" i="11"/>
  <c r="F37" i="11"/>
  <c r="G37" i="11"/>
  <c r="H37" i="11"/>
  <c r="I37" i="11"/>
  <c r="J37" i="11"/>
  <c r="F25" i="11" l="1"/>
  <c r="G25" i="11"/>
  <c r="H25" i="11"/>
  <c r="I25" i="11"/>
  <c r="J25" i="11"/>
  <c r="F26" i="11"/>
  <c r="G26" i="11"/>
  <c r="H26" i="11"/>
  <c r="I26" i="11"/>
  <c r="J26" i="11"/>
  <c r="F27" i="11"/>
  <c r="G27" i="11"/>
  <c r="H27" i="11"/>
  <c r="I27" i="11"/>
  <c r="J27" i="11"/>
  <c r="F28" i="11"/>
  <c r="G28" i="11"/>
  <c r="H28" i="11"/>
  <c r="I28" i="11"/>
  <c r="J28" i="11"/>
  <c r="F29" i="11"/>
  <c r="G29" i="11"/>
  <c r="H29" i="11"/>
  <c r="I29" i="11"/>
  <c r="J29" i="11"/>
  <c r="F21" i="11" l="1"/>
  <c r="G21" i="11"/>
  <c r="H21" i="11"/>
  <c r="I21" i="11"/>
  <c r="J21" i="11"/>
  <c r="F22" i="11"/>
  <c r="G22" i="11"/>
  <c r="H22" i="11"/>
  <c r="I22" i="11"/>
  <c r="J22" i="11"/>
  <c r="F23" i="11"/>
  <c r="G23" i="11"/>
  <c r="H23" i="11"/>
  <c r="I23" i="11"/>
  <c r="J23" i="11"/>
  <c r="F24" i="11"/>
  <c r="G24" i="11"/>
  <c r="H24" i="11"/>
  <c r="I24" i="11"/>
  <c r="J24" i="11"/>
  <c r="F16" i="11" l="1"/>
  <c r="G16" i="11"/>
  <c r="H16" i="11"/>
  <c r="I16" i="11"/>
  <c r="J16" i="11"/>
  <c r="F17" i="11"/>
  <c r="G17" i="11"/>
  <c r="H17" i="11"/>
  <c r="I17" i="11"/>
  <c r="J17" i="11"/>
  <c r="F18" i="11"/>
  <c r="G18" i="11"/>
  <c r="H18" i="11"/>
  <c r="I18" i="11"/>
  <c r="J18" i="11"/>
  <c r="F19" i="11"/>
  <c r="G19" i="11"/>
  <c r="H19" i="11"/>
  <c r="I19" i="11"/>
  <c r="J19" i="11"/>
  <c r="F20" i="11"/>
  <c r="G20" i="11"/>
  <c r="H20" i="11"/>
  <c r="I20" i="11"/>
  <c r="J20" i="11"/>
  <c r="F12" i="11" l="1"/>
  <c r="G12" i="11"/>
  <c r="H12" i="11"/>
  <c r="I12" i="11"/>
  <c r="J12" i="11"/>
  <c r="F13" i="11"/>
  <c r="G13" i="11"/>
  <c r="H13" i="11"/>
  <c r="I13" i="11"/>
  <c r="J13" i="11"/>
  <c r="F14" i="11"/>
  <c r="G14" i="11"/>
  <c r="H14" i="11"/>
  <c r="I14" i="11"/>
  <c r="J14" i="11"/>
  <c r="F15" i="11"/>
  <c r="G15" i="11"/>
  <c r="H15" i="11"/>
  <c r="I15" i="11"/>
  <c r="J15" i="11"/>
  <c r="F8" i="11" l="1"/>
  <c r="G8" i="11"/>
  <c r="H8" i="11"/>
  <c r="I8" i="11"/>
  <c r="J8" i="11"/>
  <c r="F9" i="11"/>
  <c r="G9" i="11"/>
  <c r="H9" i="11"/>
  <c r="I9" i="11"/>
  <c r="J9" i="11"/>
  <c r="F10" i="11"/>
  <c r="G10" i="11"/>
  <c r="H10" i="11"/>
  <c r="I10" i="11"/>
  <c r="J10" i="11"/>
  <c r="F11" i="11"/>
  <c r="G11" i="11"/>
  <c r="H11" i="11"/>
  <c r="I11" i="11"/>
  <c r="J11" i="11"/>
  <c r="N22" i="19" l="1"/>
  <c r="M22" i="19"/>
  <c r="L22" i="19"/>
  <c r="I22" i="19"/>
  <c r="H22" i="19"/>
  <c r="G22" i="19"/>
  <c r="E22" i="19"/>
  <c r="D22" i="19"/>
  <c r="C22" i="19"/>
  <c r="N21" i="19"/>
  <c r="M21" i="19"/>
  <c r="L21" i="19"/>
  <c r="I21" i="19"/>
  <c r="H21" i="19"/>
  <c r="G21" i="19"/>
  <c r="E21" i="19"/>
  <c r="D21" i="19"/>
  <c r="C21" i="19"/>
  <c r="N20" i="19"/>
  <c r="M20" i="19"/>
  <c r="L20" i="19"/>
  <c r="I20" i="19"/>
  <c r="H20" i="19"/>
  <c r="G20" i="19"/>
  <c r="E20" i="19"/>
  <c r="D20" i="19"/>
  <c r="C20" i="19"/>
  <c r="N19" i="19"/>
  <c r="M19" i="19"/>
  <c r="L19" i="19"/>
  <c r="I19" i="19"/>
  <c r="H19" i="19"/>
  <c r="G19" i="19"/>
  <c r="E19" i="19"/>
  <c r="D19" i="19"/>
  <c r="C19" i="19"/>
  <c r="N18" i="19"/>
  <c r="M18" i="19"/>
  <c r="L18" i="19"/>
  <c r="I18" i="19"/>
  <c r="H18" i="19"/>
  <c r="G18" i="19"/>
  <c r="E18" i="19"/>
  <c r="D18" i="19"/>
  <c r="C18" i="19"/>
  <c r="N17" i="19"/>
  <c r="M17" i="19"/>
  <c r="L17" i="19"/>
  <c r="I17" i="19"/>
  <c r="H17" i="19"/>
  <c r="G17" i="19"/>
  <c r="E17" i="19"/>
  <c r="D17" i="19"/>
  <c r="C17" i="19"/>
  <c r="N16" i="19"/>
  <c r="M16" i="19"/>
  <c r="L16" i="19"/>
  <c r="I16" i="19"/>
  <c r="H16" i="19"/>
  <c r="G16" i="19"/>
  <c r="E16" i="19"/>
  <c r="D16" i="19"/>
  <c r="C16" i="19"/>
  <c r="N15" i="19"/>
  <c r="M15" i="19"/>
  <c r="L15" i="19"/>
  <c r="I15" i="19"/>
  <c r="H15" i="19"/>
  <c r="G15" i="19"/>
  <c r="E15" i="19"/>
  <c r="D15" i="19"/>
  <c r="C15" i="19"/>
  <c r="D8" i="41" l="1"/>
  <c r="I8" i="41" s="1"/>
  <c r="L23" i="41" l="1"/>
  <c r="K23" i="41"/>
  <c r="J23" i="41"/>
  <c r="H23" i="41"/>
  <c r="G23" i="41"/>
  <c r="F23" i="41"/>
  <c r="D23" i="41"/>
  <c r="C23" i="41"/>
  <c r="B23" i="41"/>
  <c r="L22" i="41"/>
  <c r="K22" i="41"/>
  <c r="J22" i="41"/>
  <c r="H22" i="41"/>
  <c r="G22" i="41"/>
  <c r="F22" i="41"/>
  <c r="D22" i="41"/>
  <c r="C22" i="41"/>
  <c r="B22" i="41"/>
  <c r="L21" i="41"/>
  <c r="K21" i="41"/>
  <c r="J21" i="41"/>
  <c r="H21" i="41"/>
  <c r="G21" i="41"/>
  <c r="F21" i="41"/>
  <c r="D21" i="41"/>
  <c r="C21" i="41"/>
  <c r="B21" i="41"/>
  <c r="L20" i="41"/>
  <c r="K20" i="41"/>
  <c r="J20" i="41"/>
  <c r="H20" i="41"/>
  <c r="G20" i="41"/>
  <c r="F20" i="41"/>
  <c r="D20" i="41"/>
  <c r="C20" i="41"/>
  <c r="B20" i="41"/>
  <c r="L19" i="41"/>
  <c r="K19" i="41"/>
  <c r="J19" i="41"/>
  <c r="H19" i="41"/>
  <c r="G19" i="41"/>
  <c r="F19" i="41"/>
  <c r="D19" i="41"/>
  <c r="C19" i="41"/>
  <c r="B19" i="41"/>
  <c r="L18" i="41"/>
  <c r="K18" i="41"/>
  <c r="J18" i="41"/>
  <c r="H18" i="41"/>
  <c r="G18" i="41"/>
  <c r="F18" i="41"/>
  <c r="D18" i="41"/>
  <c r="C18" i="41"/>
  <c r="B18" i="41"/>
  <c r="L17" i="41"/>
  <c r="K17" i="41"/>
  <c r="J17" i="41"/>
  <c r="H17" i="41"/>
  <c r="G17" i="41"/>
  <c r="F17" i="41"/>
  <c r="D17" i="41"/>
  <c r="C17" i="41"/>
  <c r="B17" i="41"/>
  <c r="L16" i="41"/>
  <c r="K16" i="41"/>
  <c r="J16" i="41"/>
  <c r="H16" i="41"/>
  <c r="G16" i="41"/>
  <c r="F16" i="41"/>
  <c r="D16" i="41"/>
  <c r="C16" i="41"/>
  <c r="B16" i="41"/>
  <c r="E8" i="41"/>
  <c r="H8" i="41" l="1"/>
  <c r="J9" i="41" l="1"/>
  <c r="J8" i="41"/>
  <c r="L29" i="39" l="1"/>
  <c r="K29" i="39"/>
  <c r="J29" i="39"/>
  <c r="H29" i="39"/>
  <c r="G29" i="39"/>
  <c r="F29" i="39"/>
  <c r="D29" i="39"/>
  <c r="C29" i="39"/>
  <c r="B29" i="39"/>
  <c r="L28" i="39"/>
  <c r="K28" i="39"/>
  <c r="J28" i="39"/>
  <c r="H28" i="39"/>
  <c r="G28" i="39"/>
  <c r="F28" i="39"/>
  <c r="D28" i="39"/>
  <c r="C28" i="39"/>
  <c r="B28" i="39"/>
  <c r="L27" i="39"/>
  <c r="K27" i="39"/>
  <c r="J27" i="39"/>
  <c r="H27" i="39"/>
  <c r="G27" i="39"/>
  <c r="F27" i="39"/>
  <c r="D27" i="39"/>
  <c r="C27" i="39"/>
  <c r="B27" i="39"/>
  <c r="L26" i="39"/>
  <c r="K26" i="39"/>
  <c r="J26" i="39"/>
  <c r="H26" i="39"/>
  <c r="G26" i="39"/>
  <c r="F26" i="39"/>
  <c r="D26" i="39"/>
  <c r="C26" i="39"/>
  <c r="B26" i="39"/>
  <c r="L25" i="39"/>
  <c r="K25" i="39"/>
  <c r="J25" i="39"/>
  <c r="H25" i="39"/>
  <c r="G25" i="39"/>
  <c r="F25" i="39"/>
  <c r="D25" i="39"/>
  <c r="C25" i="39"/>
  <c r="B25" i="39"/>
  <c r="L24" i="39"/>
  <c r="K24" i="39"/>
  <c r="J24" i="39"/>
  <c r="H24" i="39"/>
  <c r="G24" i="39"/>
  <c r="F24" i="39"/>
  <c r="D24" i="39"/>
  <c r="C24" i="39"/>
  <c r="B24" i="39"/>
  <c r="L23" i="39"/>
  <c r="K23" i="39"/>
  <c r="J23" i="39"/>
  <c r="H23" i="39"/>
  <c r="G23" i="39"/>
  <c r="F23" i="39"/>
  <c r="D23" i="39"/>
  <c r="C23" i="39"/>
  <c r="B23" i="39"/>
  <c r="L22" i="39"/>
  <c r="K22" i="39"/>
  <c r="J22" i="39"/>
  <c r="H22" i="39"/>
  <c r="G22" i="39"/>
  <c r="F22" i="39"/>
  <c r="D22" i="39"/>
  <c r="C22" i="39"/>
  <c r="B22"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 LOW SGSINRO CORP ACCT ASST MGR</author>
    <author>Seo Yi Liew (MSC Singapore)</author>
  </authors>
  <commentList>
    <comment ref="B562" authorId="0" shapeId="0" xr:uid="{E4583204-9929-4853-95A9-AAE5E31DC9A8}">
      <text>
        <r>
          <rPr>
            <b/>
            <sz val="9"/>
            <color indexed="81"/>
            <rFont val="Tahoma"/>
            <family val="2"/>
          </rPr>
          <t xml:space="preserve">From 1st June 2014 B/L Date
</t>
        </r>
      </text>
    </comment>
    <comment ref="B615" authorId="1" shapeId="0" xr:uid="{646D1176-B3AE-4313-AE40-533CEBAA5F53}">
      <text>
        <r>
          <rPr>
            <sz val="14"/>
            <color indexed="81"/>
            <rFont val="Tahoma"/>
            <family val="2"/>
          </rPr>
          <t>Amarillo,TX
Amarillo,TX
Arcadia,WI
Atlanta,GA
Birmingham,AL
Buffalo,NY
Charlotte,NC
Chicago,IL
Chippewa Falls,WI
Cincinnati,OH
Cleveland,OH
Columbus,OH
Council Bluffs,IA
Dallas,TX
Denver,CO
Detroit,MI
Duluth,MN
East Saint Louis,IL
El Paso,TX
Fremont,NE
Front Royal,VA
Greensboro,NC
Greer,SC
Houston,TX
Huntsville,AL
Indianapolis,IN
Kansas City,KS
Kansas City,MO
Louisville,KY
Memphis,TN
Nashville,TN
New Orleans,LA
Philadelphia,PA
Pittsburgh,PA
Salt Lake City,UT
St Louis,MO
St Paul,MN
Worcester,MA</t>
        </r>
        <r>
          <rPr>
            <b/>
            <sz val="9"/>
            <color indexed="81"/>
            <rFont val="Tahoma"/>
            <family val="2"/>
          </rPr>
          <t xml:space="preserve">
</t>
        </r>
        <r>
          <rPr>
            <b/>
            <sz val="16"/>
            <color indexed="81"/>
            <rFont val="Tahoma"/>
            <family val="2"/>
          </rPr>
          <t>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 Afnindah (MSC Singapore)</author>
  </authors>
  <commentList>
    <comment ref="I304" authorId="0" shapeId="0" xr:uid="{94025115-8D2C-4CAB-B665-C0BDFCB1BDF1}">
      <text>
        <r>
          <rPr>
            <b/>
            <sz val="9"/>
            <color indexed="81"/>
            <rFont val="Tahoma"/>
            <family val="2"/>
          </rPr>
          <t>Noor Afnindah (MSC Singapore):</t>
        </r>
        <r>
          <rPr>
            <sz val="9"/>
            <color indexed="81"/>
            <rFont val="Tahoma"/>
            <family val="2"/>
          </rPr>
          <t xml:space="preserve">
PROFORMA CHANGE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Koh (MSC Singapore)</author>
  </authors>
  <commentList>
    <comment ref="G41" authorId="0" shapeId="0" xr:uid="{A004E586-2196-4770-BBFD-5F11FE6DC640}">
      <text>
        <r>
          <rPr>
            <b/>
            <sz val="9"/>
            <color indexed="81"/>
            <rFont val="Tahoma"/>
            <family val="2"/>
          </rPr>
          <t>NEW ROUTING / PROFORMA:
MANZANILLO – KINGSTON – NYC – BALTIMORE – SAVANNAH - CHARLESTON</t>
        </r>
      </text>
    </comment>
  </commentList>
</comments>
</file>

<file path=xl/sharedStrings.xml><?xml version="1.0" encoding="utf-8"?>
<sst xmlns="http://schemas.openxmlformats.org/spreadsheetml/2006/main" count="30232" uniqueCount="10109">
  <si>
    <t xml:space="preserve">RATES ENQUIRIES : </t>
  </si>
  <si>
    <t xml:space="preserve">SALES &amp; MARKETING DEPT : </t>
  </si>
  <si>
    <t>SG094-Mktg-Dept@msc.com</t>
  </si>
  <si>
    <t>NATALIE LEW</t>
  </si>
  <si>
    <t>6011 2399</t>
  </si>
  <si>
    <t>natalie.lew@msc.com</t>
  </si>
  <si>
    <t>PHOEBE HUANG</t>
  </si>
  <si>
    <t>6011 0562</t>
  </si>
  <si>
    <t>phoebe.huang@msc.com</t>
  </si>
  <si>
    <t>SHERWIN LIM</t>
  </si>
  <si>
    <t>6011 2395</t>
  </si>
  <si>
    <t>sherwin.lim@msc.com</t>
  </si>
  <si>
    <t>CHOK KAR HEE</t>
  </si>
  <si>
    <t>6011 2397</t>
  </si>
  <si>
    <t>karhee.chok@msc.com</t>
  </si>
  <si>
    <t>LEWIS SOH</t>
  </si>
  <si>
    <t>6011 7905</t>
  </si>
  <si>
    <t>lewis.soh@msc.com</t>
  </si>
  <si>
    <t xml:space="preserve">MELVIN TAN </t>
  </si>
  <si>
    <t>6011 0561</t>
  </si>
  <si>
    <t>melvin.tan@msc.com</t>
  </si>
  <si>
    <t>SUE ANN SOON</t>
  </si>
  <si>
    <t>6011 2327</t>
  </si>
  <si>
    <t>sueann.soon@msc.com</t>
  </si>
  <si>
    <t>LAWRENCE ANG (CROSS-TRADE)</t>
  </si>
  <si>
    <t>6011 2400</t>
  </si>
  <si>
    <t>lawrence.ang@msc.com</t>
  </si>
  <si>
    <t>DARIUS ONG</t>
  </si>
  <si>
    <t>6011 2396</t>
  </si>
  <si>
    <t>darius.ong@msc.com</t>
  </si>
  <si>
    <t>YURIKO KHOO</t>
  </si>
  <si>
    <t>6011 2402</t>
  </si>
  <si>
    <t>yuriko.k@msc.com</t>
  </si>
  <si>
    <t>VICKY ZHU</t>
  </si>
  <si>
    <t>6011 7900</t>
  </si>
  <si>
    <t>vicky.zhu@msc.com</t>
  </si>
  <si>
    <t xml:space="preserve">MAIN LINE  </t>
  </si>
  <si>
    <t>6011 2424</t>
  </si>
  <si>
    <t xml:space="preserve">BOOKING : </t>
  </si>
  <si>
    <t xml:space="preserve">EXPORT BOOKING </t>
  </si>
  <si>
    <t>6011 2412</t>
  </si>
  <si>
    <t>SG094-Custsvc@msc.com</t>
  </si>
  <si>
    <t>ROBERT CHIA</t>
  </si>
  <si>
    <t>6011 0564</t>
  </si>
  <si>
    <t>robert.chia@msc.com</t>
  </si>
  <si>
    <t>S. Y. LIEW</t>
  </si>
  <si>
    <t>6011 2348</t>
  </si>
  <si>
    <t>seoyi.liew@msc.com</t>
  </si>
  <si>
    <t>SHARON KOH</t>
  </si>
  <si>
    <t>6011 2349</t>
  </si>
  <si>
    <t>sharon.koh@msc.com</t>
  </si>
  <si>
    <t>ANGELIA LAU</t>
  </si>
  <si>
    <t>6011 2346</t>
  </si>
  <si>
    <t>angelia.lau@msc.com</t>
  </si>
  <si>
    <t>NOOR AFNINDAH</t>
  </si>
  <si>
    <t>6011 2347</t>
  </si>
  <si>
    <t>noor.afnindah@msc.com</t>
  </si>
  <si>
    <t>NG CHING WEI</t>
  </si>
  <si>
    <t>6011 2404</t>
  </si>
  <si>
    <t>chingwei.ng@msc.com</t>
  </si>
  <si>
    <t>ZOEY ONG</t>
  </si>
  <si>
    <t>zoey.ong@msc.com</t>
  </si>
  <si>
    <t>.</t>
  </si>
  <si>
    <t xml:space="preserve">FAX NO : </t>
  </si>
  <si>
    <t>6323 0228</t>
  </si>
  <si>
    <t>DOCUMENTATION :</t>
  </si>
  <si>
    <t>6011 2413</t>
  </si>
  <si>
    <t xml:space="preserve">B/L DRAFT : </t>
  </si>
  <si>
    <t>SG094-Sinexp@msc.com</t>
  </si>
  <si>
    <t>PERMIT</t>
  </si>
  <si>
    <t>SG094-SinPermit@msc.com</t>
  </si>
  <si>
    <t>RAYNAR ANG</t>
  </si>
  <si>
    <t>6011 2358</t>
  </si>
  <si>
    <t>raynar.ang@msc.com</t>
  </si>
  <si>
    <t>KAI SIANG</t>
  </si>
  <si>
    <t>6011 2356</t>
  </si>
  <si>
    <t>kaisiang.lim@msc.com</t>
  </si>
  <si>
    <t>DEWI</t>
  </si>
  <si>
    <t>6011 2354</t>
  </si>
  <si>
    <t>dewi.ratnah@msc.com</t>
  </si>
  <si>
    <t>YU TING</t>
  </si>
  <si>
    <t>6011 2359</t>
  </si>
  <si>
    <t>yuting.luo@msc.com</t>
  </si>
  <si>
    <t>SHAN SHAN</t>
  </si>
  <si>
    <t>6011 2353</t>
  </si>
  <si>
    <t>shanshan.chin@msc.com</t>
  </si>
  <si>
    <t>EUNICE</t>
  </si>
  <si>
    <t>6011 2355</t>
  </si>
  <si>
    <t>eunice.chan@msc.com</t>
  </si>
  <si>
    <t>HAZEL</t>
  </si>
  <si>
    <t>6011 2435</t>
  </si>
  <si>
    <t>hazel.toh@msc.com</t>
  </si>
  <si>
    <t>6327 7040</t>
  </si>
  <si>
    <t xml:space="preserve">IN SSC </t>
  </si>
  <si>
    <t>IN912-sgex.doc@msc.com</t>
  </si>
  <si>
    <t xml:space="preserve">LOG </t>
  </si>
  <si>
    <t>SG094-sglogs@msc.com</t>
  </si>
  <si>
    <t xml:space="preserve">                         MEDITERRANEAN SHIPPING COMPANY SOUTH EAST ASIA (SINGAPORE) PTE LTD </t>
  </si>
  <si>
    <t>AE5/NEU5 SHOGUN SERVICE</t>
  </si>
  <si>
    <t>SEAGULL (A)</t>
  </si>
  <si>
    <t>ETA SINGAPORE</t>
  </si>
  <si>
    <t>VIA TANJUNG PELEPAS</t>
  </si>
  <si>
    <t>CONNECTING VESSEL</t>
  </si>
  <si>
    <t>VOYAGE</t>
  </si>
  <si>
    <t>TANJUNG PELEPAS</t>
  </si>
  <si>
    <t>ROTTERDAM</t>
  </si>
  <si>
    <t>BREMERHAVEN</t>
  </si>
  <si>
    <t>PRO.S- FRIDAY</t>
  </si>
  <si>
    <t>THUR</t>
  </si>
  <si>
    <t>1 DAYS</t>
  </si>
  <si>
    <t>13~20 DAYS</t>
  </si>
  <si>
    <t>30~37 DAYS</t>
  </si>
  <si>
    <t>ABOVE SCHEDULES ARE SUBJECT TO PRINCIPAL'S CHANGES.</t>
  </si>
  <si>
    <r>
      <rPr>
        <b/>
        <sz val="8"/>
        <color rgb="FF1F497D"/>
        <rFont val="Arial Black"/>
        <family val="2"/>
      </rPr>
      <t>PLS</t>
    </r>
    <r>
      <rPr>
        <b/>
        <sz val="10"/>
        <color rgb="FF1F497D"/>
        <rFont val="Arial Black"/>
        <family val="2"/>
      </rPr>
      <t xml:space="preserve"> </t>
    </r>
    <r>
      <rPr>
        <b/>
        <sz val="20"/>
        <color rgb="FFFF0000"/>
        <rFont val="Arial Black"/>
        <family val="2"/>
      </rPr>
      <t>CLICK</t>
    </r>
    <r>
      <rPr>
        <b/>
        <sz val="10"/>
        <color rgb="FF1F497D"/>
        <rFont val="Arial Black"/>
        <family val="2"/>
      </rPr>
      <t xml:space="preserve"> </t>
    </r>
    <r>
      <rPr>
        <b/>
        <sz val="8"/>
        <color rgb="FF1F497D"/>
        <rFont val="Arial Black"/>
        <family val="2"/>
      </rPr>
      <t xml:space="preserve">ON BELOW TAB OR SERVICE NAME IN COLUMN </t>
    </r>
    <r>
      <rPr>
        <b/>
        <sz val="20"/>
        <color rgb="FFFF0000"/>
        <rFont val="Arial Black"/>
        <family val="2"/>
      </rPr>
      <t>"A"</t>
    </r>
    <r>
      <rPr>
        <b/>
        <sz val="8"/>
        <color rgb="FF1F497D"/>
        <rFont val="Arial Black"/>
        <family val="2"/>
      </rPr>
      <t xml:space="preserve"> TO NAVIGATE TO SERVICE SCHEDULE</t>
    </r>
  </si>
  <si>
    <t>MSC NEWSROOM --&gt; CUSTOMER ADVISORIES</t>
  </si>
  <si>
    <t>&lt;--- Click for up to date MSC News</t>
  </si>
  <si>
    <t>SERVICE</t>
  </si>
  <si>
    <r>
      <t xml:space="preserve">DISCHARGE PORT // </t>
    </r>
    <r>
      <rPr>
        <b/>
        <sz val="20"/>
        <color rgb="FF0000FF"/>
        <rFont val="Calibri"/>
        <family val="2"/>
        <scheme val="minor"/>
      </rPr>
      <t>** Fdest</t>
    </r>
  </si>
  <si>
    <t>PORT CODE</t>
  </si>
  <si>
    <t>T/S 1</t>
  </si>
  <si>
    <t>T/S 2</t>
  </si>
  <si>
    <t>T/S  3</t>
  </si>
  <si>
    <t>T/S  4</t>
  </si>
  <si>
    <t>TRANSIT TIME TO POD</t>
  </si>
  <si>
    <t>REGION</t>
  </si>
  <si>
    <t>COUNTRY</t>
  </si>
  <si>
    <t>Notes</t>
  </si>
  <si>
    <t>xShip version#</t>
  </si>
  <si>
    <t>SWAN SERVICE</t>
  </si>
  <si>
    <t>AARHUS</t>
  </si>
  <si>
    <t>DKAAR</t>
  </si>
  <si>
    <t>SCAND NORTH EUROPE</t>
  </si>
  <si>
    <t>DENMARK</t>
  </si>
  <si>
    <t>1M</t>
  </si>
  <si>
    <t>AFRICA EX</t>
  </si>
  <si>
    <t>ABIDJAN</t>
  </si>
  <si>
    <t>CIABJ</t>
  </si>
  <si>
    <t>WEST AFRICA</t>
  </si>
  <si>
    <t>IVORY COAST</t>
  </si>
  <si>
    <r>
      <t xml:space="preserve">NO FRT COLLECT, DG REQUIRE </t>
    </r>
    <r>
      <rPr>
        <sz val="11"/>
        <color rgb="FFFF0000"/>
        <rFont val="Calibri"/>
        <family val="2"/>
        <scheme val="minor"/>
      </rPr>
      <t>LOE</t>
    </r>
    <r>
      <rPr>
        <sz val="11"/>
        <rFont val="Calibri"/>
        <family val="2"/>
        <scheme val="minor"/>
      </rPr>
      <t xml:space="preserve"> / REEFER CTNR MUST BE &lt;10 YEARS OLD / </t>
    </r>
    <r>
      <rPr>
        <b/>
        <sz val="11"/>
        <rFont val="Calibri"/>
        <family val="2"/>
        <scheme val="minor"/>
      </rPr>
      <t xml:space="preserve">CTN REQUIRE UPON BOOKING </t>
    </r>
  </si>
  <si>
    <t>NEW FALCON</t>
  </si>
  <si>
    <t>ABU DHABI</t>
  </si>
  <si>
    <t>AEAUH</t>
  </si>
  <si>
    <t>MIDDLE EAST</t>
  </si>
  <si>
    <t>UNITED ARAB EMIRATES</t>
  </si>
  <si>
    <t>SHIKRA</t>
  </si>
  <si>
    <r>
      <t xml:space="preserve">ABU DHABI
</t>
    </r>
    <r>
      <rPr>
        <sz val="11"/>
        <color rgb="FFFF0000"/>
        <rFont val="Calibri"/>
        <family val="2"/>
        <scheme val="minor"/>
      </rPr>
      <t>(BLOCK STOW: AEAUH)</t>
    </r>
  </si>
  <si>
    <t>KHOR AL FAKKAN</t>
  </si>
  <si>
    <r>
      <t xml:space="preserve">NO DG &amp; SPECIAL EQUIPMENT 
</t>
    </r>
    <r>
      <rPr>
        <sz val="11"/>
        <color rgb="FFFF0000"/>
        <rFont val="Calibri"/>
        <family val="2"/>
        <scheme val="minor"/>
      </rPr>
      <t>**LAND TRANSPORTATION via KHOR to UAE**</t>
    </r>
  </si>
  <si>
    <t>TIGER SERVICE</t>
  </si>
  <si>
    <t>ABU KIR (ACID REQUIRES)</t>
  </si>
  <si>
    <t>EGAKI</t>
  </si>
  <si>
    <t/>
  </si>
  <si>
    <t>EMED</t>
  </si>
  <si>
    <t>EGYPT</t>
  </si>
  <si>
    <t>LAST VOY GT513W</t>
  </si>
  <si>
    <t>JADE SERVICE</t>
  </si>
  <si>
    <r>
      <t xml:space="preserve">ABU KIR </t>
    </r>
    <r>
      <rPr>
        <sz val="11"/>
        <color rgb="FFC00000"/>
        <rFont val="Calibri"/>
        <family val="2"/>
        <scheme val="minor"/>
      </rPr>
      <t>(ACID REQUIRES)</t>
    </r>
  </si>
  <si>
    <t>VALENCIA</t>
  </si>
  <si>
    <t>Valid until MSC MICHEL CAPPELLINI GJ608W</t>
  </si>
  <si>
    <t>LYNX</t>
  </si>
  <si>
    <t>Effective from ONE FUTURE 007W</t>
  </si>
  <si>
    <t>SAMBAR / MEXICAS</t>
  </si>
  <si>
    <t>ACAJUTLA</t>
  </si>
  <si>
    <t>SVAQJ</t>
  </si>
  <si>
    <t>BUSAN</t>
  </si>
  <si>
    <t>LAZARO CARDENAS</t>
  </si>
  <si>
    <t>C.AME</t>
  </si>
  <si>
    <t>EL SALVADOR</t>
  </si>
  <si>
    <r>
      <rPr>
        <b/>
        <sz val="11"/>
        <color rgb="FFFF0000"/>
        <rFont val="Calibri"/>
        <family val="2"/>
        <scheme val="minor"/>
      </rPr>
      <t>NO IMO 2 AND REEFER DG VIA BUSAN</t>
    </r>
    <r>
      <rPr>
        <sz val="11"/>
        <rFont val="Calibri"/>
        <family val="2"/>
        <scheme val="minor"/>
      </rPr>
      <t xml:space="preserve"> // NO NOR</t>
    </r>
  </si>
  <si>
    <t>4.7</t>
  </si>
  <si>
    <t>CLANGA</t>
  </si>
  <si>
    <t>AD DAMMAM</t>
  </si>
  <si>
    <t>SADMM</t>
  </si>
  <si>
    <t>SAUDI ARABIA</t>
  </si>
  <si>
    <r>
      <t xml:space="preserve">Alcoholic Beverages prohibited , </t>
    </r>
    <r>
      <rPr>
        <sz val="11"/>
        <color rgb="FFFF0000"/>
        <rFont val="Calibri"/>
        <family val="2"/>
        <scheme val="minor"/>
      </rPr>
      <t>DG CHECK WITH AGENT BELORE ACCEPT</t>
    </r>
  </si>
  <si>
    <r>
      <rPr>
        <sz val="11"/>
        <color rgb="FF000000"/>
        <rFont val="Calibri"/>
        <scheme val="minor"/>
      </rPr>
      <t xml:space="preserve">AD DAMMAM 
</t>
    </r>
    <r>
      <rPr>
        <sz val="11"/>
        <color rgb="FFFF0000"/>
        <rFont val="Calibri"/>
        <scheme val="minor"/>
      </rPr>
      <t>(STOW CODE: SADMM)</t>
    </r>
  </si>
  <si>
    <t>SHARJAH</t>
  </si>
  <si>
    <t>NO DG &amp; SPECIAL EQUIPMENT // ALCOHOL BEVERAGES PROHIBITED</t>
  </si>
  <si>
    <t>KOALA</t>
  </si>
  <si>
    <t>ADELAIDE</t>
  </si>
  <si>
    <t>AUADL</t>
  </si>
  <si>
    <t>AUSTRALIA</t>
  </si>
  <si>
    <t>CARIOCA</t>
  </si>
  <si>
    <t>ADEN</t>
  </si>
  <si>
    <t>YEADE</t>
  </si>
  <si>
    <t>VIZHINJAM INTERNATIONAL SEA PORT</t>
  </si>
  <si>
    <t>DJIBOUTI</t>
  </si>
  <si>
    <t>RED SEA</t>
  </si>
  <si>
    <t>YEMEN</t>
  </si>
  <si>
    <r>
      <t xml:space="preserve">NO REEFER/NO FRT COLLECT - </t>
    </r>
    <r>
      <rPr>
        <b/>
        <sz val="11"/>
        <rFont val="Calibri"/>
        <family val="2"/>
        <scheme val="minor"/>
      </rPr>
      <t xml:space="preserve">With effect from MSC ALBANY QI540A, all ADE, JIB, MKX and SLL to be routed on Carioca Service via  VIZHINJAM instead of Britannia </t>
    </r>
    <r>
      <rPr>
        <b/>
        <sz val="18"/>
        <color rgb="FFFF0000"/>
        <rFont val="Calibri"/>
        <family val="2"/>
        <scheme val="minor"/>
      </rPr>
      <t>// no DG allow to all YEMEN port wef</t>
    </r>
  </si>
  <si>
    <t>ZEPHYR</t>
  </si>
  <si>
    <t>NO REEFER/NO FRT COLLECT / no DG allow to all YEMEN port wef // WEF QZ623A</t>
  </si>
  <si>
    <t>BRITANNIA</t>
  </si>
  <si>
    <t>COLOMBO</t>
  </si>
  <si>
    <r>
      <t xml:space="preserve">NO REEFER - </t>
    </r>
    <r>
      <rPr>
        <b/>
        <sz val="11"/>
        <rFont val="Calibri"/>
        <family val="2"/>
        <scheme val="minor"/>
      </rPr>
      <t>With effect from MSC EDNA QI531A, all ADE, JIB, MKX and SLL to be routed on Carioca Service via Colombo instead of Britannia //</t>
    </r>
    <r>
      <rPr>
        <b/>
        <sz val="11"/>
        <color rgb="FFFF0000"/>
        <rFont val="Calibri"/>
        <family val="2"/>
        <scheme val="minor"/>
      </rPr>
      <t xml:space="preserve"> LAST VSL QB538W</t>
    </r>
  </si>
  <si>
    <t>AGADIR</t>
  </si>
  <si>
    <t>MAAGA</t>
  </si>
  <si>
    <t>SINES</t>
  </si>
  <si>
    <t>NORTH AFRICA</t>
  </si>
  <si>
    <t>MOROCCO</t>
  </si>
  <si>
    <t>LAST VSL : MSC ALLEGRA GJ510W</t>
  </si>
  <si>
    <t>WEF GS513W</t>
  </si>
  <si>
    <t>LION</t>
  </si>
  <si>
    <t>With immediate effect, Agadir call change to via Sines using Lion service.</t>
  </si>
  <si>
    <t>LOME</t>
  </si>
  <si>
    <t>WEF IMMEDIATE FY535A</t>
  </si>
  <si>
    <t>ALBATROSS SERVICE</t>
  </si>
  <si>
    <t>AHUS</t>
  </si>
  <si>
    <t>SEAHU</t>
  </si>
  <si>
    <t> </t>
  </si>
  <si>
    <t>SWEDEN</t>
  </si>
  <si>
    <t>AJMAN</t>
  </si>
  <si>
    <t>AEAJM</t>
  </si>
  <si>
    <t xml:space="preserve">ABU DHABI </t>
  </si>
  <si>
    <t>AJMAN (door)</t>
  </si>
  <si>
    <r>
      <t xml:space="preserve">NO DG &amp; SPECIAL EQUIPMENT
</t>
    </r>
    <r>
      <rPr>
        <sz val="11"/>
        <color rgb="FFFF0000"/>
        <rFont val="Calibri"/>
        <family val="2"/>
        <scheme val="minor"/>
      </rPr>
      <t>**LAND TRANSPORTATION via KHOR to UAE**</t>
    </r>
  </si>
  <si>
    <t>AL 'AQABAH</t>
  </si>
  <si>
    <t>JOAQJ</t>
  </si>
  <si>
    <t>ABU KIR</t>
  </si>
  <si>
    <t>JORDAN</t>
  </si>
  <si>
    <t>DRAGON</t>
  </si>
  <si>
    <t xml:space="preserve">AL 'AQABAH </t>
  </si>
  <si>
    <t>GIOIA TAURO</t>
  </si>
  <si>
    <t>Valid until MSC VANDYA FD620W - DG TO CHECK WITH POD</t>
  </si>
  <si>
    <t>AL 'AQABAH 
(JADE BLOCK STOW : JOQAJ)</t>
  </si>
  <si>
    <t>With effect from Jade MSC MIRJA GJ619W
- DG CHECK WITH POD</t>
  </si>
  <si>
    <t>ALESUND</t>
  </si>
  <si>
    <t>NOAES</t>
  </si>
  <si>
    <t>NORWAY</t>
  </si>
  <si>
    <r>
      <t xml:space="preserve">ALEXANDRIA EL DEKHEILA 
</t>
    </r>
    <r>
      <rPr>
        <b/>
        <sz val="11"/>
        <color rgb="FFC00000"/>
        <rFont val="Calibri"/>
        <family val="2"/>
        <scheme val="minor"/>
      </rPr>
      <t>(ACID REQUIRES)</t>
    </r>
  </si>
  <si>
    <t>EGEDK</t>
  </si>
  <si>
    <t>ASHDOD</t>
  </si>
  <si>
    <t>PHOENIX SERVICE</t>
  </si>
  <si>
    <r>
      <t xml:space="preserve">ALEXANDRIA EL DEKHEILA </t>
    </r>
    <r>
      <rPr>
        <b/>
        <sz val="11"/>
        <color rgb="FFC00000"/>
        <rFont val="Calibri"/>
        <family val="2"/>
        <scheme val="minor"/>
      </rPr>
      <t>(ACID REQUIRES)</t>
    </r>
  </si>
  <si>
    <t>With effect from Phoenix MSC BETTINA QX621W</t>
  </si>
  <si>
    <r>
      <t xml:space="preserve">ALEXANDRIA-OLD PORT </t>
    </r>
    <r>
      <rPr>
        <b/>
        <sz val="11"/>
        <color rgb="FFC00000"/>
        <rFont val="Calibri"/>
        <family val="2"/>
        <scheme val="minor"/>
      </rPr>
      <t>(ACID REQUIRES)</t>
    </r>
  </si>
  <si>
    <t>EGALY</t>
  </si>
  <si>
    <t>TEKIRDAG (ASYAPORT)</t>
  </si>
  <si>
    <t>CONDOR SERVICE</t>
  </si>
  <si>
    <t>ALGECIRAS</t>
  </si>
  <si>
    <t>ESALG</t>
  </si>
  <si>
    <t>WMED</t>
  </si>
  <si>
    <t>SPAIN</t>
  </si>
  <si>
    <t>LAST VSL HMM ROTTERDAM  0019W. alternative POD is Malaga on Dragon.</t>
  </si>
  <si>
    <r>
      <t xml:space="preserve">ALGER
</t>
    </r>
    <r>
      <rPr>
        <b/>
        <sz val="11"/>
        <color rgb="FFC00000"/>
        <rFont val="Calibri"/>
        <family val="2"/>
        <scheme val="minor"/>
      </rPr>
      <t>(BLOCK STOW DZALG)</t>
    </r>
    <r>
      <rPr>
        <sz val="11"/>
        <color theme="1"/>
        <rFont val="Calibri"/>
        <family val="2"/>
        <scheme val="minor"/>
      </rPr>
      <t xml:space="preserve">
DG REQUIRES LOE FM CNEE</t>
    </r>
  </si>
  <si>
    <t>DZALG</t>
  </si>
  <si>
    <t>BARCELONA</t>
  </si>
  <si>
    <t>Valid till MSC DIANA GJ618W</t>
  </si>
  <si>
    <r>
      <t xml:space="preserve">ALGER
</t>
    </r>
    <r>
      <rPr>
        <b/>
        <sz val="11"/>
        <color rgb="FFC00000"/>
        <rFont val="Calibri"/>
        <family val="2"/>
        <scheme val="minor"/>
      </rPr>
      <t>(BLOCK STOW DZALG)
DG REQUIRES LOE FM CNEE)</t>
    </r>
  </si>
  <si>
    <t>MALAGA</t>
  </si>
  <si>
    <t>Effective from MSC BUSAN FD621W</t>
  </si>
  <si>
    <t>ALIAGA</t>
  </si>
  <si>
    <t>TRALI</t>
  </si>
  <si>
    <t>TURKEY</t>
  </si>
  <si>
    <t>Valid until ATETI QX620W</t>
  </si>
  <si>
    <t>WEF GT620W</t>
  </si>
  <si>
    <t>ALICANTE</t>
  </si>
  <si>
    <t>ESALC</t>
  </si>
  <si>
    <t>SAMBAR / SANTANA</t>
  </si>
  <si>
    <t>ALTAMIRA</t>
  </si>
  <si>
    <t>MXATM</t>
  </si>
  <si>
    <t>COLON</t>
  </si>
  <si>
    <t>MEXICO</t>
  </si>
  <si>
    <t>NO IMO 2 AND REEFER DG VIA BUSAN / wef UX623A</t>
  </si>
  <si>
    <t>ANCONA</t>
  </si>
  <si>
    <t>ITAOI</t>
  </si>
  <si>
    <t>ADRIATIC</t>
  </si>
  <si>
    <t>ITALY</t>
  </si>
  <si>
    <t>Valid until GJ606W</t>
  </si>
  <si>
    <t>Valid till MSC VANDYA FD619W</t>
  </si>
  <si>
    <t>TRIESTE</t>
  </si>
  <si>
    <t>Effective from MSC BETTINA QX621W</t>
  </si>
  <si>
    <t>Valid until FD612W</t>
  </si>
  <si>
    <t>ANNABA (BLOCK STOW ITCVV)</t>
  </si>
  <si>
    <t>DZAAE</t>
  </si>
  <si>
    <t>ALGERIA</t>
  </si>
  <si>
    <t>ANTALYA</t>
  </si>
  <si>
    <t>TRAYT</t>
  </si>
  <si>
    <t>ANTWERP 
(STOW CODE : BEANA)</t>
  </si>
  <si>
    <t>BEANR</t>
  </si>
  <si>
    <t>NWC</t>
  </si>
  <si>
    <t>BELGIUM</t>
  </si>
  <si>
    <t xml:space="preserve">**wef - ANR load on Lion service (STOW CODE : BEANA) + STOW CODE: BEANR  (VIA ANR CARGO) </t>
  </si>
  <si>
    <t>STOW CODE: BEANA</t>
  </si>
  <si>
    <t>GRIFFIN SERVICE</t>
  </si>
  <si>
    <t>ANTWERP 
(STOW CODE : BEANR)</t>
  </si>
  <si>
    <t>PA VSL USE STOW CODE : BEANR</t>
  </si>
  <si>
    <t>ANTWERP 
(STOW CODE : BEGNE)</t>
  </si>
  <si>
    <t xml:space="preserve"> STOW CODE: BEANR  (VIA ANR CARGO) </t>
  </si>
  <si>
    <t>IROKO</t>
  </si>
  <si>
    <t>APAPA</t>
  </si>
  <si>
    <t>NGAPP</t>
  </si>
  <si>
    <t>NIGERIA</t>
  </si>
  <si>
    <r>
      <rPr>
        <sz val="11"/>
        <color rgb="FFFF0000"/>
        <rFont val="Calibri"/>
        <family val="2"/>
        <scheme val="minor"/>
      </rPr>
      <t>WEF FN537A</t>
    </r>
    <r>
      <rPr>
        <sz val="11"/>
        <rFont val="Calibri"/>
        <family val="2"/>
        <scheme val="minor"/>
      </rPr>
      <t xml:space="preserve"> // NO FRT COLLECT / 
</t>
    </r>
    <r>
      <rPr>
        <b/>
        <sz val="11"/>
        <color rgb="FFFF0000"/>
        <rFont val="Calibri"/>
        <family val="2"/>
        <scheme val="minor"/>
      </rPr>
      <t>do NOT accept Reefers cntr &amp; special equipment</t>
    </r>
    <r>
      <rPr>
        <sz val="11"/>
        <rFont val="Calibri"/>
        <family val="2"/>
        <scheme val="minor"/>
      </rPr>
      <t xml:space="preserve"> - fm Ashton</t>
    </r>
  </si>
  <si>
    <r>
      <t xml:space="preserve">NO FRT COLLECT / 
</t>
    </r>
    <r>
      <rPr>
        <b/>
        <sz val="11"/>
        <color rgb="FFFF0000"/>
        <rFont val="Calibri"/>
        <family val="2"/>
        <scheme val="minor"/>
      </rPr>
      <t>do NOT accept Reefers cntr &amp; special equipment</t>
    </r>
    <r>
      <rPr>
        <sz val="11"/>
        <rFont val="Calibri"/>
        <family val="2"/>
        <scheme val="minor"/>
      </rPr>
      <t xml:space="preserve"> - fm Ashton</t>
    </r>
  </si>
  <si>
    <t>SAMBAR / ALPACA</t>
  </si>
  <si>
    <t>ARICA</t>
  </si>
  <si>
    <t>CLARI</t>
  </si>
  <si>
    <t>S.AME WEST COAST</t>
  </si>
  <si>
    <t>CHILE</t>
  </si>
  <si>
    <t>NO IMO 2 AND REEFER DG VIA BUSAN</t>
  </si>
  <si>
    <t>WEF GY539A</t>
  </si>
  <si>
    <t>ARRECIFE DE LANZAROTE</t>
  </si>
  <si>
    <t>ESACE</t>
  </si>
  <si>
    <t>LAS PALMAS</t>
  </si>
  <si>
    <t>PANTHER</t>
  </si>
  <si>
    <t>ILASH</t>
  </si>
  <si>
    <t>ISRAEL</t>
  </si>
  <si>
    <t>NO DG ALLOWED</t>
  </si>
  <si>
    <t xml:space="preserve">ASHDOD </t>
  </si>
  <si>
    <t>VALID TILL GT619W</t>
  </si>
  <si>
    <t>4.0</t>
  </si>
  <si>
    <t>WALLABY</t>
  </si>
  <si>
    <t>AUCKLAND</t>
  </si>
  <si>
    <t>NZAKL</t>
  </si>
  <si>
    <t>NINGBO</t>
  </si>
  <si>
    <t>NEW ZEALAND</t>
  </si>
  <si>
    <t>SUSPENDED WEF MAY'26 UNTIL FURTHER NOTICE</t>
  </si>
  <si>
    <t>AUGUSTA PORT OF CATANIA</t>
  </si>
  <si>
    <t>ITAUG</t>
  </si>
  <si>
    <t xml:space="preserve">BAHRAIN </t>
  </si>
  <si>
    <t>BHKBS</t>
  </si>
  <si>
    <t>BAHRAIN</t>
  </si>
  <si>
    <t>WEF QC519A</t>
  </si>
  <si>
    <t xml:space="preserve">NO DG &amp; SPECIAL EQUIPMENT </t>
  </si>
  <si>
    <t>AMERICA</t>
  </si>
  <si>
    <t>BALTIMORE</t>
  </si>
  <si>
    <t>USBAL</t>
  </si>
  <si>
    <t>USA EAST COAST</t>
  </si>
  <si>
    <t>UNITED STATES</t>
  </si>
  <si>
    <t>BANJUL</t>
  </si>
  <si>
    <t>GMBJL</t>
  </si>
  <si>
    <t>GAMBIA</t>
  </si>
  <si>
    <t>BAR</t>
  </si>
  <si>
    <t>MEBAR</t>
  </si>
  <si>
    <t>MONTENEGRO</t>
  </si>
  <si>
    <t>ESBCN</t>
  </si>
  <si>
    <t>BOOK ON JADE FIRST (NO DG LOADING)</t>
  </si>
  <si>
    <r>
      <t xml:space="preserve">BARI 
</t>
    </r>
    <r>
      <rPr>
        <b/>
        <sz val="11"/>
        <color rgb="FFFF0000"/>
        <rFont val="Calibri"/>
        <family val="2"/>
        <scheme val="minor"/>
      </rPr>
      <t>(NO IMO CARGO)</t>
    </r>
  </si>
  <si>
    <t>ITBRI</t>
  </si>
  <si>
    <t>NO IMO CARGO IS ALLOWED FOR DISCHARGING</t>
  </si>
  <si>
    <t>BATUMI</t>
  </si>
  <si>
    <t>GEBUS</t>
  </si>
  <si>
    <t>BLACK SEA</t>
  </si>
  <si>
    <t>GEORGIA</t>
  </si>
  <si>
    <t xml:space="preserve">Valid until MSC VANDYA FD620W </t>
  </si>
  <si>
    <t>INGWE</t>
  </si>
  <si>
    <t>BEIRA</t>
  </si>
  <si>
    <t>MZBEW</t>
  </si>
  <si>
    <t>PORT LOUIS</t>
  </si>
  <si>
    <t>EAST AFRICA</t>
  </si>
  <si>
    <t>MOZAMBIQUE</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</si>
  <si>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 </t>
    </r>
    <r>
      <rPr>
        <sz val="11"/>
        <color rgb="FFFF0000"/>
        <rFont val="Calibri"/>
        <family val="2"/>
        <scheme val="minor"/>
      </rPr>
      <t>Route via PLU wef ZF509A</t>
    </r>
  </si>
  <si>
    <t xml:space="preserve">ORIGAMI </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</si>
  <si>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t>
    </r>
  </si>
  <si>
    <t>CHEETAH</t>
  </si>
  <si>
    <t>BEIRUT</t>
  </si>
  <si>
    <t>LBBEY</t>
  </si>
  <si>
    <t>LEBANON</t>
  </si>
  <si>
    <t>Valid until MSC VANDYA FD620W</t>
  </si>
  <si>
    <t>With effect from Jade MSC MIRJA GJ619W</t>
  </si>
  <si>
    <t xml:space="preserve">BEJAIA 
</t>
  </si>
  <si>
    <t>DZBJA</t>
  </si>
  <si>
    <r>
      <t xml:space="preserve">BEJAIA 
</t>
    </r>
    <r>
      <rPr>
        <b/>
        <sz val="11"/>
        <color rgb="FFFF0000"/>
        <rFont val="Calibri"/>
        <family val="2"/>
        <scheme val="minor"/>
      </rPr>
      <t>(BLOCK STOW ESELG)</t>
    </r>
  </si>
  <si>
    <t>BELFAST</t>
  </si>
  <si>
    <t>GBBEL</t>
  </si>
  <si>
    <t>ZEEBRUGGE</t>
  </si>
  <si>
    <t>OTHER NWC</t>
  </si>
  <si>
    <t>UNITED KINGDOM</t>
  </si>
  <si>
    <t>VIA ZEE WEF 5-MAR</t>
  </si>
  <si>
    <t xml:space="preserve">VIA ZEE </t>
  </si>
  <si>
    <t xml:space="preserve">EMERALD </t>
  </si>
  <si>
    <t>BELIZE CITY</t>
  </si>
  <si>
    <t>BZBZE</t>
  </si>
  <si>
    <t>KINGSTON</t>
  </si>
  <si>
    <t>BELIZE</t>
  </si>
  <si>
    <t>PERTIWI / AMBERJACK</t>
  </si>
  <si>
    <t>BELL BAY</t>
  </si>
  <si>
    <t>AUBEL</t>
  </si>
  <si>
    <t>YANTIAN</t>
  </si>
  <si>
    <t>SYDNEY</t>
  </si>
  <si>
    <t>SUSPENDED WEF 2APR25 TILL FURTHER NOTICE</t>
  </si>
  <si>
    <t>BERBERA</t>
  </si>
  <si>
    <t>SOBBO</t>
  </si>
  <si>
    <t>EAFR</t>
  </si>
  <si>
    <t>SOMALIA</t>
  </si>
  <si>
    <t>NO OOG</t>
  </si>
  <si>
    <t>SALALAH</t>
  </si>
  <si>
    <t>BERGEN</t>
  </si>
  <si>
    <t>NOBGO</t>
  </si>
  <si>
    <t>BILBAO</t>
  </si>
  <si>
    <t>ESBIO</t>
  </si>
  <si>
    <t>POR + BISCAY</t>
  </si>
  <si>
    <t>BINGAZI</t>
  </si>
  <si>
    <t>LYBEN</t>
  </si>
  <si>
    <t>LIBYA</t>
  </si>
  <si>
    <t>DG NEEDS POD APPROVAL</t>
  </si>
  <si>
    <t>BISSAU</t>
  </si>
  <si>
    <t>GWOXB</t>
  </si>
  <si>
    <t>GUINEA-BISSAU</t>
  </si>
  <si>
    <t>NO FRT COLLECT / NO REEFER / FRIST VSL FY719A 23/05 /stop accepting till further notics</t>
  </si>
  <si>
    <t>BOSTON</t>
  </si>
  <si>
    <t>USBOS</t>
  </si>
  <si>
    <t>DEBRV</t>
  </si>
  <si>
    <t>GERMANY</t>
  </si>
  <si>
    <t>BREST</t>
  </si>
  <si>
    <t>FRBES</t>
  </si>
  <si>
    <t>LE HAVRE</t>
  </si>
  <si>
    <t>FRANCE</t>
  </si>
  <si>
    <t>ANTWERP</t>
  </si>
  <si>
    <t xml:space="preserve">POD: BREST change TSP from LEH to ANR with immediate effect  // STOW CODE: BEANR  (VIA ANR CARGO) </t>
  </si>
  <si>
    <t>BREVIK</t>
  </si>
  <si>
    <t>NOBVK</t>
  </si>
  <si>
    <r>
      <rPr>
        <sz val="11"/>
        <color rgb="FFFF0000"/>
        <rFont val="Calibri"/>
        <family val="2"/>
        <scheme val="minor"/>
      </rPr>
      <t xml:space="preserve">STOW CODE: BEANR </t>
    </r>
    <r>
      <rPr>
        <sz val="11"/>
        <rFont val="Calibri"/>
        <family val="2"/>
        <scheme val="minor"/>
      </rPr>
      <t xml:space="preserve"> (VIA ANR CARGO) </t>
    </r>
  </si>
  <si>
    <t>BRIDGETOWN</t>
  </si>
  <si>
    <t>BBBGI</t>
  </si>
  <si>
    <t>CAUCEDO</t>
  </si>
  <si>
    <t>CARIBBEAN</t>
  </si>
  <si>
    <t>BARBADOS</t>
  </si>
  <si>
    <t>NO FRT CLT // NO IMO 2 AND REEFER DG VIA BUSAN</t>
  </si>
  <si>
    <t>PANDA</t>
  </si>
  <si>
    <t xml:space="preserve">BRISBANE </t>
  </si>
  <si>
    <t>AUBNE</t>
  </si>
  <si>
    <t>NO DG DUE TO RESTRICTIONS VIA CHINA PORT</t>
  </si>
  <si>
    <t>SAMBAR / ANDES</t>
  </si>
  <si>
    <t>BUENAVENTURA</t>
  </si>
  <si>
    <t>COBUN</t>
  </si>
  <si>
    <t>COLOMBIA</t>
  </si>
  <si>
    <t>BUENOS AIRES</t>
  </si>
  <si>
    <t>ARBUE</t>
  </si>
  <si>
    <t>S.AME EAST COAST</t>
  </si>
  <si>
    <t>ARGENTINA</t>
  </si>
  <si>
    <t xml:space="preserve">NO FREIGHT COLLECT. </t>
  </si>
  <si>
    <t>IPANEMA</t>
  </si>
  <si>
    <t>BURGAS</t>
  </si>
  <si>
    <t>BGBOJ</t>
  </si>
  <si>
    <t>BULGARIA</t>
  </si>
  <si>
    <t>CAACUPEMI ASUNCION</t>
  </si>
  <si>
    <t>PYBCM</t>
  </si>
  <si>
    <t>PARAGUAY</t>
  </si>
  <si>
    <r>
      <rPr>
        <sz val="11"/>
        <color rgb="FFFF0000"/>
        <rFont val="Calibri"/>
        <family val="2"/>
        <scheme val="minor"/>
      </rPr>
      <t xml:space="preserve">ALTERNATIVE SERVICE </t>
    </r>
    <r>
      <rPr>
        <sz val="11"/>
        <rFont val="Calibri"/>
        <family val="2"/>
        <scheme val="minor"/>
      </rPr>
      <t xml:space="preserve">- </t>
    </r>
    <r>
      <rPr>
        <sz val="11"/>
        <color rgb="FFFF0000"/>
        <rFont val="Calibri"/>
        <family val="2"/>
        <scheme val="minor"/>
      </rPr>
      <t>pls check with POD acceptable before accepting</t>
    </r>
    <r>
      <rPr>
        <sz val="11"/>
        <rFont val="Calibri"/>
        <family val="2"/>
        <scheme val="minor"/>
      </rPr>
      <t>,  load on IPANEMA service</t>
    </r>
  </si>
  <si>
    <t>CHANGE TO VIA BUENO AIRES TILL FURTHER NOTICE, pls check with POD acceptable before accepting</t>
  </si>
  <si>
    <t>CAACUPEMI PILAR</t>
  </si>
  <si>
    <t>PYPIL</t>
  </si>
  <si>
    <t>CAGLIARI</t>
  </si>
  <si>
    <t>ITCAG</t>
  </si>
  <si>
    <t>CALLAO</t>
  </si>
  <si>
    <t>PECLL</t>
  </si>
  <si>
    <t>PERU</t>
  </si>
  <si>
    <r>
      <t xml:space="preserve">FRT </t>
    </r>
    <r>
      <rPr>
        <sz val="11"/>
        <color rgb="FFFF0000"/>
        <rFont val="Calibri"/>
        <family val="2"/>
        <scheme val="minor"/>
      </rPr>
      <t>COLLECT</t>
    </r>
    <r>
      <rPr>
        <sz val="11"/>
        <rFont val="Calibri"/>
        <family val="2"/>
        <scheme val="minor"/>
      </rPr>
      <t xml:space="preserve"> SUBJECT TO AGENT APPROVAL</t>
    </r>
    <r>
      <rPr>
        <sz val="11"/>
        <color rgb="FFFF0000"/>
        <rFont val="Calibri"/>
        <family val="2"/>
        <scheme val="minor"/>
      </rPr>
      <t>, NO IMO 2 AND REEFER DG VIA BUSAN</t>
    </r>
    <r>
      <rPr>
        <sz val="11"/>
        <rFont val="Calibri"/>
        <family val="2"/>
        <scheme val="minor"/>
      </rPr>
      <t>, PE REQUIRES POD APPROVAL</t>
    </r>
  </si>
  <si>
    <t xml:space="preserve">CAMPDEN PARK </t>
  </si>
  <si>
    <t>VCCRP</t>
  </si>
  <si>
    <t>SAINT VINCENT AND THE GRENADINES</t>
  </si>
  <si>
    <t>CAPE TOWN</t>
  </si>
  <si>
    <t>ZACPT</t>
  </si>
  <si>
    <t>COEGA</t>
  </si>
  <si>
    <t>SOUTH AFRICA</t>
  </si>
  <si>
    <t>direct wef FN604A</t>
  </si>
  <si>
    <t>CARTAGENA</t>
  </si>
  <si>
    <t>COCTG</t>
  </si>
  <si>
    <t>WEF wk19 Zim Spinel 4E</t>
  </si>
  <si>
    <t>4.6</t>
  </si>
  <si>
    <t>3.2</t>
  </si>
  <si>
    <t>CARTAGENA, SPAIN</t>
  </si>
  <si>
    <t>ESCAR</t>
  </si>
  <si>
    <r>
      <t xml:space="preserve">CASABLANCA 
</t>
    </r>
    <r>
      <rPr>
        <b/>
        <sz val="11"/>
        <color rgb="FFFF0000"/>
        <rFont val="Calibri"/>
        <family val="2"/>
        <scheme val="minor"/>
      </rPr>
      <t>(STOW CODE: MACAS)</t>
    </r>
  </si>
  <si>
    <t>MACAS</t>
  </si>
  <si>
    <t>EFFECTIVE ONE FREEDOM 012W</t>
  </si>
  <si>
    <t>CASABLANCA 
(STOW CODE: MACAS)</t>
  </si>
  <si>
    <t>NO DG ALLOWED / LAST SAILING - ONE FORTUNE 006W</t>
  </si>
  <si>
    <t>CASTRIES</t>
  </si>
  <si>
    <t>LCCAS</t>
  </si>
  <si>
    <t>SAINT LUCIA</t>
  </si>
  <si>
    <r>
      <rPr>
        <b/>
        <sz val="11"/>
        <color rgb="FFFF0000"/>
        <rFont val="Calibri"/>
        <family val="2"/>
        <scheme val="minor"/>
      </rPr>
      <t>NO DG</t>
    </r>
    <r>
      <rPr>
        <sz val="11"/>
        <rFont val="Calibri"/>
        <family val="2"/>
        <scheme val="minor"/>
      </rPr>
      <t xml:space="preserve"> / FRT COLLECT Must be approved by Agent at POD prior to loading, NO IMO 2 AND REEFER DG VIA BUSAN</t>
    </r>
  </si>
  <si>
    <t>DOCAU</t>
  </si>
  <si>
    <t>DOMINICAN REPUBLIC</t>
  </si>
  <si>
    <t>CHARLESTON</t>
  </si>
  <si>
    <t>USCHS</t>
  </si>
  <si>
    <t>CIVITAVECCHIA</t>
  </si>
  <si>
    <t>ITCVV</t>
  </si>
  <si>
    <t>COCHIN</t>
  </si>
  <si>
    <t>INCOK</t>
  </si>
  <si>
    <t>SI + CMB</t>
  </si>
  <si>
    <t>IPAK</t>
  </si>
  <si>
    <t>INDIA</t>
  </si>
  <si>
    <r>
      <t xml:space="preserve">1) REEFER/DG ON FRT PPD ONLY 
2) FRT CLT UPON APPROVAL FROM MSC INDIA </t>
    </r>
    <r>
      <rPr>
        <sz val="11"/>
        <color rgb="FFFF0000"/>
        <rFont val="Calibri"/>
        <family val="2"/>
        <scheme val="minor"/>
      </rPr>
      <t>/ WEF FH623A</t>
    </r>
  </si>
  <si>
    <t>SOUTH INDIA + SRI LANKA</t>
  </si>
  <si>
    <t>1) REEFER/DG/SCRAP/LOW VALUE CARGO ON FRT PPD ONLY 
2) MOTOR VEHICLES/USED E-GOODS / ALCOHOLIC BEVERAGES NOT ACCEPTED</t>
  </si>
  <si>
    <t>WEF QS625A</t>
  </si>
  <si>
    <t>ZAZBA</t>
  </si>
  <si>
    <t>LKCMB</t>
  </si>
  <si>
    <t>SRI LANKA</t>
  </si>
  <si>
    <t>LAST CALL QB620W</t>
  </si>
  <si>
    <t>WEF FH623A</t>
  </si>
  <si>
    <t>CONAKRY</t>
  </si>
  <si>
    <t>GNCKY</t>
  </si>
  <si>
    <t>GUINEA</t>
  </si>
  <si>
    <t>CONSTANTA</t>
  </si>
  <si>
    <t>ROCND</t>
  </si>
  <si>
    <t>ISTANBUL</t>
  </si>
  <si>
    <t>ROMANIA</t>
  </si>
  <si>
    <t>VIA ASH TILL GT619W, WEF GT620W VIA IST</t>
  </si>
  <si>
    <t>COPENHAGEN</t>
  </si>
  <si>
    <t>DKCPH</t>
  </si>
  <si>
    <t>WEF  QB549W</t>
  </si>
  <si>
    <t>CORINTO</t>
  </si>
  <si>
    <t>NICIO</t>
  </si>
  <si>
    <t>RODMAN</t>
  </si>
  <si>
    <t>NICARAGUA</t>
  </si>
  <si>
    <t xml:space="preserve"> NO OOG / NO IMO 2 AND REEFER DG VIA BUSAN</t>
  </si>
  <si>
    <t>CORK</t>
  </si>
  <si>
    <t>IEORK</t>
  </si>
  <si>
    <t>IRELAND</t>
  </si>
  <si>
    <t xml:space="preserve">wef - STOW CODE: BEANR  (VIA ANR CARGO) </t>
  </si>
  <si>
    <t>CORNER BOOK, NL</t>
  </si>
  <si>
    <t>CACBK</t>
  </si>
  <si>
    <t>CRISTOBAL</t>
  </si>
  <si>
    <t>CANADA</t>
  </si>
  <si>
    <t>CORONEL</t>
  </si>
  <si>
    <t>CLCNL</t>
  </si>
  <si>
    <t>COTONOU</t>
  </si>
  <si>
    <t>BJCOO</t>
  </si>
  <si>
    <t>BENIN</t>
  </si>
  <si>
    <r>
      <rPr>
        <sz val="11"/>
        <color rgb="FFFF0000"/>
        <rFont val="Calibri"/>
        <family val="2"/>
        <scheme val="minor"/>
      </rPr>
      <t xml:space="preserve">WEF FN537A </t>
    </r>
    <r>
      <rPr>
        <sz val="11"/>
        <color theme="1"/>
        <rFont val="Calibri"/>
        <family val="2"/>
        <scheme val="minor"/>
      </rPr>
      <t>// NO FRT COLLECT / CTN REQUIRE UPON BOOKING</t>
    </r>
  </si>
  <si>
    <t>TEMA</t>
  </si>
  <si>
    <t>NO FRT COLLECT / CTN REQUIRE UPON BOOKING</t>
  </si>
  <si>
    <t>COLON, PANAMA</t>
  </si>
  <si>
    <t>PAONX</t>
  </si>
  <si>
    <t>PANAMA</t>
  </si>
  <si>
    <t>SAMBAR / SIERRA</t>
  </si>
  <si>
    <t>CRISTOBAL(POD)</t>
  </si>
  <si>
    <t>PACTB</t>
  </si>
  <si>
    <t>NO IMO 2 AND REEFER DG VIA BUSAN/  wef QA628A</t>
  </si>
  <si>
    <r>
      <t xml:space="preserve">DAKAR (FOR </t>
    </r>
    <r>
      <rPr>
        <sz val="11"/>
        <color rgb="FFFF0000"/>
        <rFont val="Calibri"/>
        <family val="2"/>
        <scheme val="minor"/>
      </rPr>
      <t>DG</t>
    </r>
    <r>
      <rPr>
        <sz val="11"/>
        <rFont val="Calibri"/>
        <family val="2"/>
        <scheme val="minor"/>
      </rPr>
      <t xml:space="preserve"> CARGO ONLY)</t>
    </r>
  </si>
  <si>
    <t>SNDKR</t>
  </si>
  <si>
    <t>SENEGAL</t>
  </si>
  <si>
    <r>
      <t xml:space="preserve">FRT COLLECT Must be approved by Agent at POD prior to loading,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</si>
  <si>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t xml:space="preserve">DAKAR (NON DG) </t>
  </si>
  <si>
    <r>
      <t xml:space="preserve">FRT COLLECT Must be approved by Agent at POD prior to loading, </t>
    </r>
    <r>
      <rPr>
        <sz val="11"/>
        <color rgb="FFFF0000"/>
        <rFont val="Calibri"/>
        <family val="2"/>
        <scheme val="minor"/>
      </rPr>
      <t>EFFECT 1st March 2019 (arrival date), CTN must be available before the Customs manifest submission (72 hours prior vessel arrival). CTN REQUIRE UPON BOOKING</t>
    </r>
    <r>
      <rPr>
        <sz val="11"/>
        <rFont val="Calibri"/>
        <family val="2"/>
        <scheme val="minor"/>
      </rPr>
      <t xml:space="preserve">.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</si>
  <si>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r>
      <t xml:space="preserve">DAMIETTA </t>
    </r>
    <r>
      <rPr>
        <sz val="11"/>
        <color rgb="FFFF3300"/>
        <rFont val="Calibri"/>
        <family val="2"/>
        <scheme val="minor"/>
      </rPr>
      <t>(ACID REQUIRES)</t>
    </r>
  </si>
  <si>
    <t>EGDAM</t>
  </si>
  <si>
    <t>DAR ES SALAAM</t>
  </si>
  <si>
    <t>TZDAR</t>
  </si>
  <si>
    <t>TANZANIA, UNITED REPUBLIC OF</t>
  </si>
  <si>
    <t>WEF JL515A, CARGO VIA CMB</t>
  </si>
  <si>
    <t>DERINCE</t>
  </si>
  <si>
    <t>TRDRC</t>
  </si>
  <si>
    <t>DIEGO SUAREZ</t>
  </si>
  <si>
    <t>MGDIE</t>
  </si>
  <si>
    <t>INDIAN OCEAN</t>
  </si>
  <si>
    <t>MADAGASCAR</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</si>
  <si>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</si>
  <si>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DJIBOUTI (ECTN REQUIRES)</t>
  </si>
  <si>
    <t>DJJIB</t>
  </si>
  <si>
    <t>Effective MSC LORENZA QB523W</t>
  </si>
  <si>
    <t>?</t>
  </si>
  <si>
    <r>
      <t xml:space="preserve">With effect from MSC EDNA QI531A, all ADE, JIB, MKX and SLL to be routed on Carioca Service via Colombo instead of Britannia - </t>
    </r>
    <r>
      <rPr>
        <sz val="11"/>
        <color rgb="FFFF0000"/>
        <rFont val="Calibri"/>
        <family val="2"/>
        <scheme val="minor"/>
      </rPr>
      <t>for DG, pls check for approval // wef - CIPL required for DG</t>
    </r>
  </si>
  <si>
    <t>DG, pls check for approval &amp; CIPL required for DG</t>
  </si>
  <si>
    <t>DOUALA</t>
  </si>
  <si>
    <t>CMDLA</t>
  </si>
  <si>
    <t>KRIBI</t>
  </si>
  <si>
    <t>CAMEROON</t>
  </si>
  <si>
    <r>
      <rPr>
        <sz val="11"/>
        <color rgb="FF000000"/>
        <rFont val="Calibri"/>
        <family val="2"/>
        <scheme val="minor"/>
      </rPr>
      <t xml:space="preserve">FRT COLLECT Must be approved by Agent at POD prior to loading / </t>
    </r>
    <r>
      <rPr>
        <sz val="11"/>
        <color rgb="FFFF0000"/>
        <rFont val="Calibri"/>
        <family val="2"/>
        <scheme val="minor"/>
      </rPr>
      <t>CTN or  BESC</t>
    </r>
    <r>
      <rPr>
        <sz val="11"/>
        <color rgb="FF000000"/>
        <rFont val="Calibri"/>
        <family val="2"/>
        <scheme val="minor"/>
      </rPr>
      <t xml:space="preserve"> is mandatory for port of Douala final destination cargo, and must be manifested on BL/CM. In case of non submission by shipper please ask to shipper to sign  LOI to protect MSC line / CTN REQUIRE UPON BOOKING /</t>
    </r>
    <r>
      <rPr>
        <sz val="11"/>
        <rFont val="Calibri"/>
        <family val="2"/>
        <scheme val="minor"/>
      </rPr>
      <t xml:space="preserve"> •	</t>
    </r>
    <r>
      <rPr>
        <b/>
        <sz val="11"/>
        <color rgb="FFFF0000"/>
        <rFont val="Calibri"/>
        <family val="2"/>
        <scheme val="minor"/>
      </rPr>
      <t>Class 5.1 &amp; 7</t>
    </r>
    <r>
      <rPr>
        <sz val="11"/>
        <rFont val="Calibri"/>
        <family val="2"/>
        <scheme val="minor"/>
      </rPr>
      <t xml:space="preserve"> cargoes to  DOUALA to avoid loading //</t>
    </r>
    <r>
      <rPr>
        <b/>
        <sz val="11"/>
        <color rgb="FFFF0000"/>
        <rFont val="Calibri"/>
        <family val="2"/>
        <scheme val="minor"/>
      </rPr>
      <t xml:space="preserve"> Douala to routed via Kribi instead of Abidjan/Lome wef immediate</t>
    </r>
  </si>
  <si>
    <t>NO BLOCK STOW</t>
  </si>
  <si>
    <t>DUBLIN</t>
  </si>
  <si>
    <t>IEDUB</t>
  </si>
  <si>
    <t>DUNKERQUE</t>
  </si>
  <si>
    <t>FRDKK</t>
  </si>
  <si>
    <t>DURBAN</t>
  </si>
  <si>
    <t>ZADUR</t>
  </si>
  <si>
    <t>DURRES</t>
  </si>
  <si>
    <t>ALDRZ</t>
  </si>
  <si>
    <t>ALBANIA</t>
  </si>
  <si>
    <t>wef MSC CLAUDE GIRARDET GJ628W</t>
  </si>
  <si>
    <t xml:space="preserve">EAST LONDON </t>
  </si>
  <si>
    <t>ZAELS</t>
  </si>
  <si>
    <t xml:space="preserve">BY FEEDER </t>
  </si>
  <si>
    <t>ENNORE</t>
  </si>
  <si>
    <t>INENR</t>
  </si>
  <si>
    <t>1) REEFER/DG ON FRT PPD ONLY 
2) FRT CLT UPON APPROVAL FROM MSC INDIA</t>
  </si>
  <si>
    <t>WEF WK22</t>
  </si>
  <si>
    <t>SAMBAR / AZTEC</t>
  </si>
  <si>
    <t>ENSENADA</t>
  </si>
  <si>
    <t>MXESE</t>
  </si>
  <si>
    <t>EVYAP</t>
  </si>
  <si>
    <t>TREYP</t>
  </si>
  <si>
    <t>LAST VOY GJ512W</t>
  </si>
  <si>
    <t>WEF FD514W (NO LONGER CALLING EVYAP)</t>
  </si>
  <si>
    <t>F/DEST :  RIYADH DRY PORT (POD:DAMMAN) BY RAIL</t>
  </si>
  <si>
    <t>SARYP</t>
  </si>
  <si>
    <t xml:space="preserve">Alcoholic Beverages prohibited , DG NOT ACCEPTED / REEFER ok
Transit DMM to SARYP est 2 days </t>
  </si>
  <si>
    <t>BENGAL / CHINOOK</t>
  </si>
  <si>
    <t>F/DEST :  TORONTO (RAIL via PRINCE RUPERT)</t>
  </si>
  <si>
    <t>CATOR</t>
  </si>
  <si>
    <t>QINGDAO</t>
  </si>
  <si>
    <t>PRINCE RUPERT</t>
  </si>
  <si>
    <t>F/DEST BY RAIL</t>
  </si>
  <si>
    <t>F/DEST :  TORONTO (RAIL via VANCOUVER)</t>
  </si>
  <si>
    <t>VANCOUVER</t>
  </si>
  <si>
    <t>F/DEST : EAST LONDON CY (via road from Coega)</t>
  </si>
  <si>
    <t>F/DEST : JOHANNESBURG (ICD) - via RAIL from Durban</t>
  </si>
  <si>
    <t>ZAJNB</t>
  </si>
  <si>
    <t>FELIXSTOWE</t>
  </si>
  <si>
    <t>GBFXT</t>
  </si>
  <si>
    <t>** FXT LOAD ON ALBATROSS SERVICE</t>
  </si>
  <si>
    <t>SILK</t>
  </si>
  <si>
    <t>FLORO</t>
  </si>
  <si>
    <t>NOFRO</t>
  </si>
  <si>
    <t>FOS-SUR-MER</t>
  </si>
  <si>
    <t>FRFOS</t>
  </si>
  <si>
    <t>Valid until FD607W</t>
  </si>
  <si>
    <t>Effective from MSC METTE GJ607W</t>
  </si>
  <si>
    <t>FREDERICIA</t>
  </si>
  <si>
    <t>DKFRC</t>
  </si>
  <si>
    <t>VIA AARHUS WEF FW547W</t>
  </si>
  <si>
    <t>FREDRIKSTAD</t>
  </si>
  <si>
    <t>NOFRK</t>
  </si>
  <si>
    <t>PERTIWI / LONE STAR</t>
  </si>
  <si>
    <t>FREEPORT, GRAND BAHAMA</t>
  </si>
  <si>
    <t>BSFPO</t>
  </si>
  <si>
    <t>BAHAMAS</t>
  </si>
  <si>
    <t>FREETOWN</t>
  </si>
  <si>
    <t>SLFNA</t>
  </si>
  <si>
    <t>SIERRA LEONE</t>
  </si>
  <si>
    <r>
      <rPr>
        <b/>
        <sz val="11"/>
        <color rgb="FFFF0000"/>
        <rFont val="Calibri"/>
        <family val="2"/>
        <scheme val="minor"/>
      </rPr>
      <t>LAST FY625A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</si>
  <si>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WEFFY626A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</si>
  <si>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ENS NUMBER</t>
    </r>
    <r>
      <rPr>
        <sz val="11"/>
        <rFont val="Calibri"/>
        <family val="2"/>
        <scheme val="minor"/>
      </rPr>
      <t xml:space="preserve"> must provide during bkg</t>
    </r>
  </si>
  <si>
    <t>FREMANTLE</t>
  </si>
  <si>
    <t>AUFRE</t>
  </si>
  <si>
    <t>GANGAVARAM</t>
  </si>
  <si>
    <t>INGGV</t>
  </si>
  <si>
    <t>GANGAVARAM (VISAKHAPATNAM)</t>
  </si>
  <si>
    <t>GAVLE</t>
  </si>
  <si>
    <t>SEGVX</t>
  </si>
  <si>
    <t>GDANSK</t>
  </si>
  <si>
    <t>PLGDN</t>
  </si>
  <si>
    <t>POLAND</t>
  </si>
  <si>
    <t>GDYNIA</t>
  </si>
  <si>
    <t>PLGDY</t>
  </si>
  <si>
    <t xml:space="preserve">GEBZE </t>
  </si>
  <si>
    <t>TRGEB</t>
  </si>
  <si>
    <t>GEMLIK</t>
  </si>
  <si>
    <t>TRGEM</t>
  </si>
  <si>
    <t>GENOA</t>
  </si>
  <si>
    <t>ITGOA</t>
  </si>
  <si>
    <t>BOOK ON DRAGON FIRST (NO DG ALLOWED)</t>
  </si>
  <si>
    <t>GEORGETOWN</t>
  </si>
  <si>
    <t>GYGEO</t>
  </si>
  <si>
    <t>GUYANA</t>
  </si>
  <si>
    <t>(Truck - Colon - AFS Feeder)</t>
  </si>
  <si>
    <t>GIJON</t>
  </si>
  <si>
    <t>ESGIJ</t>
  </si>
  <si>
    <t>ITGIT</t>
  </si>
  <si>
    <t>GJEMNES</t>
  </si>
  <si>
    <t>NOGJM</t>
  </si>
  <si>
    <t xml:space="preserve">GOTHENBURG(GOTEBORG) </t>
  </si>
  <si>
    <t>SEGOT</t>
  </si>
  <si>
    <t>GRANGEMOUTH</t>
  </si>
  <si>
    <t>GBGRG</t>
  </si>
  <si>
    <t>GREENOCK</t>
  </si>
  <si>
    <t>GBGRK</t>
  </si>
  <si>
    <t>LE HARVE</t>
  </si>
  <si>
    <t>WEF</t>
  </si>
  <si>
    <t>GUAYAQUIL</t>
  </si>
  <si>
    <t>ECGYE</t>
  </si>
  <si>
    <t>ECUADOR</t>
  </si>
  <si>
    <t>GUAYMAS</t>
  </si>
  <si>
    <t>MXGYM</t>
  </si>
  <si>
    <t>HAIFA</t>
  </si>
  <si>
    <t>ILHFA</t>
  </si>
  <si>
    <t xml:space="preserve">Effective from MSC MUMBAI VIII GX613W </t>
  </si>
  <si>
    <t>HAIFA (BLOCK STOW ILHFA)</t>
  </si>
  <si>
    <t>VALID UNTIL GT610W</t>
  </si>
  <si>
    <t>HALDIA</t>
  </si>
  <si>
    <t>INHAL</t>
  </si>
  <si>
    <t>HALIFAX (BLK STOWE CAHAL)</t>
  </si>
  <si>
    <t>CAHAL</t>
  </si>
  <si>
    <t>WEF GS508W</t>
  </si>
  <si>
    <t>HALMSTAD</t>
  </si>
  <si>
    <t>SEHAD</t>
  </si>
  <si>
    <t xml:space="preserve">WEF - STOW CODE: BEANR  (VIA ANR CARGO) </t>
  </si>
  <si>
    <t>HAMAD</t>
  </si>
  <si>
    <t>QAHMD</t>
  </si>
  <si>
    <t>QATAR</t>
  </si>
  <si>
    <r>
      <t xml:space="preserve">DG must have prior approval from Hamad port authorities before loading // </t>
    </r>
    <r>
      <rPr>
        <strike/>
        <sz val="11"/>
        <rFont val="Calibri"/>
        <family val="2"/>
        <scheme val="minor"/>
      </rPr>
      <t>LAST FK517A</t>
    </r>
    <r>
      <rPr>
        <sz val="11"/>
        <rFont val="Calibri"/>
        <family val="2"/>
        <scheme val="minor"/>
      </rPr>
      <t xml:space="preserve"> // </t>
    </r>
    <r>
      <rPr>
        <b/>
        <sz val="11"/>
        <color rgb="FFFF0000"/>
        <rFont val="Calibri"/>
        <family val="2"/>
        <scheme val="minor"/>
      </rPr>
      <t>RESUME WEF VOY FK604A</t>
    </r>
  </si>
  <si>
    <t>HAMBANTOTA</t>
  </si>
  <si>
    <t>LKHBA</t>
  </si>
  <si>
    <t>calling Hambantota instead of Colombo wef Conti Makalu ZF509A.</t>
  </si>
  <si>
    <t>HAMBURG</t>
  </si>
  <si>
    <t>DEHAM</t>
  </si>
  <si>
    <t>HAUGESUND</t>
  </si>
  <si>
    <t>NOHAU</t>
  </si>
  <si>
    <t>HAZIRA PORT/SURAT</t>
  </si>
  <si>
    <t>INHZA</t>
  </si>
  <si>
    <t>MUNDRA</t>
  </si>
  <si>
    <t>NORTH INDIA + PAKISTAN</t>
  </si>
  <si>
    <t>WEF QH519A</t>
  </si>
  <si>
    <t xml:space="preserve">1) REEFER/DG ON FRT PPD ONLY 
2) FRT CLT UPON APPROVAL FROM MSC INDIA </t>
  </si>
  <si>
    <t>HELSINGBORG</t>
  </si>
  <si>
    <t>SEHEL</t>
  </si>
  <si>
    <r>
      <rPr>
        <sz val="11"/>
        <color rgb="FFFF0000"/>
        <rFont val="Calibri"/>
        <family val="2"/>
        <scheme val="minor"/>
      </rPr>
      <t xml:space="preserve">STOW CODE: BEANR </t>
    </r>
    <r>
      <rPr>
        <sz val="11"/>
        <rFont val="Calibri"/>
        <family val="2"/>
        <scheme val="minor"/>
      </rPr>
      <t xml:space="preserve"> (VIA ANR CARGO). Remain on T/S ANR</t>
    </r>
  </si>
  <si>
    <r>
      <rPr>
        <sz val="11"/>
        <color rgb="FFFF0000"/>
        <rFont val="Calibri"/>
        <family val="2"/>
        <scheme val="minor"/>
      </rPr>
      <t xml:space="preserve">STOW CODE: BEANR </t>
    </r>
    <r>
      <rPr>
        <sz val="11"/>
        <rFont val="Calibri"/>
        <family val="2"/>
        <scheme val="minor"/>
      </rPr>
      <t xml:space="preserve"> (VIA ANR CARGO). Remain on T/S ANR.</t>
    </r>
    <r>
      <rPr>
        <b/>
        <sz val="11"/>
        <rFont val="Calibri"/>
        <family val="2"/>
        <scheme val="minor"/>
      </rPr>
      <t>**ONLY LOAD ON SWAN SERVICE WEF FW547W</t>
    </r>
  </si>
  <si>
    <t>HELSINKI</t>
  </si>
  <si>
    <t>FIHEL</t>
  </si>
  <si>
    <t>FINLAND</t>
  </si>
  <si>
    <t>wef - STOW CODE: BEANR  (VIA ANR CARGO) **Only Britannia via ANR; change to via ZEEBRUGGE when diverted to LION service**</t>
  </si>
  <si>
    <t xml:space="preserve">ZEEBRUGGE </t>
  </si>
  <si>
    <t>HERAKLION</t>
  </si>
  <si>
    <t>GRHER</t>
  </si>
  <si>
    <t>PIRAEUS</t>
  </si>
  <si>
    <t>GREECE</t>
  </si>
  <si>
    <t>HOUSTON</t>
  </si>
  <si>
    <t>USHOU</t>
  </si>
  <si>
    <t>IMBITUBA</t>
  </si>
  <si>
    <t>BRIBB</t>
  </si>
  <si>
    <t>BRAZIL</t>
  </si>
  <si>
    <t>IMMINGHAM</t>
  </si>
  <si>
    <t>GBIMM</t>
  </si>
  <si>
    <t>** stop svs with immediate effect and will provide inland solution via Liverpool</t>
  </si>
  <si>
    <t>IQUIQUE</t>
  </si>
  <si>
    <t>CLIQQ</t>
  </si>
  <si>
    <r>
      <t xml:space="preserve">NO IMO 2 AND REEFER DG VIA BUSAN / Block stow :  </t>
    </r>
    <r>
      <rPr>
        <b/>
        <sz val="11"/>
        <color rgb="FF0000FF"/>
        <rFont val="Calibri"/>
        <family val="2"/>
        <scheme val="minor"/>
      </rPr>
      <t xml:space="preserve">BOCAI </t>
    </r>
    <r>
      <rPr>
        <b/>
        <sz val="11"/>
        <color rgb="FFFF0000"/>
        <rFont val="Calibri"/>
        <family val="2"/>
        <scheme val="minor"/>
      </rPr>
      <t xml:space="preserve">for MSC Bolivia Cargo via Iquique / </t>
    </r>
    <r>
      <rPr>
        <b/>
        <sz val="11"/>
        <color rgb="FF0000FF"/>
        <rFont val="Calibri"/>
        <family val="2"/>
        <scheme val="minor"/>
      </rPr>
      <t>BOXAF</t>
    </r>
    <r>
      <rPr>
        <b/>
        <sz val="11"/>
        <color rgb="FFFF0000"/>
        <rFont val="Calibri"/>
        <family val="2"/>
        <scheme val="minor"/>
      </rPr>
      <t xml:space="preserve"> for MSC Bolivia Cargo via Iquique FREEZONE ONL</t>
    </r>
  </si>
  <si>
    <t>ISKENDERUN</t>
  </si>
  <si>
    <t>TRISK</t>
  </si>
  <si>
    <r>
      <t>ISKENDERUN (</t>
    </r>
    <r>
      <rPr>
        <sz val="11"/>
        <color rgb="FFFF0000"/>
        <rFont val="Calibri"/>
        <family val="2"/>
        <scheme val="minor"/>
      </rPr>
      <t>BOOK TIGER SVC)</t>
    </r>
  </si>
  <si>
    <t>EFFECTIVE GT620W</t>
  </si>
  <si>
    <t>ISTANBUL (MARPORT)</t>
  </si>
  <si>
    <t>TRIST</t>
  </si>
  <si>
    <r>
      <t xml:space="preserve">Ambarlı is same as Istanbul. IST is the city, Ambarlı is the port and Marport is the terminal 
</t>
    </r>
    <r>
      <rPr>
        <sz val="11"/>
        <color rgb="FFFF0000"/>
        <rFont val="Calibri"/>
        <family val="2"/>
        <scheme val="minor"/>
      </rPr>
      <t>NO DG ALLOWED</t>
    </r>
  </si>
  <si>
    <t>Ambarlı is same as Istanbul. IST is the city, Ambarlı is the port and Marport is the terminal</t>
  </si>
  <si>
    <t>ITAGUAI</t>
  </si>
  <si>
    <t>BRIGI</t>
  </si>
  <si>
    <t>ITAJAI</t>
  </si>
  <si>
    <t>BRITJ</t>
  </si>
  <si>
    <t>ITAPOA</t>
  </si>
  <si>
    <t>BRIOA</t>
  </si>
  <si>
    <r>
      <rPr>
        <strike/>
        <sz val="11"/>
        <color rgb="FFFF0000"/>
        <rFont val="Calibri"/>
        <family val="2"/>
        <scheme val="minor"/>
      </rPr>
      <t xml:space="preserve">direct call to Itapoa wef QI522A. </t>
    </r>
    <r>
      <rPr>
        <sz val="11"/>
        <color rgb="FFFF0000"/>
        <rFont val="Calibri"/>
        <family val="2"/>
        <scheme val="minor"/>
      </rPr>
      <t xml:space="preserve">Remain via RIO </t>
    </r>
  </si>
  <si>
    <t>•	ITAPOA cargo now accepted under direct port call of CARIOCA service W.E.F. MSC ADELE QI532A</t>
  </si>
  <si>
    <t>IZMIR</t>
  </si>
  <si>
    <t>TRIZM</t>
  </si>
  <si>
    <t>JACKSONVILLE</t>
  </si>
  <si>
    <t>USJAX</t>
  </si>
  <si>
    <t>NO FRT CLT // NO IMO 2 AND REEFER DG VIA BUSAN / EW.E.F SAPPHIRE 8E</t>
  </si>
  <si>
    <t>JEBEL ALI</t>
  </si>
  <si>
    <t>AEJEA</t>
  </si>
  <si>
    <t xml:space="preserve">USED TYRES, BATTERIES, PLASTIC SCRAP/GRANULES ARE PROHIBITED </t>
  </si>
  <si>
    <r>
      <t xml:space="preserve">JEBEL ALI 
</t>
    </r>
    <r>
      <rPr>
        <sz val="11"/>
        <color rgb="FFFF0000"/>
        <rFont val="Calibri"/>
        <family val="2"/>
        <scheme val="minor"/>
      </rPr>
      <t xml:space="preserve">(BLOCK STOW: AEJEA) </t>
    </r>
  </si>
  <si>
    <r>
      <t xml:space="preserve">NO DG &amp; SPECIAL EQUIPMENT // USED TYRES, BATTERIES, PLASTIC SCRAP/GRANULES ARE PROHIBITED 
</t>
    </r>
    <r>
      <rPr>
        <sz val="11"/>
        <color rgb="FFFF0000"/>
        <rFont val="Calibri"/>
        <family val="2"/>
        <scheme val="minor"/>
      </rPr>
      <t>**LAND TRANSPORTATION via KHOR to UAE**</t>
    </r>
  </si>
  <si>
    <t>JEDDAH</t>
  </si>
  <si>
    <t>SAJED</t>
  </si>
  <si>
    <t>JUBAIL</t>
  </si>
  <si>
    <t>SAJUB</t>
  </si>
  <si>
    <t>OSPREY</t>
  </si>
  <si>
    <t>KAKINADA</t>
  </si>
  <si>
    <t>INKAK</t>
  </si>
  <si>
    <t>KARACHI (REQUIRES NTN/FTN)</t>
  </si>
  <si>
    <t>PKKHI</t>
  </si>
  <si>
    <t>PAKISTAN</t>
  </si>
  <si>
    <r>
      <t xml:space="preserve">SAPT TERMINAL / </t>
    </r>
    <r>
      <rPr>
        <sz val="11"/>
        <color rgb="FFFF0000"/>
        <rFont val="Calibri"/>
        <family val="2"/>
        <scheme val="minor"/>
      </rPr>
      <t>WEF SHIPMENT DISCHARGE 15/08,</t>
    </r>
    <r>
      <rPr>
        <sz val="11"/>
        <color rgb="FF000000"/>
        <rFont val="Calibri"/>
        <family val="2"/>
        <scheme val="minor"/>
      </rPr>
      <t xml:space="preserve"> REQUIRE NTN or FTN, for importers who are required to obtain such number under the relevant laws; /// CNIC or Passport Number, where the importer is not required to obtain an NTN or FTN.</t>
    </r>
  </si>
  <si>
    <t>WEF QH522A</t>
  </si>
  <si>
    <t>KARACHI-MUHAMMAD BIN QASIM  (REQUIRES NTN/FTN)</t>
  </si>
  <si>
    <t>PKBQM</t>
  </si>
  <si>
    <t>WEF QH521A</t>
  </si>
  <si>
    <t>KATTUPALLI</t>
  </si>
  <si>
    <t>INKAT</t>
  </si>
  <si>
    <t>KEMI</t>
  </si>
  <si>
    <t>FIKEM</t>
  </si>
  <si>
    <t>KHOMS</t>
  </si>
  <si>
    <t>LYKHO</t>
  </si>
  <si>
    <t xml:space="preserve">Only load on Jade Service </t>
  </si>
  <si>
    <t>KING ABDULLAH PORT</t>
  </si>
  <si>
    <t>SAKAC</t>
  </si>
  <si>
    <t xml:space="preserve">KING ABDULLAH PORT </t>
  </si>
  <si>
    <t xml:space="preserve">KING ABDULLAH PORT  </t>
  </si>
  <si>
    <t>JMKIN</t>
  </si>
  <si>
    <t>JAMAICA</t>
  </si>
  <si>
    <t>NO IMO 2 AND REEFER DG VIA BUSAN / W.E.F ZIM THAILAND  16E</t>
  </si>
  <si>
    <t>KLAIPEDA</t>
  </si>
  <si>
    <t>LTKLJ</t>
  </si>
  <si>
    <t>LITHUANIA</t>
  </si>
  <si>
    <t>KOKKOLA (KARLEBY)</t>
  </si>
  <si>
    <t>FIKOK</t>
  </si>
  <si>
    <t>KOLKATA</t>
  </si>
  <si>
    <t>INCCU</t>
  </si>
  <si>
    <r>
      <t>1) REEFER/DG ON FRT PPD ONLY 
2) FRT CLT UPON APPROVAL FROM MSC INDIA /</t>
    </r>
    <r>
      <rPr>
        <sz val="11"/>
        <color rgb="FFFF0000"/>
        <rFont val="Calibri"/>
        <family val="2"/>
        <scheme val="minor"/>
      </rPr>
      <t xml:space="preserve"> LAST CALL QI619W</t>
    </r>
  </si>
  <si>
    <r>
      <t>1) REEFER/DG ON FRT PPD ONLY 
2) FRT CLT UPON APPROVAL FROM MSC INDIA</t>
    </r>
    <r>
      <rPr>
        <sz val="11"/>
        <color rgb="FFFF0000"/>
        <rFont val="Calibri"/>
        <family val="2"/>
        <scheme val="minor"/>
      </rPr>
      <t xml:space="preserve"> / WEF FH623A</t>
    </r>
  </si>
  <si>
    <t>KOPER</t>
  </si>
  <si>
    <t>SIKOP</t>
  </si>
  <si>
    <t>SLOVENIA</t>
  </si>
  <si>
    <t>EFFECTIVE FROM QX613W</t>
  </si>
  <si>
    <r>
      <t xml:space="preserve">KOPER </t>
    </r>
    <r>
      <rPr>
        <b/>
        <sz val="11"/>
        <color rgb="FFC00000"/>
        <rFont val="Calibri"/>
        <family val="2"/>
        <scheme val="minor"/>
      </rPr>
      <t>(STOW CODE: ITTPS)</t>
    </r>
  </si>
  <si>
    <t>VALID UNTIL FD612W</t>
  </si>
  <si>
    <t>KOTKA</t>
  </si>
  <si>
    <t>FIKTK</t>
  </si>
  <si>
    <t>CMKBI</t>
  </si>
  <si>
    <r>
      <t xml:space="preserve">FRT COLLECT Must be approved by Agent at POD prior to loading / CTN or  BESC is mandatory for port of Douala final destination cargo, and must be manifested on BL/CM. In case of non submission by shipper please ask to shipper to sign  LOI to protect MSC line / CTN REQUIRE UPON BOOKING// </t>
    </r>
    <r>
      <rPr>
        <sz val="11"/>
        <color rgb="FFFF0000"/>
        <rFont val="Calibri"/>
        <family val="2"/>
        <scheme val="minor"/>
      </rPr>
      <t>WEF FY508A</t>
    </r>
  </si>
  <si>
    <t>KRISTIANSAND</t>
  </si>
  <si>
    <t>NOKRS</t>
  </si>
  <si>
    <t>LA GUAIRA</t>
  </si>
  <si>
    <t>VELAG</t>
  </si>
  <si>
    <t>VENEZUELA</t>
  </si>
  <si>
    <t>NO FRT COLLECT / NO IMO 2 AND REEFER DG VIA BUSAN // WEF UX623A</t>
  </si>
  <si>
    <t>LA SPEZIA</t>
  </si>
  <si>
    <t>ITSPE</t>
  </si>
  <si>
    <t>LARVIK</t>
  </si>
  <si>
    <t>NOLAR</t>
  </si>
  <si>
    <t>ESLPA</t>
  </si>
  <si>
    <t>LATTAKIA</t>
  </si>
  <si>
    <t>SYLTK</t>
  </si>
  <si>
    <t>SYRIAN ARAB REPUBLIC</t>
  </si>
  <si>
    <r>
      <t xml:space="preserve">WEF FD514W - </t>
    </r>
    <r>
      <rPr>
        <sz val="11"/>
        <color rgb="FFFF0000"/>
        <rFont val="Calibri"/>
        <family val="2"/>
        <scheme val="minor"/>
      </rPr>
      <t>NO DG ALLOWED</t>
    </r>
  </si>
  <si>
    <t>LATTAKIA(WHITE LIST CNTR REQUIRES)</t>
  </si>
  <si>
    <t>WEF FD514W</t>
  </si>
  <si>
    <t>LAUTOKA</t>
  </si>
  <si>
    <t>FJLTK</t>
  </si>
  <si>
    <t>FIJI</t>
  </si>
  <si>
    <t>NO DG DUE TO RESTRICTION VIA CHINA PORT</t>
  </si>
  <si>
    <t>LA GUAIRA (Sanction)</t>
  </si>
  <si>
    <t>NO FRT COLLECT / NO IMO 2 AND REEFER DG VIA BUSAN // WEF QM627B</t>
  </si>
  <si>
    <t>MXLZC</t>
  </si>
  <si>
    <t>FRLEH</t>
  </si>
  <si>
    <t>IMO 2 FORBIDDEN</t>
  </si>
  <si>
    <t>Only direct POD LEH. No carriers haulage or ramp / barge or any POD T/S at Le Havre // IMO 2 FORBIDDEN</t>
  </si>
  <si>
    <t>LEGHORN (LIVORNO)</t>
  </si>
  <si>
    <t>ITLIV</t>
  </si>
  <si>
    <t>LEIXOES</t>
  </si>
  <si>
    <t>PTLEI</t>
  </si>
  <si>
    <t>PORTUGAL</t>
  </si>
  <si>
    <t>LEIXOES (FINAL DESTINATION BY RAIL)</t>
  </si>
  <si>
    <t>LEKKI</t>
  </si>
  <si>
    <t>NGLKK</t>
  </si>
  <si>
    <t>LIBREVILLE</t>
  </si>
  <si>
    <t>GALBV</t>
  </si>
  <si>
    <t>GABON</t>
  </si>
  <si>
    <r>
      <t xml:space="preserve">BIETC (cargo tracking number) is  required  / </t>
    </r>
    <r>
      <rPr>
        <b/>
        <sz val="11"/>
        <color rgb="FF002060"/>
        <rFont val="Calibri"/>
        <family val="2"/>
        <scheme val="minor"/>
      </rPr>
      <t>The POL is responsible for checking and refusing the loading in case on non-submission of the BIETC by the Shipper / Forwarding Agent . NO BIETC = NO LOAD! / CTN REQUIRE UPON BOOKING</t>
    </r>
  </si>
  <si>
    <t>LIMASSOL</t>
  </si>
  <si>
    <t>CYLMS</t>
  </si>
  <si>
    <t>CYPRUS</t>
  </si>
  <si>
    <t>Valid until MSC LUCIANA FD608W</t>
  </si>
  <si>
    <t>LIRQUEN</t>
  </si>
  <si>
    <t>CLLQN</t>
  </si>
  <si>
    <t>LIVERPOOL (STOW CODE GBLIV)</t>
  </si>
  <si>
    <t>GBLIV</t>
  </si>
  <si>
    <t>POD: LIV will change t/s from FXT to LEH with immediate effect</t>
  </si>
  <si>
    <t>WEF 01/04</t>
  </si>
  <si>
    <t>LOBITO</t>
  </si>
  <si>
    <t>AOLOB</t>
  </si>
  <si>
    <t>WEST AFRICA, ANGOLA</t>
  </si>
  <si>
    <t>ANGOLA</t>
  </si>
  <si>
    <r>
      <rPr>
        <sz val="11"/>
        <color rgb="FFFF0000"/>
        <rFont val="Calibri"/>
        <family val="2"/>
        <scheme val="minor"/>
      </rPr>
      <t xml:space="preserve">WEF FN537A </t>
    </r>
    <r>
      <rPr>
        <sz val="11"/>
        <rFont val="Calibri"/>
        <family val="2"/>
        <scheme val="minor"/>
      </rPr>
      <t>// NO FRT COLLECT / Consignees must have NIF number (Like TAX ID) from 1st April 2018 //</t>
    </r>
  </si>
  <si>
    <t>NO FRT COLLECT / Consignees must have NIF number (Like TAX ID) from 1st April 2018 //</t>
  </si>
  <si>
    <t>TGLFW</t>
  </si>
  <si>
    <t>TOGO</t>
  </si>
  <si>
    <t>LCT - LOME CONTAINER TERMINAL, FRT COLLECT Must be approved by Agent at POD prior to loading. / CTN REQUIRE UPON BOOKING</t>
  </si>
  <si>
    <t>LONDON GATEWAY</t>
  </si>
  <si>
    <t>GBLGP</t>
  </si>
  <si>
    <r>
      <t xml:space="preserve">no longer offer LGP With effect from </t>
    </r>
    <r>
      <rPr>
        <sz val="12"/>
        <color rgb="FF000000"/>
        <rFont val="Calibri"/>
        <family val="2"/>
      </rPr>
      <t>MSC PERLE GA616W onwards</t>
    </r>
  </si>
  <si>
    <t>SENTOSA</t>
  </si>
  <si>
    <t>LONG BEACH</t>
  </si>
  <si>
    <t>USLGB</t>
  </si>
  <si>
    <t>USA WEST COAST</t>
  </si>
  <si>
    <t>LONGONI</t>
  </si>
  <si>
    <t>YTLON</t>
  </si>
  <si>
    <t>MAYOTTE</t>
  </si>
  <si>
    <t>LUANDA</t>
  </si>
  <si>
    <t>AOLAD</t>
  </si>
  <si>
    <t>POINTE NOIRE</t>
  </si>
  <si>
    <r>
      <rPr>
        <b/>
        <sz val="11"/>
        <color rgb="FFFF0000"/>
        <rFont val="Calibri"/>
        <family val="2"/>
        <scheme val="minor"/>
      </rPr>
      <t>NO IMO 5.1 /  5.2 / 6.1 / 6.2, and 7 to LUANDA via POINTE NOIRE</t>
    </r>
    <r>
      <rPr>
        <sz val="11"/>
        <color rgb="FF000000"/>
        <rFont val="Calibri"/>
        <family val="2"/>
        <scheme val="minor"/>
      </rPr>
      <t xml:space="preserve"> // Soportos terminal / NO FRT COLLECT / Consignees must have NIF number (Like TAX ID) from 1st April 2018 //</t>
    </r>
  </si>
  <si>
    <t>Soportos terminal / NO FRT COLLECT / Consignees must have NIF number (Like TAX ID) from 1st April 2018 //</t>
  </si>
  <si>
    <t>MAJUNGA</t>
  </si>
  <si>
    <t>MGMJN</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</si>
  <si>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</si>
  <si>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ESAGP</t>
  </si>
  <si>
    <t>MALE</t>
  </si>
  <si>
    <t>MVMLE</t>
  </si>
  <si>
    <t>MALDIVES</t>
  </si>
  <si>
    <t xml:space="preserve">NO FRT COLLECT </t>
  </si>
  <si>
    <t>NO FRT COLLECT / WEF FH623A</t>
  </si>
  <si>
    <t>NO FRT COLLECT</t>
  </si>
  <si>
    <t>MALI - INTRANSIT</t>
  </si>
  <si>
    <t xml:space="preserve">WEF 06/12/2025 - ALL INTRANSIT TO MALI WILL INCUR - Peak Season Surcharge (PSS) of usd 1150/teu </t>
  </si>
  <si>
    <t>MALOY</t>
  </si>
  <si>
    <t>NOMAY</t>
  </si>
  <si>
    <t>MANAUS</t>
  </si>
  <si>
    <t>BRMAO</t>
  </si>
  <si>
    <t>PECEM</t>
  </si>
  <si>
    <t>MANZANILLO</t>
  </si>
  <si>
    <t>MXZLO</t>
  </si>
  <si>
    <t>MAPUTO</t>
  </si>
  <si>
    <t>MZMPM</t>
  </si>
  <si>
    <t>MAR DEL PLATA (via Truck from Buenos Aires)</t>
  </si>
  <si>
    <t>ARMDQ</t>
  </si>
  <si>
    <t>NO FREIGHT COLLECT</t>
  </si>
  <si>
    <t>MARMAGOA</t>
  </si>
  <si>
    <t>INMRM</t>
  </si>
  <si>
    <r>
      <t xml:space="preserve">1) REEFER/DG ON FRT PPD ONLY 
2) FRT CLT UPON APPROVAL FROM MSC INDIA </t>
    </r>
    <r>
      <rPr>
        <sz val="11"/>
        <color rgb="FFFF0000"/>
        <rFont val="Calibri"/>
        <family val="2"/>
        <scheme val="minor"/>
      </rPr>
      <t>// LAST CALL QB620W</t>
    </r>
  </si>
  <si>
    <t>MARMUGAO (MARMAGAO)</t>
  </si>
  <si>
    <t>MARSAXLOKK</t>
  </si>
  <si>
    <t>MTMAR</t>
  </si>
  <si>
    <t>MALTA</t>
  </si>
  <si>
    <t>Effective from MSC MIRJA GJ619W</t>
  </si>
  <si>
    <t>MATADI</t>
  </si>
  <si>
    <t>CDMAT</t>
  </si>
  <si>
    <t>CONGO, THE DEMOCRATIC REPUBLIC OF THE</t>
  </si>
  <si>
    <t>NO DG IMO 5.1 /  5.2 / 6.1 / 6.2, and 7  for MATADI (PROHIBITED)</t>
  </si>
  <si>
    <t>MAZATLAN</t>
  </si>
  <si>
    <t>MXMZT</t>
  </si>
  <si>
    <t>MELBOURNE</t>
  </si>
  <si>
    <t>AUMEL</t>
  </si>
  <si>
    <t>MELILLA</t>
  </si>
  <si>
    <t>ESMLN</t>
  </si>
  <si>
    <t xml:space="preserve">MERSIN </t>
  </si>
  <si>
    <t>TRMER</t>
  </si>
  <si>
    <t>LAST YM WITNESS 044W (NO DG ALLOWED)</t>
  </si>
  <si>
    <t>WEF GT534W</t>
  </si>
  <si>
    <t>MIAMI</t>
  </si>
  <si>
    <t>USMIA</t>
  </si>
  <si>
    <t>MINDELO</t>
  </si>
  <si>
    <t>CVMIN</t>
  </si>
  <si>
    <t>CAPE VERDE</t>
  </si>
  <si>
    <t>FRT COLLECT MUST CHECK WITH AGENT / NO REEFER /FRIST VSL FY719A 23/05</t>
  </si>
  <si>
    <r>
      <t xml:space="preserve">MISURATA </t>
    </r>
    <r>
      <rPr>
        <b/>
        <sz val="11"/>
        <color rgb="FFC00000"/>
        <rFont val="Calibri"/>
        <family val="2"/>
        <scheme val="minor"/>
      </rPr>
      <t>(DG CHECK WITH POD)</t>
    </r>
  </si>
  <si>
    <t>LYMRA</t>
  </si>
  <si>
    <t>MOBILE</t>
  </si>
  <si>
    <t>USMOB</t>
  </si>
  <si>
    <t>MOGADISHU</t>
  </si>
  <si>
    <t>SOMGQ</t>
  </si>
  <si>
    <t>MOMBASA</t>
  </si>
  <si>
    <r>
      <t>NO FRT CLT, NO OOG /</t>
    </r>
    <r>
      <rPr>
        <sz val="11"/>
        <color rgb="FFFF0000"/>
        <rFont val="Calibri"/>
        <family val="2"/>
        <scheme val="minor"/>
      </rPr>
      <t>WEF JL515A, CARGO VIA CMB</t>
    </r>
  </si>
  <si>
    <t>NO FRT CLT , NO OOG</t>
  </si>
  <si>
    <t>NO FRT CLT , NO OOG, wef FH549A onwards.</t>
  </si>
  <si>
    <t>MOIN</t>
  </si>
  <si>
    <t>CRMOB</t>
  </si>
  <si>
    <t>COSTA RICA</t>
  </si>
  <si>
    <t>KEMBA</t>
  </si>
  <si>
    <t>KENYA</t>
  </si>
  <si>
    <t>MONROVIA</t>
  </si>
  <si>
    <t>LRMLW</t>
  </si>
  <si>
    <t>LIBERIA</t>
  </si>
  <si>
    <t>WEF FY609A, LAST FY625A / Do not accept any restricted DG in Lome/Abidjan</t>
  </si>
  <si>
    <t>WEF FY626A / Do not accept any restricted DG in Lome/Abidjan</t>
  </si>
  <si>
    <t>CTN REQUIRE UPON BOOKING</t>
  </si>
  <si>
    <t>MONTEVIDEO</t>
  </si>
  <si>
    <t>UYMVD</t>
  </si>
  <si>
    <t>URUGUAY</t>
  </si>
  <si>
    <t>RIO DE JANERIO</t>
  </si>
  <si>
    <t>WEF GJ522W</t>
  </si>
  <si>
    <t>MONTEVIDEO (BLOCK STOW BRSS2)</t>
  </si>
  <si>
    <t>ALTERNATIVE SERVICE - load on IPANEMA direct // STOP wef QI510A</t>
  </si>
  <si>
    <t>MONTOIR-DE-BRETAGNE</t>
  </si>
  <si>
    <t>FRMTX</t>
  </si>
  <si>
    <t>MONTREAL</t>
  </si>
  <si>
    <t>CAMTR</t>
  </si>
  <si>
    <t>WEF GJ508W / LAST VSL : MSC ALLEGRA GJ510W</t>
  </si>
  <si>
    <t>MONTREAL (BLK STOWE CAMTR)</t>
  </si>
  <si>
    <t>STOW CODE: CAMTR</t>
  </si>
  <si>
    <t xml:space="preserve">MORONI </t>
  </si>
  <si>
    <t>KMYVA</t>
  </si>
  <si>
    <t>COMOROS</t>
  </si>
  <si>
    <t>FORTNIGHTLY CALLS VIA PLU</t>
  </si>
  <si>
    <t>MOSS</t>
  </si>
  <si>
    <t>NOMSS</t>
  </si>
  <si>
    <t>MUKALLA</t>
  </si>
  <si>
    <t>YEMKX</t>
  </si>
  <si>
    <r>
      <t xml:space="preserve">NO REEFER // </t>
    </r>
    <r>
      <rPr>
        <b/>
        <sz val="12"/>
        <rFont val="Calibri"/>
        <family val="2"/>
        <scheme val="minor"/>
      </rPr>
      <t>Effective MSC CRISTINA QB539W</t>
    </r>
  </si>
  <si>
    <r>
      <t xml:space="preserve">NO REEFER - </t>
    </r>
    <r>
      <rPr>
        <b/>
        <sz val="12"/>
        <rFont val="Calibri"/>
        <family val="2"/>
        <scheme val="minor"/>
      </rPr>
      <t xml:space="preserve">With effect from MSC EDNA QI531A, all ADE, JIB, MKX and SLL to be routed on Carioca Service via Colombo instead of Britannia </t>
    </r>
  </si>
  <si>
    <t>NO REEFER // WEF QZ623A</t>
  </si>
  <si>
    <t>INMUN</t>
  </si>
  <si>
    <t>NACALA</t>
  </si>
  <si>
    <t>MZMNC</t>
  </si>
  <si>
    <t>DG / FRT COLLECT Must be approved by Agent at POD prior to loading /</t>
  </si>
  <si>
    <t>NADOR</t>
  </si>
  <si>
    <t>MANDR</t>
  </si>
  <si>
    <t>NAMIBE</t>
  </si>
  <si>
    <t>AOMSZ</t>
  </si>
  <si>
    <t>NO FRT COLLECT / Consignees must have NIF number (Like TAX ID) from 1st April 2018 /</t>
  </si>
  <si>
    <t xml:space="preserve">NAPLES </t>
  </si>
  <si>
    <t>ITNAP</t>
  </si>
  <si>
    <r>
      <t xml:space="preserve">NAPLES 
</t>
    </r>
    <r>
      <rPr>
        <b/>
        <sz val="11"/>
        <color rgb="FFC00000"/>
        <rFont val="Calibri"/>
        <family val="2"/>
        <scheme val="minor"/>
      </rPr>
      <t>(BLOCK STOW: ITNAP)</t>
    </r>
  </si>
  <si>
    <t>NASSAU</t>
  </si>
  <si>
    <t>BSNAS</t>
  </si>
  <si>
    <t>NAVEGANTES</t>
  </si>
  <si>
    <t>BRNVT</t>
  </si>
  <si>
    <t>SCT-EU ROUTE ON JADE SVC ONLY</t>
  </si>
  <si>
    <t>NELSON</t>
  </si>
  <si>
    <t>NZNSN</t>
  </si>
  <si>
    <t>STOP WEF 16Apr till further notice</t>
  </si>
  <si>
    <t>NEW MANGALORE</t>
  </si>
  <si>
    <t>INNML</t>
  </si>
  <si>
    <t>NEW ORLEANS</t>
  </si>
  <si>
    <t>USMSY</t>
  </si>
  <si>
    <t>NEW YORK 
(MAHER TERMINAL)</t>
  </si>
  <si>
    <t>USNYC</t>
  </si>
  <si>
    <t>NEW YORK 
(PORT NEWARK TERMINAL)</t>
  </si>
  <si>
    <t>NHAVA SHEVA</t>
  </si>
  <si>
    <t>INNSA</t>
  </si>
  <si>
    <t>NOLA(RAMP) - (NAPLES (NAPOLI))</t>
  </si>
  <si>
    <t>IT</t>
  </si>
  <si>
    <t>WEF FD516W</t>
  </si>
  <si>
    <t>NORFOLK</t>
  </si>
  <si>
    <t>USORF</t>
  </si>
  <si>
    <t>NORRKOPING</t>
  </si>
  <si>
    <t>SENRK</t>
  </si>
  <si>
    <r>
      <rPr>
        <sz val="11"/>
        <color rgb="FFFF0000"/>
        <rFont val="Calibri"/>
        <family val="2"/>
        <scheme val="minor"/>
      </rPr>
      <t xml:space="preserve">STOW CODE: BEANR </t>
    </r>
    <r>
      <rPr>
        <sz val="11"/>
        <rFont val="Calibri"/>
        <family val="2"/>
        <scheme val="minor"/>
      </rPr>
      <t xml:space="preserve"> (VIA ANR CARGO) - wef QB549W</t>
    </r>
  </si>
  <si>
    <t>NOUADHIBOU</t>
  </si>
  <si>
    <t>MRNDB</t>
  </si>
  <si>
    <t>MAURITANIA</t>
  </si>
  <si>
    <t>NO FRT COLLECT / NO REEFER / FRIST VSL FY719A 23/05</t>
  </si>
  <si>
    <t>NOUAKCHOTT</t>
  </si>
  <si>
    <t>MRNKC</t>
  </si>
  <si>
    <t>NO FRT COLLECT / NO REEFER / FIRST VSL FY719A 23/05</t>
  </si>
  <si>
    <t>NOUMEA</t>
  </si>
  <si>
    <t>NCNOU</t>
  </si>
  <si>
    <t>NEW CALEDONIAN</t>
  </si>
  <si>
    <t>NEW CALEDONIA</t>
  </si>
  <si>
    <t>NOVOROSSIYSK - PREPAID ONLY</t>
  </si>
  <si>
    <t>RUNVS</t>
  </si>
  <si>
    <t>RUSSIAN FEDERATION</t>
  </si>
  <si>
    <t>OAKLAND (OAKLAND INTERNATIONAL CNTR TERMINAL)</t>
  </si>
  <si>
    <t>USOAK</t>
  </si>
  <si>
    <t xml:space="preserve">**Haz goods with class 1, 2, 4.3, 6.2, to be checked with VUT and approved case by case by terminal </t>
  </si>
  <si>
    <t>ODESSA</t>
  </si>
  <si>
    <t>UAODS</t>
  </si>
  <si>
    <t>UKRAINE</t>
  </si>
  <si>
    <t>ONNE</t>
  </si>
  <si>
    <t>NGONN</t>
  </si>
  <si>
    <t>Onne to be routed via Lome wef immediate</t>
  </si>
  <si>
    <t>WEF FN537A</t>
  </si>
  <si>
    <t>ORAN</t>
  </si>
  <si>
    <t>DZORN</t>
  </si>
  <si>
    <r>
      <t xml:space="preserve">ORAN </t>
    </r>
    <r>
      <rPr>
        <sz val="11"/>
        <color rgb="FFFF3300"/>
        <rFont val="Calibri"/>
        <family val="2"/>
        <scheme val="minor"/>
      </rPr>
      <t>(STOW CODE: DZALG)</t>
    </r>
  </si>
  <si>
    <t>ORKANGER</t>
  </si>
  <si>
    <t>NOORK</t>
  </si>
  <si>
    <t>OSLO</t>
  </si>
  <si>
    <t>NOOSL</t>
  </si>
  <si>
    <t>OULU (ULEABORG)</t>
  </si>
  <si>
    <t>FIOUL</t>
  </si>
  <si>
    <t>PAITA</t>
  </si>
  <si>
    <t>PEPAI</t>
  </si>
  <si>
    <t>NO IMO 2 AND REEFER DG VIA BUSAN, PE REQUIRES POD APPROVAL</t>
  </si>
  <si>
    <t>PALERMO</t>
  </si>
  <si>
    <t>ITPMO</t>
  </si>
  <si>
    <t>WEF 21/04 - NO MORE SERVICES</t>
  </si>
  <si>
    <t>PARADIP GARH</t>
  </si>
  <si>
    <t>INPRT</t>
  </si>
  <si>
    <t>EMAIL FM FION 22/01</t>
  </si>
  <si>
    <t>PARAMARIBO</t>
  </si>
  <si>
    <t>SRPBM</t>
  </si>
  <si>
    <t>SURINAME</t>
  </si>
  <si>
    <t>PARANAGUA</t>
  </si>
  <si>
    <t>BRPNG</t>
  </si>
  <si>
    <t>PARDIP</t>
  </si>
  <si>
    <t>BRPEC</t>
  </si>
  <si>
    <t>PHILADELPHIA, PA</t>
  </si>
  <si>
    <t>USPHL</t>
  </si>
  <si>
    <t>PHILIPSBURG</t>
  </si>
  <si>
    <t>SXPHI</t>
  </si>
  <si>
    <t>SINT MAARTEN (DUTCH PART)</t>
  </si>
  <si>
    <r>
      <rPr>
        <b/>
        <sz val="11"/>
        <color rgb="FFFF0000"/>
        <rFont val="Calibri"/>
        <family val="2"/>
        <scheme val="minor"/>
      </rPr>
      <t>NO DG ,</t>
    </r>
    <r>
      <rPr>
        <sz val="11"/>
        <rFont val="Calibri"/>
        <family val="2"/>
        <scheme val="minor"/>
      </rPr>
      <t xml:space="preserve"> </t>
    </r>
    <r>
      <rPr>
        <sz val="11"/>
        <color rgb="FFFF0000"/>
        <rFont val="Calibri"/>
        <family val="2"/>
        <scheme val="minor"/>
      </rPr>
      <t>NO IMO 2 AND REEFER DG VIA BUSAN</t>
    </r>
  </si>
  <si>
    <r>
      <t>PIRAEUS (</t>
    </r>
    <r>
      <rPr>
        <sz val="11"/>
        <color rgb="FFFF0000"/>
        <rFont val="Calibri"/>
        <family val="2"/>
        <scheme val="minor"/>
      </rPr>
      <t>BOOK PANTHER SVC)</t>
    </r>
  </si>
  <si>
    <t>GRPIR</t>
  </si>
  <si>
    <t>PITEA</t>
  </si>
  <si>
    <t>SEPIT</t>
  </si>
  <si>
    <t xml:space="preserve">STOW CODE: BEANR  (VIA ANR CARGO) // POD: PITEA to be suspended with immediate effect. </t>
  </si>
  <si>
    <t>PLOCE</t>
  </si>
  <si>
    <t>HRPLE</t>
  </si>
  <si>
    <t>CROATIA</t>
  </si>
  <si>
    <t xml:space="preserve">POINT LISAS </t>
  </si>
  <si>
    <t>TTPTS</t>
  </si>
  <si>
    <t>TRINIDAD &amp; TOBAGO</t>
  </si>
  <si>
    <t>POINTE DES GALETS</t>
  </si>
  <si>
    <t>REPDG</t>
  </si>
  <si>
    <t>REUNION</t>
  </si>
  <si>
    <t>ROUTE VIA HAMBANTOTA WEF ZF509A //  MSC Desiree ZF513A will be the last ship to call Hambantota</t>
  </si>
  <si>
    <t>ROUTE VIA COLOMBO WEF WK19</t>
  </si>
  <si>
    <t>LAST VSL QB538W</t>
  </si>
  <si>
    <t>CGPNR</t>
  </si>
  <si>
    <t>REPUBLIC OF CONGO</t>
  </si>
  <si>
    <t>NO DG IMO 5.1 /  5.2 / 6.1 / 6.2, and 7 PROHIBITED</t>
  </si>
  <si>
    <t xml:space="preserve">POINTE NOIRE                   </t>
  </si>
  <si>
    <t>WEF WEEK 8 2025</t>
  </si>
  <si>
    <t>BLOCK STOW : CGPNR</t>
  </si>
  <si>
    <t>PORT AU PRINCE</t>
  </si>
  <si>
    <t>HTPAP</t>
  </si>
  <si>
    <t>HAITI</t>
  </si>
  <si>
    <t xml:space="preserve">NEED APPROVAL FOR FRT COLLECT /NO IMO 2 AND REEFER DG VIA BUSAN
</t>
  </si>
  <si>
    <t>PERTIWI / EMPIRE</t>
  </si>
  <si>
    <t>PORT EVERGLADES</t>
  </si>
  <si>
    <t>USPEF</t>
  </si>
  <si>
    <t>NO IMO 2 AND REEFER DG VIA BUSAN / W.E.F MSC LEO VI GE622E</t>
  </si>
  <si>
    <t>PORT HARCOURT (No Reefer , OT , FR.)</t>
  </si>
  <si>
    <t>NGPHC</t>
  </si>
  <si>
    <r>
      <rPr>
        <sz val="11"/>
        <color rgb="FFFF0000"/>
        <rFont val="Calibri"/>
        <family val="2"/>
        <scheme val="minor"/>
      </rPr>
      <t>WEF FN537A</t>
    </r>
    <r>
      <rPr>
        <sz val="11"/>
        <rFont val="Calibri"/>
        <family val="2"/>
        <scheme val="minor"/>
      </rPr>
      <t xml:space="preserve"> // TERMINAL PTOL Area 1 - </t>
    </r>
    <r>
      <rPr>
        <b/>
        <sz val="11"/>
        <color rgb="FFFF0000"/>
        <rFont val="Calibri"/>
        <family val="2"/>
        <scheme val="minor"/>
      </rPr>
      <t>No Reefer , OT , FR.</t>
    </r>
  </si>
  <si>
    <r>
      <t xml:space="preserve">TERMINAL PTOL Area 1 - </t>
    </r>
    <r>
      <rPr>
        <b/>
        <sz val="11"/>
        <color rgb="FFFF0000"/>
        <rFont val="Calibri"/>
        <family val="2"/>
        <scheme val="minor"/>
      </rPr>
      <t>No Reefer , OT , FR.</t>
    </r>
  </si>
  <si>
    <t>MUPLU</t>
  </si>
  <si>
    <t>MAURITIUS</t>
  </si>
  <si>
    <r>
      <t>PORT SAID EAST</t>
    </r>
    <r>
      <rPr>
        <sz val="11"/>
        <color rgb="FFFF3300"/>
        <rFont val="Calibri"/>
        <family val="2"/>
        <scheme val="minor"/>
      </rPr>
      <t>(ACID REQUIRES)</t>
    </r>
  </si>
  <si>
    <t>EGPSE</t>
  </si>
  <si>
    <t>PORT SAID EAST(ACID REQUIRES)</t>
  </si>
  <si>
    <r>
      <t>PORT SAID WEST</t>
    </r>
    <r>
      <rPr>
        <sz val="11"/>
        <color rgb="FFFF3300"/>
        <rFont val="Calibri"/>
        <family val="2"/>
        <scheme val="minor"/>
      </rPr>
      <t xml:space="preserve"> (ACID REQUIRES)</t>
    </r>
  </si>
  <si>
    <t>EGPSW</t>
  </si>
  <si>
    <t>PORT SAID WEST
(ACID REQUIRES)</t>
  </si>
  <si>
    <t>Valid until MSC MARIAGRAZIA FD536W</t>
  </si>
  <si>
    <t>PORT SUDAN</t>
  </si>
  <si>
    <t>SDPZU</t>
  </si>
  <si>
    <t>SUDAN</t>
  </si>
  <si>
    <t xml:space="preserve">PORT SUDAN </t>
  </si>
  <si>
    <t>PORTBURY</t>
  </si>
  <si>
    <t>GBPRU</t>
  </si>
  <si>
    <t>PORT-OF-SPAIN</t>
  </si>
  <si>
    <t>TTPOS</t>
  </si>
  <si>
    <r>
      <t xml:space="preserve">NO FRT CLT // </t>
    </r>
    <r>
      <rPr>
        <sz val="11"/>
        <color rgb="FFFF0000"/>
        <rFont val="Calibri"/>
        <family val="2"/>
        <scheme val="minor"/>
      </rPr>
      <t>NO IMO 2 AND REEFER DG VIA BUSAN</t>
    </r>
  </si>
  <si>
    <t>POTI</t>
  </si>
  <si>
    <t>GEPTI</t>
  </si>
  <si>
    <t xml:space="preserve">Valid until MSC DIANA GJ618W </t>
  </si>
  <si>
    <t xml:space="preserve">POTI 
(STOW CODE: GEPTI) </t>
  </si>
  <si>
    <t>With effect from Tiger MSC AMELIA GT620W</t>
  </si>
  <si>
    <t>POZZALLO</t>
  </si>
  <si>
    <t>ITPZL</t>
  </si>
  <si>
    <t>PRAIA</t>
  </si>
  <si>
    <t>CVRAI</t>
  </si>
  <si>
    <t>FRT COLLECT Must be approved by Agent at POD prior to loading / NO REEFER / NO DG  / FRIST VSL FY719A 23/05</t>
  </si>
  <si>
    <t>CAPRR</t>
  </si>
  <si>
    <r>
      <t>UN1866/IMO3 NOT ACCEPTED, NO IMO 2 AND REEFER DG VIA BUSAN //  **</t>
    </r>
    <r>
      <rPr>
        <b/>
        <sz val="11"/>
        <color rgb="FF0000FF"/>
        <rFont val="Calibri"/>
        <family val="2"/>
        <scheme val="minor"/>
      </rPr>
      <t>REEFER</t>
    </r>
    <r>
      <rPr>
        <b/>
        <sz val="11"/>
        <color rgb="FFFF0000"/>
        <rFont val="Calibri"/>
        <family val="2"/>
        <scheme val="minor"/>
      </rPr>
      <t xml:space="preserve"> CNTR allowed to POD Prince Rupert to CA/US INALND</t>
    </r>
  </si>
  <si>
    <t>PROGRESO</t>
  </si>
  <si>
    <t>MXPGO</t>
  </si>
  <si>
    <t>SAMBAR / INCA</t>
  </si>
  <si>
    <t>PUERTO ANGAMOS</t>
  </si>
  <si>
    <t>CLPAG</t>
  </si>
  <si>
    <t>PUERTO BARRIOS</t>
  </si>
  <si>
    <t>GTPBR</t>
  </si>
  <si>
    <t>GUATEMALA</t>
  </si>
  <si>
    <t>PUERTO CABELLO(sanction)</t>
  </si>
  <si>
    <t>VEPBL</t>
  </si>
  <si>
    <t>NO USD / NO FRT COLLECT / NO FRT PREPAID, ONLY E/W Izmir, Turkey in EURO 
WEF UX623A</t>
  </si>
  <si>
    <t>PUERTO CALDERA (CALDERA)</t>
  </si>
  <si>
    <t>CRCAL</t>
  </si>
  <si>
    <t>NO OOG / NO IMO 2 AND REEFER DG VIA BUSAN // NO NOR</t>
  </si>
  <si>
    <t>PUERTO CORTES</t>
  </si>
  <si>
    <t>HNPCR</t>
  </si>
  <si>
    <t>HONDURAS</t>
  </si>
  <si>
    <r>
      <t xml:space="preserve">-NO IMO 2 AND REEFER DG VIA BUSAN
-FRT CLT subject POD approval </t>
    </r>
    <r>
      <rPr>
        <b/>
        <sz val="11"/>
        <color rgb="FFFF0000"/>
        <rFont val="Calibri"/>
        <family val="2"/>
        <scheme val="minor"/>
      </rPr>
      <t xml:space="preserve">after cntr arrived POD </t>
    </r>
  </si>
  <si>
    <t>PUERTO DEL ROSARIO-FUERTEVENTURA</t>
  </si>
  <si>
    <t>ESFUE</t>
  </si>
  <si>
    <t>PUERTO QUETZAL</t>
  </si>
  <si>
    <t>GTPRQ</t>
  </si>
  <si>
    <r>
      <rPr>
        <sz val="11"/>
        <color rgb="FFFF0000"/>
        <rFont val="Calibri"/>
        <family val="2"/>
        <scheme val="minor"/>
      </rPr>
      <t>DO NOT ALLOW CARGO IN TRANSIT TO EL SALVADO</t>
    </r>
    <r>
      <rPr>
        <sz val="11"/>
        <rFont val="Calibri"/>
        <family val="2"/>
        <scheme val="minor"/>
      </rPr>
      <t xml:space="preserve">, NO IMO 2 AND REEFER DG VIA BUSAN // NO NOR </t>
    </r>
  </si>
  <si>
    <t>PUERTO SEGURO FLUVIAL (VILLETA)</t>
  </si>
  <si>
    <t>PYVLL</t>
  </si>
  <si>
    <t>pls check with POD acceptable before accepting</t>
  </si>
  <si>
    <t xml:space="preserve">RAS AL KHAIMAH </t>
  </si>
  <si>
    <t>AERKT</t>
  </si>
  <si>
    <t>RAUMA</t>
  </si>
  <si>
    <t>FIRAU</t>
  </si>
  <si>
    <t>RAVENNA</t>
  </si>
  <si>
    <t>ITRAN</t>
  </si>
  <si>
    <t>Valid till MSC VANDYA FD620W</t>
  </si>
  <si>
    <t>RIGA</t>
  </si>
  <si>
    <t>LVRIX</t>
  </si>
  <si>
    <t>LATVIA</t>
  </si>
  <si>
    <r>
      <t xml:space="preserve">wef QB549W //  </t>
    </r>
    <r>
      <rPr>
        <b/>
        <sz val="11"/>
        <color rgb="FFFF0000"/>
        <rFont val="Calibri"/>
        <family val="2"/>
        <scheme val="minor"/>
      </rPr>
      <t xml:space="preserve">STOW CODE: LTKLJ  (VIA KLAIPEDA CARGO) </t>
    </r>
  </si>
  <si>
    <t xml:space="preserve">RIJEKA </t>
  </si>
  <si>
    <t>HRRJK</t>
  </si>
  <si>
    <t>EFFECTIVE QX613W</t>
  </si>
  <si>
    <r>
      <t>RIJEKA</t>
    </r>
    <r>
      <rPr>
        <sz val="11"/>
        <color rgb="FFFF0000"/>
        <rFont val="Calibri"/>
        <family val="2"/>
        <scheme val="minor"/>
      </rPr>
      <t xml:space="preserve"> </t>
    </r>
    <r>
      <rPr>
        <b/>
        <sz val="11"/>
        <color rgb="FFFF0000"/>
        <rFont val="Calibri"/>
        <family val="2"/>
        <scheme val="minor"/>
      </rPr>
      <t>(STOW CODE ITTPS)</t>
    </r>
  </si>
  <si>
    <t>RIO DE JANEIRO</t>
  </si>
  <si>
    <t>BRRIO</t>
  </si>
  <si>
    <t>RIO GRANDE</t>
  </si>
  <si>
    <t>BRRIG</t>
  </si>
  <si>
    <r>
      <rPr>
        <sz val="11"/>
        <color rgb="FFFF0000"/>
        <rFont val="Calibri"/>
        <family val="2"/>
        <scheme val="minor"/>
      </rPr>
      <t>ALTERNATIVE SERVICE</t>
    </r>
    <r>
      <rPr>
        <sz val="11"/>
        <rFont val="Calibri"/>
        <family val="2"/>
        <scheme val="minor"/>
      </rPr>
      <t xml:space="preserve"> - load on IPANEMA direct</t>
    </r>
  </si>
  <si>
    <t>cannot route via SANTOS</t>
  </si>
  <si>
    <t>RIO HAINA</t>
  </si>
  <si>
    <t>DOHAI</t>
  </si>
  <si>
    <t xml:space="preserve">PAROD </t>
  </si>
  <si>
    <t xml:space="preserve">NO IMO 2 AND REEFER DG VIA BUSAN </t>
  </si>
  <si>
    <t>ROSARIO</t>
  </si>
  <si>
    <t>ARROS</t>
  </si>
  <si>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t>
    </r>
  </si>
  <si>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 // LOAD ON IPANEMA UNTILL FURTHER NOTICE - reduce the transit time and ease the connectivity issues at BRRIG.</t>
    </r>
  </si>
  <si>
    <t>NO FREIGHT COLLECT , Wastes, Used tires , Vehicles and UN nrs 2021 / 2567 / 2020 / 3155 are forbidden.</t>
  </si>
  <si>
    <t>NO FREIGHT COLLECT , Wastes, Used tires , Vehicles and UN nrs 2021 / 2567 / 2020 / 3155 are forbidden// to be routed via Rio Grande under Ipanema and Carioca service wef QI525.</t>
  </si>
  <si>
    <t>ROSEAU</t>
  </si>
  <si>
    <t>DMRSU</t>
  </si>
  <si>
    <t>DOMINICA</t>
  </si>
  <si>
    <r>
      <rPr>
        <b/>
        <sz val="11"/>
        <color rgb="FFFF0000"/>
        <rFont val="Calibri"/>
        <family val="2"/>
        <scheme val="minor"/>
      </rPr>
      <t xml:space="preserve">NO DG </t>
    </r>
    <r>
      <rPr>
        <sz val="11"/>
        <rFont val="Calibri"/>
        <family val="2"/>
        <scheme val="minor"/>
      </rPr>
      <t xml:space="preserve">/ FRT COLLECT Must be approved by Agent at POD prior to loading, </t>
    </r>
  </si>
  <si>
    <t>NLRTM</t>
  </si>
  <si>
    <t>NETHERLANDS</t>
  </si>
  <si>
    <t>wef GL511W NO LOADING</t>
  </si>
  <si>
    <t>ver 10.2 , do not load RTM ON SILK &amp; CONDOR</t>
  </si>
  <si>
    <t>ROUEN</t>
  </si>
  <si>
    <t>FRURO</t>
  </si>
  <si>
    <t>SAINT GEORGE'S</t>
  </si>
  <si>
    <t>GDSTG</t>
  </si>
  <si>
    <t>GRENADA</t>
  </si>
  <si>
    <r>
      <rPr>
        <b/>
        <sz val="11"/>
        <color rgb="FFFF0000"/>
        <rFont val="Calibri"/>
        <family val="2"/>
        <scheme val="minor"/>
      </rPr>
      <t>NO DG /</t>
    </r>
    <r>
      <rPr>
        <sz val="11"/>
        <rFont val="Calibri"/>
        <family val="2"/>
        <scheme val="minor"/>
      </rPr>
      <t xml:space="preserve"> NO FRT COLLECT  </t>
    </r>
  </si>
  <si>
    <t>SAINT JOHN, NB</t>
  </si>
  <si>
    <t>CASJB</t>
  </si>
  <si>
    <t>SAINT PETERSBURG</t>
  </si>
  <si>
    <t>RULED</t>
  </si>
  <si>
    <r>
      <t>SAINT PETERSBURG(</t>
    </r>
    <r>
      <rPr>
        <b/>
        <sz val="11"/>
        <color rgb="FFFF0000"/>
        <rFont val="Calibri"/>
        <family val="2"/>
        <scheme val="minor"/>
      </rPr>
      <t>ONLY LOAD ON LION SVC</t>
    </r>
    <r>
      <rPr>
        <sz val="11"/>
        <color theme="1"/>
        <rFont val="Calibri"/>
        <family val="2"/>
        <scheme val="minor"/>
      </rPr>
      <t>)</t>
    </r>
  </si>
  <si>
    <r>
      <t>WEF TODAY 11/JUNE 2025 //</t>
    </r>
    <r>
      <rPr>
        <sz val="10"/>
        <color rgb="FFFF0000"/>
        <rFont val="Arial"/>
        <family val="2"/>
      </rPr>
      <t xml:space="preserve"> STOW CODE: BEANR  (VIA ANR CARGO) </t>
    </r>
  </si>
  <si>
    <r>
      <t>SAINT PETERSBURG(</t>
    </r>
    <r>
      <rPr>
        <b/>
        <sz val="11"/>
        <color rgb="FFFF0000"/>
        <rFont val="Calibri"/>
        <family val="2"/>
        <scheme val="minor"/>
      </rPr>
      <t>ONLY LOAD ON SWAN SVC</t>
    </r>
    <r>
      <rPr>
        <sz val="11"/>
        <color theme="1"/>
        <rFont val="Calibri"/>
        <family val="2"/>
        <scheme val="minor"/>
      </rPr>
      <t>)</t>
    </r>
  </si>
  <si>
    <r>
      <t>WEF GL548W onwards //</t>
    </r>
    <r>
      <rPr>
        <sz val="10"/>
        <color rgb="FFFF0000"/>
        <rFont val="Arial"/>
        <family val="2"/>
      </rPr>
      <t xml:space="preserve"> STOW CODE: BEANR  (VIA ANR CARGO) </t>
    </r>
  </si>
  <si>
    <t>OMSLL</t>
  </si>
  <si>
    <t>OMAN</t>
  </si>
  <si>
    <t>Effective MSC LORENZA QB523W // Effective MSC CRISTINA QB539W</t>
  </si>
  <si>
    <t>With effect from FD614W</t>
  </si>
  <si>
    <t>WEF QZ623A</t>
  </si>
  <si>
    <t>SALERNO</t>
  </si>
  <si>
    <t>ITSAL</t>
  </si>
  <si>
    <t>SALTEN</t>
  </si>
  <si>
    <t>NOSAT</t>
  </si>
  <si>
    <t>SALVADOR</t>
  </si>
  <si>
    <t>BRSSA</t>
  </si>
  <si>
    <t>SAMSUN</t>
  </si>
  <si>
    <t>TRSSX</t>
  </si>
  <si>
    <t>SAN ANTONIO</t>
  </si>
  <si>
    <t>CLSAI</t>
  </si>
  <si>
    <t>SAN JUAN</t>
  </si>
  <si>
    <t>PRSJU</t>
  </si>
  <si>
    <t>PUERTO RICO</t>
  </si>
  <si>
    <t>AMS FILING</t>
  </si>
  <si>
    <t>SAN VICENTE</t>
  </si>
  <si>
    <t>CLSVE</t>
  </si>
  <si>
    <t>SAN-PEDRO</t>
  </si>
  <si>
    <t>CISPY</t>
  </si>
  <si>
    <t>COTE D'IVOIRE</t>
  </si>
  <si>
    <t>NO FRT COLLECT // ONLY REEFER LESS THAN 10 YRS OLD ARE ALLOWED</t>
  </si>
  <si>
    <t>SANTA CRUZ DE TENERIFE</t>
  </si>
  <si>
    <t>ESSCT</t>
  </si>
  <si>
    <t>SANTOS</t>
  </si>
  <si>
    <t>BRSSZ</t>
  </si>
  <si>
    <t>SCT# -EU ROUTE ON LION SVC ONLY(VIA SINES)</t>
  </si>
  <si>
    <t>SAVANNAH</t>
  </si>
  <si>
    <t>USSAV</t>
  </si>
  <si>
    <t>SEATTLE</t>
  </si>
  <si>
    <t>USSEA</t>
  </si>
  <si>
    <t>AESHJ</t>
  </si>
  <si>
    <t xml:space="preserve">PORT KHALID TERMINAL </t>
  </si>
  <si>
    <t>SHARJAH (ICD)</t>
  </si>
  <si>
    <r>
      <t xml:space="preserve">STOP, LAST VOY QS627A 
NO DG &amp; SPECIAL EQUIPMENT // PORT KHALID TERMINAL 
</t>
    </r>
    <r>
      <rPr>
        <sz val="11"/>
        <color rgb="FFFF0000"/>
        <rFont val="Calibri"/>
        <family val="2"/>
        <scheme val="minor"/>
      </rPr>
      <t>**LAND TRANSPORTATION via KHOR to UAE**</t>
    </r>
  </si>
  <si>
    <t>SHUAIBA (KUWAIT)</t>
  </si>
  <si>
    <t>KWSAA</t>
  </si>
  <si>
    <t>KUWAIT</t>
  </si>
  <si>
    <t>NO DG ALLOWED FOR DISCHARGE</t>
  </si>
  <si>
    <t xml:space="preserve">SHUAIBA </t>
  </si>
  <si>
    <t xml:space="preserve">SHARJAH </t>
  </si>
  <si>
    <t xml:space="preserve">NO DG ALLOWED </t>
  </si>
  <si>
    <t>SHUWAIKH(KUWAIT)</t>
  </si>
  <si>
    <t>KWSWK</t>
  </si>
  <si>
    <t>Alcohol products prohibited</t>
  </si>
  <si>
    <t>SHUWAIKH</t>
  </si>
  <si>
    <t>ALCOHOL BEVERAGES PROHIBITED / NO DG ALLOWED</t>
  </si>
  <si>
    <t>PTSIE</t>
  </si>
  <si>
    <t>SKAGEN</t>
  </si>
  <si>
    <t>DKSKA</t>
  </si>
  <si>
    <t>SKELLEFTEA</t>
  </si>
  <si>
    <t>SESFT</t>
  </si>
  <si>
    <r>
      <rPr>
        <sz val="11"/>
        <color rgb="FFFF0000"/>
        <rFont val="Calibri"/>
        <family val="2"/>
        <scheme val="minor"/>
      </rPr>
      <t xml:space="preserve">STOW CODE: BEANR </t>
    </r>
    <r>
      <rPr>
        <sz val="11"/>
        <rFont val="Calibri"/>
        <family val="2"/>
        <scheme val="minor"/>
      </rPr>
      <t xml:space="preserve"> (VIA ANR CARGO) // </t>
    </r>
    <r>
      <rPr>
        <sz val="11"/>
        <color rgb="FFFF0000"/>
        <rFont val="Calibri"/>
        <family val="2"/>
        <scheme val="minor"/>
      </rPr>
      <t xml:space="preserve">POD: SKELLEFTEA to be suspended with immediate effect. </t>
    </r>
  </si>
  <si>
    <r>
      <rPr>
        <sz val="11"/>
        <color rgb="FFFF0000"/>
        <rFont val="Calibri"/>
        <family val="2"/>
        <scheme val="minor"/>
      </rPr>
      <t xml:space="preserve">STOW CODE: BEANR </t>
    </r>
    <r>
      <rPr>
        <sz val="11"/>
        <rFont val="Calibri"/>
        <family val="2"/>
        <scheme val="minor"/>
      </rPr>
      <t xml:space="preserve"> (VIA ANR CARGO) </t>
    </r>
    <r>
      <rPr>
        <sz val="11"/>
        <color rgb="FFFF0000"/>
        <rFont val="Calibri"/>
        <family val="2"/>
        <scheme val="minor"/>
      </rPr>
      <t xml:space="preserve"> </t>
    </r>
  </si>
  <si>
    <t xml:space="preserve">Reinstate SKELLEFTEA call with immediate effect </t>
  </si>
  <si>
    <r>
      <t xml:space="preserve">SKIKDA
</t>
    </r>
    <r>
      <rPr>
        <b/>
        <sz val="11"/>
        <color rgb="FFC00000"/>
        <rFont val="Calibri"/>
        <family val="2"/>
        <scheme val="minor"/>
      </rPr>
      <t>(BLOCK STOW ITCVV)</t>
    </r>
  </si>
  <si>
    <t>DZSKI</t>
  </si>
  <si>
    <t>SOHAR</t>
  </si>
  <si>
    <t>OMSOH</t>
  </si>
  <si>
    <t xml:space="preserve">DG MUST HAVE IMPORTER'S DG LICENCE &amp; ENVIRONMENTAL CERT AND APPROVAL FROM POD TO ACCEPT // NO CHARCOAL / CIGARETTE / TOBACCO </t>
  </si>
  <si>
    <t>NO DG &amp; SPECIAL EQUIPMENT / NO ALCOHOL  / Cigarettes and tobacco are not acceptable to import to Oman</t>
  </si>
  <si>
    <r>
      <t xml:space="preserve">SOKHNA 
</t>
    </r>
    <r>
      <rPr>
        <b/>
        <sz val="11"/>
        <color rgb="FFC00000"/>
        <rFont val="Calibri"/>
        <family val="2"/>
        <scheme val="minor"/>
      </rPr>
      <t>(ACID REQUIRES)</t>
    </r>
  </si>
  <si>
    <t>EGSOK</t>
  </si>
  <si>
    <t>SOKHNA (ACID REQUIRES)</t>
  </si>
  <si>
    <t>SOUTH SHIELDS</t>
  </si>
  <si>
    <t>GBSSH</t>
  </si>
  <si>
    <t>SOUTHAMPTON</t>
  </si>
  <si>
    <t>GBSOU</t>
  </si>
  <si>
    <t>**wef HMM LE HAVRE 0017Wonwards, pls divert 100% SOU to load on GRIFFIN SERVICE only**</t>
  </si>
  <si>
    <t xml:space="preserve">SOUTHAMPTON  </t>
  </si>
  <si>
    <t>SOUTHAMPTON   (DG CTNR)</t>
  </si>
  <si>
    <t>DG - Load Southampton via Le Havre on MSC services</t>
  </si>
  <si>
    <t>STAVANGER</t>
  </si>
  <si>
    <t>NOSVG</t>
  </si>
  <si>
    <t>STOCKHOLM</t>
  </si>
  <si>
    <t>SESTO</t>
  </si>
  <si>
    <t>SUAPE</t>
  </si>
  <si>
    <t>BRSUA</t>
  </si>
  <si>
    <t>SUVA</t>
  </si>
  <si>
    <t>FJSUV</t>
  </si>
  <si>
    <t>NO DG DUE TO RESSTRICTIONS VIA CHINA PORT</t>
  </si>
  <si>
    <t>AUSYD</t>
  </si>
  <si>
    <t>NO DG DUE TO RESSTRICTIONS VIA CHINA PORT
(LOAD ON KANGAROO AS PRIORITY FIRST)</t>
  </si>
  <si>
    <t>TAKORADI</t>
  </si>
  <si>
    <t>GHTKD</t>
  </si>
  <si>
    <t>GHANA</t>
  </si>
  <si>
    <r>
      <t xml:space="preserve">NO FRT COLLECT / WEF FY615A / </t>
    </r>
    <r>
      <rPr>
        <sz val="11"/>
        <color rgb="FFFF0000"/>
        <rFont val="Calibri"/>
        <family val="2"/>
        <scheme val="minor"/>
      </rPr>
      <t>Do not accept any restricted DG in Lome/Abidjan</t>
    </r>
  </si>
  <si>
    <t>TALLINN</t>
  </si>
  <si>
    <t>EETLL</t>
  </si>
  <si>
    <t>ESTONIA</t>
  </si>
  <si>
    <r>
      <rPr>
        <sz val="11"/>
        <color rgb="FFFF0000"/>
        <rFont val="Calibri"/>
        <family val="2"/>
        <scheme val="minor"/>
      </rPr>
      <t xml:space="preserve">STOW CODE: BEANR </t>
    </r>
    <r>
      <rPr>
        <sz val="11"/>
        <rFont val="Calibri"/>
        <family val="2"/>
        <scheme val="minor"/>
      </rPr>
      <t xml:space="preserve"> (VIA ANR CARGO)- wef QB549W</t>
    </r>
  </si>
  <si>
    <t>TAMATAVE</t>
  </si>
  <si>
    <t>MGTMM</t>
  </si>
  <si>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ROUTE VIA COLOMBO WEF WK19</t>
    </r>
  </si>
  <si>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LAST VSL QB538W</t>
    </r>
  </si>
  <si>
    <t>TAMPA</t>
  </si>
  <si>
    <t>USTPA</t>
  </si>
  <si>
    <t>TANGA</t>
  </si>
  <si>
    <t>TZTGT</t>
  </si>
  <si>
    <t>TANGER MED</t>
  </si>
  <si>
    <t>MAPTM</t>
  </si>
  <si>
    <t>TARTUS(WHITE LIST CNTR REQUIRES)</t>
  </si>
  <si>
    <t>SYTTS</t>
  </si>
  <si>
    <t>TEESPORT</t>
  </si>
  <si>
    <t>GBTEE</t>
  </si>
  <si>
    <t>TRTEK</t>
  </si>
  <si>
    <t>GHTEM</t>
  </si>
  <si>
    <t>TERMINI IMERESE PORT OF PALERMO</t>
  </si>
  <si>
    <t>ITTRI</t>
  </si>
  <si>
    <t xml:space="preserve">TERPORT VILLETA </t>
  </si>
  <si>
    <t>PYTVT</t>
  </si>
  <si>
    <t>THESSALONIKI</t>
  </si>
  <si>
    <t>GRSKG</t>
  </si>
  <si>
    <t>TILBURY</t>
  </si>
  <si>
    <t>GBTIL</t>
  </si>
  <si>
    <t>no more services wef 02/05</t>
  </si>
  <si>
    <t>TINCAN/LAGOS</t>
  </si>
  <si>
    <t>NGTIN</t>
  </si>
  <si>
    <t>WEF FN537A // NO FRT COLLECT</t>
  </si>
  <si>
    <t>TORNIO (TORNEA)</t>
  </si>
  <si>
    <t>FITOR</t>
  </si>
  <si>
    <t>TRABZON</t>
  </si>
  <si>
    <t>TRTZX</t>
  </si>
  <si>
    <t>TRAPANI</t>
  </si>
  <si>
    <t>ITTPS</t>
  </si>
  <si>
    <t>ITTRS</t>
  </si>
  <si>
    <t>TRIPOLI</t>
  </si>
  <si>
    <t>LYTIP</t>
  </si>
  <si>
    <r>
      <t xml:space="preserve">TUNIS
</t>
    </r>
    <r>
      <rPr>
        <b/>
        <sz val="11"/>
        <color rgb="FFC00000"/>
        <rFont val="Calibri"/>
        <family val="2"/>
        <scheme val="minor"/>
      </rPr>
      <t>(DG REQUIRES LOE)</t>
    </r>
  </si>
  <si>
    <t>TNTUN</t>
  </si>
  <si>
    <t>TUNISIA</t>
  </si>
  <si>
    <t>DG LOE REQUIRES</t>
  </si>
  <si>
    <t>TUTICORIN</t>
  </si>
  <si>
    <t>INTUT</t>
  </si>
  <si>
    <t>MOTOR VEHICLES NOT ACCEPTED</t>
  </si>
  <si>
    <t xml:space="preserve">TUTICORIN </t>
  </si>
  <si>
    <t>UMM AL QAIWAIN</t>
  </si>
  <si>
    <t>AEQIW</t>
  </si>
  <si>
    <r>
      <t xml:space="preserve">UMM QASR PT
</t>
    </r>
    <r>
      <rPr>
        <sz val="11"/>
        <color rgb="FFFF0000"/>
        <rFont val="Calibri"/>
        <family val="2"/>
        <scheme val="minor"/>
      </rPr>
      <t>(BLOCK STOW: IQUQR)</t>
    </r>
  </si>
  <si>
    <t>IQUQR</t>
  </si>
  <si>
    <t>IRAQ</t>
  </si>
  <si>
    <t>NO FRT CLT (Basra Gateway Terminal) / NO DG ALLOWED</t>
  </si>
  <si>
    <t>UMM QASR PT</t>
  </si>
  <si>
    <r>
      <t xml:space="preserve">NO FRT CL (Basra Gateway Terminal) // </t>
    </r>
    <r>
      <rPr>
        <b/>
        <sz val="11"/>
        <color rgb="FFFF0000"/>
        <rFont val="Calibri"/>
        <family val="2"/>
        <scheme val="minor"/>
      </rPr>
      <t>WEF VOY QC604A</t>
    </r>
  </si>
  <si>
    <t>PLS SEE POD SVC</t>
  </si>
  <si>
    <t>USA INLAND F/DEST , PLS SEARCH POD SVC</t>
  </si>
  <si>
    <t>ESVLC</t>
  </si>
  <si>
    <t>VALPARAISO</t>
  </si>
  <si>
    <t>CLVAP</t>
  </si>
  <si>
    <t>CAVAN</t>
  </si>
  <si>
    <t>UN1866/IMO3 NOT ACCEPTED, NO IMO 2 AND REEFER DG VIA BUSAN</t>
  </si>
  <si>
    <r>
      <t xml:space="preserve">VARNA 
</t>
    </r>
    <r>
      <rPr>
        <b/>
        <sz val="11"/>
        <color rgb="FFC00000"/>
        <rFont val="Calibri"/>
        <family val="2"/>
        <scheme val="minor"/>
      </rPr>
      <t>(BLOCK STOW: BGVAR}</t>
    </r>
  </si>
  <si>
    <t>BGVAR</t>
  </si>
  <si>
    <t>VENICE</t>
  </si>
  <si>
    <t>ITVCE</t>
  </si>
  <si>
    <t>VERACRUZ</t>
  </si>
  <si>
    <t>MXVER</t>
  </si>
  <si>
    <t>VIGO</t>
  </si>
  <si>
    <t>ESVGO</t>
  </si>
  <si>
    <t>VILA DO CONDE</t>
  </si>
  <si>
    <t>BRVLC</t>
  </si>
  <si>
    <t>VISAKHAPATNAM</t>
  </si>
  <si>
    <t>INVTZ</t>
  </si>
  <si>
    <t>ALL SOC CTNR MUST SEEK POD APPROVAL BEFORE ACCEPT BOOK
1) REEFER/DG/SCRAP/LOW VALUE CARGO ON FRT PPD ONLY 
2) MOTOR VEHICLES/USED E-GOODS / ALCOHOLIC BEVERAGES NOT ACCEPTED</t>
  </si>
  <si>
    <t>VITORIA</t>
  </si>
  <si>
    <t>BRVIX</t>
  </si>
  <si>
    <t>WEF FI509A - route via SSZ IPANEMA SERVICE ONLY</t>
  </si>
  <si>
    <r>
      <t xml:space="preserve">With effect from MSC INSA QI529A   </t>
    </r>
    <r>
      <rPr>
        <b/>
        <sz val="11"/>
        <color rgb="FFFF0000"/>
        <rFont val="Calibri"/>
        <family val="2"/>
        <scheme val="minor"/>
      </rPr>
      <t>** POD Vitoria to be routed via Santos under Carioca service with immediate effect. LAST VSL QI537A</t>
    </r>
  </si>
  <si>
    <t>VITORIA (blockstow: BRVIX )</t>
  </si>
  <si>
    <r>
      <t xml:space="preserve">With effect from MSC INSA QI529A   </t>
    </r>
    <r>
      <rPr>
        <b/>
        <sz val="11"/>
        <color rgb="FFFF0000"/>
        <rFont val="Calibri"/>
        <family val="2"/>
        <scheme val="minor"/>
      </rPr>
      <t>** POD Vitoria to be routed via RIO FROM VSL QI538A</t>
    </r>
  </si>
  <si>
    <t>LOMB</t>
  </si>
  <si>
    <t>INTRV</t>
  </si>
  <si>
    <t>WEF FY519A</t>
  </si>
  <si>
    <t>VIZHINJAM INTERNATIONAL SEA PORT (INTRV)</t>
  </si>
  <si>
    <t>WEF QB523W</t>
  </si>
  <si>
    <t>WEF QI540A - ONLY FOR T/S, NO  LOCAL DISCHARGE</t>
  </si>
  <si>
    <t>VOLOS</t>
  </si>
  <si>
    <t>GRVOL</t>
  </si>
  <si>
    <t>WATERFORD</t>
  </si>
  <si>
    <t>IEWAT</t>
  </si>
  <si>
    <t>WALVIS BAY</t>
  </si>
  <si>
    <t>NAWVB</t>
  </si>
  <si>
    <t>NAMIBIA</t>
  </si>
  <si>
    <t>WEF FN542A</t>
  </si>
  <si>
    <t>WEF immediate VIA POINTE NOIRE</t>
  </si>
  <si>
    <t>WILMINGTON, NC</t>
  </si>
  <si>
    <t>USILM</t>
  </si>
  <si>
    <t>YARIMCA</t>
  </si>
  <si>
    <t>TRYAR</t>
  </si>
  <si>
    <t>ZANZIBAR</t>
  </si>
  <si>
    <t>TZZNZ</t>
  </si>
  <si>
    <t>ZARATE</t>
  </si>
  <si>
    <t>ARZAE</t>
  </si>
  <si>
    <r>
      <rPr>
        <sz val="11"/>
        <color rgb="FFFF0000"/>
        <rFont val="Calibri"/>
        <family val="2"/>
        <scheme val="minor"/>
      </rPr>
      <t xml:space="preserve">NO FREIGHT COLLECT. ALTERNATIVE SERVICE </t>
    </r>
    <r>
      <rPr>
        <sz val="11"/>
        <rFont val="Calibri"/>
        <family val="2"/>
        <scheme val="minor"/>
      </rPr>
      <t>- load on IPANEMA service</t>
    </r>
  </si>
  <si>
    <r>
      <rPr>
        <sz val="11"/>
        <color rgb="FFFF0000"/>
        <rFont val="Calibri"/>
        <family val="2"/>
        <scheme val="minor"/>
      </rPr>
      <t xml:space="preserve">NO FREIGHT COLLECT. ALTERNATIVE SERVICE </t>
    </r>
    <r>
      <rPr>
        <sz val="11"/>
        <rFont val="Calibri"/>
        <family val="2"/>
        <scheme val="minor"/>
      </rPr>
      <t>- load on IPANEMA service // to be routed via Rio Grande under Ipanema and Carioca service wef QI525. // LOAD ON IPANEMA UNTILL FURTHER NOTICE - reduce the transit time and ease the connectivity issues at BRRIG.</t>
    </r>
  </si>
  <si>
    <t xml:space="preserve">NO FREIGHT COLLECT, </t>
  </si>
  <si>
    <t>NO FREIGHT COLLECT, // // to be routed via Rio Grande under Ipanema and Carioca service wef QI525.</t>
  </si>
  <si>
    <t>BEZEE</t>
  </si>
  <si>
    <t>TURBO, PUERTO ANTIOQUIA TERMINAL</t>
  </si>
  <si>
    <t>COTRB</t>
  </si>
  <si>
    <t>ENDD</t>
  </si>
  <si>
    <t xml:space="preserve">MEDITERRANEAN SHIPPING COMPANY SOUTH EAST ASIA (SINGAPORE) PTE LTD </t>
  </si>
  <si>
    <t>AE1 ALBATROSS SERVICE</t>
  </si>
  <si>
    <t>KALININGRAD</t>
  </si>
  <si>
    <t>GOTHENBURG</t>
  </si>
  <si>
    <t>WILHELMSHAVEN</t>
  </si>
  <si>
    <t>EX VSL NAME</t>
  </si>
  <si>
    <t>PRO.S- SUNDAY</t>
  </si>
  <si>
    <t>TUE</t>
  </si>
  <si>
    <t>40~47 DAYS</t>
  </si>
  <si>
    <t>44~51 DAYS</t>
  </si>
  <si>
    <t>49~56 DAYS</t>
  </si>
  <si>
    <t>51-58 DAYS</t>
  </si>
  <si>
    <t>56-63 DAYS</t>
  </si>
  <si>
    <t>DELAY FROM</t>
  </si>
  <si>
    <t xml:space="preserve">Proforma Sailing Date </t>
  </si>
  <si>
    <t>WEEK</t>
  </si>
  <si>
    <t>MSC ULSAN</t>
  </si>
  <si>
    <t>HU322R</t>
  </si>
  <si>
    <t>METTE MAERSK</t>
  </si>
  <si>
    <t>321W</t>
  </si>
  <si>
    <t>XIN BIN ZHOU</t>
  </si>
  <si>
    <t>HU321A</t>
  </si>
  <si>
    <t>MAASTRICHT MAERSK</t>
  </si>
  <si>
    <t>322W</t>
  </si>
  <si>
    <t>MSC SHANVI III</t>
  </si>
  <si>
    <t>HD323A</t>
  </si>
  <si>
    <t>MILAN MAERSK</t>
  </si>
  <si>
    <t>323W</t>
  </si>
  <si>
    <t xml:space="preserve">NEW PROFORMA </t>
  </si>
  <si>
    <t>MSC SAGITTA III</t>
  </si>
  <si>
    <t>HU323A</t>
  </si>
  <si>
    <t>MSC LILOU III</t>
  </si>
  <si>
    <t>HU324A</t>
  </si>
  <si>
    <t>MERETE MAERSK</t>
  </si>
  <si>
    <t>323A</t>
  </si>
  <si>
    <t>MSC ULSAN III</t>
  </si>
  <si>
    <t>HU325A</t>
  </si>
  <si>
    <t>MADRID MAERSK</t>
  </si>
  <si>
    <t>324W</t>
  </si>
  <si>
    <t>MSC VAIGA III</t>
  </si>
  <si>
    <t>HU326A</t>
  </si>
  <si>
    <t>MARGRETHE MAERSK</t>
  </si>
  <si>
    <t>325W</t>
  </si>
  <si>
    <t>EX MSC PAOLA / MSC SOPHIE</t>
  </si>
  <si>
    <t>MSC RINI III</t>
  </si>
  <si>
    <t>HU327A</t>
  </si>
  <si>
    <t>MURCIA MAERSK</t>
  </si>
  <si>
    <t>326W</t>
  </si>
  <si>
    <t>HU329R</t>
  </si>
  <si>
    <t>MATZ MAERSK</t>
  </si>
  <si>
    <t>327W</t>
  </si>
  <si>
    <t>MAREN MAERSK</t>
  </si>
  <si>
    <t>328W</t>
  </si>
  <si>
    <t>MSC AMEERA III / MSC SAGITTA III / MSC ELIZABETH III</t>
  </si>
  <si>
    <t>MSC IMMA III</t>
  </si>
  <si>
    <t>HD329A</t>
  </si>
  <si>
    <t>MUNICH MAERSK</t>
  </si>
  <si>
    <t>329W</t>
  </si>
  <si>
    <t>HU330A</t>
  </si>
  <si>
    <t>MORTEN MAERSK</t>
  </si>
  <si>
    <t>330W</t>
  </si>
  <si>
    <t>MSC ULSAN III / MSC BREMERHAVEN V HU331A / MSC ULSAN III HU333R</t>
  </si>
  <si>
    <t>MSC GRETA III</t>
  </si>
  <si>
    <t>HD331A</t>
  </si>
  <si>
    <t>MARIBO MAERSK</t>
  </si>
  <si>
    <t>331W</t>
  </si>
  <si>
    <t>MSC VAIGA III HU332A / MSC BREMERHAVEN V / MSC ALDI III</t>
  </si>
  <si>
    <t xml:space="preserve">NORTHERN DEXTERITY </t>
  </si>
  <si>
    <t>HU333R</t>
  </si>
  <si>
    <t>MARSEILLE MAERSK</t>
  </si>
  <si>
    <t>332W</t>
  </si>
  <si>
    <t>MSC RINI III HU333A</t>
  </si>
  <si>
    <t>HU334R</t>
  </si>
  <si>
    <t>MONACO MAERSK</t>
  </si>
  <si>
    <t>333W</t>
  </si>
  <si>
    <t>HU335R</t>
  </si>
  <si>
    <t>334W</t>
  </si>
  <si>
    <t>HU336R</t>
  </si>
  <si>
    <t>MSC SAGITTA III HU337R / MSC GRETA III HD336A</t>
  </si>
  <si>
    <t>REN JIAN 10</t>
  </si>
  <si>
    <t>HW334A</t>
  </si>
  <si>
    <t>335W</t>
  </si>
  <si>
    <t>ex MSC ULSAN III HU338R</t>
  </si>
  <si>
    <t xml:space="preserve">MSC OLIA </t>
  </si>
  <si>
    <t>HW335A</t>
  </si>
  <si>
    <t>336W</t>
  </si>
  <si>
    <t>NORTHERN DEXTERITY</t>
  </si>
  <si>
    <t>HU339R</t>
  </si>
  <si>
    <t>337W</t>
  </si>
  <si>
    <t>HU340R</t>
  </si>
  <si>
    <t>338W</t>
  </si>
  <si>
    <t>MSC SHANVI III HU341R</t>
  </si>
  <si>
    <t>MSC LYSE V</t>
  </si>
  <si>
    <t>HW338A</t>
  </si>
  <si>
    <t>339W</t>
  </si>
  <si>
    <t>MSC EXPRESS III HU342R</t>
  </si>
  <si>
    <t>MSC SINGAPORE IV</t>
  </si>
  <si>
    <t>HW339A</t>
  </si>
  <si>
    <t>340W</t>
  </si>
  <si>
    <t>MSC SOPHIE</t>
  </si>
  <si>
    <t>HU343R</t>
  </si>
  <si>
    <t>341W</t>
  </si>
  <si>
    <t>HU344R</t>
  </si>
  <si>
    <t>342W</t>
  </si>
  <si>
    <t>343W</t>
  </si>
  <si>
    <t>MSC REN V</t>
  </si>
  <si>
    <t>HW342A</t>
  </si>
  <si>
    <t>344W</t>
  </si>
  <si>
    <t>MSC AMEERA III</t>
  </si>
  <si>
    <t>HU346R</t>
  </si>
  <si>
    <t>345W</t>
  </si>
  <si>
    <t>MSC EXPRESS III / MSC SHANVI III / MSC RINI III</t>
  </si>
  <si>
    <t>HW344A</t>
  </si>
  <si>
    <t>MSC SOPHIE / MSC EXPRESS III</t>
  </si>
  <si>
    <t>HU348R</t>
  </si>
  <si>
    <t>346W</t>
  </si>
  <si>
    <t>347W</t>
  </si>
  <si>
    <t>NORTHERN DEXTERITY / REN JIAN 10</t>
  </si>
  <si>
    <t>MSC MAKALU III</t>
  </si>
  <si>
    <t>HD350R</t>
  </si>
  <si>
    <t>348W</t>
  </si>
  <si>
    <t>MSC EXPRESS III</t>
  </si>
  <si>
    <t>HU350R</t>
  </si>
  <si>
    <t>HU351R</t>
  </si>
  <si>
    <t>MANILA MAERSK</t>
  </si>
  <si>
    <t>349W</t>
  </si>
  <si>
    <t>350W</t>
  </si>
  <si>
    <t>MSC SHANVI III / MSC RINI III</t>
  </si>
  <si>
    <t>HW348A</t>
  </si>
  <si>
    <t>351W</t>
  </si>
  <si>
    <t>HW350A</t>
  </si>
  <si>
    <t>352W</t>
  </si>
  <si>
    <t>NORTHERN DEXTERITY / MSC BANU III / MSC SHANVI III</t>
  </si>
  <si>
    <t>MSC BREMERHAVEN V</t>
  </si>
  <si>
    <t>HW351A</t>
  </si>
  <si>
    <t>401W</t>
  </si>
  <si>
    <t>HU403R</t>
  </si>
  <si>
    <t>402W</t>
  </si>
  <si>
    <t>HU404R</t>
  </si>
  <si>
    <t>403W</t>
  </si>
  <si>
    <t>HU405R</t>
  </si>
  <si>
    <t>404W</t>
  </si>
  <si>
    <t>HW403A</t>
  </si>
  <si>
    <t>405W</t>
  </si>
  <si>
    <t>ADDITIONAL CALL HAMBURG</t>
  </si>
  <si>
    <t>ETA HAM 24/03</t>
  </si>
  <si>
    <t>406W</t>
  </si>
  <si>
    <t>MSC BANU III</t>
  </si>
  <si>
    <t>HW405A</t>
  </si>
  <si>
    <t>MARY MAERSK</t>
  </si>
  <si>
    <t>407W</t>
  </si>
  <si>
    <t>HU408R</t>
  </si>
  <si>
    <t>HU409R</t>
  </si>
  <si>
    <t>408W</t>
  </si>
  <si>
    <t>MSC RINI III / MSC BREMERHAVEN V</t>
  </si>
  <si>
    <t>HW407A</t>
  </si>
  <si>
    <t>409W</t>
  </si>
  <si>
    <t>MSC SHANVI III / MSC CHULAI III / MSC ANUSHA III</t>
  </si>
  <si>
    <t>HW408A</t>
  </si>
  <si>
    <t>410W</t>
  </si>
  <si>
    <t>HU412R</t>
  </si>
  <si>
    <t>411W</t>
  </si>
  <si>
    <t>412W</t>
  </si>
  <si>
    <t>HU413R</t>
  </si>
  <si>
    <t>413W</t>
  </si>
  <si>
    <t>BLANK SAILING</t>
  </si>
  <si>
    <t>HU415R</t>
  </si>
  <si>
    <t>414W</t>
  </si>
  <si>
    <t>HU414R</t>
  </si>
  <si>
    <t>MSC ANUSHA III</t>
  </si>
  <si>
    <t>HW412A</t>
  </si>
  <si>
    <t>MSC CHULAI III</t>
  </si>
  <si>
    <t>HU416R</t>
  </si>
  <si>
    <t>OMIT</t>
  </si>
  <si>
    <t>415W</t>
  </si>
  <si>
    <t>HU417R</t>
  </si>
  <si>
    <t>416W</t>
  </si>
  <si>
    <t>MARCHEN MAERSK</t>
  </si>
  <si>
    <t>417W</t>
  </si>
  <si>
    <t xml:space="preserve">MSC MAKALU III </t>
  </si>
  <si>
    <t>HD418R</t>
  </si>
  <si>
    <t>418W</t>
  </si>
  <si>
    <t>HU418R</t>
  </si>
  <si>
    <t>MSC REN V HW415A</t>
  </si>
  <si>
    <t>ZHU CHENG XIN ZHOU</t>
  </si>
  <si>
    <t>HD420R</t>
  </si>
  <si>
    <t>HU419R</t>
  </si>
  <si>
    <t>HW418A</t>
  </si>
  <si>
    <t>419W</t>
  </si>
  <si>
    <t>HU420R</t>
  </si>
  <si>
    <t>MAGLEBY MAERSK</t>
  </si>
  <si>
    <t>420W</t>
  </si>
  <si>
    <t>HU421R</t>
  </si>
  <si>
    <t>MSC GLORY R</t>
  </si>
  <si>
    <t>-</t>
  </si>
  <si>
    <t>421W</t>
  </si>
  <si>
    <t>HU422R</t>
  </si>
  <si>
    <t>422W</t>
  </si>
  <si>
    <t>MSC OLIA</t>
  </si>
  <si>
    <t>HW420A</t>
  </si>
  <si>
    <t>ANTONIA MAERSK</t>
  </si>
  <si>
    <t>423W</t>
  </si>
  <si>
    <t>HU424R</t>
  </si>
  <si>
    <t>424W</t>
  </si>
  <si>
    <t>HW422A</t>
  </si>
  <si>
    <t>MSC AMEERA III / MSC EXPRESS III</t>
  </si>
  <si>
    <t>ATHENA</t>
  </si>
  <si>
    <t>HU425R</t>
  </si>
  <si>
    <t>425W</t>
  </si>
  <si>
    <t>MSC RINI III / MSC GLORY R</t>
  </si>
  <si>
    <t>HU427R</t>
  </si>
  <si>
    <t>426W</t>
  </si>
  <si>
    <t>HU426R</t>
  </si>
  <si>
    <t>HU428R</t>
  </si>
  <si>
    <t>427W</t>
  </si>
  <si>
    <t>HW426A</t>
  </si>
  <si>
    <t>428W</t>
  </si>
  <si>
    <t xml:space="preserve"> ATHENA HU430R</t>
  </si>
  <si>
    <t>HW427A</t>
  </si>
  <si>
    <t>429W</t>
  </si>
  <si>
    <t>MSC BANU III HU429R</t>
  </si>
  <si>
    <t>MSC CAROLINA</t>
  </si>
  <si>
    <t>HW428R</t>
  </si>
  <si>
    <t>MSC AMEERA III HU431R</t>
  </si>
  <si>
    <t>HW431R</t>
  </si>
  <si>
    <t>430W</t>
  </si>
  <si>
    <t xml:space="preserve">MSC LYSE V </t>
  </si>
  <si>
    <t>HW432R</t>
  </si>
  <si>
    <t>431W</t>
  </si>
  <si>
    <t>HU432R</t>
  </si>
  <si>
    <t>432W</t>
  </si>
  <si>
    <t>MSC BANU III / MSC ALABAMA III</t>
  </si>
  <si>
    <t>MSC ALABAMA III</t>
  </si>
  <si>
    <t>HU434R</t>
  </si>
  <si>
    <t>433W</t>
  </si>
  <si>
    <t>HU433R</t>
  </si>
  <si>
    <t>HU435R</t>
  </si>
  <si>
    <t>434W</t>
  </si>
  <si>
    <t>HU436R</t>
  </si>
  <si>
    <t>435W</t>
  </si>
  <si>
    <t>HU437R</t>
  </si>
  <si>
    <t>436W</t>
  </si>
  <si>
    <t>HW436R</t>
  </si>
  <si>
    <t>MSC CHULAI III / MSC ALABAMA III</t>
  </si>
  <si>
    <t>HU438R</t>
  </si>
  <si>
    <t>437W</t>
  </si>
  <si>
    <t>MSC ANIELLO</t>
  </si>
  <si>
    <t>HW437R</t>
  </si>
  <si>
    <t>HW436A</t>
  </si>
  <si>
    <t>438W</t>
  </si>
  <si>
    <t>HU440R</t>
  </si>
  <si>
    <t>ATHENA / MSC CHULAI III</t>
  </si>
  <si>
    <t>HW440R</t>
  </si>
  <si>
    <t>439W</t>
  </si>
  <si>
    <t>MSC AMEERA III / MSC STAR R</t>
  </si>
  <si>
    <t xml:space="preserve">MSC GINA </t>
  </si>
  <si>
    <t>HW441R</t>
  </si>
  <si>
    <t>MOGENS MAERSK</t>
  </si>
  <si>
    <t>440W</t>
  </si>
  <si>
    <t>MSC GLORY R / MSC AMEERA III / MSC ARIA III / MSC ANUSHA III / MSC ULSAN III</t>
  </si>
  <si>
    <t xml:space="preserve">MSC ANUSHA III </t>
  </si>
  <si>
    <t>HU443R</t>
  </si>
  <si>
    <t>441W</t>
  </si>
  <si>
    <t>MSC ALABAMA III / MSC ARIA III / MSC AMEERA III</t>
  </si>
  <si>
    <t xml:space="preserve">MSC PAOLA </t>
  </si>
  <si>
    <t>HU444R</t>
  </si>
  <si>
    <t>442W</t>
  </si>
  <si>
    <t xml:space="preserve">MSC JOHANNESBURG V / MSC NIMISHA III </t>
  </si>
  <si>
    <t>HW444R</t>
  </si>
  <si>
    <t>443W</t>
  </si>
  <si>
    <t>HU446R</t>
  </si>
  <si>
    <t>444W</t>
  </si>
  <si>
    <t>MSC NIMISHA III</t>
  </si>
  <si>
    <t>MSC NEW JERSEY III</t>
  </si>
  <si>
    <t>HW446R</t>
  </si>
  <si>
    <t>445W</t>
  </si>
  <si>
    <t>MSC STAR R</t>
  </si>
  <si>
    <t>HU448R</t>
  </si>
  <si>
    <t>446W</t>
  </si>
  <si>
    <t>MSC GENERAL IV</t>
  </si>
  <si>
    <t>HU449R</t>
  </si>
  <si>
    <t>447W</t>
  </si>
  <si>
    <t>MSC PAOLA</t>
  </si>
  <si>
    <t>HU450R</t>
  </si>
  <si>
    <t>448W</t>
  </si>
  <si>
    <t>HU451R</t>
  </si>
  <si>
    <t>449W</t>
  </si>
  <si>
    <t>HU452R</t>
  </si>
  <si>
    <t>450W</t>
  </si>
  <si>
    <t>HU501R</t>
  </si>
  <si>
    <t>451W</t>
  </si>
  <si>
    <t>HW452R</t>
  </si>
  <si>
    <t>452W</t>
  </si>
  <si>
    <t>HW501R</t>
  </si>
  <si>
    <t>501W</t>
  </si>
  <si>
    <t>MSC WEST V</t>
  </si>
  <si>
    <t>HW502R</t>
  </si>
  <si>
    <t>HU504R</t>
  </si>
  <si>
    <t>502W</t>
  </si>
  <si>
    <t>MSC PRECISION V</t>
  </si>
  <si>
    <t>HW503R</t>
  </si>
  <si>
    <t>HU505R</t>
  </si>
  <si>
    <t>503W</t>
  </si>
  <si>
    <t>HW504R</t>
  </si>
  <si>
    <t>HW505R</t>
  </si>
  <si>
    <t>504W</t>
  </si>
  <si>
    <t>1M SERVICES</t>
  </si>
  <si>
    <t>Proforma ETA</t>
  </si>
  <si>
    <t>Proforma ETD</t>
  </si>
  <si>
    <t>PRO.S- SAT</t>
  </si>
  <si>
    <t>VOY</t>
  </si>
  <si>
    <t>31 DAY</t>
  </si>
  <si>
    <t>34 DAY</t>
  </si>
  <si>
    <t>36 DAYS</t>
  </si>
  <si>
    <t>41 DAYS</t>
  </si>
  <si>
    <t>GA505W</t>
  </si>
  <si>
    <t>DIVERT TO BRITANNIA SVC : MSC ROSE QB507W</t>
  </si>
  <si>
    <t>GA506W</t>
  </si>
  <si>
    <t>DIVERT TO BRITANNIA SVC : MSC DARIA QB508W</t>
  </si>
  <si>
    <t>MSC SVEVA</t>
  </si>
  <si>
    <t>MSC MAURA</t>
  </si>
  <si>
    <t>GA507W</t>
  </si>
  <si>
    <t>MSC INGY</t>
  </si>
  <si>
    <t>GA508W</t>
  </si>
  <si>
    <t>DIVERT TO BRITANNIA SVC : MSC SOLA QB510W</t>
  </si>
  <si>
    <t>MSC ERICA</t>
  </si>
  <si>
    <t>MSC IRENE</t>
  </si>
  <si>
    <t>GA509W</t>
  </si>
  <si>
    <t>MSC RIFAYA / MSC ROSA M</t>
  </si>
  <si>
    <t>MSC ANNAMARIA</t>
  </si>
  <si>
    <t>GA510W</t>
  </si>
  <si>
    <t>MSC SOFIA</t>
  </si>
  <si>
    <t>GA511W</t>
  </si>
  <si>
    <t>MSC LA SPEZIA</t>
  </si>
  <si>
    <t>MSC ELISA XIII</t>
  </si>
  <si>
    <t>GA512W</t>
  </si>
  <si>
    <t>EX MSC ILENIA</t>
  </si>
  <si>
    <t>MSC CALYPSO</t>
  </si>
  <si>
    <t>GA513W</t>
  </si>
  <si>
    <t>MSC ALIYA</t>
  </si>
  <si>
    <t>GA514W</t>
  </si>
  <si>
    <t>EX MSC DANIELA / MSC ILENIA</t>
  </si>
  <si>
    <t>MSC ANITA</t>
  </si>
  <si>
    <t>GA515W</t>
  </si>
  <si>
    <t>MSC ANGOLA</t>
  </si>
  <si>
    <t>GA516W</t>
  </si>
  <si>
    <t>MSC DOLETTE</t>
  </si>
  <si>
    <t>GA517W</t>
  </si>
  <si>
    <t>GA518W</t>
  </si>
  <si>
    <t>MSC VALERIA</t>
  </si>
  <si>
    <t>MSC RUBY</t>
  </si>
  <si>
    <t>GA519W</t>
  </si>
  <si>
    <t>GA520W</t>
  </si>
  <si>
    <t>**24</t>
  </si>
  <si>
    <t>MSC STACEY</t>
  </si>
  <si>
    <t>GA521W</t>
  </si>
  <si>
    <t>**25</t>
  </si>
  <si>
    <t>MSC NATASHA XIII</t>
  </si>
  <si>
    <t>GA522W</t>
  </si>
  <si>
    <t>**26</t>
  </si>
  <si>
    <t>MSC BERANGERE</t>
  </si>
  <si>
    <t>GA523W</t>
  </si>
  <si>
    <t>**27</t>
  </si>
  <si>
    <t>MSC BENEDETTA XIII</t>
  </si>
  <si>
    <t>GA524W</t>
  </si>
  <si>
    <t>**28</t>
  </si>
  <si>
    <t xml:space="preserve">MSC TANZANIA </t>
  </si>
  <si>
    <t>GA525W</t>
  </si>
  <si>
    <t>**29</t>
  </si>
  <si>
    <t>MSC OLIVIA</t>
  </si>
  <si>
    <t>GA526W</t>
  </si>
  <si>
    <t>New PF wef GA526W</t>
  </si>
  <si>
    <t>**30</t>
  </si>
  <si>
    <t>MSC SOLA</t>
  </si>
  <si>
    <t>GA527W</t>
  </si>
  <si>
    <t>ex MSC SOFIA</t>
  </si>
  <si>
    <t>**31</t>
  </si>
  <si>
    <t xml:space="preserve">MSC SAVANNAH </t>
  </si>
  <si>
    <t>GA528W</t>
  </si>
  <si>
    <t>**32</t>
  </si>
  <si>
    <t>MSC CAMILLE</t>
  </si>
  <si>
    <t>GA529W</t>
  </si>
  <si>
    <t>**33</t>
  </si>
  <si>
    <t>GA530W</t>
  </si>
  <si>
    <t xml:space="preserve">ex MSC LUCIANA </t>
  </si>
  <si>
    <t>**34</t>
  </si>
  <si>
    <t xml:space="preserve">MSC TRIESTE </t>
  </si>
  <si>
    <t>GA531W</t>
  </si>
  <si>
    <t>**35</t>
  </si>
  <si>
    <t xml:space="preserve">MSC MARTINA MARIA  </t>
  </si>
  <si>
    <t>GA532W</t>
  </si>
  <si>
    <t>ex MSC GAIA</t>
  </si>
  <si>
    <t>**36</t>
  </si>
  <si>
    <t xml:space="preserve">MSC DARLENE </t>
  </si>
  <si>
    <t>GA533W</t>
  </si>
  <si>
    <t>ex MSC NERANO</t>
  </si>
  <si>
    <t>**37</t>
  </si>
  <si>
    <r>
      <t xml:space="preserve">MSC GENOVA </t>
    </r>
    <r>
      <rPr>
        <sz val="10"/>
        <color rgb="FFFF0000"/>
        <rFont val="Arial"/>
        <family val="2"/>
      </rPr>
      <t xml:space="preserve"> </t>
    </r>
  </si>
  <si>
    <t>GA534W</t>
  </si>
  <si>
    <t xml:space="preserve">ex MSC AAYA </t>
  </si>
  <si>
    <t>**38</t>
  </si>
  <si>
    <t xml:space="preserve">MSC BARI </t>
  </si>
  <si>
    <t>GA535W</t>
  </si>
  <si>
    <t>**39</t>
  </si>
  <si>
    <t>MSC TARANTO</t>
  </si>
  <si>
    <t>GA536W</t>
  </si>
  <si>
    <t>**40</t>
  </si>
  <si>
    <t xml:space="preserve">MSC ORION </t>
  </si>
  <si>
    <t>GA537W</t>
  </si>
  <si>
    <t>**41</t>
  </si>
  <si>
    <t>MSC EMMA</t>
  </si>
  <si>
    <t>GA538W</t>
  </si>
  <si>
    <t>**42</t>
  </si>
  <si>
    <t>GA539W</t>
  </si>
  <si>
    <t>divert to BRITANNIA MSC ALESSIA QB542W</t>
  </si>
  <si>
    <t>**43</t>
  </si>
  <si>
    <t xml:space="preserve">BLANK SAILING </t>
  </si>
  <si>
    <t>GA540W</t>
  </si>
  <si>
    <t>**44</t>
  </si>
  <si>
    <t>MSC C. MONTAINE</t>
  </si>
  <si>
    <t>GA541W</t>
  </si>
  <si>
    <t>**45</t>
  </si>
  <si>
    <t>MSC ROSE</t>
  </si>
  <si>
    <t>GA542W</t>
  </si>
  <si>
    <t>**46</t>
  </si>
  <si>
    <t>MSC CRAPOLLA</t>
  </si>
  <si>
    <t>GA543W</t>
  </si>
  <si>
    <t>**47</t>
  </si>
  <si>
    <t xml:space="preserve">MSC OLIVIA </t>
  </si>
  <si>
    <t>GA544W</t>
  </si>
  <si>
    <t>divert to SILK: YM WREATH 033W</t>
  </si>
  <si>
    <t xml:space="preserve"> ex MSC MELATILDE</t>
  </si>
  <si>
    <t>**48</t>
  </si>
  <si>
    <t xml:space="preserve">MSC FLAVIA </t>
  </si>
  <si>
    <t>GA545W</t>
  </si>
  <si>
    <t>divert to SILK: ONE TRUTH 028W</t>
  </si>
  <si>
    <t>divert to BRITANNIA MSC CALYPSO   QB547W</t>
  </si>
  <si>
    <t>**49</t>
  </si>
  <si>
    <t>MSC TOPAZ</t>
  </si>
  <si>
    <t>GA546W</t>
  </si>
  <si>
    <t>ex MSC SAVONA</t>
  </si>
  <si>
    <t>**50</t>
  </si>
  <si>
    <t xml:space="preserve">MSC SOFIA </t>
  </si>
  <si>
    <t>GA547W</t>
  </si>
  <si>
    <t>**51</t>
  </si>
  <si>
    <t>MSC PERLE</t>
  </si>
  <si>
    <t>GA548W</t>
  </si>
  <si>
    <t>divert to SWAN MSC AMERICA     FW549W</t>
  </si>
  <si>
    <t>**52</t>
  </si>
  <si>
    <t>MSC ELEONORE</t>
  </si>
  <si>
    <t>GA549W</t>
  </si>
  <si>
    <t>**1</t>
  </si>
  <si>
    <t>MSC DARLENE</t>
  </si>
  <si>
    <t>GA550W</t>
  </si>
  <si>
    <t>**2</t>
  </si>
  <si>
    <t>GA551W</t>
  </si>
  <si>
    <t xml:space="preserve">ex MSC BENEDETTA XIII </t>
  </si>
  <si>
    <t>**3</t>
  </si>
  <si>
    <t xml:space="preserve">MSC CARMELA </t>
  </si>
  <si>
    <t>GA552W</t>
  </si>
  <si>
    <t>**4</t>
  </si>
  <si>
    <t>GA601W</t>
  </si>
  <si>
    <t xml:space="preserve">ex MSC KALINA </t>
  </si>
  <si>
    <t>**5</t>
  </si>
  <si>
    <t xml:space="preserve">MSC MONICA CRISTINA </t>
  </si>
  <si>
    <t>GA602W</t>
  </si>
  <si>
    <t>ex MSC BENEDETTA XIII</t>
  </si>
  <si>
    <t>**6</t>
  </si>
  <si>
    <t xml:space="preserve">MSC BETTINA </t>
  </si>
  <si>
    <t>GA603W</t>
  </si>
  <si>
    <t>ex MSC BETTINA</t>
  </si>
  <si>
    <t>**7</t>
  </si>
  <si>
    <t>GA604W</t>
  </si>
  <si>
    <t>**8</t>
  </si>
  <si>
    <t>MSC CLAIRE</t>
  </si>
  <si>
    <t>GA605W</t>
  </si>
  <si>
    <t>**9</t>
  </si>
  <si>
    <t>GA606W</t>
  </si>
  <si>
    <t>GA607W</t>
  </si>
  <si>
    <t>DIVERT TO parallel Britannia</t>
  </si>
  <si>
    <t>GA608W</t>
  </si>
  <si>
    <t>DIVERT TO parallel SWAN</t>
  </si>
  <si>
    <t>**12</t>
  </si>
  <si>
    <t>GA609W</t>
  </si>
  <si>
    <t>**13</t>
  </si>
  <si>
    <t>GA610W</t>
  </si>
  <si>
    <t>ex  MSC IDANIA / MSC OLBIA</t>
  </si>
  <si>
    <t>**14</t>
  </si>
  <si>
    <t xml:space="preserve">MSC ALTAIR </t>
  </si>
  <si>
    <t>GA611W</t>
  </si>
  <si>
    <t xml:space="preserve">DIVERT TO SWAN MSC ADYA  FW611W </t>
  </si>
  <si>
    <t>ex MSC OLBIA / MSC TRIESTE</t>
  </si>
  <si>
    <t>**15</t>
  </si>
  <si>
    <t xml:space="preserve">MSC CAPELLA  </t>
  </si>
  <si>
    <t>GA612W</t>
  </si>
  <si>
    <t xml:space="preserve">DIVERT TO SWAN MSC OLBIA  FW612W </t>
  </si>
  <si>
    <t xml:space="preserve"> ex MSC TRIESTE / MSC ILARIA / MSC TRIESTE </t>
  </si>
  <si>
    <t>**16</t>
  </si>
  <si>
    <t>MSC FLAVIA</t>
  </si>
  <si>
    <t>GA613W</t>
  </si>
  <si>
    <t xml:space="preserve">DIVERT TO SWAN MSC GERMANY  FW613W </t>
  </si>
  <si>
    <t>DIVERT TO BRITANNIA MSC AMERICA QB614W</t>
  </si>
  <si>
    <t>ex MSC ILARIA / MSC PERLE</t>
  </si>
  <si>
    <t>**17</t>
  </si>
  <si>
    <t>MSC ILENIA</t>
  </si>
  <si>
    <t>GA614W</t>
  </si>
  <si>
    <t>ex MSC MARIA SAVERIA / MSC PERLE / MSC ROME</t>
  </si>
  <si>
    <t>**18</t>
  </si>
  <si>
    <t xml:space="preserve">MSC CLORINDA </t>
  </si>
  <si>
    <t>GA615W</t>
  </si>
  <si>
    <t xml:space="preserve">DIVERT TO SWAN MSC VICTORINE  FW615W </t>
  </si>
  <si>
    <t xml:space="preserve">DIVERT TO BRITANNIA MSC BERYL  QB616W </t>
  </si>
  <si>
    <t>44 DAYS</t>
  </si>
  <si>
    <t>**19</t>
  </si>
  <si>
    <t>GA616W</t>
  </si>
  <si>
    <t>**20</t>
  </si>
  <si>
    <t xml:space="preserve">MSC LIVORNO </t>
  </si>
  <si>
    <t>GA617W</t>
  </si>
  <si>
    <t xml:space="preserve">DIVERT TO SWAN MSC ELISA XIII  FW617W </t>
  </si>
  <si>
    <t xml:space="preserve"> ex MSC PALOMA </t>
  </si>
  <si>
    <t>**21</t>
  </si>
  <si>
    <t>MSC KALINA</t>
  </si>
  <si>
    <t>GA618W</t>
  </si>
  <si>
    <t>**22</t>
  </si>
  <si>
    <t xml:space="preserve">MSC GIUSY </t>
  </si>
  <si>
    <t>GA619W</t>
  </si>
  <si>
    <t>33 DAYS</t>
  </si>
  <si>
    <t>**23</t>
  </si>
  <si>
    <t xml:space="preserve">MSC PALOMA </t>
  </si>
  <si>
    <t>GA620W</t>
  </si>
  <si>
    <t xml:space="preserve">divert to BRITANNIA MSC CAMILLE QB621W </t>
  </si>
  <si>
    <t xml:space="preserve">MSC JOSEFINA </t>
  </si>
  <si>
    <t>GA621W</t>
  </si>
  <si>
    <t>MSC LINZIE</t>
  </si>
  <si>
    <t>GA622W</t>
  </si>
  <si>
    <t>ex MSC MARA</t>
  </si>
  <si>
    <t xml:space="preserve">MSC IERANTO </t>
  </si>
  <si>
    <t>GA623W</t>
  </si>
  <si>
    <t>MSC MARIAGRAZIA</t>
  </si>
  <si>
    <t>GA624W</t>
  </si>
  <si>
    <t>divert to CONDOR HMM ALGECIRAS 0020W</t>
  </si>
  <si>
    <t xml:space="preserve">ex MSC PALERMO  </t>
  </si>
  <si>
    <t xml:space="preserve">MSC KATRINA </t>
  </si>
  <si>
    <t>GA625W</t>
  </si>
  <si>
    <t>GA626W</t>
  </si>
  <si>
    <t>MSC IVA</t>
  </si>
  <si>
    <t>GA627W</t>
  </si>
  <si>
    <t>ex MSC MARTINA MARIA / MSC MARIACRISTINA</t>
  </si>
  <si>
    <t>GA628W</t>
  </si>
  <si>
    <t>GA629W</t>
  </si>
  <si>
    <t xml:space="preserve"> ex MSC MONICA CRISTINA</t>
  </si>
  <si>
    <t>MSC ORION</t>
  </si>
  <si>
    <t>GA630W</t>
  </si>
  <si>
    <t>GA631W</t>
  </si>
  <si>
    <t>ex MSC PERLE</t>
  </si>
  <si>
    <r>
      <t xml:space="preserve">MSC ROSE </t>
    </r>
    <r>
      <rPr>
        <sz val="10"/>
        <color rgb="FFFF0000"/>
        <rFont val="Arial"/>
        <family val="2"/>
      </rPr>
      <t xml:space="preserve"> </t>
    </r>
  </si>
  <si>
    <t>GA632W</t>
  </si>
  <si>
    <t>GA633W</t>
  </si>
  <si>
    <t>TBN</t>
  </si>
  <si>
    <t>GA634W</t>
  </si>
  <si>
    <t>MSC MARIA ELENA</t>
  </si>
  <si>
    <t>GA635W</t>
  </si>
  <si>
    <t>MSC PALOMA</t>
  </si>
  <si>
    <t>GA636W</t>
  </si>
  <si>
    <t>GA637W</t>
  </si>
  <si>
    <t>SG094-Sales@msc.com</t>
  </si>
  <si>
    <t>SG094-mktg-dept@msc.com</t>
  </si>
  <si>
    <t>CUSTOMER SERVICE :</t>
  </si>
  <si>
    <t>`</t>
  </si>
  <si>
    <t>AE2/ NEU2 SILK SERVICE</t>
  </si>
  <si>
    <t>PROFORMA SAILING PLS LOOK AT ALBATROSS SERVICES</t>
  </si>
  <si>
    <t>34~41 DAYS</t>
  </si>
  <si>
    <t>MSC YANG R / XIN BIN ZHOU / AMALTHEA</t>
  </si>
  <si>
    <t>HU221R</t>
  </si>
  <si>
    <t>MAJESTIC MAERSK</t>
  </si>
  <si>
    <t>219W</t>
  </si>
  <si>
    <t>MSC YANG R</t>
  </si>
  <si>
    <t>HU220A</t>
  </si>
  <si>
    <t>MADISON MAERSK</t>
  </si>
  <si>
    <t>220W</t>
  </si>
  <si>
    <t>MSC ALEXA / MSC SHANVI</t>
  </si>
  <si>
    <t xml:space="preserve">MSC YANG R </t>
  </si>
  <si>
    <t>HU223R</t>
  </si>
  <si>
    <t>221W</t>
  </si>
  <si>
    <t>MSC ALEXA</t>
  </si>
  <si>
    <t>HU222A</t>
  </si>
  <si>
    <t>MSC SHANVI</t>
  </si>
  <si>
    <t>222W</t>
  </si>
  <si>
    <t>AMALTHEA / XIN BIN ZHOU</t>
  </si>
  <si>
    <t>MSC CORDELIA III</t>
  </si>
  <si>
    <t>HB226A</t>
  </si>
  <si>
    <t>223W</t>
  </si>
  <si>
    <t>AMALTHEA</t>
  </si>
  <si>
    <t>HU226R</t>
  </si>
  <si>
    <t>MATHILDE MAERSK</t>
  </si>
  <si>
    <t>224W</t>
  </si>
  <si>
    <t>HU225A</t>
  </si>
  <si>
    <t>MARIT MAERSK</t>
  </si>
  <si>
    <t>225W</t>
  </si>
  <si>
    <t>EX MSC SHANVI / MSC ALEXA</t>
  </si>
  <si>
    <t>HU226A</t>
  </si>
  <si>
    <t>MANCHESTER MAERSK</t>
  </si>
  <si>
    <t>226W</t>
  </si>
  <si>
    <t>EX MSC ALEXA / MSC SHANVI</t>
  </si>
  <si>
    <t>HU227A</t>
  </si>
  <si>
    <t>MAYVIEW MAERSK</t>
  </si>
  <si>
    <t>227W</t>
  </si>
  <si>
    <t>228W</t>
  </si>
  <si>
    <t>HU228A</t>
  </si>
  <si>
    <t>229W</t>
  </si>
  <si>
    <t>AMALTHEA / MSC FELIXSTOWE / XIN BIN ZHOU HU231R</t>
  </si>
  <si>
    <t>MARSTAL MAERSK</t>
  </si>
  <si>
    <t>230W</t>
  </si>
  <si>
    <t>MSC YANG R / MSC FELIXSTOWE</t>
  </si>
  <si>
    <t>MSC NISHA</t>
  </si>
  <si>
    <t>HU232R</t>
  </si>
  <si>
    <t>MAERSK MC-KINNEY MOLLER</t>
  </si>
  <si>
    <t>231W</t>
  </si>
  <si>
    <t>MSC FLEXSTOWE</t>
  </si>
  <si>
    <t>HU233R</t>
  </si>
  <si>
    <t>232W</t>
  </si>
  <si>
    <t>HU231A</t>
  </si>
  <si>
    <t>MSC ALEXA / MSC NISHA</t>
  </si>
  <si>
    <t>HU232A</t>
  </si>
  <si>
    <t>233W</t>
  </si>
  <si>
    <t>HU233A</t>
  </si>
  <si>
    <t>MOSCOW MAERSK</t>
  </si>
  <si>
    <t>234W</t>
  </si>
  <si>
    <t>HU234R</t>
  </si>
  <si>
    <t>HU234A</t>
  </si>
  <si>
    <t>235W</t>
  </si>
  <si>
    <t>MSC FELIXSTOWE</t>
  </si>
  <si>
    <t>HU235A</t>
  </si>
  <si>
    <t>236W</t>
  </si>
  <si>
    <t>HU236A</t>
  </si>
  <si>
    <t>237W</t>
  </si>
  <si>
    <t>HU237A</t>
  </si>
  <si>
    <t>MARIE MAERSK</t>
  </si>
  <si>
    <t>238W</t>
  </si>
  <si>
    <t>EXTRA CALL ANTWERP</t>
  </si>
  <si>
    <t>TBA ETA DATE</t>
  </si>
  <si>
    <t>HU238A</t>
  </si>
  <si>
    <t>239W</t>
  </si>
  <si>
    <t>EXTRA CALL SINES</t>
  </si>
  <si>
    <t>EX MSC NISHA</t>
  </si>
  <si>
    <t>MSC HAILEY ANN III</t>
  </si>
  <si>
    <t>HJ242A</t>
  </si>
  <si>
    <t>240W</t>
  </si>
  <si>
    <t>HU240A</t>
  </si>
  <si>
    <t>241W</t>
  </si>
  <si>
    <t>HU243R</t>
  </si>
  <si>
    <t>242W</t>
  </si>
  <si>
    <t xml:space="preserve">MSC HAILEY ANN III </t>
  </si>
  <si>
    <t>HJ245A</t>
  </si>
  <si>
    <t>243W</t>
  </si>
  <si>
    <t>HU243A</t>
  </si>
  <si>
    <t>244W</t>
  </si>
  <si>
    <t>HU244A</t>
  </si>
  <si>
    <t>245W</t>
  </si>
  <si>
    <t>HU245A</t>
  </si>
  <si>
    <t>246W</t>
  </si>
  <si>
    <t>EX MSC FELIXSTOWE</t>
  </si>
  <si>
    <t>HU246A</t>
  </si>
  <si>
    <t>247W</t>
  </si>
  <si>
    <t>EX MSC YANG R / MSC FELIXSTOWE / MSC HAILEY ANN III</t>
  </si>
  <si>
    <t xml:space="preserve">MSC PRATITI </t>
  </si>
  <si>
    <t>HU247A</t>
  </si>
  <si>
    <t>248W</t>
  </si>
  <si>
    <t>HU248A</t>
  </si>
  <si>
    <t>249W</t>
  </si>
  <si>
    <t>EX MSC GIANNA III / MSC NISHA V</t>
  </si>
  <si>
    <t>CALI</t>
  </si>
  <si>
    <t>HU249A</t>
  </si>
  <si>
    <t>250W</t>
  </si>
  <si>
    <t>HU250A</t>
  </si>
  <si>
    <t>251W</t>
  </si>
  <si>
    <t>HU251A</t>
  </si>
  <si>
    <t>252W</t>
  </si>
  <si>
    <t>HU252A</t>
  </si>
  <si>
    <t>301W</t>
  </si>
  <si>
    <t>MSC PRATITI  / MSC ULSAN III</t>
  </si>
  <si>
    <t>MSC PRATITI</t>
  </si>
  <si>
    <t>HU301A</t>
  </si>
  <si>
    <t>302W</t>
  </si>
  <si>
    <t>HU302A</t>
  </si>
  <si>
    <t>303W</t>
  </si>
  <si>
    <t>MSC NISHA V / MSC GIANNA III</t>
  </si>
  <si>
    <t>MSC LANGSAR</t>
  </si>
  <si>
    <t>HU303A</t>
  </si>
  <si>
    <t>304W</t>
  </si>
  <si>
    <t>HU304A</t>
  </si>
  <si>
    <t>305W</t>
  </si>
  <si>
    <t>MSC SOPHIE / MSC YANG R</t>
  </si>
  <si>
    <t>HU307R</t>
  </si>
  <si>
    <t>306W</t>
  </si>
  <si>
    <t xml:space="preserve">MSC YANG R / MSC SOPHIE / MSC AGATA II / MSC TIPHAINE II </t>
  </si>
  <si>
    <t>HU308R</t>
  </si>
  <si>
    <t>307W</t>
  </si>
  <si>
    <t>HU307A</t>
  </si>
  <si>
    <t>308W</t>
  </si>
  <si>
    <t>HU310R</t>
  </si>
  <si>
    <t>309W</t>
  </si>
  <si>
    <t>HW311R</t>
  </si>
  <si>
    <t>310W</t>
  </si>
  <si>
    <t>HU310A</t>
  </si>
  <si>
    <t>311W</t>
  </si>
  <si>
    <t>HU311A</t>
  </si>
  <si>
    <t>312W</t>
  </si>
  <si>
    <t>HU312A</t>
  </si>
  <si>
    <t>313W</t>
  </si>
  <si>
    <t>HU313A</t>
  </si>
  <si>
    <t>314W</t>
  </si>
  <si>
    <t>MSC KERRY</t>
  </si>
  <si>
    <t>HU314A</t>
  </si>
  <si>
    <t>315W</t>
  </si>
  <si>
    <t>HU315A</t>
  </si>
  <si>
    <t>316W</t>
  </si>
  <si>
    <t>HU316A</t>
  </si>
  <si>
    <t>317W</t>
  </si>
  <si>
    <t>HU317A</t>
  </si>
  <si>
    <t>318W</t>
  </si>
  <si>
    <t>HU318A</t>
  </si>
  <si>
    <t>319W</t>
  </si>
  <si>
    <t>HU319A</t>
  </si>
  <si>
    <t>320W</t>
  </si>
  <si>
    <t>MUMBAI MAERSK</t>
  </si>
  <si>
    <t>MUNKEBO MAERSK</t>
  </si>
  <si>
    <t>ELEONORA MAERSK</t>
  </si>
  <si>
    <t>MSC DITTE</t>
  </si>
  <si>
    <t>FS349W</t>
  </si>
  <si>
    <t>ADDITIONAL CALL FELIXSTOWE</t>
  </si>
  <si>
    <t>ETA FXT 17/03</t>
  </si>
  <si>
    <t>ADDITIONAL CALL SINES</t>
  </si>
  <si>
    <t>ETA SINES 28/03</t>
  </si>
  <si>
    <t>EBBA MAERSK</t>
  </si>
  <si>
    <t>ETA SINES 04/04</t>
  </si>
  <si>
    <t>EMMA MAERSK</t>
  </si>
  <si>
    <t>ADRIAN MAERSK</t>
  </si>
  <si>
    <t>ONLY LOADING DIRECT POD, NO TRANSHIPMENT AND INLAND ALLOW</t>
  </si>
  <si>
    <t xml:space="preserve">Proforma ETA Date </t>
  </si>
  <si>
    <t>PRO.S- TUE</t>
  </si>
  <si>
    <t>MON</t>
  </si>
  <si>
    <t>33 DAY</t>
  </si>
  <si>
    <t>38 DAY</t>
  </si>
  <si>
    <t>43 DAY</t>
  </si>
  <si>
    <t>505W</t>
  </si>
  <si>
    <t>HMM OSLO</t>
  </si>
  <si>
    <t>0016W</t>
  </si>
  <si>
    <t>ONE INTEGRITY </t>
  </si>
  <si>
    <t>006W</t>
  </si>
  <si>
    <t>TBA</t>
  </si>
  <si>
    <t>ONE TRUTH 026W</t>
  </si>
  <si>
    <t>YM WREATH</t>
  </si>
  <si>
    <t>031W</t>
  </si>
  <si>
    <t>ZEAL LUMOS 013W</t>
  </si>
  <si>
    <t>ONE TRUTH</t>
  </si>
  <si>
    <t>026W</t>
  </si>
  <si>
    <t>ONE TRUST 028W</t>
  </si>
  <si>
    <t>ZEAL LUMOS</t>
  </si>
  <si>
    <t>013W</t>
  </si>
  <si>
    <t>ONE INNOVATION 007W</t>
  </si>
  <si>
    <t>ONE TRUST</t>
  </si>
  <si>
    <t>028W</t>
  </si>
  <si>
    <t>ONE INNOVATION</t>
  </si>
  <si>
    <t>007W</t>
  </si>
  <si>
    <t>ONE TRADITION</t>
  </si>
  <si>
    <t>ONE INGENUITY</t>
  </si>
  <si>
    <t>005W</t>
  </si>
  <si>
    <t>ONE TREASURE</t>
  </si>
  <si>
    <t>025W</t>
  </si>
  <si>
    <t>ONE INSPIRATION</t>
  </si>
  <si>
    <t>ZEUS LUMOS</t>
  </si>
  <si>
    <t>016W</t>
  </si>
  <si>
    <t>SILK SERVICE</t>
  </si>
  <si>
    <t>HMM SOUTHAMPTON</t>
  </si>
  <si>
    <t>New PF wef 0016W</t>
  </si>
  <si>
    <t>ZENITH LUMOS</t>
  </si>
  <si>
    <t>018W</t>
  </si>
  <si>
    <t>ONE INTELLIGENCE</t>
  </si>
  <si>
    <t>ONE TRIBUTE</t>
  </si>
  <si>
    <t>divert to SWAN MSC IVA FW525W</t>
  </si>
  <si>
    <t>032W</t>
  </si>
  <si>
    <t>001W</t>
  </si>
  <si>
    <t>027W</t>
  </si>
  <si>
    <t>ONE TRIUMPH</t>
  </si>
  <si>
    <t>ONE INTEGRITY</t>
  </si>
  <si>
    <t>divert to LION MSC ILARIA GL529W</t>
  </si>
  <si>
    <t>029W</t>
  </si>
  <si>
    <t>divert to LION MSC ILENIA GL530W</t>
  </si>
  <si>
    <t>008W</t>
  </si>
  <si>
    <t>divert to LION MSC ISTANBUL GL531W</t>
  </si>
  <si>
    <t xml:space="preserve">ONE TRADITION </t>
  </si>
  <si>
    <t xml:space="preserve">divert to SWAN MSC HAMBURG FW532W </t>
  </si>
  <si>
    <t xml:space="preserve">divert to SWAN SWAN MSC GIUSY   FW533W </t>
  </si>
  <si>
    <t xml:space="preserve">ONE INGENUITY </t>
  </si>
  <si>
    <t>017W</t>
  </si>
  <si>
    <t xml:space="preserve">HMM AQUAMARINE </t>
  </si>
  <si>
    <t>0009W</t>
  </si>
  <si>
    <t>ex YM WELCOME</t>
  </si>
  <si>
    <t xml:space="preserve">ONE FOCUS </t>
  </si>
  <si>
    <t xml:space="preserve">006W </t>
  </si>
  <si>
    <t>HMM HELSINKI</t>
  </si>
  <si>
    <t>0017W</t>
  </si>
  <si>
    <t>DIVERT TO  SWAN MSC FATMA   FW540W</t>
  </si>
  <si>
    <t>ex ONE INTELLIGENCE</t>
  </si>
  <si>
    <t>DIVERT TO SWAN MSC AZRA FW541W</t>
  </si>
  <si>
    <t>DIVERT TO LION MSC MARA  GL541W</t>
  </si>
  <si>
    <t>033W</t>
  </si>
  <si>
    <t>DIVERT PARALLEL LION</t>
  </si>
  <si>
    <t>DIVERT PARALLEL SWAN</t>
  </si>
  <si>
    <t>DIVERT TO SWAN MSC ADYA FW545W</t>
  </si>
  <si>
    <t>HMM STOCKHOLM</t>
  </si>
  <si>
    <t>DIVERT TO LION MSC ILENIA GL548W</t>
  </si>
  <si>
    <t>030W</t>
  </si>
  <si>
    <t>ONE INFINITY</t>
  </si>
  <si>
    <t>009W</t>
  </si>
  <si>
    <t>DIVERT TO LION MSC MIRJA  GL552W</t>
  </si>
  <si>
    <t>DIVERT TO LION MSC ZOE GL603W</t>
  </si>
  <si>
    <t>HMM ALGECIRAS</t>
  </si>
  <si>
    <t>0019W</t>
  </si>
  <si>
    <t>HMM DUBLIN</t>
  </si>
  <si>
    <t>0018W</t>
  </si>
  <si>
    <t>DIVERT TO PARALLEL LION</t>
  </si>
  <si>
    <t>**11</t>
  </si>
  <si>
    <t>034W</t>
  </si>
  <si>
    <t>AE3/NEU3 LION SERVICE</t>
  </si>
  <si>
    <t>36~43 DAYS</t>
  </si>
  <si>
    <t>41~48 DAYS</t>
  </si>
  <si>
    <t>51~58 DAYS</t>
  </si>
  <si>
    <t>MSC MICHEL CAPPELLINI</t>
  </si>
  <si>
    <t>FL322W</t>
  </si>
  <si>
    <t>MSC ALLEGRA</t>
  </si>
  <si>
    <t>FL323W</t>
  </si>
  <si>
    <t>MSC ARINA</t>
  </si>
  <si>
    <t>FL324W</t>
  </si>
  <si>
    <t>MSC MINA</t>
  </si>
  <si>
    <t>FL325W</t>
  </si>
  <si>
    <t>MSC RAYA</t>
  </si>
  <si>
    <t>FL326W</t>
  </si>
  <si>
    <t>MSC LORETO</t>
  </si>
  <si>
    <t>FL327W</t>
  </si>
  <si>
    <t>MSC MARIELLA</t>
  </si>
  <si>
    <t>FL328W</t>
  </si>
  <si>
    <t>MSC AMBRA</t>
  </si>
  <si>
    <t>FL329W</t>
  </si>
  <si>
    <t>MSC MIRJA</t>
  </si>
  <si>
    <t>FL330W</t>
  </si>
  <si>
    <t>MSC REEF</t>
  </si>
  <si>
    <t>FL331W</t>
  </si>
  <si>
    <t>MSC APOLLINE</t>
  </si>
  <si>
    <t>FL332W</t>
  </si>
  <si>
    <t>FL333W</t>
  </si>
  <si>
    <t>MSC TESSA</t>
  </si>
  <si>
    <t>FL334W</t>
  </si>
  <si>
    <t>MSC TURKIYE</t>
  </si>
  <si>
    <t>FL335W</t>
  </si>
  <si>
    <t>FL336W</t>
  </si>
  <si>
    <t>FL337W</t>
  </si>
  <si>
    <t>BLNK SAILING</t>
  </si>
  <si>
    <t>FL338W</t>
  </si>
  <si>
    <t>GRIFFIN QG338W</t>
  </si>
  <si>
    <t>FL339W</t>
  </si>
  <si>
    <t>FL340W</t>
  </si>
  <si>
    <t>SILK 339W</t>
  </si>
  <si>
    <t>GRIFFIN QG340W</t>
  </si>
  <si>
    <t>FL341W</t>
  </si>
  <si>
    <t>FL342W</t>
  </si>
  <si>
    <t>SILK 341W</t>
  </si>
  <si>
    <t>GRIFFIN QG342W</t>
  </si>
  <si>
    <t>MSC NICOLA MASTRO</t>
  </si>
  <si>
    <t>FL343W</t>
  </si>
  <si>
    <t>LE HAVRE EXTRA CALL</t>
  </si>
  <si>
    <t>MSC MICOL</t>
  </si>
  <si>
    <t>FL344W</t>
  </si>
  <si>
    <t>FL345W</t>
  </si>
  <si>
    <t>TBA DATE</t>
  </si>
  <si>
    <t>FL346W</t>
  </si>
  <si>
    <t>FL347W</t>
  </si>
  <si>
    <t>GRIFFIN QG347W</t>
  </si>
  <si>
    <t>FL348W</t>
  </si>
  <si>
    <t>FL349W</t>
  </si>
  <si>
    <t>GRIFFIN QG349W</t>
  </si>
  <si>
    <t>MSC METTE</t>
  </si>
  <si>
    <t>FL350W</t>
  </si>
  <si>
    <t>MSC GEMMA</t>
  </si>
  <si>
    <t>FL351W</t>
  </si>
  <si>
    <t>FL352W</t>
  </si>
  <si>
    <t>FL401W</t>
  </si>
  <si>
    <t>FL402W</t>
  </si>
  <si>
    <t>MSC CLAUDE GIRARDET</t>
  </si>
  <si>
    <t>FL403W</t>
  </si>
  <si>
    <t>MSC CHINA</t>
  </si>
  <si>
    <t>FL404W</t>
  </si>
  <si>
    <t>FL405W</t>
  </si>
  <si>
    <t>FL406W</t>
  </si>
  <si>
    <t>ADDITIONAL CALL LE HAVRE</t>
  </si>
  <si>
    <t>ETA LEH 28/03</t>
  </si>
  <si>
    <t>FL407W</t>
  </si>
  <si>
    <t>FL408W</t>
  </si>
  <si>
    <t>FL409W</t>
  </si>
  <si>
    <t>ETA LEH 18/04</t>
  </si>
  <si>
    <t>FL410W</t>
  </si>
  <si>
    <t>FL411W</t>
  </si>
  <si>
    <t>FL412W</t>
  </si>
  <si>
    <t>MSC ISABELLA</t>
  </si>
  <si>
    <t>FL413W</t>
  </si>
  <si>
    <t>MSC SAMAR</t>
  </si>
  <si>
    <t>FL414W</t>
  </si>
  <si>
    <t>FL415W</t>
  </si>
  <si>
    <t>FL416W</t>
  </si>
  <si>
    <t>FL417W</t>
  </si>
  <si>
    <t>FL418W</t>
  </si>
  <si>
    <t>FL419W</t>
  </si>
  <si>
    <t>FL420W</t>
  </si>
  <si>
    <t>FL421W</t>
  </si>
  <si>
    <t>FL422W</t>
  </si>
  <si>
    <t>MSC MICHELLE</t>
  </si>
  <si>
    <t>FL423W</t>
  </si>
  <si>
    <t>FL424W</t>
  </si>
  <si>
    <t>MSC ELENOIRE</t>
  </si>
  <si>
    <t>FL425W</t>
  </si>
  <si>
    <t>FL426W</t>
  </si>
  <si>
    <t>FL427W</t>
  </si>
  <si>
    <t>FL428W</t>
  </si>
  <si>
    <t>FL429W</t>
  </si>
  <si>
    <t>FL430W</t>
  </si>
  <si>
    <t>FL431W</t>
  </si>
  <si>
    <t>FL432W</t>
  </si>
  <si>
    <t>FL433W</t>
  </si>
  <si>
    <t>FL434W</t>
  </si>
  <si>
    <t>FL435W</t>
  </si>
  <si>
    <t>FL436W</t>
  </si>
  <si>
    <t>FL437W</t>
  </si>
  <si>
    <t>FL438W</t>
  </si>
  <si>
    <t>FL439W</t>
  </si>
  <si>
    <t>ROLL TO FL441W</t>
  </si>
  <si>
    <t>MSC NEW YORK QG439W</t>
  </si>
  <si>
    <t>FL440W</t>
  </si>
  <si>
    <t>ROLL TO NEXT VSL</t>
  </si>
  <si>
    <t>MSC ADELAIDE FX440W</t>
  </si>
  <si>
    <t>FL441W</t>
  </si>
  <si>
    <t>ELEONORA MAERSK 440W</t>
  </si>
  <si>
    <t>MSC MAURA QG441W</t>
  </si>
  <si>
    <t>MSC QUITTERIE FX441W</t>
  </si>
  <si>
    <t>FL442W</t>
  </si>
  <si>
    <t>FL443W</t>
  </si>
  <si>
    <t>FL444W</t>
  </si>
  <si>
    <t>MARIE MAERSK 443w</t>
  </si>
  <si>
    <t>MSC TESSA QG444W</t>
  </si>
  <si>
    <t>FL445W</t>
  </si>
  <si>
    <t>FL446W</t>
  </si>
  <si>
    <t>FL447W</t>
  </si>
  <si>
    <t>MSC ANNA</t>
  </si>
  <si>
    <t>FL448W</t>
  </si>
  <si>
    <t>FL449W</t>
  </si>
  <si>
    <t>FL450W</t>
  </si>
  <si>
    <t>FL451W</t>
  </si>
  <si>
    <t>FL452W</t>
  </si>
  <si>
    <t>FL501W</t>
  </si>
  <si>
    <t>FL502W</t>
  </si>
  <si>
    <t>FL503W</t>
  </si>
  <si>
    <t>FL504W</t>
  </si>
  <si>
    <t xml:space="preserve">MSC LORETO </t>
  </si>
  <si>
    <t>FL505W</t>
  </si>
  <si>
    <t>INDUCE RTM/HAM/LGP</t>
  </si>
  <si>
    <t>PRO.S- THUR</t>
  </si>
  <si>
    <t>32 DAY</t>
  </si>
  <si>
    <t>42 DAY</t>
  </si>
  <si>
    <t>MSC AZRA / MSC ELISABETTA</t>
  </si>
  <si>
    <t>MSC ROUEN</t>
  </si>
  <si>
    <t>GL505W</t>
  </si>
  <si>
    <t>MSC LONDON</t>
  </si>
  <si>
    <t>GL506W</t>
  </si>
  <si>
    <t>GL507W</t>
  </si>
  <si>
    <t>MSC DILETTA</t>
  </si>
  <si>
    <t>GL508W</t>
  </si>
  <si>
    <t>MSC MICHELLE / MSC TURKIYE</t>
  </si>
  <si>
    <t>GL509W</t>
  </si>
  <si>
    <t>MSC TURKIYE / MSC TESSA / MSC ANNAMARIA / MSC METTE</t>
  </si>
  <si>
    <t>MSC NAPOLI</t>
  </si>
  <si>
    <t>GL510W</t>
  </si>
  <si>
    <t>LION SERVICE</t>
  </si>
  <si>
    <t>35 DAY</t>
  </si>
  <si>
    <t>40 DAY</t>
  </si>
  <si>
    <t>MSC ARINA / MSC ANNAMARIA</t>
  </si>
  <si>
    <t>MSC ILARIA</t>
  </si>
  <si>
    <t>GL511W</t>
  </si>
  <si>
    <t>GL512W</t>
  </si>
  <si>
    <t>MSC ROME</t>
  </si>
  <si>
    <t>MSC SIXIN</t>
  </si>
  <si>
    <t>GL513W</t>
  </si>
  <si>
    <t>MSC ALIYA / MSC ILENIA</t>
  </si>
  <si>
    <t>GL514W</t>
  </si>
  <si>
    <t>MSC GIUSY</t>
  </si>
  <si>
    <t>GL515W</t>
  </si>
  <si>
    <t>MSC QUITTERIE</t>
  </si>
  <si>
    <t>GL516W</t>
  </si>
  <si>
    <t>MSC GIOIA TAURO</t>
  </si>
  <si>
    <t>MSC VIOLA</t>
  </si>
  <si>
    <t>GL517W</t>
  </si>
  <si>
    <t>GL518W</t>
  </si>
  <si>
    <t>MSC VERONA</t>
  </si>
  <si>
    <t>GL519W</t>
  </si>
  <si>
    <t>MSC LAUREN</t>
  </si>
  <si>
    <t>MSC MELATILDE</t>
  </si>
  <si>
    <t>GL520W</t>
  </si>
  <si>
    <t>MSC CRISTINA</t>
  </si>
  <si>
    <t>GL521W</t>
  </si>
  <si>
    <t>MSC CARMELA</t>
  </si>
  <si>
    <t>GL522W</t>
  </si>
  <si>
    <t>MSC MARA</t>
  </si>
  <si>
    <t>GL523W</t>
  </si>
  <si>
    <t>GL524W</t>
  </si>
  <si>
    <t>MSC VICTORINE</t>
  </si>
  <si>
    <t>GL525W</t>
  </si>
  <si>
    <t>divert to SWAN  MSC IVA FW525W</t>
  </si>
  <si>
    <t>GL526W</t>
  </si>
  <si>
    <t>GL527W</t>
  </si>
  <si>
    <t>New PF wef GL527W</t>
  </si>
  <si>
    <t>GL528W</t>
  </si>
  <si>
    <t>GL529W</t>
  </si>
  <si>
    <t>GL530W</t>
  </si>
  <si>
    <t xml:space="preserve">MSC ISTANBUL  </t>
  </si>
  <si>
    <t>GL531W</t>
  </si>
  <si>
    <t xml:space="preserve">ex MSC ROSA M   </t>
  </si>
  <si>
    <t xml:space="preserve">MSC ROME </t>
  </si>
  <si>
    <t>GL532W</t>
  </si>
  <si>
    <t>divert to SILK ONE TRADITION 027W</t>
  </si>
  <si>
    <t xml:space="preserve">ex MSC BEATRICE </t>
  </si>
  <si>
    <t xml:space="preserve">MSC MIRJA </t>
  </si>
  <si>
    <t>GL533W</t>
  </si>
  <si>
    <t>ex MSC MIRJA</t>
  </si>
  <si>
    <t>GL534W</t>
  </si>
  <si>
    <t>divert to SWAN MSC NERANO FW534W</t>
  </si>
  <si>
    <t xml:space="preserve">MSC ERICA </t>
  </si>
  <si>
    <t>GL535W</t>
  </si>
  <si>
    <t>GL536W</t>
  </si>
  <si>
    <t>ex MSC AMBRA</t>
  </si>
  <si>
    <t xml:space="preserve">MSC ALEXANDRA </t>
  </si>
  <si>
    <t>GL537W</t>
  </si>
  <si>
    <t>MSC SAN FRANCISCO</t>
  </si>
  <si>
    <t>GL538W</t>
  </si>
  <si>
    <t>MSC OLIVER</t>
  </si>
  <si>
    <t>GL539W</t>
  </si>
  <si>
    <t xml:space="preserve">divert to ALBATROS MSC VALERIA  GA539W </t>
  </si>
  <si>
    <t>divert to SWAN - MSC JOSEFINA  FW538W</t>
  </si>
  <si>
    <t xml:space="preserve">ex MSC SONIA </t>
  </si>
  <si>
    <t xml:space="preserve">MSC CRISTINA </t>
  </si>
  <si>
    <t>GL540W</t>
  </si>
  <si>
    <t xml:space="preserve">divert to SILK ONE INTELLIGENCE   006W </t>
  </si>
  <si>
    <t>GL541W</t>
  </si>
  <si>
    <t xml:space="preserve">MSC MAURA </t>
  </si>
  <si>
    <t>GL542W</t>
  </si>
  <si>
    <t>GL543W</t>
  </si>
  <si>
    <t xml:space="preserve">divert to BRITANNIA MSC TAYLOR    QB545W </t>
  </si>
  <si>
    <t>divert to CONDOR HMM HAMBURG   0017W</t>
  </si>
  <si>
    <t>ex MSC SALERNO</t>
  </si>
  <si>
    <t xml:space="preserve">MSC IVA  </t>
  </si>
  <si>
    <t>GL544W</t>
  </si>
  <si>
    <t>MSC GRACE</t>
  </si>
  <si>
    <t>GL545W</t>
  </si>
  <si>
    <t>divert to SILK ONE TRUTH 028W</t>
  </si>
  <si>
    <t>MSC IDANIA</t>
  </si>
  <si>
    <t>GL546W</t>
  </si>
  <si>
    <t>28 DAY</t>
  </si>
  <si>
    <t>36 DAY</t>
  </si>
  <si>
    <t>41 DAY</t>
  </si>
  <si>
    <t>45 DAY</t>
  </si>
  <si>
    <t>GL547W</t>
  </si>
  <si>
    <t>GL548W</t>
  </si>
  <si>
    <t>MSC CLORINDA</t>
  </si>
  <si>
    <t>GL549W</t>
  </si>
  <si>
    <t>MSC KANOKO</t>
  </si>
  <si>
    <t>GL550W</t>
  </si>
  <si>
    <t>ex MSC ANGOLA / MSC GENOVA</t>
  </si>
  <si>
    <t xml:space="preserve">MSC MARIE  </t>
  </si>
  <si>
    <t>GL551W</t>
  </si>
  <si>
    <t>GL552W</t>
  </si>
  <si>
    <t>GL601W</t>
  </si>
  <si>
    <t>DIVERT TO SILK ONE INGENUITY  007W</t>
  </si>
  <si>
    <t xml:space="preserve"> ex MSC ZOE / MSC IRIS / MSC OSCAR</t>
  </si>
  <si>
    <r>
      <t xml:space="preserve">MSC KALINA </t>
    </r>
    <r>
      <rPr>
        <sz val="10"/>
        <color rgb="FFFF0000"/>
        <rFont val="Arial"/>
        <family val="2"/>
      </rPr>
      <t xml:space="preserve"> </t>
    </r>
  </si>
  <si>
    <t>GL602W</t>
  </si>
  <si>
    <t>ex MSC IRIS  / MSC ZOE</t>
  </si>
  <si>
    <t xml:space="preserve">MSC ZOE </t>
  </si>
  <si>
    <t>GL603W</t>
  </si>
  <si>
    <t>GL604W</t>
  </si>
  <si>
    <t>GL605W</t>
  </si>
  <si>
    <t>ex MSC VICTORINE</t>
  </si>
  <si>
    <t>MSC KATIE</t>
  </si>
  <si>
    <t>GL606W</t>
  </si>
  <si>
    <t>**10</t>
  </si>
  <si>
    <t xml:space="preserve">MSC ROSA M </t>
  </si>
  <si>
    <t>GL607W</t>
  </si>
  <si>
    <t>GL608W</t>
  </si>
  <si>
    <t>GL609W</t>
  </si>
  <si>
    <t>ex MSC IDANIA</t>
  </si>
  <si>
    <t xml:space="preserve">MSC SAUDI ARABIA </t>
  </si>
  <si>
    <t>GL610W</t>
  </si>
  <si>
    <t>ex MSC IVA</t>
  </si>
  <si>
    <t xml:space="preserve">MSC DOLETTE </t>
  </si>
  <si>
    <t>GL611W</t>
  </si>
  <si>
    <t xml:space="preserve">divert to  DRAGON MSC CALYPSO FD611W </t>
  </si>
  <si>
    <t>MSC ISCHIA</t>
  </si>
  <si>
    <t>GL612W</t>
  </si>
  <si>
    <t xml:space="preserve"> ex MSC VIOLA</t>
  </si>
  <si>
    <t>GL613W</t>
  </si>
  <si>
    <t>ex MSC ILENIA</t>
  </si>
  <si>
    <t xml:space="preserve">MSC GIOIA TAURO </t>
  </si>
  <si>
    <t>GL614W</t>
  </si>
  <si>
    <t>divert to  JADE MSC LEANNE GJ614W</t>
  </si>
  <si>
    <t>ex MSC ALEXANDRA / MSC AMERICA / MSC GIOIA TAURO / MSC CLORINDA</t>
  </si>
  <si>
    <t xml:space="preserve">MSC VIOLA </t>
  </si>
  <si>
    <t>GL615W</t>
  </si>
  <si>
    <t xml:space="preserve">divert to  SWAN MSC VICTORINE  FW615W </t>
  </si>
  <si>
    <r>
      <t xml:space="preserve">LONDON GATEWAY </t>
    </r>
    <r>
      <rPr>
        <b/>
        <sz val="10"/>
        <color rgb="FFFF0000"/>
        <rFont val="Arial"/>
        <family val="2"/>
      </rPr>
      <t>(refer BRITANNIA)</t>
    </r>
  </si>
  <si>
    <t>46 DAY</t>
  </si>
  <si>
    <t>51 DAY</t>
  </si>
  <si>
    <t>GL616W</t>
  </si>
  <si>
    <t>ex MSC DIANA</t>
  </si>
  <si>
    <t>MSC GENOVA</t>
  </si>
  <si>
    <t>GL617W</t>
  </si>
  <si>
    <t>divert to CONDOR HMM DREAM  0061W</t>
  </si>
  <si>
    <t xml:space="preserve">ex MSC KANOKO / MSC MIRJA </t>
  </si>
  <si>
    <t>GL618W</t>
  </si>
  <si>
    <t>divert to  SWAN MSC NERANO FW618W</t>
  </si>
  <si>
    <t>ex MSC MARIE / MSC KALINA</t>
  </si>
  <si>
    <t xml:space="preserve">MSC MARGRIT XIII </t>
  </si>
  <si>
    <t>GL619W</t>
  </si>
  <si>
    <t>divert to  SWAN MSC ARIANE  FW619W</t>
  </si>
  <si>
    <t>ex MSC ZOE</t>
  </si>
  <si>
    <t>MSC RENEE XIII</t>
  </si>
  <si>
    <t>GL620W</t>
  </si>
  <si>
    <t>divert to CONDOR HMM ST PETERSBURG 0018W</t>
  </si>
  <si>
    <t>ex MSC VEGA</t>
  </si>
  <si>
    <t xml:space="preserve">MSC NAPOLI </t>
  </si>
  <si>
    <t>GL621W</t>
  </si>
  <si>
    <t xml:space="preserve">divert to  SWAN MSC DEILA  FW621W </t>
  </si>
  <si>
    <t>ex MSC HAMBURG</t>
  </si>
  <si>
    <t xml:space="preserve">MSC RUBY </t>
  </si>
  <si>
    <t>GL622W</t>
  </si>
  <si>
    <t>ex MSC HAMBURG / MSC SONIA</t>
  </si>
  <si>
    <t xml:space="preserve">MSC TERESA </t>
  </si>
  <si>
    <t>GL623W</t>
  </si>
  <si>
    <t>ex MSC ROSA M</t>
  </si>
  <si>
    <t xml:space="preserve">MSC ALESSIA </t>
  </si>
  <si>
    <t>GL624W</t>
  </si>
  <si>
    <t>divert to  SWAN MSC ANNAMARIA  FW624W</t>
  </si>
  <si>
    <t>MSC JEWEL</t>
  </si>
  <si>
    <t>GL625W</t>
  </si>
  <si>
    <t>divert to  SWAN MSC THAIS  FW625W</t>
  </si>
  <si>
    <t>GL626W</t>
  </si>
  <si>
    <t>divert to  SWAN MSC ANITA  FW626W</t>
  </si>
  <si>
    <t>ex MSC SAUDI ARABIA</t>
  </si>
  <si>
    <t xml:space="preserve">MSC KANOKO </t>
  </si>
  <si>
    <t>GL627W</t>
  </si>
  <si>
    <t xml:space="preserve">divert to  SWAN MSC CALYPSO  FW627W </t>
  </si>
  <si>
    <t>ex MSC CAPELLA</t>
  </si>
  <si>
    <t>GL628W</t>
  </si>
  <si>
    <t>ex MSC GIOIA TAURO</t>
  </si>
  <si>
    <t>GL629W</t>
  </si>
  <si>
    <t>divert to Jade MSC CLAUDE GIRARDET GJ628W</t>
  </si>
  <si>
    <t>ex MSC ISCHIA</t>
  </si>
  <si>
    <t>MSC MONICA CRISTINA</t>
  </si>
  <si>
    <t>GL630W</t>
  </si>
  <si>
    <t>ex MSC AUDREY / MSC AMERICA</t>
  </si>
  <si>
    <t xml:space="preserve">MSC MARA </t>
  </si>
  <si>
    <t>GL631W</t>
  </si>
  <si>
    <t>ex MSC CLORINDA</t>
  </si>
  <si>
    <t xml:space="preserve">MSC AMERICA </t>
  </si>
  <si>
    <t>GL632W</t>
  </si>
  <si>
    <t>GL633W</t>
  </si>
  <si>
    <t>GL634W</t>
  </si>
  <si>
    <t>MSC IRIS</t>
  </si>
  <si>
    <t>GL635W</t>
  </si>
  <si>
    <t>GL636W</t>
  </si>
  <si>
    <t>GL637W</t>
  </si>
  <si>
    <t>GL638W</t>
  </si>
  <si>
    <t xml:space="preserve">ex </t>
  </si>
  <si>
    <t>AE4/NEU4 SWAN SERVICE</t>
  </si>
  <si>
    <t>NEW JAVA EXPRESS Leg 2</t>
  </si>
  <si>
    <t>SAT</t>
  </si>
  <si>
    <t>42`49 DAYS</t>
  </si>
  <si>
    <t>52~59 DAYS</t>
  </si>
  <si>
    <t>56~63 DAYS</t>
  </si>
  <si>
    <t>MSC LUCIANA</t>
  </si>
  <si>
    <t>FW402W</t>
  </si>
  <si>
    <t>FW403W</t>
  </si>
  <si>
    <t>MSC JOSSELINE</t>
  </si>
  <si>
    <t>FW404W</t>
  </si>
  <si>
    <t>MSC TOMOKO</t>
  </si>
  <si>
    <t>FW405W</t>
  </si>
  <si>
    <t>MSC SAVONA</t>
  </si>
  <si>
    <t>FW406W</t>
  </si>
  <si>
    <t>MSC LAGOS X</t>
  </si>
  <si>
    <t>FW407W</t>
  </si>
  <si>
    <t>MSC FIE X</t>
  </si>
  <si>
    <t>FW408W</t>
  </si>
  <si>
    <t>ETA LEH 26/03</t>
  </si>
  <si>
    <t>FW409W</t>
  </si>
  <si>
    <t>MSC MARGRIT</t>
  </si>
  <si>
    <t>FW410W</t>
  </si>
  <si>
    <t>ETA HAM 20/04</t>
  </si>
  <si>
    <t xml:space="preserve">MSC DAKAR X </t>
  </si>
  <si>
    <t>FW411W</t>
  </si>
  <si>
    <t>FW412W</t>
  </si>
  <si>
    <t>FW413W</t>
  </si>
  <si>
    <t>FW414W</t>
  </si>
  <si>
    <t>FW415W</t>
  </si>
  <si>
    <t>MSC AUDREY</t>
  </si>
  <si>
    <t>FW416W</t>
  </si>
  <si>
    <t>FW417W</t>
  </si>
  <si>
    <t>FW418W</t>
  </si>
  <si>
    <t>MSC NEW YORK</t>
  </si>
  <si>
    <t>FW419W</t>
  </si>
  <si>
    <t>MSC AZOV</t>
  </si>
  <si>
    <t>FW420W</t>
  </si>
  <si>
    <t>FW421W</t>
  </si>
  <si>
    <t>MSC ADYA</t>
  </si>
  <si>
    <t>FW422W</t>
  </si>
  <si>
    <t>HANBURG</t>
  </si>
  <si>
    <t>FW423W</t>
  </si>
  <si>
    <t>MSC AAYA</t>
  </si>
  <si>
    <t>FW424W</t>
  </si>
  <si>
    <t>MSC ALEXANDRA</t>
  </si>
  <si>
    <t>FW425W</t>
  </si>
  <si>
    <t>FW426W</t>
  </si>
  <si>
    <t>FX426W</t>
  </si>
  <si>
    <t>FX427W</t>
  </si>
  <si>
    <t>45~52 DAYS</t>
  </si>
  <si>
    <t>47~54 DAYS</t>
  </si>
  <si>
    <t>50~57 DAYS</t>
  </si>
  <si>
    <t>FX428W</t>
  </si>
  <si>
    <t>MSC KATRINA</t>
  </si>
  <si>
    <t>FX429W</t>
  </si>
  <si>
    <t>FX430W</t>
  </si>
  <si>
    <t>FX431W</t>
  </si>
  <si>
    <t>MSC DANIELA</t>
  </si>
  <si>
    <t>FX432W</t>
  </si>
  <si>
    <t>FX433W</t>
  </si>
  <si>
    <t>MSC VIRGO</t>
  </si>
  <si>
    <t>FX434W</t>
  </si>
  <si>
    <t>MSC BETTINA</t>
  </si>
  <si>
    <t>FX435W</t>
  </si>
  <si>
    <t>MSC LIVORNO</t>
  </si>
  <si>
    <t>FX436W</t>
  </si>
  <si>
    <t>MSC NITYA B</t>
  </si>
  <si>
    <t>FX437W</t>
  </si>
  <si>
    <t>FX438W</t>
  </si>
  <si>
    <t>FX439W</t>
  </si>
  <si>
    <t>MSC ADELAIDE</t>
  </si>
  <si>
    <t>FX440W</t>
  </si>
  <si>
    <t>FX441W</t>
  </si>
  <si>
    <t>FX442W</t>
  </si>
  <si>
    <t>MSC IVANA</t>
  </si>
  <si>
    <t>FX443W</t>
  </si>
  <si>
    <t xml:space="preserve">MSC FRANCESCA </t>
  </si>
  <si>
    <t>FX444W</t>
  </si>
  <si>
    <t>MSC BIANCA SILVIA</t>
  </si>
  <si>
    <t>FX445W</t>
  </si>
  <si>
    <t>FX446W</t>
  </si>
  <si>
    <t>FX447W</t>
  </si>
  <si>
    <t>FX448W</t>
  </si>
  <si>
    <t>FX449W</t>
  </si>
  <si>
    <t xml:space="preserve">MSC FATMA </t>
  </si>
  <si>
    <t>FX450W</t>
  </si>
  <si>
    <t>FX451W</t>
  </si>
  <si>
    <t>FX452W</t>
  </si>
  <si>
    <t>FX501W</t>
  </si>
  <si>
    <t>FX502W</t>
  </si>
  <si>
    <t>FX503W</t>
  </si>
  <si>
    <t xml:space="preserve">MSC MILAN </t>
  </si>
  <si>
    <t>FX504W</t>
  </si>
  <si>
    <t xml:space="preserve">MSC ELISABETTA </t>
  </si>
  <si>
    <t>FX505W</t>
  </si>
  <si>
    <t>39 DAY</t>
  </si>
  <si>
    <t>GS507W</t>
  </si>
  <si>
    <t>MSC FLAVIA / MSC OLIVIA / MSC SVEVA</t>
  </si>
  <si>
    <t>MSC AURIGA</t>
  </si>
  <si>
    <t>GS508W</t>
  </si>
  <si>
    <t>MSC FLAVIA / MSC OLIVIA</t>
  </si>
  <si>
    <t>GS509W</t>
  </si>
  <si>
    <t>MSC MARTINA MARIA</t>
  </si>
  <si>
    <t>GS510W</t>
  </si>
  <si>
    <t>ADDITIONAL CALL GBFXT ETA 12/04</t>
  </si>
  <si>
    <t>MSC ROSA M</t>
  </si>
  <si>
    <t>GS511W</t>
  </si>
  <si>
    <t>MSC TAYLOR</t>
  </si>
  <si>
    <t>GS512W</t>
  </si>
  <si>
    <t>ADDITIONAL CALL SINES ETA 24/04</t>
  </si>
  <si>
    <t>27 DAY</t>
  </si>
  <si>
    <t>GS513W</t>
  </si>
  <si>
    <t>GS514W</t>
  </si>
  <si>
    <t>MSC GERMANY</t>
  </si>
  <si>
    <t>GS515W</t>
  </si>
  <si>
    <t>GS516W</t>
  </si>
  <si>
    <t>GS517W</t>
  </si>
  <si>
    <t>GS518W</t>
  </si>
  <si>
    <t>MSC MELATILDE / MSC TERESA</t>
  </si>
  <si>
    <t>GS519W</t>
  </si>
  <si>
    <t>MSC SONIA / MSC MELATILDE</t>
  </si>
  <si>
    <t>MSC TERESA</t>
  </si>
  <si>
    <t>FW519W</t>
  </si>
  <si>
    <t>FW520W</t>
  </si>
  <si>
    <t>FW521W</t>
  </si>
  <si>
    <t xml:space="preserve">MSC BIANCA SILVIA </t>
  </si>
  <si>
    <t>FW522W</t>
  </si>
  <si>
    <t>MSC FATMA</t>
  </si>
  <si>
    <t xml:space="preserve">MSC C. MONTAINE </t>
  </si>
  <si>
    <t>FW523W</t>
  </si>
  <si>
    <t>FW524W</t>
  </si>
  <si>
    <t>FW525W</t>
  </si>
  <si>
    <t>divert to Jade MSC MICHELLE GJ525W</t>
  </si>
  <si>
    <t>FW526W</t>
  </si>
  <si>
    <t xml:space="preserve">divert to Jade MSC ALLEGRA GJ526W </t>
  </si>
  <si>
    <t>ex MSC ALESSIA</t>
  </si>
  <si>
    <t xml:space="preserve">MSC DARIA </t>
  </si>
  <si>
    <t>FW527W</t>
  </si>
  <si>
    <t>New PF wef FW527W</t>
  </si>
  <si>
    <t>FW528W</t>
  </si>
  <si>
    <t>FW529W</t>
  </si>
  <si>
    <t>FW530W</t>
  </si>
  <si>
    <t xml:space="preserve">ex MSC MARTINA MARIA </t>
  </si>
  <si>
    <t xml:space="preserve">MSC ANNABELLA </t>
  </si>
  <si>
    <t>FW531W</t>
  </si>
  <si>
    <t xml:space="preserve">MSC HAMBURG </t>
  </si>
  <si>
    <t>FW532W</t>
  </si>
  <si>
    <t xml:space="preserve">ex MSC LEANNE </t>
  </si>
  <si>
    <t>FW533W</t>
  </si>
  <si>
    <t xml:space="preserve"> ex MSC MARIAGRAZIA</t>
  </si>
  <si>
    <t xml:space="preserve">MSC NERANO </t>
  </si>
  <si>
    <t>FW534W</t>
  </si>
  <si>
    <t>ex MSC MARIAGRAZIA / MSC NERANO / MSC AAYA</t>
  </si>
  <si>
    <t xml:space="preserve">MSC KAYLEY </t>
  </si>
  <si>
    <t>FW535W</t>
  </si>
  <si>
    <t xml:space="preserve">divert to LION MSC ERICA   GL535W </t>
  </si>
  <si>
    <t>ex MSC MILAN</t>
  </si>
  <si>
    <t xml:space="preserve">MSC FAITH </t>
  </si>
  <si>
    <t>FW536W</t>
  </si>
  <si>
    <t>ex MSC JOSEFINA / MSC LINZIE</t>
  </si>
  <si>
    <r>
      <t xml:space="preserve">MSC LAUREN </t>
    </r>
    <r>
      <rPr>
        <sz val="10"/>
        <color rgb="FFFF0000"/>
        <rFont val="Arial"/>
        <family val="2"/>
      </rPr>
      <t xml:space="preserve"> </t>
    </r>
  </si>
  <si>
    <t>FW537W</t>
  </si>
  <si>
    <t>ex MSC AURIGA</t>
  </si>
  <si>
    <t>FW538W</t>
  </si>
  <si>
    <t>ex MSC AZRA</t>
  </si>
  <si>
    <t xml:space="preserve">divert to JADE MSC MIA GJ538W </t>
  </si>
  <si>
    <t xml:space="preserve">ex MSC FATMA </t>
  </si>
  <si>
    <t xml:space="preserve">MSC AZRA </t>
  </si>
  <si>
    <t>FW540W</t>
  </si>
  <si>
    <t>ex MSC AZRA / MSC MAURA</t>
  </si>
  <si>
    <t>FW541W</t>
  </si>
  <si>
    <t>FW542W</t>
  </si>
  <si>
    <t>divert to JADE  MSC Allegra GJ542W</t>
  </si>
  <si>
    <t>FW543W</t>
  </si>
  <si>
    <t>FW544W</t>
  </si>
  <si>
    <t>FW545W</t>
  </si>
  <si>
    <t>divert to CONDOR ONE FRONTIER   009W</t>
  </si>
  <si>
    <t>MSC OLBIA</t>
  </si>
  <si>
    <t>FW546W</t>
  </si>
  <si>
    <t xml:space="preserve">divert to CONDOR HMM OSLO 0018W </t>
  </si>
  <si>
    <r>
      <t xml:space="preserve">FELIXSTOWE </t>
    </r>
    <r>
      <rPr>
        <b/>
        <sz val="10"/>
        <color rgb="FFFF0000"/>
        <rFont val="Arial"/>
        <family val="2"/>
      </rPr>
      <t>(refer ALBATROSS)</t>
    </r>
  </si>
  <si>
    <t xml:space="preserve">HAMBURG </t>
  </si>
  <si>
    <t>47 DAY</t>
  </si>
  <si>
    <t>48 DAY</t>
  </si>
  <si>
    <t>ex MSC GERMANY</t>
  </si>
  <si>
    <t xml:space="preserve">MSC SAVONA </t>
  </si>
  <si>
    <t>FW547W</t>
  </si>
  <si>
    <t xml:space="preserve">MSC GERMANY </t>
  </si>
  <si>
    <t>FW548W</t>
  </si>
  <si>
    <t xml:space="preserve">MSC AMERICA  </t>
  </si>
  <si>
    <t>FW549W</t>
  </si>
  <si>
    <t>divert to GRIFFIN ONE AMAZON 001W</t>
  </si>
  <si>
    <t xml:space="preserve">ex MSC MARIE </t>
  </si>
  <si>
    <t xml:space="preserve">MSC ANGOLA </t>
  </si>
  <si>
    <t>FW550W</t>
  </si>
  <si>
    <t>MSC NERANO</t>
  </si>
  <si>
    <t>FW551W</t>
  </si>
  <si>
    <t>MSC KAYLEY</t>
  </si>
  <si>
    <t>FW552W</t>
  </si>
  <si>
    <t xml:space="preserve">divert to ALBATROSS MSC CARMELA  GA552W </t>
  </si>
  <si>
    <t xml:space="preserve">MSC ARIANE </t>
  </si>
  <si>
    <t>FW601W</t>
  </si>
  <si>
    <t>divert to ALBATROSS MSC TARANTO GA601W</t>
  </si>
  <si>
    <t>FW602W</t>
  </si>
  <si>
    <t>divert to ALBATROSS MSC MONICA CRISTINA  GA602W</t>
  </si>
  <si>
    <t>MSC JOSEFINA</t>
  </si>
  <si>
    <t>FW603W</t>
  </si>
  <si>
    <t xml:space="preserve">divert to parallel ALBATROSS </t>
  </si>
  <si>
    <t xml:space="preserve">ex MSC AZRA </t>
  </si>
  <si>
    <t>FW604W</t>
  </si>
  <si>
    <t xml:space="preserve"> ex MSC DANIELA / MSC MARIACRISTINA</t>
  </si>
  <si>
    <t xml:space="preserve">MSC CARMELITA </t>
  </si>
  <si>
    <t>FW605W</t>
  </si>
  <si>
    <t>FW606W</t>
  </si>
  <si>
    <t>FW607W</t>
  </si>
  <si>
    <t>divert to BRITANNIA MSC AURORA QB609W</t>
  </si>
  <si>
    <t>ex MSC DARIA</t>
  </si>
  <si>
    <t xml:space="preserve">MSC EVA </t>
  </si>
  <si>
    <t>FW608W</t>
  </si>
  <si>
    <t xml:space="preserve"> ex MSC ANITA</t>
  </si>
  <si>
    <t xml:space="preserve">MSC THAIS </t>
  </si>
  <si>
    <t>FW609W</t>
  </si>
  <si>
    <t xml:space="preserve"> ex MSC ADYA</t>
  </si>
  <si>
    <t>FW610W</t>
  </si>
  <si>
    <t>ex MSC GRACE / MSC OLBIA</t>
  </si>
  <si>
    <t xml:space="preserve">MSC ADYA </t>
  </si>
  <si>
    <t>FW611W</t>
  </si>
  <si>
    <t xml:space="preserve">ex MSC GRACE </t>
  </si>
  <si>
    <t xml:space="preserve">MSC OLBIA </t>
  </si>
  <si>
    <t>FW612W</t>
  </si>
  <si>
    <t>FW613W</t>
  </si>
  <si>
    <t>ex MSC MILAN / MSC ILARIA / MSC ILENIA / MSC AMERICA</t>
  </si>
  <si>
    <t xml:space="preserve">MSC ELEONORE </t>
  </si>
  <si>
    <t>FW614W</t>
  </si>
  <si>
    <t>ex MSC BERYL / MSC ANGOLA</t>
  </si>
  <si>
    <t xml:space="preserve">MSC VICTORINE </t>
  </si>
  <si>
    <t>FW615W</t>
  </si>
  <si>
    <t>ex MSC GENOVA</t>
  </si>
  <si>
    <t>FW616W</t>
  </si>
  <si>
    <t xml:space="preserve"> ex MSC MARIE LESLIE   / MSC KANOKO / MSC NERANO</t>
  </si>
  <si>
    <t xml:space="preserve">MSC ELISA XIII </t>
  </si>
  <si>
    <t>FW617W</t>
  </si>
  <si>
    <t>FW618W</t>
  </si>
  <si>
    <t>MSC ARIANE</t>
  </si>
  <si>
    <t>FW619W</t>
  </si>
  <si>
    <t xml:space="preserve">MSC LAUREN </t>
  </si>
  <si>
    <t>FW620W</t>
  </si>
  <si>
    <t>ex MSC JOSEFINA</t>
  </si>
  <si>
    <t>MSC DEILA</t>
  </si>
  <si>
    <t>FW621W</t>
  </si>
  <si>
    <t>FW622W</t>
  </si>
  <si>
    <t>MSC CARMELITA</t>
  </si>
  <si>
    <t>FW623W</t>
  </si>
  <si>
    <t>FW624W</t>
  </si>
  <si>
    <t>MSC THAIS</t>
  </si>
  <si>
    <t>FW625W</t>
  </si>
  <si>
    <t>FW626W</t>
  </si>
  <si>
    <t xml:space="preserve">MSC CALYPSO </t>
  </si>
  <si>
    <t>FW627W</t>
  </si>
  <si>
    <t>FW628W</t>
  </si>
  <si>
    <t xml:space="preserve">divert to LION MSC GIOIA TAURO GL628W </t>
  </si>
  <si>
    <t>FW629W</t>
  </si>
  <si>
    <t>FW630W</t>
  </si>
  <si>
    <t>FW631W</t>
  </si>
  <si>
    <t>FW632W</t>
  </si>
  <si>
    <t>FW633W</t>
  </si>
  <si>
    <t>FW634W</t>
  </si>
  <si>
    <t>FW635W</t>
  </si>
  <si>
    <t>FW636W</t>
  </si>
  <si>
    <t>FW637W</t>
  </si>
  <si>
    <t>FW638W</t>
  </si>
  <si>
    <t>AE6/NEU6 CONDOR SERVICE</t>
  </si>
  <si>
    <t>LONDON GATEWAY PORT</t>
  </si>
  <si>
    <t>10~17 DAYS</t>
  </si>
  <si>
    <t>39~46 DAYS</t>
  </si>
  <si>
    <t>42~49 DAYS</t>
  </si>
  <si>
    <t>EDITH MAERSK</t>
  </si>
  <si>
    <t>MAERSK CAMBRIDGE</t>
  </si>
  <si>
    <t>EUGEN MAERSK</t>
  </si>
  <si>
    <t>ESTELLE MAERSK</t>
  </si>
  <si>
    <t>ELLY MAERSK</t>
  </si>
  <si>
    <t>MAERSK CANDOR</t>
  </si>
  <si>
    <t>EVELYN MAERSK</t>
  </si>
  <si>
    <t>MAERSK CAMDEN</t>
  </si>
  <si>
    <t>MAERSK CAMPTON</t>
  </si>
  <si>
    <t>MSC VAIGA III HU332A / MSC BREMERHAVEN V</t>
  </si>
  <si>
    <t>ALBATROS 345W</t>
  </si>
  <si>
    <t>LION FL346W VIA ANR</t>
  </si>
  <si>
    <t>MAERSK CINCINNATI</t>
  </si>
  <si>
    <t>ANE MAERSK</t>
  </si>
  <si>
    <t>MAERSK HERRERA</t>
  </si>
  <si>
    <t>MSC MARIE</t>
  </si>
  <si>
    <t>NR408W</t>
  </si>
  <si>
    <t>NR409W</t>
  </si>
  <si>
    <t>MAERSK HAMBURG</t>
  </si>
  <si>
    <t>MAERSK HORSBURGH</t>
  </si>
  <si>
    <t>MAERSK EL PALOMAR</t>
  </si>
  <si>
    <t xml:space="preserve">ELLY MAERSK </t>
  </si>
  <si>
    <t>MAERSK HOUSTON</t>
  </si>
  <si>
    <t>NR424W</t>
  </si>
  <si>
    <t>NR431W</t>
  </si>
  <si>
    <t>ALEXANDRA MAERSK</t>
  </si>
  <si>
    <t>ALETTE MAERSK</t>
  </si>
  <si>
    <t>MSC EVA / FX439W</t>
  </si>
  <si>
    <t>ROLL TO NEXT VOY</t>
  </si>
  <si>
    <t>ANGELICA MAERSK</t>
  </si>
  <si>
    <t>35~40 DAYS</t>
  </si>
  <si>
    <t>A. P. MOLLER</t>
  </si>
  <si>
    <t>NR505W</t>
  </si>
  <si>
    <t>ONLY LOADING DIRECT POD, NO TRANSHIPMENT ALLOW</t>
  </si>
  <si>
    <t>PRO.S- FRI</t>
  </si>
  <si>
    <t>29 DAY</t>
  </si>
  <si>
    <t>GC506W</t>
  </si>
  <si>
    <t>divert to Lion MSC ROUEN GL505W</t>
  </si>
  <si>
    <t>016W / GC507W</t>
  </si>
  <si>
    <t>divert to SAWN MSC FLAVIA GS508W</t>
  </si>
  <si>
    <t>divert to Lion MSC LONDON GL506W</t>
  </si>
  <si>
    <t>divert to GRIFFIN ONE HANGZHOU BAY 058W</t>
  </si>
  <si>
    <t>HMM LE HAVRE</t>
  </si>
  <si>
    <t>0015W</t>
  </si>
  <si>
    <t>HMM COPENHAGEN</t>
  </si>
  <si>
    <t>HMM ROTTERDAM</t>
  </si>
  <si>
    <t>DIVERT TO LION MSC MICHELLE GL509W</t>
  </si>
  <si>
    <t>DIVERT TO GRIFFIN YM TOGETHER 018W</t>
  </si>
  <si>
    <t>HMM DREAM</t>
  </si>
  <si>
    <t>0057W</t>
  </si>
  <si>
    <t>ZEPHYR LUMOS</t>
  </si>
  <si>
    <t>015W</t>
  </si>
  <si>
    <t>HMM GDANSK</t>
  </si>
  <si>
    <t>HMM ST PETERSBURG</t>
  </si>
  <si>
    <t>ONE STORK</t>
  </si>
  <si>
    <t>HMM HAMBURG</t>
  </si>
  <si>
    <t xml:space="preserve">YM TRAVEL </t>
  </si>
  <si>
    <t>023W</t>
  </si>
  <si>
    <t>0058W</t>
  </si>
  <si>
    <t>014W</t>
  </si>
  <si>
    <t xml:space="preserve">divert to parallel GRIFFIN YM TRAVEL 022W </t>
  </si>
  <si>
    <t xml:space="preserve">divert to parallel GRIFFIN CONTI CRYSTAL 141W </t>
  </si>
  <si>
    <t xml:space="preserve">divert to parallel GRIFFIN YM TUTORIAL  018W </t>
  </si>
  <si>
    <t xml:space="preserve">divert to parallel GRIFFIN YM TOPMOST  022W </t>
  </si>
  <si>
    <t xml:space="preserve">divert to parallel GRIFFIN YM TOGETHER   019W </t>
  </si>
  <si>
    <t xml:space="preserve">divert to parallel GRIFFIN YM TROPHY   020W </t>
  </si>
  <si>
    <t xml:space="preserve">HMM GDANSK </t>
  </si>
  <si>
    <t xml:space="preserve">HMM SOUTHAMPTON </t>
  </si>
  <si>
    <t>ONE FRONTIER</t>
  </si>
  <si>
    <t>ONE SATISFACTION</t>
  </si>
  <si>
    <t>YM WORTH</t>
  </si>
  <si>
    <t>051W</t>
  </si>
  <si>
    <t>010W</t>
  </si>
  <si>
    <t>YM WORTHINESS</t>
  </si>
  <si>
    <t>0061W</t>
  </si>
  <si>
    <t>019W</t>
  </si>
  <si>
    <t>0020W</t>
  </si>
  <si>
    <t xml:space="preserve">HMM DUBLIN </t>
  </si>
  <si>
    <t xml:space="preserve">0019W </t>
  </si>
  <si>
    <t xml:space="preserve">HMM ALGECIRAS </t>
  </si>
  <si>
    <t>YM WAYFINDER</t>
  </si>
  <si>
    <t>ONE FUTURE</t>
  </si>
  <si>
    <t>ONE FOREVER</t>
  </si>
  <si>
    <t>THU</t>
  </si>
  <si>
    <t>40 - 47 DAYS</t>
  </si>
  <si>
    <t>45 -52 DAYS</t>
  </si>
  <si>
    <t>MSC VENICE</t>
  </si>
  <si>
    <t>QG322W</t>
  </si>
  <si>
    <t>QG323W</t>
  </si>
  <si>
    <t>QG323A</t>
  </si>
  <si>
    <t>QG324W</t>
  </si>
  <si>
    <t>QG325W</t>
  </si>
  <si>
    <t>QG326W</t>
  </si>
  <si>
    <t>QG327W</t>
  </si>
  <si>
    <t>SWAN SVC</t>
  </si>
  <si>
    <t>LION SVC</t>
  </si>
  <si>
    <t>MSC DIANA</t>
  </si>
  <si>
    <t>QG328W</t>
  </si>
  <si>
    <t>QG329W</t>
  </si>
  <si>
    <t>QG330W</t>
  </si>
  <si>
    <t>QG331W</t>
  </si>
  <si>
    <t>QG332W</t>
  </si>
  <si>
    <t>QG333W</t>
  </si>
  <si>
    <t>MSC VIVIENNE</t>
  </si>
  <si>
    <t>QG334W</t>
  </si>
  <si>
    <t>QG335W</t>
  </si>
  <si>
    <t>QG336W</t>
  </si>
  <si>
    <t>QG337W</t>
  </si>
  <si>
    <t>QG338W</t>
  </si>
  <si>
    <t>QG339W</t>
  </si>
  <si>
    <t>LION FL339W</t>
  </si>
  <si>
    <t>MSC RIFAYA</t>
  </si>
  <si>
    <t>QG340W</t>
  </si>
  <si>
    <t>QG341W</t>
  </si>
  <si>
    <t>LION FL341W</t>
  </si>
  <si>
    <t>QG342W</t>
  </si>
  <si>
    <t>QG343W</t>
  </si>
  <si>
    <t>LION FL343W</t>
  </si>
  <si>
    <t>QG344W</t>
  </si>
  <si>
    <t>QG345W</t>
  </si>
  <si>
    <t>LION FL345W</t>
  </si>
  <si>
    <t>QG346W</t>
  </si>
  <si>
    <t>ANTWERP EXTRA CALL</t>
  </si>
  <si>
    <t>QG347W</t>
  </si>
  <si>
    <t>QG348W</t>
  </si>
  <si>
    <t>LION FL348W</t>
  </si>
  <si>
    <t>QG349W</t>
  </si>
  <si>
    <t>QG350W</t>
  </si>
  <si>
    <t>QG351W</t>
  </si>
  <si>
    <t>MSC ELOANE</t>
  </si>
  <si>
    <t>QG352W</t>
  </si>
  <si>
    <t>QG401W</t>
  </si>
  <si>
    <t>QG402W</t>
  </si>
  <si>
    <t>MSC HAMBURG</t>
  </si>
  <si>
    <t>QG403W</t>
  </si>
  <si>
    <t>QG404W</t>
  </si>
  <si>
    <t>QG405W</t>
  </si>
  <si>
    <t>QG406W</t>
  </si>
  <si>
    <t>QG407W</t>
  </si>
  <si>
    <t>QG408W</t>
  </si>
  <si>
    <t>QG409W</t>
  </si>
  <si>
    <t>MSC AMSTERDAM</t>
  </si>
  <si>
    <t>QG410W</t>
  </si>
  <si>
    <t>QG411W</t>
  </si>
  <si>
    <t>QG412W</t>
  </si>
  <si>
    <t>MSC ISTANBUL</t>
  </si>
  <si>
    <t>QG413W</t>
  </si>
  <si>
    <t>QG414W</t>
  </si>
  <si>
    <t>MSC LORENZA</t>
  </si>
  <si>
    <t>QG415W</t>
  </si>
  <si>
    <t>QG416W</t>
  </si>
  <si>
    <t>QG417W</t>
  </si>
  <si>
    <t>QG418W</t>
  </si>
  <si>
    <t>QG419W</t>
  </si>
  <si>
    <t>QG420W</t>
  </si>
  <si>
    <t>QG421W</t>
  </si>
  <si>
    <t>QG422W</t>
  </si>
  <si>
    <t>QG423W</t>
  </si>
  <si>
    <t>QG424W</t>
  </si>
  <si>
    <t>QG425W</t>
  </si>
  <si>
    <t>QG426W</t>
  </si>
  <si>
    <t>QG427W</t>
  </si>
  <si>
    <t>SWAN - MSC ALIYA FW428W</t>
  </si>
  <si>
    <t>QG428W</t>
  </si>
  <si>
    <t>QG429W</t>
  </si>
  <si>
    <t>QG430W</t>
  </si>
  <si>
    <t>MSC BEATRICE</t>
  </si>
  <si>
    <t>QG431W</t>
  </si>
  <si>
    <t>MSC VANDYA</t>
  </si>
  <si>
    <t>QG432W</t>
  </si>
  <si>
    <t>MSC FREYA</t>
  </si>
  <si>
    <t>QG433W</t>
  </si>
  <si>
    <t>QG434W</t>
  </si>
  <si>
    <t>QG435W</t>
  </si>
  <si>
    <t>QG436W</t>
  </si>
  <si>
    <t>QG437W</t>
  </si>
  <si>
    <t>QG438W</t>
  </si>
  <si>
    <t>QG439W</t>
  </si>
  <si>
    <t>QG440W</t>
  </si>
  <si>
    <t>MSC QUITTERIE FX440W</t>
  </si>
  <si>
    <t xml:space="preserve">MSC ELENOIRE </t>
  </si>
  <si>
    <t>QG441W</t>
  </si>
  <si>
    <t>EXTRA CALL LE HAVRE</t>
  </si>
  <si>
    <t>QG442W</t>
  </si>
  <si>
    <t>QG443W</t>
  </si>
  <si>
    <t>QG444W</t>
  </si>
  <si>
    <t>QG445W</t>
  </si>
  <si>
    <t>QG446W</t>
  </si>
  <si>
    <t>QG447W</t>
  </si>
  <si>
    <t>QG448W</t>
  </si>
  <si>
    <t>NO SAILING</t>
  </si>
  <si>
    <t>QG449W</t>
  </si>
  <si>
    <t>QG450W</t>
  </si>
  <si>
    <t>QG451W</t>
  </si>
  <si>
    <t>QG452W</t>
  </si>
  <si>
    <t>QG501W</t>
  </si>
  <si>
    <t>QG502W</t>
  </si>
  <si>
    <t>QG503W</t>
  </si>
  <si>
    <t xml:space="preserve">MSC VENICE </t>
  </si>
  <si>
    <t>QG504W</t>
  </si>
  <si>
    <t>QG505W</t>
  </si>
  <si>
    <t>30 DAY</t>
  </si>
  <si>
    <t>BLANK</t>
  </si>
  <si>
    <t>divert to Lion MSC AZRA GL505W</t>
  </si>
  <si>
    <t>ONE HANGZHOU BAY</t>
  </si>
  <si>
    <t>YM TRAVEL</t>
  </si>
  <si>
    <t>021W</t>
  </si>
  <si>
    <t>YM TRAVEL/ YM UNICORN</t>
  </si>
  <si>
    <t>YM TUTORIAL</t>
  </si>
  <si>
    <t>YM TOPMOST</t>
  </si>
  <si>
    <t>divert to Lion MSC OLIVIA GL508W</t>
  </si>
  <si>
    <t>YM TOGETHER</t>
  </si>
  <si>
    <t>YM TROPHY</t>
  </si>
  <si>
    <t>divert to Condor ZEPHYR LUMOS 015W</t>
  </si>
  <si>
    <t>divert to Lion MSC TRIESTE GL512W</t>
  </si>
  <si>
    <t>SEASPAN RAPTOR</t>
  </si>
  <si>
    <t>SEASPAN BEYOND</t>
  </si>
  <si>
    <t>SEASPAN BRILLIANCE</t>
  </si>
  <si>
    <t>064W</t>
  </si>
  <si>
    <t>HMM HOPE</t>
  </si>
  <si>
    <t>HMM AMETHYST</t>
  </si>
  <si>
    <t>0005W</t>
  </si>
  <si>
    <t>HMM PRIDE</t>
  </si>
  <si>
    <t>0053W</t>
  </si>
  <si>
    <t>YM TRANQUILITY</t>
  </si>
  <si>
    <t>SEASPAN FALCON</t>
  </si>
  <si>
    <t>012W</t>
  </si>
  <si>
    <t>ONE MAGDALENA</t>
  </si>
  <si>
    <t>SEASPAN FALCON 012W</t>
  </si>
  <si>
    <t>YM TRIUMPH</t>
  </si>
  <si>
    <t>ONE MAGDALENA 015W</t>
  </si>
  <si>
    <t>SEASPAN ADONIS</t>
  </si>
  <si>
    <t>079W</t>
  </si>
  <si>
    <t>YM TRIUMPH 025W</t>
  </si>
  <si>
    <t>YM TIPTOP</t>
  </si>
  <si>
    <t>020W</t>
  </si>
  <si>
    <t>YM TRUTH</t>
  </si>
  <si>
    <t>024W</t>
  </si>
  <si>
    <t>ONE ALTAIR</t>
  </si>
  <si>
    <t xml:space="preserve">069W </t>
  </si>
  <si>
    <t>022W</t>
  </si>
  <si>
    <t>CONTI CRYSTAL</t>
  </si>
  <si>
    <t>141W</t>
  </si>
  <si>
    <t xml:space="preserve">YM TUTORIAL </t>
  </si>
  <si>
    <t xml:space="preserve">YM TOPMOST </t>
  </si>
  <si>
    <t xml:space="preserve">YM TROPHY  </t>
  </si>
  <si>
    <t>HYUNDAI NEPTUNE</t>
  </si>
  <si>
    <t>040W</t>
  </si>
  <si>
    <t>HYUNDAI JUPITER</t>
  </si>
  <si>
    <t xml:space="preserve">046W </t>
  </si>
  <si>
    <t>ONE MACKINAC</t>
  </si>
  <si>
    <t>042W</t>
  </si>
  <si>
    <t>080W</t>
  </si>
  <si>
    <t>081W</t>
  </si>
  <si>
    <t>0054W</t>
  </si>
  <si>
    <t>HMM DRIVE</t>
  </si>
  <si>
    <t>0056W</t>
  </si>
  <si>
    <t xml:space="preserve">ONE MAGDALENA </t>
  </si>
  <si>
    <t xml:space="preserve">HMM DREAM </t>
  </si>
  <si>
    <t>0059W</t>
  </si>
  <si>
    <t>YM WELCOME</t>
  </si>
  <si>
    <t>047W</t>
  </si>
  <si>
    <t>ONE CYGNUS</t>
  </si>
  <si>
    <t>ONE AMAZON</t>
  </si>
  <si>
    <t>ONE HUMBER</t>
  </si>
  <si>
    <t>101W</t>
  </si>
  <si>
    <t>SAPPHIRE TOWER</t>
  </si>
  <si>
    <t>YM WARRANTY</t>
  </si>
  <si>
    <t>YM THRONE</t>
  </si>
  <si>
    <t>YM TOTALITY</t>
  </si>
  <si>
    <t>0055W</t>
  </si>
  <si>
    <t>37 DAY</t>
  </si>
  <si>
    <t>YM WONDERLAND</t>
  </si>
  <si>
    <t>rev PROFORMA</t>
  </si>
  <si>
    <t>SEASPAN BEACON</t>
  </si>
  <si>
    <t>ONE FORWARD</t>
  </si>
  <si>
    <t>ONE STRENGTH</t>
  </si>
  <si>
    <t>ONE APUS</t>
  </si>
  <si>
    <t>ONE MANHATTAN</t>
  </si>
  <si>
    <t>045W</t>
  </si>
  <si>
    <t>ONE MINATO</t>
  </si>
  <si>
    <t>YM WELLBEING</t>
  </si>
  <si>
    <t>036W</t>
  </si>
  <si>
    <t>ONE OWL</t>
  </si>
  <si>
    <t>ONE SYNERGY</t>
  </si>
  <si>
    <t>ONE FANTASTIC</t>
  </si>
  <si>
    <t>OMIT SIN</t>
  </si>
  <si>
    <t>011W</t>
  </si>
  <si>
    <t>ONE SPRINTER</t>
  </si>
  <si>
    <t>ONE MILLAU</t>
  </si>
  <si>
    <t>ONE MILANO</t>
  </si>
  <si>
    <t>0060W</t>
  </si>
  <si>
    <t>USWC2  JAGUAR SERVICE - USA WESTCOAST</t>
  </si>
  <si>
    <t>ETA</t>
  </si>
  <si>
    <r>
      <t>LONG BEACH</t>
    </r>
    <r>
      <rPr>
        <b/>
        <sz val="6"/>
        <color rgb="FFFF0000"/>
        <rFont val="Arial"/>
        <family val="2"/>
      </rPr>
      <t xml:space="preserve"> </t>
    </r>
    <r>
      <rPr>
        <sz val="6"/>
        <color rgb="FFFF0000"/>
        <rFont val="Arial"/>
        <family val="2"/>
      </rPr>
      <t>(Pier T) TOTAL TERMINALS INTERNATIONAL LLC</t>
    </r>
  </si>
  <si>
    <r>
      <t xml:space="preserve">OAKLAND - </t>
    </r>
    <r>
      <rPr>
        <b/>
        <sz val="6"/>
        <rFont val="Arial"/>
        <family val="2"/>
      </rPr>
      <t>OUTER HARBOR TERMINAL</t>
    </r>
  </si>
  <si>
    <t>(SUN)</t>
  </si>
  <si>
    <t>SINGAPORE</t>
  </si>
  <si>
    <t>25 DAYS</t>
  </si>
  <si>
    <t>30 DAYS</t>
  </si>
  <si>
    <t>BRITANNIA SERVICE</t>
  </si>
  <si>
    <t>VIA VUNG TAU</t>
  </si>
  <si>
    <t>BRITANNIA CONNECTING VESSEL</t>
  </si>
  <si>
    <t>VUNG TAU</t>
  </si>
  <si>
    <t>LIVERPOOL</t>
  </si>
  <si>
    <t>5DAYS</t>
  </si>
  <si>
    <t>52 DAYS</t>
  </si>
  <si>
    <t>56 DAYS</t>
  </si>
  <si>
    <t>58 DAYS</t>
  </si>
  <si>
    <t>61 DAYS</t>
  </si>
  <si>
    <t>MSC TOKYO</t>
  </si>
  <si>
    <t>QB427W</t>
  </si>
  <si>
    <t>MSC UBERTY VIII</t>
  </si>
  <si>
    <t>QB428W</t>
  </si>
  <si>
    <t>MSC LETIZIA</t>
  </si>
  <si>
    <t>QB429W</t>
  </si>
  <si>
    <t>MSC DARIEN</t>
  </si>
  <si>
    <t>QB430W</t>
  </si>
  <si>
    <t>MSC DUBAI VII</t>
  </si>
  <si>
    <t>QB431W</t>
  </si>
  <si>
    <t>GREENVILLE</t>
  </si>
  <si>
    <t>QB432W</t>
  </si>
  <si>
    <t>MSC TRIESTE</t>
  </si>
  <si>
    <t>QB433W</t>
  </si>
  <si>
    <t>MSC JOANNA</t>
  </si>
  <si>
    <t>QB434W</t>
  </si>
  <si>
    <t>MSC TIANJIN</t>
  </si>
  <si>
    <t>QB435W</t>
  </si>
  <si>
    <t>MSC RIDA VIII</t>
  </si>
  <si>
    <t>QB436W</t>
  </si>
  <si>
    <t>MSC SOPHIE VII</t>
  </si>
  <si>
    <t>QB437W</t>
  </si>
  <si>
    <t>MSC MICHIGAN VII</t>
  </si>
  <si>
    <t>QB438W</t>
  </si>
  <si>
    <t>QB439W</t>
  </si>
  <si>
    <t>ATHENS GLORY</t>
  </si>
  <si>
    <t>QB440W</t>
  </si>
  <si>
    <t>QB441W</t>
  </si>
  <si>
    <t>TBN 19</t>
  </si>
  <si>
    <t>QB442W</t>
  </si>
  <si>
    <t>HU441R</t>
  </si>
  <si>
    <t>QB443W</t>
  </si>
  <si>
    <t>HU442R</t>
  </si>
  <si>
    <t>QB444W</t>
  </si>
  <si>
    <t>QB445W</t>
  </si>
  <si>
    <t>HU445R</t>
  </si>
  <si>
    <t>HU447R</t>
  </si>
  <si>
    <t>6 DAYS</t>
  </si>
  <si>
    <t xml:space="preserve">31 DAYS </t>
  </si>
  <si>
    <t>34 DAYS</t>
  </si>
  <si>
    <t>40 DAYS</t>
  </si>
  <si>
    <t xml:space="preserve">MSC ROSE </t>
  </si>
  <si>
    <t>QB507W</t>
  </si>
  <si>
    <t>BREMERHAVEN VIA ANR</t>
  </si>
  <si>
    <t>QB508W</t>
  </si>
  <si>
    <t>MSC VICTORINE / MSC IRENE</t>
  </si>
  <si>
    <t>QB509W</t>
  </si>
  <si>
    <t xml:space="preserve">divert to albatros: MSC MAURA GA507W </t>
  </si>
  <si>
    <t xml:space="preserve">divert to Lion: MSC Mina GL507W </t>
  </si>
  <si>
    <t>MSC MARIAGRAZIA /MSC NAPOLI / MSC ROSA M</t>
  </si>
  <si>
    <t>QB510W</t>
  </si>
  <si>
    <t>MSC MARIACRISTINA</t>
  </si>
  <si>
    <t>MSC SIENA</t>
  </si>
  <si>
    <t>QB511W</t>
  </si>
  <si>
    <t>QB512W</t>
  </si>
  <si>
    <t>QB513W</t>
  </si>
  <si>
    <t>MSC C. MONTAINE / MSC BIANCA SILVIA</t>
  </si>
  <si>
    <t>QB514W</t>
  </si>
  <si>
    <t>QB515W</t>
  </si>
  <si>
    <t>QB516W</t>
  </si>
  <si>
    <t>QB517W</t>
  </si>
  <si>
    <t>QB518W</t>
  </si>
  <si>
    <t>QB519W</t>
  </si>
  <si>
    <t>MSC FLORA</t>
  </si>
  <si>
    <t xml:space="preserve">MSC SAN FRANCISCO </t>
  </si>
  <si>
    <t>QB520W</t>
  </si>
  <si>
    <t>extra call DEBRV 27/06</t>
  </si>
  <si>
    <t>QB521W</t>
  </si>
  <si>
    <t>QB522W</t>
  </si>
  <si>
    <t xml:space="preserve"> MSC ROSE </t>
  </si>
  <si>
    <t>QB523W</t>
  </si>
  <si>
    <t>QB524W</t>
  </si>
  <si>
    <t>QB525W</t>
  </si>
  <si>
    <t xml:space="preserve">ex MSC DARIA </t>
  </si>
  <si>
    <t>QB526W</t>
  </si>
  <si>
    <t>ex MSC EMANUELA // ex MSC THAIS</t>
  </si>
  <si>
    <r>
      <t>MSC AMERICA</t>
    </r>
    <r>
      <rPr>
        <sz val="10"/>
        <color rgb="FFFF0000"/>
        <rFont val="Arial"/>
        <family val="2"/>
      </rPr>
      <t xml:space="preserve"> </t>
    </r>
  </si>
  <si>
    <t>QB527W</t>
  </si>
  <si>
    <t>ex MSC AMERICA / MSC KANOKO</t>
  </si>
  <si>
    <t xml:space="preserve">MSC EMANUELA </t>
  </si>
  <si>
    <t>QB528W</t>
  </si>
  <si>
    <t xml:space="preserve">divert to ALBATROSS MSC OLIVIA GA526W. </t>
  </si>
  <si>
    <t>QB529W</t>
  </si>
  <si>
    <t>divert to ALBATROSS MSC CAMILLE  GA529W</t>
  </si>
  <si>
    <t>ex MSC ELEONORE</t>
  </si>
  <si>
    <t>QB530W</t>
  </si>
  <si>
    <t xml:space="preserve">ex MSC LUCIANA / MSC KATIE </t>
  </si>
  <si>
    <t>QB531W</t>
  </si>
  <si>
    <t>divert to ALBATROSS MSC CALYPSO GA530W</t>
  </si>
  <si>
    <t>ex MSC TRIESTE / MSC ROME</t>
  </si>
  <si>
    <t xml:space="preserve">MSC MARIE </t>
  </si>
  <si>
    <t>QB532W</t>
  </si>
  <si>
    <t>divert to ALBATROSS MSC TRIESTE GA531W</t>
  </si>
  <si>
    <t xml:space="preserve"> ex MSC IVANA</t>
  </si>
  <si>
    <t xml:space="preserve">MSC LAURENCE </t>
  </si>
  <si>
    <t>QB533W</t>
  </si>
  <si>
    <t>divert to LION  MSC ROME   GL532W</t>
  </si>
  <si>
    <t xml:space="preserve">ex MSC GIUSY  / MSC GAIA /MSC JEWEL </t>
  </si>
  <si>
    <t>QB534W</t>
  </si>
  <si>
    <t>MSC CATANIA</t>
  </si>
  <si>
    <t>QB535W</t>
  </si>
  <si>
    <t>OMIT - advance to sailing QB533W</t>
  </si>
  <si>
    <t>divert to ALBATROS MSC DARLENE GA533W</t>
  </si>
  <si>
    <t>divert to LION 
MSC MIRJA GL533W</t>
  </si>
  <si>
    <t xml:space="preserve">MSC DOLETTE  </t>
  </si>
  <si>
    <t>QB536W</t>
  </si>
  <si>
    <t>divert to ALBATROS MSC GENOVA GA534W</t>
  </si>
  <si>
    <t>divert to LION 
MSC ERICA GL535W</t>
  </si>
  <si>
    <t xml:space="preserve">ex MSC JOSEFINA  </t>
  </si>
  <si>
    <t xml:space="preserve">MSC LINZIE </t>
  </si>
  <si>
    <t>QB537W</t>
  </si>
  <si>
    <t>ex MSC SAN FRANCISCO</t>
  </si>
  <si>
    <t>QB538W</t>
  </si>
  <si>
    <t xml:space="preserve">ex MSC AURIGA / MSC CRISTINA </t>
  </si>
  <si>
    <t>QB539W</t>
  </si>
  <si>
    <t>divert to LION  MSC SAN FRANCISCO   GL538W</t>
  </si>
  <si>
    <t>divert to ALBATROS MSC ORION  GA537W</t>
  </si>
  <si>
    <t>divert to LION  MSC ALEXANDRA   GL537W</t>
  </si>
  <si>
    <t>divert to LION  MSC ALEXANDRA   GL537W -- route via ANR</t>
  </si>
  <si>
    <t>ex MSC LORENZA</t>
  </si>
  <si>
    <t>QB540W</t>
  </si>
  <si>
    <t>divert to LION  MSC OLIVER   GL539W</t>
  </si>
  <si>
    <t>divert to ALBATROS MSC EMMA  GA538W</t>
  </si>
  <si>
    <t>divert to LION  MSC OLIVER   GL539W -- route via ANR</t>
  </si>
  <si>
    <t>QB541W</t>
  </si>
  <si>
    <t>divert to LION  MSC SONIA    GL540W</t>
  </si>
  <si>
    <t>divert to ALBATROS MSC VALERIA  GA539W</t>
  </si>
  <si>
    <t>MSC ALESSIA</t>
  </si>
  <si>
    <t>QB542W</t>
  </si>
  <si>
    <t xml:space="preserve">OMIT </t>
  </si>
  <si>
    <t>divert to LION  MSC MARA    GL541W</t>
  </si>
  <si>
    <t xml:space="preserve">ex MSC IVA </t>
  </si>
  <si>
    <t xml:space="preserve">MSC AURORA </t>
  </si>
  <si>
    <t>QB543W</t>
  </si>
  <si>
    <t>divert to ALBATROS MSC ROSE  GA542W</t>
  </si>
  <si>
    <t xml:space="preserve"> ex MSC IVA / MSC SOLA</t>
  </si>
  <si>
    <t>QB544W</t>
  </si>
  <si>
    <t>divert to LION  MSC VICTORINE   GL543W</t>
  </si>
  <si>
    <t>Roll to next BRITANNIA QB545W</t>
  </si>
  <si>
    <t>ex MSC GRACE / MSC TAYLOR</t>
  </si>
  <si>
    <t xml:space="preserve">MSC TAYLOR </t>
  </si>
  <si>
    <t>QB545W</t>
  </si>
  <si>
    <t>divert to ALBATROS MSC CRAPOLLA  GA543W</t>
  </si>
  <si>
    <t xml:space="preserve">ex MSC MARIACRISTINA </t>
  </si>
  <si>
    <t>QB546W</t>
  </si>
  <si>
    <t>divert to CHEETAH MSC CORDELIA III FH548A</t>
  </si>
  <si>
    <t>divert to ALBATROS MSC OLIVIA GA544W</t>
  </si>
  <si>
    <t>divert to LION  MSC IVA   GL544W</t>
  </si>
  <si>
    <t>Roll to next BRITANNIA QB547W</t>
  </si>
  <si>
    <t>QB547W</t>
  </si>
  <si>
    <t>divert to ALBATROS  MSC FLAVIA GA545W</t>
  </si>
  <si>
    <t>divert to SILK ONE TRIUMPH 029W</t>
  </si>
  <si>
    <t>divert to LION  MSC GRACE   GL545W</t>
  </si>
  <si>
    <t>ex MSC AUDREY</t>
  </si>
  <si>
    <t>QB548W</t>
  </si>
  <si>
    <t>divert to SWAN MSC SAVONA  FW547W</t>
  </si>
  <si>
    <r>
      <t xml:space="preserve">FELIXSTOWE </t>
    </r>
    <r>
      <rPr>
        <b/>
        <sz val="10"/>
        <color rgb="FFFF0000"/>
        <rFont val="Arial"/>
        <family val="2"/>
      </rPr>
      <t>(refer SWAN / ALBATROSS)</t>
    </r>
  </si>
  <si>
    <t xml:space="preserve">ZEEBRUGE </t>
  </si>
  <si>
    <r>
      <t xml:space="preserve">ANTWERP </t>
    </r>
    <r>
      <rPr>
        <b/>
        <sz val="10"/>
        <color rgb="FFFF0000"/>
        <rFont val="Arial"/>
        <family val="2"/>
      </rPr>
      <t>(refer SWAN)</t>
    </r>
  </si>
  <si>
    <r>
      <t xml:space="preserve">GDANSK </t>
    </r>
    <r>
      <rPr>
        <b/>
        <sz val="10"/>
        <color rgb="FFFF0000"/>
        <rFont val="Arial"/>
        <family val="2"/>
      </rPr>
      <t>(refer ALBATROSS)</t>
    </r>
  </si>
  <si>
    <t xml:space="preserve">35 DAYS </t>
  </si>
  <si>
    <t>38 DAYS</t>
  </si>
  <si>
    <t>43 DAYS</t>
  </si>
  <si>
    <t>45 DAYS</t>
  </si>
  <si>
    <t>48 DAYS</t>
  </si>
  <si>
    <t>ex MSC AUDREY / MSC CAMILLE</t>
  </si>
  <si>
    <t xml:space="preserve">MSC LA SPEZIA </t>
  </si>
  <si>
    <t>QB549W</t>
  </si>
  <si>
    <t>divert to Swan MSC GERMANY   FW548W</t>
  </si>
  <si>
    <t>divert to ALBATROS MSC PERLE  GA548W</t>
  </si>
  <si>
    <t>ex MSC MARIE</t>
  </si>
  <si>
    <t xml:space="preserve">MSC AAYA  </t>
  </si>
  <si>
    <t>QB550W</t>
  </si>
  <si>
    <t>divert to Swan MSC AMERICA     FW549W</t>
  </si>
  <si>
    <t>ex MSC ANGOLA</t>
  </si>
  <si>
    <t xml:space="preserve">MSC GENOVA </t>
  </si>
  <si>
    <t>QB551W</t>
  </si>
  <si>
    <t>divert to  SWAN MSC MARIE  FW550W</t>
  </si>
  <si>
    <t>divert to ALBATROS MSC ELEONORE  GA549W</t>
  </si>
  <si>
    <t>QB552W</t>
  </si>
  <si>
    <t>ex MSC DOLETTE</t>
  </si>
  <si>
    <t xml:space="preserve">MSC RENEE XIII </t>
  </si>
  <si>
    <t>QB601W</t>
  </si>
  <si>
    <t>divert to  LION MSC MIRJA  GL552W</t>
  </si>
  <si>
    <t>QB602W</t>
  </si>
  <si>
    <t xml:space="preserve">ex MSC BENEDETTA XIII  </t>
  </si>
  <si>
    <t xml:space="preserve">MSC EMMA </t>
  </si>
  <si>
    <t>QB603W</t>
  </si>
  <si>
    <t xml:space="preserve"> ex MSC CRISTINA </t>
  </si>
  <si>
    <t>QB604W</t>
  </si>
  <si>
    <t>QB605W</t>
  </si>
  <si>
    <t>QB606W</t>
  </si>
  <si>
    <t>QB607W</t>
  </si>
  <si>
    <t xml:space="preserve"> ex MSC EVA </t>
  </si>
  <si>
    <t>QB608W</t>
  </si>
  <si>
    <t>MSC AURORA</t>
  </si>
  <si>
    <t>QB609W</t>
  </si>
  <si>
    <t xml:space="preserve"> ex MSC IRENE / MSC SALERNO</t>
  </si>
  <si>
    <t xml:space="preserve">MSC SALERNO </t>
  </si>
  <si>
    <t>QB610W</t>
  </si>
  <si>
    <t xml:space="preserve">divert to SWAN MSC ANITA FW609W </t>
  </si>
  <si>
    <t>divert to LION MSC MAURA GL609W</t>
  </si>
  <si>
    <t xml:space="preserve"> ex MSC IDANIA / MSC SALERNO / MSC TAYLOR</t>
  </si>
  <si>
    <t>QB611W</t>
  </si>
  <si>
    <t xml:space="preserve">divert to ALBATROS MSC OLIVIA GA610W </t>
  </si>
  <si>
    <t xml:space="preserve">divert to LION MSC SAUDI ARABIA GL610W </t>
  </si>
  <si>
    <t>NEXT VSL QB612W</t>
  </si>
  <si>
    <t>ex MSC TAYLOR / MSC CALYPSO</t>
  </si>
  <si>
    <r>
      <rPr>
        <b/>
        <sz val="10"/>
        <color rgb="FFFF0000"/>
        <rFont val="Arial"/>
        <family val="2"/>
      </rPr>
      <t>BLANK SAILING</t>
    </r>
    <r>
      <rPr>
        <sz val="10"/>
        <rFont val="Arial"/>
        <family val="2"/>
      </rPr>
      <t xml:space="preserve"> </t>
    </r>
  </si>
  <si>
    <t>QB612W</t>
  </si>
  <si>
    <t xml:space="preserve">divert to ALBATROS MSC OLIVIA GA611W </t>
  </si>
  <si>
    <t xml:space="preserve">divert to LION MSC DOLETTE  GL611W </t>
  </si>
  <si>
    <t xml:space="preserve">divert to SWAN MSC ADYA  FW611W- TS VIA ANR </t>
  </si>
  <si>
    <t xml:space="preserve">ex MSC SIMONA / MSC MILAN </t>
  </si>
  <si>
    <t>QB613W</t>
  </si>
  <si>
    <t>divert to SILK ONE TRUTH 029W</t>
  </si>
  <si>
    <t>ex MSC ALEXANDRA / MSC CAMILLE  / MSC LA SPEZIA</t>
  </si>
  <si>
    <t>QB614W</t>
  </si>
  <si>
    <t>divert to LION MSC TANZANIA  GL613W</t>
  </si>
  <si>
    <t>ex MSC MILAN / MSC ELEONORE / MSC MILAN / MSC AAYA</t>
  </si>
  <si>
    <t>BLANK SAIING</t>
  </si>
  <si>
    <t>QB615W</t>
  </si>
  <si>
    <t xml:space="preserve">divert to ALBATROSS MSC FLAVIA GA613W </t>
  </si>
  <si>
    <t>divert to SILK MSC GIOIA TAURO GL614W</t>
  </si>
  <si>
    <t>ROLL TO NEXT QB616W</t>
  </si>
  <si>
    <t>ex MSC KANOKO / MSC AAYA / MSC GENOVA</t>
  </si>
  <si>
    <t>MSC BERYL</t>
  </si>
  <si>
    <t>QB616W</t>
  </si>
  <si>
    <t xml:space="preserve">divert to ALBATROSS MSC CLORINDA  GA615W </t>
  </si>
  <si>
    <t>ZEEBRUGE</t>
  </si>
  <si>
    <t xml:space="preserve">ex MSC GENOVA </t>
  </si>
  <si>
    <t xml:space="preserve">QB616W </t>
  </si>
  <si>
    <t>roll to next</t>
  </si>
  <si>
    <t>ROLL TO NEXT QB617W</t>
  </si>
  <si>
    <t>QB616W PROFORMA change</t>
  </si>
  <si>
    <t>MSC ANNABELLA</t>
  </si>
  <si>
    <t>QB617W</t>
  </si>
  <si>
    <t xml:space="preserve">ROLL TO ALBATROSS MSC PERLE GA616W </t>
  </si>
  <si>
    <t xml:space="preserve">QB618W </t>
  </si>
  <si>
    <t xml:space="preserve">divert to ALBATROSS MSC LIVORNO  GA617W </t>
  </si>
  <si>
    <t xml:space="preserve">ex MSC RENEE XIII </t>
  </si>
  <si>
    <t xml:space="preserve">QB619W </t>
  </si>
  <si>
    <t xml:space="preserve">divert to ALBATROSS MSC KALINA GA618W </t>
  </si>
  <si>
    <t xml:space="preserve">ex MSC NAPOLI  </t>
  </si>
  <si>
    <r>
      <rPr>
        <sz val="10"/>
        <rFont val="Arial"/>
        <family val="2"/>
      </rPr>
      <t>MSC VENICE</t>
    </r>
    <r>
      <rPr>
        <sz val="10"/>
        <color rgb="FFFF0000"/>
        <rFont val="Arial"/>
        <family val="2"/>
      </rPr>
      <t xml:space="preserve"> </t>
    </r>
  </si>
  <si>
    <t>QB620W</t>
  </si>
  <si>
    <t>divert to ALBATROSS MSC PALOMA  GA620W</t>
  </si>
  <si>
    <t xml:space="preserve">EX  MSC VEGA  / MSC NAPOLI / MSC BENEDETTA XIII </t>
  </si>
  <si>
    <t xml:space="preserve">MSC CAMILLE </t>
  </si>
  <si>
    <t>QB621W</t>
  </si>
  <si>
    <t>QB622W</t>
  </si>
  <si>
    <t xml:space="preserve">divert to ALBATROSS MSC LINZIE GA622W </t>
  </si>
  <si>
    <t xml:space="preserve">ex MSC TERESA </t>
  </si>
  <si>
    <t>QB623W</t>
  </si>
  <si>
    <t>QB624W</t>
  </si>
  <si>
    <t xml:space="preserve">divert to ALBATROSS MSC IERANTO GA623W  </t>
  </si>
  <si>
    <t>ex MSC VALERIA</t>
  </si>
  <si>
    <t>QB625W</t>
  </si>
  <si>
    <t>QB626W</t>
  </si>
  <si>
    <t>ex MSC DANIELA</t>
  </si>
  <si>
    <t xml:space="preserve">MSC MARTINA MARIA </t>
  </si>
  <si>
    <t>QB627W</t>
  </si>
  <si>
    <t>QB628W</t>
  </si>
  <si>
    <t xml:space="preserve"> ex MSC RAPALLO / ex MSC TRIESTE</t>
  </si>
  <si>
    <t>QB629W</t>
  </si>
  <si>
    <t>ex MSC RAPALLO</t>
  </si>
  <si>
    <t>QB630W</t>
  </si>
  <si>
    <t xml:space="preserve">divert to ALBATROSS MSC ORION  GA630W </t>
  </si>
  <si>
    <t>QB631W</t>
  </si>
  <si>
    <r>
      <t>MSC CLAIRE /</t>
    </r>
    <r>
      <rPr>
        <sz val="10"/>
        <color rgb="FFFF0000"/>
        <rFont val="Arial"/>
        <family val="2"/>
      </rPr>
      <t xml:space="preserve"> ex MSC GENOVA </t>
    </r>
  </si>
  <si>
    <t>QB632W</t>
  </si>
  <si>
    <t>QB633W</t>
  </si>
  <si>
    <t>QB634W</t>
  </si>
  <si>
    <t>QB635W</t>
  </si>
  <si>
    <t>QB636W</t>
  </si>
  <si>
    <t>QB637W</t>
  </si>
  <si>
    <t>QB638W</t>
  </si>
  <si>
    <t>BRITANNIA C121+C64:K100</t>
  </si>
  <si>
    <t xml:space="preserve">   </t>
  </si>
  <si>
    <t>DRAGON SERVICE - WESTBOUND</t>
  </si>
  <si>
    <t>Profoma sailing - SUN</t>
  </si>
  <si>
    <t>FOS SUR MER</t>
  </si>
  <si>
    <t>(MON)</t>
  </si>
  <si>
    <t>5 DAYS</t>
  </si>
  <si>
    <t>32 DAYS</t>
  </si>
  <si>
    <t>42 DAYS</t>
  </si>
  <si>
    <t>50 DAYS</t>
  </si>
  <si>
    <t>MSC SINDY</t>
  </si>
  <si>
    <t>FD318W</t>
  </si>
  <si>
    <t>MSC CAPELLA</t>
  </si>
  <si>
    <t>FD319W</t>
  </si>
  <si>
    <t>FD320W</t>
  </si>
  <si>
    <t>FD321W</t>
  </si>
  <si>
    <t>MSC VEGA</t>
  </si>
  <si>
    <t>FD322W</t>
  </si>
  <si>
    <t>MSC ELENI</t>
  </si>
  <si>
    <t>MSC DARIA</t>
  </si>
  <si>
    <t>FD323W</t>
  </si>
  <si>
    <t>FD324W</t>
  </si>
  <si>
    <t>FD325W</t>
  </si>
  <si>
    <t>FD326W</t>
  </si>
  <si>
    <t>FD327W</t>
  </si>
  <si>
    <t>MSC GAIA</t>
  </si>
  <si>
    <t>FD328W</t>
  </si>
  <si>
    <t>MSC WASHINGTON</t>
  </si>
  <si>
    <t>FD329W</t>
  </si>
  <si>
    <t>MSC VIRGINIA</t>
  </si>
  <si>
    <t>FD330W</t>
  </si>
  <si>
    <t>FD331W</t>
  </si>
  <si>
    <t>FD332W</t>
  </si>
  <si>
    <t>FD333W</t>
  </si>
  <si>
    <t>MSC DARIA / MSC DARLENE</t>
  </si>
  <si>
    <t>FD334W</t>
  </si>
  <si>
    <t>FD335W</t>
  </si>
  <si>
    <t xml:space="preserve">MSC MONICA CRISTINA  / MSC BHAVYA V </t>
  </si>
  <si>
    <t>MSC MIRELLA R</t>
  </si>
  <si>
    <t>FD336W</t>
  </si>
  <si>
    <t>FD337W</t>
  </si>
  <si>
    <t>FD338W</t>
  </si>
  <si>
    <t>FD339W</t>
  </si>
  <si>
    <t>FD340W</t>
  </si>
  <si>
    <t>FD341W</t>
  </si>
  <si>
    <t>FD342W</t>
  </si>
  <si>
    <t>FD343W</t>
  </si>
  <si>
    <t>FD344W</t>
  </si>
  <si>
    <t>FD345W</t>
  </si>
  <si>
    <t>FD346W</t>
  </si>
  <si>
    <t>MSC DARIA / MSC ILENIA</t>
  </si>
  <si>
    <t>FD347W</t>
  </si>
  <si>
    <t>MSC DARLENE / MSC THAIS</t>
  </si>
  <si>
    <t>MSC FAITH</t>
  </si>
  <si>
    <t>FD348W</t>
  </si>
  <si>
    <t>MSC AAYA / MSC THAIS</t>
  </si>
  <si>
    <t>FD349W</t>
  </si>
  <si>
    <t>MSC IVA / MSC ILENIA/MSC AZRA</t>
  </si>
  <si>
    <t>FD350W</t>
  </si>
  <si>
    <t>MSC BERANGERE / MSC AZRA/MSC ILENIA</t>
  </si>
  <si>
    <t>MSC AZRA</t>
  </si>
  <si>
    <t>FD351W</t>
  </si>
  <si>
    <t>FD352W</t>
  </si>
  <si>
    <t>FD401W</t>
  </si>
  <si>
    <t>FD402W</t>
  </si>
  <si>
    <t>FD403W</t>
  </si>
  <si>
    <t>FD404W</t>
  </si>
  <si>
    <t>FD405W</t>
  </si>
  <si>
    <t>FD406W</t>
  </si>
  <si>
    <t>MSC FRANCESCA</t>
  </si>
  <si>
    <t>FD407W</t>
  </si>
  <si>
    <t>FD408W</t>
  </si>
  <si>
    <t>FD409W</t>
  </si>
  <si>
    <t>FD410W</t>
  </si>
  <si>
    <t>FD411W</t>
  </si>
  <si>
    <t xml:space="preserve">MSC MARIA SAVERIA </t>
  </si>
  <si>
    <t>FD412W</t>
  </si>
  <si>
    <t>MSC ILARIA / MSC ALIYA</t>
  </si>
  <si>
    <t>FD413W</t>
  </si>
  <si>
    <t>FD414W</t>
  </si>
  <si>
    <t>FD415W</t>
  </si>
  <si>
    <t>FD416W</t>
  </si>
  <si>
    <t>MSC NAPOLI / MSC LIVORNO</t>
  </si>
  <si>
    <t>FD417W</t>
  </si>
  <si>
    <t>MSC KATIE/MSC MARTINA MARIA</t>
  </si>
  <si>
    <t>MSC SONIA</t>
  </si>
  <si>
    <t>FD418W</t>
  </si>
  <si>
    <t>FD419W</t>
  </si>
  <si>
    <t>UX602A</t>
  </si>
  <si>
    <t>FD420W</t>
  </si>
  <si>
    <t>change of prforma date fm 05/06 onward FD420W</t>
  </si>
  <si>
    <t>MSC ROSE/MSC SOFIA</t>
  </si>
  <si>
    <t>FD421W</t>
  </si>
  <si>
    <t>FD422W</t>
  </si>
  <si>
    <t>MSC ALEXANDRA / MSC NATASHA XIII</t>
  </si>
  <si>
    <t>FD423W</t>
  </si>
  <si>
    <t>MSC AURORA / MSC MAURA</t>
  </si>
  <si>
    <t>FD424W</t>
  </si>
  <si>
    <t>FD425W</t>
  </si>
  <si>
    <t>FD426W</t>
  </si>
  <si>
    <t>FD427W</t>
  </si>
  <si>
    <t>FD428W</t>
  </si>
  <si>
    <t>MSC JULIETTE / MSC MARIA SAVERIA</t>
  </si>
  <si>
    <t>FD429W</t>
  </si>
  <si>
    <t>MSC MARIA SAVERIA / MSC FATMA</t>
  </si>
  <si>
    <t>MSC MARIA SAVERIA</t>
  </si>
  <si>
    <t>FD430W</t>
  </si>
  <si>
    <t>MSC CAPELLA / MSC MELATILDE</t>
  </si>
  <si>
    <t>FD431W</t>
  </si>
  <si>
    <t>FD432W</t>
  </si>
  <si>
    <t>FD433W</t>
  </si>
  <si>
    <t>FD434W</t>
  </si>
  <si>
    <t>MSC PALERMO</t>
  </si>
  <si>
    <t>FD435W</t>
  </si>
  <si>
    <t>MSC SIMONA</t>
  </si>
  <si>
    <t>FD436W</t>
  </si>
  <si>
    <t>FD437W</t>
  </si>
  <si>
    <t>FD438W</t>
  </si>
  <si>
    <t>MSC LUCY</t>
  </si>
  <si>
    <t>MSC FLORENTINA</t>
  </si>
  <si>
    <t>FD439W</t>
  </si>
  <si>
    <t>FD440W</t>
  </si>
  <si>
    <t>FD441W</t>
  </si>
  <si>
    <t>FD442W</t>
  </si>
  <si>
    <t>FD443W</t>
  </si>
  <si>
    <t>FD444W</t>
  </si>
  <si>
    <t>FD445W</t>
  </si>
  <si>
    <t>FD446W</t>
  </si>
  <si>
    <t>FD447W</t>
  </si>
  <si>
    <t>MSC VIVIANA</t>
  </si>
  <si>
    <t>FD448W</t>
  </si>
  <si>
    <t>FD449W</t>
  </si>
  <si>
    <t>FD450W</t>
  </si>
  <si>
    <t>FD451W</t>
  </si>
  <si>
    <t>POD VIZHINJAM INTERNATIONAL SEA PORT13/01</t>
  </si>
  <si>
    <t>FD452W</t>
  </si>
  <si>
    <t>POD VIZHINJAM INTERNATIONAL SEA PORT20/01</t>
  </si>
  <si>
    <t>FD501W</t>
  </si>
  <si>
    <t>POD VIZHINJAM INTERNATIONAL SEA PORT 27/01</t>
  </si>
  <si>
    <t>FD502W</t>
  </si>
  <si>
    <t>FD503W</t>
  </si>
  <si>
    <t>POD VIZHINJAM INTERNATIONAL SEA PORT 10/02</t>
  </si>
  <si>
    <t>FD504W</t>
  </si>
  <si>
    <t>POD VIZHINJAM INTERNATIONAL SEA PORT 17/02</t>
  </si>
  <si>
    <t>EXTRA CALL ASHDOD</t>
  </si>
  <si>
    <t>37 DAYS</t>
  </si>
  <si>
    <t>FD506W</t>
  </si>
  <si>
    <t>FD507W</t>
  </si>
  <si>
    <t>MSC DARLENE/ EX. MSC NATASHA XIII</t>
  </si>
  <si>
    <t>FD508W</t>
  </si>
  <si>
    <t>MSC SOLA / MSC IRENE</t>
  </si>
  <si>
    <t>FD509W</t>
  </si>
  <si>
    <t>MSC ALTAIR / MSC MARIE / MSC NAPOLI</t>
  </si>
  <si>
    <t>FD510W</t>
  </si>
  <si>
    <t>MSC PERLE / MSC ISTANBUL</t>
  </si>
  <si>
    <t>FD511W</t>
  </si>
  <si>
    <t>FD512W</t>
  </si>
  <si>
    <t>FD513W</t>
  </si>
  <si>
    <t>FD514W</t>
  </si>
  <si>
    <t>FD515W</t>
  </si>
  <si>
    <t>MSC MAYA</t>
  </si>
  <si>
    <t>FD516W</t>
  </si>
  <si>
    <t>03/06 - vsl omit malta, will discharge at GIT</t>
  </si>
  <si>
    <t>FD517W</t>
  </si>
  <si>
    <t>FD518W</t>
  </si>
  <si>
    <t>PRO.S- SUN</t>
  </si>
  <si>
    <t>WK 21</t>
  </si>
  <si>
    <t>FD519W</t>
  </si>
  <si>
    <t>WK 22</t>
  </si>
  <si>
    <t>FD520W</t>
  </si>
  <si>
    <t>WK 23</t>
  </si>
  <si>
    <t>FD521W</t>
  </si>
  <si>
    <t>WK 24</t>
  </si>
  <si>
    <t>FD522W</t>
  </si>
  <si>
    <t>WK 25</t>
  </si>
  <si>
    <t>FD523W</t>
  </si>
  <si>
    <t>WK 26</t>
  </si>
  <si>
    <t>FD524W</t>
  </si>
  <si>
    <t>WK 27</t>
  </si>
  <si>
    <t>FD525W</t>
  </si>
  <si>
    <t>WK</t>
  </si>
  <si>
    <t>35 DAYS</t>
  </si>
  <si>
    <t>WK 29</t>
  </si>
  <si>
    <t>MSC ELISABETTA</t>
  </si>
  <si>
    <t>FD526W</t>
  </si>
  <si>
    <t>PROFORMA CHANGED</t>
  </si>
  <si>
    <t>WK 30</t>
  </si>
  <si>
    <t>FD527W</t>
  </si>
  <si>
    <t>WK 31</t>
  </si>
  <si>
    <t>FD528W</t>
  </si>
  <si>
    <t>WK 32</t>
  </si>
  <si>
    <t>FD529W</t>
  </si>
  <si>
    <t>WK 33</t>
  </si>
  <si>
    <t>FD530W</t>
  </si>
  <si>
    <t>WK 34</t>
  </si>
  <si>
    <t>FD531W</t>
  </si>
  <si>
    <t>WK 35</t>
  </si>
  <si>
    <t>FD532W</t>
  </si>
  <si>
    <t>WK 36</t>
  </si>
  <si>
    <t>FD533W</t>
  </si>
  <si>
    <t>WK 37</t>
  </si>
  <si>
    <t>FD534W</t>
  </si>
  <si>
    <t>WK 38</t>
  </si>
  <si>
    <t>FD535W</t>
  </si>
  <si>
    <t>WK 39</t>
  </si>
  <si>
    <t>FD536W</t>
  </si>
  <si>
    <t>WK 40</t>
  </si>
  <si>
    <t>FD537W</t>
  </si>
  <si>
    <t>WK 41</t>
  </si>
  <si>
    <t>FD538W</t>
  </si>
  <si>
    <t>FD539W</t>
  </si>
  <si>
    <t>FD540W</t>
  </si>
  <si>
    <t>FD541W</t>
  </si>
  <si>
    <t xml:space="preserve"> MSC C MONTAINE</t>
  </si>
  <si>
    <t>FD542W</t>
  </si>
  <si>
    <t>FD543W</t>
  </si>
  <si>
    <t xml:space="preserve">MSC JEWEL </t>
  </si>
  <si>
    <t>FD544W</t>
  </si>
  <si>
    <t>FD545W</t>
  </si>
  <si>
    <t>FD546W</t>
  </si>
  <si>
    <t>FD547W</t>
  </si>
  <si>
    <t>MSC ANNABELLA / MSC ROME / MSC SAVONA</t>
  </si>
  <si>
    <t>FD548W</t>
  </si>
  <si>
    <t>FD549W</t>
  </si>
  <si>
    <t>FD550W</t>
  </si>
  <si>
    <t>MSC ROSA M / MSC GIOIA TAURO</t>
  </si>
  <si>
    <t>FD551W</t>
  </si>
  <si>
    <t>MSC GAIA / MSC ROSA M</t>
  </si>
  <si>
    <t>FD552W</t>
  </si>
  <si>
    <t>MSC TERESA / MSC GAIA</t>
  </si>
  <si>
    <t>FD601W</t>
  </si>
  <si>
    <t>FD602W</t>
  </si>
  <si>
    <t>MSC MONICA CRISTINA / MSC IRIS</t>
  </si>
  <si>
    <t>MSC CANDICE</t>
  </si>
  <si>
    <t>FD603W</t>
  </si>
  <si>
    <t>FD604W</t>
  </si>
  <si>
    <t>FD605W</t>
  </si>
  <si>
    <t>FD606W</t>
  </si>
  <si>
    <t>FD607W</t>
  </si>
  <si>
    <t>FD608W</t>
  </si>
  <si>
    <t>MSC CRAPOLLA / MSC THAIS</t>
  </si>
  <si>
    <t>FD609W</t>
  </si>
  <si>
    <t>FD610W</t>
  </si>
  <si>
    <t>FD611W</t>
  </si>
  <si>
    <t>FD612W</t>
  </si>
  <si>
    <t>31 DAYS</t>
  </si>
  <si>
    <t>46 DAYS</t>
  </si>
  <si>
    <t>MSC AUDREY / MSC TANZANIA / MSC SONIA</t>
  </si>
  <si>
    <t>FD614W</t>
  </si>
  <si>
    <t>FD615W</t>
  </si>
  <si>
    <t>FD616W</t>
  </si>
  <si>
    <t>FD617W</t>
  </si>
  <si>
    <t>FD618W</t>
  </si>
  <si>
    <t xml:space="preserve"> MSC NAPOLI / MSC VANDYA</t>
  </si>
  <si>
    <t>FD619W</t>
  </si>
  <si>
    <t>MSC VANDYA / MSC TAYLOR</t>
  </si>
  <si>
    <t>FD620W</t>
  </si>
  <si>
    <t>NAPLES</t>
  </si>
  <si>
    <t>39 DAYS</t>
  </si>
  <si>
    <t>MSC BUSAN VIII / MSC RANIA VIII</t>
  </si>
  <si>
    <t>FD621W</t>
  </si>
  <si>
    <t>MSC JEONGMIN</t>
  </si>
  <si>
    <t>FD622W</t>
  </si>
  <si>
    <t>FD623W</t>
  </si>
  <si>
    <t>MSC YUKTA X</t>
  </si>
  <si>
    <t>FD624W</t>
  </si>
  <si>
    <t>MSC TEXAS</t>
  </si>
  <si>
    <t>FD625W</t>
  </si>
  <si>
    <t xml:space="preserve">CONTI CHIVALRY </t>
  </si>
  <si>
    <t>FD626W</t>
  </si>
  <si>
    <t>MSC AJACCIO</t>
  </si>
  <si>
    <t>FD627W</t>
  </si>
  <si>
    <t>MSC MUNDRA VIII</t>
  </si>
  <si>
    <t>FD628W</t>
  </si>
  <si>
    <t xml:space="preserve">MSC ELLEN X </t>
  </si>
  <si>
    <t>FD629W</t>
  </si>
  <si>
    <t>MSC ELODIE</t>
  </si>
  <si>
    <t>FD630W</t>
  </si>
  <si>
    <t>MSC ABY X</t>
  </si>
  <si>
    <t>FD631W</t>
  </si>
  <si>
    <t>VANTAGE</t>
  </si>
  <si>
    <t>FD632W</t>
  </si>
  <si>
    <t>CONTI ANNAPURNA</t>
  </si>
  <si>
    <t>FD633W</t>
  </si>
  <si>
    <t>GSL EFFIE</t>
  </si>
  <si>
    <t>FD634W</t>
  </si>
  <si>
    <t>CATHERINE C</t>
  </si>
  <si>
    <t>FD635W</t>
  </si>
  <si>
    <t>FD636W</t>
  </si>
  <si>
    <t>FD637W</t>
  </si>
  <si>
    <t>FD638W</t>
  </si>
  <si>
    <t>BOOKING :</t>
  </si>
  <si>
    <t>SG094-sales@msc.com</t>
  </si>
  <si>
    <t>JADE SERVICE - WESTBOUND</t>
  </si>
  <si>
    <t>PORT SAID EAST</t>
  </si>
  <si>
    <t>(SAT)</t>
  </si>
  <si>
    <t>13 DAYS</t>
  </si>
  <si>
    <t>17 DAYS</t>
  </si>
  <si>
    <t>19 DAYS</t>
  </si>
  <si>
    <t>22 DAYS</t>
  </si>
  <si>
    <t>FJ021W</t>
  </si>
  <si>
    <t>FJ022W</t>
  </si>
  <si>
    <t>FJ023W</t>
  </si>
  <si>
    <t>FJ024W</t>
  </si>
  <si>
    <t>MSC FEBE</t>
  </si>
  <si>
    <t>FJ025W</t>
  </si>
  <si>
    <t>FJ026W</t>
  </si>
  <si>
    <t>MSC LENI</t>
  </si>
  <si>
    <t>FJ027W</t>
  </si>
  <si>
    <t>FJ028W</t>
  </si>
  <si>
    <t>FJ029W</t>
  </si>
  <si>
    <t>MSC GULSUN</t>
  </si>
  <si>
    <t>FJ030W</t>
  </si>
  <si>
    <t>MSC MIA</t>
  </si>
  <si>
    <t>FJ031W</t>
  </si>
  <si>
    <t>EX MSC JADE</t>
  </si>
  <si>
    <t>MSC NELA</t>
  </si>
  <si>
    <t>FJ032W</t>
  </si>
  <si>
    <t>FJ033W</t>
  </si>
  <si>
    <t>FJ034W</t>
  </si>
  <si>
    <t>FJ035W</t>
  </si>
  <si>
    <t>FJ036W</t>
  </si>
  <si>
    <t>FJ037W</t>
  </si>
  <si>
    <t>FJ038W</t>
  </si>
  <si>
    <t>FJ039W</t>
  </si>
  <si>
    <t>FJ040W</t>
  </si>
  <si>
    <t>FJ041W</t>
  </si>
  <si>
    <t>FJ042W</t>
  </si>
  <si>
    <t>FJ043W</t>
  </si>
  <si>
    <t>FJ044W</t>
  </si>
  <si>
    <t>FJ045W</t>
  </si>
  <si>
    <t>FJ046W</t>
  </si>
  <si>
    <t>FJ047W</t>
  </si>
  <si>
    <t>FJ048W</t>
  </si>
  <si>
    <t>FJ049W</t>
  </si>
  <si>
    <t>FJ050W</t>
  </si>
  <si>
    <t>FJ051W</t>
  </si>
  <si>
    <t>FJ052W</t>
  </si>
  <si>
    <t>FJ053W</t>
  </si>
  <si>
    <t>FJ101W</t>
  </si>
  <si>
    <t>FJ102W</t>
  </si>
  <si>
    <t>FJ103W</t>
  </si>
  <si>
    <t>FJ104W</t>
  </si>
  <si>
    <t>FJ105W</t>
  </si>
  <si>
    <t>FJ106W</t>
  </si>
  <si>
    <t>FJ107W</t>
  </si>
  <si>
    <t>FJ108W</t>
  </si>
  <si>
    <t>(FRI)</t>
  </si>
  <si>
    <t>FJ109W</t>
  </si>
  <si>
    <t>FJ110W</t>
  </si>
  <si>
    <t>FJ111W</t>
  </si>
  <si>
    <t>FJ112W</t>
  </si>
  <si>
    <t>FJ113W</t>
  </si>
  <si>
    <t>DELAY FROM 23/4</t>
  </si>
  <si>
    <t>FJ114W</t>
  </si>
  <si>
    <t>DELAY FROM 30/4</t>
  </si>
  <si>
    <t>FJ115W</t>
  </si>
  <si>
    <t>FJ116W</t>
  </si>
  <si>
    <t>FJ117W</t>
  </si>
  <si>
    <t>FJ118W</t>
  </si>
  <si>
    <t>FJ119W</t>
  </si>
  <si>
    <t>FJ120W</t>
  </si>
  <si>
    <t>FJ121W</t>
  </si>
  <si>
    <t>ex MSC MINA</t>
  </si>
  <si>
    <t>FJ122W</t>
  </si>
  <si>
    <t>ex MSC ELOANE</t>
  </si>
  <si>
    <t>FJ123W</t>
  </si>
  <si>
    <t>ex MSC FEBE/ELOANE</t>
  </si>
  <si>
    <t>FJ124W</t>
  </si>
  <si>
    <t>EX MSC SAMAR</t>
  </si>
  <si>
    <t>FJ125W</t>
  </si>
  <si>
    <t>FJ126W</t>
  </si>
  <si>
    <t>FJ127W</t>
  </si>
  <si>
    <t>FJ128W</t>
  </si>
  <si>
    <t>FJ129W</t>
  </si>
  <si>
    <t>FJ130W</t>
  </si>
  <si>
    <t>FJ131W</t>
  </si>
  <si>
    <t>FJ132W</t>
  </si>
  <si>
    <t>FJ133W</t>
  </si>
  <si>
    <t>FJ134W</t>
  </si>
  <si>
    <t>FJ135W</t>
  </si>
  <si>
    <t>FJ136W</t>
  </si>
  <si>
    <t>FJ137W</t>
  </si>
  <si>
    <t>FJ138W</t>
  </si>
  <si>
    <t>FJ139W</t>
  </si>
  <si>
    <t>FJ140W</t>
  </si>
  <si>
    <t>FJ141W</t>
  </si>
  <si>
    <t>FJ142W</t>
  </si>
  <si>
    <t>FJ143W</t>
  </si>
  <si>
    <t>FJ144W</t>
  </si>
  <si>
    <t>FJ145W</t>
  </si>
  <si>
    <t>FJ146W</t>
  </si>
  <si>
    <t>FJ147W</t>
  </si>
  <si>
    <t>FJ148W</t>
  </si>
  <si>
    <t>FJ149W</t>
  </si>
  <si>
    <t>FJ150W</t>
  </si>
  <si>
    <t>FJ151W</t>
  </si>
  <si>
    <t>FJ152W</t>
  </si>
  <si>
    <t>FJ201W</t>
  </si>
  <si>
    <t>FJ202W</t>
  </si>
  <si>
    <t>FJ203W</t>
  </si>
  <si>
    <t>FJ204W</t>
  </si>
  <si>
    <t>FJ205W</t>
  </si>
  <si>
    <t>FJ206W</t>
  </si>
  <si>
    <t>FJ207W</t>
  </si>
  <si>
    <t>FJ208W</t>
  </si>
  <si>
    <t>FJ209W</t>
  </si>
  <si>
    <t>FJ210W</t>
  </si>
  <si>
    <t>FJ211W</t>
  </si>
  <si>
    <t>FJ212W</t>
  </si>
  <si>
    <t>FJ213W</t>
  </si>
  <si>
    <t>FJ214W</t>
  </si>
  <si>
    <t>FJ215W</t>
  </si>
  <si>
    <t>FJ216W</t>
  </si>
  <si>
    <t>FJ217W</t>
  </si>
  <si>
    <t>FJ218W</t>
  </si>
  <si>
    <t>FJ219W</t>
  </si>
  <si>
    <t>FJ220W</t>
  </si>
  <si>
    <t>FJ221W</t>
  </si>
  <si>
    <t>FJ222W</t>
  </si>
  <si>
    <t>FJ223W</t>
  </si>
  <si>
    <t>FJ224W</t>
  </si>
  <si>
    <t>FJ225W</t>
  </si>
  <si>
    <t>FJ226W</t>
  </si>
  <si>
    <t>FJ227W</t>
  </si>
  <si>
    <t>FJ228W</t>
  </si>
  <si>
    <t>FJ229W</t>
  </si>
  <si>
    <t>FJ230W</t>
  </si>
  <si>
    <t>VOID VOYAGE</t>
  </si>
  <si>
    <t>FJ231W</t>
  </si>
  <si>
    <t>FJ232W</t>
  </si>
  <si>
    <t>FJ233W</t>
  </si>
  <si>
    <t>FJ234W</t>
  </si>
  <si>
    <t>FJ235W</t>
  </si>
  <si>
    <t>FJ236W</t>
  </si>
  <si>
    <t>FJ237W</t>
  </si>
  <si>
    <t>FJ238W</t>
  </si>
  <si>
    <t>FJ239W</t>
  </si>
  <si>
    <t>FJ240W</t>
  </si>
  <si>
    <t>FJ241W</t>
  </si>
  <si>
    <t xml:space="preserve">MSC ISABELLA </t>
  </si>
  <si>
    <t>FJ242W</t>
  </si>
  <si>
    <t xml:space="preserve">MSC ISABELLA / MSC APOLLINE </t>
  </si>
  <si>
    <t>MSC ARIES</t>
  </si>
  <si>
    <t>FJ243W</t>
  </si>
  <si>
    <t>FJ244W</t>
  </si>
  <si>
    <t>FJ245W</t>
  </si>
  <si>
    <t>FJ246W</t>
  </si>
  <si>
    <t>MSC MINA / MSC VENICE</t>
  </si>
  <si>
    <t>FJ247W</t>
  </si>
  <si>
    <t>MSC LENI / MSC EVA</t>
  </si>
  <si>
    <t>FJ248W</t>
  </si>
  <si>
    <t>FJ249W</t>
  </si>
  <si>
    <t>FJ250W</t>
  </si>
  <si>
    <t>FJ251W</t>
  </si>
  <si>
    <t>FJ252W</t>
  </si>
  <si>
    <t>FJ301W</t>
  </si>
  <si>
    <t>MSC AMELIA</t>
  </si>
  <si>
    <t>FJ302W</t>
  </si>
  <si>
    <t>FJ303W</t>
  </si>
  <si>
    <t>FJ304W</t>
  </si>
  <si>
    <t>FJ305W</t>
  </si>
  <si>
    <t>FJ306W</t>
  </si>
  <si>
    <t>FJ307W</t>
  </si>
  <si>
    <t>FJ308W</t>
  </si>
  <si>
    <t>FJ309W</t>
  </si>
  <si>
    <t>FJ310W</t>
  </si>
  <si>
    <t>FJ311W</t>
  </si>
  <si>
    <t>MSC IRINA</t>
  </si>
  <si>
    <t>FJ312W</t>
  </si>
  <si>
    <t>FJ313W</t>
  </si>
  <si>
    <t>FJ314W</t>
  </si>
  <si>
    <t>FJ315W</t>
  </si>
  <si>
    <t>FJ316W</t>
  </si>
  <si>
    <t>FJ317W</t>
  </si>
  <si>
    <t>FJ318W</t>
  </si>
  <si>
    <t>FJ319W</t>
  </si>
  <si>
    <t>FJ320W</t>
  </si>
  <si>
    <t>FJ321W</t>
  </si>
  <si>
    <t>FJ322W</t>
  </si>
  <si>
    <t>FJ323W</t>
  </si>
  <si>
    <t>MSC CELESTINO MARESCA</t>
  </si>
  <si>
    <t>FJ324W</t>
  </si>
  <si>
    <t>FJ325W</t>
  </si>
  <si>
    <t>FJ326W</t>
  </si>
  <si>
    <t>FJ327W</t>
  </si>
  <si>
    <t>FJ328W</t>
  </si>
  <si>
    <t>FJ329W</t>
  </si>
  <si>
    <t>FJ330W</t>
  </si>
  <si>
    <t>FJ331W</t>
  </si>
  <si>
    <t>FJ332W</t>
  </si>
  <si>
    <t>FJ333W</t>
  </si>
  <si>
    <t>FJ334W</t>
  </si>
  <si>
    <t>FJ335W</t>
  </si>
  <si>
    <t>FJ336W</t>
  </si>
  <si>
    <t>FJ337W</t>
  </si>
  <si>
    <t>FJ338W</t>
  </si>
  <si>
    <t>FJ339W</t>
  </si>
  <si>
    <t>FJ340W</t>
  </si>
  <si>
    <t>FJ341W</t>
  </si>
  <si>
    <t>FJ342W</t>
  </si>
  <si>
    <t>FJ343W</t>
  </si>
  <si>
    <t>FJ344W</t>
  </si>
  <si>
    <t>FJ345W</t>
  </si>
  <si>
    <t>FJ346W</t>
  </si>
  <si>
    <t>FJ347W</t>
  </si>
  <si>
    <t>FJ348W</t>
  </si>
  <si>
    <t>FJ349W</t>
  </si>
  <si>
    <t>FJ350W</t>
  </si>
  <si>
    <t>FJ351W</t>
  </si>
  <si>
    <t>FJ352W</t>
  </si>
  <si>
    <t>FJ401W</t>
  </si>
  <si>
    <t>FJ402W</t>
  </si>
  <si>
    <t>FJ403W</t>
  </si>
  <si>
    <t>FJ404W</t>
  </si>
  <si>
    <t>FJ405W</t>
  </si>
  <si>
    <t>29 DAYS</t>
  </si>
  <si>
    <t>FJ406W</t>
  </si>
  <si>
    <t>FJ407W</t>
  </si>
  <si>
    <t>FJ408W</t>
  </si>
  <si>
    <t>FJ409W</t>
  </si>
  <si>
    <t>FJ410W</t>
  </si>
  <si>
    <t>FJ411W</t>
  </si>
  <si>
    <t>FJ412W</t>
  </si>
  <si>
    <t>FJ413W</t>
  </si>
  <si>
    <t>FJ414W</t>
  </si>
  <si>
    <t>FJ415W</t>
  </si>
  <si>
    <t>FJ416W</t>
  </si>
  <si>
    <t>FJ417W</t>
  </si>
  <si>
    <t>FJ418W</t>
  </si>
  <si>
    <t>FJ419W</t>
  </si>
  <si>
    <t>FJ420W</t>
  </si>
  <si>
    <t>FJ421W</t>
  </si>
  <si>
    <t>FJ422W</t>
  </si>
  <si>
    <t>FJ423W</t>
  </si>
  <si>
    <t>FJ424W</t>
  </si>
  <si>
    <t>FJ425W</t>
  </si>
  <si>
    <t>FJ426W</t>
  </si>
  <si>
    <t>FJ427W</t>
  </si>
  <si>
    <t>FJ428W</t>
  </si>
  <si>
    <t>FJ429W</t>
  </si>
  <si>
    <t>FJ430W</t>
  </si>
  <si>
    <t>FJ431W</t>
  </si>
  <si>
    <t>FJ432W</t>
  </si>
  <si>
    <t>FJ433W</t>
  </si>
  <si>
    <t>FJ434W</t>
  </si>
  <si>
    <t>MSC LENI / MSC CELESTINO MARESCA</t>
  </si>
  <si>
    <t>FJ435W</t>
  </si>
  <si>
    <t>FJ436W</t>
  </si>
  <si>
    <t>FJ437W</t>
  </si>
  <si>
    <t>FJ438W</t>
  </si>
  <si>
    <t>FJ439W</t>
  </si>
  <si>
    <t>FJ440W</t>
  </si>
  <si>
    <t>FJ441W</t>
  </si>
  <si>
    <t>FJ442W</t>
  </si>
  <si>
    <t>FJ443W</t>
  </si>
  <si>
    <t>FJ444W</t>
  </si>
  <si>
    <t>FJ445W</t>
  </si>
  <si>
    <t>FJ446W</t>
  </si>
  <si>
    <t>FJ447W</t>
  </si>
  <si>
    <t>FJ448W</t>
  </si>
  <si>
    <t>FJ449W</t>
  </si>
  <si>
    <t>FJ450W</t>
  </si>
  <si>
    <t>FJ451W</t>
  </si>
  <si>
    <t>FJ452W</t>
  </si>
  <si>
    <t>FJ501W</t>
  </si>
  <si>
    <t>FJ502W</t>
  </si>
  <si>
    <t>FJ503W</t>
  </si>
  <si>
    <t>FJ504W</t>
  </si>
  <si>
    <t>5 DAY</t>
  </si>
  <si>
    <t>PROFORMA ETD</t>
  </si>
  <si>
    <t>GJ506W</t>
  </si>
  <si>
    <t>MSC MIRJAM</t>
  </si>
  <si>
    <t>GJ507W</t>
  </si>
  <si>
    <t>GJ508W</t>
  </si>
  <si>
    <t>MSC ARINA / MSC TESSA</t>
  </si>
  <si>
    <t>GJ509W</t>
  </si>
  <si>
    <t>GJ510W</t>
  </si>
  <si>
    <t>MSC METTE/ MSC ARINA</t>
  </si>
  <si>
    <t>GJ511W</t>
  </si>
  <si>
    <t>GJ512W</t>
  </si>
  <si>
    <t>GJ513W</t>
  </si>
  <si>
    <t>MSC RAYA/MSC NELA</t>
  </si>
  <si>
    <t>GJ514W</t>
  </si>
  <si>
    <t>MSC OSCAR/MSC RAYA</t>
  </si>
  <si>
    <t>GJ515W</t>
  </si>
  <si>
    <t>GJ516W</t>
  </si>
  <si>
    <t>GJ517W</t>
  </si>
  <si>
    <t>GJ518W</t>
  </si>
  <si>
    <t>GJ519W</t>
  </si>
  <si>
    <t>GJ520W</t>
  </si>
  <si>
    <t>GJ521W</t>
  </si>
  <si>
    <t>GJ522W</t>
  </si>
  <si>
    <t>GJ523W</t>
  </si>
  <si>
    <t>GJ524W</t>
  </si>
  <si>
    <t>GJ525W</t>
  </si>
  <si>
    <t>GJ526W</t>
  </si>
  <si>
    <t xml:space="preserve">MSC METTE </t>
  </si>
  <si>
    <t>GJ527W</t>
  </si>
  <si>
    <t>GJ528W</t>
  </si>
  <si>
    <t>GJ529W</t>
  </si>
  <si>
    <t>MSC MARIE LESLIE</t>
  </si>
  <si>
    <t>GJ530W</t>
  </si>
  <si>
    <t>GJ531W</t>
  </si>
  <si>
    <t>GJ532W</t>
  </si>
  <si>
    <t>MSC TINA</t>
  </si>
  <si>
    <t>EX. MSC RAYA</t>
  </si>
  <si>
    <t>EX. MSC NELA</t>
  </si>
  <si>
    <t>GJ533W</t>
  </si>
  <si>
    <t>GJ534W</t>
  </si>
  <si>
    <t>GJ535W</t>
  </si>
  <si>
    <t>MSC AMBRA / MSC MARIELLA</t>
  </si>
  <si>
    <t>GJ536W</t>
  </si>
  <si>
    <t>GJ537W</t>
  </si>
  <si>
    <t>GJ538W</t>
  </si>
  <si>
    <t>MSC LORETO / MSC MIRJAM</t>
  </si>
  <si>
    <t>GJ539W</t>
  </si>
  <si>
    <t>GJ540W</t>
  </si>
  <si>
    <t>GJ541W</t>
  </si>
  <si>
    <t>GJ542W</t>
  </si>
  <si>
    <t>GJ543W</t>
  </si>
  <si>
    <t>GJ544W</t>
  </si>
  <si>
    <t>GJ545W</t>
  </si>
  <si>
    <t>MSC VIVIANA / MSC CHINA</t>
  </si>
  <si>
    <t>MSC SALERNO</t>
  </si>
  <si>
    <t>GJ546W</t>
  </si>
  <si>
    <t>MSC ELOANE / MSC DITTE / MSC RAYA /</t>
  </si>
  <si>
    <t>GJ547W</t>
  </si>
  <si>
    <t>MSC TINA / MSC RAYA /  MSC DITTE</t>
  </si>
  <si>
    <t>GJ548W</t>
  </si>
  <si>
    <t>GJ549W</t>
  </si>
  <si>
    <t>GJ550W</t>
  </si>
  <si>
    <t>MSC SIXIN / MSC NEW YORK</t>
  </si>
  <si>
    <t>GJ551W</t>
  </si>
  <si>
    <t>GJ552W</t>
  </si>
  <si>
    <t>MSC GULSUN / MSC IRINA / MSC ZOE</t>
  </si>
  <si>
    <t>GJ601W</t>
  </si>
  <si>
    <t>GJ602W</t>
  </si>
  <si>
    <t>GJ603W</t>
  </si>
  <si>
    <t>GJ604W</t>
  </si>
  <si>
    <t>GJ605W</t>
  </si>
  <si>
    <t>GJ606W</t>
  </si>
  <si>
    <t>GJ607W</t>
  </si>
  <si>
    <t>GJ608W</t>
  </si>
  <si>
    <t>GJ609W</t>
  </si>
  <si>
    <t>MSC SALERNO / MSC ERICA / MSC SAMAR</t>
  </si>
  <si>
    <t>GJ610W</t>
  </si>
  <si>
    <t>GJ611W</t>
  </si>
  <si>
    <t>GJ612W</t>
  </si>
  <si>
    <t>GJ613W</t>
  </si>
  <si>
    <t>MSC ELOANE / MSC RAYA . MSC ELOANE</t>
  </si>
  <si>
    <t>MSC LEANNE</t>
  </si>
  <si>
    <t>GJ614W</t>
  </si>
  <si>
    <t>GJ615W</t>
  </si>
  <si>
    <t>GJ616W</t>
  </si>
  <si>
    <t>GJ617W</t>
  </si>
  <si>
    <t>MSC LORETO / MSC SVEVA / MSC MIRJA</t>
  </si>
  <si>
    <t>GJ618W</t>
  </si>
  <si>
    <t>MSC LORETO / MSC SVEVA</t>
  </si>
  <si>
    <t>GJ619W</t>
  </si>
  <si>
    <t>MSC ZOE</t>
  </si>
  <si>
    <t>GJ620W</t>
  </si>
  <si>
    <t>GJ621W</t>
  </si>
  <si>
    <t>GJ622W</t>
  </si>
  <si>
    <t>GJ624W</t>
  </si>
  <si>
    <t>GJ625W</t>
  </si>
  <si>
    <t>GJ626W</t>
  </si>
  <si>
    <t>GJ627W</t>
  </si>
  <si>
    <t>GJ628W</t>
  </si>
  <si>
    <t>GJ629W</t>
  </si>
  <si>
    <t>GJ630W</t>
  </si>
  <si>
    <t>GJ631W</t>
  </si>
  <si>
    <t>GJ632W</t>
  </si>
  <si>
    <t>GJ633W</t>
  </si>
  <si>
    <t>GJ634W</t>
  </si>
  <si>
    <t>GJ635W</t>
  </si>
  <si>
    <t>GJ636W</t>
  </si>
  <si>
    <t>LYNX  SERVICE - WESTBOUND</t>
  </si>
  <si>
    <t>BLANK SIALING</t>
  </si>
  <si>
    <t>JADE - MSC MIA GJ506W</t>
  </si>
  <si>
    <t>DRAGON - MSC AZRA FD506W</t>
  </si>
  <si>
    <t>ONE FORTUNE</t>
  </si>
  <si>
    <t>003W</t>
  </si>
  <si>
    <t>HMM PERIDOT</t>
  </si>
  <si>
    <t>ONE FREEDOM</t>
  </si>
  <si>
    <t>ONE FOCUS</t>
  </si>
  <si>
    <t>004W</t>
  </si>
  <si>
    <t>HMM GARNET</t>
  </si>
  <si>
    <t>ONE FRUITION</t>
  </si>
  <si>
    <t>YM WELLHEAD</t>
  </si>
  <si>
    <t>YM WISDOM</t>
  </si>
  <si>
    <t>ONE FRIENDSHIP</t>
  </si>
  <si>
    <t>HMM RAON</t>
  </si>
  <si>
    <t>0006W</t>
  </si>
  <si>
    <t>ONE CRANE</t>
  </si>
  <si>
    <t>HYUNDAI MARS</t>
  </si>
  <si>
    <t>YM TARGET</t>
  </si>
  <si>
    <t>049W</t>
  </si>
  <si>
    <t>YM WIND</t>
  </si>
  <si>
    <t>ONE FANTASTIC / ONE FRIENDSHIP / YM WIND</t>
  </si>
  <si>
    <t>YM WILLPOWER</t>
  </si>
  <si>
    <t>YM WILLPOWER / ONE FOREVER / YM WELLHEAD</t>
  </si>
  <si>
    <t>YM WIDTH</t>
  </si>
  <si>
    <t>039W</t>
  </si>
  <si>
    <t>EX ONE FREEDOM</t>
  </si>
  <si>
    <t>ONE MEISHAN</t>
  </si>
  <si>
    <t>HMM PEARL</t>
  </si>
  <si>
    <t>0012W</t>
  </si>
  <si>
    <t>HMM HANBADA</t>
  </si>
  <si>
    <t>ONE SWAN</t>
  </si>
  <si>
    <t>035W</t>
  </si>
  <si>
    <t>HMM OPAL</t>
  </si>
  <si>
    <t>0011W</t>
  </si>
  <si>
    <t>ONE SOLIDARITY</t>
  </si>
  <si>
    <t>ONE BLUE JAY</t>
  </si>
  <si>
    <t>041W</t>
  </si>
  <si>
    <t>HMM GAON</t>
  </si>
  <si>
    <t>HMM GARAM</t>
  </si>
  <si>
    <t>0021W</t>
  </si>
  <si>
    <t>002W</t>
  </si>
  <si>
    <t>ONE SUCCESS</t>
  </si>
  <si>
    <t>062W</t>
  </si>
  <si>
    <t>0022W</t>
  </si>
  <si>
    <t>ZANT CHONG</t>
  </si>
  <si>
    <t>zant.chong@msc.com</t>
  </si>
  <si>
    <t>ASHTON YAN</t>
  </si>
  <si>
    <t>ashton.yan@msc.com</t>
  </si>
  <si>
    <t>HAZEL TOH</t>
  </si>
  <si>
    <t>DARIUS  ONG</t>
  </si>
  <si>
    <t xml:space="preserve">                                      </t>
  </si>
  <si>
    <t>KAR HEE CHOK</t>
  </si>
  <si>
    <t>CHING WEI NG</t>
  </si>
  <si>
    <t>EUNICE CHAN</t>
  </si>
  <si>
    <t>PANTHER SERVICE</t>
  </si>
  <si>
    <t xml:space="preserve">
PROFORMA - THURS</t>
  </si>
  <si>
    <t>DAMIETTA</t>
  </si>
  <si>
    <t xml:space="preserve">PROFORMA  ETA </t>
  </si>
  <si>
    <t>PROFORMA  ETD</t>
  </si>
  <si>
    <t>ETA SGSIN:</t>
  </si>
  <si>
    <t>WED</t>
  </si>
  <si>
    <t>WK 8</t>
  </si>
  <si>
    <t>YM WINNER</t>
  </si>
  <si>
    <t>WK 9</t>
  </si>
  <si>
    <t>YM WINDOW</t>
  </si>
  <si>
    <t>043W</t>
  </si>
  <si>
    <t>WK 10</t>
  </si>
  <si>
    <t>WK 11</t>
  </si>
  <si>
    <t>WK 12</t>
  </si>
  <si>
    <t>YM WELLSPRING 024W</t>
  </si>
  <si>
    <t>WK 13</t>
  </si>
  <si>
    <t>WK 14</t>
  </si>
  <si>
    <t>WK 15</t>
  </si>
  <si>
    <t>WK 16</t>
  </si>
  <si>
    <t>YM WARMTH</t>
  </si>
  <si>
    <t>EX. YM WORLD 045W</t>
  </si>
  <si>
    <t>WK 17</t>
  </si>
  <si>
    <t>YM WISH</t>
  </si>
  <si>
    <t>WK 18</t>
  </si>
  <si>
    <t>YM WORLD</t>
  </si>
  <si>
    <t>WK 19</t>
  </si>
  <si>
    <t>YM WONDROUS</t>
  </si>
  <si>
    <t>QT519W</t>
  </si>
  <si>
    <t>WK 20</t>
  </si>
  <si>
    <t>YM WIND  030W</t>
  </si>
  <si>
    <t>YM WHOLESOME</t>
  </si>
  <si>
    <t>YM WELCOME 045W</t>
  </si>
  <si>
    <t>YM WINNER 046W</t>
  </si>
  <si>
    <t xml:space="preserve">YM WELCOME </t>
  </si>
  <si>
    <t>046W</t>
  </si>
  <si>
    <t>YM WITNESS 042W</t>
  </si>
  <si>
    <t>YM WITNESS</t>
  </si>
  <si>
    <t>YM WINDOW 044W</t>
  </si>
  <si>
    <t xml:space="preserve">YM WELLNESS </t>
  </si>
  <si>
    <t>YM WELLNESS 044W</t>
  </si>
  <si>
    <t xml:space="preserve">YM WINNER </t>
  </si>
  <si>
    <t>044W</t>
  </si>
  <si>
    <t>YM WIDTH 037W</t>
  </si>
  <si>
    <t>WK 28</t>
  </si>
  <si>
    <t>YM WELLSPRING</t>
  </si>
  <si>
    <t xml:space="preserve">YM WIDTH </t>
  </si>
  <si>
    <t>037W</t>
  </si>
  <si>
    <t>048W</t>
  </si>
  <si>
    <t>WK 42</t>
  </si>
  <si>
    <t>WK 43</t>
  </si>
  <si>
    <t>WK 44</t>
  </si>
  <si>
    <t>WK 45</t>
  </si>
  <si>
    <t>WK 46</t>
  </si>
  <si>
    <t>WK 47</t>
  </si>
  <si>
    <t>WK 48</t>
  </si>
  <si>
    <t>038W</t>
  </si>
  <si>
    <t>WK 49</t>
  </si>
  <si>
    <t xml:space="preserve">YM WARMTH </t>
  </si>
  <si>
    <t>WK 50</t>
  </si>
  <si>
    <t>MERSIN</t>
  </si>
  <si>
    <t>49 DAYS</t>
  </si>
  <si>
    <t>050W</t>
  </si>
  <si>
    <t xml:space="preserve">YM WONDROUS/ YM WELLNESS </t>
  </si>
  <si>
    <t>YM WONDROUS/YM WONDROUS</t>
  </si>
  <si>
    <t>RIJEKA</t>
  </si>
  <si>
    <t>47 DAYS</t>
  </si>
  <si>
    <t>51 DAYS</t>
  </si>
  <si>
    <t>MSC MUMBAI VIII</t>
  </si>
  <si>
    <t>MSC IVANA / SANTA LINEA</t>
  </si>
  <si>
    <t>CONTI CHILVALRY/ EX. MSC DENISSE X</t>
  </si>
  <si>
    <t>MSC LETIZIA/ MSC CHANNE/ EX. MSC JASMINE X</t>
  </si>
  <si>
    <t>QX617W</t>
  </si>
  <si>
    <t>ATETI / CMA CGM BERLIOZ / ATETI</t>
  </si>
  <si>
    <t>ANTHEA Y</t>
  </si>
  <si>
    <t>QX618W</t>
  </si>
  <si>
    <t>MSC SUSANNA</t>
  </si>
  <si>
    <t xml:space="preserve">MSC NICOLE X </t>
  </si>
  <si>
    <t>QX619W</t>
  </si>
  <si>
    <t>ATETI</t>
  </si>
  <si>
    <t>QX620W</t>
  </si>
  <si>
    <t>MSC BUSAN VIII</t>
  </si>
  <si>
    <t>QX621W</t>
  </si>
  <si>
    <t>QX622W</t>
  </si>
  <si>
    <t>QX623W</t>
  </si>
  <si>
    <t>QX624W</t>
  </si>
  <si>
    <t>MSC EVA</t>
  </si>
  <si>
    <t>QX625W</t>
  </si>
  <si>
    <t>QX626W</t>
  </si>
  <si>
    <t>QX627W</t>
  </si>
  <si>
    <t>QX628W</t>
  </si>
  <si>
    <t>MSC EMANUELA</t>
  </si>
  <si>
    <t>QX629W</t>
  </si>
  <si>
    <t>QX630W</t>
  </si>
  <si>
    <t>QX631W</t>
  </si>
  <si>
    <t>QX632W</t>
  </si>
  <si>
    <t>QX633W</t>
  </si>
  <si>
    <t>QX634W</t>
  </si>
  <si>
    <t>QX635W</t>
  </si>
  <si>
    <t xml:space="preserve">MSC VANDYA </t>
  </si>
  <si>
    <t>QX636W</t>
  </si>
  <si>
    <t>QX637W</t>
  </si>
  <si>
    <t>KOALA SERVICE</t>
  </si>
  <si>
    <t>VIA JAKARTA</t>
  </si>
  <si>
    <t>KOALA CONNECTING VESSEL</t>
  </si>
  <si>
    <t>JAKARTA</t>
  </si>
  <si>
    <t>BAYAN KO</t>
  </si>
  <si>
    <t>THURS</t>
  </si>
  <si>
    <t>4 DAYS</t>
  </si>
  <si>
    <t>WK 4</t>
  </si>
  <si>
    <t>MSC TARA III</t>
  </si>
  <si>
    <t>HK504R</t>
  </si>
  <si>
    <t>MSC LUCIA III</t>
  </si>
  <si>
    <t>FP504A</t>
  </si>
  <si>
    <t>WK 5</t>
  </si>
  <si>
    <t>MSC IDA II</t>
  </si>
  <si>
    <t>HK505R</t>
  </si>
  <si>
    <t>MSC PALATIUM III</t>
  </si>
  <si>
    <t>FP505A</t>
  </si>
  <si>
    <t>WK 6</t>
  </si>
  <si>
    <t>JULIE</t>
  </si>
  <si>
    <t>HK506R</t>
  </si>
  <si>
    <t>MSC SIJING</t>
  </si>
  <si>
    <t>FP506A</t>
  </si>
  <si>
    <t>WK 7</t>
  </si>
  <si>
    <t>HK507R</t>
  </si>
  <si>
    <t>MSC CAPE III</t>
  </si>
  <si>
    <t>FP507A</t>
  </si>
  <si>
    <t>HK508R</t>
  </si>
  <si>
    <t>FP508A</t>
  </si>
  <si>
    <t>OMIT JKT</t>
  </si>
  <si>
    <t>MSC SHIVALIKA III</t>
  </si>
  <si>
    <t>HK508A-HK509R</t>
  </si>
  <si>
    <t>FP509A</t>
  </si>
  <si>
    <t>HK509A-HK510R</t>
  </si>
  <si>
    <t>FP510A</t>
  </si>
  <si>
    <t>HK510A-HK511R</t>
  </si>
  <si>
    <t>MSC CAPETOWN III</t>
  </si>
  <si>
    <t>FP511A</t>
  </si>
  <si>
    <t>HK512R</t>
  </si>
  <si>
    <t>FP512A</t>
  </si>
  <si>
    <t>HK513R</t>
  </si>
  <si>
    <t>FP513A</t>
  </si>
  <si>
    <t>HK514R</t>
  </si>
  <si>
    <t>FP514A</t>
  </si>
  <si>
    <t>HK515R</t>
  </si>
  <si>
    <t>FP515A</t>
  </si>
  <si>
    <t>HK516R</t>
  </si>
  <si>
    <t>FP516A</t>
  </si>
  <si>
    <t>HK517R</t>
  </si>
  <si>
    <t>FP517A</t>
  </si>
  <si>
    <t>HK518R</t>
  </si>
  <si>
    <t>FP518A</t>
  </si>
  <si>
    <t>HK519R</t>
  </si>
  <si>
    <t>MSC NIMISHA III - OMIT JKT</t>
  </si>
  <si>
    <t>FP519A</t>
  </si>
  <si>
    <t>HK520R</t>
  </si>
  <si>
    <t>MSC ZONDA III</t>
  </si>
  <si>
    <t>FP520A</t>
  </si>
  <si>
    <t>HK521R</t>
  </si>
  <si>
    <t>FP521A</t>
  </si>
  <si>
    <t>HK522R</t>
  </si>
  <si>
    <t>FP522A</t>
  </si>
  <si>
    <t>HK523R</t>
  </si>
  <si>
    <t>FP523A</t>
  </si>
  <si>
    <t>HK524R</t>
  </si>
  <si>
    <t>FP524A</t>
  </si>
  <si>
    <t>HK525R</t>
  </si>
  <si>
    <t>FP525A</t>
  </si>
  <si>
    <t>HK526R</t>
  </si>
  <si>
    <t xml:space="preserve">MSC SHANVI III - BLANK </t>
  </si>
  <si>
    <t>FP526A</t>
  </si>
  <si>
    <t>HK527R</t>
  </si>
  <si>
    <t>MSC CHULAI III - OMIT JKT</t>
  </si>
  <si>
    <t>FP527A</t>
  </si>
  <si>
    <t>HK528R</t>
  </si>
  <si>
    <t>FP528A</t>
  </si>
  <si>
    <t>HK529R</t>
  </si>
  <si>
    <t>FP529A</t>
  </si>
  <si>
    <t>HK530R</t>
  </si>
  <si>
    <t>A-REX DEXTERITY  - OMIT JKT &amp; FRE</t>
  </si>
  <si>
    <t>FP530A</t>
  </si>
  <si>
    <t>HK531R</t>
  </si>
  <si>
    <t>FP531A</t>
  </si>
  <si>
    <t>HK532R</t>
  </si>
  <si>
    <t>FP532A</t>
  </si>
  <si>
    <t>HK533R</t>
  </si>
  <si>
    <t>MSC CHULAI III - OMIT JKT &amp; FRE</t>
  </si>
  <si>
    <t>FP533A</t>
  </si>
  <si>
    <t>HK534R</t>
  </si>
  <si>
    <t>MSC LIDIA</t>
  </si>
  <si>
    <t>FP534A</t>
  </si>
  <si>
    <t xml:space="preserve">22 DAYS </t>
  </si>
  <si>
    <t>PROFORMA ETA</t>
  </si>
  <si>
    <t>HK535R</t>
  </si>
  <si>
    <t>FP535A</t>
  </si>
  <si>
    <t>HK536R</t>
  </si>
  <si>
    <t>MSC BAY IV - OMIT JKT</t>
  </si>
  <si>
    <t>FP536A</t>
  </si>
  <si>
    <t>EX MSC CAPE III</t>
  </si>
  <si>
    <t>HK537R</t>
  </si>
  <si>
    <t>MSC ACAPULCO IV</t>
  </si>
  <si>
    <t>FP537A</t>
  </si>
  <si>
    <t>EX MSC NIMISHA III</t>
  </si>
  <si>
    <t>HK538R</t>
  </si>
  <si>
    <t>FP538A</t>
  </si>
  <si>
    <t>EX MSC CHULAI III</t>
  </si>
  <si>
    <t>HK539R</t>
  </si>
  <si>
    <t xml:space="preserve">MSC CAPE III </t>
  </si>
  <si>
    <t>FP539A</t>
  </si>
  <si>
    <t>EX MSC LIDIA</t>
  </si>
  <si>
    <t>HK540R</t>
  </si>
  <si>
    <t>FP540A</t>
  </si>
  <si>
    <t>HK541R</t>
  </si>
  <si>
    <t>FP541A</t>
  </si>
  <si>
    <t>HK542R</t>
  </si>
  <si>
    <t xml:space="preserve">CAPTAIN THANASIS I </t>
  </si>
  <si>
    <t>FP542A</t>
  </si>
  <si>
    <t>HK543R</t>
  </si>
  <si>
    <t>FP543A</t>
  </si>
  <si>
    <t>HK544R</t>
  </si>
  <si>
    <t>FP544A</t>
  </si>
  <si>
    <t>HK545R</t>
  </si>
  <si>
    <t>FP545A</t>
  </si>
  <si>
    <t>HK546R</t>
  </si>
  <si>
    <t>FP546A</t>
  </si>
  <si>
    <t>MSC TRADER II</t>
  </si>
  <si>
    <t>HK547R</t>
  </si>
  <si>
    <t>MSC NURYA G</t>
  </si>
  <si>
    <t>FP547A</t>
  </si>
  <si>
    <t>MSC OCEAN II</t>
  </si>
  <si>
    <t>HK548R</t>
  </si>
  <si>
    <t>FP548A</t>
  </si>
  <si>
    <t>MSC TURIN III</t>
  </si>
  <si>
    <t>HK549R</t>
  </si>
  <si>
    <t>MSC BAY IV</t>
  </si>
  <si>
    <t>FP549A</t>
  </si>
  <si>
    <t>HK550R</t>
  </si>
  <si>
    <t>FP550A</t>
  </si>
  <si>
    <t>HK551R</t>
  </si>
  <si>
    <t>MSC DAVAO III</t>
  </si>
  <si>
    <t>FP551A</t>
  </si>
  <si>
    <t>MSC TARA III / MSC TRADER II</t>
  </si>
  <si>
    <t>HK552R</t>
  </si>
  <si>
    <t>MSC NADIA IV</t>
  </si>
  <si>
    <t>FP552A</t>
  </si>
  <si>
    <t>HK601R</t>
  </si>
  <si>
    <t>FP601A</t>
  </si>
  <si>
    <t>HK602R</t>
  </si>
  <si>
    <t>FP602A</t>
  </si>
  <si>
    <t>MSC PALATIUM III / MSC TURIN III</t>
  </si>
  <si>
    <t>HK603R</t>
  </si>
  <si>
    <t>MSC SHAHAR</t>
  </si>
  <si>
    <t>FP603A</t>
  </si>
  <si>
    <t>HK604R</t>
  </si>
  <si>
    <t>FP604A</t>
  </si>
  <si>
    <t>HK605R</t>
  </si>
  <si>
    <t>FP605A</t>
  </si>
  <si>
    <t>HK606R</t>
  </si>
  <si>
    <t>HK607R</t>
  </si>
  <si>
    <t>MSC INDEPENDENT III</t>
  </si>
  <si>
    <t>HK608R</t>
  </si>
  <si>
    <t>FP608A</t>
  </si>
  <si>
    <t>HK609R</t>
  </si>
  <si>
    <t>FP609A</t>
  </si>
  <si>
    <t>HK610R</t>
  </si>
  <si>
    <t>FP610A</t>
  </si>
  <si>
    <t>HK611R</t>
  </si>
  <si>
    <t>FP611A</t>
  </si>
  <si>
    <t>HK612R</t>
  </si>
  <si>
    <t>FP612A</t>
  </si>
  <si>
    <t>HK613R</t>
  </si>
  <si>
    <t>8 DAYS</t>
  </si>
  <si>
    <t>15 DAYS</t>
  </si>
  <si>
    <t>18 DAYS</t>
  </si>
  <si>
    <t>FP606A</t>
  </si>
  <si>
    <t>FP607A</t>
  </si>
  <si>
    <t>MSC SHRISTI</t>
  </si>
  <si>
    <t>MSC NASSAU IV</t>
  </si>
  <si>
    <t>MSC CAPETOWN III / MSC AUGUSTA III</t>
  </si>
  <si>
    <t>FP613A</t>
  </si>
  <si>
    <t>EX MSC SHRISTI</t>
  </si>
  <si>
    <t>FP614A</t>
  </si>
  <si>
    <t>EX MSC HANISHA III</t>
  </si>
  <si>
    <t>MSC HANISHA III</t>
  </si>
  <si>
    <t>FP615A</t>
  </si>
  <si>
    <t>FP616A</t>
  </si>
  <si>
    <t>FP617A</t>
  </si>
  <si>
    <t>FP618A</t>
  </si>
  <si>
    <t>MSC AUGUSTA III</t>
  </si>
  <si>
    <t>MSC CANCUN IV</t>
  </si>
  <si>
    <t>FP619A</t>
  </si>
  <si>
    <t xml:space="preserve">MSC ACAPULCO IV </t>
  </si>
  <si>
    <t>MSC CORCOVADO III</t>
  </si>
  <si>
    <t>FP620A</t>
  </si>
  <si>
    <t>EX MSC CORCOVADO III</t>
  </si>
  <si>
    <t>FP621A</t>
  </si>
  <si>
    <t>MSC NADIA</t>
  </si>
  <si>
    <t>FP622A</t>
  </si>
  <si>
    <t>MSC NISHA V</t>
  </si>
  <si>
    <t>FP623A</t>
  </si>
  <si>
    <t>FP624A</t>
  </si>
  <si>
    <t>FP625A</t>
  </si>
  <si>
    <t>FP626A</t>
  </si>
  <si>
    <t>FP627A</t>
  </si>
  <si>
    <t>FP628A</t>
  </si>
  <si>
    <t>FP629A</t>
  </si>
  <si>
    <t>MSC MELANI III</t>
  </si>
  <si>
    <t>FP630A</t>
  </si>
  <si>
    <t>MSC KUWAIT III</t>
  </si>
  <si>
    <t>FP631A</t>
  </si>
  <si>
    <t>FP632A</t>
  </si>
  <si>
    <t>FP633A</t>
  </si>
  <si>
    <t>FP634A</t>
  </si>
  <si>
    <t>FP635A</t>
  </si>
  <si>
    <t>FP636A</t>
  </si>
  <si>
    <t>FP637A</t>
  </si>
  <si>
    <t>PANDA SERVICE</t>
  </si>
  <si>
    <t>VIA YANTIAN</t>
  </si>
  <si>
    <t>PANDA CONNECTING VESSEL</t>
  </si>
  <si>
    <t>ORCHID FEEDER</t>
  </si>
  <si>
    <t>FRI</t>
  </si>
  <si>
    <t>11 DAYS</t>
  </si>
  <si>
    <t>27 DAYS</t>
  </si>
  <si>
    <t>WK 1</t>
  </si>
  <si>
    <t>HD501R</t>
  </si>
  <si>
    <t>HAWK I</t>
  </si>
  <si>
    <t>3S</t>
  </si>
  <si>
    <t>WK 2</t>
  </si>
  <si>
    <t>HD502R</t>
  </si>
  <si>
    <t>MSC DARWIN VI</t>
  </si>
  <si>
    <t>KQ504A</t>
  </si>
  <si>
    <t>WK 3</t>
  </si>
  <si>
    <t>MSC CALIDRIS III</t>
  </si>
  <si>
    <t>HD503R</t>
  </si>
  <si>
    <t>11S</t>
  </si>
  <si>
    <t>MSC SHANVI VII</t>
  </si>
  <si>
    <t>HD504R</t>
  </si>
  <si>
    <t>DANUBE</t>
  </si>
  <si>
    <t>MSC ADITI</t>
  </si>
  <si>
    <t>HD505R</t>
  </si>
  <si>
    <t>MSC SHAY</t>
  </si>
  <si>
    <t>KQ507A</t>
  </si>
  <si>
    <t>HD506R</t>
  </si>
  <si>
    <t>GANGES</t>
  </si>
  <si>
    <t>9S</t>
  </si>
  <si>
    <t xml:space="preserve">WK 7 </t>
  </si>
  <si>
    <t>HD507R</t>
  </si>
  <si>
    <t>MSC MAGNITUDE VII</t>
  </si>
  <si>
    <t>KQ509A</t>
  </si>
  <si>
    <t>HD508R</t>
  </si>
  <si>
    <t>MSC SYDNEY VI</t>
  </si>
  <si>
    <t>KQ510A</t>
  </si>
  <si>
    <t>HD509R</t>
  </si>
  <si>
    <t>EA JERSEY</t>
  </si>
  <si>
    <t>147S</t>
  </si>
  <si>
    <t>HD510R</t>
  </si>
  <si>
    <t>4S</t>
  </si>
  <si>
    <t>PANDA 
CONNECTING VESSEL</t>
  </si>
  <si>
    <t>JADE EAST FEEDER</t>
  </si>
  <si>
    <t>7 DAYS</t>
  </si>
  <si>
    <t>FJ505E</t>
  </si>
  <si>
    <t>KQ513A</t>
  </si>
  <si>
    <t>OMIT YTN</t>
  </si>
  <si>
    <t>FJ506E</t>
  </si>
  <si>
    <t>MSC BRANKA</t>
  </si>
  <si>
    <t>KQ514A</t>
  </si>
  <si>
    <t>FJ507E</t>
  </si>
  <si>
    <t>KQ515A</t>
  </si>
  <si>
    <t>FJ508E</t>
  </si>
  <si>
    <t>10S</t>
  </si>
  <si>
    <t>FJ509E</t>
  </si>
  <si>
    <t>KQ517A</t>
  </si>
  <si>
    <t>FJ510E</t>
  </si>
  <si>
    <t>PUSAN C</t>
  </si>
  <si>
    <t>KQ518A</t>
  </si>
  <si>
    <t>FJ511E</t>
  </si>
  <si>
    <t>148S</t>
  </si>
  <si>
    <t>FJ512E</t>
  </si>
  <si>
    <t>5S</t>
  </si>
  <si>
    <t>FJ513E</t>
  </si>
  <si>
    <t>MSC JUBILEE IX</t>
  </si>
  <si>
    <t>KQ521A</t>
  </si>
  <si>
    <t>VIA NINGBO</t>
  </si>
  <si>
    <t>ETA NINGBO</t>
  </si>
  <si>
    <t>BENGAL</t>
  </si>
  <si>
    <t>(WED)</t>
  </si>
  <si>
    <t>16 DAYS</t>
  </si>
  <si>
    <t>MSC GIANNINA II</t>
  </si>
  <si>
    <t>SX518R</t>
  </si>
  <si>
    <t>MSC RICCARDA II</t>
  </si>
  <si>
    <t>SX519R</t>
  </si>
  <si>
    <t>ZIM SEAGULL</t>
  </si>
  <si>
    <t>7S</t>
  </si>
  <si>
    <t>AS SICILIA</t>
  </si>
  <si>
    <t>SX520R</t>
  </si>
  <si>
    <t>MSC JAVELIN IX</t>
  </si>
  <si>
    <t>KQ523A</t>
  </si>
  <si>
    <t>MSC JENNA - OMIT SIN</t>
  </si>
  <si>
    <t>SX521R</t>
  </si>
  <si>
    <t>MSC BARBARA</t>
  </si>
  <si>
    <t>KQ524A</t>
  </si>
  <si>
    <t>MSC AEBIN</t>
  </si>
  <si>
    <t>SX522R</t>
  </si>
  <si>
    <t>KQ525A</t>
  </si>
  <si>
    <t>MSC SOMIN</t>
  </si>
  <si>
    <t>SX523R</t>
  </si>
  <si>
    <t>KQ526A</t>
  </si>
  <si>
    <t>MSC REBECCA III</t>
  </si>
  <si>
    <t>HU524R</t>
  </si>
  <si>
    <t>149S</t>
  </si>
  <si>
    <t>SX525R</t>
  </si>
  <si>
    <t>6S</t>
  </si>
  <si>
    <t>SX526R</t>
  </si>
  <si>
    <t>MSC MARIA CLARA</t>
  </si>
  <si>
    <t>KQ529A</t>
  </si>
  <si>
    <t>MSC EMILY II</t>
  </si>
  <si>
    <t>SX527R</t>
  </si>
  <si>
    <t>SEAGULL</t>
  </si>
  <si>
    <t>8S</t>
  </si>
  <si>
    <t>SX528R</t>
  </si>
  <si>
    <t>MSC UNITY VI</t>
  </si>
  <si>
    <t>KQ531A</t>
  </si>
  <si>
    <t>KANGAROO SERVICE</t>
  </si>
  <si>
    <t>SEAHORSE</t>
  </si>
  <si>
    <t>KANGAROO
CONNECTING VESSEL</t>
  </si>
  <si>
    <t>12 DAYS</t>
  </si>
  <si>
    <t>14 DAYS</t>
  </si>
  <si>
    <t xml:space="preserve">MSC ANCONA II </t>
  </si>
  <si>
    <t>HO550R</t>
  </si>
  <si>
    <t>MSC JESSENIA R</t>
  </si>
  <si>
    <t>SE601A</t>
  </si>
  <si>
    <t>MSC CHERYL 3</t>
  </si>
  <si>
    <t>HO551R</t>
  </si>
  <si>
    <t>SE602A</t>
  </si>
  <si>
    <t>MSC COLETTE III</t>
  </si>
  <si>
    <t>HO552R</t>
  </si>
  <si>
    <t>SE603A</t>
  </si>
  <si>
    <t>MSC SHIVALIKA III / MSC CARLA III</t>
  </si>
  <si>
    <t>MSC CARLA III</t>
  </si>
  <si>
    <t>HO551A</t>
  </si>
  <si>
    <t>MSC DURBAN IV</t>
  </si>
  <si>
    <t>SE604A</t>
  </si>
  <si>
    <t>HO602R</t>
  </si>
  <si>
    <t>SE605A</t>
  </si>
  <si>
    <t>MSC ALDI III</t>
  </si>
  <si>
    <t>HO603R</t>
  </si>
  <si>
    <t>MSC SINES R</t>
  </si>
  <si>
    <t>SE606A</t>
  </si>
  <si>
    <t>HO602A</t>
  </si>
  <si>
    <t>SE607A</t>
  </si>
  <si>
    <t>HO605R</t>
  </si>
  <si>
    <t>SE608A</t>
  </si>
  <si>
    <t>HO606R</t>
  </si>
  <si>
    <t>MSC MONTSERRAT III</t>
  </si>
  <si>
    <t>SE609A</t>
  </si>
  <si>
    <t>HO607R</t>
  </si>
  <si>
    <t>SE610A</t>
  </si>
  <si>
    <t>HO608R</t>
  </si>
  <si>
    <t>SE611A</t>
  </si>
  <si>
    <t>MSC ANS</t>
  </si>
  <si>
    <t>HO609R</t>
  </si>
  <si>
    <t>MSC CAPUCINE R</t>
  </si>
  <si>
    <t>SE612A</t>
  </si>
  <si>
    <t>HO610R</t>
  </si>
  <si>
    <t>MSC SHEFFIELD II</t>
  </si>
  <si>
    <t>SE613A</t>
  </si>
  <si>
    <t>HO611R</t>
  </si>
  <si>
    <t>HO612R</t>
  </si>
  <si>
    <t>SE615A</t>
  </si>
  <si>
    <t>FIREHORSE</t>
  </si>
  <si>
    <t>HC612R</t>
  </si>
  <si>
    <t>SE614A</t>
  </si>
  <si>
    <t>CAPTAIN THANASIS I</t>
  </si>
  <si>
    <t>HC613R</t>
  </si>
  <si>
    <t>MSC SHEFFIELD III</t>
  </si>
  <si>
    <t>MSC EMDEN III / MSC LILOU III</t>
  </si>
  <si>
    <t>HC614R</t>
  </si>
  <si>
    <t>SE616A</t>
  </si>
  <si>
    <t>CAPTAIN THANASIS I / ATHENA</t>
  </si>
  <si>
    <t>HC615R</t>
  </si>
  <si>
    <t>SE619A</t>
  </si>
  <si>
    <t>HC616R</t>
  </si>
  <si>
    <t>MSC LILOU III / CAPTAIN THANASIS I</t>
  </si>
  <si>
    <t>HC617R</t>
  </si>
  <si>
    <t>SE621A</t>
  </si>
  <si>
    <t>HC618R</t>
  </si>
  <si>
    <t>SE622A</t>
  </si>
  <si>
    <t>MSC ARIA III</t>
  </si>
  <si>
    <t>HC619R</t>
  </si>
  <si>
    <t>HC620R</t>
  </si>
  <si>
    <t>HC621R</t>
  </si>
  <si>
    <t>HC622R</t>
  </si>
  <si>
    <t>HC623R</t>
  </si>
  <si>
    <t>HC624R</t>
  </si>
  <si>
    <t>MSC MALENA III</t>
  </si>
  <si>
    <t>HC625R</t>
  </si>
  <si>
    <t>HO527R</t>
  </si>
  <si>
    <t>TBN 50 - BLANK SAILING</t>
  </si>
  <si>
    <t>HO528R</t>
  </si>
  <si>
    <t>HO529R</t>
  </si>
  <si>
    <t>KQ532A</t>
  </si>
  <si>
    <t>MSC BEIRA IV</t>
  </si>
  <si>
    <t>HO530R</t>
  </si>
  <si>
    <t>KQ533A</t>
  </si>
  <si>
    <t>HO531R</t>
  </si>
  <si>
    <t>KQ534A</t>
  </si>
  <si>
    <t>MSC KOREA III</t>
  </si>
  <si>
    <t>HO532R</t>
  </si>
  <si>
    <t>SEASMILE</t>
  </si>
  <si>
    <t>1S</t>
  </si>
  <si>
    <t>HO533R</t>
  </si>
  <si>
    <t>HO534R</t>
  </si>
  <si>
    <t>KQ537A</t>
  </si>
  <si>
    <t>HO535R</t>
  </si>
  <si>
    <t xml:space="preserve">SEAGULL </t>
  </si>
  <si>
    <t>HO536R</t>
  </si>
  <si>
    <t>KQ539A</t>
  </si>
  <si>
    <t>HO537R</t>
  </si>
  <si>
    <t>KQ540A</t>
  </si>
  <si>
    <t>HO538R</t>
  </si>
  <si>
    <t>KQ541A</t>
  </si>
  <si>
    <t>HO539R</t>
  </si>
  <si>
    <t>KQ542A</t>
  </si>
  <si>
    <t>HO540R</t>
  </si>
  <si>
    <t>KQ543A</t>
  </si>
  <si>
    <t>HO541R</t>
  </si>
  <si>
    <t>HO542R</t>
  </si>
  <si>
    <t>2S</t>
  </si>
  <si>
    <t>HO543R</t>
  </si>
  <si>
    <t>HO544R</t>
  </si>
  <si>
    <t>HO545R</t>
  </si>
  <si>
    <t>KQ548A</t>
  </si>
  <si>
    <t>HO546R</t>
  </si>
  <si>
    <t>KQ549A</t>
  </si>
  <si>
    <t>HO547R</t>
  </si>
  <si>
    <t>KQ550A</t>
  </si>
  <si>
    <t>MSC NEW JERSEY III / MSC REBECCA III  HO548R</t>
  </si>
  <si>
    <t>HO548R</t>
  </si>
  <si>
    <t>MSC SHINA V</t>
  </si>
  <si>
    <t>KQ551A</t>
  </si>
  <si>
    <t>EX MSC KOREA III SO549R</t>
  </si>
  <si>
    <t>HO549R</t>
  </si>
  <si>
    <t xml:space="preserve">SEASMILE </t>
  </si>
  <si>
    <t>MSC LUISA</t>
  </si>
  <si>
    <t>KQ602A</t>
  </si>
  <si>
    <t>KQ604A</t>
  </si>
  <si>
    <t>KQ605A</t>
  </si>
  <si>
    <t>KQ606A</t>
  </si>
  <si>
    <t>KQ607A</t>
  </si>
  <si>
    <t>NAVIOS INDIGO</t>
  </si>
  <si>
    <t>32S</t>
  </si>
  <si>
    <t>KQ610A</t>
  </si>
  <si>
    <t>12S</t>
  </si>
  <si>
    <t>MSC DAISY</t>
  </si>
  <si>
    <t>KQ612A</t>
  </si>
  <si>
    <t>KQ613A</t>
  </si>
  <si>
    <t>KQ614A</t>
  </si>
  <si>
    <t>13S</t>
  </si>
  <si>
    <t>KQ622A</t>
  </si>
  <si>
    <t>KQ627A</t>
  </si>
  <si>
    <t>HC624B</t>
  </si>
  <si>
    <t>14S</t>
  </si>
  <si>
    <t>HC626R</t>
  </si>
  <si>
    <t>KQ628A</t>
  </si>
  <si>
    <t>HC627R</t>
  </si>
  <si>
    <t>KQ629A</t>
  </si>
  <si>
    <t>HC628R</t>
  </si>
  <si>
    <t>KQ631A</t>
  </si>
  <si>
    <t>HC629R</t>
  </si>
  <si>
    <t>HC630R</t>
  </si>
  <si>
    <t>HC631R</t>
  </si>
  <si>
    <t>15S</t>
  </si>
  <si>
    <t>HC632R</t>
  </si>
  <si>
    <t>HC633R</t>
  </si>
  <si>
    <t>MSC ZAINA III</t>
  </si>
  <si>
    <t>HC634R</t>
  </si>
  <si>
    <t>KQ636A</t>
  </si>
  <si>
    <t>HC635R</t>
  </si>
  <si>
    <t>KQ637A</t>
  </si>
  <si>
    <t>HC636R</t>
  </si>
  <si>
    <t>HC637R</t>
  </si>
  <si>
    <t>KQ639A</t>
  </si>
  <si>
    <t>HC638R</t>
  </si>
  <si>
    <t>HC639R</t>
  </si>
  <si>
    <t>WALLABY SERVICE</t>
  </si>
  <si>
    <t>WALLABY CONNECTING VESSEL</t>
  </si>
  <si>
    <t>BLUFF</t>
  </si>
  <si>
    <t>LYTTELTON</t>
  </si>
  <si>
    <t>TAURANGA</t>
  </si>
  <si>
    <t>PRO. Arr</t>
  </si>
  <si>
    <t>KN504A</t>
  </si>
  <si>
    <t>KN505A</t>
  </si>
  <si>
    <t>KN506A</t>
  </si>
  <si>
    <t>KN507A</t>
  </si>
  <si>
    <t>KN508A</t>
  </si>
  <si>
    <t>KN509A</t>
  </si>
  <si>
    <t>KN510A</t>
  </si>
  <si>
    <t>A-REX DEXTERITY</t>
  </si>
  <si>
    <t>KN511A</t>
  </si>
  <si>
    <t>MSC MANU</t>
  </si>
  <si>
    <t>KN512A</t>
  </si>
  <si>
    <t>KN513A</t>
  </si>
  <si>
    <t>HD511R</t>
  </si>
  <si>
    <t>KN514A</t>
  </si>
  <si>
    <t>HD512R</t>
  </si>
  <si>
    <t>KN515A</t>
  </si>
  <si>
    <t xml:space="preserve">MSC LARA III </t>
  </si>
  <si>
    <t>HD513R</t>
  </si>
  <si>
    <t>KN516A</t>
  </si>
  <si>
    <t>HD514R</t>
  </si>
  <si>
    <t>KN517A</t>
  </si>
  <si>
    <t>HD515R</t>
  </si>
  <si>
    <t>KN518A</t>
  </si>
  <si>
    <t>HD516R</t>
  </si>
  <si>
    <t>KN519A</t>
  </si>
  <si>
    <t>WALLABY 
CONNECTING VESSEL</t>
  </si>
  <si>
    <t>KN520A</t>
  </si>
  <si>
    <t>KN521A</t>
  </si>
  <si>
    <t>KN522A</t>
  </si>
  <si>
    <t>54 DAYS</t>
  </si>
  <si>
    <t>57 DAYS</t>
  </si>
  <si>
    <t>63 DAYS</t>
  </si>
  <si>
    <t>KN523A</t>
  </si>
  <si>
    <t>KN524A</t>
  </si>
  <si>
    <t xml:space="preserve">MSC CORCOVADO III </t>
  </si>
  <si>
    <t>KN525A</t>
  </si>
  <si>
    <t>KN526A</t>
  </si>
  <si>
    <t xml:space="preserve">MSC NURYA G </t>
  </si>
  <si>
    <t>KN527A</t>
  </si>
  <si>
    <t>MSC MARITINA V</t>
  </si>
  <si>
    <t>KN528A</t>
  </si>
  <si>
    <t>KN529A</t>
  </si>
  <si>
    <t>KN530A</t>
  </si>
  <si>
    <t>KN531A</t>
  </si>
  <si>
    <t>KN532A</t>
  </si>
  <si>
    <t>KN533A</t>
  </si>
  <si>
    <t>KN534A</t>
  </si>
  <si>
    <t>KN535A</t>
  </si>
  <si>
    <t>KN536A</t>
  </si>
  <si>
    <t>KN537A</t>
  </si>
  <si>
    <t>KN538A</t>
  </si>
  <si>
    <t>KN539A</t>
  </si>
  <si>
    <t>KN540A</t>
  </si>
  <si>
    <t>KN541A</t>
  </si>
  <si>
    <t>KN542A</t>
  </si>
  <si>
    <t>KN543A</t>
  </si>
  <si>
    <t>KN544A</t>
  </si>
  <si>
    <t>KN545A</t>
  </si>
  <si>
    <t>KN546A</t>
  </si>
  <si>
    <t>KN547A</t>
  </si>
  <si>
    <t>KN548A</t>
  </si>
  <si>
    <t>TBN 71</t>
  </si>
  <si>
    <t>KN549A</t>
  </si>
  <si>
    <t>KN550A</t>
  </si>
  <si>
    <t>KN551A</t>
  </si>
  <si>
    <t>PORT CHARLMERS</t>
  </si>
  <si>
    <t>WELLINGTON</t>
  </si>
  <si>
    <t>KN552A</t>
  </si>
  <si>
    <t>KN601A</t>
  </si>
  <si>
    <t>KN602A</t>
  </si>
  <si>
    <t>ATHENA / MSC TURIN III</t>
  </si>
  <si>
    <t>KN603A</t>
  </si>
  <si>
    <t>KN604A</t>
  </si>
  <si>
    <t>KN605A</t>
  </si>
  <si>
    <t>MSC ANCONA III</t>
  </si>
  <si>
    <t>KN606A</t>
  </si>
  <si>
    <t>KN607A</t>
  </si>
  <si>
    <t>KN608A</t>
  </si>
  <si>
    <t>KN609A</t>
  </si>
  <si>
    <t>KN610A</t>
  </si>
  <si>
    <t>MSC EMDEN III</t>
  </si>
  <si>
    <t>KN611A</t>
  </si>
  <si>
    <t>KN612A</t>
  </si>
  <si>
    <t>KN613A</t>
  </si>
  <si>
    <t>KN616A</t>
  </si>
  <si>
    <t>KN617A</t>
  </si>
  <si>
    <t>KN618A</t>
  </si>
  <si>
    <t>KN614A</t>
  </si>
  <si>
    <t>KN615A</t>
  </si>
  <si>
    <t>KN619A</t>
  </si>
  <si>
    <t xml:space="preserve">MSC DONATA </t>
  </si>
  <si>
    <t>KN620A</t>
  </si>
  <si>
    <t>KN621A</t>
  </si>
  <si>
    <t>KN624A</t>
  </si>
  <si>
    <t>KN625A</t>
  </si>
  <si>
    <t>KN626A</t>
  </si>
  <si>
    <r>
      <t xml:space="preserve">SYDNEY
</t>
    </r>
    <r>
      <rPr>
        <u/>
        <sz val="11"/>
        <rFont val="Arial"/>
        <family val="2"/>
      </rPr>
      <t>(15 DAYS)</t>
    </r>
  </si>
  <si>
    <r>
      <t xml:space="preserve">MELBOURNE
</t>
    </r>
    <r>
      <rPr>
        <u/>
        <sz val="11"/>
        <rFont val="Arial"/>
        <family val="2"/>
      </rPr>
      <t>(20 DAYS)</t>
    </r>
  </si>
  <si>
    <t>KN622A</t>
  </si>
  <si>
    <t>MSC DONATA</t>
  </si>
  <si>
    <t>KN627A</t>
  </si>
  <si>
    <t>KN629A</t>
  </si>
  <si>
    <t>KN631A</t>
  </si>
  <si>
    <t>KN635A</t>
  </si>
  <si>
    <t>KN634A</t>
  </si>
  <si>
    <t>MSC SOMYA III</t>
  </si>
  <si>
    <t>KN636A</t>
  </si>
  <si>
    <t>ARTEMIS</t>
  </si>
  <si>
    <t>KN637A</t>
  </si>
  <si>
    <t>KN639A</t>
  </si>
  <si>
    <t>NO BUSAN ON PHOENIX</t>
  </si>
  <si>
    <t>USWC5 MAPLE SERVICE</t>
  </si>
  <si>
    <t>VIA BUSAN</t>
  </si>
  <si>
    <t>CONNECTING VESSEL-MAPLE</t>
  </si>
  <si>
    <t>ETA BUSAN</t>
  </si>
  <si>
    <r>
      <t xml:space="preserve">VANCOUVER - </t>
    </r>
    <r>
      <rPr>
        <sz val="6"/>
        <color rgb="FF7030A0"/>
        <rFont val="Arial"/>
        <family val="2"/>
      </rPr>
      <t xml:space="preserve">DPW VANCOUVER CENTERM </t>
    </r>
  </si>
  <si>
    <t>PETIWI</t>
  </si>
  <si>
    <t>PRO THU</t>
  </si>
  <si>
    <t>PNC</t>
  </si>
  <si>
    <t>40 DAYS ++</t>
  </si>
  <si>
    <t>46 DAYS ++</t>
  </si>
  <si>
    <t>505N</t>
  </si>
  <si>
    <t>NO BUSAN ON PHOENIX/JADE VSL</t>
  </si>
  <si>
    <t>USWC3  ORIENT SERVICE - USA WESTCOAST</t>
  </si>
  <si>
    <t>CONNECTING VESSEL- ORIENT SVC</t>
  </si>
  <si>
    <t>OAKLAND</t>
  </si>
  <si>
    <t>PORTLAND, OR</t>
  </si>
  <si>
    <t>HW523R</t>
  </si>
  <si>
    <t>GO526N</t>
  </si>
  <si>
    <t xml:space="preserve">     MEDITERRANEAN SHIPPING COMPANY SOUTH EAST ASIA (SINGAPORE) PTE LTD </t>
  </si>
  <si>
    <t>RSEA EXTRA LOADER  SERVICE</t>
  </si>
  <si>
    <t>(TUE)</t>
  </si>
  <si>
    <t>PROFORMA SAIL THU</t>
  </si>
  <si>
    <t>24 DAYS</t>
  </si>
  <si>
    <t>XA433A</t>
  </si>
  <si>
    <t>PETRA SERVICE</t>
  </si>
  <si>
    <t>PRO S  SUN</t>
  </si>
  <si>
    <t>10 DAYS</t>
  </si>
  <si>
    <t>cntr pick up</t>
  </si>
  <si>
    <t>approved pick up</t>
  </si>
  <si>
    <t>SD438A</t>
  </si>
  <si>
    <t>MUSTANG SERVICE</t>
  </si>
  <si>
    <t>CONNECTING VESSEL-MUSTANG</t>
  </si>
  <si>
    <t>PNIT</t>
  </si>
  <si>
    <t>36 DAYS ++</t>
  </si>
  <si>
    <t>39 DAYS ++</t>
  </si>
  <si>
    <t>43 DAYS ++</t>
  </si>
  <si>
    <t>MSC REGINA</t>
  </si>
  <si>
    <t>HW517R</t>
  </si>
  <si>
    <t>UV520A</t>
  </si>
  <si>
    <t>PELICAN SERVICES - USEC</t>
  </si>
  <si>
    <t>PELICAN CONNECTING VESSEL</t>
  </si>
  <si>
    <t>BUSAN (HJNC)</t>
  </si>
  <si>
    <t xml:space="preserve">MOBILE </t>
  </si>
  <si>
    <t>PERTIWI</t>
  </si>
  <si>
    <t>PRO FRI</t>
  </si>
  <si>
    <t>HW405R</t>
  </si>
  <si>
    <t>QP407E</t>
  </si>
  <si>
    <t>SEASPAN OSPREY</t>
  </si>
  <si>
    <t>2346E</t>
  </si>
  <si>
    <t>MSC GINA</t>
  </si>
  <si>
    <t>QP444E</t>
  </si>
  <si>
    <t>HW442R</t>
  </si>
  <si>
    <t>QP503E</t>
  </si>
  <si>
    <t>ZIM XIAMEN</t>
  </si>
  <si>
    <t>16E</t>
  </si>
  <si>
    <r>
      <t>MIAMI     (</t>
    </r>
    <r>
      <rPr>
        <b/>
        <sz val="8"/>
        <rFont val="Arial"/>
        <family val="2"/>
      </rPr>
      <t>POMTOC TERMINAL</t>
    </r>
    <r>
      <rPr>
        <b/>
        <sz val="9"/>
        <rFont val="Arial"/>
        <family val="2"/>
      </rPr>
      <t>)</t>
    </r>
  </si>
  <si>
    <t>60 DAYS</t>
  </si>
  <si>
    <t>HW527R</t>
  </si>
  <si>
    <t>GP529E</t>
  </si>
  <si>
    <t>USEC6 ELEPHANT SERVICE</t>
  </si>
  <si>
    <t>PROFORMA SAILING THURSDAY</t>
  </si>
  <si>
    <t xml:space="preserve">ETA SINGAPORE </t>
  </si>
  <si>
    <t xml:space="preserve">DELAY FROM </t>
  </si>
  <si>
    <t>wk05</t>
  </si>
  <si>
    <t>METHONI</t>
  </si>
  <si>
    <t>2M Last Sailing</t>
  </si>
  <si>
    <t>USEC8 - LIBERTY SERVICE</t>
  </si>
  <si>
    <t>PROFORMA SAILING FRIDAY</t>
  </si>
  <si>
    <t>MIAMI 
(POMTOC TERMINA)</t>
  </si>
  <si>
    <t>NEW YORK 
(PORT NEWARK CONTAINER TERMINAL)</t>
  </si>
  <si>
    <t>PROFORMA SAILING</t>
  </si>
  <si>
    <t>(THU)</t>
  </si>
  <si>
    <t>QO448E</t>
  </si>
  <si>
    <t>6505 9610 / 9620</t>
  </si>
  <si>
    <t>***STOP MIDDLE EAST SHIPMENT UNTIL FURTHER NOTICE***</t>
  </si>
  <si>
    <t>CLANGA SERVICE</t>
  </si>
  <si>
    <t>TUAS TERMINAL</t>
  </si>
  <si>
    <t>PROFORMA SAILING SUN</t>
  </si>
  <si>
    <t>KARACHI 
(SAPT TERMINAL)</t>
  </si>
  <si>
    <t>9 DAYS</t>
  </si>
  <si>
    <t xml:space="preserve">21 DAYS </t>
  </si>
  <si>
    <t>PROFORMA ARR.</t>
  </si>
  <si>
    <t>PROFORMA SAILING / 
PRICE CALCULATION DATE</t>
  </si>
  <si>
    <t>ex MSC BEIRA IV / MSC ELAINE</t>
  </si>
  <si>
    <t>WK21</t>
  </si>
  <si>
    <t xml:space="preserve">MSC BUSAN </t>
  </si>
  <si>
    <t>QC519A</t>
  </si>
  <si>
    <t xml:space="preserve">EX MSC FRANCESCA / MSC ULSAN III / MSC JESSENIA R / MSC BETTINA </t>
  </si>
  <si>
    <t>WK22</t>
  </si>
  <si>
    <t xml:space="preserve">MSC FLORA </t>
  </si>
  <si>
    <t>GB520A</t>
  </si>
  <si>
    <t>EX MSC ANIELLO / MSC FRANCESCA / MSC NATASHA XIII QC521A / EX GB521A</t>
  </si>
  <si>
    <t>WK23</t>
  </si>
  <si>
    <t xml:space="preserve">MSC DESIREE </t>
  </si>
  <si>
    <t>QC521A</t>
  </si>
  <si>
    <t>EX MSC STAR R / MSC NATASHA XIII / MSC APOLLO</t>
  </si>
  <si>
    <t>WK24</t>
  </si>
  <si>
    <t>QC522A</t>
  </si>
  <si>
    <t>CHINOOK-CLANGA SERVICE</t>
  </si>
  <si>
    <t>EX MSC ALYSSA /  MSC MARIA SAVERIA / MSC EMMA</t>
  </si>
  <si>
    <t>WK25</t>
  </si>
  <si>
    <t>MSC CHARLESTON</t>
  </si>
  <si>
    <t>QK523W</t>
  </si>
  <si>
    <t>EX MSC VICTORINE / MSC FAIRFIELD</t>
  </si>
  <si>
    <t>WK26</t>
  </si>
  <si>
    <t xml:space="preserve">MSC GABON </t>
  </si>
  <si>
    <t>QK524W</t>
  </si>
  <si>
    <t>WK27</t>
  </si>
  <si>
    <t>QK525W</t>
  </si>
  <si>
    <t>EX MSC GAIA</t>
  </si>
  <si>
    <t>WK28</t>
  </si>
  <si>
    <t>QK526W</t>
  </si>
  <si>
    <t xml:space="preserve">EX  MSC ELAINE / MSC ALEXANDRA </t>
  </si>
  <si>
    <t>WK29</t>
  </si>
  <si>
    <t>QK527W</t>
  </si>
  <si>
    <t xml:space="preserve">EX MSC FRANCESCA / MSC ADYA </t>
  </si>
  <si>
    <t>WK30</t>
  </si>
  <si>
    <t>MSC SHANELLE V</t>
  </si>
  <si>
    <t>QK528W</t>
  </si>
  <si>
    <t xml:space="preserve">EX MSC EDNA </t>
  </si>
  <si>
    <t>WK31</t>
  </si>
  <si>
    <t>QK529W</t>
  </si>
  <si>
    <t>EX MSC TASMAN VI // CONTI MAKALU</t>
  </si>
  <si>
    <t>WK32</t>
  </si>
  <si>
    <t>QK530W</t>
  </si>
  <si>
    <t>FK529A</t>
  </si>
  <si>
    <t>EX MSC REGULUS / MSC KATYAYNI / MSC ELISA XIII  / MSC TASMAN VI</t>
  </si>
  <si>
    <t>WK33</t>
  </si>
  <si>
    <t>MSC CATERINA</t>
  </si>
  <si>
    <t>QK531W</t>
  </si>
  <si>
    <t>MSC SAVONA QH531A</t>
  </si>
  <si>
    <t xml:space="preserve">EX MSC EMMA / MSC JUSTICE VIII / MSC GREENWICH / MSC FIE X </t>
  </si>
  <si>
    <t>WK34</t>
  </si>
  <si>
    <t>QK532W</t>
  </si>
  <si>
    <t>FK531A</t>
  </si>
  <si>
    <t xml:space="preserve">EX MSC LUCIANA / MSC LAURENCE </t>
  </si>
  <si>
    <t>WK35</t>
  </si>
  <si>
    <t xml:space="preserve">MSC IVANA </t>
  </si>
  <si>
    <t>QK533W</t>
  </si>
  <si>
    <t>OMIT, T/S AUH</t>
  </si>
  <si>
    <t>EX MSC LAURENCE / MSC REGULUS</t>
  </si>
  <si>
    <t>WK36</t>
  </si>
  <si>
    <t>MSC RAVENNA</t>
  </si>
  <si>
    <t>QK534W</t>
  </si>
  <si>
    <t xml:space="preserve">EX MSC RAVENNA </t>
  </si>
  <si>
    <t>WK37</t>
  </si>
  <si>
    <t>MSC ALTAIR</t>
  </si>
  <si>
    <t>QC535A</t>
  </si>
  <si>
    <t>MSC MICOL QS535A</t>
  </si>
  <si>
    <t xml:space="preserve">EX MSC COTONOU VIII / MSC ALTAIR </t>
  </si>
  <si>
    <t>WK38</t>
  </si>
  <si>
    <t>QC536A</t>
  </si>
  <si>
    <t xml:space="preserve">EX MSC ALTAIR / MSC ORSOLA / MSC MELATILDE </t>
  </si>
  <si>
    <t>WK39</t>
  </si>
  <si>
    <t xml:space="preserve">MSC REGULUS </t>
  </si>
  <si>
    <t>QC537A</t>
  </si>
  <si>
    <t>EX MSC JUBILEE IX</t>
  </si>
  <si>
    <t>WK40</t>
  </si>
  <si>
    <t>QC538A</t>
  </si>
  <si>
    <t>EX MSC LAUREN / MSC PALOMA</t>
  </si>
  <si>
    <t>WK41</t>
  </si>
  <si>
    <t>QC539A</t>
  </si>
  <si>
    <t>EX MSC PERLE / MSC ANITA / MSC MUMBAI VIII</t>
  </si>
  <si>
    <t>WK42</t>
  </si>
  <si>
    <t xml:space="preserve">MSC BRANKA </t>
  </si>
  <si>
    <t>QC540A</t>
  </si>
  <si>
    <t>EX MSC ANGOLA</t>
  </si>
  <si>
    <t>WK43</t>
  </si>
  <si>
    <t>QC541A</t>
  </si>
  <si>
    <t>ex MSC AURORA / MSC NITYA B</t>
  </si>
  <si>
    <t>WK44</t>
  </si>
  <si>
    <t>QC542A</t>
  </si>
  <si>
    <t xml:space="preserve">ex MSC RAVENNA / MSC LIVORNO </t>
  </si>
  <si>
    <t>WK45</t>
  </si>
  <si>
    <t xml:space="preserve">MSC COTONOU VIII </t>
  </si>
  <si>
    <t>QC543A</t>
  </si>
  <si>
    <t xml:space="preserve">EX MSC ALTAIR / MSC ORSOLA / MSC MELATILDE / MSC SURABAYA VIII </t>
  </si>
  <si>
    <t>WK46</t>
  </si>
  <si>
    <t>QC544A</t>
  </si>
  <si>
    <t xml:space="preserve">EX MSC DAKAR X </t>
  </si>
  <si>
    <t>WK47</t>
  </si>
  <si>
    <t xml:space="preserve">MSC NEW HAVEN </t>
  </si>
  <si>
    <t>QC545A</t>
  </si>
  <si>
    <t>divert to MSC VILDA X QS545A</t>
  </si>
  <si>
    <t xml:space="preserve">EX MSC NATASHA XIII / MSC DAKAR X / MSC SALERNO / VANTAGE </t>
  </si>
  <si>
    <t>WK48</t>
  </si>
  <si>
    <t xml:space="preserve">MSC UGANDA </t>
  </si>
  <si>
    <t>QC546A</t>
  </si>
  <si>
    <t xml:space="preserve">20 DAYS </t>
  </si>
  <si>
    <t xml:space="preserve">EX MSC ROWAN / MSC ARCHIMIDIS VIII </t>
  </si>
  <si>
    <t>WK49</t>
  </si>
  <si>
    <t xml:space="preserve">MSC SENEGAL </t>
  </si>
  <si>
    <t>QC547A</t>
  </si>
  <si>
    <t xml:space="preserve"> EX MSC KATRINA</t>
  </si>
  <si>
    <t>WK50</t>
  </si>
  <si>
    <t>QC548A</t>
  </si>
  <si>
    <t>EX MSC CAPELLA / MSC MARIA ELENA  / MSC ARCHIMIDIS VIII</t>
  </si>
  <si>
    <t>WK51</t>
  </si>
  <si>
    <t>QC549A</t>
  </si>
  <si>
    <t>induce KHI after MUN</t>
  </si>
  <si>
    <t xml:space="preserve">EX MSC KANOKO / MSC SOFIA CELESTE / MSC FIE X </t>
  </si>
  <si>
    <t>WK52</t>
  </si>
  <si>
    <t xml:space="preserve">GREENFIELD </t>
  </si>
  <si>
    <t>QC550A</t>
  </si>
  <si>
    <t>EX MSC COTONOU VIII / MSC LETIZIA</t>
  </si>
  <si>
    <t>WK01'26</t>
  </si>
  <si>
    <t>QC551A</t>
  </si>
  <si>
    <t xml:space="preserve">EX MSC LIVORNO / MSC LILY </t>
  </si>
  <si>
    <t>WK02</t>
  </si>
  <si>
    <t>MSC SAUDI ARABIA</t>
  </si>
  <si>
    <t>QC552A</t>
  </si>
  <si>
    <t>EX MSC NEW HAVEN</t>
  </si>
  <si>
    <t>WK03</t>
  </si>
  <si>
    <t xml:space="preserve">MSC VILDA X </t>
  </si>
  <si>
    <t>QC601A</t>
  </si>
  <si>
    <t>EX MSC UGANDA</t>
  </si>
  <si>
    <t>WK04</t>
  </si>
  <si>
    <t>QC602A</t>
  </si>
  <si>
    <t>EX MSC SENEGAL</t>
  </si>
  <si>
    <t>WK05</t>
  </si>
  <si>
    <t>MSC CLARA</t>
  </si>
  <si>
    <t>QC603A</t>
  </si>
  <si>
    <t>PROFORMA SAILING THUR</t>
  </si>
  <si>
    <t>UMM QASR</t>
  </si>
  <si>
    <t xml:space="preserve">23 DAYS </t>
  </si>
  <si>
    <t>EX  MSC REEF</t>
  </si>
  <si>
    <t>WK06</t>
  </si>
  <si>
    <t>QC604A</t>
  </si>
  <si>
    <t xml:space="preserve">EX MSC ARCHIMIDIS VIII / MSC SARY </t>
  </si>
  <si>
    <t>WK07</t>
  </si>
  <si>
    <t>QC605A</t>
  </si>
  <si>
    <t>EX MSC SOFIA CELESTE / MSC FIE X / MSC SIYA B</t>
  </si>
  <si>
    <t>WK08</t>
  </si>
  <si>
    <t xml:space="preserve">MSC JASMINE X </t>
  </si>
  <si>
    <t>QC606A</t>
  </si>
  <si>
    <t>EX MSC LUCIANA</t>
  </si>
  <si>
    <t>WK09</t>
  </si>
  <si>
    <t>QC607A</t>
  </si>
  <si>
    <t>QS607A</t>
  </si>
  <si>
    <t>FK606A</t>
  </si>
  <si>
    <t>FK606A via AEAUH</t>
  </si>
  <si>
    <t>WK10</t>
  </si>
  <si>
    <t>QC608A</t>
  </si>
  <si>
    <t>FK607A</t>
  </si>
  <si>
    <t>FK607A via AEAUH</t>
  </si>
  <si>
    <t xml:space="preserve">EX MSC SAUDI ARABIA / MSC VILDA X </t>
  </si>
  <si>
    <t>WK11</t>
  </si>
  <si>
    <t>QC609A</t>
  </si>
  <si>
    <t>FK608A</t>
  </si>
  <si>
    <t>FK608A via AEAUH</t>
  </si>
  <si>
    <t xml:space="preserve">EX MSC MARIELLA </t>
  </si>
  <si>
    <t>WK12</t>
  </si>
  <si>
    <t>QC610A</t>
  </si>
  <si>
    <t>QS610A</t>
  </si>
  <si>
    <t>FK609A</t>
  </si>
  <si>
    <t>FK609A via AEAUH</t>
  </si>
  <si>
    <t>EX MSC SAUDI ARABIA</t>
  </si>
  <si>
    <t>WK13</t>
  </si>
  <si>
    <t xml:space="preserve">TBA // ex MSC IRENE </t>
  </si>
  <si>
    <t>QC611A</t>
  </si>
  <si>
    <t xml:space="preserve">EX MSC ALEXANDRA / MSC VITTORIA / MSC FLAVIA </t>
  </si>
  <si>
    <t>WK14</t>
  </si>
  <si>
    <t xml:space="preserve">TBA // ex MSC TANZANIA </t>
  </si>
  <si>
    <t>QC612A</t>
  </si>
  <si>
    <t>EX MSC IVANA</t>
  </si>
  <si>
    <t>WK15</t>
  </si>
  <si>
    <t xml:space="preserve">TBA // ex MSC ILARIA </t>
  </si>
  <si>
    <t>QC613A</t>
  </si>
  <si>
    <t>WK16</t>
  </si>
  <si>
    <t xml:space="preserve">TBA // ex MSC ALEXANDRA </t>
  </si>
  <si>
    <t>QC614A</t>
  </si>
  <si>
    <t>WK17</t>
  </si>
  <si>
    <t xml:space="preserve">TBA // ex MSC JASMINE X </t>
  </si>
  <si>
    <t>QC615A</t>
  </si>
  <si>
    <t>WK18</t>
  </si>
  <si>
    <t>QC616A</t>
  </si>
  <si>
    <t>WK19</t>
  </si>
  <si>
    <t>QC617A</t>
  </si>
  <si>
    <t>WK20</t>
  </si>
  <si>
    <t>QC618A</t>
  </si>
  <si>
    <t>ABOVE SCHEDULES ARE SUBJECTED TO PRINCIPAL'S CHANGES.</t>
  </si>
  <si>
    <t>NEW FALCON SERVICE</t>
  </si>
  <si>
    <t>PROFORMA SAILING 
TUESDAY</t>
  </si>
  <si>
    <t>HAMAD PORT</t>
  </si>
  <si>
    <t>AD DAMMAN</t>
  </si>
  <si>
    <t>UMM QASR 
(BMT)</t>
  </si>
  <si>
    <t>PROFORMA SAILING (PCD)</t>
  </si>
  <si>
    <t xml:space="preserve">ex MSC KANOKO / MSC BEATRICE </t>
  </si>
  <si>
    <t>wk27</t>
  </si>
  <si>
    <t>FK424A</t>
  </si>
  <si>
    <t>new PF ver.2</t>
  </si>
  <si>
    <t>wk28</t>
  </si>
  <si>
    <t xml:space="preserve">MSC KALINA </t>
  </si>
  <si>
    <t>FK425A</t>
  </si>
  <si>
    <t>ex MSC ROME</t>
  </si>
  <si>
    <t>wk29</t>
  </si>
  <si>
    <t>FK426A</t>
  </si>
  <si>
    <t xml:space="preserve">ex MSC NAPOLI </t>
  </si>
  <si>
    <t>wk30</t>
  </si>
  <si>
    <t>MSC LELLA</t>
  </si>
  <si>
    <t>FK427A</t>
  </si>
  <si>
    <t>wk31</t>
  </si>
  <si>
    <t>FK428A</t>
  </si>
  <si>
    <t xml:space="preserve">ex MSC EMANUELA </t>
  </si>
  <si>
    <t>wk32</t>
  </si>
  <si>
    <t>MSC ORSOLA</t>
  </si>
  <si>
    <t>FK429A</t>
  </si>
  <si>
    <t>ex MSC ORSOLA</t>
  </si>
  <si>
    <t>wk33</t>
  </si>
  <si>
    <t>FK430A</t>
  </si>
  <si>
    <t>ex MSC ROSE / MSC ARIANE</t>
  </si>
  <si>
    <t>wk34</t>
  </si>
  <si>
    <t xml:space="preserve">MSC MELATILDE </t>
  </si>
  <si>
    <t>FK431A</t>
  </si>
  <si>
    <t xml:space="preserve">ex MSC ELISA XIII / MSC ROSE </t>
  </si>
  <si>
    <t>wk35</t>
  </si>
  <si>
    <t>FK432A</t>
  </si>
  <si>
    <t>EX MSC KANOKO</t>
  </si>
  <si>
    <t>wk36</t>
  </si>
  <si>
    <t>FK433A</t>
  </si>
  <si>
    <t>PROFORMA SAILING WEDNESDAY</t>
  </si>
  <si>
    <t>ex MSC KANOKO</t>
  </si>
  <si>
    <t>wk37</t>
  </si>
  <si>
    <t xml:space="preserve">MSC CAPELLA </t>
  </si>
  <si>
    <t>FK434A</t>
  </si>
  <si>
    <t>CLANGA svc</t>
  </si>
  <si>
    <t>new PF ver.3</t>
  </si>
  <si>
    <t>ex MSC KALINA</t>
  </si>
  <si>
    <t>wk38</t>
  </si>
  <si>
    <t>FK435A</t>
  </si>
  <si>
    <t>wk39</t>
  </si>
  <si>
    <t>FK436A</t>
  </si>
  <si>
    <t>wk40</t>
  </si>
  <si>
    <t>FK437A</t>
  </si>
  <si>
    <t>wk41</t>
  </si>
  <si>
    <t>FK438A</t>
  </si>
  <si>
    <t>wk42</t>
  </si>
  <si>
    <t>FK439A</t>
  </si>
  <si>
    <t>ex MSC ORSOLA /  MSC ARIANE</t>
  </si>
  <si>
    <t>wk43</t>
  </si>
  <si>
    <t xml:space="preserve">MSC LORENZA </t>
  </si>
  <si>
    <t>FK440A</t>
  </si>
  <si>
    <t>ex MSC KATIE</t>
  </si>
  <si>
    <t>wk44</t>
  </si>
  <si>
    <t>FK441A</t>
  </si>
  <si>
    <t xml:space="preserve">ex MSC ELISA XIII </t>
  </si>
  <si>
    <t>wk45</t>
  </si>
  <si>
    <t>FK442A</t>
  </si>
  <si>
    <t xml:space="preserve">ex MSC CAPELLA </t>
  </si>
  <si>
    <t>wk46</t>
  </si>
  <si>
    <t>FK443A</t>
  </si>
  <si>
    <t>ex MSC TOPAZ</t>
  </si>
  <si>
    <t>wk47</t>
  </si>
  <si>
    <t>FK444A</t>
  </si>
  <si>
    <t xml:space="preserve">EX MSC LELLA </t>
  </si>
  <si>
    <t>wk48</t>
  </si>
  <si>
    <t>FK445A</t>
  </si>
  <si>
    <t>wk49</t>
  </si>
  <si>
    <t>FK446A</t>
  </si>
  <si>
    <t>ex MSC EMMA</t>
  </si>
  <si>
    <t>wk50</t>
  </si>
  <si>
    <t>FK447A</t>
  </si>
  <si>
    <t xml:space="preserve"> ex MSC LELLA / MSC TERESA </t>
  </si>
  <si>
    <t>wk51</t>
  </si>
  <si>
    <t>FK448A/B</t>
  </si>
  <si>
    <t xml:space="preserve">EX MSC KATRINA // MSC NAPOLI </t>
  </si>
  <si>
    <t>wk52</t>
  </si>
  <si>
    <t xml:space="preserve">MSC GAIA </t>
  </si>
  <si>
    <t>FK449A</t>
  </si>
  <si>
    <t xml:space="preserve">EX MSC LORENZA / MSC TERESA </t>
  </si>
  <si>
    <t>wk01/25</t>
  </si>
  <si>
    <t>FK450A</t>
  </si>
  <si>
    <t>wk02</t>
  </si>
  <si>
    <t>FK451A</t>
  </si>
  <si>
    <t xml:space="preserve">ex MSC MELATILDE </t>
  </si>
  <si>
    <t>wk03</t>
  </si>
  <si>
    <t xml:space="preserve">MSC JULIETTE </t>
  </si>
  <si>
    <t>FK452A</t>
  </si>
  <si>
    <t>wk04</t>
  </si>
  <si>
    <t>FK501A</t>
  </si>
  <si>
    <t>FK502A</t>
  </si>
  <si>
    <t>wk06</t>
  </si>
  <si>
    <t xml:space="preserve">MSC TARANTO </t>
  </si>
  <si>
    <t>FK503A</t>
  </si>
  <si>
    <t>wk07</t>
  </si>
  <si>
    <t>FK504A</t>
  </si>
  <si>
    <t>INDUCE MUN/NSA</t>
  </si>
  <si>
    <t>wk08</t>
  </si>
  <si>
    <t>FK505A</t>
  </si>
  <si>
    <t>EX MSC IRENE / MSC CHERYL 3 / MSC FOLEGANDROS VI</t>
  </si>
  <si>
    <t>wk09</t>
  </si>
  <si>
    <t>FK506A</t>
  </si>
  <si>
    <t>EX MSC GAIA / MSC IRENE</t>
  </si>
  <si>
    <t>wk10</t>
  </si>
  <si>
    <t>FK507A</t>
  </si>
  <si>
    <t>EX MSC SAVONA</t>
  </si>
  <si>
    <t>wk11</t>
  </si>
  <si>
    <t>FK508A</t>
  </si>
  <si>
    <t>EX MSC EMMA /  MSC SAVONA</t>
  </si>
  <si>
    <t>wk12</t>
  </si>
  <si>
    <t>FK509A</t>
  </si>
  <si>
    <t>wk13</t>
  </si>
  <si>
    <t>FK510A</t>
  </si>
  <si>
    <t xml:space="preserve">EX MSC NAPOLI </t>
  </si>
  <si>
    <t>wk14</t>
  </si>
  <si>
    <t>FK511A</t>
  </si>
  <si>
    <t>EX MSC SONIA</t>
  </si>
  <si>
    <t>wk15</t>
  </si>
  <si>
    <t>FK512A</t>
  </si>
  <si>
    <t>new PF ver.4</t>
  </si>
  <si>
    <t>wk16</t>
  </si>
  <si>
    <t>FK513A</t>
  </si>
  <si>
    <t>EX MSC TARANTO / MSC CLORINDA / MSC GENOVA / MSC IDANIA / MSC DARWIN VI</t>
  </si>
  <si>
    <t>wk17</t>
  </si>
  <si>
    <t>FK514A</t>
  </si>
  <si>
    <t>EX MSC KALINA</t>
  </si>
  <si>
    <t>wk18</t>
  </si>
  <si>
    <t>FK515A</t>
  </si>
  <si>
    <t>EX MSC GENOVA / MSC VALERIA</t>
  </si>
  <si>
    <t>wk19</t>
  </si>
  <si>
    <t>FK516A</t>
  </si>
  <si>
    <t>EX MSC TOPAZ</t>
  </si>
  <si>
    <t>wk20</t>
  </si>
  <si>
    <t>FK517A</t>
  </si>
  <si>
    <t>EX MSC ERICA / MSC TOPAZ / MSC MELATILDE</t>
  </si>
  <si>
    <t>wk21</t>
  </si>
  <si>
    <t>FK518A</t>
  </si>
  <si>
    <t xml:space="preserve">EX MSC ARIANE / MSC ERICA / MSC ADYA </t>
  </si>
  <si>
    <t>wk22</t>
  </si>
  <si>
    <t xml:space="preserve">MSC SONIA </t>
  </si>
  <si>
    <t>FK519A</t>
  </si>
  <si>
    <t xml:space="preserve">EX MSC ARIANE / MSC SONIA / MSC ADYA </t>
  </si>
  <si>
    <t>wk23</t>
  </si>
  <si>
    <t>FK520A</t>
  </si>
  <si>
    <t>wk24</t>
  </si>
  <si>
    <t>FK521A</t>
  </si>
  <si>
    <t xml:space="preserve">EX MSC TINA </t>
  </si>
  <si>
    <t>wk25</t>
  </si>
  <si>
    <t xml:space="preserve">MSC PERLE </t>
  </si>
  <si>
    <t>FK522A</t>
  </si>
  <si>
    <t>EX MSC MARGRIT XIII / MSC KALINA / MSC EMMA</t>
  </si>
  <si>
    <t>wk26</t>
  </si>
  <si>
    <t>FK523A</t>
  </si>
  <si>
    <t>FK524A</t>
  </si>
  <si>
    <t xml:space="preserve">EX MSC VICTORINE </t>
  </si>
  <si>
    <t>FK525A</t>
  </si>
  <si>
    <t>FK526A</t>
  </si>
  <si>
    <t>FK527A</t>
  </si>
  <si>
    <t>FK528A</t>
  </si>
  <si>
    <t>MSC DANIT</t>
  </si>
  <si>
    <t xml:space="preserve">EX MSC LAUREN / MSC EMMA / MSC ELISA XIII / MSC SIMONA / MSC MARIE LESLIE </t>
  </si>
  <si>
    <t xml:space="preserve">MSC VEGA </t>
  </si>
  <si>
    <t>FK530A</t>
  </si>
  <si>
    <t xml:space="preserve">EX MSC MARIE / MSC PERLE </t>
  </si>
  <si>
    <t xml:space="preserve">MSC MARIE LESLIE </t>
  </si>
  <si>
    <t xml:space="preserve">EX MSC PERLE </t>
  </si>
  <si>
    <t>FK532A</t>
  </si>
  <si>
    <t>EX MSC MARGRIT XIII / MSC PALOMA / MSC MARIE / MSC VERACRUZ V</t>
  </si>
  <si>
    <t>FK533A</t>
  </si>
  <si>
    <t xml:space="preserve">EX MSC CLORINDA </t>
  </si>
  <si>
    <t>FK534A</t>
  </si>
  <si>
    <t xml:space="preserve">EX MSC IRENE / MSC CLORINDA </t>
  </si>
  <si>
    <t xml:space="preserve">MSC BEATRICE </t>
  </si>
  <si>
    <t>FK535A</t>
  </si>
  <si>
    <t xml:space="preserve">EX MSC FAITH / MSC IRENE </t>
  </si>
  <si>
    <t>FK536A</t>
  </si>
  <si>
    <t>EX MSC QUITTERIE</t>
  </si>
  <si>
    <t>FK537A</t>
  </si>
  <si>
    <t>EX MSC BETTINA</t>
  </si>
  <si>
    <t>FK538A</t>
  </si>
  <si>
    <t>FK539A</t>
  </si>
  <si>
    <t>EX MSC SONIA / MSC VEGA / MSC DANIT</t>
  </si>
  <si>
    <t>FK540A</t>
  </si>
  <si>
    <t xml:space="preserve">EX MSC SONIA </t>
  </si>
  <si>
    <t>FK541A</t>
  </si>
  <si>
    <t>FK542A</t>
  </si>
  <si>
    <t>FK543A</t>
  </si>
  <si>
    <t>FK544A</t>
  </si>
  <si>
    <t xml:space="preserve">EX MSC BEATRICE </t>
  </si>
  <si>
    <t>FK545A</t>
  </si>
  <si>
    <t>FK546A</t>
  </si>
  <si>
    <t>EX MSC CARMELITA</t>
  </si>
  <si>
    <t xml:space="preserve">MSC SIENA </t>
  </si>
  <si>
    <t>FK547A</t>
  </si>
  <si>
    <t xml:space="preserve">EX MSC SIENA </t>
  </si>
  <si>
    <t>FK548A</t>
  </si>
  <si>
    <t>FK549A</t>
  </si>
  <si>
    <t xml:space="preserve">EX MSC PALOMA </t>
  </si>
  <si>
    <t>wk01'26</t>
  </si>
  <si>
    <t>FK550A</t>
  </si>
  <si>
    <t>FK551A</t>
  </si>
  <si>
    <t>FK552A</t>
  </si>
  <si>
    <t>CLANGA svc, via HMD</t>
  </si>
  <si>
    <t>EX MSC RENEE XIII</t>
  </si>
  <si>
    <t>FK601A</t>
  </si>
  <si>
    <t>FK602A</t>
  </si>
  <si>
    <t>EX MSC SIMONA / MSC RUBY</t>
  </si>
  <si>
    <t>FK603A</t>
  </si>
  <si>
    <t xml:space="preserve">EX MSC QUITTERIE / MSC RUBY / MSC EMANUELA </t>
  </si>
  <si>
    <t>FK604A</t>
  </si>
  <si>
    <t xml:space="preserve">EX MSC SIENA / MSC LORENZA / MSC DANIELA / </t>
  </si>
  <si>
    <t xml:space="preserve">MSC MARIACRISTINA </t>
  </si>
  <si>
    <t>FK605A</t>
  </si>
  <si>
    <t>INDUCE DMM &amp; UQR (DIRECT)</t>
  </si>
  <si>
    <t>EX MSC EVA</t>
  </si>
  <si>
    <t>INDUCE MUN &amp; DMM UQR (DIRECT)</t>
  </si>
  <si>
    <t>TBA // EX MSC ELISA XIII</t>
  </si>
  <si>
    <t>FK610A</t>
  </si>
  <si>
    <t>TBA // EX MSC DOLETTE</t>
  </si>
  <si>
    <t>FK611A</t>
  </si>
  <si>
    <t xml:space="preserve">TBA // EX MSC MARGRIT XIII </t>
  </si>
  <si>
    <t>FK612A</t>
  </si>
  <si>
    <t>TBA // EX MSC SIMONA</t>
  </si>
  <si>
    <t>FK613A</t>
  </si>
  <si>
    <t>EX MSC RUBY</t>
  </si>
  <si>
    <t>TBA // EX MSC FLAVIA</t>
  </si>
  <si>
    <t>FK614A</t>
  </si>
  <si>
    <t xml:space="preserve">EX MSC MARIACRISTINA </t>
  </si>
  <si>
    <t>FK615A</t>
  </si>
  <si>
    <t>USEC1 AMERICA</t>
  </si>
  <si>
    <t>PROFORMA SAILING TUESDAY</t>
  </si>
  <si>
    <t xml:space="preserve">NEW YORK 
(APM TERMINAL) </t>
  </si>
  <si>
    <t>MIAMI 
(POMTOC TERMINAL)</t>
  </si>
  <si>
    <t>FREEPORT</t>
  </si>
  <si>
    <t>GSL SOFIA</t>
  </si>
  <si>
    <t>DELAY FROM 02/07</t>
  </si>
  <si>
    <t xml:space="preserve">GERDA MAERSK </t>
  </si>
  <si>
    <t>DELAY FROM 09/07</t>
  </si>
  <si>
    <t>ex MAERSK ATHABASCA</t>
  </si>
  <si>
    <t xml:space="preserve">MAERSK SARNIA </t>
  </si>
  <si>
    <t>DELAY FROM 16/07</t>
  </si>
  <si>
    <t xml:space="preserve">ex GSL GRANIA </t>
  </si>
  <si>
    <t>MAERSK ATHABASCA</t>
  </si>
  <si>
    <t>DELAY FROM 23/07</t>
  </si>
  <si>
    <t>ex MAERSK SARNIA</t>
  </si>
  <si>
    <t xml:space="preserve">GSL GRANIA </t>
  </si>
  <si>
    <t>DELAY FROM 30/07</t>
  </si>
  <si>
    <t xml:space="preserve">ex GUDRUN MAERSK </t>
  </si>
  <si>
    <t>DELAY FROM 06/08</t>
  </si>
  <si>
    <t xml:space="preserve">ex COLUMBINE MAERSK </t>
  </si>
  <si>
    <t xml:space="preserve">GUDRUN MAERSK </t>
  </si>
  <si>
    <t>DELAY FROM 13/08</t>
  </si>
  <si>
    <t xml:space="preserve">ex KOSTAS K / COLUMBINE MAERSK </t>
  </si>
  <si>
    <t>DELAY FROM 20/08</t>
  </si>
  <si>
    <t>ex MAERSK TANJONG</t>
  </si>
  <si>
    <t xml:space="preserve">KOSTAS K </t>
  </si>
  <si>
    <t>DELAY FROM 27/08</t>
  </si>
  <si>
    <t xml:space="preserve">ex KOSTAS K / MAERSK TANJONG  </t>
  </si>
  <si>
    <t>DELAY FROM 03/09</t>
  </si>
  <si>
    <t>MAERSK TAIKUNG</t>
  </si>
  <si>
    <t>DELAY FROM 10/09</t>
  </si>
  <si>
    <t xml:space="preserve">MAERSK SANA </t>
  </si>
  <si>
    <t>DELAY FROM 17/09</t>
  </si>
  <si>
    <t>NORTHERN JAGUAR</t>
  </si>
  <si>
    <t>DELAY FROM 24/09</t>
  </si>
  <si>
    <t>GSL LYDIA</t>
  </si>
  <si>
    <t>DELAY FROM 01/10</t>
  </si>
  <si>
    <t>DELAY FROM 08/10</t>
  </si>
  <si>
    <t>DELAY FROM 15/10</t>
  </si>
  <si>
    <t>DELAY FROM 22/10</t>
  </si>
  <si>
    <t>DELAY FROM 29/10</t>
  </si>
  <si>
    <t xml:space="preserve">METHONI </t>
  </si>
  <si>
    <t>DELAY FROM 05/11</t>
  </si>
  <si>
    <t xml:space="preserve">MARIA Y </t>
  </si>
  <si>
    <t>DELAY FROM 12/11</t>
  </si>
  <si>
    <t xml:space="preserve">CHASTINE MAERSK </t>
  </si>
  <si>
    <t>DELAY FROM 19/11</t>
  </si>
  <si>
    <t xml:space="preserve">KOSTAS K  </t>
  </si>
  <si>
    <t>DELAY FROM 26/11</t>
  </si>
  <si>
    <t xml:space="preserve">COLUMBINE MAERSK </t>
  </si>
  <si>
    <t>DELAY FROM 03/12</t>
  </si>
  <si>
    <t xml:space="preserve">ex MAERSK TANJONG </t>
  </si>
  <si>
    <t xml:space="preserve">MAERSK SEVILLE </t>
  </si>
  <si>
    <t>DELAY FROM 10/12</t>
  </si>
  <si>
    <t>DELAY FROM 17/12</t>
  </si>
  <si>
    <t>ex MAERSK SANA</t>
  </si>
  <si>
    <t xml:space="preserve">MAERSK TANJONG </t>
  </si>
  <si>
    <t>DELAY FROM 24/12</t>
  </si>
  <si>
    <t>wk01'25</t>
  </si>
  <si>
    <t>DELAY FROM 31/12</t>
  </si>
  <si>
    <t>DELAY FROM 07/01</t>
  </si>
  <si>
    <t>DELAY FROM 14/01</t>
  </si>
  <si>
    <t>DELAY FROM 21/01</t>
  </si>
  <si>
    <t>DELAY FROM 28/01</t>
  </si>
  <si>
    <t>DELAY FROM 04/02</t>
  </si>
  <si>
    <t>1M SERVICE</t>
  </si>
  <si>
    <t>AMERICA SERVICE</t>
  </si>
  <si>
    <t xml:space="preserve">EX LE HAVRE </t>
  </si>
  <si>
    <t>GU505W</t>
  </si>
  <si>
    <t>EX MSC CAROLE</t>
  </si>
  <si>
    <t>GU506W</t>
  </si>
  <si>
    <t xml:space="preserve">EX MSC CHARLESTON / CONTI MAKALU </t>
  </si>
  <si>
    <t>GSL NINGBO</t>
  </si>
  <si>
    <t>GU507W</t>
  </si>
  <si>
    <t>EX MSC UTMOST VIII</t>
  </si>
  <si>
    <t xml:space="preserve">MSC NATASHA XIII </t>
  </si>
  <si>
    <t>GU508W</t>
  </si>
  <si>
    <t>EX MSC DESIREE / MSC UTMOST VIII / MSC IVORY COAST / MSC LAGOS X</t>
  </si>
  <si>
    <t>GU509W</t>
  </si>
  <si>
    <t>EX MSC MICHELA / MSC DESIREE / MSC UTMOST VIII / MSC ALGHERO / MSC CRISTINA / MSC JASPER VIII</t>
  </si>
  <si>
    <t>GU510W</t>
  </si>
  <si>
    <t xml:space="preserve">EX MSC MARINA / MSC MICHELA / MSC DESIREE / MSC RENEE / MSC TRIESTE </t>
  </si>
  <si>
    <t xml:space="preserve">MSC RENEE </t>
  </si>
  <si>
    <t>GU511W</t>
  </si>
  <si>
    <t xml:space="preserve">EX MSC ELISA XIII / MSC RENEE / MSC PALAK </t>
  </si>
  <si>
    <t xml:space="preserve">BREMEN </t>
  </si>
  <si>
    <t>GU512W</t>
  </si>
  <si>
    <t>EX MSC SIYA B / MSC RACHELE / MSC DESIREE / MSC FAIRFIELD</t>
  </si>
  <si>
    <t>GU513W</t>
  </si>
  <si>
    <t>EX MSC LE HAVRE / GREENVILLE</t>
  </si>
  <si>
    <t xml:space="preserve">MSC RACHELE </t>
  </si>
  <si>
    <t>GU514W</t>
  </si>
  <si>
    <t>EX MSC MAEVA</t>
  </si>
  <si>
    <t>GREENFIELD</t>
  </si>
  <si>
    <t>GU515W</t>
  </si>
  <si>
    <t xml:space="preserve">EX MSC CAMEROON / MSC SHREYA B </t>
  </si>
  <si>
    <t>GU516W</t>
  </si>
  <si>
    <t xml:space="preserve">EX MSC NAMIBIA </t>
  </si>
  <si>
    <t>GU517W</t>
  </si>
  <si>
    <t>GU518W</t>
  </si>
  <si>
    <t>42DAYS</t>
  </si>
  <si>
    <t xml:space="preserve">MSC DOUALA VIII </t>
  </si>
  <si>
    <t>GU519W</t>
  </si>
  <si>
    <t>NEW PROFORMA</t>
  </si>
  <si>
    <t>GU520W</t>
  </si>
  <si>
    <t xml:space="preserve">EX MSC RIKKU / MSC NATASHA XIII </t>
  </si>
  <si>
    <t xml:space="preserve">MSC UTMOST VIII </t>
  </si>
  <si>
    <t>GU521W</t>
  </si>
  <si>
    <t xml:space="preserve">EX MSC EMMA / MSC UTMOST VIII </t>
  </si>
  <si>
    <t>MSC RIKKU</t>
  </si>
  <si>
    <t>GU522W</t>
  </si>
  <si>
    <t>EX EUROPE / MSC BRIDGEPORT / MSC RIDA VIII</t>
  </si>
  <si>
    <t xml:space="preserve">MSC ANTONELLA </t>
  </si>
  <si>
    <t>GU523W</t>
  </si>
  <si>
    <t>33-35 DAYS</t>
  </si>
  <si>
    <t>35-37 DAYS</t>
  </si>
  <si>
    <t>BREMEN</t>
  </si>
  <si>
    <t>GU524W</t>
  </si>
  <si>
    <t xml:space="preserve">EX MANZANILLO BRIDGE / BREMEN </t>
  </si>
  <si>
    <t>MSC MICHELA</t>
  </si>
  <si>
    <t>GU525W</t>
  </si>
  <si>
    <t>EX MSC COTONOU VIII</t>
  </si>
  <si>
    <t>MSC RACHELE</t>
  </si>
  <si>
    <t>GU526W</t>
  </si>
  <si>
    <t xml:space="preserve">EX MSC RACHELE </t>
  </si>
  <si>
    <t>MSC YOKOHAMA</t>
  </si>
  <si>
    <t>GU527W</t>
  </si>
  <si>
    <t>GU528W</t>
  </si>
  <si>
    <t>EX MSC SHREYA B / MSC SOFIA PAZ</t>
  </si>
  <si>
    <t xml:space="preserve">MSC LUCY </t>
  </si>
  <si>
    <t>GU529W</t>
  </si>
  <si>
    <t xml:space="preserve">EX MSC SHREYA B </t>
  </si>
  <si>
    <t xml:space="preserve">MSC CHARLESTON </t>
  </si>
  <si>
    <t>GU530W</t>
  </si>
  <si>
    <t>EX MSC KATRINA / MSC CLEA</t>
  </si>
  <si>
    <t xml:space="preserve">MSC ROMANE </t>
  </si>
  <si>
    <t>GU531W</t>
  </si>
  <si>
    <t>GU532W</t>
  </si>
  <si>
    <t>GU533W</t>
  </si>
  <si>
    <t>GU534W</t>
  </si>
  <si>
    <t xml:space="preserve">EX MSC RIKKU </t>
  </si>
  <si>
    <t>MSC UTMOST VIII</t>
  </si>
  <si>
    <t>GU535W</t>
  </si>
  <si>
    <t>EX MSC ANTONELLA</t>
  </si>
  <si>
    <t>GU536W</t>
  </si>
  <si>
    <t xml:space="preserve">EX BREMEN / MSC ANTONELLA / MSC CHIARA X / MSC DENISSE X </t>
  </si>
  <si>
    <t xml:space="preserve">MSC JUBILEE IX </t>
  </si>
  <si>
    <t>GU537W</t>
  </si>
  <si>
    <t>EX MSC MICHELA / MSC RIKKU / MSC JASMINE X</t>
  </si>
  <si>
    <t xml:space="preserve">PUSAN C </t>
  </si>
  <si>
    <t>GU538W</t>
  </si>
  <si>
    <t xml:space="preserve">EX MSC RACHELE / MSC MICHELA / MSC JASMINE X / MSC RIKKU / MSC JASMINE X </t>
  </si>
  <si>
    <t>GU539W</t>
  </si>
  <si>
    <t>EX MSC YOKOHAMA / MSC RACHELE</t>
  </si>
  <si>
    <t>GU540W</t>
  </si>
  <si>
    <t>GU541W</t>
  </si>
  <si>
    <t xml:space="preserve">DIVERT TO EMPIRE SVC - VOY: GE544E </t>
  </si>
  <si>
    <t>EX MSC YOKOHAMA</t>
  </si>
  <si>
    <t>CONTI MAKALU</t>
  </si>
  <si>
    <t>GU542W</t>
  </si>
  <si>
    <t xml:space="preserve">DIVERT TO EMPIRE SVC - VOY: GE545E </t>
  </si>
  <si>
    <t>GU543W</t>
  </si>
  <si>
    <t xml:space="preserve">EX MSC CHARLESTON / MSC BRIDGEPORT / C HAMBURG </t>
  </si>
  <si>
    <t>C HAMBURG</t>
  </si>
  <si>
    <t>GU544W</t>
  </si>
  <si>
    <t xml:space="preserve">DIVERT TO EMPIRE SVC - VOY: GE547E </t>
  </si>
  <si>
    <t>EX MSC PAMELA</t>
  </si>
  <si>
    <t>MSC BRIDGEPORT</t>
  </si>
  <si>
    <t>GU545W</t>
  </si>
  <si>
    <t xml:space="preserve">DIVERT TO EMPIRE SVC - VOY: GE548E </t>
  </si>
  <si>
    <t>GU546W</t>
  </si>
  <si>
    <t>MSC MAPUTO</t>
  </si>
  <si>
    <t>GU547W</t>
  </si>
  <si>
    <t>MSC CHIARA X</t>
  </si>
  <si>
    <t>GU548W</t>
  </si>
  <si>
    <t>GU549W</t>
  </si>
  <si>
    <t xml:space="preserve">EX MSC JUBILEE IX </t>
  </si>
  <si>
    <t>GU550W</t>
  </si>
  <si>
    <t>GU551W</t>
  </si>
  <si>
    <t>GU552W</t>
  </si>
  <si>
    <t>GU601W</t>
  </si>
  <si>
    <t>ex MSC SARA ELENA</t>
  </si>
  <si>
    <t>MSC ANCHORAGE</t>
  </si>
  <si>
    <t>GU602W</t>
  </si>
  <si>
    <t>EX CONTI MAKALU</t>
  </si>
  <si>
    <t xml:space="preserve">C HAMBURG </t>
  </si>
  <si>
    <t>GU603W</t>
  </si>
  <si>
    <t>EX CONTI MAKALU / MSC SHAY</t>
  </si>
  <si>
    <t xml:space="preserve">CONTI MAKALU </t>
  </si>
  <si>
    <t>GU604W</t>
  </si>
  <si>
    <t>EX MSC SHAY / C HAMBURG / MSC SHAY</t>
  </si>
  <si>
    <t xml:space="preserve">MSC ARCHIMIDIS VIII </t>
  </si>
  <si>
    <t>GU605W</t>
  </si>
  <si>
    <t>EX C HAMBURG</t>
  </si>
  <si>
    <t>GU606W</t>
  </si>
  <si>
    <t>EX GSL NINGBO</t>
  </si>
  <si>
    <t>GU607W</t>
  </si>
  <si>
    <t>EMERALD</t>
  </si>
  <si>
    <t>EMPIRE</t>
  </si>
  <si>
    <t>NEXT AMERICA</t>
  </si>
  <si>
    <t xml:space="preserve">EX MSC MAPUTO </t>
  </si>
  <si>
    <t>GU608W</t>
  </si>
  <si>
    <t>EX MSC CHIARA X</t>
  </si>
  <si>
    <t>GU609W</t>
  </si>
  <si>
    <t>GU610W</t>
  </si>
  <si>
    <t>GU611W</t>
  </si>
  <si>
    <t xml:space="preserve">EX MSC JUBILEE IX / MSC JAMBOREE IX / MSC DAKAR X </t>
  </si>
  <si>
    <t>GU612W</t>
  </si>
  <si>
    <t>EMPIRE (T/S BUSAN)</t>
  </si>
  <si>
    <t>GU613W</t>
  </si>
  <si>
    <t xml:space="preserve">EX PUSAN C </t>
  </si>
  <si>
    <t xml:space="preserve">EX MSC RACHELE / PUSAN C </t>
  </si>
  <si>
    <t>GU614W</t>
  </si>
  <si>
    <t>EX MSC SOFIA CELESTE</t>
  </si>
  <si>
    <t>MSC LISBON IX</t>
  </si>
  <si>
    <t>GU615W</t>
  </si>
  <si>
    <t xml:space="preserve">EX MSC GREENWICH / MSC ROMANE </t>
  </si>
  <si>
    <t xml:space="preserve">MSC DENISSE X </t>
  </si>
  <si>
    <t>GU616W</t>
  </si>
  <si>
    <t>GU617W</t>
  </si>
  <si>
    <t>EX C HAMBURG / MSC JAVELIN IX / MSC LETIZIA</t>
  </si>
  <si>
    <t>GU618W</t>
  </si>
  <si>
    <t xml:space="preserve">EX MSC TEXAS / MSC PINA / MSC JAVELIN IX </t>
  </si>
  <si>
    <t xml:space="preserve">MSC VITTORIA </t>
  </si>
  <si>
    <t>GU619W</t>
  </si>
  <si>
    <t>**NEW PROFORMA**</t>
  </si>
  <si>
    <t>EX MSC DENISSE X</t>
  </si>
  <si>
    <t>MSC FAIRFIELD</t>
  </si>
  <si>
    <t>GU620W</t>
  </si>
  <si>
    <t xml:space="preserve"> ex GSL NINGBO / MSC SUSANNA </t>
  </si>
  <si>
    <t xml:space="preserve">MSC BUSAN VIII </t>
  </si>
  <si>
    <t>GU621W</t>
  </si>
  <si>
    <t>GU622W</t>
  </si>
  <si>
    <t>GU623W</t>
  </si>
  <si>
    <t>GU624W</t>
  </si>
  <si>
    <t>ex MSC KUMSAL</t>
  </si>
  <si>
    <t>MSC JAMBOREE IX</t>
  </si>
  <si>
    <t>GU625W</t>
  </si>
  <si>
    <t>GU626W</t>
  </si>
  <si>
    <t>ex MSC DOUALA VIII</t>
  </si>
  <si>
    <t>SANTA LORETTA</t>
  </si>
  <si>
    <t>GU627W</t>
  </si>
  <si>
    <t>GU628W</t>
  </si>
  <si>
    <t xml:space="preserve">ex MSC DENISSE X </t>
  </si>
  <si>
    <t xml:space="preserve">MSC TOGO  </t>
  </si>
  <si>
    <t>GU629W</t>
  </si>
  <si>
    <t>GU630W</t>
  </si>
  <si>
    <t>GU631W</t>
  </si>
  <si>
    <t>GU632W</t>
  </si>
  <si>
    <t xml:space="preserve">EX MSC FAIRFIELD </t>
  </si>
  <si>
    <t>GU633W</t>
  </si>
  <si>
    <t xml:space="preserve">EX MSC BUSAN VIII </t>
  </si>
  <si>
    <t>GU634W</t>
  </si>
  <si>
    <t>GU635W</t>
  </si>
  <si>
    <t xml:space="preserve">MSC MAPUTO </t>
  </si>
  <si>
    <t>GU636W</t>
  </si>
  <si>
    <t xml:space="preserve">MSC CHIARA X </t>
  </si>
  <si>
    <t>GU637W</t>
  </si>
  <si>
    <t>USA RATE BASED CONTAINER GATE IN DATE</t>
  </si>
  <si>
    <t>SHIKRA SERVICE</t>
  </si>
  <si>
    <t>SHIKRA
PROFORMA SAILING TUE</t>
  </si>
  <si>
    <t>EX. MSC PALAK</t>
  </si>
  <si>
    <t xml:space="preserve">MSC OSCAR </t>
  </si>
  <si>
    <t>QS450A</t>
  </si>
  <si>
    <t>MARIANNA I</t>
  </si>
  <si>
    <t>QS451A</t>
  </si>
  <si>
    <t>MSC JASPER VIII</t>
  </si>
  <si>
    <t>QS452A</t>
  </si>
  <si>
    <t>MSC URSULA VI</t>
  </si>
  <si>
    <t>QS501A</t>
  </si>
  <si>
    <t>MSC NAIROBI X</t>
  </si>
  <si>
    <t>QS502A</t>
  </si>
  <si>
    <t>QS503A</t>
  </si>
  <si>
    <t>QS504A</t>
  </si>
  <si>
    <t>QS505A</t>
  </si>
  <si>
    <t>QS506A</t>
  </si>
  <si>
    <t>MSC JUDITH</t>
  </si>
  <si>
    <t>QS507A</t>
  </si>
  <si>
    <t xml:space="preserve">MSC GIOVANNA VII </t>
  </si>
  <si>
    <t>QS508A</t>
  </si>
  <si>
    <t>QS509A</t>
  </si>
  <si>
    <t>QS510A</t>
  </si>
  <si>
    <t>QS511A</t>
  </si>
  <si>
    <t>CONTI CORTESIA</t>
  </si>
  <si>
    <t>QS512A</t>
  </si>
  <si>
    <t>MSC DESIREE</t>
  </si>
  <si>
    <t>QS513A</t>
  </si>
  <si>
    <t>MSC GREENWICH</t>
  </si>
  <si>
    <t>QS514A</t>
  </si>
  <si>
    <t>ex. MSC GIOVANNA VII</t>
  </si>
  <si>
    <t>MSC NAGOYA V (no export vsl operating)</t>
  </si>
  <si>
    <t>QS515A</t>
  </si>
  <si>
    <t>QS516A</t>
  </si>
  <si>
    <t>EX. MSC NAGOYA V / MSC NAMIBIA</t>
  </si>
  <si>
    <t>MSC VITTORIA</t>
  </si>
  <si>
    <t>QS517A</t>
  </si>
  <si>
    <t>PEARL-SHIKRA
PROFORMA SAILING SATURDAY</t>
  </si>
  <si>
    <t>QH518A</t>
  </si>
  <si>
    <t>QH519A</t>
  </si>
  <si>
    <t>EX MSC DESIREE</t>
  </si>
  <si>
    <t>QH520A</t>
  </si>
  <si>
    <t>EX MSC URSULA VI / MSC AGRIGENTO</t>
  </si>
  <si>
    <t>MSC MAEVA</t>
  </si>
  <si>
    <t>QH521A</t>
  </si>
  <si>
    <t>PROFORMA SAILING SATURDAY</t>
  </si>
  <si>
    <t>PEARL-SHIKRA</t>
  </si>
  <si>
    <t>EX MSC LUISA</t>
  </si>
  <si>
    <t xml:space="preserve">MSC AGRIGENTO </t>
  </si>
  <si>
    <t>QH522A</t>
  </si>
  <si>
    <t>EX MSC BRIDGEPORT / MSC TIANSHAN</t>
  </si>
  <si>
    <t>QH523A</t>
  </si>
  <si>
    <t xml:space="preserve">EX MSC NAMIBIA / MSC MARIA SAVERIA / MSC GABON </t>
  </si>
  <si>
    <t xml:space="preserve">MSC TAVVISHI VI  </t>
  </si>
  <si>
    <t>QH524A</t>
  </si>
  <si>
    <t>EX VALUE</t>
  </si>
  <si>
    <t>QH525A</t>
  </si>
  <si>
    <t>EX MSC KATYAYNI / MSC TOPAZ / MSC MUNDRA VIII / NAVARINO / MSC LUISA</t>
  </si>
  <si>
    <t xml:space="preserve">OMIT SIN </t>
  </si>
  <si>
    <t>QH526A</t>
  </si>
  <si>
    <t xml:space="preserve">EX NAVARINO </t>
  </si>
  <si>
    <t>QH527A</t>
  </si>
  <si>
    <t xml:space="preserve">EX MSC DESIREE / MSC AGAMEMNON VIII / MSC LEANNE </t>
  </si>
  <si>
    <t>QH528A</t>
  </si>
  <si>
    <t>EX MSC BENIN / MSC TINA / MSC CATERINA / MSC AMSTERDAM</t>
  </si>
  <si>
    <t>QH529A</t>
  </si>
  <si>
    <t>EX MSC CLEA / MSC ISTANBUL  / MSC AMSTERDAM / MSC ROMANE</t>
  </si>
  <si>
    <t>MSC CLEA</t>
  </si>
  <si>
    <t>QH530A</t>
  </si>
  <si>
    <t xml:space="preserve">EX MSC BRIDGEPORT / MSC SILVANA VIII / MSC SAVONA / MSC CATERINA </t>
  </si>
  <si>
    <t>QH531A</t>
  </si>
  <si>
    <t>induce INNSA , ETA 08-SEP</t>
  </si>
  <si>
    <t xml:space="preserve">EX MSC SILVANA VIII / MSC ALMA VII / MSC SAVONA / MSC TASMAN VI </t>
  </si>
  <si>
    <t>QH532A</t>
  </si>
  <si>
    <t>PROFORMA SAILING SUNDAY</t>
  </si>
  <si>
    <t xml:space="preserve">EX MSC ELODIE / MSC RENEE XIII / MSC PALOMA / MSC VERACRUZ V </t>
  </si>
  <si>
    <t>QS533A</t>
  </si>
  <si>
    <t>EX MSC ELODIE</t>
  </si>
  <si>
    <t>QS534A</t>
  </si>
  <si>
    <t>EX MSC JEWEL / MSC DANIELA</t>
  </si>
  <si>
    <t xml:space="preserve">MSC MICOL </t>
  </si>
  <si>
    <t>QS535A</t>
  </si>
  <si>
    <t>induce NSA , eta 06-Oct</t>
  </si>
  <si>
    <t>EX MSC TARANTO / MSC MILAN</t>
  </si>
  <si>
    <t xml:space="preserve">MSC JEWEL  </t>
  </si>
  <si>
    <t>QS536A</t>
  </si>
  <si>
    <t xml:space="preserve">EX MSC SERENA </t>
  </si>
  <si>
    <t xml:space="preserve">MSC ORSOLA </t>
  </si>
  <si>
    <t>QS537A</t>
  </si>
  <si>
    <t>EX NAVARINO</t>
  </si>
  <si>
    <t>QS538A</t>
  </si>
  <si>
    <t xml:space="preserve">EX MSC PALOMA / MSC SERENA / MSC AMSTERDAM </t>
  </si>
  <si>
    <t>QS539A</t>
  </si>
  <si>
    <t xml:space="preserve">EX MSC VERACRUZ V / MSC AMSTERDAM / MSC SERENA </t>
  </si>
  <si>
    <t xml:space="preserve">MSC ALBANY </t>
  </si>
  <si>
    <t>QS540A</t>
  </si>
  <si>
    <t>ETA NSA 04-Nov</t>
  </si>
  <si>
    <t>induce NSA</t>
  </si>
  <si>
    <t xml:space="preserve">EX MSC KANOKO / MSC VENICE </t>
  </si>
  <si>
    <t>QS541A</t>
  </si>
  <si>
    <t>EX MSC MICOL / MSC RAVENNA / MSC VENICE / MSC ALTAIR / MSC KANOKO</t>
  </si>
  <si>
    <t>QS542A</t>
  </si>
  <si>
    <t xml:space="preserve">EX MSC VENICE / MSC RAVENNA / MSC AURORA / MSC COTONOU VIII / MSC VITA </t>
  </si>
  <si>
    <t>QS543A</t>
  </si>
  <si>
    <t xml:space="preserve">EX MSC ORSOLA / MSC EMANUELA / MSC VITA </t>
  </si>
  <si>
    <t xml:space="preserve">MSC SURABAYA VIII </t>
  </si>
  <si>
    <t>QS544A</t>
  </si>
  <si>
    <t>EX MSC DARIA /MSC VILDA X</t>
  </si>
  <si>
    <t>QS545A</t>
  </si>
  <si>
    <t>EX MSC AMSTERDAM</t>
  </si>
  <si>
    <t>QS546A</t>
  </si>
  <si>
    <t>EX MSC SERENA</t>
  </si>
  <si>
    <t>QS547A</t>
  </si>
  <si>
    <t>MSC JASMINE X / MSC DOMNA X</t>
  </si>
  <si>
    <t>QS548A</t>
  </si>
  <si>
    <t>NHAVA SHEVA
(BHARAT MUMBAI CT)</t>
  </si>
  <si>
    <t>MUNDRA 
(ADANI ICT)</t>
  </si>
  <si>
    <t>EX MSC JASMINE X / MSC KATRINA / MSC JASMINE X</t>
  </si>
  <si>
    <t>WK 51</t>
  </si>
  <si>
    <t xml:space="preserve">MSC MARIA ELENA </t>
  </si>
  <si>
    <t>QS549A</t>
  </si>
  <si>
    <t xml:space="preserve">EX MSC VITA / MSC NEW YORK / MSC JUSTICE VIII / MSC SOFIA CELESTE </t>
  </si>
  <si>
    <t>WK 52</t>
  </si>
  <si>
    <t xml:space="preserve">MSC FIE X </t>
  </si>
  <si>
    <t>QS550A</t>
  </si>
  <si>
    <t>EX MSC FIE X / MSC JUSTICE VIII / MSC LETIZIA / MSC DOMNA X</t>
  </si>
  <si>
    <t>WK 01'26</t>
  </si>
  <si>
    <t>QS551A</t>
  </si>
  <si>
    <t>EX MSC VILDA X</t>
  </si>
  <si>
    <t>WK 02</t>
  </si>
  <si>
    <t>QS552A</t>
  </si>
  <si>
    <t>EX MSC KALINA / MSC LIVORNO / MSC LILY</t>
  </si>
  <si>
    <t>WK 03</t>
  </si>
  <si>
    <t>QS601A</t>
  </si>
  <si>
    <t>QC602A - via MUN</t>
  </si>
  <si>
    <t>QS602A</t>
  </si>
  <si>
    <t>EX MSC IRIS / MSC PANAYA</t>
  </si>
  <si>
    <t>WK 04</t>
  </si>
  <si>
    <t xml:space="preserve">EX MSC DOMNA X / MSC ARCHIMIDIS VIII / MSC SIMONA &amp; MSC ACE II </t>
  </si>
  <si>
    <t>WK 05</t>
  </si>
  <si>
    <t>QS603A</t>
  </si>
  <si>
    <t xml:space="preserve">EX MSC MARIA ELENA / MSC BUSAN </t>
  </si>
  <si>
    <t>WK 06</t>
  </si>
  <si>
    <t>QS604A</t>
  </si>
  <si>
    <t>EX MSC SOFIA CELESTE / MSC FIE X / MSC ARCHIMIDIS VIII / MSC DESIREE / MSC JASMINE X</t>
  </si>
  <si>
    <t>WK 07</t>
  </si>
  <si>
    <t xml:space="preserve">MSC SIYA B </t>
  </si>
  <si>
    <t>QS605A</t>
  </si>
  <si>
    <t>QC605A - via MUN</t>
  </si>
  <si>
    <t>EX MSC LETIZIA / MSC DOMNA X</t>
  </si>
  <si>
    <t>WK 08</t>
  </si>
  <si>
    <t>QS606A</t>
  </si>
  <si>
    <t>QC606A - via MUN</t>
  </si>
  <si>
    <t>EX MSC LIVORNO / MSC BRANKA</t>
  </si>
  <si>
    <t>WK 09</t>
  </si>
  <si>
    <t>MSC SOFIA CELESTE</t>
  </si>
  <si>
    <t>EX MSC LILY</t>
  </si>
  <si>
    <t>QS608A</t>
  </si>
  <si>
    <t>FK607A - via MUN</t>
  </si>
  <si>
    <t>EX MSC FRANCESCA</t>
  </si>
  <si>
    <t>QS609A</t>
  </si>
  <si>
    <t xml:space="preserve">EX MSC EMANUELA / MSC RANIA VIII / MSC JUDITH </t>
  </si>
  <si>
    <t xml:space="preserve">EX MSC BUSAN / MSC JAMBOREE IX / MSC JUSTICE VIII </t>
  </si>
  <si>
    <t>QS611A</t>
  </si>
  <si>
    <t>EX GREENVILLE / MSC JAMBOREE IX / MSC IDANIA</t>
  </si>
  <si>
    <t>QS612A</t>
  </si>
  <si>
    <t>QS613A</t>
  </si>
  <si>
    <t xml:space="preserve">EX MSC SOFIA CELESTE / MSC LETIZIA / MSC ALEXANDRA  / MSC FLAVIA / MSC CLORINDA </t>
  </si>
  <si>
    <t>QS614A</t>
  </si>
  <si>
    <t>EX MSC CLORINDA / MSC SIMONA / MSC BERYL / MSC CLORINDA</t>
  </si>
  <si>
    <t xml:space="preserve">MSC MARIA SAVERIA  </t>
  </si>
  <si>
    <t>QS615A</t>
  </si>
  <si>
    <t>EX MSC DARLENE / MSC REEF / MSC VICTORINE / MSC ALEXANDRA / MSC MELISSA</t>
  </si>
  <si>
    <t>QS616A</t>
  </si>
  <si>
    <t xml:space="preserve">EX MSC ELISA XIII </t>
  </si>
  <si>
    <t>QS617A</t>
  </si>
  <si>
    <t xml:space="preserve">EX MSC PALOMA / MSC ELISA XIII  / MSC CARMELA </t>
  </si>
  <si>
    <t xml:space="preserve">MSC REEF  </t>
  </si>
  <si>
    <t>QS618A</t>
  </si>
  <si>
    <t>EX MSC TAYLOR</t>
  </si>
  <si>
    <t>QS619A</t>
  </si>
  <si>
    <t xml:space="preserve">EX MSC ERICA / MSC VEGA / MSC ZOE </t>
  </si>
  <si>
    <t>QS620A</t>
  </si>
  <si>
    <t>*swop mun &amp; nsa routing</t>
  </si>
  <si>
    <t xml:space="preserve">EX MSC SONIA / MSC SVEVA </t>
  </si>
  <si>
    <t>QS621A</t>
  </si>
  <si>
    <t xml:space="preserve">EX MSC MARIA SAVERIA / MSC SONIA / MSC MIA </t>
  </si>
  <si>
    <t>QS622A</t>
  </si>
  <si>
    <t>EX MSC SONIA / MSC ALLEGRA</t>
  </si>
  <si>
    <t>QS623A</t>
  </si>
  <si>
    <t xml:space="preserve">EX MSC MILAN </t>
  </si>
  <si>
    <t xml:space="preserve">MSC MIRJAM </t>
  </si>
  <si>
    <t>QS624A</t>
  </si>
  <si>
    <t>EX MSC ALEXANDRA / MSC MICHEL CAPPELLINI</t>
  </si>
  <si>
    <t>QS625A</t>
  </si>
  <si>
    <t>**NEW ROUTING &amp; PROFORMA**</t>
  </si>
  <si>
    <t xml:space="preserve">EX MSC REEF  </t>
  </si>
  <si>
    <t xml:space="preserve">MSC VIVIANA </t>
  </si>
  <si>
    <t>QS626A</t>
  </si>
  <si>
    <t>EX MSC EMANUELA</t>
  </si>
  <si>
    <t>QS627A</t>
  </si>
  <si>
    <t xml:space="preserve">EX MSC LORETO </t>
  </si>
  <si>
    <t>QS628A</t>
  </si>
  <si>
    <t xml:space="preserve">EX MSC NELA / MSC LORETO  / MSC APOLLINE / MSC LORETO </t>
  </si>
  <si>
    <t>QS629A</t>
  </si>
  <si>
    <t xml:space="preserve">EX MSC ERICA  / MSC NELA / MSC LORETO /  MSC ERICA </t>
  </si>
  <si>
    <t>QS630A</t>
  </si>
  <si>
    <t xml:space="preserve">EX MSC DILETTA / MSC ERICA  / MSC NELA V / MSC LORETO </t>
  </si>
  <si>
    <t xml:space="preserve">MSC DITTE </t>
  </si>
  <si>
    <t>QS631A</t>
  </si>
  <si>
    <t xml:space="preserve">EX MSC DILETTA  / MSC ERICA / MSC DILETTA / MSC NELA </t>
  </si>
  <si>
    <t>QS632A</t>
  </si>
  <si>
    <t>EX MSC DILETTA</t>
  </si>
  <si>
    <t>QS633A</t>
  </si>
  <si>
    <t>EX MSC AMBRA</t>
  </si>
  <si>
    <t xml:space="preserve">MSC NELA </t>
  </si>
  <si>
    <t>QS634A</t>
  </si>
  <si>
    <t xml:space="preserve">EX MSC VIVIANA </t>
  </si>
  <si>
    <t>QS635A</t>
  </si>
  <si>
    <t>QS636A</t>
  </si>
  <si>
    <t>QS637A</t>
  </si>
  <si>
    <t>QS638A</t>
  </si>
  <si>
    <t>QS639A</t>
  </si>
  <si>
    <t>QS640A</t>
  </si>
  <si>
    <t>QS641A</t>
  </si>
  <si>
    <t>QS642A</t>
  </si>
  <si>
    <t>OSPREY SERVICE</t>
  </si>
  <si>
    <t>KARACHI</t>
  </si>
  <si>
    <t xml:space="preserve">TBN </t>
  </si>
  <si>
    <t>SO617A</t>
  </si>
  <si>
    <t>SO618A</t>
  </si>
  <si>
    <t>SO619A</t>
  </si>
  <si>
    <t>SO620A</t>
  </si>
  <si>
    <t>SO621A</t>
  </si>
  <si>
    <t>SO622A</t>
  </si>
  <si>
    <t>KARTHIGAYAN VELU</t>
  </si>
  <si>
    <t>karthigayan.velu@msc.com</t>
  </si>
  <si>
    <t>CRYSTAL LEE</t>
  </si>
  <si>
    <t>crystal.lee@msc.com</t>
  </si>
  <si>
    <t>SARA KOH</t>
  </si>
  <si>
    <t>sara.koh@msc.com</t>
  </si>
  <si>
    <t>LIM LEE HLI</t>
  </si>
  <si>
    <t>leehli.lim@msc.com</t>
  </si>
  <si>
    <t>AFRICA EXPRESS SERVICE</t>
  </si>
  <si>
    <t>SUN</t>
  </si>
  <si>
    <t>CNTR PICK UP</t>
  </si>
  <si>
    <t>ex MSC KATRINA / MSC BERYL / MSC AUDREY</t>
  </si>
  <si>
    <t>FY351A</t>
  </si>
  <si>
    <t>ex MSC BERANGERE / MSC KATRINA</t>
  </si>
  <si>
    <t xml:space="preserve">MSC BERYL </t>
  </si>
  <si>
    <t>FY352A</t>
  </si>
  <si>
    <t>ex MSC FATMA / MSC C. MONTAINE</t>
  </si>
  <si>
    <t xml:space="preserve">MSC WASHINGTON </t>
  </si>
  <si>
    <t>FY401A</t>
  </si>
  <si>
    <t>FY402A</t>
  </si>
  <si>
    <t>FY403A</t>
  </si>
  <si>
    <t>FY404A</t>
  </si>
  <si>
    <t>ex MSC TARANTO / MSC SAVONA / MSC VALERIA</t>
  </si>
  <si>
    <t>FY405A</t>
  </si>
  <si>
    <t xml:space="preserve">ex MSC DEILA / MSC FRANCESCA </t>
  </si>
  <si>
    <t>FY406A</t>
  </si>
  <si>
    <t>FY407A</t>
  </si>
  <si>
    <t>EX MSC FREYA / MSC RAVENNA / CAPE SOUNIO</t>
  </si>
  <si>
    <t>FY408A</t>
  </si>
  <si>
    <t>INDUCE COLOMBO</t>
  </si>
  <si>
    <t xml:space="preserve">ex  MSC EVA / MSC FREYA / MSC VIRGO </t>
  </si>
  <si>
    <t xml:space="preserve">MSC FREYA  </t>
  </si>
  <si>
    <t>FY409A</t>
  </si>
  <si>
    <t>ex MSC SOFIA / CAPE SOUNIO / MSC FREYA  / MSC MARGRIT</t>
  </si>
  <si>
    <t>FY410A</t>
  </si>
  <si>
    <t>ex MSC THAIS / MSC EVA</t>
  </si>
  <si>
    <t>FY411A</t>
  </si>
  <si>
    <t>ex MSC ALIYA</t>
  </si>
  <si>
    <t>FY412A</t>
  </si>
  <si>
    <t xml:space="preserve">ex MSC LELLA / MSC CAPELLA / MSC ALIYA </t>
  </si>
  <si>
    <t>WK 15'</t>
  </si>
  <si>
    <t xml:space="preserve">MSC LELLA </t>
  </si>
  <si>
    <t>FY413A</t>
  </si>
  <si>
    <t xml:space="preserve">ex MSC BERYL / MSC AUDREY </t>
  </si>
  <si>
    <t>FY414A</t>
  </si>
  <si>
    <t xml:space="preserve">ex MSC SAVONA /  MSC WASHINGTON / MSC AUDREY </t>
  </si>
  <si>
    <t>WK 17'</t>
  </si>
  <si>
    <t>FY415A</t>
  </si>
  <si>
    <t xml:space="preserve">ex MSC WASHINGTON / MSC AJACCIO </t>
  </si>
  <si>
    <t>WK 18'</t>
  </si>
  <si>
    <r>
      <rPr>
        <sz val="10"/>
        <rFont val="Calibri"/>
        <family val="2"/>
        <scheme val="minor"/>
      </rPr>
      <t>MSC DARIEN</t>
    </r>
    <r>
      <rPr>
        <sz val="10"/>
        <color rgb="FFFF0000"/>
        <rFont val="Calibri"/>
        <family val="2"/>
        <scheme val="minor"/>
      </rPr>
      <t xml:space="preserve"> </t>
    </r>
  </si>
  <si>
    <t>FY416A</t>
  </si>
  <si>
    <t xml:space="preserve">ex  CATHERINE C / MSC DARIEN / MSC LIVORNO </t>
  </si>
  <si>
    <t>FY417A</t>
  </si>
  <si>
    <t>ex MSC TOKYO / MSC DARIA</t>
  </si>
  <si>
    <t>WK 20'</t>
  </si>
  <si>
    <t>MSC AGAMEMNON</t>
  </si>
  <si>
    <t>FY418A</t>
  </si>
  <si>
    <t>ex MSC MAGNUM VII  / MSC DEILA / MSC BETTINA</t>
  </si>
  <si>
    <t>WK 21'</t>
  </si>
  <si>
    <t xml:space="preserve">BF HAMBURG </t>
  </si>
  <si>
    <t>FY419A</t>
  </si>
  <si>
    <t xml:space="preserve">ex MSC MARINA/ MSC JOANNA </t>
  </si>
  <si>
    <t>WK 22'</t>
  </si>
  <si>
    <t xml:space="preserve">MSC JOANNA </t>
  </si>
  <si>
    <t>FY420A</t>
  </si>
  <si>
    <t xml:space="preserve">EX MSC JOANNA / MSC APOLLO / MSC EVA  </t>
  </si>
  <si>
    <t>WK 23'</t>
  </si>
  <si>
    <t xml:space="preserve">MSC DARDANELLES </t>
  </si>
  <si>
    <t>FY421A</t>
  </si>
  <si>
    <t xml:space="preserve">ex MSC MONICA CRISTINA </t>
  </si>
  <si>
    <t>WK 24'</t>
  </si>
  <si>
    <t xml:space="preserve">MSC YORK VII </t>
  </si>
  <si>
    <t>FY422A</t>
  </si>
  <si>
    <t>FY423A</t>
  </si>
  <si>
    <t>WK 26'</t>
  </si>
  <si>
    <t>FY424A</t>
  </si>
  <si>
    <t xml:space="preserve">ex MSC CHIARA X </t>
  </si>
  <si>
    <t>WK 27'</t>
  </si>
  <si>
    <t>FY425A</t>
  </si>
  <si>
    <t xml:space="preserve">ex MSC TIA V </t>
  </si>
  <si>
    <t>WK 28'</t>
  </si>
  <si>
    <r>
      <rPr>
        <b/>
        <sz val="10"/>
        <color rgb="FFFF0000"/>
        <rFont val="Calibri"/>
        <family val="2"/>
        <scheme val="minor"/>
      </rPr>
      <t>BLANK SAILING</t>
    </r>
    <r>
      <rPr>
        <sz val="10"/>
        <color rgb="FFFF0000"/>
        <rFont val="Calibri"/>
        <family val="2"/>
        <scheme val="minor"/>
      </rPr>
      <t xml:space="preserve"> </t>
    </r>
  </si>
  <si>
    <t>FY426A</t>
  </si>
  <si>
    <t xml:space="preserve"> ex MSC MAUREEN</t>
  </si>
  <si>
    <t>WK 29'</t>
  </si>
  <si>
    <t xml:space="preserve">MSC LAUSANNE VI </t>
  </si>
  <si>
    <t>FY427A</t>
  </si>
  <si>
    <t>ex MSC LAUSANNE VI</t>
  </si>
  <si>
    <t>WK 30'</t>
  </si>
  <si>
    <t xml:space="preserve">MSC MAUREEN </t>
  </si>
  <si>
    <t>FY428A</t>
  </si>
  <si>
    <t>WK 31'</t>
  </si>
  <si>
    <t>MSC ALGHERO</t>
  </si>
  <si>
    <t>FY429A</t>
  </si>
  <si>
    <t>ex MSC TIA V</t>
  </si>
  <si>
    <t>WK 32'</t>
  </si>
  <si>
    <t xml:space="preserve">MSC IKARIA VI </t>
  </si>
  <si>
    <t>FY430A</t>
  </si>
  <si>
    <t>ex MSC SYDNEY VI</t>
  </si>
  <si>
    <t>WK 33'</t>
  </si>
  <si>
    <t>FY431A</t>
  </si>
  <si>
    <t>ex MSC JUDITH</t>
  </si>
  <si>
    <t>WK 34'</t>
  </si>
  <si>
    <r>
      <t xml:space="preserve">MSC POLARIS </t>
    </r>
    <r>
      <rPr>
        <sz val="10"/>
        <color rgb="FFFF0000"/>
        <rFont val="Calibri"/>
        <family val="2"/>
        <scheme val="minor"/>
      </rPr>
      <t xml:space="preserve"> </t>
    </r>
  </si>
  <si>
    <t>FY432A</t>
  </si>
  <si>
    <t>ex MSC POLARIS</t>
  </si>
  <si>
    <t>WK 35'</t>
  </si>
  <si>
    <t xml:space="preserve">MSC JUDITH </t>
  </si>
  <si>
    <t>FY433A</t>
  </si>
  <si>
    <t>ex MSC VILDA X</t>
  </si>
  <si>
    <t>WK 36'</t>
  </si>
  <si>
    <t>FY434A</t>
  </si>
  <si>
    <t xml:space="preserve">ex MSC CANDICE </t>
  </si>
  <si>
    <t>WK 37'</t>
  </si>
  <si>
    <t xml:space="preserve">MSC MAGNUM VII </t>
  </si>
  <si>
    <t>FY435A</t>
  </si>
  <si>
    <t>ex MSC QINGDAO / MSC SIMONA / CATHERINE C</t>
  </si>
  <si>
    <t>WK 38*</t>
  </si>
  <si>
    <t xml:space="preserve">MSC ELAINE </t>
  </si>
  <si>
    <t>FY436A</t>
  </si>
  <si>
    <t>WK 39*</t>
  </si>
  <si>
    <t>FY437A</t>
  </si>
  <si>
    <t>AFRICA EXRESS
ETA SGSIN:</t>
  </si>
  <si>
    <t>WK 40*</t>
  </si>
  <si>
    <t>FY438A</t>
  </si>
  <si>
    <t>WK 41*</t>
  </si>
  <si>
    <t>FY439A</t>
  </si>
  <si>
    <t>ex MSC JEWEL</t>
  </si>
  <si>
    <t>WK 42*</t>
  </si>
  <si>
    <t>FY440A</t>
  </si>
  <si>
    <t>ex MSC TARANTO</t>
  </si>
  <si>
    <t>WK 43*</t>
  </si>
  <si>
    <t>FY441A</t>
  </si>
  <si>
    <t>ex MSC BIANCA SILVIA</t>
  </si>
  <si>
    <t>WK 44*</t>
  </si>
  <si>
    <t>FY442A</t>
  </si>
  <si>
    <t>WK 45*</t>
  </si>
  <si>
    <t>MSC MILAN</t>
  </si>
  <si>
    <t>FY443A</t>
  </si>
  <si>
    <t>WK 46*</t>
  </si>
  <si>
    <t>FY444A</t>
  </si>
  <si>
    <t xml:space="preserve"> ex MSC BERYL / MSC EMMA   // MSC BENEDETTA XIII </t>
  </si>
  <si>
    <t>WK 47*</t>
  </si>
  <si>
    <t>FY445A</t>
  </si>
  <si>
    <t>ex MSC FAITH</t>
  </si>
  <si>
    <t>WK 48*</t>
  </si>
  <si>
    <t>FY446A</t>
  </si>
  <si>
    <t>ex MSC MARIAGRAZIA</t>
  </si>
  <si>
    <t>WK 49*</t>
  </si>
  <si>
    <t>FY447A</t>
  </si>
  <si>
    <t>WK 50*</t>
  </si>
  <si>
    <t>FY448A</t>
  </si>
  <si>
    <t>WK 51*</t>
  </si>
  <si>
    <t>FY449A</t>
  </si>
  <si>
    <t xml:space="preserve">ex MSC EMMA </t>
  </si>
  <si>
    <t>WK 52*</t>
  </si>
  <si>
    <t>FY450A</t>
  </si>
  <si>
    <t>WK 1*</t>
  </si>
  <si>
    <t>FY451A</t>
  </si>
  <si>
    <t>ex MSC JULIETTE</t>
  </si>
  <si>
    <t>WK 2*</t>
  </si>
  <si>
    <t xml:space="preserve">MSC MELATILDE  </t>
  </si>
  <si>
    <t>FY452A</t>
  </si>
  <si>
    <t>WK 3*</t>
  </si>
  <si>
    <t>FY501A</t>
  </si>
  <si>
    <t>ex MSC VIRGO</t>
  </si>
  <si>
    <t>WK 4*</t>
  </si>
  <si>
    <t>FY502A</t>
  </si>
  <si>
    <t>WK 5*</t>
  </si>
  <si>
    <t xml:space="preserve">MSC VIRGO </t>
  </si>
  <si>
    <t>FY503A</t>
  </si>
  <si>
    <t>WK 6*</t>
  </si>
  <si>
    <t>FY504A</t>
  </si>
  <si>
    <t>WK 8*</t>
  </si>
  <si>
    <t>FY505A</t>
  </si>
  <si>
    <t>ex MSC FOLEGANDROS VI / MSC AURORA</t>
  </si>
  <si>
    <t>WK 9*</t>
  </si>
  <si>
    <t>FY506A</t>
  </si>
  <si>
    <t>ex MSC AURORA</t>
  </si>
  <si>
    <t>WK 10*</t>
  </si>
  <si>
    <t>FY507A</t>
  </si>
  <si>
    <t>ex MSC VICTORINE  / MSC IRENE</t>
  </si>
  <si>
    <t>WK 12*</t>
  </si>
  <si>
    <t xml:space="preserve">MSC DILETTA </t>
  </si>
  <si>
    <t>FY508A</t>
  </si>
  <si>
    <t>New PF wef FY508A</t>
  </si>
  <si>
    <t>WK 13*</t>
  </si>
  <si>
    <t xml:space="preserve">MSC TURKIYE </t>
  </si>
  <si>
    <t>FY509A</t>
  </si>
  <si>
    <t>WK 14*</t>
  </si>
  <si>
    <t xml:space="preserve">MSC TESSA </t>
  </si>
  <si>
    <t>FY510A</t>
  </si>
  <si>
    <t>ex MSC SAMAR</t>
  </si>
  <si>
    <t>WK 15*</t>
  </si>
  <si>
    <t>FY511A</t>
  </si>
  <si>
    <t>AFRICA EXPRESS
ETA SGSIN:</t>
  </si>
  <si>
    <t>WK 16*</t>
  </si>
  <si>
    <t>FY512A</t>
  </si>
  <si>
    <t xml:space="preserve">divert to Jade : MSC Arina  GJ512W </t>
  </si>
  <si>
    <t>ex MSC SIXIN</t>
  </si>
  <si>
    <t>WK 17*</t>
  </si>
  <si>
    <t>FY513A</t>
  </si>
  <si>
    <t xml:space="preserve">divert to Jade : MSC Celestina Maresca GJ513W </t>
  </si>
  <si>
    <t>WK 18*</t>
  </si>
  <si>
    <t>FY514A</t>
  </si>
  <si>
    <t>ex MSC CLAUDE GIRARDET</t>
  </si>
  <si>
    <t>WK 19*</t>
  </si>
  <si>
    <t xml:space="preserve">MSC AMSTERDAM </t>
  </si>
  <si>
    <t>FY515A</t>
  </si>
  <si>
    <t>WK 20*</t>
  </si>
  <si>
    <t>FY516A</t>
  </si>
  <si>
    <t>13/5/20MSC VITTORIA25</t>
  </si>
  <si>
    <t>WK 21*</t>
  </si>
  <si>
    <t xml:space="preserve">MSC CHINA </t>
  </si>
  <si>
    <t>FY517A</t>
  </si>
  <si>
    <t>WK 22*</t>
  </si>
  <si>
    <t>FY518A</t>
  </si>
  <si>
    <t>ex  MSC MARIELLA</t>
  </si>
  <si>
    <t>WK 23*</t>
  </si>
  <si>
    <t>FY519A</t>
  </si>
  <si>
    <t>ex MSC NICOLA MASTRO</t>
  </si>
  <si>
    <t>WK 24*</t>
  </si>
  <si>
    <t>FY520A</t>
  </si>
  <si>
    <t xml:space="preserve">ex MSC MICOL </t>
  </si>
  <si>
    <t>WK 25*</t>
  </si>
  <si>
    <t xml:space="preserve">MSC NICOLA MASTRO </t>
  </si>
  <si>
    <t>FY521A</t>
  </si>
  <si>
    <t>ex MSC ISABELLA</t>
  </si>
  <si>
    <t>FY522A</t>
  </si>
  <si>
    <t>FY523A</t>
  </si>
  <si>
    <t>FY524A</t>
  </si>
  <si>
    <t>FY525A</t>
  </si>
  <si>
    <t>EX  MSC GEMMA</t>
  </si>
  <si>
    <t>FY526A</t>
  </si>
  <si>
    <t xml:space="preserve">EX MSC MINA / MSC GEMMA </t>
  </si>
  <si>
    <t>FY527A</t>
  </si>
  <si>
    <t xml:space="preserve">EX MSC MICHEL CAPPELLINI / MSC TINA </t>
  </si>
  <si>
    <t>FY528A</t>
  </si>
  <si>
    <t xml:space="preserve">EX MSC AMSTERDAM </t>
  </si>
  <si>
    <t xml:space="preserve">MSC MICHEL CAPPELLINI </t>
  </si>
  <si>
    <t>FY529A</t>
  </si>
  <si>
    <t>FY530A</t>
  </si>
  <si>
    <t xml:space="preserve"> EX MSC PALOMA </t>
  </si>
  <si>
    <t xml:space="preserve">MSC SAMAR </t>
  </si>
  <si>
    <t>FY531A</t>
  </si>
  <si>
    <t xml:space="preserve">EX MSC BEATRICE / MSC SIXIN / MSC PALOMA // EX MSC FEBE / MSC MICOL </t>
  </si>
  <si>
    <t xml:space="preserve">MSC MAYA </t>
  </si>
  <si>
    <t>FY532A</t>
  </si>
  <si>
    <t xml:space="preserve">EX MSC MICOL / MSC MAYA / MSC PALOMA / MSC LENI </t>
  </si>
  <si>
    <t xml:space="preserve">MSC IRENE </t>
  </si>
  <si>
    <t>FY533A</t>
  </si>
  <si>
    <t xml:space="preserve">EX MSC NICOLA MASTRO / MSC MAYA / MSC IRINA / MSC LEANNE </t>
  </si>
  <si>
    <t xml:space="preserve">MSC LENI </t>
  </si>
  <si>
    <t>FY534A</t>
  </si>
  <si>
    <t>EX MSC DILETTA / MSC NICOLA MASTRO / MSC MAYA / MSC IRENE</t>
  </si>
  <si>
    <t xml:space="preserve">MSC LEANNE </t>
  </si>
  <si>
    <t>FY535A</t>
  </si>
  <si>
    <t>*some POD route via IROKO</t>
  </si>
  <si>
    <t xml:space="preserve">EX MSC ISABELLA / MSC DILETTA </t>
  </si>
  <si>
    <t xml:space="preserve">MSC ARINA </t>
  </si>
  <si>
    <t>FY536A</t>
  </si>
  <si>
    <t>EX MSC ISABELLA</t>
  </si>
  <si>
    <t>FY537A</t>
  </si>
  <si>
    <t>EX MSC TURKIYE / MSC LONDON</t>
  </si>
  <si>
    <t>FY538A</t>
  </si>
  <si>
    <t>EX MSC TESSA / MSC TURKIYE / MSC AMSTERDAM</t>
  </si>
  <si>
    <t>FY539A</t>
  </si>
  <si>
    <t>FY540A</t>
  </si>
  <si>
    <t>EX MSC MINA</t>
  </si>
  <si>
    <t>FY541A</t>
  </si>
  <si>
    <t>divert to SWAN  
MSC ANNAMARIA    FW542W</t>
  </si>
  <si>
    <t>EX MSC RIFAYA</t>
  </si>
  <si>
    <t>MSC TANZANIA</t>
  </si>
  <si>
    <t>FY542A</t>
  </si>
  <si>
    <t xml:space="preserve">EX MSC APOLLINE / MSC MINA / MSC CHINA / MSC MICOL </t>
  </si>
  <si>
    <t>FY543A</t>
  </si>
  <si>
    <t xml:space="preserve">EX MSC MICHEL CAPPELLINI </t>
  </si>
  <si>
    <t xml:space="preserve">MSC TINA </t>
  </si>
  <si>
    <t>FY544A</t>
  </si>
  <si>
    <t>EX MSC SAMAR / MSC MICOL / MSC ANNA</t>
  </si>
  <si>
    <t xml:space="preserve">MSC MINA </t>
  </si>
  <si>
    <t>FY545A</t>
  </si>
  <si>
    <t xml:space="preserve">EX MSC MELATILDE </t>
  </si>
  <si>
    <t>FY546A</t>
  </si>
  <si>
    <t>EX MSC IRENE / MSC LONDON / MSC NELA</t>
  </si>
  <si>
    <t>FY547A</t>
  </si>
  <si>
    <t>EX MSC LENI / MSC REEF / MSC ELOANE</t>
  </si>
  <si>
    <t>FY548A</t>
  </si>
  <si>
    <t>EX MSC LEANNE / MSC LENI / MSC ELOANE / MSC CLAUDE GIRARDET</t>
  </si>
  <si>
    <t>FY549A</t>
  </si>
  <si>
    <t>EX MSC ELOANE / MSC CLAUDE GIRARDET / MSC NEW YORK</t>
  </si>
  <si>
    <t>FY550A</t>
  </si>
  <si>
    <t>FY551A</t>
  </si>
  <si>
    <t>MSC SIXIN / MSC INGY</t>
  </si>
  <si>
    <t xml:space="preserve">MSC GULSUN </t>
  </si>
  <si>
    <t>FY552A</t>
  </si>
  <si>
    <t>EX MSC DILETTA / MSC MARIELLA</t>
  </si>
  <si>
    <t xml:space="preserve">MSC INGY </t>
  </si>
  <si>
    <t>FY601A</t>
  </si>
  <si>
    <t>EX MSC LORETO / MSC MARIELLA // EX MSC MICOL</t>
  </si>
  <si>
    <t>MSC OSCAR</t>
  </si>
  <si>
    <t>FY602A</t>
  </si>
  <si>
    <t>FY603A</t>
  </si>
  <si>
    <t>FY604A</t>
  </si>
  <si>
    <t xml:space="preserve">EX MSC TANZANIA / MSC ALEXANDRA / MSC HAMBURG </t>
  </si>
  <si>
    <t>FY605A</t>
  </si>
  <si>
    <t>EX MSC VIVIANA</t>
  </si>
  <si>
    <t>FY606A</t>
  </si>
  <si>
    <t>EX MSC TINA / MSC REEF</t>
  </si>
  <si>
    <t>FY607A</t>
  </si>
  <si>
    <t>FY608A</t>
  </si>
  <si>
    <t>INDUCE CMB</t>
  </si>
  <si>
    <t xml:space="preserve">EX MSC IRENE / MSC ALTAIR </t>
  </si>
  <si>
    <t>FY609A</t>
  </si>
  <si>
    <t xml:space="preserve">EX MSC SAMAR </t>
  </si>
  <si>
    <t>FY610A</t>
  </si>
  <si>
    <t>EX MSC MINA / EX MSC SAMAR</t>
  </si>
  <si>
    <t>FY611A</t>
  </si>
  <si>
    <t>EX MSC LONDON</t>
  </si>
  <si>
    <t>FY612A</t>
  </si>
  <si>
    <t>EX MSC GIOIA TAURO / MSC SONIA / MSC LONDON</t>
  </si>
  <si>
    <t>FY613A</t>
  </si>
  <si>
    <t xml:space="preserve">EX MSC LEANNE / MSC GIOIA TAURO </t>
  </si>
  <si>
    <t>FY614A</t>
  </si>
  <si>
    <t xml:space="preserve">EX MSC LEANNE </t>
  </si>
  <si>
    <t>FY615A</t>
  </si>
  <si>
    <t>28 DAYS</t>
  </si>
  <si>
    <t>EX MSC GULSUN / MSC NEW YORK</t>
  </si>
  <si>
    <t>NO FY616A</t>
  </si>
  <si>
    <t>FY616A</t>
  </si>
  <si>
    <t xml:space="preserve">EX MSC INGY / MSC GULSUN </t>
  </si>
  <si>
    <t>FY617A</t>
  </si>
  <si>
    <t xml:space="preserve">EX MSC OSCAR / MSC INGY </t>
  </si>
  <si>
    <t>FY618A</t>
  </si>
  <si>
    <t>EX MSC INGY / MSC OSCAR</t>
  </si>
  <si>
    <t>FY619A</t>
  </si>
  <si>
    <t>EX MSC OSCAR</t>
  </si>
  <si>
    <t>FY620A</t>
  </si>
  <si>
    <t>EX MSC NELA</t>
  </si>
  <si>
    <t>FY621A</t>
  </si>
  <si>
    <t>EX MSC AMSTERDAM /  MSC IRINA</t>
  </si>
  <si>
    <t xml:space="preserve">MSC MIA </t>
  </si>
  <si>
    <t>FY622A</t>
  </si>
  <si>
    <t>FY623A</t>
  </si>
  <si>
    <t>FY624A</t>
  </si>
  <si>
    <t>EX MSC GAIA / MSC AMBRA / MSC SVEVA</t>
  </si>
  <si>
    <t>FY625A</t>
  </si>
  <si>
    <t xml:space="preserve">MSC SVEVA </t>
  </si>
  <si>
    <t>FY626A</t>
  </si>
  <si>
    <t>FY627A</t>
  </si>
  <si>
    <t>EX MSC APOLLINE</t>
  </si>
  <si>
    <t>FY628A</t>
  </si>
  <si>
    <t>FY629A</t>
  </si>
  <si>
    <t>EX MSC MICOL</t>
  </si>
  <si>
    <t xml:space="preserve">MSC ELOANE </t>
  </si>
  <si>
    <t>FY630A</t>
  </si>
  <si>
    <t>EX MSC ELOANE / MSC MICOL</t>
  </si>
  <si>
    <t>FY631A</t>
  </si>
  <si>
    <t>EX MSC NEW YORK</t>
  </si>
  <si>
    <t xml:space="preserve">MSC NEW YORK // EX MSC CLARA </t>
  </si>
  <si>
    <t>FY632A</t>
  </si>
  <si>
    <t xml:space="preserve">EX MSC GULSUN </t>
  </si>
  <si>
    <t>FY633A</t>
  </si>
  <si>
    <t xml:space="preserve">EX MSC ARINA / MSC NEW YORK </t>
  </si>
  <si>
    <t>FY634A</t>
  </si>
  <si>
    <t>EX MSC INGY</t>
  </si>
  <si>
    <t>FY635A</t>
  </si>
  <si>
    <t xml:space="preserve">EX MSC NICOLA MASTRO  / MSC INGY </t>
  </si>
  <si>
    <t>FY636A</t>
  </si>
  <si>
    <t xml:space="preserve">EX MSC MIA / MSC NICOLA MASTRO  </t>
  </si>
  <si>
    <t>FY637A</t>
  </si>
  <si>
    <t>EX MSC MICHELLE / MSC MIA</t>
  </si>
  <si>
    <t>FY638A</t>
  </si>
  <si>
    <t>EX MSC TESSA</t>
  </si>
  <si>
    <t>FY639A</t>
  </si>
  <si>
    <t>ZEPHYR SERVICE</t>
  </si>
  <si>
    <t xml:space="preserve">DJIBOUTI </t>
  </si>
  <si>
    <t>MSC SHRINIKA V</t>
  </si>
  <si>
    <t>QZ623A</t>
  </si>
  <si>
    <t>MSC MIRAYA V</t>
  </si>
  <si>
    <t>QZ624A</t>
  </si>
  <si>
    <t>EX MSC MANHATTAN V</t>
  </si>
  <si>
    <t>QZ625A</t>
  </si>
  <si>
    <t>EX MSC MIRA V / MSC ACAPULCO IV</t>
  </si>
  <si>
    <t xml:space="preserve">MSC MANHATTAN V </t>
  </si>
  <si>
    <t>QZ626A</t>
  </si>
  <si>
    <t xml:space="preserve">EX MSC SHRINIKA V / MSC MIRA V </t>
  </si>
  <si>
    <t xml:space="preserve">MSC ACCRA IV </t>
  </si>
  <si>
    <t>QZ627A</t>
  </si>
  <si>
    <t xml:space="preserve">EX MSC MIRAYA V / MSC SHRINIKA V </t>
  </si>
  <si>
    <t xml:space="preserve">MSC MIRA V </t>
  </si>
  <si>
    <t>QZ628A</t>
  </si>
  <si>
    <t>EX MSC MIRAYA V</t>
  </si>
  <si>
    <t>QZ629A</t>
  </si>
  <si>
    <t xml:space="preserve">EX MSC MIRA V / MSC MANHATTAN V </t>
  </si>
  <si>
    <t>QZ630A</t>
  </si>
  <si>
    <t xml:space="preserve">EX MSC MIRA V / MSC ACCRA IV </t>
  </si>
  <si>
    <t>QZ631A</t>
  </si>
  <si>
    <t>QZ632A</t>
  </si>
  <si>
    <t>QZ633A</t>
  </si>
  <si>
    <t xml:space="preserve">EX MSC MANHATTAN V </t>
  </si>
  <si>
    <t>QZ634A</t>
  </si>
  <si>
    <t xml:space="preserve">EX MSC ACCRA IV </t>
  </si>
  <si>
    <t>QZ635A</t>
  </si>
  <si>
    <t xml:space="preserve">IROKO SERVICE </t>
  </si>
  <si>
    <t>TINCAN</t>
  </si>
  <si>
    <t>26 DAYS</t>
  </si>
  <si>
    <t>EX MSC KATYAYNI</t>
  </si>
  <si>
    <t>FN537A</t>
  </si>
  <si>
    <t>EX MSC DORINE V</t>
  </si>
  <si>
    <t>FN538A</t>
  </si>
  <si>
    <t>EX MSC LUISA / MSC LONG BEACH VI</t>
  </si>
  <si>
    <t>FN539A</t>
  </si>
  <si>
    <t xml:space="preserve">EX MSC CATHERINE VI / MSC MICHELA </t>
  </si>
  <si>
    <t xml:space="preserve">MSC BARBADOS </t>
  </si>
  <si>
    <t>FN540A</t>
  </si>
  <si>
    <r>
      <t xml:space="preserve">EX </t>
    </r>
    <r>
      <rPr>
        <b/>
        <sz val="8"/>
        <rFont val="Arial"/>
        <family val="2"/>
      </rPr>
      <t>MSC MAGNUM VII</t>
    </r>
  </si>
  <si>
    <t>FN541A</t>
  </si>
  <si>
    <t>EX MSC TAURUS VII</t>
  </si>
  <si>
    <t>FN542A</t>
  </si>
  <si>
    <t>EX MSC KERRY VII, MSC ABUJJA</t>
  </si>
  <si>
    <t>FN543A</t>
  </si>
  <si>
    <t xml:space="preserve">EX MSC ILLINOIS VII / MSC KERRY VII </t>
  </si>
  <si>
    <t>MSC ABUJA VI</t>
  </si>
  <si>
    <t>FN544A</t>
  </si>
  <si>
    <t>MSC INDIA</t>
  </si>
  <si>
    <t>FN545A</t>
  </si>
  <si>
    <t xml:space="preserve">EX MSC FOLEGANDROS VI </t>
  </si>
  <si>
    <t xml:space="preserve">MSC CATERINA </t>
  </si>
  <si>
    <t>FN546A</t>
  </si>
  <si>
    <t>EX MSC NIGERIA / MSC CATERINA</t>
  </si>
  <si>
    <t>FN547A</t>
  </si>
  <si>
    <t>EX MSC PEGASUS VII</t>
  </si>
  <si>
    <t xml:space="preserve">MSC MANZANILLO V </t>
  </si>
  <si>
    <t>FN548A</t>
  </si>
  <si>
    <t>FN549A</t>
  </si>
  <si>
    <t>EX MSC ALMA VII</t>
  </si>
  <si>
    <t>FN550A</t>
  </si>
  <si>
    <t>EX  MSC ANYA V / MSC ANTONELLA / MSC CATHERINE VI</t>
  </si>
  <si>
    <t>FN551A</t>
  </si>
  <si>
    <t xml:space="preserve">EX MSC SOPHIE VII </t>
  </si>
  <si>
    <t>01'26</t>
  </si>
  <si>
    <t>MSC SAMANTHA VI</t>
  </si>
  <si>
    <t>FN552A</t>
  </si>
  <si>
    <t>CAPETOWN</t>
  </si>
  <si>
    <t>IROKO SERVICE</t>
  </si>
  <si>
    <t>EX MSC ANCHORAGE</t>
  </si>
  <si>
    <t>MSC TAURUS VII</t>
  </si>
  <si>
    <t>FN601A</t>
  </si>
  <si>
    <t>EX MSC DESIREE / MSC ANCHORAGE / MSC PANAYA</t>
  </si>
  <si>
    <t>FN602A</t>
  </si>
  <si>
    <t>EX MSC ABUJA VI / MSC SOPHIE VII / MSC SUSANNA</t>
  </si>
  <si>
    <t>FN603A</t>
  </si>
  <si>
    <t xml:space="preserve">APAPA 
(APMT) </t>
  </si>
  <si>
    <t xml:space="preserve">ex MSC INDIA / MSC ACE II </t>
  </si>
  <si>
    <t>KOWLOON</t>
  </si>
  <si>
    <t>FN604A</t>
  </si>
  <si>
    <t>EX MSC CATERINA / MSC SOPHIE VII</t>
  </si>
  <si>
    <t xml:space="preserve">MSC KERRY VII   </t>
  </si>
  <si>
    <t>FN605A</t>
  </si>
  <si>
    <t xml:space="preserve">EX MSC DOUALA VIII / MSC CATERINA / MSC SOPHIE VII </t>
  </si>
  <si>
    <t>MSC STELLA</t>
  </si>
  <si>
    <t>FN606A</t>
  </si>
  <si>
    <t>resume CPT</t>
  </si>
  <si>
    <t>EX MSC ABUJA VI</t>
  </si>
  <si>
    <t>FN607A</t>
  </si>
  <si>
    <t>FN608A</t>
  </si>
  <si>
    <t>FY605A - 
VIA TEMA</t>
  </si>
  <si>
    <t>FY605A - 
VIA LOME</t>
  </si>
  <si>
    <t xml:space="preserve">EX MSC MANZANILLO V / MSC CATERINA / MSC ABUJA VI </t>
  </si>
  <si>
    <t xml:space="preserve">MSC SOPHIE VII </t>
  </si>
  <si>
    <t>FN609A</t>
  </si>
  <si>
    <t>FN610A</t>
  </si>
  <si>
    <t>FY606A - 
VIA TEMA</t>
  </si>
  <si>
    <t>FY606A - 
VIA LOME</t>
  </si>
  <si>
    <t xml:space="preserve">EX MSC ANYA V / MSC BARBARA / MSC NAOMI / MSC DESIREE </t>
  </si>
  <si>
    <t xml:space="preserve">EX MSC SAMANTHA VI / MSC ALMA VII / MSC ANTONIA </t>
  </si>
  <si>
    <t>13</t>
  </si>
  <si>
    <t xml:space="preserve">MSC BARBARA </t>
  </si>
  <si>
    <t>FN611A</t>
  </si>
  <si>
    <t>EX MSC TAURUS VII / MSC ANTONIA / MSC ALMA VII</t>
  </si>
  <si>
    <t>14</t>
  </si>
  <si>
    <t xml:space="preserve">MSC ANTONIA </t>
  </si>
  <si>
    <t>FN612A</t>
  </si>
  <si>
    <t xml:space="preserve">EX MSC LETIZIA / MSC ALMA VII / MSC KALAMATA VII </t>
  </si>
  <si>
    <t>15</t>
  </si>
  <si>
    <t>MSC ALMA VII</t>
  </si>
  <si>
    <t>FN613A</t>
  </si>
  <si>
    <t>EX MSC MELISSA</t>
  </si>
  <si>
    <t>16</t>
  </si>
  <si>
    <t>FN614A</t>
  </si>
  <si>
    <t>FN615A</t>
  </si>
  <si>
    <t>FY612A 
VIA TEMA</t>
  </si>
  <si>
    <t>FY612A 
VIA LOME</t>
  </si>
  <si>
    <t xml:space="preserve">EX MSC TAURUS VII / MSC LETIZA / MSC MELISSA </t>
  </si>
  <si>
    <t>17</t>
  </si>
  <si>
    <t xml:space="preserve">MSC CHANNE </t>
  </si>
  <si>
    <t xml:space="preserve">EX MSC APOLLO / KOWLOON/  MSC TAURUS VII  / MSC MELISSA </t>
  </si>
  <si>
    <t>18</t>
  </si>
  <si>
    <t>FN616A</t>
  </si>
  <si>
    <t>FN617A</t>
  </si>
  <si>
    <t>FY614A 
VIA TEMA</t>
  </si>
  <si>
    <t>FY614A 
VIA LOME</t>
  </si>
  <si>
    <t xml:space="preserve">EX MSC KERRY VII  / MSC AQUARIUS VIII / MSC TAURUS VII / MSC CATHERINE VI </t>
  </si>
  <si>
    <t>19</t>
  </si>
  <si>
    <t xml:space="preserve">MSC SILVIA </t>
  </si>
  <si>
    <t xml:space="preserve">EX MSC STELLA / MSC ANZU / MSC ABUJA VI </t>
  </si>
  <si>
    <t>20</t>
  </si>
  <si>
    <t xml:space="preserve">MSC CATHERINE VI  </t>
  </si>
  <si>
    <t>FN618A</t>
  </si>
  <si>
    <t xml:space="preserve">EX KOWLOON / MSC CAPE III </t>
  </si>
  <si>
    <t>21</t>
  </si>
  <si>
    <t>FN619A</t>
  </si>
  <si>
    <t xml:space="preserve">EX MSC SOPHIE VII / MSC KERRY VII   </t>
  </si>
  <si>
    <t>22</t>
  </si>
  <si>
    <t>KOWLOON - OMIT SIN</t>
  </si>
  <si>
    <t>FN620A</t>
  </si>
  <si>
    <t>23</t>
  </si>
  <si>
    <t>FN621A</t>
  </si>
  <si>
    <t>EX  MSC SOPHIE VII</t>
  </si>
  <si>
    <t>24</t>
  </si>
  <si>
    <t xml:space="preserve">MSC LOS ANGELES </t>
  </si>
  <si>
    <t>FN622A</t>
  </si>
  <si>
    <t xml:space="preserve">EX MSC BARBARA </t>
  </si>
  <si>
    <t>25</t>
  </si>
  <si>
    <t>FN623A</t>
  </si>
  <si>
    <t xml:space="preserve">EX MSC ANTONIA / MSC DESIREE </t>
  </si>
  <si>
    <t>26</t>
  </si>
  <si>
    <t xml:space="preserve">MSC MAGNITUDE VII </t>
  </si>
  <si>
    <t>FN624A</t>
  </si>
  <si>
    <t xml:space="preserve">EX MSC ALMA VII / MSC ANTOINA / MSC ALMA VII / MSC DESIREE  </t>
  </si>
  <si>
    <t>27</t>
  </si>
  <si>
    <t>FN625A</t>
  </si>
  <si>
    <t xml:space="preserve">EX MSC ALMA VII / MSC ANTONIA / MSC DESIREE / MSC ALMA VII </t>
  </si>
  <si>
    <t>28</t>
  </si>
  <si>
    <t>FN626A</t>
  </si>
  <si>
    <t>EX MSC CHANNE / MSC ALMA VII</t>
  </si>
  <si>
    <t>29</t>
  </si>
  <si>
    <t>FN627A</t>
  </si>
  <si>
    <t xml:space="preserve">EX MSC CHANNE </t>
  </si>
  <si>
    <t>30</t>
  </si>
  <si>
    <t>FN628A</t>
  </si>
  <si>
    <t xml:space="preserve">EX MSC CATHERINE VI / MSC SILVIA </t>
  </si>
  <si>
    <t>31</t>
  </si>
  <si>
    <t>FN629A</t>
  </si>
  <si>
    <t xml:space="preserve">EX MSC ABUJA VI / MSC CATHERINE VI  </t>
  </si>
  <si>
    <t>32</t>
  </si>
  <si>
    <t>MSC VANCOUVER</t>
  </si>
  <si>
    <t>FN630A</t>
  </si>
  <si>
    <t>33</t>
  </si>
  <si>
    <t>FN631A</t>
  </si>
  <si>
    <t>EX KOWLOON / MSC MICHAELA</t>
  </si>
  <si>
    <t>34</t>
  </si>
  <si>
    <t xml:space="preserve">MSC JULIE </t>
  </si>
  <si>
    <t>FN632A</t>
  </si>
  <si>
    <t>EX MSC KERRY VII / KOWLOON</t>
  </si>
  <si>
    <t>35</t>
  </si>
  <si>
    <t xml:space="preserve">MSC MICHAELA </t>
  </si>
  <si>
    <t>FN633A</t>
  </si>
  <si>
    <t>EX MSC LOS ANGELES</t>
  </si>
  <si>
    <t>36</t>
  </si>
  <si>
    <t xml:space="preserve">GSL ARCADIA </t>
  </si>
  <si>
    <t>FN634A</t>
  </si>
  <si>
    <t xml:space="preserve">EX MSC ANTONELLA </t>
  </si>
  <si>
    <t>37</t>
  </si>
  <si>
    <t>FN635A</t>
  </si>
  <si>
    <t xml:space="preserve">EX MSC MAGNITUDE VII / MSC ANTONELLA </t>
  </si>
  <si>
    <t>38</t>
  </si>
  <si>
    <t>FN636A</t>
  </si>
  <si>
    <t>39</t>
  </si>
  <si>
    <t>FN637A</t>
  </si>
  <si>
    <t>40</t>
  </si>
  <si>
    <t>FN638A</t>
  </si>
  <si>
    <t>41</t>
  </si>
  <si>
    <t>FN639A</t>
  </si>
  <si>
    <t>Profoma sailing - MONDAY</t>
  </si>
  <si>
    <t>P. ETD</t>
  </si>
  <si>
    <t>MA323R</t>
  </si>
  <si>
    <t>DG CLOSED</t>
  </si>
  <si>
    <t>MA324R</t>
  </si>
  <si>
    <t>MSC ANZU</t>
  </si>
  <si>
    <t>MA325R</t>
  </si>
  <si>
    <t>APL MIAMI</t>
  </si>
  <si>
    <t>0NNFWW1M</t>
  </si>
  <si>
    <t>MA327R</t>
  </si>
  <si>
    <t>MA328R</t>
  </si>
  <si>
    <t>APL SAVANNAH</t>
  </si>
  <si>
    <t>0NNG2W</t>
  </si>
  <si>
    <t>MA330R</t>
  </si>
  <si>
    <t>CONTI CHIVALRY</t>
  </si>
  <si>
    <t>MA331R</t>
  </si>
  <si>
    <t>APL NEW YORK</t>
  </si>
  <si>
    <t>0NNG8W</t>
  </si>
  <si>
    <t>MSC JUSTICE VIII</t>
  </si>
  <si>
    <t>MA333R</t>
  </si>
  <si>
    <t>APL MEXICO CITY</t>
  </si>
  <si>
    <t>0NNGEW</t>
  </si>
  <si>
    <t>APL VANCOUVER</t>
  </si>
  <si>
    <t>0NNGCW</t>
  </si>
  <si>
    <t>NORTHERN JUBILEE</t>
  </si>
  <si>
    <t>MA336R</t>
  </si>
  <si>
    <t>APL DETROIT</t>
  </si>
  <si>
    <t>0NNGIW</t>
  </si>
  <si>
    <t>MA338R</t>
  </si>
  <si>
    <t>MA339R</t>
  </si>
  <si>
    <t>AM AUSTRALIA EXPRESS</t>
  </si>
  <si>
    <t>APL BOSTON</t>
  </si>
  <si>
    <t>0NNGYW</t>
  </si>
  <si>
    <t>MA346R</t>
  </si>
  <si>
    <t>MA347R</t>
  </si>
  <si>
    <t>0NNH4W</t>
  </si>
  <si>
    <t>MA349R</t>
  </si>
  <si>
    <t>0NNHAW</t>
  </si>
  <si>
    <t>MA402R</t>
  </si>
  <si>
    <t>MSC TIANPING</t>
  </si>
  <si>
    <t>MA403R</t>
  </si>
  <si>
    <t>MSC LISBON</t>
  </si>
  <si>
    <t>MA404R</t>
  </si>
  <si>
    <t>ex MSC JOANNA</t>
  </si>
  <si>
    <t>MA405R</t>
  </si>
  <si>
    <t>ex APL MIAMI</t>
  </si>
  <si>
    <t>CMA CGM TAGE</t>
  </si>
  <si>
    <t xml:space="preserve">	1NNTSW1</t>
  </si>
  <si>
    <t>MA407R</t>
  </si>
  <si>
    <t>MA408R</t>
  </si>
  <si>
    <t>MA409R</t>
  </si>
  <si>
    <t>MSC ASYA</t>
  </si>
  <si>
    <t>MA410R</t>
  </si>
  <si>
    <t>MA411R</t>
  </si>
  <si>
    <t>MA412R</t>
  </si>
  <si>
    <t>0NNHUW</t>
  </si>
  <si>
    <t>MA414R</t>
  </si>
  <si>
    <t>0NNI0W</t>
  </si>
  <si>
    <t>WK 19'</t>
  </si>
  <si>
    <t>MA416R</t>
  </si>
  <si>
    <t>0NNI6W</t>
  </si>
  <si>
    <t>APL COLUMBUS</t>
  </si>
  <si>
    <t xml:space="preserve">1NNTXW </t>
  </si>
  <si>
    <t>MA419R</t>
  </si>
  <si>
    <t>0NNIAW</t>
  </si>
  <si>
    <t>MA421R</t>
  </si>
  <si>
    <t>WK 25'</t>
  </si>
  <si>
    <t>MA422R</t>
  </si>
  <si>
    <t>MA423R</t>
  </si>
  <si>
    <t>MA424R</t>
  </si>
  <si>
    <t>ex NORTHERN JAVELIN</t>
  </si>
  <si>
    <t>MA425R</t>
  </si>
  <si>
    <t>0NNIKW</t>
  </si>
  <si>
    <t>MA427R</t>
  </si>
  <si>
    <t>MA428R</t>
  </si>
  <si>
    <t>MA429R</t>
  </si>
  <si>
    <t>MA430R</t>
  </si>
  <si>
    <t>MA431R</t>
  </si>
  <si>
    <t xml:space="preserve">0NNISW </t>
  </si>
  <si>
    <t>MA433R</t>
  </si>
  <si>
    <t xml:space="preserve">0NNIWW </t>
  </si>
  <si>
    <t>MA435R</t>
  </si>
  <si>
    <t>0NNJ0W</t>
  </si>
  <si>
    <t>0NNJ2W</t>
  </si>
  <si>
    <t>MSC ABIDJAN</t>
  </si>
  <si>
    <t>MA438R</t>
  </si>
  <si>
    <t>0NNJ6W</t>
  </si>
  <si>
    <t>MA440R</t>
  </si>
  <si>
    <t>MA441R</t>
  </si>
  <si>
    <t>MA442R</t>
  </si>
  <si>
    <t>MA443R</t>
  </si>
  <si>
    <t>0NNJIW</t>
  </si>
  <si>
    <t>WK 48'</t>
  </si>
  <si>
    <t>MA445R</t>
  </si>
  <si>
    <t>WK 49'</t>
  </si>
  <si>
    <t>MA446R</t>
  </si>
  <si>
    <t>WK 50'</t>
  </si>
  <si>
    <t>MA447R</t>
  </si>
  <si>
    <t>WK 51'</t>
  </si>
  <si>
    <t>MSC HEIDI</t>
  </si>
  <si>
    <t>MA448R</t>
  </si>
  <si>
    <t>MA449R</t>
  </si>
  <si>
    <t>0NNJSW</t>
  </si>
  <si>
    <t>MSC ARCHIMIDIS</t>
  </si>
  <si>
    <t>MA451R</t>
  </si>
  <si>
    <t>0NNJWW</t>
  </si>
  <si>
    <t>CONTI CHIVALRY - OMIT SIN</t>
  </si>
  <si>
    <t>MA501R</t>
  </si>
  <si>
    <t>0NNK2W</t>
  </si>
  <si>
    <t>MA503R</t>
  </si>
  <si>
    <t>MA504R</t>
  </si>
  <si>
    <t>MA505R</t>
  </si>
  <si>
    <t>0NNK6W</t>
  </si>
  <si>
    <t>MA507R</t>
  </si>
  <si>
    <t>MA508R</t>
  </si>
  <si>
    <t>MA509R</t>
  </si>
  <si>
    <t>MA510R</t>
  </si>
  <si>
    <t>Proforma eta</t>
  </si>
  <si>
    <t>Proforma etd</t>
  </si>
  <si>
    <r>
      <t>WK 21</t>
    </r>
    <r>
      <rPr>
        <b/>
        <sz val="11"/>
        <color rgb="FFC00000"/>
        <rFont val="Arial"/>
        <family val="2"/>
      </rPr>
      <t>*</t>
    </r>
  </si>
  <si>
    <t>MSC ROMA</t>
  </si>
  <si>
    <t>MA517R</t>
  </si>
  <si>
    <r>
      <t>WK 22</t>
    </r>
    <r>
      <rPr>
        <b/>
        <sz val="12"/>
        <color rgb="FFC00000"/>
        <rFont val="Arial"/>
        <family val="2"/>
      </rPr>
      <t>*</t>
    </r>
  </si>
  <si>
    <t>MA518R</t>
  </si>
  <si>
    <t>0NNKUW</t>
  </si>
  <si>
    <t>MA520R</t>
  </si>
  <si>
    <t>0NNL0W</t>
  </si>
  <si>
    <t>0NNKYW</t>
  </si>
  <si>
    <t>MA523R</t>
  </si>
  <si>
    <r>
      <t xml:space="preserve">OMIT SG // </t>
    </r>
    <r>
      <rPr>
        <sz val="10"/>
        <color rgb="FFFF0000"/>
        <rFont val="Calibri"/>
        <family val="2"/>
        <scheme val="minor"/>
      </rPr>
      <t>ex MSC ADELAIDE</t>
    </r>
  </si>
  <si>
    <t>MA524R</t>
  </si>
  <si>
    <r>
      <rPr>
        <sz val="10"/>
        <color rgb="FF000000"/>
        <rFont val="Calibri"/>
        <family val="2"/>
        <scheme val="minor"/>
      </rPr>
      <t>MA525R / 0NNL4W</t>
    </r>
    <r>
      <rPr>
        <sz val="10"/>
        <color rgb="FFFF0000"/>
        <rFont val="Calibri"/>
        <family val="2"/>
        <scheme val="minor"/>
      </rPr>
      <t>1MA</t>
    </r>
  </si>
  <si>
    <t>MA526R</t>
  </si>
  <si>
    <t>MA527R</t>
  </si>
  <si>
    <t>MA528R</t>
  </si>
  <si>
    <t>MA529R</t>
  </si>
  <si>
    <t>CMA CGM LOIRE</t>
  </si>
  <si>
    <r>
      <t>0NNLEW</t>
    </r>
    <r>
      <rPr>
        <b/>
        <sz val="10"/>
        <color rgb="FF0000FF"/>
        <rFont val="Calibri"/>
        <family val="2"/>
        <scheme val="minor"/>
      </rPr>
      <t>1MA</t>
    </r>
  </si>
  <si>
    <t>MSC ALINA</t>
  </si>
  <si>
    <t>MA531R</t>
  </si>
  <si>
    <t>MA532R</t>
  </si>
  <si>
    <t>MA533R</t>
  </si>
  <si>
    <t xml:space="preserve">APL BOSTON </t>
  </si>
  <si>
    <r>
      <t>0NNLOW</t>
    </r>
    <r>
      <rPr>
        <sz val="10"/>
        <color rgb="FFFF0000"/>
        <rFont val="Calibri"/>
        <family val="2"/>
        <scheme val="minor"/>
      </rPr>
      <t>1MA</t>
    </r>
  </si>
  <si>
    <t>MA535R</t>
  </si>
  <si>
    <t>MA536R</t>
  </si>
  <si>
    <t>APL VANCOUVER / EX MSC ABIDJAN</t>
  </si>
  <si>
    <t>0NNLYW / EX MA542R</t>
  </si>
  <si>
    <t>MA543R</t>
  </si>
  <si>
    <t>MA544R</t>
  </si>
  <si>
    <t>MA545R</t>
  </si>
  <si>
    <t>MA546R</t>
  </si>
  <si>
    <t>MA547R</t>
  </si>
  <si>
    <t>MA548R</t>
  </si>
  <si>
    <t xml:space="preserve"> MA549R/0NNMCW1MA </t>
  </si>
  <si>
    <t>Profoma sailing - THUR</t>
  </si>
  <si>
    <t>MSC ALTAMIRA</t>
  </si>
  <si>
    <t>MA550R</t>
  </si>
  <si>
    <t>MA551R</t>
  </si>
  <si>
    <t>MA552R</t>
  </si>
  <si>
    <r>
      <t>0NNMMW</t>
    </r>
    <r>
      <rPr>
        <sz val="10"/>
        <color rgb="FFFF0000"/>
        <rFont val="Calibri"/>
        <family val="2"/>
        <scheme val="minor"/>
      </rPr>
      <t>1MA</t>
    </r>
  </si>
  <si>
    <t>MA602R</t>
  </si>
  <si>
    <t>MA603R</t>
  </si>
  <si>
    <t>MA604R</t>
  </si>
  <si>
    <t>0NNMQW</t>
  </si>
  <si>
    <t>MA606R</t>
  </si>
  <si>
    <t>0NNMUW</t>
  </si>
  <si>
    <t>MA608R</t>
  </si>
  <si>
    <r>
      <t xml:space="preserve">MSC ROMANE - </t>
    </r>
    <r>
      <rPr>
        <sz val="10"/>
        <color rgb="FFFF0000"/>
        <rFont val="Arial"/>
        <family val="2"/>
      </rPr>
      <t>PHASE OUT</t>
    </r>
  </si>
  <si>
    <t>MA609R</t>
  </si>
  <si>
    <t>MA610R / 0NNMWW1MA</t>
  </si>
  <si>
    <t>MSC SASHA</t>
  </si>
  <si>
    <t>MA611R</t>
  </si>
  <si>
    <t>MA612R</t>
  </si>
  <si>
    <t>MA613R</t>
  </si>
  <si>
    <t>MSC ELAINE / MSC TIANPING</t>
  </si>
  <si>
    <t>MA614R</t>
  </si>
  <si>
    <t>MA615R</t>
  </si>
  <si>
    <t>MA616R / 0NNNBW</t>
  </si>
  <si>
    <t>MA617R</t>
  </si>
  <si>
    <t>MA618R</t>
  </si>
  <si>
    <t>MA619R</t>
  </si>
  <si>
    <t>MA620R</t>
  </si>
  <si>
    <t>MA621R / ONNNLW1MA</t>
  </si>
  <si>
    <t>MA622R</t>
  </si>
  <si>
    <t>MA623R</t>
  </si>
  <si>
    <t>MA624R</t>
  </si>
  <si>
    <t>ONNNTW</t>
  </si>
  <si>
    <t>ONNNVW</t>
  </si>
  <si>
    <t>MA627R</t>
  </si>
  <si>
    <t>MSC NEW HAVEN VIII</t>
  </si>
  <si>
    <t>MA628R</t>
  </si>
  <si>
    <t>ONNNXW</t>
  </si>
  <si>
    <t>MA630R</t>
  </si>
  <si>
    <t>MA631R</t>
  </si>
  <si>
    <t xml:space="preserve">MSC PAMELA / MSC JOANNA </t>
  </si>
  <si>
    <t>MA632R</t>
  </si>
  <si>
    <t>MA633R</t>
  </si>
  <si>
    <t>MA634R</t>
  </si>
  <si>
    <t>0NNO9W</t>
  </si>
  <si>
    <t>MA636R</t>
  </si>
  <si>
    <t>MA637R</t>
  </si>
  <si>
    <t>MA638R</t>
  </si>
  <si>
    <t>tyjg b</t>
  </si>
  <si>
    <t>IPANEMA SERVICE - WESTBOUND</t>
  </si>
  <si>
    <t>MAERSK LAGUNA</t>
  </si>
  <si>
    <t>730W</t>
  </si>
  <si>
    <t>MAERSK LIRQUEN</t>
  </si>
  <si>
    <t>MOL LONDRINA</t>
  </si>
  <si>
    <t>731A</t>
  </si>
  <si>
    <t>MOL ABIDJAN</t>
  </si>
  <si>
    <t>732A</t>
  </si>
  <si>
    <t>MSC GIULIA</t>
  </si>
  <si>
    <t>FI733A</t>
  </si>
  <si>
    <t>MOL ANCHORAGE</t>
  </si>
  <si>
    <t>734A</t>
  </si>
  <si>
    <t>MSC NAOMI</t>
  </si>
  <si>
    <t>FI735A</t>
  </si>
  <si>
    <t>MSC SARA ELENA</t>
  </si>
  <si>
    <t>FI736A</t>
  </si>
  <si>
    <t>MSC ANTONELLA</t>
  </si>
  <si>
    <t>FI737A</t>
  </si>
  <si>
    <t>MAERSK SHIVLING</t>
  </si>
  <si>
    <t>738W</t>
  </si>
  <si>
    <t>WEEK 31</t>
  </si>
  <si>
    <t>2229W</t>
  </si>
  <si>
    <t>DELAYED FROM 06/08</t>
  </si>
  <si>
    <t>WEEK 32</t>
  </si>
  <si>
    <t>MSC ARICA</t>
  </si>
  <si>
    <t>FI230A</t>
  </si>
  <si>
    <t>DELAYED FROM 13/08</t>
  </si>
  <si>
    <t>WEEK 33</t>
  </si>
  <si>
    <t>SALVADOR EXPRESS</t>
  </si>
  <si>
    <t>2231W</t>
  </si>
  <si>
    <t>DELAYED FROM 20/08</t>
  </si>
  <si>
    <t>WEEK 34</t>
  </si>
  <si>
    <t>2232W</t>
  </si>
  <si>
    <t>DELAYED FROM 27/08</t>
  </si>
  <si>
    <t>WEEK 35</t>
  </si>
  <si>
    <t>FI233A</t>
  </si>
  <si>
    <t>DELAYED FROM 03/09</t>
  </si>
  <si>
    <t>WEEK 36</t>
  </si>
  <si>
    <t>NAVEGANTES EXPRESS</t>
  </si>
  <si>
    <t>2234W</t>
  </si>
  <si>
    <t>DELAYED FROM 10/09</t>
  </si>
  <si>
    <t>WEEK 37</t>
  </si>
  <si>
    <t>MSC CHANNE</t>
  </si>
  <si>
    <t>FI235A</t>
  </si>
  <si>
    <t>DELAYED FROM 17/09</t>
  </si>
  <si>
    <t>WEEK 38</t>
  </si>
  <si>
    <t>2236W</t>
  </si>
  <si>
    <t>DELAYED FROM 24/09</t>
  </si>
  <si>
    <t>WEEK 39</t>
  </si>
  <si>
    <t>RIO DE JANEIRO EXPRESS</t>
  </si>
  <si>
    <t>2237W</t>
  </si>
  <si>
    <t>DELAYED FROM 01/10</t>
  </si>
  <si>
    <t>WEEK 40</t>
  </si>
  <si>
    <t>SEASPAN HARRIER</t>
  </si>
  <si>
    <t>2238W</t>
  </si>
  <si>
    <t>DELAYED FROM 08/10</t>
  </si>
  <si>
    <t>WEEK 41</t>
  </si>
  <si>
    <t>MSC AGRIGENTO</t>
  </si>
  <si>
    <t>FI239A</t>
  </si>
  <si>
    <t>DELAYED FROM 15/10</t>
  </si>
  <si>
    <t>WEEK 42</t>
  </si>
  <si>
    <t>FI240A</t>
  </si>
  <si>
    <t>DELAYED FROM 22/10</t>
  </si>
  <si>
    <t>WEEK 43</t>
  </si>
  <si>
    <t>CAPE ARTEMISIO</t>
  </si>
  <si>
    <t>2241W</t>
  </si>
  <si>
    <t>DELAYED FROM 29/10</t>
  </si>
  <si>
    <t>WEEK 44</t>
  </si>
  <si>
    <t>2242W</t>
  </si>
  <si>
    <t>DELAYED FROM 05/11</t>
  </si>
  <si>
    <t>WEEK 45</t>
  </si>
  <si>
    <t>FI243A</t>
  </si>
  <si>
    <t>DELAYED FROM 12/11</t>
  </si>
  <si>
    <t>WEEK 46</t>
  </si>
  <si>
    <t>2244W</t>
  </si>
  <si>
    <t>DELAYED FROM 19/11</t>
  </si>
  <si>
    <t>WEEK 47</t>
  </si>
  <si>
    <t>2245W</t>
  </si>
  <si>
    <t>DELAYED FROM 26/11</t>
  </si>
  <si>
    <t>WEEK 48</t>
  </si>
  <si>
    <t>FI246A</t>
  </si>
  <si>
    <t>DELAYED FROM 03/12</t>
  </si>
  <si>
    <t>WEEK 49</t>
  </si>
  <si>
    <t>2247W</t>
  </si>
  <si>
    <t>DELAYED FROM 10/12</t>
  </si>
  <si>
    <t>WEEK 50</t>
  </si>
  <si>
    <t>FI248A</t>
  </si>
  <si>
    <t>DELAYED FROM 17/12</t>
  </si>
  <si>
    <t>WEEK 51</t>
  </si>
  <si>
    <t>2249W</t>
  </si>
  <si>
    <t>DELAYED FROM 24/12</t>
  </si>
  <si>
    <t>WEEK 52</t>
  </si>
  <si>
    <t>2250W</t>
  </si>
  <si>
    <t>DELAYED FROM 31/12</t>
  </si>
  <si>
    <t>2251W</t>
  </si>
  <si>
    <t>DELAYED FROM 07/01</t>
  </si>
  <si>
    <t>FI252A</t>
  </si>
  <si>
    <t>DELAYED FROM 14/01</t>
  </si>
  <si>
    <t>ex MSC ALGHERO</t>
  </si>
  <si>
    <t>MSC SHUBA B</t>
  </si>
  <si>
    <t>FI301A</t>
  </si>
  <si>
    <t>DELAYED FROM 21/01</t>
  </si>
  <si>
    <t>2302W</t>
  </si>
  <si>
    <t>DELAYED FROM 28/01</t>
  </si>
  <si>
    <t>2303W</t>
  </si>
  <si>
    <t>MSC GAYANE/SEASPAN FALCON</t>
  </si>
  <si>
    <t>2304W</t>
  </si>
  <si>
    <t>DELAYED FROM 11/02</t>
  </si>
  <si>
    <t>MSC GAYANE</t>
  </si>
  <si>
    <t>FI305A</t>
  </si>
  <si>
    <t>DELAYED FROM 18/02</t>
  </si>
  <si>
    <t>2306W</t>
  </si>
  <si>
    <t>DELAYED FROM 25/02</t>
  </si>
  <si>
    <t>2307W</t>
  </si>
  <si>
    <t>DELAYED FROM 02/03</t>
  </si>
  <si>
    <t>MSC MADHU B</t>
  </si>
  <si>
    <t>FI308A</t>
  </si>
  <si>
    <t>DELAYED FROM 09/03</t>
  </si>
  <si>
    <t>2309W</t>
  </si>
  <si>
    <t>DELAYED FROM 16/03</t>
  </si>
  <si>
    <t>FI310A</t>
  </si>
  <si>
    <t>DELAYED FROM 23/03</t>
  </si>
  <si>
    <t>2311W</t>
  </si>
  <si>
    <t>DELAYED FROM 30/03</t>
  </si>
  <si>
    <t>PARANAGUA EXPRESS</t>
  </si>
  <si>
    <t>2312W</t>
  </si>
  <si>
    <t>DELAYED FROM 06/04</t>
  </si>
  <si>
    <t>RDO ACE</t>
  </si>
  <si>
    <t>2313W</t>
  </si>
  <si>
    <t>DELAYED FROM 13/04</t>
  </si>
  <si>
    <t>FI314A</t>
  </si>
  <si>
    <t>DELAYED FROM 20/04</t>
  </si>
  <si>
    <t>FI315A</t>
  </si>
  <si>
    <t>DELAYED FROM 27/04</t>
  </si>
  <si>
    <t>2316W</t>
  </si>
  <si>
    <t>DELAYED FROM 04/05</t>
  </si>
  <si>
    <t>2317W</t>
  </si>
  <si>
    <t>DELAYED FROM 11/05</t>
  </si>
  <si>
    <t>2318W</t>
  </si>
  <si>
    <t>DELAYED FROM 18/05</t>
  </si>
  <si>
    <t>CAPE KORTIA</t>
  </si>
  <si>
    <t>FI319A</t>
  </si>
  <si>
    <t>DELAYED FROM 25/05</t>
  </si>
  <si>
    <t>2320W</t>
  </si>
  <si>
    <t>DELAYED FROM 01/06</t>
  </si>
  <si>
    <t>FI321A</t>
  </si>
  <si>
    <t>DELAYED FROM 08/06</t>
  </si>
  <si>
    <t>2322W</t>
  </si>
  <si>
    <t>DELAYED FROM 15/06</t>
  </si>
  <si>
    <t>FI323A</t>
  </si>
  <si>
    <t>DELAYED FROM 22/06</t>
  </si>
  <si>
    <t>2324W</t>
  </si>
  <si>
    <t>DELAYED FROM 29/06</t>
  </si>
  <si>
    <t>2325W</t>
  </si>
  <si>
    <t>DELAYED FROM 06/07</t>
  </si>
  <si>
    <t>2326W</t>
  </si>
  <si>
    <t>DELAYED FROM 13/07</t>
  </si>
  <si>
    <t>MSC AVNI</t>
  </si>
  <si>
    <t>FI327A</t>
  </si>
  <si>
    <t>DELAYED FROM 20/07</t>
  </si>
  <si>
    <t>FI328A</t>
  </si>
  <si>
    <t>DELAYED FROM 27/07</t>
  </si>
  <si>
    <t>2329W</t>
  </si>
  <si>
    <t>DELAYED FROM 03/08</t>
  </si>
  <si>
    <t>2330W</t>
  </si>
  <si>
    <t>DELAYED FROM 10/08</t>
  </si>
  <si>
    <t>2331W</t>
  </si>
  <si>
    <t>DELAYED FROM 17/08</t>
  </si>
  <si>
    <t>FI332A</t>
  </si>
  <si>
    <t>DELAYED FROM 24/08</t>
  </si>
  <si>
    <t>2333W</t>
  </si>
  <si>
    <t>DELAYED FROM 31/08</t>
  </si>
  <si>
    <t>FI334A</t>
  </si>
  <si>
    <t>DELAYED FROM 07/09</t>
  </si>
  <si>
    <t>ex NAVEGANTES EXPRESS</t>
  </si>
  <si>
    <t>LIMA EXPRESS</t>
  </si>
  <si>
    <t>2335W</t>
  </si>
  <si>
    <t>DELAYED FROM 14/09</t>
  </si>
  <si>
    <t>MSC ANTIGUA</t>
  </si>
  <si>
    <t>FI336A</t>
  </si>
  <si>
    <t>DELAYED FROM 21/09</t>
  </si>
  <si>
    <t>2337W</t>
  </si>
  <si>
    <t>DELAYED FROM 28/09</t>
  </si>
  <si>
    <t>2338W</t>
  </si>
  <si>
    <t>DELAYED FROM 05/10</t>
  </si>
  <si>
    <t>2339W</t>
  </si>
  <si>
    <t>DELAYED FROM 12/10</t>
  </si>
  <si>
    <t>FI347A</t>
  </si>
  <si>
    <t>2348W</t>
  </si>
  <si>
    <t>FI349A</t>
  </si>
  <si>
    <t>WEEK 10</t>
  </si>
  <si>
    <t>2408W</t>
  </si>
  <si>
    <t>WEEK 11</t>
  </si>
  <si>
    <t>CAPE SOUNIO</t>
  </si>
  <si>
    <t>FI409A</t>
  </si>
  <si>
    <t>WEEK 12</t>
  </si>
  <si>
    <t>FI410A</t>
  </si>
  <si>
    <t>WEEK 13</t>
  </si>
  <si>
    <t>2411W</t>
  </si>
  <si>
    <t>WEEK 14</t>
  </si>
  <si>
    <t>FI412A</t>
  </si>
  <si>
    <t>WEEK 15</t>
  </si>
  <si>
    <t>ONE PARANA</t>
  </si>
  <si>
    <t>2413W</t>
  </si>
  <si>
    <t>WEEK 16'</t>
  </si>
  <si>
    <t>2414W</t>
  </si>
  <si>
    <t>WEEK 17'</t>
  </si>
  <si>
    <t>2415W</t>
  </si>
  <si>
    <t>WEEK 18'</t>
  </si>
  <si>
    <t>FI416A</t>
  </si>
  <si>
    <t>WEEK 19'</t>
  </si>
  <si>
    <t>2417W</t>
  </si>
  <si>
    <t>WEEK 20'</t>
  </si>
  <si>
    <t>FI418A</t>
  </si>
  <si>
    <t>WEEK 21'</t>
  </si>
  <si>
    <t>2419W</t>
  </si>
  <si>
    <t>WEEK 22'</t>
  </si>
  <si>
    <t>2420W</t>
  </si>
  <si>
    <t>WEEK 23'</t>
  </si>
  <si>
    <t>2421W</t>
  </si>
  <si>
    <t>WEEK 24'</t>
  </si>
  <si>
    <t>FI422A</t>
  </si>
  <si>
    <t>WEEK 25'</t>
  </si>
  <si>
    <t>FI423A</t>
  </si>
  <si>
    <t>WEEK 26'</t>
  </si>
  <si>
    <t>2424W</t>
  </si>
  <si>
    <t>ex MSC MADHU B</t>
  </si>
  <si>
    <t>WEEK 27'</t>
  </si>
  <si>
    <t>FI425A</t>
  </si>
  <si>
    <t>ex ONE PARANA</t>
  </si>
  <si>
    <t>WEEK 28'</t>
  </si>
  <si>
    <t>FI426A</t>
  </si>
  <si>
    <t>WEEK 29'</t>
  </si>
  <si>
    <t>2427W</t>
  </si>
  <si>
    <t>WEEK 30'</t>
  </si>
  <si>
    <t>2428W</t>
  </si>
  <si>
    <t>WEEK 31'</t>
  </si>
  <si>
    <t>2429W</t>
  </si>
  <si>
    <t>ex MSC GAYANE</t>
  </si>
  <si>
    <t>WEEK 32'</t>
  </si>
  <si>
    <t>FI430A</t>
  </si>
  <si>
    <t>WEEK 33'</t>
  </si>
  <si>
    <t>FI431A</t>
  </si>
  <si>
    <t>ex MSC SHUBA B</t>
  </si>
  <si>
    <t>WEEK 34'</t>
  </si>
  <si>
    <t>2432W</t>
  </si>
  <si>
    <t>WEEK 35'</t>
  </si>
  <si>
    <t>FI433A</t>
  </si>
  <si>
    <t>WEEK 36'</t>
  </si>
  <si>
    <t>2434W</t>
  </si>
  <si>
    <t>WEEK 37'</t>
  </si>
  <si>
    <t>2435W</t>
  </si>
  <si>
    <t>WEEK 38*</t>
  </si>
  <si>
    <t>2436W</t>
  </si>
  <si>
    <t>WEEK 39*</t>
  </si>
  <si>
    <t>FI437A</t>
  </si>
  <si>
    <t>WEEK 40*</t>
  </si>
  <si>
    <t>FI438A</t>
  </si>
  <si>
    <t>WEEK 41*</t>
  </si>
  <si>
    <t>2439W</t>
  </si>
  <si>
    <t>WEEK 42*</t>
  </si>
  <si>
    <t>FI440A</t>
  </si>
  <si>
    <t>WEEK 43*</t>
  </si>
  <si>
    <t>2441W</t>
  </si>
  <si>
    <t>WEEK 44*</t>
  </si>
  <si>
    <t>2442W</t>
  </si>
  <si>
    <t>WEEK 45*</t>
  </si>
  <si>
    <t>2443W</t>
  </si>
  <si>
    <t>WEEK 46*</t>
  </si>
  <si>
    <t>MSC AINO</t>
  </si>
  <si>
    <t>FI444A</t>
  </si>
  <si>
    <t>WEEK 47*</t>
  </si>
  <si>
    <t>2445W</t>
  </si>
  <si>
    <t>WEEK 48*</t>
  </si>
  <si>
    <t>FI446A</t>
  </si>
  <si>
    <t>ex CAPE ARTEMISIO</t>
  </si>
  <si>
    <t>WEEK 49*</t>
  </si>
  <si>
    <t>FI447A</t>
  </si>
  <si>
    <t>ex SEASPAN HARRIER</t>
  </si>
  <si>
    <t>WEEK 50*</t>
  </si>
  <si>
    <t>2448W</t>
  </si>
  <si>
    <t>ex SEASPAN OSPREY</t>
  </si>
  <si>
    <t>WEEK 51*</t>
  </si>
  <si>
    <t>2449W</t>
  </si>
  <si>
    <t>WEEK 52*</t>
  </si>
  <si>
    <t>2450W</t>
  </si>
  <si>
    <t>WEEK 1*</t>
  </si>
  <si>
    <t>FI451A</t>
  </si>
  <si>
    <t>ex CAPE KORTIA</t>
  </si>
  <si>
    <t>WEEK 2*</t>
  </si>
  <si>
    <t>2452W</t>
  </si>
  <si>
    <t>ex SALVADOR EXPRESS</t>
  </si>
  <si>
    <t>WEEK 3*</t>
  </si>
  <si>
    <t>FI501A</t>
  </si>
  <si>
    <t>WEEK 4*</t>
  </si>
  <si>
    <t>FI502A</t>
  </si>
  <si>
    <t>WEEK 5*</t>
  </si>
  <si>
    <t>2503W</t>
  </si>
  <si>
    <t>WEEK 6*</t>
  </si>
  <si>
    <t>2504W</t>
  </si>
  <si>
    <t>WEEK 7*</t>
  </si>
  <si>
    <t>2505W</t>
  </si>
  <si>
    <t>WEEK 8*</t>
  </si>
  <si>
    <t>2506W</t>
  </si>
  <si>
    <t>WEEK 9*</t>
  </si>
  <si>
    <t>FI507A</t>
  </si>
  <si>
    <t>WEEK 10*</t>
  </si>
  <si>
    <t>2508W</t>
  </si>
  <si>
    <t>WEEK 11*</t>
  </si>
  <si>
    <t>FI509A</t>
  </si>
  <si>
    <t>WEEK 12*</t>
  </si>
  <si>
    <t>2510W</t>
  </si>
  <si>
    <t>WEEK 13*</t>
  </si>
  <si>
    <t>2511W</t>
  </si>
  <si>
    <t>WEEK 14*</t>
  </si>
  <si>
    <t>2512W</t>
  </si>
  <si>
    <t>ex CAPE SOUNIO</t>
  </si>
  <si>
    <t>WEEK 15*</t>
  </si>
  <si>
    <t>MSC SIYA B</t>
  </si>
  <si>
    <t>FI513A</t>
  </si>
  <si>
    <t>WEEK 16*</t>
  </si>
  <si>
    <t>2514W</t>
  </si>
  <si>
    <t>ex MSC GISELLE / CAPE KORTIA</t>
  </si>
  <si>
    <t>WEEK 17*</t>
  </si>
  <si>
    <t>FI515A</t>
  </si>
  <si>
    <t>WEEK 18*</t>
  </si>
  <si>
    <t>FI516A</t>
  </si>
  <si>
    <t>WEEK 19*</t>
  </si>
  <si>
    <t>2517W</t>
  </si>
  <si>
    <t>WEEK 20*</t>
  </si>
  <si>
    <t>2518W</t>
  </si>
  <si>
    <t>WEEK 21*</t>
  </si>
  <si>
    <t>2519W</t>
  </si>
  <si>
    <t>WEEK 22*</t>
  </si>
  <si>
    <t>2520W</t>
  </si>
  <si>
    <t>WEEK 23*</t>
  </si>
  <si>
    <t>FI521A</t>
  </si>
  <si>
    <t>WEEK 24*</t>
  </si>
  <si>
    <t>2522W</t>
  </si>
  <si>
    <t>ex MSC LEILA / MSC SHUBA B</t>
  </si>
  <si>
    <t>WEEK 25*</t>
  </si>
  <si>
    <t>FI523A</t>
  </si>
  <si>
    <t>WEEK 26</t>
  </si>
  <si>
    <t>2524W</t>
  </si>
  <si>
    <t>WEEK 27</t>
  </si>
  <si>
    <t>2525W</t>
  </si>
  <si>
    <t>WEEK 28</t>
  </si>
  <si>
    <t>2526W</t>
  </si>
  <si>
    <t>WEEK 29</t>
  </si>
  <si>
    <t>FI527A</t>
  </si>
  <si>
    <t>WEEK 30</t>
  </si>
  <si>
    <t xml:space="preserve">SEASPAN ZAMBEZI </t>
  </si>
  <si>
    <t>2528W</t>
  </si>
  <si>
    <t>FI529A</t>
  </si>
  <si>
    <t>FI530A</t>
  </si>
  <si>
    <t>FI531A</t>
  </si>
  <si>
    <t>2532W</t>
  </si>
  <si>
    <t>2533W</t>
  </si>
  <si>
    <t>2534W</t>
  </si>
  <si>
    <t>FI535A</t>
  </si>
  <si>
    <t>VUNG TAU EXPRESS</t>
  </si>
  <si>
    <t>2536W</t>
  </si>
  <si>
    <r>
      <t xml:space="preserve">CAPE ARTEMISIO / </t>
    </r>
    <r>
      <rPr>
        <sz val="10"/>
        <color rgb="FFFF0000"/>
        <rFont val="Arial"/>
        <family val="2"/>
      </rPr>
      <t>EX MSC MUGE</t>
    </r>
  </si>
  <si>
    <t>FI537A</t>
  </si>
  <si>
    <r>
      <rPr>
        <sz val="10"/>
        <color rgb="FF000000"/>
        <rFont val="Arial"/>
        <family val="2"/>
      </rPr>
      <t xml:space="preserve">SANTA CATARINA EXPRESS / </t>
    </r>
    <r>
      <rPr>
        <sz val="10"/>
        <color rgb="FFFF0000"/>
        <rFont val="Arial"/>
        <family val="2"/>
      </rPr>
      <t>EX CAPE ARTEMISIO</t>
    </r>
  </si>
  <si>
    <t>2538W</t>
  </si>
  <si>
    <r>
      <rPr>
        <sz val="10"/>
        <color rgb="FF000000"/>
        <rFont val="Arial"/>
        <family val="2"/>
      </rPr>
      <t xml:space="preserve">ONE STRENGTH / </t>
    </r>
    <r>
      <rPr>
        <sz val="10"/>
        <color rgb="FFFF0000"/>
        <rFont val="Arial"/>
        <family val="2"/>
      </rPr>
      <t>EX SEASPAN HARRIER</t>
    </r>
  </si>
  <si>
    <t>2539W</t>
  </si>
  <si>
    <r>
      <rPr>
        <sz val="10"/>
        <color rgb="FF000000"/>
        <rFont val="Arial"/>
        <family val="2"/>
      </rPr>
      <t xml:space="preserve">SEASPAN BELIEF / </t>
    </r>
    <r>
      <rPr>
        <sz val="10"/>
        <color rgb="FFFF0000"/>
        <rFont val="Arial"/>
        <family val="2"/>
      </rPr>
      <t>EX SEASPAN OSPREY</t>
    </r>
  </si>
  <si>
    <t>2540W</t>
  </si>
  <si>
    <t>FI541A</t>
  </si>
  <si>
    <t>FI542A</t>
  </si>
  <si>
    <r>
      <rPr>
        <sz val="10"/>
        <color rgb="FF000000"/>
        <rFont val="Arial"/>
        <family val="2"/>
      </rPr>
      <t xml:space="preserve">ESPIRITO SANTO EXPRESS / </t>
    </r>
    <r>
      <rPr>
        <sz val="10"/>
        <color rgb="FFFF0000"/>
        <rFont val="Arial"/>
        <family val="2"/>
      </rPr>
      <t>EX SEASPAN HARRIER</t>
    </r>
  </si>
  <si>
    <t>2543W</t>
  </si>
  <si>
    <t>FI544A</t>
  </si>
  <si>
    <t>EX MSC EMILIA  / MSC MADHU B</t>
  </si>
  <si>
    <t xml:space="preserve">MSC MADHU B </t>
  </si>
  <si>
    <t>FI545A</t>
  </si>
  <si>
    <t>FI546A / 2546W</t>
  </si>
  <si>
    <t>/ EX PARANAGUA EXPRESS</t>
  </si>
  <si>
    <t xml:space="preserve">PARANA EXPRESS </t>
  </si>
  <si>
    <t>2547W</t>
  </si>
  <si>
    <t>ONE SYNERGY / EX ONE AMAZON</t>
  </si>
  <si>
    <t>2548W</t>
  </si>
  <si>
    <t>FI549A</t>
  </si>
  <si>
    <r>
      <rPr>
        <sz val="10"/>
        <color rgb="FF000000"/>
        <rFont val="Arial"/>
        <family val="2"/>
      </rPr>
      <t xml:space="preserve">SAO PAULO EXPRESS / </t>
    </r>
    <r>
      <rPr>
        <sz val="10"/>
        <color rgb="FFFF0000"/>
        <rFont val="Arial"/>
        <family val="2"/>
      </rPr>
      <t>EX VUNG TAU EXPRESS</t>
    </r>
  </si>
  <si>
    <t>FI550A / 2550W</t>
  </si>
  <si>
    <t>WEEK 1</t>
  </si>
  <si>
    <t>FI551A</t>
  </si>
  <si>
    <t>WEEK 2</t>
  </si>
  <si>
    <t>SANTA CATARINA EXPRESS</t>
  </si>
  <si>
    <t xml:space="preserve"> 2552W</t>
  </si>
  <si>
    <t>WEEK 3</t>
  </si>
  <si>
    <t>ONE STRENGTH  / CAPE ARTEMISIO</t>
  </si>
  <si>
    <t>2601W</t>
  </si>
  <si>
    <t>WEEK 4</t>
  </si>
  <si>
    <t>CAPE ARTEMISIO / ONE STRENGTH</t>
  </si>
  <si>
    <t>FI602A</t>
  </si>
  <si>
    <t>WEEK 5</t>
  </si>
  <si>
    <t>SEASPAN BELIEF</t>
  </si>
  <si>
    <t>2603W</t>
  </si>
  <si>
    <t>WEEK 6</t>
  </si>
  <si>
    <t>MSC SARY // MSC GAYANE</t>
  </si>
  <si>
    <t>FI604A</t>
  </si>
  <si>
    <t>WEEK 7</t>
  </si>
  <si>
    <t>ESPIRITO SANTO EXPRESS</t>
  </si>
  <si>
    <t>2605W</t>
  </si>
  <si>
    <t>WEEK 8</t>
  </si>
  <si>
    <t xml:space="preserve">MSC SHUBA B / EX MSC BOSTON </t>
  </si>
  <si>
    <t>FI606A</t>
  </si>
  <si>
    <t>WEEK 9</t>
  </si>
  <si>
    <t>MSC AVNI / EX MSC SHUBA B / MSC MADHU B</t>
  </si>
  <si>
    <t>FI607A</t>
  </si>
  <si>
    <t>FI609W / 2608W</t>
  </si>
  <si>
    <t>ONE PARANA / PARANA EXPRESS</t>
  </si>
  <si>
    <t>2609W</t>
  </si>
  <si>
    <t>2610W</t>
  </si>
  <si>
    <t>2611W</t>
  </si>
  <si>
    <t xml:space="preserve">MSC AINO </t>
  </si>
  <si>
    <t>FI612A</t>
  </si>
  <si>
    <t xml:space="preserve">SAO PAULO EXPRESS </t>
  </si>
  <si>
    <t>2613W</t>
  </si>
  <si>
    <t>WEEK 16</t>
  </si>
  <si>
    <t>2614W</t>
  </si>
  <si>
    <t>WEEK 17</t>
  </si>
  <si>
    <t>2615W</t>
  </si>
  <si>
    <t>WEEK 18</t>
  </si>
  <si>
    <t>ONE MAGDALENA / ONE STRENGTH</t>
  </si>
  <si>
    <t>2616W</t>
  </si>
  <si>
    <t>WEEK 19</t>
  </si>
  <si>
    <t>FI617A</t>
  </si>
  <si>
    <t>ex ANTHEA Y</t>
  </si>
  <si>
    <t>WEEK 20</t>
  </si>
  <si>
    <t>2618W</t>
  </si>
  <si>
    <t>WEEK 21</t>
  </si>
  <si>
    <t xml:space="preserve">MSC SHREYA B </t>
  </si>
  <si>
    <t>FI619A</t>
  </si>
  <si>
    <t>WEEK 22</t>
  </si>
  <si>
    <t>2620W</t>
  </si>
  <si>
    <t>WEEK 23</t>
  </si>
  <si>
    <t>FI621A</t>
  </si>
  <si>
    <t>WEEK 24</t>
  </si>
  <si>
    <t>FI622A</t>
  </si>
  <si>
    <t>WEEK 25</t>
  </si>
  <si>
    <t>2623W</t>
  </si>
  <si>
    <t>PARANA EXPRESS</t>
  </si>
  <si>
    <t>2624W</t>
  </si>
  <si>
    <t>2625W</t>
  </si>
  <si>
    <t>FI626A</t>
  </si>
  <si>
    <t>SAO PAULO EXPRESS</t>
  </si>
  <si>
    <t>2627W</t>
  </si>
  <si>
    <t>FI628A</t>
  </si>
  <si>
    <t>2629W</t>
  </si>
  <si>
    <t>2630W</t>
  </si>
  <si>
    <t>2631W / FI631W</t>
  </si>
  <si>
    <t>2632W</t>
  </si>
  <si>
    <t>MSC SHREYA B</t>
  </si>
  <si>
    <t>FI633A</t>
  </si>
  <si>
    <t>2634W</t>
  </si>
  <si>
    <t>FI635A</t>
  </si>
  <si>
    <t>2636W</t>
  </si>
  <si>
    <t>FI637A</t>
  </si>
  <si>
    <t>FI638A</t>
  </si>
  <si>
    <t>FI639A</t>
  </si>
  <si>
    <t>FI640A</t>
  </si>
  <si>
    <t>ORIGAMI SERVICE</t>
  </si>
  <si>
    <t>MP THE LAW</t>
  </si>
  <si>
    <t>SD925A</t>
  </si>
  <si>
    <t>MSC LEVINA</t>
  </si>
  <si>
    <t>HF926A</t>
  </si>
  <si>
    <t>CORNELIA I</t>
  </si>
  <si>
    <t>SD927A</t>
  </si>
  <si>
    <t>SOFIA I</t>
  </si>
  <si>
    <t>SD928A</t>
  </si>
  <si>
    <t>SD929A</t>
  </si>
  <si>
    <t>MSC ANYA</t>
  </si>
  <si>
    <t>SD930A</t>
  </si>
  <si>
    <t>SD931A</t>
  </si>
  <si>
    <t>OSAKA</t>
  </si>
  <si>
    <t>SD932A</t>
  </si>
  <si>
    <t>SD933A</t>
  </si>
  <si>
    <t>SD934A</t>
  </si>
  <si>
    <t>SD935A</t>
  </si>
  <si>
    <t>MSC ERMINIA, MSC GINA</t>
  </si>
  <si>
    <t>MP THE EDELMAN</t>
  </si>
  <si>
    <t>SD006A</t>
  </si>
  <si>
    <t>AGIOS DIMITRIOS</t>
  </si>
  <si>
    <t>SD007A</t>
  </si>
  <si>
    <t>MSC MESSINA, MSC GIANNA, MSC MARIA PIA</t>
  </si>
  <si>
    <t>SD008A</t>
  </si>
  <si>
    <t>MSC REBECCA, MSC MESSINA</t>
  </si>
  <si>
    <t>SD009A</t>
  </si>
  <si>
    <t>MSC GINA, MP THE EDELMAN, MP THE GRONK</t>
  </si>
  <si>
    <t>MP THE BROWN</t>
  </si>
  <si>
    <t>SD010A</t>
  </si>
  <si>
    <t>SD011A</t>
  </si>
  <si>
    <t>SD012A</t>
  </si>
  <si>
    <t>MP THE BELICHICK</t>
  </si>
  <si>
    <t>SD013A</t>
  </si>
  <si>
    <t>SD014A</t>
  </si>
  <si>
    <t>SD015A</t>
  </si>
  <si>
    <t>SD016A</t>
  </si>
  <si>
    <t>SD017A</t>
  </si>
  <si>
    <t>DELAY FROM 21/04</t>
  </si>
  <si>
    <t>MP THE BROWN, CORNELIA I, MSC PEGASUS</t>
  </si>
  <si>
    <t>SD018A</t>
  </si>
  <si>
    <t>MSC PEGASUS</t>
  </si>
  <si>
    <t>SD019A</t>
  </si>
  <si>
    <t>SD020A</t>
  </si>
  <si>
    <t>DELAY FROM 12/05</t>
  </si>
  <si>
    <t>LORI</t>
  </si>
  <si>
    <t>SD021A</t>
  </si>
  <si>
    <t>PROFORMA SAIL MON</t>
  </si>
  <si>
    <t>SD022A</t>
  </si>
  <si>
    <t>E.R. YOKOHAMA</t>
  </si>
  <si>
    <t>SD024A</t>
  </si>
  <si>
    <t>DELAY FROM 08/06</t>
  </si>
  <si>
    <t>PROFORMA SAIL FRI</t>
  </si>
  <si>
    <t>MSC BOSPHORUS</t>
  </si>
  <si>
    <t>SD037A</t>
  </si>
  <si>
    <t>SD038A</t>
  </si>
  <si>
    <t>MSC VANESSA / E.R. TEXAS / ATHENS GLORY</t>
  </si>
  <si>
    <t>SD039A</t>
  </si>
  <si>
    <t>SD045A</t>
  </si>
  <si>
    <t>MSC MESSINA</t>
  </si>
  <si>
    <t>MSC MARIANNA</t>
  </si>
  <si>
    <t>SD046A</t>
  </si>
  <si>
    <r>
      <t xml:space="preserve">PROFORMA SAIL </t>
    </r>
    <r>
      <rPr>
        <b/>
        <sz val="8"/>
        <color rgb="FFFF0000"/>
        <rFont val="Calibri"/>
        <family val="2"/>
        <scheme val="minor"/>
      </rPr>
      <t>SUN</t>
    </r>
  </si>
  <si>
    <t>MSC PHOENIX</t>
  </si>
  <si>
    <t>SD049A</t>
  </si>
  <si>
    <r>
      <t xml:space="preserve">PROFORMA SAIL </t>
    </r>
    <r>
      <rPr>
        <sz val="8"/>
        <color rgb="FFFF0000"/>
        <rFont val="Calibri"/>
        <family val="2"/>
        <scheme val="minor"/>
      </rPr>
      <t>THU</t>
    </r>
  </si>
  <si>
    <t>MSC KERRY / MSC SHRISTI</t>
  </si>
  <si>
    <t>SD050A</t>
  </si>
  <si>
    <t>SD051A</t>
  </si>
  <si>
    <t>MSC MARIANNA / MSC STELLA</t>
  </si>
  <si>
    <t>NAVIOS UTMOST</t>
  </si>
  <si>
    <t>SD052A</t>
  </si>
  <si>
    <t>MSC APOLLO</t>
  </si>
  <si>
    <t>SD107A</t>
  </si>
  <si>
    <t>MSC BUSAN</t>
  </si>
  <si>
    <t>SD108A</t>
  </si>
  <si>
    <t>MSC NOA / MSC ERMINIA</t>
  </si>
  <si>
    <t>SD109A</t>
  </si>
  <si>
    <t>NAVIOS UTMOST / MSC NOA</t>
  </si>
  <si>
    <t>SD111A</t>
  </si>
  <si>
    <t>MSC TIANJIN / NAVIOS UTMOST</t>
  </si>
  <si>
    <t>SD112A</t>
  </si>
  <si>
    <t>SD113A</t>
  </si>
  <si>
    <t>SD114A</t>
  </si>
  <si>
    <t>MSC PETRA</t>
  </si>
  <si>
    <t>SD115A</t>
  </si>
  <si>
    <t>PARIS II</t>
  </si>
  <si>
    <t>SD116A</t>
  </si>
  <si>
    <t>SD117A</t>
  </si>
  <si>
    <t>SD118A</t>
  </si>
  <si>
    <t>SD119A</t>
  </si>
  <si>
    <t>LYON II</t>
  </si>
  <si>
    <t>SD120A</t>
  </si>
  <si>
    <t>SD122A</t>
  </si>
  <si>
    <t>SD124A</t>
  </si>
  <si>
    <t>SD125A</t>
  </si>
  <si>
    <t>SD126A</t>
  </si>
  <si>
    <t>lYON II/ MSC DORINE</t>
  </si>
  <si>
    <t>SD127A</t>
  </si>
  <si>
    <t>MSC DORINE</t>
  </si>
  <si>
    <t>SD128A</t>
  </si>
  <si>
    <t>MSC RAFAELA</t>
  </si>
  <si>
    <t>SD129A</t>
  </si>
  <si>
    <t>MSC ILONA/ MSC PETRA</t>
  </si>
  <si>
    <t>SD130A</t>
  </si>
  <si>
    <t>MSC PETRA / MSC ILONA</t>
  </si>
  <si>
    <t>SD131A</t>
  </si>
  <si>
    <t>SD134A</t>
  </si>
  <si>
    <t>SD135A</t>
  </si>
  <si>
    <t>SD137A</t>
  </si>
  <si>
    <t>MSC MARIA CLARA / MSC ILONA</t>
  </si>
  <si>
    <t>SD138A</t>
  </si>
  <si>
    <t>MSC PETRA / ZIM NEW YORK / MSC HONG KONG / MSC SHANGHAI</t>
  </si>
  <si>
    <t>SD140A</t>
  </si>
  <si>
    <t>SD141A</t>
  </si>
  <si>
    <t>SD143A</t>
  </si>
  <si>
    <t>MSC DORINE / MSC ALEXA</t>
  </si>
  <si>
    <t>SD144A</t>
  </si>
  <si>
    <t>SD202A</t>
  </si>
  <si>
    <t>MSC ANYA / MSC ORNELLA</t>
  </si>
  <si>
    <t>SD206A</t>
  </si>
  <si>
    <t>SD208A</t>
  </si>
  <si>
    <t>MSC SHANGHAI</t>
  </si>
  <si>
    <t>SD210A</t>
  </si>
  <si>
    <t>SD212A</t>
  </si>
  <si>
    <t>SEAMAX FAIRFIELD / MSC PILAR</t>
  </si>
  <si>
    <t>MSC ALIZEE III</t>
  </si>
  <si>
    <t>SD213A</t>
  </si>
  <si>
    <t>MSC SHANVI / MSC POLARIS / MSC DAVAO III</t>
  </si>
  <si>
    <t>MSC NORA</t>
  </si>
  <si>
    <t>SD214A</t>
  </si>
  <si>
    <t>SD215A</t>
  </si>
  <si>
    <t>SD216A</t>
  </si>
  <si>
    <t>SD217A</t>
  </si>
  <si>
    <t>SD218A</t>
  </si>
  <si>
    <t>SD219A</t>
  </si>
  <si>
    <t>SD220A</t>
  </si>
  <si>
    <t>SD221A</t>
  </si>
  <si>
    <t>SD222A</t>
  </si>
  <si>
    <t>SD223A</t>
  </si>
  <si>
    <t>SD224A</t>
  </si>
  <si>
    <t>VOID</t>
  </si>
  <si>
    <t>SD226A</t>
  </si>
  <si>
    <t>SD228A</t>
  </si>
  <si>
    <t>SD229A</t>
  </si>
  <si>
    <t>SD230A</t>
  </si>
  <si>
    <t>SD231A</t>
  </si>
  <si>
    <t>SD232A</t>
  </si>
  <si>
    <t>SD233A</t>
  </si>
  <si>
    <t>SD234A</t>
  </si>
  <si>
    <t>SD235A</t>
  </si>
  <si>
    <t>SD236A</t>
  </si>
  <si>
    <t>SD237A</t>
  </si>
  <si>
    <t>SD238A</t>
  </si>
  <si>
    <t>SD239A</t>
  </si>
  <si>
    <t>SD240A</t>
  </si>
  <si>
    <t>SD241A</t>
  </si>
  <si>
    <t>SD242A</t>
  </si>
  <si>
    <t>SD243A</t>
  </si>
  <si>
    <t>SD244A</t>
  </si>
  <si>
    <t>SD245A</t>
  </si>
  <si>
    <t>SD246A</t>
  </si>
  <si>
    <t>SD247A</t>
  </si>
  <si>
    <t>SD248A</t>
  </si>
  <si>
    <t>SD249A</t>
  </si>
  <si>
    <t>SD250A</t>
  </si>
  <si>
    <t>DAR ES SALAAM FEEDER</t>
  </si>
  <si>
    <t>Price Calculation Date</t>
  </si>
  <si>
    <t>PRO S TUE</t>
  </si>
  <si>
    <t>Proforma Sailing Date</t>
  </si>
  <si>
    <t>JL412A</t>
  </si>
  <si>
    <t>ex MSC GINA</t>
  </si>
  <si>
    <t>MSC NASSAU</t>
  </si>
  <si>
    <t>JL413A</t>
  </si>
  <si>
    <t>ex MSC ARIA III/ MSC ALABAMA III</t>
  </si>
  <si>
    <t>JL414A</t>
  </si>
  <si>
    <t>ex MSC RAFAELA / MSC ALABAMA III</t>
  </si>
  <si>
    <t>JL415A</t>
  </si>
  <si>
    <t>MSC ALEXA / MSC ALABAMA III</t>
  </si>
  <si>
    <t>MSC NORA III</t>
  </si>
  <si>
    <t>JL416A</t>
  </si>
  <si>
    <t>WK17'</t>
  </si>
  <si>
    <t>JL417A</t>
  </si>
  <si>
    <t>WK18'</t>
  </si>
  <si>
    <t>JL418A</t>
  </si>
  <si>
    <t>EX MSC CAPETOWN III / MSC NASSAU</t>
  </si>
  <si>
    <t>WK19'</t>
  </si>
  <si>
    <t>MSC ADU V</t>
  </si>
  <si>
    <t>JL419A</t>
  </si>
  <si>
    <t>EX MSC NASSAU / MSC RAFAELA</t>
  </si>
  <si>
    <t>JL420A</t>
  </si>
  <si>
    <t>ex MSC NASSAU // MSC RAFAELA / MSC ALABAMA III</t>
  </si>
  <si>
    <t>WK21'</t>
  </si>
  <si>
    <t>MSC CARPATHIA III</t>
  </si>
  <si>
    <t>JL421A</t>
  </si>
  <si>
    <t>ex MSC NASSAU /MSC RAFAELA // MSC NORA III</t>
  </si>
  <si>
    <t>WK22'</t>
  </si>
  <si>
    <t>JL422A</t>
  </si>
  <si>
    <t>ex MSC LOME V / MSC NORA III / MSC ALEXA</t>
  </si>
  <si>
    <t>WK23'</t>
  </si>
  <si>
    <t>JL423A</t>
  </si>
  <si>
    <t>ex MSC ARIA III / MSC LOME V</t>
  </si>
  <si>
    <t>WK24'</t>
  </si>
  <si>
    <t>JL424A</t>
  </si>
  <si>
    <t>ex MSC ALIZEE III</t>
  </si>
  <si>
    <t>WK25'</t>
  </si>
  <si>
    <t>JL425A</t>
  </si>
  <si>
    <t>exMSC ALIZEE III / MSC ADU V</t>
  </si>
  <si>
    <t>WK26'</t>
  </si>
  <si>
    <t>MSC MEDITERRANEAN</t>
  </si>
  <si>
    <t>JL426A</t>
  </si>
  <si>
    <t>WK27'</t>
  </si>
  <si>
    <t>JL427A</t>
  </si>
  <si>
    <t>ex MSC CARPATHIA III</t>
  </si>
  <si>
    <t>WK28'</t>
  </si>
  <si>
    <t>JL428A</t>
  </si>
  <si>
    <t>WK29'</t>
  </si>
  <si>
    <t>JL429A</t>
  </si>
  <si>
    <t>WK30'</t>
  </si>
  <si>
    <t>JL430A</t>
  </si>
  <si>
    <t>ex MSC NASSAU</t>
  </si>
  <si>
    <t>WK31'</t>
  </si>
  <si>
    <t>JL431A</t>
  </si>
  <si>
    <t>ex MSC ARIA III</t>
  </si>
  <si>
    <t>WK32'</t>
  </si>
  <si>
    <t>JL432A</t>
  </si>
  <si>
    <t>WK33'</t>
  </si>
  <si>
    <t>JL433A</t>
  </si>
  <si>
    <t>WK34'</t>
  </si>
  <si>
    <t>JL434A</t>
  </si>
  <si>
    <t>WK35'</t>
  </si>
  <si>
    <t>JL435A</t>
  </si>
  <si>
    <t>WK36'</t>
  </si>
  <si>
    <t>MSC ELIZABETH III</t>
  </si>
  <si>
    <t>JL436A</t>
  </si>
  <si>
    <t>ex MSC CANBERRA III / MSC DAR ES SALAAM III</t>
  </si>
  <si>
    <t>WK37'</t>
  </si>
  <si>
    <t>MSC DIEGO</t>
  </si>
  <si>
    <t>JL437A</t>
  </si>
  <si>
    <t>WK38'</t>
  </si>
  <si>
    <t>JL438A</t>
  </si>
  <si>
    <t>WK39'</t>
  </si>
  <si>
    <t>MSC NURIA</t>
  </si>
  <si>
    <t>JL439A</t>
  </si>
  <si>
    <t>WK40'</t>
  </si>
  <si>
    <t>JL440A</t>
  </si>
  <si>
    <t>ex MSC MONTEREY V / MSC REGINA</t>
  </si>
  <si>
    <t>WK41*</t>
  </si>
  <si>
    <t>JL441A</t>
  </si>
  <si>
    <t>ex MSC FELIXSTOWE</t>
  </si>
  <si>
    <t>WK42*</t>
  </si>
  <si>
    <t>JL442A</t>
  </si>
  <si>
    <t>ex MSC GLORY R / MSC LANGSAR</t>
  </si>
  <si>
    <t>WK43*</t>
  </si>
  <si>
    <t>JL443A</t>
  </si>
  <si>
    <t>ex MSC DIEGO</t>
  </si>
  <si>
    <t>WK44*</t>
  </si>
  <si>
    <t>JL444A</t>
  </si>
  <si>
    <t>WK45*</t>
  </si>
  <si>
    <t>JL445A</t>
  </si>
  <si>
    <t>WK46*</t>
  </si>
  <si>
    <t>JL446A</t>
  </si>
  <si>
    <t>ex MSC SHRISTI / MSC IMMA III</t>
  </si>
  <si>
    <t>WK47*</t>
  </si>
  <si>
    <t>JL447A</t>
  </si>
  <si>
    <t>ex MSC LANGSAR</t>
  </si>
  <si>
    <t>WK48*</t>
  </si>
  <si>
    <t>JL448A</t>
  </si>
  <si>
    <t>WK49*</t>
  </si>
  <si>
    <t>MSC CONAKRY IV</t>
  </si>
  <si>
    <t>JL449A</t>
  </si>
  <si>
    <t>ex MSC CONAKRY IV / MSC DIEGO</t>
  </si>
  <si>
    <t>WK50*</t>
  </si>
  <si>
    <t>JL450A</t>
  </si>
  <si>
    <t>ex MSC NURIA</t>
  </si>
  <si>
    <t>WK51*</t>
  </si>
  <si>
    <t>JL451A</t>
  </si>
  <si>
    <t>WK52*</t>
  </si>
  <si>
    <t>JL452A</t>
  </si>
  <si>
    <t>WK1*</t>
  </si>
  <si>
    <t>JL501A</t>
  </si>
  <si>
    <t>WK2*</t>
  </si>
  <si>
    <t>JL502A</t>
  </si>
  <si>
    <t>WK3*</t>
  </si>
  <si>
    <t>JL503A</t>
  </si>
  <si>
    <t>WK4</t>
  </si>
  <si>
    <t>JL504A</t>
  </si>
  <si>
    <t>ex MSC DIEGO / MSC LANGSAR</t>
  </si>
  <si>
    <t>WK5*</t>
  </si>
  <si>
    <t>MSC ESHA III</t>
  </si>
  <si>
    <t>JL505A</t>
  </si>
  <si>
    <t>WK6*</t>
  </si>
  <si>
    <t>JL506A</t>
  </si>
  <si>
    <t>ex MSC ADITI / MSC DIEGO</t>
  </si>
  <si>
    <t>WK7*</t>
  </si>
  <si>
    <t>JL507A</t>
  </si>
  <si>
    <t>WK8*</t>
  </si>
  <si>
    <t>JL508A</t>
  </si>
  <si>
    <t>ex MSC CORINNA / MSC NILA II / MSC GINA</t>
  </si>
  <si>
    <t>WK9*</t>
  </si>
  <si>
    <t>MSC AKITETA II</t>
  </si>
  <si>
    <t>JL509A</t>
  </si>
  <si>
    <t>ex MSC CORINNA</t>
  </si>
  <si>
    <t>WK10*</t>
  </si>
  <si>
    <t>MSC NILA II</t>
  </si>
  <si>
    <t>JL510A</t>
  </si>
  <si>
    <t>ex MSC NILA II / MSC LANGSAR</t>
  </si>
  <si>
    <t>WK11*</t>
  </si>
  <si>
    <t>MSC CORINNA</t>
  </si>
  <si>
    <t>JL511A</t>
  </si>
  <si>
    <t>WK12*</t>
  </si>
  <si>
    <t>JL512A</t>
  </si>
  <si>
    <t>Divert DAR cargoes JL512A to MSC KERRY VI ZF510A (via Coega)</t>
  </si>
  <si>
    <t>WK13*</t>
  </si>
  <si>
    <t>JL513A</t>
  </si>
  <si>
    <t>Divert DAR cargoes JL513A to MSC MARINA ZF511A (via Coega)</t>
  </si>
  <si>
    <t>WK14*</t>
  </si>
  <si>
    <t>JL514A</t>
  </si>
  <si>
    <t>ex MSC NILA II</t>
  </si>
  <si>
    <t>JL515A</t>
  </si>
  <si>
    <t>divert to Britannia : MSC KANOKO QB514W (via CMB)</t>
  </si>
  <si>
    <t>JL516A</t>
  </si>
  <si>
    <t>JL517A</t>
  </si>
  <si>
    <t>divert to Britannia : MSC OLBIA QB515W (via CMB)</t>
  </si>
  <si>
    <t>JL518A</t>
  </si>
  <si>
    <t>JL519A</t>
  </si>
  <si>
    <t>JL520A</t>
  </si>
  <si>
    <t>JL521A</t>
  </si>
  <si>
    <t>JL522A</t>
  </si>
  <si>
    <t>ORYX SERVICE</t>
  </si>
  <si>
    <t>PRO S MON</t>
  </si>
  <si>
    <t>20 DAYS</t>
  </si>
  <si>
    <t>ex MSC ISCHIA III</t>
  </si>
  <si>
    <t xml:space="preserve">MSC ELBA III  </t>
  </si>
  <si>
    <t>JL525A</t>
  </si>
  <si>
    <t>JL526A</t>
  </si>
  <si>
    <r>
      <t xml:space="preserve">MSC OLIA // </t>
    </r>
    <r>
      <rPr>
        <sz val="11"/>
        <color rgb="FFFF0000"/>
        <rFont val="Calibri"/>
        <family val="2"/>
        <scheme val="minor"/>
      </rPr>
      <t>ex MSC MARTINA</t>
    </r>
  </si>
  <si>
    <t>JL527A</t>
  </si>
  <si>
    <t>JL528A</t>
  </si>
  <si>
    <t>JL529A</t>
  </si>
  <si>
    <t>MSC ELBA III</t>
  </si>
  <si>
    <t>JL530A</t>
  </si>
  <si>
    <t>JL531A</t>
  </si>
  <si>
    <t>MSC ROBERTA V - voyage void</t>
  </si>
  <si>
    <t>JL532A</t>
  </si>
  <si>
    <t>MSC ROBERTA V</t>
  </si>
  <si>
    <t>MSC CONAKRY IV / EX MSC ROBERTA V / ex MSC CAGLIARI IV</t>
  </si>
  <si>
    <t>JL533A</t>
  </si>
  <si>
    <t>MSC BERN V</t>
  </si>
  <si>
    <t>MSC CAIRO IV</t>
  </si>
  <si>
    <t>JL534A</t>
  </si>
  <si>
    <t>MSC FELIXSTOWE / MSC LUCIA</t>
  </si>
  <si>
    <t>MSC ALYSSA</t>
  </si>
  <si>
    <t>JL535A</t>
  </si>
  <si>
    <t>EX/ MSC ZONDA III / MSC ELBA III</t>
  </si>
  <si>
    <t>MSC CAGLIARI IV</t>
  </si>
  <si>
    <t>JL536A</t>
  </si>
  <si>
    <r>
      <rPr>
        <b/>
        <sz val="10"/>
        <color rgb="FFFF0000"/>
        <rFont val="Arial"/>
        <family val="2"/>
      </rPr>
      <t>BLANK SAILING</t>
    </r>
    <r>
      <rPr>
        <sz val="10"/>
        <rFont val="Arial"/>
        <family val="2"/>
      </rPr>
      <t xml:space="preserve"> / EX MSC COLETTE III /</t>
    </r>
    <r>
      <rPr>
        <sz val="10"/>
        <color rgb="FFFF0000"/>
        <rFont val="Arial"/>
        <family val="2"/>
      </rPr>
      <t xml:space="preserve"> EX MSC ZONDA III</t>
    </r>
  </si>
  <si>
    <t>JL537A</t>
  </si>
  <si>
    <t>ex MSC ELBA III</t>
  </si>
  <si>
    <t xml:space="preserve">MSC FELIXSTOWE </t>
  </si>
  <si>
    <t>JL538A</t>
  </si>
  <si>
    <r>
      <t xml:space="preserve">MSC BREMERHAVEN V / </t>
    </r>
    <r>
      <rPr>
        <sz val="10"/>
        <color rgb="FFFF0000"/>
        <rFont val="Arial"/>
        <family val="2"/>
      </rPr>
      <t>EX MSC ELBA III</t>
    </r>
  </si>
  <si>
    <t>JL539A</t>
  </si>
  <si>
    <r>
      <t xml:space="preserve">MSC ANIELLO / </t>
    </r>
    <r>
      <rPr>
        <sz val="10"/>
        <color rgb="FFFF0000"/>
        <rFont val="Arial"/>
        <family val="2"/>
      </rPr>
      <t xml:space="preserve">EX MSC CONAKRY IV </t>
    </r>
  </si>
  <si>
    <t>JL540A</t>
  </si>
  <si>
    <t>JL541A</t>
  </si>
  <si>
    <t xml:space="preserve"> EX MSC CAIRO IV / EX MSC ALYSSA</t>
  </si>
  <si>
    <t>JL542A</t>
  </si>
  <si>
    <t xml:space="preserve">ex  MSC MATERA VI / EX MSC ABUJA VI / EX MSC MATERA VI / MSC ALYSSA / EX MSC CAIRO IV </t>
  </si>
  <si>
    <t xml:space="preserve">MSC ADU V </t>
  </si>
  <si>
    <t>JL543A</t>
  </si>
  <si>
    <t>ex MSC ALYSSA / MSC FELIXSTOWE</t>
  </si>
  <si>
    <t xml:space="preserve">MSC GUERNSEY V </t>
  </si>
  <si>
    <t>JL544A</t>
  </si>
  <si>
    <t>MSC MATERA VI</t>
  </si>
  <si>
    <t>JL545A</t>
  </si>
  <si>
    <r>
      <t xml:space="preserve">MSC TAMPICO V ./ </t>
    </r>
    <r>
      <rPr>
        <sz val="10"/>
        <color rgb="FFFF0000"/>
        <rFont val="Arial"/>
        <family val="2"/>
      </rPr>
      <t xml:space="preserve">EX MSC FELIXSTOWE </t>
    </r>
  </si>
  <si>
    <t>JL546A</t>
  </si>
  <si>
    <t>EX MSC FELIXSTOWE / EX MSC TAMPICO V</t>
  </si>
  <si>
    <t>JL547A</t>
  </si>
  <si>
    <t xml:space="preserve">MSC GENERAL IV </t>
  </si>
  <si>
    <t>HI546A</t>
  </si>
  <si>
    <r>
      <rPr>
        <sz val="10"/>
        <color rgb="FF000000"/>
        <rFont val="Arial"/>
        <family val="2"/>
      </rPr>
      <t xml:space="preserve">MSC PRECISION V / </t>
    </r>
    <r>
      <rPr>
        <sz val="10"/>
        <color rgb="FFFF0000"/>
        <rFont val="Arial"/>
        <family val="2"/>
      </rPr>
      <t>EX MSC GUERNSEY V</t>
    </r>
  </si>
  <si>
    <t>HI547A / EX JL549A</t>
  </si>
  <si>
    <r>
      <rPr>
        <sz val="10"/>
        <color rgb="FF000000"/>
        <rFont val="Arial"/>
        <family val="2"/>
      </rPr>
      <t xml:space="preserve">MSC BASEL V / </t>
    </r>
    <r>
      <rPr>
        <sz val="10"/>
        <color rgb="FFFF0000"/>
        <rFont val="Arial"/>
        <family val="2"/>
      </rPr>
      <t>EX MSC MATERA VI</t>
    </r>
  </si>
  <si>
    <t>HI548A / EX JL550A</t>
  </si>
  <si>
    <r>
      <rPr>
        <sz val="10"/>
        <color theme="1"/>
        <rFont val="Arial"/>
        <family val="2"/>
      </rPr>
      <t>MSC ANTONIA</t>
    </r>
    <r>
      <rPr>
        <sz val="10"/>
        <color rgb="FFFF0000"/>
        <rFont val="Arial"/>
        <family val="2"/>
      </rPr>
      <t xml:space="preserve"> / ex MSC SHAULA / EX MSC TAMPICO V</t>
    </r>
  </si>
  <si>
    <t>HI549A / EX JL551A</t>
  </si>
  <si>
    <r>
      <t xml:space="preserve">MSC ALMA VII / </t>
    </r>
    <r>
      <rPr>
        <sz val="10"/>
        <color rgb="FFFF0000"/>
        <rFont val="Arial"/>
        <family val="2"/>
      </rPr>
      <t>EX MSC PEGASUS VII</t>
    </r>
  </si>
  <si>
    <t>HI550A / EX JL552A</t>
  </si>
  <si>
    <t>WK1</t>
  </si>
  <si>
    <r>
      <rPr>
        <sz val="10"/>
        <color rgb="FF000000"/>
        <rFont val="Arial"/>
        <family val="2"/>
      </rPr>
      <t xml:space="preserve">MSC PEGASUS VII  / </t>
    </r>
    <r>
      <rPr>
        <sz val="10"/>
        <color rgb="FFFF0000"/>
        <rFont val="Arial"/>
        <family val="2"/>
      </rPr>
      <t>EX</t>
    </r>
    <r>
      <rPr>
        <sz val="10"/>
        <color rgb="FF000000"/>
        <rFont val="Arial"/>
        <family val="2"/>
      </rPr>
      <t xml:space="preserve"> </t>
    </r>
    <r>
      <rPr>
        <sz val="10"/>
        <color rgb="FFFF0000"/>
        <rFont val="Arial"/>
        <family val="2"/>
      </rPr>
      <t>MSC ALMA VII / EX MSC ANYA V /</t>
    </r>
    <r>
      <rPr>
        <sz val="10"/>
        <color rgb="FF000000"/>
        <rFont val="Arial"/>
        <family val="2"/>
      </rPr>
      <t xml:space="preserve"> </t>
    </r>
    <r>
      <rPr>
        <sz val="10"/>
        <color rgb="FFFF0000"/>
        <rFont val="Arial"/>
        <family val="2"/>
      </rPr>
      <t>EX MSC ADU V / EX MSC MANHATTAN V</t>
    </r>
  </si>
  <si>
    <t>HI551A / EX JL601A</t>
  </si>
  <si>
    <t>EX MSC CATHERINE VI</t>
  </si>
  <si>
    <t>WK2</t>
  </si>
  <si>
    <t xml:space="preserve">MSC APOLLO </t>
  </si>
  <si>
    <t>HI552A</t>
  </si>
  <si>
    <t>WK3</t>
  </si>
  <si>
    <r>
      <rPr>
        <sz val="10"/>
        <color rgb="FF000000"/>
        <rFont val="Arial"/>
        <family val="2"/>
      </rPr>
      <t xml:space="preserve">MSC CATHERINE VI / </t>
    </r>
    <r>
      <rPr>
        <sz val="10"/>
        <color rgb="FFFF0000"/>
        <rFont val="Arial"/>
        <family val="2"/>
      </rPr>
      <t>EX MSC SAMANTHA VI</t>
    </r>
  </si>
  <si>
    <t>HI601A</t>
  </si>
  <si>
    <r>
      <rPr>
        <sz val="10"/>
        <color rgb="FF000000"/>
        <rFont val="Arial"/>
        <family val="2"/>
      </rPr>
      <t xml:space="preserve">MSC BEIRA IV / </t>
    </r>
    <r>
      <rPr>
        <sz val="10"/>
        <color rgb="FFFF0000"/>
        <rFont val="Arial"/>
        <family val="2"/>
      </rPr>
      <t>EX MSC POLARIS</t>
    </r>
  </si>
  <si>
    <t>HI602A</t>
  </si>
  <si>
    <t>WK5</t>
  </si>
  <si>
    <t>MSC MATTINA / EX MSC MELISSA / MSC POLARIS</t>
  </si>
  <si>
    <t>HI603A</t>
  </si>
  <si>
    <t>WK6</t>
  </si>
  <si>
    <t>MSC POLARIS / MSC MELISSA</t>
  </si>
  <si>
    <t>HI604A</t>
  </si>
  <si>
    <t>WK7</t>
  </si>
  <si>
    <t>HI605A</t>
  </si>
  <si>
    <t>WK8</t>
  </si>
  <si>
    <t>HI606A</t>
  </si>
  <si>
    <t>WK9</t>
  </si>
  <si>
    <t>MSC FLORIANA VI</t>
  </si>
  <si>
    <t>HI607A</t>
  </si>
  <si>
    <t>HI608A</t>
  </si>
  <si>
    <r>
      <rPr>
        <b/>
        <sz val="10"/>
        <color rgb="FFFF0000"/>
        <rFont val="Arial"/>
        <family val="2"/>
      </rPr>
      <t>BLANK SAILING</t>
    </r>
    <r>
      <rPr>
        <sz val="10"/>
        <rFont val="Arial"/>
        <family val="2"/>
      </rPr>
      <t xml:space="preserve"> / MSC FOLEGANDROS VI</t>
    </r>
  </si>
  <si>
    <t>HI609A</t>
  </si>
  <si>
    <t>HI610A</t>
  </si>
  <si>
    <t>MSC TUXPAN V</t>
  </si>
  <si>
    <t>HI611A</t>
  </si>
  <si>
    <t>MSC ANIELLO / MSC FREEPORT</t>
  </si>
  <si>
    <t>HI612A</t>
  </si>
  <si>
    <t>MSC LILOU III / MSC BEIRA IV</t>
  </si>
  <si>
    <t>HI613A</t>
  </si>
  <si>
    <t xml:space="preserve">MSC KALAMATA VII / MSC FOLEGANDROS VI </t>
  </si>
  <si>
    <t>HI614A</t>
  </si>
  <si>
    <t>HI615A</t>
  </si>
  <si>
    <t>SUEZ CANAL / MSC MANHATTAN V</t>
  </si>
  <si>
    <t>HI616A</t>
  </si>
  <si>
    <t>ex MSC MAGNOLIA V / MSC TAMPA V / MSC CATHERINE VI</t>
  </si>
  <si>
    <t xml:space="preserve">MSC TAMARA IV  </t>
  </si>
  <si>
    <t>HI617A</t>
  </si>
  <si>
    <t>HI618A</t>
  </si>
  <si>
    <t xml:space="preserve">MSC DYMPHNA VI </t>
  </si>
  <si>
    <t>HI619A</t>
  </si>
  <si>
    <t>MSC POLARIS / MSC MICHIGAN VII</t>
  </si>
  <si>
    <t>HI620A</t>
  </si>
  <si>
    <t>MSC DYMPHNA VI / MSC FREEPORT</t>
  </si>
  <si>
    <t xml:space="preserve">MSC TUXPAN V </t>
  </si>
  <si>
    <t>HI621A</t>
  </si>
  <si>
    <t>HI622A</t>
  </si>
  <si>
    <t>HI623A</t>
  </si>
  <si>
    <t xml:space="preserve">MSC STELLA / MSC CAIRO IV </t>
  </si>
  <si>
    <t>HI624A</t>
  </si>
  <si>
    <t>MSC KALAMATA VII</t>
  </si>
  <si>
    <t>HI625A</t>
  </si>
  <si>
    <t>HI626A</t>
  </si>
  <si>
    <t>TORRANCE</t>
  </si>
  <si>
    <t>HI627A</t>
  </si>
  <si>
    <t xml:space="preserve">MSC TAVVISHI VI / MSC ALMA VII </t>
  </si>
  <si>
    <t>HI628A</t>
  </si>
  <si>
    <t>MSC ALMA VII / MSC TRACY V / MSC TAVVISHI VI</t>
  </si>
  <si>
    <t>HI629A</t>
  </si>
  <si>
    <t>MSC VERACRUZ V / MSC LUDOVICA</t>
  </si>
  <si>
    <t>HI630A</t>
  </si>
  <si>
    <t>HI631A</t>
  </si>
  <si>
    <t xml:space="preserve">MSC POLARIS  / MSC VERACRUZ V </t>
  </si>
  <si>
    <t>HI632A</t>
  </si>
  <si>
    <t>MSC MAGNOLIA V / MSC ROSHNEY V</t>
  </si>
  <si>
    <t>HI633A</t>
  </si>
  <si>
    <t>MSC TAMPA V / MSC DARWIN VI / MSC FLORIANA VI</t>
  </si>
  <si>
    <t>HI634A</t>
  </si>
  <si>
    <t>MSC DARWIN VI  / MSC TAMPA V</t>
  </si>
  <si>
    <t>HI635A</t>
  </si>
  <si>
    <t>HI636A</t>
  </si>
  <si>
    <t>HI637A</t>
  </si>
  <si>
    <t>HI638A</t>
  </si>
  <si>
    <t>MSC TAVVISHI VI</t>
  </si>
  <si>
    <t>HI639A</t>
  </si>
  <si>
    <t>HI640A</t>
  </si>
  <si>
    <t>INGWE SERVICE</t>
  </si>
  <si>
    <t>PROFORMA SAILING MONDAY</t>
  </si>
  <si>
    <t>PRO.S-MON</t>
  </si>
  <si>
    <t>23 DAYS</t>
  </si>
  <si>
    <t>MSC FELIXSTOWE/ MSC LEANDRA V</t>
  </si>
  <si>
    <t>MSC YUVIKA V</t>
  </si>
  <si>
    <t>ZF321A</t>
  </si>
  <si>
    <t>MSC LEANDRA</t>
  </si>
  <si>
    <t>ZF322A</t>
  </si>
  <si>
    <t xml:space="preserve">MSC FLORIANA VI </t>
  </si>
  <si>
    <t>ZF323A</t>
  </si>
  <si>
    <t>ex MSC FLORIANA VI</t>
  </si>
  <si>
    <t>MSC GIOVANNA VII</t>
  </si>
  <si>
    <t>ZF324A</t>
  </si>
  <si>
    <t>ex MSC LAURA</t>
  </si>
  <si>
    <t>MSC PILAR VI</t>
  </si>
  <si>
    <t>ZF325A</t>
  </si>
  <si>
    <t>ex MSC ILLINOIS VII/ MSC LAURA</t>
  </si>
  <si>
    <t>ZF326A</t>
  </si>
  <si>
    <t>ex MSC NOA</t>
  </si>
  <si>
    <t>MSC MONTEREY</t>
  </si>
  <si>
    <t>ZF327A</t>
  </si>
  <si>
    <t>ex MSC LUISA/ MSC VANESSA</t>
  </si>
  <si>
    <t>MSC LAURA</t>
  </si>
  <si>
    <t>ZF328A</t>
  </si>
  <si>
    <t>ex MSC ARICA/ MSC ADU V</t>
  </si>
  <si>
    <t>MSC MATILDE V</t>
  </si>
  <si>
    <t>ZF329A</t>
  </si>
  <si>
    <t>ex MSC YUVIKA V / MSC LUISA/ MSC MATILDE V</t>
  </si>
  <si>
    <t>ZF330A</t>
  </si>
  <si>
    <t>ex MSC FELIXSTOWE/ MSC LUISA</t>
  </si>
  <si>
    <t>MSC SHANGHAI V</t>
  </si>
  <si>
    <t>ZF331A</t>
  </si>
  <si>
    <t>MSC FLORIANA VI/ MSC SHANGHAI V</t>
  </si>
  <si>
    <t>ZF332A</t>
  </si>
  <si>
    <t>MSC GIOVANNA VII/ MSC MARIANNA/ MSC POLARIS</t>
  </si>
  <si>
    <t>ZF333A</t>
  </si>
  <si>
    <t>MSC PILAR VI/ MSC BOSPHORUS</t>
  </si>
  <si>
    <t>ZF334A</t>
  </si>
  <si>
    <t>ZF335A</t>
  </si>
  <si>
    <t>MSC DAMLA</t>
  </si>
  <si>
    <t>ZF336A</t>
  </si>
  <si>
    <t>MSC MONTEREY/ MSC GIOVANNA VII</t>
  </si>
  <si>
    <t>ZF337A</t>
  </si>
  <si>
    <t>MSC SWEDEN VI</t>
  </si>
  <si>
    <t>ZF338A</t>
  </si>
  <si>
    <t>ZF339A</t>
  </si>
  <si>
    <t>ZF340A</t>
  </si>
  <si>
    <t>ZF341A</t>
  </si>
  <si>
    <t>KARLSKRONA/ MSC PARIS/ MSC VANCOUVER</t>
  </si>
  <si>
    <t>MSC KRYSTAL</t>
  </si>
  <si>
    <t>ZF342A</t>
  </si>
  <si>
    <t>ZF343A</t>
  </si>
  <si>
    <t>MSC DAR ES SALAAM III XA345A</t>
  </si>
  <si>
    <t>MSC DAMLA/ MSC PARIS/ MSC FIAMMETTA</t>
  </si>
  <si>
    <t>ZF344A</t>
  </si>
  <si>
    <t>MSC GIOVANNA VII/ MSC FIAMMETTA / MSC DARIEN</t>
  </si>
  <si>
    <t>ZF345A</t>
  </si>
  <si>
    <t>DG CUT OFF 20/11</t>
  </si>
  <si>
    <t>MSC KALAMATA VII/ MSC LEO VI / MSC FIE X</t>
  </si>
  <si>
    <t xml:space="preserve">MSC DARIEN </t>
  </si>
  <si>
    <t>ZF346A</t>
  </si>
  <si>
    <t>DG CUT OFF 23/11</t>
  </si>
  <si>
    <t xml:space="preserve">ex MSC KALAMATA VII / MSC DOMNA X </t>
  </si>
  <si>
    <t>KLEVEN</t>
  </si>
  <si>
    <t>ZF347A</t>
  </si>
  <si>
    <t>KURE / MSC DOMNA X / MSC MICHIGAN VII</t>
  </si>
  <si>
    <t>KARLSKRONA</t>
  </si>
  <si>
    <t>ZF348A</t>
  </si>
  <si>
    <t>MSC SINDY / MSC GIOVANNA VII / MSC AZOV</t>
  </si>
  <si>
    <t>ZF349A</t>
  </si>
  <si>
    <t>EXTRA CMB</t>
  </si>
  <si>
    <t xml:space="preserve">ex MSC KRYSTAL / MSC PILAR VI </t>
  </si>
  <si>
    <t xml:space="preserve">KOTKA </t>
  </si>
  <si>
    <t>ZF350A</t>
  </si>
  <si>
    <t xml:space="preserve">MSC MAGNUM VII / MSC LAGOS X / MSC LUCIANA / MSC AQUARIUS </t>
  </si>
  <si>
    <t xml:space="preserve">MSC CAROLINA </t>
  </si>
  <si>
    <t>ZF351A</t>
  </si>
  <si>
    <t xml:space="preserve">ex MSC SINDY / MSC GIOVANNA VII / MSC PILAR VI / MSC AQUARIUS </t>
  </si>
  <si>
    <t>WK 01</t>
  </si>
  <si>
    <t xml:space="preserve">MSC SHAY </t>
  </si>
  <si>
    <t>ZF352A</t>
  </si>
  <si>
    <t xml:space="preserve">ex MSC KRYSTAL / MSC FIE X / MSC LAGOS X / MSC GIOVANNA VII / MSC HEIDI </t>
  </si>
  <si>
    <t xml:space="preserve">MSC UBERTY VIII </t>
  </si>
  <si>
    <t>ZF401A</t>
  </si>
  <si>
    <t xml:space="preserve">ex MSC ADELAIDE / MSC DARIEN / MSC DARDANELLES / MSC HEIDI </t>
  </si>
  <si>
    <t>ZF402A</t>
  </si>
  <si>
    <t>ex KLEVEN / MSC PILAR VI / MSC AQUARIUS / MSC RIKKU / MSC LUDOVICA</t>
  </si>
  <si>
    <t>ZF403A</t>
  </si>
  <si>
    <t>ex MSC FIE X / MSC VANESSA / MSC BRITTANY / MSC LUDOVICA / MSC FLORENTINA</t>
  </si>
  <si>
    <t>MSC ANTONIA</t>
  </si>
  <si>
    <t>ZF404A</t>
  </si>
  <si>
    <t xml:space="preserve">ex MSC VILDA X / MSC FIE X / MSC VILDA X / MSC FLORENTINA / MSC ANTONIA / MSC BRITTANY </t>
  </si>
  <si>
    <t xml:space="preserve">MSC FLORENTINA </t>
  </si>
  <si>
    <t>ZF405A</t>
  </si>
  <si>
    <t xml:space="preserve">ex MSC HOUSTON V / MSC MICHAELA / MSC TOMOKO / MSC BRITTANY / MSC FLORENTINA </t>
  </si>
  <si>
    <t>MSC BRITTANY</t>
  </si>
  <si>
    <t>ZF406A</t>
  </si>
  <si>
    <t xml:space="preserve">ex MSC FIE X </t>
  </si>
  <si>
    <t>ZF407A</t>
  </si>
  <si>
    <t xml:space="preserve">ex KOKTA / MSC CAROLINA / MSC FIE X </t>
  </si>
  <si>
    <t xml:space="preserve">KURE </t>
  </si>
  <si>
    <t>ZF408A</t>
  </si>
  <si>
    <t>ex KOKTKA / MSC SHAY I / MSC DARDANELLES</t>
  </si>
  <si>
    <t>MSC YORK VII</t>
  </si>
  <si>
    <t>ZF409A</t>
  </si>
  <si>
    <t>ex  KURE / MSC RIKKU / MSC DAKAR X</t>
  </si>
  <si>
    <t xml:space="preserve">MSC YOKOHAMA  </t>
  </si>
  <si>
    <t>ZF410A</t>
  </si>
  <si>
    <t>ex MSC UBERTY VIII /  MSC TAVVISHI / MSC YOKOHAMA</t>
  </si>
  <si>
    <r>
      <rPr>
        <sz val="10"/>
        <rFont val="Calibri"/>
        <family val="2"/>
        <scheme val="minor"/>
      </rPr>
      <t xml:space="preserve">MSC TAVVISHI </t>
    </r>
    <r>
      <rPr>
        <sz val="10"/>
        <color rgb="FFFF0000"/>
        <rFont val="Calibri"/>
        <family val="2"/>
        <scheme val="minor"/>
      </rPr>
      <t xml:space="preserve">  </t>
    </r>
  </si>
  <si>
    <t>ZF411A</t>
  </si>
  <si>
    <t>ex MSC AGAMEMNON / MSC NURYA G</t>
  </si>
  <si>
    <t xml:space="preserve">MSC INGRID  </t>
  </si>
  <si>
    <t>ZF412A</t>
  </si>
  <si>
    <t>PCD</t>
  </si>
  <si>
    <t>ex MSC ANTONIA / MSC UBERTY VIII / MSC DARDANELLES</t>
  </si>
  <si>
    <t>ZF413A</t>
  </si>
  <si>
    <t>ex MSC FLORENTINA  / MAC AGAMEMNON / MSC UBERTY VIII</t>
  </si>
  <si>
    <t>ZF414A</t>
  </si>
  <si>
    <t xml:space="preserve">ex MSC BRITTANY  / MSC ANTONIA / MAC AGAMEMNON / MSC MAPUTO / MSC APOLLO </t>
  </si>
  <si>
    <t>WK 16'</t>
  </si>
  <si>
    <t xml:space="preserve">MSC LAUSANNE VI  </t>
  </si>
  <si>
    <t>ZF415A</t>
  </si>
  <si>
    <t xml:space="preserve">ex MSC FLORENTINA / MSC MAUREEN / MSC LAUSANNE VI </t>
  </si>
  <si>
    <t>ZF416A</t>
  </si>
  <si>
    <t>ex MSC MARGARITA</t>
  </si>
  <si>
    <t>ZF417A</t>
  </si>
  <si>
    <t xml:space="preserve">EX KURE / MSC FLORENTINA </t>
  </si>
  <si>
    <t>MSC BIANCA</t>
  </si>
  <si>
    <t>ZF418A</t>
  </si>
  <si>
    <t>EX MSC MAUREEN / MSC MAGNUM VII</t>
  </si>
  <si>
    <r>
      <rPr>
        <b/>
        <sz val="10"/>
        <color rgb="FFFF0000"/>
        <rFont val="Calibri"/>
        <family val="2"/>
        <scheme val="minor"/>
      </rPr>
      <t>BLANK SAILING</t>
    </r>
    <r>
      <rPr>
        <sz val="10"/>
        <color rgb="FF0000FF"/>
        <rFont val="Calibri"/>
        <family val="2"/>
        <scheme val="minor"/>
      </rPr>
      <t xml:space="preserve"> </t>
    </r>
  </si>
  <si>
    <t>ZF419A</t>
  </si>
  <si>
    <t xml:space="preserve">EX  MSC FLORIANA VI /MSC MAUREEN /MSC FLORENTINA </t>
  </si>
  <si>
    <t xml:space="preserve">MSC NITYA B </t>
  </si>
  <si>
    <t>ZF420A</t>
  </si>
  <si>
    <t>ex MSC FLORENTINA</t>
  </si>
  <si>
    <t>ZF421A</t>
  </si>
  <si>
    <t xml:space="preserve">ex  MSC YORK VII / MSC YORK VII </t>
  </si>
  <si>
    <t>ZF422A</t>
  </si>
  <si>
    <t>ex MSC SHAULA /MSC FELIXSTOWE  /AGIOS DIMITRIOS</t>
  </si>
  <si>
    <t>ZF423A</t>
  </si>
  <si>
    <t>ex MSC INGRID / MSC SHAULA / MSC FELIXSTOWE  / MSC BRIDGEPORT</t>
  </si>
  <si>
    <t xml:space="preserve">AGIOS DIMITRIOS </t>
  </si>
  <si>
    <t>ZF424A</t>
  </si>
  <si>
    <t>ex AGIOS DIMITRIOS / MSC ADELAIDE / MSC BRIDGEPORT / MSC DAMLA</t>
  </si>
  <si>
    <t xml:space="preserve">MSC INGRID </t>
  </si>
  <si>
    <t>ZF425A</t>
  </si>
  <si>
    <t>ex MSC BRIDGEPORT</t>
  </si>
  <si>
    <t xml:space="preserve">MSC INIYA V  </t>
  </si>
  <si>
    <t>ZF426A</t>
  </si>
  <si>
    <t>ZF427A</t>
  </si>
  <si>
    <t>ex MSC GINA / MSC DAMLA</t>
  </si>
  <si>
    <t xml:space="preserve">MSC LOME V </t>
  </si>
  <si>
    <t>ZF428A</t>
  </si>
  <si>
    <t xml:space="preserve">ex MSC KALAMATA VII// ex MSC REN V </t>
  </si>
  <si>
    <t>ZF429A</t>
  </si>
  <si>
    <t>MSC SHAULA</t>
  </si>
  <si>
    <t>ZF430A</t>
  </si>
  <si>
    <t>ex MSC RITA V / MSC TIA V / MSC SYDNEY VI / MSC CANDICE</t>
  </si>
  <si>
    <t xml:space="preserve">MSC SARISKA V </t>
  </si>
  <si>
    <t>ZF431A</t>
  </si>
  <si>
    <t xml:space="preserve">MSC INES </t>
  </si>
  <si>
    <t>ZF432A</t>
  </si>
  <si>
    <t>OMIT SG</t>
  </si>
  <si>
    <t>ex MSC FLORIANA VI /MSC LANGSAR /MSC RITA V / MSC ADELAIDE</t>
  </si>
  <si>
    <r>
      <rPr>
        <sz val="10"/>
        <color rgb="FF000000"/>
        <rFont val="Calibri"/>
        <family val="2"/>
        <scheme val="minor"/>
      </rPr>
      <t>MSC DARDANELLES</t>
    </r>
    <r>
      <rPr>
        <sz val="10"/>
        <color rgb="FFFF0000"/>
        <rFont val="Calibri"/>
        <family val="2"/>
        <scheme val="minor"/>
      </rPr>
      <t xml:space="preserve"> </t>
    </r>
  </si>
  <si>
    <t>ZF433A</t>
  </si>
  <si>
    <t>ex MSC BANJUL IV / MSC FLORIANA VI / MSC DARDANELLES / MSC VILDA X</t>
  </si>
  <si>
    <t xml:space="preserve">MSC BRASILIA VII  </t>
  </si>
  <si>
    <t>ZF434A</t>
  </si>
  <si>
    <t>ex MSC SORAYA  / MSC TIA V</t>
  </si>
  <si>
    <r>
      <t xml:space="preserve">MSC AQUARIUS </t>
    </r>
    <r>
      <rPr>
        <sz val="10"/>
        <color rgb="FFFF3300"/>
        <rFont val="Calibri"/>
        <family val="2"/>
        <scheme val="minor"/>
      </rPr>
      <t xml:space="preserve">       </t>
    </r>
  </si>
  <si>
    <t>ZF435A</t>
  </si>
  <si>
    <t xml:space="preserve">ex CATHERINE C / MSC QINGDAO / MSC MICHIGAN VII  / MSC INIYA V      </t>
  </si>
  <si>
    <r>
      <t xml:space="preserve">MSC SORAYA </t>
    </r>
    <r>
      <rPr>
        <sz val="10"/>
        <color rgb="FFFF3300"/>
        <rFont val="Calibri"/>
        <family val="2"/>
        <scheme val="minor"/>
      </rPr>
      <t xml:space="preserve"> </t>
    </r>
  </si>
  <si>
    <t>ZF436A</t>
  </si>
  <si>
    <t xml:space="preserve">ex MSC SOPHIE VII / MSC PRECISION V </t>
  </si>
  <si>
    <t>WK 38'</t>
  </si>
  <si>
    <t xml:space="preserve">MSC ARAINA III </t>
  </si>
  <si>
    <t>ZF437A</t>
  </si>
  <si>
    <t>ex MSC ARAINA III / MSC PRECISION V / MSC LUCY / MSC JASMINE X</t>
  </si>
  <si>
    <t>ZF438A</t>
  </si>
  <si>
    <t>ex MSC MONTEREY / MSC BANJUL IV / MSC DARWIN VI</t>
  </si>
  <si>
    <r>
      <t xml:space="preserve">MSC TAKORADI VIII </t>
    </r>
    <r>
      <rPr>
        <sz val="10"/>
        <color rgb="FFFF0000"/>
        <rFont val="Calibri"/>
        <family val="2"/>
        <scheme val="minor"/>
      </rPr>
      <t xml:space="preserve">  </t>
    </r>
  </si>
  <si>
    <t>ZF439A</t>
  </si>
  <si>
    <t>EX MSC CAROLINA</t>
  </si>
  <si>
    <t>ZF440A</t>
  </si>
  <si>
    <t>ZF441A</t>
  </si>
  <si>
    <t>ex MSC SARISKA V</t>
  </si>
  <si>
    <t>ZF442A</t>
  </si>
  <si>
    <t>exMSC FAIRFIELD / MSC LISBON / MSC URSULA VI</t>
  </si>
  <si>
    <t xml:space="preserve">MSC URSULA VI </t>
  </si>
  <si>
    <t>ZF443A</t>
  </si>
  <si>
    <t>ex MSC URSULA VI  / MSC PILAR VI</t>
  </si>
  <si>
    <t xml:space="preserve">MSC FAIRFIELD </t>
  </si>
  <si>
    <t>ZF444A</t>
  </si>
  <si>
    <t xml:space="preserve"> ex MSC JUDITH / MSC MAGNITUDE VII</t>
  </si>
  <si>
    <t>ZF445A</t>
  </si>
  <si>
    <t xml:space="preserve">ex MSC MUMBAI VIII </t>
  </si>
  <si>
    <t>ZF446A</t>
  </si>
  <si>
    <t>ex MSC MANHATTAN V</t>
  </si>
  <si>
    <t>ZF447A</t>
  </si>
  <si>
    <t xml:space="preserve"> ex MSC ODESSA V / NORTHERN JUBILEE</t>
  </si>
  <si>
    <r>
      <rPr>
        <sz val="10"/>
        <rFont val="Calibri"/>
        <family val="2"/>
        <scheme val="minor"/>
      </rPr>
      <t>MSC UNITE VI</t>
    </r>
    <r>
      <rPr>
        <sz val="10"/>
        <color rgb="FFFF0000"/>
        <rFont val="Calibri"/>
        <family val="2"/>
        <scheme val="minor"/>
      </rPr>
      <t xml:space="preserve"> </t>
    </r>
  </si>
  <si>
    <t>ZF448A</t>
  </si>
  <si>
    <t>ex MSC CATHERINE VI  / MSC LYON</t>
  </si>
  <si>
    <t xml:space="preserve">MSC LYON </t>
  </si>
  <si>
    <t>ZF449A</t>
  </si>
  <si>
    <t>ex MSC PALAK / MSC MAUREEN / MSC MUMBAI VIII</t>
  </si>
  <si>
    <t xml:space="preserve">CATHERINE C </t>
  </si>
  <si>
    <t>ZF450A</t>
  </si>
  <si>
    <t>ex CATHERINE C / MSC MUMBAI VIII / MSC YOKOHAMA / MSC SOPHIE VII</t>
  </si>
  <si>
    <t>MSC PALAK</t>
  </si>
  <si>
    <t>ZF451A</t>
  </si>
  <si>
    <t>ex MSC SHAY / MSC MUMBAI VIII</t>
  </si>
  <si>
    <t>ZF452A</t>
  </si>
  <si>
    <t xml:space="preserve"> ex MSC MUMBAI VIII  / MSC SHAY</t>
  </si>
  <si>
    <t xml:space="preserve">MSC STELLA  </t>
  </si>
  <si>
    <t>ZF501A</t>
  </si>
  <si>
    <t>ZF502A</t>
  </si>
  <si>
    <t xml:space="preserve"> ex MSC TOGO / MSC TAVVISHI VI /MSC FLORIANA VI</t>
  </si>
  <si>
    <t>WK4*</t>
  </si>
  <si>
    <t>ZF503A</t>
  </si>
  <si>
    <t xml:space="preserve"> ex MSC ELLEN</t>
  </si>
  <si>
    <t xml:space="preserve">MSC TEMA VIII </t>
  </si>
  <si>
    <t>ZF504A</t>
  </si>
  <si>
    <t>ex MSC ELLEN / MSC JUDITH</t>
  </si>
  <si>
    <t xml:space="preserve">MSC BANU III </t>
  </si>
  <si>
    <t>ZF505A</t>
  </si>
  <si>
    <t>*</t>
  </si>
  <si>
    <t>XA506A</t>
  </si>
  <si>
    <t>ZF506A</t>
  </si>
  <si>
    <t>ex MSC ULSAN III  / MSC LAGOS X</t>
  </si>
  <si>
    <t>ZF507A</t>
  </si>
  <si>
    <t>ex MSC LAGOS X</t>
  </si>
  <si>
    <t xml:space="preserve">WK10* </t>
  </si>
  <si>
    <t>ZF508A</t>
  </si>
  <si>
    <t xml:space="preserve">WK11* </t>
  </si>
  <si>
    <t xml:space="preserve">CONTI MAKALU  </t>
  </si>
  <si>
    <t>ZF509A</t>
  </si>
  <si>
    <t xml:space="preserve">WK12* </t>
  </si>
  <si>
    <t>MSC KERRY VII</t>
  </si>
  <si>
    <t>ZF510A</t>
  </si>
  <si>
    <t xml:space="preserve">WK13* </t>
  </si>
  <si>
    <t xml:space="preserve">MSC MARINA  </t>
  </si>
  <si>
    <t>ZF511A</t>
  </si>
  <si>
    <t>EXTRA CALL</t>
  </si>
  <si>
    <t>ZF512A</t>
  </si>
  <si>
    <t>New PF wef ZF512A</t>
  </si>
  <si>
    <t>ex MSC DESIREE / MSC KILIMANJARO IV</t>
  </si>
  <si>
    <t>WK15*</t>
  </si>
  <si>
    <t>MSC DOMNA X</t>
  </si>
  <si>
    <t>ZF513A</t>
  </si>
  <si>
    <t>ex MSC FAIRFIELD</t>
  </si>
  <si>
    <t>WK16*</t>
  </si>
  <si>
    <t xml:space="preserve">MSC JEANNE IV </t>
  </si>
  <si>
    <t>ZF514A</t>
  </si>
  <si>
    <t>WK17*</t>
  </si>
  <si>
    <t>MSC SANTA MARIA</t>
  </si>
  <si>
    <t>ZF515A</t>
  </si>
  <si>
    <t xml:space="preserve"> ex MSC DARWIN VI</t>
  </si>
  <si>
    <t>WK18*</t>
  </si>
  <si>
    <t>MSC DORINE (no export vsl operating)</t>
  </si>
  <si>
    <t>ZF516A</t>
  </si>
  <si>
    <t>ex MSC LUCY</t>
  </si>
  <si>
    <t>WK19*</t>
  </si>
  <si>
    <t>MSC FOLEGANDROS VI</t>
  </si>
  <si>
    <t>ZF517A</t>
  </si>
  <si>
    <t>ex MSC MUNDRA VIII / MSC BRASILIA VII / MSC ELAINE / MSC CORINNA</t>
  </si>
  <si>
    <t>WK20*</t>
  </si>
  <si>
    <t>ZF518A</t>
  </si>
  <si>
    <t>WK21*</t>
  </si>
  <si>
    <t>ZF519A</t>
  </si>
  <si>
    <t>ex MSC KERRY VII / MSC LEO VI</t>
  </si>
  <si>
    <t>WK22*</t>
  </si>
  <si>
    <t xml:space="preserve">MSC ELLEN </t>
  </si>
  <si>
    <t>ZF520A</t>
  </si>
  <si>
    <t xml:space="preserve">ex MSC ELLEN / MSC BRASILIA VII </t>
  </si>
  <si>
    <t>WK23*</t>
  </si>
  <si>
    <t xml:space="preserve">MSC KERRY VII </t>
  </si>
  <si>
    <t>ZF521A</t>
  </si>
  <si>
    <t>WK24*</t>
  </si>
  <si>
    <t>MSC MARINA</t>
  </si>
  <si>
    <t>ZF522A</t>
  </si>
  <si>
    <t>WK25*</t>
  </si>
  <si>
    <t xml:space="preserve">MSC BRASILIA VII </t>
  </si>
  <si>
    <t>ZF523A</t>
  </si>
  <si>
    <t>ex MSC LUISA</t>
  </si>
  <si>
    <t xml:space="preserve">MSC ODESSA V </t>
  </si>
  <si>
    <t>ZF524A</t>
  </si>
  <si>
    <t xml:space="preserve">ex MSC LUISA </t>
  </si>
  <si>
    <t xml:space="preserve">MSC ARCHIMIDIS </t>
  </si>
  <si>
    <t>ZF525A</t>
  </si>
  <si>
    <t>ex MSC BOSPHORUS / MSC ARCHIMIDIS</t>
  </si>
  <si>
    <t xml:space="preserve">HYUNDAI SINGAPORE </t>
  </si>
  <si>
    <t>ZF526A</t>
  </si>
  <si>
    <t>ex MSC KATYAYNI</t>
  </si>
  <si>
    <t xml:space="preserve">MSC MUNDRA VIII </t>
  </si>
  <si>
    <t>ZF527A</t>
  </si>
  <si>
    <t>EX MSC FOLEGANDROS VI</t>
  </si>
  <si>
    <r>
      <rPr>
        <sz val="10"/>
        <color rgb="FF000000"/>
        <rFont val="Arial"/>
        <family val="2"/>
      </rPr>
      <t>MSC LUISA</t>
    </r>
    <r>
      <rPr>
        <sz val="10"/>
        <color rgb="FFFF0000"/>
        <rFont val="Arial"/>
        <family val="2"/>
      </rPr>
      <t xml:space="preserve"> </t>
    </r>
  </si>
  <si>
    <t>ZF528A</t>
  </si>
  <si>
    <t xml:space="preserve"> / EX MSC FOLEGANDROS VI / EX MSC LUCY</t>
  </si>
  <si>
    <t>MSC CATHERINE VI</t>
  </si>
  <si>
    <t>ZF529A</t>
  </si>
  <si>
    <t xml:space="preserve"> EX MSC STELLA // ex MSC APOLLO </t>
  </si>
  <si>
    <t xml:space="preserve">MSC DOMNA X </t>
  </si>
  <si>
    <t>ZF530A</t>
  </si>
  <si>
    <t>EX MSC AQUARIUS VII  // ex MSC LONG BEACH VI</t>
  </si>
  <si>
    <t xml:space="preserve">MSC STELLA </t>
  </si>
  <si>
    <t>ZF531A</t>
  </si>
  <si>
    <t>ZF532A</t>
  </si>
  <si>
    <t>EX MSC MARINA</t>
  </si>
  <si>
    <r>
      <rPr>
        <sz val="10"/>
        <color rgb="FF000000"/>
        <rFont val="Arial"/>
        <family val="2"/>
      </rPr>
      <t>MSC GUERNSEY V</t>
    </r>
    <r>
      <rPr>
        <sz val="10"/>
        <color rgb="FFFF0000"/>
        <rFont val="Arial"/>
        <family val="2"/>
      </rPr>
      <t xml:space="preserve"> </t>
    </r>
  </si>
  <si>
    <t>ZF533A</t>
  </si>
  <si>
    <t>EX MSC ANTONIA / EX MSC BRASILIA VII</t>
  </si>
  <si>
    <r>
      <rPr>
        <sz val="10"/>
        <color theme="1"/>
        <rFont val="Arial"/>
        <family val="2"/>
      </rPr>
      <t>MSC BRASILIA VII</t>
    </r>
    <r>
      <rPr>
        <sz val="10"/>
        <color rgb="FFFF0000"/>
        <rFont val="Arial"/>
        <family val="2"/>
      </rPr>
      <t xml:space="preserve"> </t>
    </r>
  </si>
  <si>
    <t>ZF534A</t>
  </si>
  <si>
    <t>ex MSC NEW HAVEN</t>
  </si>
  <si>
    <t>ZF535A</t>
  </si>
  <si>
    <r>
      <t xml:space="preserve">MSC TASMAN VI / </t>
    </r>
    <r>
      <rPr>
        <sz val="10"/>
        <color rgb="FFFF0000"/>
        <rFont val="Arial"/>
        <family val="2"/>
      </rPr>
      <t>EX MSC YUKTA X</t>
    </r>
  </si>
  <si>
    <t>ZF536A</t>
  </si>
  <si>
    <t>EX MSC TASMAN VI / EX MSC AQUARIUS VII / EX HYUNDAI SINGAPORE</t>
  </si>
  <si>
    <t>ZF537A</t>
  </si>
  <si>
    <t xml:space="preserve">EX MSC RANIA </t>
  </si>
  <si>
    <t>ZF538A</t>
  </si>
  <si>
    <t>MSC BEIJING</t>
  </si>
  <si>
    <t>ZF539A</t>
  </si>
  <si>
    <t>MSC LONG BEACH VI</t>
  </si>
  <si>
    <t>ZF540A</t>
  </si>
  <si>
    <t>ZF541A</t>
  </si>
  <si>
    <r>
      <t xml:space="preserve">MSC TAURUS VII // MSC JAVELIN IX / </t>
    </r>
    <r>
      <rPr>
        <sz val="10"/>
        <color rgb="FFFF0000"/>
        <rFont val="Arial"/>
        <family val="2"/>
      </rPr>
      <t>EX MSC TAMPICO V / EX MSC MELISSA</t>
    </r>
  </si>
  <si>
    <t>ZF542A</t>
  </si>
  <si>
    <r>
      <t xml:space="preserve">MSC MELISSA / </t>
    </r>
    <r>
      <rPr>
        <sz val="10"/>
        <color rgb="FFFF0000"/>
        <rFont val="Arial"/>
        <family val="2"/>
      </rPr>
      <t>EX MSC ILLINOIS VII</t>
    </r>
  </si>
  <si>
    <t>ZF543A</t>
  </si>
  <si>
    <t xml:space="preserve"> EX MSC DESIREE  / EX MSC ILLINOIS VII</t>
  </si>
  <si>
    <t>ZF544A</t>
  </si>
  <si>
    <t>ex MSC DESIREE</t>
  </si>
  <si>
    <t>ZF545A</t>
  </si>
  <si>
    <t>EX MSC NIGERIA  / EX NAVARINO / EX MSC BRASILIA VII</t>
  </si>
  <si>
    <t xml:space="preserve">MSC FOLEGANDROS VI   </t>
  </si>
  <si>
    <t>ZF546A</t>
  </si>
  <si>
    <t>ex MSC ANTONIA</t>
  </si>
  <si>
    <t>ZF547A</t>
  </si>
  <si>
    <t xml:space="preserve">NAVARINO </t>
  </si>
  <si>
    <t>ZF548A</t>
  </si>
  <si>
    <r>
      <t xml:space="preserve">MSC UTMOST VIII / </t>
    </r>
    <r>
      <rPr>
        <sz val="10"/>
        <color rgb="FFFF0000"/>
        <rFont val="Arial"/>
        <family val="2"/>
      </rPr>
      <t>EX MSC CHIARA X</t>
    </r>
  </si>
  <si>
    <t>ZF549A</t>
  </si>
  <si>
    <r>
      <rPr>
        <sz val="10"/>
        <color rgb="FF000000"/>
        <rFont val="Arial"/>
        <family val="2"/>
      </rPr>
      <t xml:space="preserve">MSC BRUNELLA / </t>
    </r>
    <r>
      <rPr>
        <sz val="10"/>
        <color rgb="FFFF0000"/>
        <rFont val="Arial"/>
        <family val="2"/>
      </rPr>
      <t>EX GREENFIELD  / EX MSC PAMELA</t>
    </r>
  </si>
  <si>
    <t>ZF550A</t>
  </si>
  <si>
    <r>
      <t xml:space="preserve">MSC ADU V / </t>
    </r>
    <r>
      <rPr>
        <sz val="10"/>
        <color rgb="FFFF0000"/>
        <rFont val="Arial"/>
        <family val="2"/>
      </rPr>
      <t>EX MSC APOLLO / EX MSC FIE X</t>
    </r>
  </si>
  <si>
    <t>ZF551A</t>
  </si>
  <si>
    <r>
      <t xml:space="preserve">MSC BARBARA / </t>
    </r>
    <r>
      <rPr>
        <sz val="10"/>
        <color rgb="FFFF0000"/>
        <rFont val="Arial"/>
        <family val="2"/>
      </rPr>
      <t>EX MSC CATHERINE VI</t>
    </r>
  </si>
  <si>
    <t>ZF552A</t>
  </si>
  <si>
    <t>OMIT SINGAPORE</t>
  </si>
  <si>
    <t>MSC KATYAYNI VI</t>
  </si>
  <si>
    <t>ZF601A</t>
  </si>
  <si>
    <r>
      <t xml:space="preserve">MSC KALAMATA VII  / MSC SARA ELENA / </t>
    </r>
    <r>
      <rPr>
        <sz val="10"/>
        <color rgb="FFFF0000"/>
        <rFont val="Arial"/>
        <family val="2"/>
      </rPr>
      <t>EX MSC LUISA / EX MSC MICHIGAN VII</t>
    </r>
  </si>
  <si>
    <t>ZF602A</t>
  </si>
  <si>
    <r>
      <rPr>
        <sz val="10"/>
        <color rgb="FF000000"/>
        <rFont val="Arial"/>
        <family val="2"/>
      </rPr>
      <t xml:space="preserve">MSC SARA ELENA / MSC KALAMATA VII  / </t>
    </r>
    <r>
      <rPr>
        <sz val="10"/>
        <color rgb="FFFF0000"/>
        <rFont val="Arial"/>
        <family val="2"/>
      </rPr>
      <t>EX MSC MELISSA / EX MSC MICHIGAN VII / EX MSC MELISSA</t>
    </r>
  </si>
  <si>
    <t>ZF603A</t>
  </si>
  <si>
    <t>GSL VIOLETTA / EX MSC MICHIGAN VII</t>
  </si>
  <si>
    <t>ZF604A</t>
  </si>
  <si>
    <t xml:space="preserve"> / EX MSC MICHIGAN VII / EX GSL VIOLETTA / MSC KERRY VII</t>
  </si>
  <si>
    <t>ZF605A</t>
  </si>
  <si>
    <t>ex  / MSC GREENWICH / MSC ALINA</t>
  </si>
  <si>
    <t>GSL ARCADIA</t>
  </si>
  <si>
    <t>ZF606A</t>
  </si>
  <si>
    <t>MSC VITA / MSC SOFIA CELESTE  / EX MSC FOLEGANDROS VI</t>
  </si>
  <si>
    <t>ZF607A</t>
  </si>
  <si>
    <t>MSC ABUJA VI / MSC SOPHIE VII / GSL MYNY / ex CONTI COURAGE</t>
  </si>
  <si>
    <t>ZF608A</t>
  </si>
  <si>
    <t>ZF609A</t>
  </si>
  <si>
    <t>MSC MARGARITA / MSC DARIEN  / MSC INES</t>
  </si>
  <si>
    <t>ZF610A</t>
  </si>
  <si>
    <t>MSC DARWIN VI / MSC DARIEN / EX MSC BARBARA</t>
  </si>
  <si>
    <t>ZF611A</t>
  </si>
  <si>
    <t xml:space="preserve">MSC JUSTICE VIII / MSC SENEGAL / MSC ANS / MSC ANTONIA  / EX MSC ALMA VII / EX MSC ANTONIA </t>
  </si>
  <si>
    <t>ZF612A</t>
  </si>
  <si>
    <t>MSC LOS ANGELES  / MSC ALMA VII / MSC KALAMATA VII</t>
  </si>
  <si>
    <t>ZF613A</t>
  </si>
  <si>
    <t>MSC DUBAI VII / CATHERINE / MSC MUNDRA VIII / MSC UNITE VI</t>
  </si>
  <si>
    <t>ZF614A</t>
  </si>
  <si>
    <t>MSC ZIVANA / GSL VIOLETTA</t>
  </si>
  <si>
    <t>ZF615A</t>
  </si>
  <si>
    <t>GSL VIOLETTA / MSC GREENWICH</t>
  </si>
  <si>
    <t>ZF616A</t>
  </si>
  <si>
    <t>MSC MIGSAN</t>
  </si>
  <si>
    <t>ZF617A</t>
  </si>
  <si>
    <t>EX MSC TEXAS</t>
  </si>
  <si>
    <t xml:space="preserve">MSC YASHI B </t>
  </si>
  <si>
    <t>ZF618A</t>
  </si>
  <si>
    <t>MSC ANZU / VANTAGE</t>
  </si>
  <si>
    <t>ZF619A</t>
  </si>
  <si>
    <t>MSC MARGARITA</t>
  </si>
  <si>
    <t>ZF620A</t>
  </si>
  <si>
    <t>ZF621A</t>
  </si>
  <si>
    <t>MSC MARIA RENATA</t>
  </si>
  <si>
    <t>ZF622A</t>
  </si>
  <si>
    <t>MSC SOPHIE VII / MSC LOS ANGELES / MSC JUSTICE VIII</t>
  </si>
  <si>
    <t>ZF623A</t>
  </si>
  <si>
    <t xml:space="preserve">MSC UNITE VI / MSC UBERTY VIII </t>
  </si>
  <si>
    <t>ZF624A</t>
  </si>
  <si>
    <t>GSL VIOLETTA</t>
  </si>
  <si>
    <t>ZF625A</t>
  </si>
  <si>
    <t>ZF626A</t>
  </si>
  <si>
    <t>MSC BARBARA / TORRANCE</t>
  </si>
  <si>
    <t>ZF627A</t>
  </si>
  <si>
    <t>MSC SHAY / GSL ARCADIA / MSC QINGDAO / MSC VIGO</t>
  </si>
  <si>
    <t>ZF628A</t>
  </si>
  <si>
    <t>MSC JAGUAR IX / NORTHERN JAGUAR / GSL ARCADIA</t>
  </si>
  <si>
    <t>ZF629A</t>
  </si>
  <si>
    <t>ZF630A</t>
  </si>
  <si>
    <t>MSC LUDOVICA / MSC YOKOHAMA / MSC MICHAELA</t>
  </si>
  <si>
    <t>ZF631A</t>
  </si>
  <si>
    <t>ZF632A</t>
  </si>
  <si>
    <t>ZF633A</t>
  </si>
  <si>
    <t>MSC LAUSANNE VI</t>
  </si>
  <si>
    <t>ZF634A</t>
  </si>
  <si>
    <t>ZF635A</t>
  </si>
  <si>
    <t>MSC UNITE VI</t>
  </si>
  <si>
    <t>ZF636A</t>
  </si>
  <si>
    <t>ZF637A</t>
  </si>
  <si>
    <t>ZF638A</t>
  </si>
  <si>
    <t xml:space="preserve">CARIOCA SERVICE </t>
  </si>
  <si>
    <t>CARIOCA SERVICE</t>
  </si>
  <si>
    <t>55 DAYS</t>
  </si>
  <si>
    <t>WEEK31'</t>
  </si>
  <si>
    <t>MSC RANIA</t>
  </si>
  <si>
    <t>QI429A</t>
  </si>
  <si>
    <t>WEEK32'</t>
  </si>
  <si>
    <t xml:space="preserve">MSC KALAMATA VII </t>
  </si>
  <si>
    <t>QI430A</t>
  </si>
  <si>
    <t>WEEK33'</t>
  </si>
  <si>
    <t>QI431A</t>
  </si>
  <si>
    <t>WEEK34'</t>
  </si>
  <si>
    <t>QI432A</t>
  </si>
  <si>
    <t>WEEK35'</t>
  </si>
  <si>
    <t xml:space="preserve">MSC ILLINOIS VII </t>
  </si>
  <si>
    <t>QI433A</t>
  </si>
  <si>
    <t>WEEK36'</t>
  </si>
  <si>
    <t>QI434A</t>
  </si>
  <si>
    <t>ex MSC PALAK  / MSC MICHIGAN VII</t>
  </si>
  <si>
    <t>WEEK37'</t>
  </si>
  <si>
    <t xml:space="preserve">CATHERINE C  </t>
  </si>
  <si>
    <t>QI435A</t>
  </si>
  <si>
    <t xml:space="preserve">ex MSC RIDA VIII </t>
  </si>
  <si>
    <t>WEEK38*</t>
  </si>
  <si>
    <t xml:space="preserve">MSC DOMITILLE </t>
  </si>
  <si>
    <t>QI436A</t>
  </si>
  <si>
    <t>WEEK39*</t>
  </si>
  <si>
    <t>QI437A</t>
  </si>
  <si>
    <t>WEEK40*</t>
  </si>
  <si>
    <t xml:space="preserve">MSC JASMINE X  </t>
  </si>
  <si>
    <t>QI438A</t>
  </si>
  <si>
    <t>WEEK41*</t>
  </si>
  <si>
    <t>MSC QINGDAO</t>
  </si>
  <si>
    <t>QI439A</t>
  </si>
  <si>
    <t>WEEK42*</t>
  </si>
  <si>
    <t xml:space="preserve">GREENVILLE </t>
  </si>
  <si>
    <t>QI440A</t>
  </si>
  <si>
    <t>ex GREENVILLE / CONTI MAKALU</t>
  </si>
  <si>
    <t>WEEK43*</t>
  </si>
  <si>
    <t>QI441A</t>
  </si>
  <si>
    <t>ex MSC JUSTICE VIII</t>
  </si>
  <si>
    <t>WEEK44*</t>
  </si>
  <si>
    <t>QI442A</t>
  </si>
  <si>
    <t>WEEK45*</t>
  </si>
  <si>
    <t xml:space="preserve">MSC JUSTICE VIII </t>
  </si>
  <si>
    <t>QI443A</t>
  </si>
  <si>
    <t>WEEK46*</t>
  </si>
  <si>
    <t>QI444A</t>
  </si>
  <si>
    <t xml:space="preserve">ex MSC AINO  </t>
  </si>
  <si>
    <t>WEEK47*</t>
  </si>
  <si>
    <t xml:space="preserve">MSC ALGHERO </t>
  </si>
  <si>
    <t>QI445A</t>
  </si>
  <si>
    <t>WEEK48*</t>
  </si>
  <si>
    <t>QI446A</t>
  </si>
  <si>
    <t>WEEK49*</t>
  </si>
  <si>
    <t>QI447A</t>
  </si>
  <si>
    <t>ex MSC CASSANDRE</t>
  </si>
  <si>
    <t>WEEK50*</t>
  </si>
  <si>
    <t>QI448A</t>
  </si>
  <si>
    <t xml:space="preserve">ex MSC SILVANA /  MSC CASSANDRE  </t>
  </si>
  <si>
    <t>WEEK51*</t>
  </si>
  <si>
    <t xml:space="preserve">MSC SOFIA PAZ  </t>
  </si>
  <si>
    <t>QI449A</t>
  </si>
  <si>
    <t>WEEK52*</t>
  </si>
  <si>
    <t>QI450A</t>
  </si>
  <si>
    <t>WEEK1*</t>
  </si>
  <si>
    <t xml:space="preserve">MSC CARLOTTA </t>
  </si>
  <si>
    <t>QI451A</t>
  </si>
  <si>
    <t>WEEK2*</t>
  </si>
  <si>
    <t>QI452A</t>
  </si>
  <si>
    <t>WEEK3*</t>
  </si>
  <si>
    <t>QI501A</t>
  </si>
  <si>
    <t>ex MSC TEMA VIII /MSC SIYA B</t>
  </si>
  <si>
    <t>WEEK4*</t>
  </si>
  <si>
    <t>MSC TOGO</t>
  </si>
  <si>
    <t>QI502A</t>
  </si>
  <si>
    <t>WEEK5*</t>
  </si>
  <si>
    <t>MSC NIGERIA</t>
  </si>
  <si>
    <t>QI503A</t>
  </si>
  <si>
    <r>
      <rPr>
        <sz val="10.5"/>
        <color theme="0"/>
        <rFont val="Calibri"/>
        <family val="2"/>
        <scheme val="minor"/>
      </rPr>
      <t>OMIT</t>
    </r>
    <r>
      <rPr>
        <sz val="10.5"/>
        <rFont val="Calibri"/>
        <family val="2"/>
        <scheme val="minor"/>
      </rPr>
      <t xml:space="preserve"> </t>
    </r>
  </si>
  <si>
    <t>ex C HAMBURG / NORTHERN JUBILEE</t>
  </si>
  <si>
    <t>WEEK6*</t>
  </si>
  <si>
    <t xml:space="preserve">NORTHERN JUBILEE </t>
  </si>
  <si>
    <t>QI504A</t>
  </si>
  <si>
    <t>WEEK7*</t>
  </si>
  <si>
    <t>QI505A</t>
  </si>
  <si>
    <t>ex MSC QINGDAO</t>
  </si>
  <si>
    <t>WEEK8*</t>
  </si>
  <si>
    <t xml:space="preserve">MSC CAROLE </t>
  </si>
  <si>
    <t>QI506A</t>
  </si>
  <si>
    <t>WEEK9*</t>
  </si>
  <si>
    <t>QI507A</t>
  </si>
  <si>
    <t>ex MSC APOLLO / MSC MICHELA</t>
  </si>
  <si>
    <t>WEEK10*</t>
  </si>
  <si>
    <t>QI508A</t>
  </si>
  <si>
    <t>ex MSC MICHELA / MSC JUSTICE VIII</t>
  </si>
  <si>
    <t>WEEK11*</t>
  </si>
  <si>
    <t>QI509A</t>
  </si>
  <si>
    <t xml:space="preserve"> ex MSC KALAMATA VII </t>
  </si>
  <si>
    <t>WEEK12*</t>
  </si>
  <si>
    <t xml:space="preserve">MSC MICHELA </t>
  </si>
  <si>
    <t>QI510A</t>
  </si>
  <si>
    <t>WEEK13*</t>
  </si>
  <si>
    <t>QI511A</t>
  </si>
  <si>
    <t>WEEK14*</t>
  </si>
  <si>
    <t>QI512A</t>
  </si>
  <si>
    <t>ex MSC PALAK / MSC DAMLA</t>
  </si>
  <si>
    <t>WEEK15*</t>
  </si>
  <si>
    <t xml:space="preserve">MSC DAMLA </t>
  </si>
  <si>
    <t>QI513A</t>
  </si>
  <si>
    <t>ex MSC DAMLA / MSC LE HAVRE</t>
  </si>
  <si>
    <t>WEEK16*</t>
  </si>
  <si>
    <t>MSC LE HAVRE</t>
  </si>
  <si>
    <t>QI514A</t>
  </si>
  <si>
    <t xml:space="preserve">ex MSC SILVIA </t>
  </si>
  <si>
    <t>WEEK17*</t>
  </si>
  <si>
    <t xml:space="preserve">MSC GISELLE </t>
  </si>
  <si>
    <t>QI515A</t>
  </si>
  <si>
    <t>WEEK18*</t>
  </si>
  <si>
    <t>MSC SILVIA</t>
  </si>
  <si>
    <t>QI516A</t>
  </si>
  <si>
    <t>WEEK19*</t>
  </si>
  <si>
    <t>QI517A</t>
  </si>
  <si>
    <t>WEEK20*</t>
  </si>
  <si>
    <t xml:space="preserve">MSC LAGOS X  </t>
  </si>
  <si>
    <t>QI518A</t>
  </si>
  <si>
    <t>ex MSC DAKAR X</t>
  </si>
  <si>
    <t>WEEK21*</t>
  </si>
  <si>
    <t xml:space="preserve">VALOR </t>
  </si>
  <si>
    <t>QI519A</t>
  </si>
  <si>
    <t xml:space="preserve">exMSC AGAMEMNON VIII /  MSC FLORA </t>
  </si>
  <si>
    <t>WEEK22*</t>
  </si>
  <si>
    <t xml:space="preserve">MSC GHANA </t>
  </si>
  <si>
    <t>QI520A</t>
  </si>
  <si>
    <t>WEEK23*</t>
  </si>
  <si>
    <t>MSC MARSEILLE</t>
  </si>
  <si>
    <t>QI521A</t>
  </si>
  <si>
    <t>WEEK24*</t>
  </si>
  <si>
    <t>QI522A</t>
  </si>
  <si>
    <t xml:space="preserve"> ex MSC CHARLESTON</t>
  </si>
  <si>
    <t>WEEK25</t>
  </si>
  <si>
    <t xml:space="preserve">MSC LEILA </t>
  </si>
  <si>
    <t>QI523A</t>
  </si>
  <si>
    <t>ex MSC LUDOVICA</t>
  </si>
  <si>
    <t>WEEK26</t>
  </si>
  <si>
    <t>QI524A</t>
  </si>
  <si>
    <t>WEEK27</t>
  </si>
  <si>
    <t>EUROPE</t>
  </si>
  <si>
    <t>QI525A</t>
  </si>
  <si>
    <t>WEEK28</t>
  </si>
  <si>
    <t>MSC SURABAYA VIII</t>
  </si>
  <si>
    <t>QI526A</t>
  </si>
  <si>
    <t>MSC INSA</t>
  </si>
  <si>
    <t>WEEK29</t>
  </si>
  <si>
    <t>QI527A</t>
  </si>
  <si>
    <t xml:space="preserve">MSC INSA / MSC JUBILEE IX </t>
  </si>
  <si>
    <t>WEEK30</t>
  </si>
  <si>
    <t>QI528A</t>
  </si>
  <si>
    <t>OMIT - DIVERT TO MSC SIENA QB529W</t>
  </si>
  <si>
    <t>MSC SOFIA PAZ / MSC LE HAVRE</t>
  </si>
  <si>
    <t>WEEK31</t>
  </si>
  <si>
    <t xml:space="preserve">MSC INSA </t>
  </si>
  <si>
    <t>QI529A</t>
  </si>
  <si>
    <t>WEEK32</t>
  </si>
  <si>
    <t>QI530A</t>
  </si>
  <si>
    <t>VIZHINJAM INTERNATIONAL SEA PORT 29/08</t>
  </si>
  <si>
    <t>MSC EDNA/ MSC ALMA VII</t>
  </si>
  <si>
    <t>WEEK33</t>
  </si>
  <si>
    <t>QI531A</t>
  </si>
  <si>
    <t>ex MSC EDNA / MSC CARLOTTA</t>
  </si>
  <si>
    <t>WEEK34</t>
  </si>
  <si>
    <t>MSC ADELE</t>
  </si>
  <si>
    <t>QI532A</t>
  </si>
  <si>
    <t>VIZHINJAM INTERNATIONAL SEA PORT 09/09</t>
  </si>
  <si>
    <t xml:space="preserve"> EX MSC GREENWICH</t>
  </si>
  <si>
    <t>WEEK35</t>
  </si>
  <si>
    <t xml:space="preserve">MSC EDNA </t>
  </si>
  <si>
    <t>QI533A</t>
  </si>
  <si>
    <t>WEEK36</t>
  </si>
  <si>
    <t xml:space="preserve">MSC LILY </t>
  </si>
  <si>
    <t>QI534A</t>
  </si>
  <si>
    <t>WEEK37</t>
  </si>
  <si>
    <r>
      <rPr>
        <sz val="10"/>
        <rFont val="Arial"/>
        <family val="2"/>
      </rPr>
      <t xml:space="preserve">MSC JULIE // </t>
    </r>
    <r>
      <rPr>
        <sz val="10"/>
        <color rgb="FFFF0000"/>
        <rFont val="Arial"/>
        <family val="2"/>
      </rPr>
      <t xml:space="preserve">ex MSC GREENWICH </t>
    </r>
  </si>
  <si>
    <t>QI535A</t>
  </si>
  <si>
    <t>WEEK38</t>
  </si>
  <si>
    <r>
      <t xml:space="preserve">MSC GREENWICH // </t>
    </r>
    <r>
      <rPr>
        <sz val="10"/>
        <color rgb="FFFF0000"/>
        <rFont val="Arial"/>
        <family val="2"/>
      </rPr>
      <t>ex MSC JUBILEE IX</t>
    </r>
  </si>
  <si>
    <t>QI536A</t>
  </si>
  <si>
    <t>WEEK39</t>
  </si>
  <si>
    <t>QI537A</t>
  </si>
  <si>
    <t>WEEK40</t>
  </si>
  <si>
    <t>MSC MUGE / EX MSC ALBANY</t>
  </si>
  <si>
    <t>QI538A</t>
  </si>
  <si>
    <t>EX MSC ALBANY</t>
  </si>
  <si>
    <t>WEEK41</t>
  </si>
  <si>
    <r>
      <rPr>
        <sz val="10"/>
        <color rgb="FF000000"/>
        <rFont val="Arial"/>
        <family val="2"/>
      </rPr>
      <t xml:space="preserve">MSC HORTENSE / </t>
    </r>
    <r>
      <rPr>
        <sz val="10"/>
        <color rgb="FFFF0000"/>
        <rFont val="Arial"/>
        <family val="2"/>
      </rPr>
      <t xml:space="preserve">EX MSC SILVANA VIII </t>
    </r>
  </si>
  <si>
    <t>QI539A</t>
  </si>
  <si>
    <t xml:space="preserve">VIZHINJAM </t>
  </si>
  <si>
    <t>WEEK42</t>
  </si>
  <si>
    <r>
      <t xml:space="preserve">LE HAVRE // </t>
    </r>
    <r>
      <rPr>
        <sz val="10"/>
        <color rgb="FFFF0000"/>
        <rFont val="Arial"/>
        <family val="2"/>
      </rPr>
      <t>EX</t>
    </r>
    <r>
      <rPr>
        <sz val="10"/>
        <rFont val="Arial"/>
        <family val="2"/>
      </rPr>
      <t xml:space="preserve"> </t>
    </r>
    <r>
      <rPr>
        <sz val="10"/>
        <color rgb="FFFF0000"/>
        <rFont val="Arial"/>
        <family val="2"/>
      </rPr>
      <t>MSC ALBANY / EX MSC HORTENSE</t>
    </r>
  </si>
  <si>
    <t>QI540A</t>
  </si>
  <si>
    <t>WEEK43</t>
  </si>
  <si>
    <r>
      <rPr>
        <sz val="10"/>
        <color theme="1"/>
        <rFont val="Arial"/>
        <family val="2"/>
      </rPr>
      <t>MSC MICHELA</t>
    </r>
    <r>
      <rPr>
        <sz val="10"/>
        <color rgb="FFFF0000"/>
        <rFont val="Arial"/>
        <family val="2"/>
      </rPr>
      <t xml:space="preserve"> / EX LE HAVRE</t>
    </r>
  </si>
  <si>
    <t>QI541A</t>
  </si>
  <si>
    <t>WEEK44</t>
  </si>
  <si>
    <r>
      <t xml:space="preserve">MSC ELIANA / </t>
    </r>
    <r>
      <rPr>
        <sz val="10"/>
        <color rgb="FFFF0000"/>
        <rFont val="Arial"/>
        <family val="2"/>
      </rPr>
      <t>EX MSC COTONOU VIII</t>
    </r>
  </si>
  <si>
    <t>QI542A</t>
  </si>
  <si>
    <t>WEEK45</t>
  </si>
  <si>
    <t>QI543A</t>
  </si>
  <si>
    <t>WEEK46</t>
  </si>
  <si>
    <t>MSC SOFIA PAZ</t>
  </si>
  <si>
    <t>QI544A</t>
  </si>
  <si>
    <t xml:space="preserve"> EX MSC ROMANE / EX MSC ELODIE</t>
  </si>
  <si>
    <t>WEEK47</t>
  </si>
  <si>
    <t xml:space="preserve">SANTA LORETTA </t>
  </si>
  <si>
    <t>QI545A</t>
  </si>
  <si>
    <t>EX MSC CATERINA / MSC BIANCA</t>
  </si>
  <si>
    <t>WEEK48</t>
  </si>
  <si>
    <t xml:space="preserve">MSC ELODIE </t>
  </si>
  <si>
    <t>QI546A</t>
  </si>
  <si>
    <t>/ EX MSC UGANDA</t>
  </si>
  <si>
    <t>WEEK49</t>
  </si>
  <si>
    <t>QI547A</t>
  </si>
  <si>
    <t>WEEK50</t>
  </si>
  <si>
    <t>QI548A</t>
  </si>
  <si>
    <t>WEEK51</t>
  </si>
  <si>
    <r>
      <rPr>
        <sz val="10"/>
        <color rgb="FF000000"/>
        <rFont val="Arial"/>
        <family val="2"/>
      </rPr>
      <t xml:space="preserve">SANTA LINEA / </t>
    </r>
    <r>
      <rPr>
        <sz val="10"/>
        <color rgb="FFFF0000"/>
        <rFont val="Arial"/>
        <family val="2"/>
      </rPr>
      <t>EX MSC BRUNELLA</t>
    </r>
  </si>
  <si>
    <t>QI549A</t>
  </si>
  <si>
    <t>WEEK52</t>
  </si>
  <si>
    <t>MSC CARLOTTA</t>
  </si>
  <si>
    <t>QI550A</t>
  </si>
  <si>
    <t>EX MSC PISA  /  ex MSC ELLEN</t>
  </si>
  <si>
    <t>WEEK1</t>
  </si>
  <si>
    <t>QI551A</t>
  </si>
  <si>
    <t xml:space="preserve">EX MSC PISA / EX MSC ANTONELLA / EX MSC GABRIELLA / ex MSC LILY </t>
  </si>
  <si>
    <t>WEEK2</t>
  </si>
  <si>
    <t xml:space="preserve">MSC GABRIELLA </t>
  </si>
  <si>
    <t>QI552A</t>
  </si>
  <si>
    <t>WEEK3</t>
  </si>
  <si>
    <r>
      <rPr>
        <sz val="10"/>
        <color rgb="FF000000"/>
        <rFont val="Arial"/>
        <family val="2"/>
      </rPr>
      <t>MSC FIRENZE /</t>
    </r>
    <r>
      <rPr>
        <sz val="10"/>
        <color rgb="FFFF0000"/>
        <rFont val="Arial"/>
        <family val="2"/>
      </rPr>
      <t xml:space="preserve"> EX MSC JULIE</t>
    </r>
  </si>
  <si>
    <t>QI601A</t>
  </si>
  <si>
    <t>WEEK4</t>
  </si>
  <si>
    <r>
      <rPr>
        <sz val="10"/>
        <color rgb="FF000000"/>
        <rFont val="Arial"/>
        <family val="2"/>
      </rPr>
      <t xml:space="preserve">VANTAGE  / </t>
    </r>
    <r>
      <rPr>
        <sz val="10"/>
        <color rgb="FFFF0000"/>
        <rFont val="Arial"/>
        <family val="2"/>
      </rPr>
      <t>EX MSC MAXINE // ex MSC GREENWICH</t>
    </r>
  </si>
  <si>
    <t>QI602A</t>
  </si>
  <si>
    <t>WEEK5</t>
  </si>
  <si>
    <r>
      <t xml:space="preserve">MSC MAXINE / </t>
    </r>
    <r>
      <rPr>
        <sz val="10"/>
        <color rgb="FFFF0000"/>
        <rFont val="Arial"/>
        <family val="2"/>
      </rPr>
      <t>EX VANTAGE / EX MSC GREENWICH / EX MSC LISBON IX</t>
    </r>
  </si>
  <si>
    <t>QI603A</t>
  </si>
  <si>
    <t>ex MSC PAMELA</t>
  </si>
  <si>
    <t>WEEK6</t>
  </si>
  <si>
    <t>MSC ATHENS</t>
  </si>
  <si>
    <t>QI604A</t>
  </si>
  <si>
    <t>ex MSC ATHENS</t>
  </si>
  <si>
    <t>WEEK7</t>
  </si>
  <si>
    <t xml:space="preserve">MSC PAMELA </t>
  </si>
  <si>
    <t>QI605A</t>
  </si>
  <si>
    <t>ex MSC VITA / EX MSC LETIZIA / MSC ELIANA</t>
  </si>
  <si>
    <t>WEEK8</t>
  </si>
  <si>
    <t xml:space="preserve">LE HAVRE </t>
  </si>
  <si>
    <t>QI606A</t>
  </si>
  <si>
    <t>WEEK9</t>
  </si>
  <si>
    <t>QI607A</t>
  </si>
  <si>
    <t>WEEK10</t>
  </si>
  <si>
    <t>QI608A</t>
  </si>
  <si>
    <t>WEEK11</t>
  </si>
  <si>
    <t>MSC CATERINA / EX MSC NAOMI</t>
  </si>
  <si>
    <t>QI609A</t>
  </si>
  <si>
    <t>ex MSC NAOMI / MSC BIANCA / VALIANT / MSC YASHI B</t>
  </si>
  <si>
    <t>WEEK12</t>
  </si>
  <si>
    <t>QI610A</t>
  </si>
  <si>
    <t>WEEK13</t>
  </si>
  <si>
    <t xml:space="preserve">MSC BIANCA/ MSC JUSTICE VIII </t>
  </si>
  <si>
    <t>QI611A</t>
  </si>
  <si>
    <t>WEEK14</t>
  </si>
  <si>
    <t>QI612A</t>
  </si>
  <si>
    <t>WEEK16</t>
  </si>
  <si>
    <t xml:space="preserve">MSC CHLOE </t>
  </si>
  <si>
    <t>QI613A</t>
  </si>
  <si>
    <t>WEEK17</t>
  </si>
  <si>
    <t xml:space="preserve">MSC SABRINA / SANTA LINEA </t>
  </si>
  <si>
    <t>QI614A</t>
  </si>
  <si>
    <t>WEEK18</t>
  </si>
  <si>
    <t>CAPE AKRITAS / MSC MADHU B / MSC LETIZIA</t>
  </si>
  <si>
    <t>QI615A</t>
  </si>
  <si>
    <t>WEEK19</t>
  </si>
  <si>
    <t>MSC MADHU B / MSC CHANNE / MSC LETIZIA</t>
  </si>
  <si>
    <t>QI616A</t>
  </si>
  <si>
    <t>WEEK20</t>
  </si>
  <si>
    <t>MSC SOFIA PAZ / MSC PALAK / MSC ANTONELLA</t>
  </si>
  <si>
    <t>QI617A</t>
  </si>
  <si>
    <t>ex  MSC NAOMI / MSC ANTIGUA</t>
  </si>
  <si>
    <t>WEEK21</t>
  </si>
  <si>
    <t xml:space="preserve">MSC PALAK </t>
  </si>
  <si>
    <t>QI618A</t>
  </si>
  <si>
    <t>WEEK22</t>
  </si>
  <si>
    <t>MSC NAOMI / MSC YASHI B / MSC PINA</t>
  </si>
  <si>
    <t>QI619A</t>
  </si>
  <si>
    <t>WEEK23</t>
  </si>
  <si>
    <t>NAVARINO / ANTHEA Y / VANTAGE</t>
  </si>
  <si>
    <t>QI620A</t>
  </si>
  <si>
    <t>ex MSC SUSANNA / MSC RANIA VIII / MSC PETRA</t>
  </si>
  <si>
    <t>WEEK24</t>
  </si>
  <si>
    <t>QI621A</t>
  </si>
  <si>
    <r>
      <rPr>
        <sz val="10"/>
        <color rgb="FF000000"/>
        <rFont val="Arial"/>
        <family val="2"/>
      </rPr>
      <t xml:space="preserve">MSC PAMELA / MSC SUSANNA / </t>
    </r>
    <r>
      <rPr>
        <sz val="10"/>
        <color rgb="FFFF0000"/>
        <rFont val="Arial"/>
        <family val="2"/>
      </rPr>
      <t>ex MSC ELODIE</t>
    </r>
  </si>
  <si>
    <t>QI622A</t>
  </si>
  <si>
    <t>MSC SUSANNA  / EX MSC PAMELA</t>
  </si>
  <si>
    <t>QI623A</t>
  </si>
  <si>
    <t>QI624A</t>
  </si>
  <si>
    <t xml:space="preserve">MSC MARIA LAURA </t>
  </si>
  <si>
    <t>QI625A</t>
  </si>
  <si>
    <t xml:space="preserve">CAPE SOUNIO </t>
  </si>
  <si>
    <t>QI626A</t>
  </si>
  <si>
    <t>QI627A</t>
  </si>
  <si>
    <t>MSC RAYSHMI / SANTA LORETTA</t>
  </si>
  <si>
    <t>QI628A</t>
  </si>
  <si>
    <r>
      <t xml:space="preserve">MSC CAROLE / </t>
    </r>
    <r>
      <rPr>
        <sz val="10"/>
        <color rgb="FFFF0000"/>
        <rFont val="Arial"/>
        <family val="2"/>
      </rPr>
      <t xml:space="preserve">ex  MSC CHLOE </t>
    </r>
  </si>
  <si>
    <t>QI629A</t>
  </si>
  <si>
    <t>CONTI COURAGE / MSC BEIJING VIII</t>
  </si>
  <si>
    <t>QI630A</t>
  </si>
  <si>
    <t>QI631A</t>
  </si>
  <si>
    <t>MSC MARIA MARILYN X</t>
  </si>
  <si>
    <t>QI632A</t>
  </si>
  <si>
    <t>MSC STELLA M X  / MSC ARCHIMIDIS VIII / MSC MARIA MARILYN X</t>
  </si>
  <si>
    <t>QI633A</t>
  </si>
  <si>
    <t>QI634A</t>
  </si>
  <si>
    <t>MSC BUSAN VIII  / MSC NAOMI</t>
  </si>
  <si>
    <t>QI635A</t>
  </si>
  <si>
    <t>NAVARINO</t>
  </si>
  <si>
    <t>QI636A</t>
  </si>
  <si>
    <t>QI637A</t>
  </si>
  <si>
    <t>MSC PAMELA</t>
  </si>
  <si>
    <t>QI638A</t>
  </si>
  <si>
    <t>QI639A</t>
  </si>
  <si>
    <t>NEW CAPRICORN SERVICE - NEW PROFORMA</t>
  </si>
  <si>
    <t>PROFORMA - SAT</t>
  </si>
  <si>
    <t>NAPIER</t>
  </si>
  <si>
    <t xml:space="preserve">DELAY ROM </t>
  </si>
  <si>
    <t xml:space="preserve">13 DAYS </t>
  </si>
  <si>
    <t>FC434A</t>
  </si>
  <si>
    <t>NEW KIWI EXPRESS - NEW PROFORMA</t>
  </si>
  <si>
    <t>PROFORMA - MON</t>
  </si>
  <si>
    <t>PORT CHALMERS</t>
  </si>
  <si>
    <t xml:space="preserve">29 DAYS </t>
  </si>
  <si>
    <t>30 DAYS</t>
  </si>
  <si>
    <t>AS CALIFORNIA</t>
  </si>
  <si>
    <t>KE434A</t>
  </si>
  <si>
    <t>CHEETAH SERVICE</t>
  </si>
  <si>
    <t>FH545A</t>
  </si>
  <si>
    <t>FH546A</t>
  </si>
  <si>
    <t>MSC LARA III</t>
  </si>
  <si>
    <t>FH547A</t>
  </si>
  <si>
    <t xml:space="preserve"> EX MSC JERSEY</t>
  </si>
  <si>
    <t xml:space="preserve">MSC CORDELIA III </t>
  </si>
  <si>
    <t>FH548A</t>
  </si>
  <si>
    <t>MSC CAIRO IV / EX MSC PAOLA</t>
  </si>
  <si>
    <t>FH549A</t>
  </si>
  <si>
    <t>MSC DIEGO / EX MSC REBECCA III / MSC TURIN III</t>
  </si>
  <si>
    <t>FH550A</t>
  </si>
  <si>
    <t>MSC ANIELLO / EX MSC KOREA III</t>
  </si>
  <si>
    <t>FH551A</t>
  </si>
  <si>
    <t>MSC CAGLIARI IV / EX MSC CALIDRIS III</t>
  </si>
  <si>
    <t>FH552A</t>
  </si>
  <si>
    <t>MSC MARTINA / EX MSC CAPE III / EX MSC OLIA / EX MSC MARTINA</t>
  </si>
  <si>
    <t>FH601A</t>
  </si>
  <si>
    <t>MSC CAPE III / EX MSC MARTINA / EX MSC CORDELIA III</t>
  </si>
  <si>
    <t>FH602A</t>
  </si>
  <si>
    <t>EX MSC MATERA VI / MSC DONATA / EX MSC CONAKRY IV</t>
  </si>
  <si>
    <t>FH603A</t>
  </si>
  <si>
    <t>EX MSC GENERAL IV</t>
  </si>
  <si>
    <t xml:space="preserve">MSC MATERA VI </t>
  </si>
  <si>
    <t>FH604A</t>
  </si>
  <si>
    <t>MSC ROWAN / MSC LILOU III / EX MSC DIEGO</t>
  </si>
  <si>
    <t>FH605A</t>
  </si>
  <si>
    <t>FH606A</t>
  </si>
  <si>
    <t>MSC BANJUL IV</t>
  </si>
  <si>
    <t>FH607A</t>
  </si>
  <si>
    <t>EX MSC BANJUL IV</t>
  </si>
  <si>
    <t>FH608A</t>
  </si>
  <si>
    <t>FH609A</t>
  </si>
  <si>
    <t>MSC CAGLIARI IV / MSC MARTINA</t>
  </si>
  <si>
    <t>FH610A</t>
  </si>
  <si>
    <t>FH611A</t>
  </si>
  <si>
    <t>MSC MARTINA</t>
  </si>
  <si>
    <t>FH612A</t>
  </si>
  <si>
    <t>FH613A</t>
  </si>
  <si>
    <t>MSC LOME V  / MSC ROWAN</t>
  </si>
  <si>
    <t>FH614A</t>
  </si>
  <si>
    <t>MSC MIRA V  / MSC LOME V / MSC DIEGO</t>
  </si>
  <si>
    <t>FH615A</t>
  </si>
  <si>
    <t>MSC ROWAN</t>
  </si>
  <si>
    <t>FH616A</t>
  </si>
  <si>
    <t>FH617A</t>
  </si>
  <si>
    <r>
      <rPr>
        <b/>
        <sz val="10"/>
        <color rgb="FFFF0000"/>
        <rFont val="Arial"/>
        <family val="2"/>
      </rPr>
      <t>BLANK SAILING</t>
    </r>
    <r>
      <rPr>
        <sz val="10"/>
        <rFont val="Arial"/>
        <family val="2"/>
      </rPr>
      <t xml:space="preserve"> / MSC BANJUL IV / MSC GENERAL IV</t>
    </r>
  </si>
  <si>
    <t>FH618A</t>
  </si>
  <si>
    <t>MSC LEIGH</t>
  </si>
  <si>
    <t>FH619A</t>
  </si>
  <si>
    <t>ex MSC GENERAL IV</t>
  </si>
  <si>
    <t xml:space="preserve">MSC REN V </t>
  </si>
  <si>
    <t>FH620A</t>
  </si>
  <si>
    <t>MSC NINGBO IV</t>
  </si>
  <si>
    <t>FH621A</t>
  </si>
  <si>
    <t>FH622A</t>
  </si>
  <si>
    <t>ex MSC LOME V</t>
  </si>
  <si>
    <t xml:space="preserve">MSC BANJUL IV  </t>
  </si>
  <si>
    <t>FH623A</t>
  </si>
  <si>
    <t>ex  MSC LOME V  / ex MSC MIRA V</t>
  </si>
  <si>
    <t>FH624A</t>
  </si>
  <si>
    <t>EX MSC ROWAN</t>
  </si>
  <si>
    <t>FH625A</t>
  </si>
  <si>
    <t>ex MSC ACAPULCO IV / MSC DIEGO</t>
  </si>
  <si>
    <t xml:space="preserve">MSC PETRA </t>
  </si>
  <si>
    <t>FH626A</t>
  </si>
  <si>
    <t>EX MSC NINGBO IV</t>
  </si>
  <si>
    <r>
      <t xml:space="preserve">MSC QINGDAO F / MSC HAILEY ANN III  / </t>
    </r>
    <r>
      <rPr>
        <sz val="10"/>
        <color rgb="FFFF0000"/>
        <rFont val="Arial"/>
        <family val="2"/>
      </rPr>
      <t xml:space="preserve">ex MSC TAMARA IV </t>
    </r>
  </si>
  <si>
    <t>FH627A</t>
  </si>
  <si>
    <t>MSC GINA / MSC ACAPULCO IV</t>
  </si>
  <si>
    <t>FH628A</t>
  </si>
  <si>
    <t>ex MSC TUXPAN V / TBN / MSC DIEGO</t>
  </si>
  <si>
    <t xml:space="preserve">MSC MARTINA  </t>
  </si>
  <si>
    <t>FH629A</t>
  </si>
  <si>
    <t>FH630A</t>
  </si>
  <si>
    <t>FH631A</t>
  </si>
  <si>
    <t>MSC BRISBANE III / MSC ALYSSA / MSC NINGBO IV</t>
  </si>
  <si>
    <t>FH632A</t>
  </si>
  <si>
    <t>MSC LOME V  / MSC NINGBO IV</t>
  </si>
  <si>
    <t>FH633A</t>
  </si>
  <si>
    <t>MSC POSITANO III / MSC WIND II  / MSC NINGBO / MSC CAIRO IV</t>
  </si>
  <si>
    <t>FH634A</t>
  </si>
  <si>
    <t>FH635A</t>
  </si>
  <si>
    <t>MSC POLONIA III / MSC LANA IV / MSC GINA</t>
  </si>
  <si>
    <t>FH636A</t>
  </si>
  <si>
    <t>FH637A</t>
  </si>
  <si>
    <t>FH638A</t>
  </si>
  <si>
    <t>FH639A</t>
  </si>
  <si>
    <t>FH640A</t>
  </si>
  <si>
    <t>FH641A</t>
  </si>
  <si>
    <t>FH642A</t>
  </si>
  <si>
    <t>USWC SENTOSA SERVICE - WESTBOUND</t>
  </si>
  <si>
    <t>LOS ANGELES</t>
  </si>
  <si>
    <t xml:space="preserve">OAKLAND </t>
  </si>
  <si>
    <t>Advisory</t>
  </si>
  <si>
    <t>PRO S  SAT</t>
  </si>
  <si>
    <t>28 DAYS ++</t>
  </si>
  <si>
    <t>34 DAYS ++</t>
  </si>
  <si>
    <t>PRO.Sailing</t>
  </si>
  <si>
    <t>ex MSC ORNELLA / MSC EUGENIA</t>
  </si>
  <si>
    <t>GA401E</t>
  </si>
  <si>
    <t>MSC ALEXANDRA / MSC RAPALLO</t>
  </si>
  <si>
    <t>GA402E</t>
  </si>
  <si>
    <t>CONNECTING VESSEL- SENTOSA</t>
  </si>
  <si>
    <t>MSC ALTAIR / MSC CAMILLE / MSC RAPALLO</t>
  </si>
  <si>
    <t xml:space="preserve">HU402R </t>
  </si>
  <si>
    <t>MSC AQUARIUS</t>
  </si>
  <si>
    <t>GA403E</t>
  </si>
  <si>
    <t>MSC RAPALLO</t>
  </si>
  <si>
    <t>GA404E</t>
  </si>
  <si>
    <t>MSC AUDREY / MSC ALEXANDRA/ CAPE SOUNIO</t>
  </si>
  <si>
    <t>MSC VANESSA</t>
  </si>
  <si>
    <t>GA406E</t>
  </si>
  <si>
    <t>MSC SOLA / MSC MELATILDE</t>
  </si>
  <si>
    <t>GA407E</t>
  </si>
  <si>
    <t>13-Mar                (VIA XIAMEN)</t>
  </si>
  <si>
    <t>MSC HEIDI / MSC MELATILDE / MSC DAMLA / MSC LAGOS X</t>
  </si>
  <si>
    <t>GA415E</t>
  </si>
  <si>
    <t>MSC MARIA SAVERIA /MSC LAGOS X/ MSC TOKYO / MSC BETTINA</t>
  </si>
  <si>
    <t>GA417E</t>
  </si>
  <si>
    <t>GA420E</t>
  </si>
  <si>
    <t>MSC ANNA / MSC AZOV / CATHERINE C / MSC ELAINE</t>
  </si>
  <si>
    <t>GA421E</t>
  </si>
  <si>
    <t>HW420R</t>
  </si>
  <si>
    <r>
      <rPr>
        <sz val="8"/>
        <color rgb="FFFF0000"/>
        <rFont val="Arial"/>
        <family val="2"/>
      </rPr>
      <t xml:space="preserve">LGB&amp;OAK via BUSAN </t>
    </r>
    <r>
      <rPr>
        <sz val="8"/>
        <color rgb="FF7030A0"/>
        <rFont val="Arial"/>
        <family val="2"/>
      </rPr>
      <t xml:space="preserve">     13/06</t>
    </r>
  </si>
  <si>
    <t>MAERSK ALGOL 423N</t>
  </si>
  <si>
    <t>ETA BUSAN       15/06</t>
  </si>
  <si>
    <t>GA422E</t>
  </si>
  <si>
    <t>GA424E</t>
  </si>
  <si>
    <t>MSC VIVIANA / MSC VALERIA/ MSC VIVIANA/ MSC SOLA</t>
  </si>
  <si>
    <t>GA425E</t>
  </si>
  <si>
    <t xml:space="preserve">MSC CALYPSO/MSC NEW YORK /MSC AUDREY/ MSC QUITTERIE </t>
  </si>
  <si>
    <t>FX431N</t>
  </si>
  <si>
    <t xml:space="preserve">MSC LONDON </t>
  </si>
  <si>
    <t>QG423E</t>
  </si>
  <si>
    <r>
      <rPr>
        <sz val="9"/>
        <color rgb="FFFF0000"/>
        <rFont val="Arial"/>
        <family val="2"/>
      </rPr>
      <t xml:space="preserve">LAX &amp;OAK via BUSAN </t>
    </r>
    <r>
      <rPr>
        <sz val="9"/>
        <color rgb="FF7030A0"/>
        <rFont val="Arial"/>
        <family val="2"/>
      </rPr>
      <t xml:space="preserve">     18/08</t>
    </r>
  </si>
  <si>
    <t>MAERSK ALFIRK  433N</t>
  </si>
  <si>
    <r>
      <rPr>
        <sz val="9"/>
        <color rgb="FFFF0000"/>
        <rFont val="Arial"/>
        <family val="2"/>
      </rPr>
      <t xml:space="preserve">ETA BUSAN </t>
    </r>
    <r>
      <rPr>
        <sz val="9"/>
        <color rgb="FF7030A0"/>
        <rFont val="Arial"/>
        <family val="2"/>
      </rPr>
      <t xml:space="preserve">      22/08</t>
    </r>
  </si>
  <si>
    <r>
      <rPr>
        <b/>
        <sz val="9"/>
        <color rgb="FFFF0000"/>
        <rFont val="Arial"/>
        <family val="2"/>
      </rPr>
      <t xml:space="preserve">ETA LAX                     </t>
    </r>
    <r>
      <rPr>
        <sz val="9"/>
        <color rgb="FF7030A0"/>
        <rFont val="Arial"/>
        <family val="2"/>
      </rPr>
      <t>07-SEP</t>
    </r>
  </si>
  <si>
    <t>MSC PALOMA / MSC BENEDETTA XIII / MSC SVEVA</t>
  </si>
  <si>
    <t>FX441N</t>
  </si>
  <si>
    <t>MSC LAUREN / MSC KATRINA / MSC PALOMA / MSC LONDON</t>
  </si>
  <si>
    <t>FX445N</t>
  </si>
  <si>
    <t>FT441E</t>
  </si>
  <si>
    <t>eta BUSAN  05/12</t>
  </si>
  <si>
    <t>MSC LA SPEZIA / MSC VIVIANA / MSC KATRINA</t>
  </si>
  <si>
    <t>BLANK SAILING FX447N</t>
  </si>
  <si>
    <t>eta BUSAN  06/12</t>
  </si>
  <si>
    <t>FX448N</t>
  </si>
  <si>
    <t xml:space="preserve">MSC QUITTERIE / MSC KALINA /MSC ANITA </t>
  </si>
  <si>
    <t>FX505N</t>
  </si>
  <si>
    <t>33 DAYS ++</t>
  </si>
  <si>
    <t xml:space="preserve">MSC SOLA / MSC ILENIA /   MSC ANITA </t>
  </si>
  <si>
    <r>
      <rPr>
        <b/>
        <sz val="8"/>
        <color rgb="FFFF0000"/>
        <rFont val="Arial"/>
        <family val="2"/>
      </rPr>
      <t>1M</t>
    </r>
    <r>
      <rPr>
        <sz val="7"/>
        <color theme="7" tint="-0.249977111117893"/>
        <rFont val="Arial"/>
        <family val="2"/>
      </rPr>
      <t xml:space="preserve">  6</t>
    </r>
  </si>
  <si>
    <t>GS506N</t>
  </si>
  <si>
    <t>MSC CAMILLE  / MSC IVANA</t>
  </si>
  <si>
    <t>FV519N</t>
  </si>
  <si>
    <t>30 DAYS ++</t>
  </si>
  <si>
    <t>DV/HC/NOR-7D</t>
  </si>
  <si>
    <t>OT/FL/SP-6D</t>
  </si>
  <si>
    <t>RE/HR-5D</t>
  </si>
  <si>
    <t>MSC BASEL V</t>
  </si>
  <si>
    <t>HI520R</t>
  </si>
  <si>
    <t>ETA   BUSAN      28-MAY</t>
  </si>
  <si>
    <t xml:space="preserve"> MSC CAMILLE  FV520N</t>
  </si>
  <si>
    <t>ETA  BUSAN   4-JUN</t>
  </si>
  <si>
    <t>FV527N</t>
  </si>
  <si>
    <t>MSC AMBRA/ MSC BETTINA</t>
  </si>
  <si>
    <t>FV545N</t>
  </si>
  <si>
    <t>MSC LONDON / MSC BIANCA SILVIA</t>
  </si>
  <si>
    <t>FV547N</t>
  </si>
  <si>
    <t xml:space="preserve">MSC FREYA / MSC MARTINA MARIA /MSC LUCIANA /MSC ROSA M  </t>
  </si>
  <si>
    <t>FV551N</t>
  </si>
  <si>
    <t>FV604N</t>
  </si>
  <si>
    <t>FV606N</t>
  </si>
  <si>
    <t>EX MSC MARTINA MARIA</t>
  </si>
  <si>
    <t>FV629N</t>
  </si>
  <si>
    <t>FV630N</t>
  </si>
  <si>
    <t>FV631N</t>
  </si>
  <si>
    <t>MSC MONICA CRISTINA / MSC CLAIRE</t>
  </si>
  <si>
    <t>FV632N</t>
  </si>
  <si>
    <t>MSC MARA/ MSC ROSE</t>
  </si>
  <si>
    <t>FV633N</t>
  </si>
  <si>
    <t>MSC LORENZA/ MSC BEATRICE</t>
  </si>
  <si>
    <t>FV634N</t>
  </si>
  <si>
    <t>MSC DARLENE / MSC LA SPEZIA</t>
  </si>
  <si>
    <t>FV635N</t>
  </si>
  <si>
    <t>23/8</t>
  </si>
  <si>
    <t>MSC LA SPEZIA/ MSC CAMILLE</t>
  </si>
  <si>
    <t>USWC1 PEARL  SERVICE</t>
  </si>
  <si>
    <t>TPP CONNECTING VESSEL</t>
  </si>
  <si>
    <t>HAIPHONG</t>
  </si>
  <si>
    <t>CHINOOK SERVICE - USWC</t>
  </si>
  <si>
    <t>CONNECTING VESSEL- CHINOOK</t>
  </si>
  <si>
    <t>35 DAYS ++</t>
  </si>
  <si>
    <t>UK407A</t>
  </si>
  <si>
    <t>ex MSC TINA FT402E</t>
  </si>
  <si>
    <t>MSC MAGNUM VII</t>
  </si>
  <si>
    <t>HW406R</t>
  </si>
  <si>
    <t>UK408A</t>
  </si>
  <si>
    <t>XX</t>
  </si>
  <si>
    <t>HW413R</t>
  </si>
  <si>
    <t>UK415A</t>
  </si>
  <si>
    <t>HW429R</t>
  </si>
  <si>
    <t>UK431A</t>
  </si>
  <si>
    <t>38 DAYS ++</t>
  </si>
  <si>
    <t>HW438R</t>
  </si>
  <si>
    <t>UK440A</t>
  </si>
  <si>
    <t>UK442A</t>
  </si>
  <si>
    <t>UK445A</t>
  </si>
  <si>
    <t>UK505A</t>
  </si>
  <si>
    <t>UK506A</t>
  </si>
  <si>
    <t>HW506R</t>
  </si>
  <si>
    <t>UK508A</t>
  </si>
  <si>
    <t>HW512R</t>
  </si>
  <si>
    <t>UK514A</t>
  </si>
  <si>
    <t>HW513R</t>
  </si>
  <si>
    <t>UK515A</t>
  </si>
  <si>
    <t>PRO WED</t>
  </si>
  <si>
    <t>MSC REGINA / MSC PRECISION V</t>
  </si>
  <si>
    <t>HW516B</t>
  </si>
  <si>
    <t>UK518A</t>
  </si>
  <si>
    <t>HW521R</t>
  </si>
  <si>
    <t>UK523A</t>
  </si>
  <si>
    <t>WK#</t>
  </si>
  <si>
    <t>HW524R</t>
  </si>
  <si>
    <t>MSV GAIA</t>
  </si>
  <si>
    <t>QK526A</t>
  </si>
  <si>
    <t>HW533R</t>
  </si>
  <si>
    <t>QK535A</t>
  </si>
  <si>
    <t>VIA QINGDAO</t>
  </si>
  <si>
    <t>MSC GINA / MSC SHANVI III</t>
  </si>
  <si>
    <t>HW536R</t>
  </si>
  <si>
    <t>UK538A</t>
  </si>
  <si>
    <t>MSC KAVYA II</t>
  </si>
  <si>
    <t>SX536R</t>
  </si>
  <si>
    <t>MSC JENNA</t>
  </si>
  <si>
    <t>SX541R</t>
  </si>
  <si>
    <t>UK543A</t>
  </si>
  <si>
    <t>GJ536E</t>
  </si>
  <si>
    <t>MSC POLO II</t>
  </si>
  <si>
    <t>SX543R</t>
  </si>
  <si>
    <t>UK545A</t>
  </si>
  <si>
    <t>GJ537E</t>
  </si>
  <si>
    <t>SX544R</t>
  </si>
  <si>
    <t>UK546A</t>
  </si>
  <si>
    <t>MSC NELA GJ539E</t>
  </si>
  <si>
    <t>GJ539E</t>
  </si>
  <si>
    <t>SX545R</t>
  </si>
  <si>
    <t>UK547A</t>
  </si>
  <si>
    <t>SX546R</t>
  </si>
  <si>
    <t>UK548A</t>
  </si>
  <si>
    <t>SX605R</t>
  </si>
  <si>
    <t>UK607A</t>
  </si>
  <si>
    <t>SX612R</t>
  </si>
  <si>
    <t>UK614A</t>
  </si>
  <si>
    <t>SX615R</t>
  </si>
  <si>
    <t>UK617A</t>
  </si>
  <si>
    <t>SX615B</t>
  </si>
  <si>
    <t>SX616R</t>
  </si>
  <si>
    <t>UK618A</t>
  </si>
  <si>
    <t>MSC SOMIN / MSC ALYSSA</t>
  </si>
  <si>
    <t>SC625R</t>
  </si>
  <si>
    <t>EXPRESS ROME</t>
  </si>
  <si>
    <t>UK628A</t>
  </si>
  <si>
    <t>FW622E</t>
  </si>
  <si>
    <t>BUS 21/07</t>
  </si>
  <si>
    <t>SX627R</t>
  </si>
  <si>
    <t>MSC DENISSE X</t>
  </si>
  <si>
    <t>UK629A</t>
  </si>
  <si>
    <t>MSC SUJIN</t>
  </si>
  <si>
    <t>SX628R</t>
  </si>
  <si>
    <t>UK630A</t>
  </si>
  <si>
    <t>HR628R</t>
  </si>
  <si>
    <t>UK631A</t>
  </si>
  <si>
    <t>MSC MANU IV</t>
  </si>
  <si>
    <t>HW628R</t>
  </si>
  <si>
    <t>BUS 4/08</t>
  </si>
  <si>
    <t>CAPE AKRITAS</t>
  </si>
  <si>
    <t>UK632A</t>
  </si>
  <si>
    <t>HW629R</t>
  </si>
  <si>
    <t>BUS 11/08</t>
  </si>
  <si>
    <t>MSC NICOLE X</t>
  </si>
  <si>
    <t>UK633A</t>
  </si>
  <si>
    <t>EXPRESS ATHENS</t>
  </si>
  <si>
    <t>MSC KAVYA II / MSC SOMIN</t>
  </si>
  <si>
    <t>SX617R</t>
  </si>
  <si>
    <t>MSC PINA</t>
  </si>
  <si>
    <t>UK619A</t>
  </si>
  <si>
    <t>SX618R</t>
  </si>
  <si>
    <t>UK620A</t>
  </si>
  <si>
    <t>XI619R</t>
  </si>
  <si>
    <t>MSC EYRA II</t>
  </si>
  <si>
    <t>SX619R</t>
  </si>
  <si>
    <t>UK621A</t>
  </si>
  <si>
    <t>MSC AEBIN / MSC POLO II</t>
  </si>
  <si>
    <t>SX620R</t>
  </si>
  <si>
    <t>MSC DAKAR X</t>
  </si>
  <si>
    <t>UK622A</t>
  </si>
  <si>
    <t>SX621R</t>
  </si>
  <si>
    <t>UK623A</t>
  </si>
  <si>
    <t>MSC SIJING / MSC SUJIN</t>
  </si>
  <si>
    <t>SX622R</t>
  </si>
  <si>
    <t>UK624A</t>
  </si>
  <si>
    <t>SX623R</t>
  </si>
  <si>
    <t>UK625A</t>
  </si>
  <si>
    <t>SX624R</t>
  </si>
  <si>
    <t>UK626A</t>
  </si>
  <si>
    <t>SX625R</t>
  </si>
  <si>
    <t>UK627A</t>
  </si>
  <si>
    <t>SX626R</t>
  </si>
  <si>
    <t>SX629R</t>
  </si>
  <si>
    <t xml:space="preserve">NEW ALPACA SERVICE </t>
  </si>
  <si>
    <t>ALPACA CONNECTING VESSEL</t>
  </si>
  <si>
    <t>MSC REGINA / MSC PAOLA</t>
  </si>
  <si>
    <t>HW546R</t>
  </si>
  <si>
    <t xml:space="preserve">MSC SAMIA </t>
  </si>
  <si>
    <t>GY549A</t>
  </si>
  <si>
    <t xml:space="preserve">MSC BAY IV HI547R / </t>
  </si>
  <si>
    <t>HI547R</t>
  </si>
  <si>
    <t>SAMBAR</t>
  </si>
  <si>
    <t>PRO SUN</t>
  </si>
  <si>
    <t>HR605R</t>
  </si>
  <si>
    <t>GY607A</t>
  </si>
  <si>
    <t xml:space="preserve">MSC LILOU III </t>
  </si>
  <si>
    <t>HR606R</t>
  </si>
  <si>
    <t>HR607R</t>
  </si>
  <si>
    <t xml:space="preserve">MSC BANJUL IV </t>
  </si>
  <si>
    <t>HR608R</t>
  </si>
  <si>
    <t>GY608A</t>
  </si>
  <si>
    <t>HR611R</t>
  </si>
  <si>
    <t>GY613A</t>
  </si>
  <si>
    <t>HR625R</t>
  </si>
  <si>
    <t>GY627A</t>
  </si>
  <si>
    <t>MSC ROSHNEY V</t>
  </si>
  <si>
    <t>HR626R</t>
  </si>
  <si>
    <t>GY628A</t>
  </si>
  <si>
    <t xml:space="preserve">MSC ALYSSA / MSC ACCRA IV </t>
  </si>
  <si>
    <t>MSC MIRA V</t>
  </si>
  <si>
    <t>HR627R</t>
  </si>
  <si>
    <t>GY629A</t>
  </si>
  <si>
    <t>MSC JERSEY / MSC ALYSSA/ MSC TUXPAN V</t>
  </si>
  <si>
    <t xml:space="preserve"> MSC ABUJA VI</t>
  </si>
  <si>
    <t>MSC LYSE V / MSC JERSEY / MSC LORENA</t>
  </si>
  <si>
    <t>HR629R</t>
  </si>
  <si>
    <t>GY631A</t>
  </si>
  <si>
    <t xml:space="preserve">MSC MANU IV </t>
  </si>
  <si>
    <t>MSC MAGNOLIA V</t>
  </si>
  <si>
    <t>HR630R</t>
  </si>
  <si>
    <t>GY632A</t>
  </si>
  <si>
    <t>HR631R</t>
  </si>
  <si>
    <t>MSC IKARIA VI</t>
  </si>
  <si>
    <t>GY633A</t>
  </si>
  <si>
    <t>HR632R</t>
  </si>
  <si>
    <t>MSC LORENA</t>
  </si>
  <si>
    <t>GY634A</t>
  </si>
  <si>
    <t>MSC GINA/ MSC ACAPULCO IV</t>
  </si>
  <si>
    <t>HR633R</t>
  </si>
  <si>
    <t>MSC LILY</t>
  </si>
  <si>
    <t>GY635A</t>
  </si>
  <si>
    <t>MSC ACCRA Iv/ MSC MIRA V</t>
  </si>
  <si>
    <t>SUEZ CANAL</t>
  </si>
  <si>
    <t>GY636A</t>
  </si>
  <si>
    <t>MSC ALYSSA / MSC TUXPAN V / MSC JERSEY</t>
  </si>
  <si>
    <t>MSC JERSEY</t>
  </si>
  <si>
    <t xml:space="preserve">ANDES EXPRESS SERVICE </t>
  </si>
  <si>
    <t>ANDES CONNECTING VESSEL</t>
  </si>
  <si>
    <t>BUSAN (PNIT)</t>
  </si>
  <si>
    <t xml:space="preserve">MANZANILLO </t>
  </si>
  <si>
    <t>RODMAN (PANAMA)</t>
  </si>
  <si>
    <t>IPANEMA / PERTIWI</t>
  </si>
  <si>
    <t>10 ~ 16 DAYS</t>
  </si>
  <si>
    <t>2411E</t>
  </si>
  <si>
    <t>FA423A</t>
  </si>
  <si>
    <t>HW422R</t>
  </si>
  <si>
    <t>SEASPAN BEAUTY</t>
  </si>
  <si>
    <t>2424E</t>
  </si>
  <si>
    <t>FI420R</t>
  </si>
  <si>
    <t>MSC BARI</t>
  </si>
  <si>
    <t>FA425A</t>
  </si>
  <si>
    <t>HW423R</t>
  </si>
  <si>
    <t>HW424R</t>
  </si>
  <si>
    <t>2413E</t>
  </si>
  <si>
    <t>FA426A</t>
  </si>
  <si>
    <t>2414E</t>
  </si>
  <si>
    <t>ONE COLUMBA</t>
  </si>
  <si>
    <t>2427E</t>
  </si>
  <si>
    <t>HW426R</t>
  </si>
  <si>
    <t>2415E</t>
  </si>
  <si>
    <t>MSC CHIYO</t>
  </si>
  <si>
    <t>FA428A</t>
  </si>
  <si>
    <t>HW427R</t>
  </si>
  <si>
    <t>FT421E</t>
  </si>
  <si>
    <t>FA429A</t>
  </si>
  <si>
    <t>FI424R</t>
  </si>
  <si>
    <t>2417E</t>
  </si>
  <si>
    <t>FA430A</t>
  </si>
  <si>
    <t>FI426R</t>
  </si>
  <si>
    <t>MSC VICTORIA</t>
  </si>
  <si>
    <t>FA431A</t>
  </si>
  <si>
    <t>HW430R</t>
  </si>
  <si>
    <t>2419E</t>
  </si>
  <si>
    <t>MSC NOA ARIELA</t>
  </si>
  <si>
    <t>FA432A</t>
  </si>
  <si>
    <t>2420E</t>
  </si>
  <si>
    <t>FA433A</t>
  </si>
  <si>
    <t>ex MSC REEF</t>
  </si>
  <si>
    <t>2421E</t>
  </si>
  <si>
    <t>MSC VALENTINA</t>
  </si>
  <si>
    <t>FA434A</t>
  </si>
  <si>
    <t>HW433R</t>
  </si>
  <si>
    <t>FI430R</t>
  </si>
  <si>
    <t>MSC CANDIDA</t>
  </si>
  <si>
    <t>FA435A</t>
  </si>
  <si>
    <t>HW434R</t>
  </si>
  <si>
    <t>FI431R</t>
  </si>
  <si>
    <t>ONE IBIS</t>
  </si>
  <si>
    <t>2436E</t>
  </si>
  <si>
    <t xml:space="preserve">ex MSC LYSE V / MSC LEANNE </t>
  </si>
  <si>
    <t xml:space="preserve">MSC STAR R </t>
  </si>
  <si>
    <t>HW435R</t>
  </si>
  <si>
    <t>FA437A</t>
  </si>
  <si>
    <t>FI433R</t>
  </si>
  <si>
    <t>FA438A</t>
  </si>
  <si>
    <t>ex MSC OLIA</t>
  </si>
  <si>
    <t xml:space="preserve">MSC ANIELLO </t>
  </si>
  <si>
    <t>FA439A</t>
  </si>
  <si>
    <t>2428E</t>
  </si>
  <si>
    <t>FA440A</t>
  </si>
  <si>
    <t>HW438B - ACTUAL SOB</t>
  </si>
  <si>
    <t>HW438B</t>
  </si>
  <si>
    <t>HW439R</t>
  </si>
  <si>
    <t>2429E</t>
  </si>
  <si>
    <t>FA441A</t>
  </si>
  <si>
    <t>BLANK SAILING (IPA-E)</t>
  </si>
  <si>
    <t>FI437R</t>
  </si>
  <si>
    <t>2442E</t>
  </si>
  <si>
    <t>FI438R</t>
  </si>
  <si>
    <t>FA443A</t>
  </si>
  <si>
    <t>FT436E</t>
  </si>
  <si>
    <t xml:space="preserve">ex MSC SHUBA B </t>
  </si>
  <si>
    <t>2432E</t>
  </si>
  <si>
    <t>FA444A</t>
  </si>
  <si>
    <t xml:space="preserve">ex MSC ANIELLO </t>
  </si>
  <si>
    <t>HW443R</t>
  </si>
  <si>
    <t xml:space="preserve">MSC SHUBA B </t>
  </si>
  <si>
    <t>FI440R</t>
  </si>
  <si>
    <t>FA445A</t>
  </si>
  <si>
    <t xml:space="preserve">ex MSC LYSE V </t>
  </si>
  <si>
    <t>2334E</t>
  </si>
  <si>
    <t>FA446A</t>
  </si>
  <si>
    <t>ex MSC ALABAMA III</t>
  </si>
  <si>
    <t>HW445R</t>
  </si>
  <si>
    <t>EX MSC NOA ARIELA</t>
  </si>
  <si>
    <t xml:space="preserve">SEASPAN HARRIER </t>
  </si>
  <si>
    <t>2435E</t>
  </si>
  <si>
    <t xml:space="preserve">MSC VICTORIA </t>
  </si>
  <si>
    <t>FA447A</t>
  </si>
  <si>
    <t xml:space="preserve">ex MSC REN V </t>
  </si>
  <si>
    <t xml:space="preserve">SEASPAN OSPREY </t>
  </si>
  <si>
    <t>FA448A</t>
  </si>
  <si>
    <t>HW447R</t>
  </si>
  <si>
    <t>FI444R</t>
  </si>
  <si>
    <t>FA449A</t>
  </si>
  <si>
    <t>ex MSC ANUSHA III  / CALI</t>
  </si>
  <si>
    <t>HW448R</t>
  </si>
  <si>
    <t>FI445R</t>
  </si>
  <si>
    <t>FA450A</t>
  </si>
  <si>
    <t>HW449R</t>
  </si>
  <si>
    <t>2939E</t>
  </si>
  <si>
    <t>FA451A</t>
  </si>
  <si>
    <t>HW450R</t>
  </si>
  <si>
    <t>FI447R</t>
  </si>
  <si>
    <t>FA452A</t>
  </si>
  <si>
    <t>HW451R</t>
  </si>
  <si>
    <t>EX MSC NEW JERSEY III</t>
  </si>
  <si>
    <t>FA501A</t>
  </si>
  <si>
    <t>2502E</t>
  </si>
  <si>
    <t>FA503A</t>
  </si>
  <si>
    <t>2504E</t>
  </si>
  <si>
    <t>EX MSC ANIELLO / MSC BARI</t>
  </si>
  <si>
    <t xml:space="preserve">MSC NEW JERSEY III </t>
  </si>
  <si>
    <t>FA505A</t>
  </si>
  <si>
    <t>EX MSC LYSE V / MSC AURIGA</t>
  </si>
  <si>
    <t>FA506A</t>
  </si>
  <si>
    <t>FA507A</t>
  </si>
  <si>
    <t xml:space="preserve">EX MSC REN V / MSC REN V </t>
  </si>
  <si>
    <t>HW507R</t>
  </si>
  <si>
    <t xml:space="preserve">ONE COLUMBA </t>
  </si>
  <si>
    <t>2508E</t>
  </si>
  <si>
    <t xml:space="preserve">MSC QUITTERIE </t>
  </si>
  <si>
    <t>GS508N</t>
  </si>
  <si>
    <t>EX MSC WEST V</t>
  </si>
  <si>
    <t>HW508R</t>
  </si>
  <si>
    <t xml:space="preserve">MSC CHIYO </t>
  </si>
  <si>
    <t>FA509A</t>
  </si>
  <si>
    <t xml:space="preserve">MSC PRECISION </t>
  </si>
  <si>
    <t>HW509R</t>
  </si>
  <si>
    <t xml:space="preserve">MSC IVA </t>
  </si>
  <si>
    <t>FA510A</t>
  </si>
  <si>
    <t>MSC JULIETTE</t>
  </si>
  <si>
    <t>FA511A</t>
  </si>
  <si>
    <t xml:space="preserve">EX MSC NEW JERSEY III </t>
  </si>
  <si>
    <t>HW510R</t>
  </si>
  <si>
    <t>FA512A</t>
  </si>
  <si>
    <t>HW511R</t>
  </si>
  <si>
    <t xml:space="preserve">MSC NOA ARIELA </t>
  </si>
  <si>
    <t>FA513A</t>
  </si>
  <si>
    <t>EX MSC GENOVA</t>
  </si>
  <si>
    <t>FA514A</t>
  </si>
  <si>
    <t xml:space="preserve">EX MSC JAPAN III </t>
  </si>
  <si>
    <t>FA515A</t>
  </si>
  <si>
    <t xml:space="preserve">MSC NEW JERSEY </t>
  </si>
  <si>
    <t>HW514R</t>
  </si>
  <si>
    <t>FA516A</t>
  </si>
  <si>
    <t xml:space="preserve">EX MSC PRECISION V </t>
  </si>
  <si>
    <t>HW515R</t>
  </si>
  <si>
    <t>ONE SPIRIT</t>
  </si>
  <si>
    <t>2517E</t>
  </si>
  <si>
    <t xml:space="preserve">EX MSC REGINA / MSC PRECISION V </t>
  </si>
  <si>
    <t xml:space="preserve">MSC ALABAMA III </t>
  </si>
  <si>
    <r>
      <t>HW516</t>
    </r>
    <r>
      <rPr>
        <sz val="10"/>
        <color rgb="FFFF0000"/>
        <rFont val="Arial"/>
        <family val="2"/>
      </rPr>
      <t>B</t>
    </r>
  </si>
  <si>
    <t>FA518A</t>
  </si>
  <si>
    <r>
      <t>HW517</t>
    </r>
    <r>
      <rPr>
        <strike/>
        <sz val="10"/>
        <color rgb="FFFF0000"/>
        <rFont val="Arial"/>
        <family val="2"/>
      </rPr>
      <t>B</t>
    </r>
  </si>
  <si>
    <t>new proforma</t>
  </si>
  <si>
    <t>HW518R</t>
  </si>
  <si>
    <t>SEASPAN BENEFACTOR</t>
  </si>
  <si>
    <t>2519E</t>
  </si>
  <si>
    <r>
      <t>HW517</t>
    </r>
    <r>
      <rPr>
        <sz val="10"/>
        <color rgb="FFFF0000"/>
        <rFont val="Arial"/>
        <family val="2"/>
      </rPr>
      <t>B</t>
    </r>
  </si>
  <si>
    <t>HW519R</t>
  </si>
  <si>
    <t>FA520A</t>
  </si>
  <si>
    <t>HW520R</t>
  </si>
  <si>
    <t>FA521A</t>
  </si>
  <si>
    <t>ONE SPLENDOUR</t>
  </si>
  <si>
    <t>2522E</t>
  </si>
  <si>
    <t>EX MSC ALABAMA III</t>
  </si>
  <si>
    <t>HW531R</t>
  </si>
  <si>
    <t>FA532A</t>
  </si>
  <si>
    <t>FW528E</t>
  </si>
  <si>
    <t>HW539R</t>
  </si>
  <si>
    <t>FA540A</t>
  </si>
  <si>
    <t>HI540R</t>
  </si>
  <si>
    <t>2547E</t>
  </si>
  <si>
    <t>HR603R</t>
  </si>
  <si>
    <t>FA603A</t>
  </si>
  <si>
    <t>FA608A</t>
  </si>
  <si>
    <t>HR621R</t>
  </si>
  <si>
    <t>FA621A</t>
  </si>
  <si>
    <t>FA625A</t>
  </si>
  <si>
    <t>2626E</t>
  </si>
  <si>
    <t>FA627A</t>
  </si>
  <si>
    <t>ONE SIMPLICITY</t>
  </si>
  <si>
    <t>2628E</t>
  </si>
  <si>
    <t>FA629A</t>
  </si>
  <si>
    <t>FA630A</t>
  </si>
  <si>
    <t>2631E</t>
  </si>
  <si>
    <t>FA632A</t>
  </si>
  <si>
    <t>INCA EXPRESS SERVICE</t>
  </si>
  <si>
    <t>INCA CONNECTING VESSEL</t>
  </si>
  <si>
    <t>BUSAN (PNC)</t>
  </si>
  <si>
    <t>ANTOFAGASTA</t>
  </si>
  <si>
    <t>2244E</t>
  </si>
  <si>
    <t>CAUTIN</t>
  </si>
  <si>
    <t>2307E</t>
  </si>
  <si>
    <t>2245E</t>
  </si>
  <si>
    <t>CAUQUENES</t>
  </si>
  <si>
    <t>2308E</t>
  </si>
  <si>
    <t>MSC SARA ELENA FI301R</t>
  </si>
  <si>
    <t>FT302E</t>
  </si>
  <si>
    <t>AKADIMOS</t>
  </si>
  <si>
    <t>2309E</t>
  </si>
  <si>
    <t>2247E</t>
  </si>
  <si>
    <t>SEASPAN BRIGHTNESS</t>
  </si>
  <si>
    <t>2310E</t>
  </si>
  <si>
    <t>FT304E</t>
  </si>
  <si>
    <t>HMM BLESSING</t>
  </si>
  <si>
    <t>0023E</t>
  </si>
  <si>
    <t>FI304R</t>
  </si>
  <si>
    <t>2249E</t>
  </si>
  <si>
    <t>2312E</t>
  </si>
  <si>
    <t>2250E</t>
  </si>
  <si>
    <t>MANZANILLO EXPRESS</t>
  </si>
  <si>
    <t>2313E</t>
  </si>
  <si>
    <t>2251E</t>
  </si>
  <si>
    <t>ITAJAI EXPRESS</t>
  </si>
  <si>
    <t>2314E</t>
  </si>
  <si>
    <t>FI308R</t>
  </si>
  <si>
    <t>2315E</t>
  </si>
  <si>
    <t>FT308E</t>
  </si>
  <si>
    <t>FI309R</t>
  </si>
  <si>
    <t>COCHRANE</t>
  </si>
  <si>
    <t>2316E</t>
  </si>
  <si>
    <t>2302E</t>
  </si>
  <si>
    <t>CISNES</t>
  </si>
  <si>
    <t>2317E</t>
  </si>
  <si>
    <t>FT311E</t>
  </si>
  <si>
    <t>2318E</t>
  </si>
  <si>
    <t>FI312R</t>
  </si>
  <si>
    <t>2319E</t>
  </si>
  <si>
    <t>2304E</t>
  </si>
  <si>
    <t>2306E</t>
  </si>
  <si>
    <t>2320E</t>
  </si>
  <si>
    <t>2321E</t>
  </si>
  <si>
    <t>FT315E</t>
  </si>
  <si>
    <t>FI315R</t>
  </si>
  <si>
    <t xml:space="preserve">HYUNDAI JUPITER </t>
  </si>
  <si>
    <t>0030E</t>
  </si>
  <si>
    <t>2323E</t>
  </si>
  <si>
    <t>FI317R</t>
  </si>
  <si>
    <t>2324E</t>
  </si>
  <si>
    <t>2311E</t>
  </si>
  <si>
    <t>2325E</t>
  </si>
  <si>
    <t>2326E</t>
  </si>
  <si>
    <t>BUENAVENTURA EXPRESS</t>
  </si>
  <si>
    <t>2327E</t>
  </si>
  <si>
    <t>FI321R</t>
  </si>
  <si>
    <t>2328E</t>
  </si>
  <si>
    <t>FI322R</t>
  </si>
  <si>
    <t>2329E</t>
  </si>
  <si>
    <t>2330E</t>
  </si>
  <si>
    <t>2331E</t>
  </si>
  <si>
    <t>FT324E</t>
  </si>
  <si>
    <t>2332E</t>
  </si>
  <si>
    <t>FI326R</t>
  </si>
  <si>
    <t>HMM PROMISE</t>
  </si>
  <si>
    <t>0027E</t>
  </si>
  <si>
    <t>FT327E</t>
  </si>
  <si>
    <t>2335E</t>
  </si>
  <si>
    <t>FI328R</t>
  </si>
  <si>
    <t>2322E</t>
  </si>
  <si>
    <t>2336E</t>
  </si>
  <si>
    <t>FI330R</t>
  </si>
  <si>
    <t>2337E</t>
  </si>
  <si>
    <t>2338E</t>
  </si>
  <si>
    <t>2339E</t>
  </si>
  <si>
    <t>2340E</t>
  </si>
  <si>
    <t>MSC NITYA B FI334R</t>
  </si>
  <si>
    <t>FT334E</t>
  </si>
  <si>
    <t>BUENOS AIRES EXPRESS</t>
  </si>
  <si>
    <t>2341E</t>
  </si>
  <si>
    <t>FT335E</t>
  </si>
  <si>
    <t>2342E</t>
  </si>
  <si>
    <t>2343E</t>
  </si>
  <si>
    <t>FT337E</t>
  </si>
  <si>
    <t>2344E</t>
  </si>
  <si>
    <t>FT338E</t>
  </si>
  <si>
    <t>2345E</t>
  </si>
  <si>
    <t>FT339E</t>
  </si>
  <si>
    <t>FT340E</t>
  </si>
  <si>
    <t>2347E</t>
  </si>
  <si>
    <t>2450E</t>
  </si>
  <si>
    <t>ATHENA /MSC CANCUN IV</t>
  </si>
  <si>
    <t>HW535R</t>
  </si>
  <si>
    <t>ONE SPHERE</t>
  </si>
  <si>
    <t>2537E</t>
  </si>
  <si>
    <t>MONTEVIDEO EXPRESS</t>
  </si>
  <si>
    <t>2548E</t>
  </si>
  <si>
    <t>HUMBOLDT EXPRESS</t>
  </si>
  <si>
    <t>ONE SINCERITY</t>
  </si>
  <si>
    <t>ONE SAPPHIRE</t>
  </si>
  <si>
    <t xml:space="preserve">AZTEC EXPRESS SERVICE </t>
  </si>
  <si>
    <t>AZTEC 
CONNECTING VESSEL</t>
  </si>
  <si>
    <t>PROFORMA SAILING DATE, PLS SEE CHINOOK SERVICES</t>
  </si>
  <si>
    <t>2430E</t>
  </si>
  <si>
    <t>ex ONE ORINOCO</t>
  </si>
  <si>
    <t>EX MSC ANIELLO</t>
  </si>
  <si>
    <t>2506E</t>
  </si>
  <si>
    <t>EX MSC LYSE V</t>
  </si>
  <si>
    <t>2507E</t>
  </si>
  <si>
    <t>FZ520E</t>
  </si>
  <si>
    <t>2529E</t>
  </si>
  <si>
    <t>HW540R</t>
  </si>
  <si>
    <t>2542E</t>
  </si>
  <si>
    <t>SEASPAN BRAVO</t>
  </si>
  <si>
    <t>0101E</t>
  </si>
  <si>
    <t>EX MSC DIEGO</t>
  </si>
  <si>
    <t xml:space="preserve">MSC CANCUN IV </t>
  </si>
  <si>
    <t>HR602R</t>
  </si>
  <si>
    <t>2603E</t>
  </si>
  <si>
    <t>ONE SHINE</t>
  </si>
  <si>
    <t>MSC PROCIDA</t>
  </si>
  <si>
    <t>FZ627A</t>
  </si>
  <si>
    <t>2629E</t>
  </si>
  <si>
    <t>ONE ORINOCO</t>
  </si>
  <si>
    <t>2630E</t>
  </si>
  <si>
    <t xml:space="preserve">TENO </t>
  </si>
  <si>
    <t>SEASPAN ZAMBEZI</t>
  </si>
  <si>
    <t>2632E</t>
  </si>
  <si>
    <t>POSORJA EXPRESS</t>
  </si>
  <si>
    <t>2633E</t>
  </si>
  <si>
    <t>YOKOHAMA EXPRESS</t>
  </si>
  <si>
    <t>2634E</t>
  </si>
  <si>
    <t>IQUIQUE EXPRESS</t>
  </si>
  <si>
    <t>2636E</t>
  </si>
  <si>
    <t>MEXICAS EXPRESS SERVICE</t>
  </si>
  <si>
    <t>MEXICAS CONNECTING VESSEL</t>
  </si>
  <si>
    <t>MANZANILLO (MEXICO)</t>
  </si>
  <si>
    <t>ex VSL NAME</t>
  </si>
  <si>
    <t>FT408E</t>
  </si>
  <si>
    <t>QM420A</t>
  </si>
  <si>
    <t>2406E</t>
  </si>
  <si>
    <t>2408E</t>
  </si>
  <si>
    <t>TBN 2</t>
  </si>
  <si>
    <t>QM421A</t>
  </si>
  <si>
    <t>HW417R</t>
  </si>
  <si>
    <t>HW419R</t>
  </si>
  <si>
    <t>QM422A</t>
  </si>
  <si>
    <t xml:space="preserve">MSC OLIVER </t>
  </si>
  <si>
    <t>FT409E</t>
  </si>
  <si>
    <t>FI416R</t>
  </si>
  <si>
    <t>QM423A</t>
  </si>
  <si>
    <t>FI417R</t>
  </si>
  <si>
    <t>QM424A</t>
  </si>
  <si>
    <t>QM425A</t>
  </si>
  <si>
    <t>QM426A</t>
  </si>
  <si>
    <t xml:space="preserve">MSC YOKOHAMA </t>
  </si>
  <si>
    <t>QM427A</t>
  </si>
  <si>
    <t xml:space="preserve">MSC BRASILIA VII / MSC ANTONELLA </t>
  </si>
  <si>
    <t xml:space="preserve">MSC MONTEREY </t>
  </si>
  <si>
    <t>QM428A</t>
  </si>
  <si>
    <t xml:space="preserve">MSC RANIA / MSC SUAPE VII </t>
  </si>
  <si>
    <t xml:space="preserve">MSC BAY IV </t>
  </si>
  <si>
    <t>QM429A</t>
  </si>
  <si>
    <t xml:space="preserve">MSC CANDICE / MSC HOUSTON V </t>
  </si>
  <si>
    <t>QM430A</t>
  </si>
  <si>
    <t xml:space="preserve">MSC INES / MSC YAMUNA VI </t>
  </si>
  <si>
    <t>QM431A</t>
  </si>
  <si>
    <t xml:space="preserve">MSC ADELAIDE / MSC HOUSTON V </t>
  </si>
  <si>
    <t>QM432A</t>
  </si>
  <si>
    <t>ex MSC NAIROBI X / MSC FLORIANA VI</t>
  </si>
  <si>
    <t xml:space="preserve">MSC MARITINA V </t>
  </si>
  <si>
    <t>QM433A</t>
  </si>
  <si>
    <t xml:space="preserve">ex MSC MAGNUM VII / MSC BANJUL IV </t>
  </si>
  <si>
    <t>QM434A</t>
  </si>
  <si>
    <t xml:space="preserve">ex MSC YOKOHAMA / MSC CONAKRY IV </t>
  </si>
  <si>
    <t>MSC INIYA V</t>
  </si>
  <si>
    <t>QM435A</t>
  </si>
  <si>
    <t>QM436A</t>
  </si>
  <si>
    <t xml:space="preserve">ex MSC BAY IV </t>
  </si>
  <si>
    <t>QM437A</t>
  </si>
  <si>
    <t xml:space="preserve">EX MSC NEW JERSEY III  / MSC MICHIGAN VII </t>
  </si>
  <si>
    <t xml:space="preserve"> MSC DENISSE X </t>
  </si>
  <si>
    <t>QM438A</t>
  </si>
  <si>
    <t>QM439A</t>
  </si>
  <si>
    <t>ex  MSC BAY IV</t>
  </si>
  <si>
    <t>QM440A</t>
  </si>
  <si>
    <t xml:space="preserve">ex MSC MARITINA V / MSC ADELAIDE </t>
  </si>
  <si>
    <t>MSC PANTERA</t>
  </si>
  <si>
    <t>QM441A</t>
  </si>
  <si>
    <t>ex MSC MARITINA V</t>
  </si>
  <si>
    <t>QM442A</t>
  </si>
  <si>
    <t>MSC GINA / MSC LOME / MSC MARINA</t>
  </si>
  <si>
    <t>QM443A</t>
  </si>
  <si>
    <t>QM444A</t>
  </si>
  <si>
    <t>MSC UNIFIC VI</t>
  </si>
  <si>
    <t>QM445A</t>
  </si>
  <si>
    <t>MSC RIDA VIII / MSC INIYA V</t>
  </si>
  <si>
    <t>QM446A</t>
  </si>
  <si>
    <t>QM447A</t>
  </si>
  <si>
    <t xml:space="preserve">MSC CASSANDRE </t>
  </si>
  <si>
    <t>QM448A</t>
  </si>
  <si>
    <t>EX MSC LA SPEZIA</t>
  </si>
  <si>
    <t>ex MSC LAUREN</t>
  </si>
  <si>
    <t>QM449A</t>
  </si>
  <si>
    <t>QM450A</t>
  </si>
  <si>
    <t>QM451A</t>
  </si>
  <si>
    <t>QM452A</t>
  </si>
  <si>
    <t xml:space="preserve">MSC LEO VI </t>
  </si>
  <si>
    <t>QM501A</t>
  </si>
  <si>
    <t xml:space="preserve">MSC CLEA </t>
  </si>
  <si>
    <t>QM502A</t>
  </si>
  <si>
    <t>QM503A</t>
  </si>
  <si>
    <t>MSC JASMINE X</t>
  </si>
  <si>
    <t>QM504A</t>
  </si>
  <si>
    <t>QM505A</t>
  </si>
  <si>
    <t>EX MSC ANIELLO / MSC LAGOS X</t>
  </si>
  <si>
    <t>QM506A</t>
  </si>
  <si>
    <t>QM507A</t>
  </si>
  <si>
    <t>QM508A</t>
  </si>
  <si>
    <t xml:space="preserve">EX MSC REN V </t>
  </si>
  <si>
    <t xml:space="preserve">MSC ASTRID III </t>
  </si>
  <si>
    <t>QM509A</t>
  </si>
  <si>
    <t>QM510A</t>
  </si>
  <si>
    <t>QM511A</t>
  </si>
  <si>
    <t>QM512A</t>
  </si>
  <si>
    <t>QM513A</t>
  </si>
  <si>
    <t>QM514A</t>
  </si>
  <si>
    <t>QM515A</t>
  </si>
  <si>
    <t>MSC CAMEROON</t>
  </si>
  <si>
    <t>QM516A</t>
  </si>
  <si>
    <t>QM517A</t>
  </si>
  <si>
    <t>QM518A</t>
  </si>
  <si>
    <t>HW517B</t>
  </si>
  <si>
    <t xml:space="preserve">MSC WEST V </t>
  </si>
  <si>
    <t>QM519A</t>
  </si>
  <si>
    <t>QM520A</t>
  </si>
  <si>
    <t>QM522A</t>
  </si>
  <si>
    <t>QM523A</t>
  </si>
  <si>
    <t xml:space="preserve">MSC FAIRFIELD  </t>
  </si>
  <si>
    <t>QM524A</t>
  </si>
  <si>
    <t xml:space="preserve">EX MSC WEST V / MSC REN V </t>
  </si>
  <si>
    <t>HW522R</t>
  </si>
  <si>
    <t>QM525A</t>
  </si>
  <si>
    <t>QM527A</t>
  </si>
  <si>
    <t>QM534A</t>
  </si>
  <si>
    <t>QM539A</t>
  </si>
  <si>
    <t xml:space="preserve">MSC STACEY </t>
  </si>
  <si>
    <t>GA530E</t>
  </si>
  <si>
    <t xml:space="preserve">MSC BEIRA IV </t>
  </si>
  <si>
    <t>HW538R</t>
  </si>
  <si>
    <t>QM541A</t>
  </si>
  <si>
    <t>QM542A</t>
  </si>
  <si>
    <t>HW542R</t>
  </si>
  <si>
    <t>QM545A</t>
  </si>
  <si>
    <t>HW545R</t>
  </si>
  <si>
    <t>QM548A</t>
  </si>
  <si>
    <t>QM549A</t>
  </si>
  <si>
    <t xml:space="preserve">EX MSC ANYA V </t>
  </si>
  <si>
    <t>HR548R</t>
  </si>
  <si>
    <t>QM550A</t>
  </si>
  <si>
    <t>XA550R</t>
  </si>
  <si>
    <t>HR601R</t>
  </si>
  <si>
    <t>QM603A</t>
  </si>
  <si>
    <t>QM604A</t>
  </si>
  <si>
    <t>QM608A</t>
  </si>
  <si>
    <t>QM609A</t>
  </si>
  <si>
    <t>QM610A</t>
  </si>
  <si>
    <t>HR617R</t>
  </si>
  <si>
    <t>QM619A</t>
  </si>
  <si>
    <t>HR618R</t>
  </si>
  <si>
    <t>QM620A</t>
  </si>
  <si>
    <t>HW616R</t>
  </si>
  <si>
    <t>HR622R</t>
  </si>
  <si>
    <t>QM624A</t>
  </si>
  <si>
    <t>HR623R</t>
  </si>
  <si>
    <t>QM625A</t>
  </si>
  <si>
    <t>HW622R</t>
  </si>
  <si>
    <t>HR624R</t>
  </si>
  <si>
    <t>MSC ZLATA R.</t>
  </si>
  <si>
    <t>QM626A</t>
  </si>
  <si>
    <t xml:space="preserve">ex MSC TAVVISHI VI  </t>
  </si>
  <si>
    <t>QM627B</t>
  </si>
  <si>
    <t>MSC TRACY V</t>
  </si>
  <si>
    <t>QM627A</t>
  </si>
  <si>
    <t>MSC VIGO</t>
  </si>
  <si>
    <t>MSC ANAHITA</t>
  </si>
  <si>
    <t xml:space="preserve">MSC TRACY V </t>
  </si>
  <si>
    <t>SIERRA SERVICE</t>
  </si>
  <si>
    <t>SIERRA CONNECTING VESSEL</t>
  </si>
  <si>
    <t xml:space="preserve"> MSC LORENA</t>
  </si>
  <si>
    <t>QA626A</t>
  </si>
  <si>
    <t>QA628A</t>
  </si>
  <si>
    <t>QA629A</t>
  </si>
  <si>
    <t>MSC CORNELIA V</t>
  </si>
  <si>
    <t>QA630A</t>
  </si>
  <si>
    <t>MSC TAMPICO V</t>
  </si>
  <si>
    <t>QA631A</t>
  </si>
  <si>
    <t>QA632A</t>
  </si>
  <si>
    <t>MSC NERISSA V</t>
  </si>
  <si>
    <t>MSC VIDHI VI</t>
  </si>
  <si>
    <t>521n</t>
  </si>
  <si>
    <t>AM4 - TIGER SERVICE</t>
  </si>
  <si>
    <t>TUAS TERMINAL WEF FT402W</t>
  </si>
  <si>
    <t>GT506W</t>
  </si>
  <si>
    <t>GT507W</t>
  </si>
  <si>
    <t>GT508W</t>
  </si>
  <si>
    <t>GT509W</t>
  </si>
  <si>
    <t>GT510W</t>
  </si>
  <si>
    <t>GT511W</t>
  </si>
  <si>
    <t>GT512W</t>
  </si>
  <si>
    <t>GT513W</t>
  </si>
  <si>
    <t xml:space="preserve">MSC REEF </t>
  </si>
  <si>
    <t xml:space="preserve">GT513W </t>
  </si>
  <si>
    <t>GT514W</t>
  </si>
  <si>
    <t>GT515W</t>
  </si>
  <si>
    <t>GT516W</t>
  </si>
  <si>
    <t>GT517W</t>
  </si>
  <si>
    <t>MSC ERICA ex MSC OSCAR</t>
  </si>
  <si>
    <t>GT518W</t>
  </si>
  <si>
    <t xml:space="preserve">MSC MARIELLA </t>
  </si>
  <si>
    <t>MSC JADE</t>
  </si>
  <si>
    <t xml:space="preserve">GT519W </t>
  </si>
  <si>
    <t>GT520W</t>
  </si>
  <si>
    <t>GT521W</t>
  </si>
  <si>
    <t>GT522W</t>
  </si>
  <si>
    <t>GT523W</t>
  </si>
  <si>
    <t>GT524W</t>
  </si>
  <si>
    <t>GT525W</t>
  </si>
  <si>
    <t>GT526W</t>
  </si>
  <si>
    <t>GT527W</t>
  </si>
  <si>
    <t>GT528W</t>
  </si>
  <si>
    <t>GT529W</t>
  </si>
  <si>
    <t>GT530W</t>
  </si>
  <si>
    <t>GT531W</t>
  </si>
  <si>
    <t>GT532W</t>
  </si>
  <si>
    <t>GT533W</t>
  </si>
  <si>
    <t>GT534W</t>
  </si>
  <si>
    <t>**MERSIN DIRECT</t>
  </si>
  <si>
    <t>GT535W</t>
  </si>
  <si>
    <t>GT536W</t>
  </si>
  <si>
    <t>GT537W</t>
  </si>
  <si>
    <t>GT538W</t>
  </si>
  <si>
    <t>GT539W</t>
  </si>
  <si>
    <t>GT540W</t>
  </si>
  <si>
    <t>GT541W</t>
  </si>
  <si>
    <t>GT542W</t>
  </si>
  <si>
    <t>GT543W</t>
  </si>
  <si>
    <t>GT544W</t>
  </si>
  <si>
    <t>GT545W</t>
  </si>
  <si>
    <t>GT546W</t>
  </si>
  <si>
    <t>GT547W</t>
  </si>
  <si>
    <t>GT548W</t>
  </si>
  <si>
    <t>GT549W</t>
  </si>
  <si>
    <t>GT550W</t>
  </si>
  <si>
    <t>GT551W</t>
  </si>
  <si>
    <t>GT552W</t>
  </si>
  <si>
    <t>GT601W</t>
  </si>
  <si>
    <t>GT602W</t>
  </si>
  <si>
    <t>GT603W</t>
  </si>
  <si>
    <t>GT604W</t>
  </si>
  <si>
    <t>GT605W</t>
  </si>
  <si>
    <t>GT606W</t>
  </si>
  <si>
    <t>GT607W</t>
  </si>
  <si>
    <t>GT608W</t>
  </si>
  <si>
    <t>GT609W</t>
  </si>
  <si>
    <t>GT610W</t>
  </si>
  <si>
    <t>GT611W</t>
  </si>
  <si>
    <t>GT612W</t>
  </si>
  <si>
    <t>GT613W</t>
  </si>
  <si>
    <t>GT614W</t>
  </si>
  <si>
    <t>GT615W</t>
  </si>
  <si>
    <t>GT616W</t>
  </si>
  <si>
    <t>GT617W</t>
  </si>
  <si>
    <t>GT618W</t>
  </si>
  <si>
    <t>GT619W</t>
  </si>
  <si>
    <t>TEKIRDAG</t>
  </si>
  <si>
    <t>GT620W</t>
  </si>
  <si>
    <t>GT621W</t>
  </si>
  <si>
    <t>GT622W</t>
  </si>
  <si>
    <t>GT623W</t>
  </si>
  <si>
    <t>GT624W</t>
  </si>
  <si>
    <t>GT625W</t>
  </si>
  <si>
    <t>GT626W</t>
  </si>
  <si>
    <t>GT627W</t>
  </si>
  <si>
    <t>GT628W</t>
  </si>
  <si>
    <t>GT629W</t>
  </si>
  <si>
    <t>GT630W</t>
  </si>
  <si>
    <t>GT631W</t>
  </si>
  <si>
    <t>GT632W</t>
  </si>
  <si>
    <t>GT633W</t>
  </si>
  <si>
    <t>GT634W</t>
  </si>
  <si>
    <t>GT635W</t>
  </si>
  <si>
    <t>GT636W</t>
  </si>
  <si>
    <t>GT637W</t>
  </si>
  <si>
    <t>GT638W</t>
  </si>
  <si>
    <t>DAHLIA SERVICE</t>
  </si>
  <si>
    <r>
      <t xml:space="preserve">PROFORMA SAILING PLS LOOK AT </t>
    </r>
    <r>
      <rPr>
        <b/>
        <u/>
        <sz val="18"/>
        <color rgb="FFFF0000"/>
        <rFont val="Arial"/>
        <family val="2"/>
      </rPr>
      <t>ANDES</t>
    </r>
    <r>
      <rPr>
        <b/>
        <sz val="18"/>
        <color rgb="FFFF0000"/>
        <rFont val="Arial"/>
        <family val="2"/>
      </rPr>
      <t xml:space="preserve"> SERVICES</t>
    </r>
  </si>
  <si>
    <t>QD442A</t>
  </si>
  <si>
    <t xml:space="preserve">USEC5 EMERALD </t>
  </si>
  <si>
    <t xml:space="preserve">PROFORMA SAILING SATURDAY </t>
  </si>
  <si>
    <t>WILMINGTON</t>
  </si>
  <si>
    <t>NEW YORK 
(APM)</t>
  </si>
  <si>
    <t>48 ~ 50 DAYS</t>
  </si>
  <si>
    <t>53 DAYS</t>
  </si>
  <si>
    <t>ex SEROJA LIMA</t>
  </si>
  <si>
    <t xml:space="preserve">CLEMENTINE MAERSK </t>
  </si>
  <si>
    <t>UL336W</t>
  </si>
  <si>
    <t xml:space="preserve">MSC KUMSAL </t>
  </si>
  <si>
    <t>UL337W</t>
  </si>
  <si>
    <t xml:space="preserve">MSC TEXAS </t>
  </si>
  <si>
    <t>UL338W</t>
  </si>
  <si>
    <t>UL339W</t>
  </si>
  <si>
    <t>GSL ALEXANDRA</t>
  </si>
  <si>
    <t xml:space="preserve">VSL PHASE OUT </t>
  </si>
  <si>
    <t>TRANCURA</t>
  </si>
  <si>
    <t>MSC TIANSHAN</t>
  </si>
  <si>
    <t>UL345W</t>
  </si>
  <si>
    <t>WK01'24</t>
  </si>
  <si>
    <t>UL348W</t>
  </si>
  <si>
    <t xml:space="preserve">ex MSC KUMSAL </t>
  </si>
  <si>
    <t>UL349W</t>
  </si>
  <si>
    <t>UL350W</t>
  </si>
  <si>
    <t>UL351W</t>
  </si>
  <si>
    <t>SEROJA LIMA</t>
  </si>
  <si>
    <t>INDUCE CHARLESTON</t>
  </si>
  <si>
    <t>UL403W</t>
  </si>
  <si>
    <t>411E</t>
  </si>
  <si>
    <t>412E</t>
  </si>
  <si>
    <t>ex MSC GISELLE</t>
  </si>
  <si>
    <t>UL405W</t>
  </si>
  <si>
    <t>413E</t>
  </si>
  <si>
    <t>414E</t>
  </si>
  <si>
    <t>UL408W</t>
  </si>
  <si>
    <t>416E</t>
  </si>
  <si>
    <t>UL409W</t>
  </si>
  <si>
    <t>UL410W</t>
  </si>
  <si>
    <t>UL411W</t>
  </si>
  <si>
    <t>UL413W</t>
  </si>
  <si>
    <t>UL415W</t>
  </si>
  <si>
    <t>UL416W</t>
  </si>
  <si>
    <t>OMIT PACTB</t>
  </si>
  <si>
    <t>UL417W</t>
  </si>
  <si>
    <t>UL418W</t>
  </si>
  <si>
    <t>TOCONAO</t>
  </si>
  <si>
    <t>UL421W</t>
  </si>
  <si>
    <t>UL422W</t>
  </si>
  <si>
    <t>UL423W</t>
  </si>
  <si>
    <t>UL424W</t>
  </si>
  <si>
    <t>ex MSC BARBARA</t>
  </si>
  <si>
    <t>UL427W</t>
  </si>
  <si>
    <t>UL429W</t>
  </si>
  <si>
    <t>UL430W</t>
  </si>
  <si>
    <t xml:space="preserve">ex MSC BUSAN </t>
  </si>
  <si>
    <t>UL434W</t>
  </si>
  <si>
    <t>UL435W</t>
  </si>
  <si>
    <t xml:space="preserve">ex MSC TEXAS </t>
  </si>
  <si>
    <t>UL436W</t>
  </si>
  <si>
    <t>UL439W</t>
  </si>
  <si>
    <t>NORTHERN JAVELIN</t>
  </si>
  <si>
    <t>UL440W</t>
  </si>
  <si>
    <t>UL441W</t>
  </si>
  <si>
    <t>UL442W</t>
  </si>
  <si>
    <t xml:space="preserve">ex MSC COTONOU VIII </t>
  </si>
  <si>
    <t>UL443W</t>
  </si>
  <si>
    <t>UL446W</t>
  </si>
  <si>
    <t>WK01'25</t>
  </si>
  <si>
    <t>UL447W</t>
  </si>
  <si>
    <t>UL448W</t>
  </si>
  <si>
    <t>UL449W</t>
  </si>
  <si>
    <t>MAERSK SANTANA</t>
  </si>
  <si>
    <t>UL451W</t>
  </si>
  <si>
    <t>PROFORMA SAILING THURSDAY (WEF VOY 938W)</t>
  </si>
  <si>
    <t>EMERALD SERVICE</t>
  </si>
  <si>
    <t xml:space="preserve">PROFORMA SAILING TUESDAY </t>
  </si>
  <si>
    <t>CARTAGENA (COLOMBIA)</t>
  </si>
  <si>
    <t>EX ZIM SPINEL</t>
  </si>
  <si>
    <t>GR506E</t>
  </si>
  <si>
    <t>ZIM SCORPIO</t>
  </si>
  <si>
    <t>4E</t>
  </si>
  <si>
    <t>EX ZIM CORAL</t>
  </si>
  <si>
    <t>ZIM SPINEL</t>
  </si>
  <si>
    <t>3E</t>
  </si>
  <si>
    <t>EX ZIM PEARL</t>
  </si>
  <si>
    <t>ZIM CORAL</t>
  </si>
  <si>
    <t>6E</t>
  </si>
  <si>
    <t>EX ZIM EMERALD</t>
  </si>
  <si>
    <t>ZIM PEARL</t>
  </si>
  <si>
    <t>5E</t>
  </si>
  <si>
    <t xml:space="preserve">EX ZIM GEMINI </t>
  </si>
  <si>
    <t>ZIM EMERALD</t>
  </si>
  <si>
    <t>EX ZIM DIAMOND</t>
  </si>
  <si>
    <t>ZIM SAPPHIRE</t>
  </si>
  <si>
    <t>EX ZIM SAPPHIRE</t>
  </si>
  <si>
    <t xml:space="preserve">ZIM GEMINI </t>
  </si>
  <si>
    <t>EX ZIM OPAL</t>
  </si>
  <si>
    <t>ZIM DIAMOND</t>
  </si>
  <si>
    <t>ZIM OPAL</t>
  </si>
  <si>
    <t>EX ZIM TOPAZ</t>
  </si>
  <si>
    <t>ZIM AMBER</t>
  </si>
  <si>
    <t>9E</t>
  </si>
  <si>
    <t>EX ZIM ARIES / ZIM TOPAZ 4E</t>
  </si>
  <si>
    <t xml:space="preserve">SAN DIEGO </t>
  </si>
  <si>
    <t>72E</t>
  </si>
  <si>
    <t>ZIM ARIES</t>
  </si>
  <si>
    <t>EX ZIM SCORPIO</t>
  </si>
  <si>
    <t xml:space="preserve">ZIM SPINEL </t>
  </si>
  <si>
    <t>7E</t>
  </si>
  <si>
    <t xml:space="preserve">YANTIAN I </t>
  </si>
  <si>
    <t>17E</t>
  </si>
  <si>
    <t>EX ZIM SAPPHIRE 6E</t>
  </si>
  <si>
    <t>ZIM NORFOLK</t>
  </si>
  <si>
    <t>18E</t>
  </si>
  <si>
    <t>10E</t>
  </si>
  <si>
    <t>EX SAN DIEGO</t>
  </si>
  <si>
    <t>ZIM ALEXANDRITE</t>
  </si>
  <si>
    <t>8E</t>
  </si>
  <si>
    <t>EX ZIM AQUAMARINE</t>
  </si>
  <si>
    <t xml:space="preserve">ZIM NOROLK </t>
  </si>
  <si>
    <t>19E</t>
  </si>
  <si>
    <t>EX ZIM NORFOLK</t>
  </si>
  <si>
    <t>YANTIAN I 17W + ZIM EMERALD</t>
  </si>
  <si>
    <t>T/S VUNGTAU</t>
  </si>
  <si>
    <t xml:space="preserve">ZIM AMBER </t>
  </si>
  <si>
    <t>11E</t>
  </si>
  <si>
    <t>EX ZIM ALEXANDRITE 4E</t>
  </si>
  <si>
    <t xml:space="preserve">CHARLESTON </t>
  </si>
  <si>
    <t>26E</t>
  </si>
  <si>
    <t>EX ZIM SPINEL 6E</t>
  </si>
  <si>
    <t>EX. NINGBO 89E</t>
  </si>
  <si>
    <t>EX. SAN DIEGO 74E</t>
  </si>
  <si>
    <t>EX ZIM NORFOLK 19W</t>
  </si>
  <si>
    <t xml:space="preserve">ZIM TOPAZ </t>
  </si>
  <si>
    <t xml:space="preserve">JADE I </t>
  </si>
  <si>
    <t>EX SHENZHEN 14E</t>
  </si>
  <si>
    <t>BLANK SAILING/ EX ZIM DIAMOND</t>
  </si>
  <si>
    <t>12E</t>
  </si>
  <si>
    <t>ZIM XIAMEN 19W</t>
  </si>
  <si>
    <t>19W</t>
  </si>
  <si>
    <t>SINGAPORE: 20-Jan</t>
  </si>
  <si>
    <t>VUNGTAU: 24-Jan</t>
  </si>
  <si>
    <t>ex ZIM GEMINI 9E</t>
  </si>
  <si>
    <t xml:space="preserve">NINGBO </t>
  </si>
  <si>
    <t>90E</t>
  </si>
  <si>
    <t xml:space="preserve">ZIM WILMINGTON </t>
  </si>
  <si>
    <t>24E</t>
  </si>
  <si>
    <t>EX JADE I 7E</t>
  </si>
  <si>
    <t>ZIM GEMINI</t>
  </si>
  <si>
    <t>EX ZIM OPAL 10E</t>
  </si>
  <si>
    <t>JADE I</t>
  </si>
  <si>
    <t>EX ZIM AMBER 13E</t>
  </si>
  <si>
    <t>13E</t>
  </si>
  <si>
    <t xml:space="preserve"> ZIM PEARL </t>
  </si>
  <si>
    <t>EX ZIM TOPAZ 8E</t>
  </si>
  <si>
    <t xml:space="preserve">ZIM THAILAND </t>
  </si>
  <si>
    <t>ZIM MOUNT RAINIER</t>
  </si>
  <si>
    <t>ZIM CANADA</t>
  </si>
  <si>
    <t>EX ZIM GEMINI 10E</t>
  </si>
  <si>
    <t>ZIM MOUNT BLANC</t>
  </si>
  <si>
    <t>ZIM MOUNT DENALI</t>
  </si>
  <si>
    <t>14E</t>
  </si>
  <si>
    <t>ZIM MOUNT FUJI</t>
  </si>
  <si>
    <t>ZIM MOUNT EVEREST</t>
  </si>
  <si>
    <t>ZIM MOUNT VINSON</t>
  </si>
  <si>
    <t>ZIM MOUNT OLYMPUS</t>
  </si>
  <si>
    <t>GN629E</t>
  </si>
  <si>
    <t>ZIM MOUNT KILIMANJARO</t>
  </si>
  <si>
    <t>ZIM MOUNT ELBRUS</t>
  </si>
  <si>
    <t>ZIM SAMMY OFER</t>
  </si>
  <si>
    <t>15E</t>
  </si>
  <si>
    <t>EX ZIM SAMMY OFER</t>
  </si>
  <si>
    <t>ZIM THAILAND</t>
  </si>
  <si>
    <t>EX ZIM THAILAND</t>
  </si>
  <si>
    <t>ZIM MOUNT RAINER</t>
  </si>
  <si>
    <t>20E</t>
  </si>
  <si>
    <r>
      <t xml:space="preserve">NOTE: ZIM VESSEL </t>
    </r>
    <r>
      <rPr>
        <b/>
        <u/>
        <sz val="15"/>
        <color rgb="FFFF0000"/>
        <rFont val="Arial"/>
        <family val="2"/>
      </rPr>
      <t>DO NOT</t>
    </r>
    <r>
      <rPr>
        <b/>
        <sz val="15"/>
        <color rgb="FFFF0000"/>
        <rFont val="Arial"/>
        <family val="2"/>
      </rPr>
      <t xml:space="preserve"> ACCEPT LITHIUM BATTERIES WITH OTHER DANGEROUS (DG) CARGO IN SAME CTU</t>
    </r>
  </si>
  <si>
    <t>ABOVE SCHEDULES ARE SUBJECT TO CHANGES.</t>
  </si>
  <si>
    <t>USEC2 EMPIRE</t>
  </si>
  <si>
    <t>NEW YORK 
(APM TERMINAL)</t>
  </si>
  <si>
    <t>10 ~ 13 DAYS</t>
  </si>
  <si>
    <t>46 - 64 DAYS</t>
  </si>
  <si>
    <t>49 - 70 DAYS</t>
  </si>
  <si>
    <t xml:space="preserve">53 - 68 DAYS </t>
  </si>
  <si>
    <t>ex MSC NEW JERSEY III</t>
  </si>
  <si>
    <t>MAERSK TAURUS</t>
  </si>
  <si>
    <t>502E</t>
  </si>
  <si>
    <t>MAERSK SARAT</t>
  </si>
  <si>
    <t>503E</t>
  </si>
  <si>
    <t>CCNI ARAUCO</t>
  </si>
  <si>
    <t>504E</t>
  </si>
  <si>
    <t>CCNI ANDES</t>
  </si>
  <si>
    <t>505E</t>
  </si>
  <si>
    <t xml:space="preserve">wk05 </t>
  </si>
  <si>
    <t>EMPIRE SERVICE</t>
  </si>
  <si>
    <t>GE506E</t>
  </si>
  <si>
    <t>ex MSC TIANSHAN</t>
  </si>
  <si>
    <t>GE507E</t>
  </si>
  <si>
    <t>GE508E</t>
  </si>
  <si>
    <t>GE509E</t>
  </si>
  <si>
    <t xml:space="preserve">MSC RIDA VIII </t>
  </si>
  <si>
    <t>GE510E</t>
  </si>
  <si>
    <t>GE511E</t>
  </si>
  <si>
    <t>GE512E</t>
  </si>
  <si>
    <t>GE513E</t>
  </si>
  <si>
    <t>GE514E</t>
  </si>
  <si>
    <t>GE515E</t>
  </si>
  <si>
    <t>GE516E</t>
  </si>
  <si>
    <t>GE517E</t>
  </si>
  <si>
    <t>HW516R</t>
  </si>
  <si>
    <t>GE518E</t>
  </si>
  <si>
    <t>GE519E</t>
  </si>
  <si>
    <t>EMPIRE SUSPENDED WEF WK19 (GE519E)</t>
  </si>
  <si>
    <t>GE520E</t>
  </si>
  <si>
    <t>GE521E</t>
  </si>
  <si>
    <t>GE522E</t>
  </si>
  <si>
    <t>GE523E</t>
  </si>
  <si>
    <t>MSC LUDOVICA</t>
  </si>
  <si>
    <t>GE524E</t>
  </si>
  <si>
    <t>EMPIRE RESUME WEF WK25 (GE524E)</t>
  </si>
  <si>
    <t>EX CALI</t>
  </si>
  <si>
    <t xml:space="preserve">MSC BOSPHORUS </t>
  </si>
  <si>
    <t>GE525E</t>
  </si>
  <si>
    <t>MSC LEO VI</t>
  </si>
  <si>
    <t>GE526E</t>
  </si>
  <si>
    <t>HW525R</t>
  </si>
  <si>
    <t xml:space="preserve">MSC DARWIN VI </t>
  </si>
  <si>
    <t>GE527E</t>
  </si>
  <si>
    <t>HW526R</t>
  </si>
  <si>
    <t>MSC CALAIS</t>
  </si>
  <si>
    <t>GE528E</t>
  </si>
  <si>
    <t>GE529E</t>
  </si>
  <si>
    <t>HW528R</t>
  </si>
  <si>
    <t xml:space="preserve">MSC SUAPE VIII </t>
  </si>
  <si>
    <t>GE530E</t>
  </si>
  <si>
    <t>HW529R</t>
  </si>
  <si>
    <t>GE531E</t>
  </si>
  <si>
    <t xml:space="preserve">MSC BASEL V </t>
  </si>
  <si>
    <t xml:space="preserve">HI530R </t>
  </si>
  <si>
    <t>HW530R</t>
  </si>
  <si>
    <t>GE532E</t>
  </si>
  <si>
    <t xml:space="preserve">HI531R </t>
  </si>
  <si>
    <t>GE533E</t>
  </si>
  <si>
    <t>HW532R</t>
  </si>
  <si>
    <t>GE534E</t>
  </si>
  <si>
    <t xml:space="preserve">MSC TIANSHAN </t>
  </si>
  <si>
    <t>GE535E</t>
  </si>
  <si>
    <t>HW534R</t>
  </si>
  <si>
    <t>GE536E</t>
  </si>
  <si>
    <t>GE537E</t>
  </si>
  <si>
    <t>GE538E</t>
  </si>
  <si>
    <t xml:space="preserve">MSC STACY </t>
  </si>
  <si>
    <t>HW537R</t>
  </si>
  <si>
    <t>GE539E</t>
  </si>
  <si>
    <t>wk40   ex MSC MUMBAI VIII</t>
  </si>
  <si>
    <t xml:space="preserve">BLANK SAILING  </t>
  </si>
  <si>
    <t>GE540E</t>
  </si>
  <si>
    <t>wk41    ex CONTI MAKALU</t>
  </si>
  <si>
    <t>GE541E</t>
  </si>
  <si>
    <t>GE542E</t>
  </si>
  <si>
    <t>HW541R</t>
  </si>
  <si>
    <t>MSC SUAPE VII</t>
  </si>
  <si>
    <t>GE543E</t>
  </si>
  <si>
    <t>MSC ILLINOIS VII</t>
  </si>
  <si>
    <t>GE544E</t>
  </si>
  <si>
    <t>GE545E</t>
  </si>
  <si>
    <t>HW543R</t>
  </si>
  <si>
    <t>HW544R</t>
  </si>
  <si>
    <t>GE546E</t>
  </si>
  <si>
    <t xml:space="preserve">wk46 (EX MSC BRASILIA VII) </t>
  </si>
  <si>
    <t>GE547E</t>
  </si>
  <si>
    <t xml:space="preserve">wk47 (EX MSC BRASILIA VII) </t>
  </si>
  <si>
    <t>GE548E</t>
  </si>
  <si>
    <t xml:space="preserve"> MSC PAOLA</t>
  </si>
  <si>
    <t>HW547R</t>
  </si>
  <si>
    <t>GE549E</t>
  </si>
  <si>
    <t>wk49 (ex. CONTI COURAGE)</t>
  </si>
  <si>
    <t>HW548R</t>
  </si>
  <si>
    <t>GE550E</t>
  </si>
  <si>
    <t>HW549R</t>
  </si>
  <si>
    <t>GE551E</t>
  </si>
  <si>
    <t>HW550R</t>
  </si>
  <si>
    <t>GE552E</t>
  </si>
  <si>
    <t>HW551R</t>
  </si>
  <si>
    <t>GE601E</t>
  </si>
  <si>
    <t>HR552R</t>
  </si>
  <si>
    <t>HW552R</t>
  </si>
  <si>
    <t>OMIT BUS</t>
  </si>
  <si>
    <t>MSC LIBERTY VII</t>
  </si>
  <si>
    <t>GE602E</t>
  </si>
  <si>
    <t>MSC MATTINA</t>
  </si>
  <si>
    <t>HW601R</t>
  </si>
  <si>
    <t>GE603E</t>
  </si>
  <si>
    <t>HW602R</t>
  </si>
  <si>
    <t>GE604E</t>
  </si>
  <si>
    <t xml:space="preserve">MSC REGINA </t>
  </si>
  <si>
    <t>HW603R</t>
  </si>
  <si>
    <t>GE605E</t>
  </si>
  <si>
    <t>HW604R</t>
  </si>
  <si>
    <t>MSC BRASILIA VII</t>
  </si>
  <si>
    <t>GE606E</t>
  </si>
  <si>
    <t>HW605R</t>
  </si>
  <si>
    <t>GSL MYNY</t>
  </si>
  <si>
    <t>GE607E</t>
  </si>
  <si>
    <t>HW606R</t>
  </si>
  <si>
    <t>GE608E</t>
  </si>
  <si>
    <t>EX. MSC JEWEL FD551E</t>
  </si>
  <si>
    <t>FW603E</t>
  </si>
  <si>
    <t>MSC ZLATA R</t>
  </si>
  <si>
    <t>HW607R</t>
  </si>
  <si>
    <t>VALIANT</t>
  </si>
  <si>
    <t>GE609E</t>
  </si>
  <si>
    <t>FW602E</t>
  </si>
  <si>
    <t>HW608R</t>
  </si>
  <si>
    <t>GE610E</t>
  </si>
  <si>
    <t>MSC VOYAGER II</t>
  </si>
  <si>
    <t>HW609R</t>
  </si>
  <si>
    <t>GE611E</t>
  </si>
  <si>
    <t>HR610R</t>
  </si>
  <si>
    <t>HW610R</t>
  </si>
  <si>
    <t xml:space="preserve"> MSC RIKKU</t>
  </si>
  <si>
    <t>GE612E</t>
  </si>
  <si>
    <t>HW611R</t>
  </si>
  <si>
    <t>GE613E</t>
  </si>
  <si>
    <t>HW618R</t>
  </si>
  <si>
    <t xml:space="preserve">MANZANILLO BRIDGE </t>
  </si>
  <si>
    <t>GE614E</t>
  </si>
  <si>
    <t>HW619R</t>
  </si>
  <si>
    <t>GE615E</t>
  </si>
  <si>
    <t>HW614R</t>
  </si>
  <si>
    <t>GE616E</t>
  </si>
  <si>
    <t>HW615R</t>
  </si>
  <si>
    <t>GE617E</t>
  </si>
  <si>
    <t>GE618E</t>
  </si>
  <si>
    <t>HW617R</t>
  </si>
  <si>
    <t>CONTI COURAGE</t>
  </si>
  <si>
    <t>GE619E</t>
  </si>
  <si>
    <t>MSC GINA - OMIT BUSAM</t>
  </si>
  <si>
    <r>
      <t>MSC BRASILIA VII</t>
    </r>
    <r>
      <rPr>
        <sz val="11"/>
        <color rgb="FFFF0000"/>
        <rFont val="Calibri"/>
        <family val="2"/>
        <scheme val="minor"/>
      </rPr>
      <t xml:space="preserve"> </t>
    </r>
  </si>
  <si>
    <t>GE620E</t>
  </si>
  <si>
    <t>MSC ROSHNEY</t>
  </si>
  <si>
    <t>HR619R</t>
  </si>
  <si>
    <t>MSC BERN V - OMIT BUSAN</t>
  </si>
  <si>
    <t>GE622E</t>
  </si>
  <si>
    <t>HR620R</t>
  </si>
  <si>
    <t>HW620R</t>
  </si>
  <si>
    <t>GE623E</t>
  </si>
  <si>
    <t>HW621R</t>
  </si>
  <si>
    <t>GE624E</t>
  </si>
  <si>
    <t>wk2E</t>
  </si>
  <si>
    <t>GE625E</t>
  </si>
  <si>
    <t>HW623R</t>
  </si>
  <si>
    <t>GE626E</t>
  </si>
  <si>
    <t>HW624R</t>
  </si>
  <si>
    <t>GE627E</t>
  </si>
  <si>
    <t>HW625R</t>
  </si>
  <si>
    <t>GE628E</t>
  </si>
  <si>
    <t>BLANK SAILNG</t>
  </si>
  <si>
    <t>HW626R</t>
  </si>
  <si>
    <t>GE629E</t>
  </si>
  <si>
    <t>HW627R</t>
  </si>
  <si>
    <t>GE630E</t>
  </si>
  <si>
    <t xml:space="preserve"> MSC BEIJING VIII</t>
  </si>
  <si>
    <t>GE631E</t>
  </si>
  <si>
    <t>GE632E</t>
  </si>
  <si>
    <t>HW630R</t>
  </si>
  <si>
    <t>GE633E</t>
  </si>
  <si>
    <t>MSC TAMARA IV</t>
  </si>
  <si>
    <t>HW631R</t>
  </si>
  <si>
    <t>GE634E</t>
  </si>
  <si>
    <t>HW632R</t>
  </si>
  <si>
    <t>GE635E</t>
  </si>
  <si>
    <t xml:space="preserve">MSC ALYSSA </t>
  </si>
  <si>
    <t>HW633R</t>
  </si>
  <si>
    <t>GE636E</t>
  </si>
  <si>
    <t>HW634R</t>
  </si>
  <si>
    <t>GE637E</t>
  </si>
  <si>
    <t>HW635R</t>
  </si>
  <si>
    <t>GE638E</t>
  </si>
  <si>
    <t>HW636R</t>
  </si>
  <si>
    <t>GE639E</t>
  </si>
  <si>
    <t>HW637R</t>
  </si>
  <si>
    <t>GE640E</t>
  </si>
  <si>
    <t>HW638R</t>
  </si>
  <si>
    <t>GE641E</t>
  </si>
  <si>
    <t>HW639R</t>
  </si>
  <si>
    <t>GE642E</t>
  </si>
  <si>
    <t>AMBERJACK (USEC3)</t>
  </si>
  <si>
    <t>Profoma sailing - SAT</t>
  </si>
  <si>
    <t>AMBERJACK CONNECTING VESSEL</t>
  </si>
  <si>
    <t>1E</t>
  </si>
  <si>
    <t>NEW YORK</t>
  </si>
  <si>
    <t xml:space="preserve"> ZIM MOUNT OLYMPUS</t>
  </si>
  <si>
    <t>ZIM BANGKOK</t>
  </si>
  <si>
    <t xml:space="preserve"> MSC BASEL V</t>
  </si>
  <si>
    <t>HI545R</t>
  </si>
  <si>
    <t>ex ZIM MOUNT BLANC</t>
  </si>
  <si>
    <t>ex. ZIM MOUNT FUJI</t>
  </si>
  <si>
    <t>ex ZIM MOUNT VINSON</t>
  </si>
  <si>
    <t xml:space="preserve"> ZIM MOUNT VINSON</t>
  </si>
  <si>
    <t>ex. MSC JEWEL FD551E</t>
  </si>
  <si>
    <t>EX. ZIM CANADA</t>
  </si>
  <si>
    <t xml:space="preserve"> TIANJIN</t>
  </si>
  <si>
    <t>60E</t>
  </si>
  <si>
    <t>ex. ZIM MOUNT DENALI</t>
  </si>
  <si>
    <t xml:space="preserve">ZIM MOUNT DENALI </t>
  </si>
  <si>
    <t>HW612R</t>
  </si>
  <si>
    <t>HW613R</t>
  </si>
  <si>
    <t>SAPPHIRE</t>
  </si>
  <si>
    <t>ZIM TOPAZ</t>
  </si>
  <si>
    <t>ZIM WILMINGTON</t>
  </si>
  <si>
    <t>25E</t>
  </si>
  <si>
    <t>EX MSC ALYSSA</t>
  </si>
  <si>
    <t>LONE STAR SERVICES (W) - USEC</t>
  </si>
  <si>
    <t>MIAMI   (POMTOC TERMINAL)</t>
  </si>
  <si>
    <t>LONE STAR</t>
  </si>
  <si>
    <t>40DAYS++</t>
  </si>
  <si>
    <t>45 DAYS ++</t>
  </si>
  <si>
    <t>50 DAYS ++</t>
  </si>
  <si>
    <t>53 DAYS ++</t>
  </si>
  <si>
    <t>54 DAYS ++</t>
  </si>
  <si>
    <t>GN532E</t>
  </si>
  <si>
    <t>GN525W</t>
  </si>
  <si>
    <t>21W</t>
  </si>
  <si>
    <t>OUT OF SCHEDULE</t>
  </si>
  <si>
    <t>GN527W</t>
  </si>
  <si>
    <t>ZIM HONG KONG</t>
  </si>
  <si>
    <t>31W</t>
  </si>
  <si>
    <t>MSC UNITED VIII</t>
  </si>
  <si>
    <t>GN529W</t>
  </si>
  <si>
    <t>MANZANILLO BRIDGE</t>
  </si>
  <si>
    <t>GN530W</t>
  </si>
  <si>
    <t>GN531W</t>
  </si>
  <si>
    <t>ZIM NEWARK</t>
  </si>
  <si>
    <t>32W</t>
  </si>
  <si>
    <t>GN533W</t>
  </si>
  <si>
    <t>MSC AGAMEMNON VIII</t>
  </si>
  <si>
    <t>GN534W</t>
  </si>
  <si>
    <t>MSC ELAINE</t>
  </si>
  <si>
    <t>GN535W</t>
  </si>
  <si>
    <t>GN536W</t>
  </si>
  <si>
    <t>GN537W</t>
  </si>
  <si>
    <t>GN538W</t>
  </si>
  <si>
    <t>TIANJIN</t>
  </si>
  <si>
    <t>58W</t>
  </si>
  <si>
    <t>GN540W</t>
  </si>
  <si>
    <t>22W</t>
  </si>
  <si>
    <t>GN542W</t>
  </si>
  <si>
    <t>GN543W</t>
  </si>
  <si>
    <t>GN544W</t>
  </si>
  <si>
    <t>78W</t>
  </si>
  <si>
    <t>GN546W</t>
  </si>
  <si>
    <t>USWC SANTANA</t>
  </si>
  <si>
    <t>CONNECTING VESSEL-SANTANA</t>
  </si>
  <si>
    <t>HW425R</t>
  </si>
  <si>
    <t>UX428A</t>
  </si>
  <si>
    <t>UX433A</t>
  </si>
  <si>
    <t>UX434A</t>
  </si>
  <si>
    <t>UX436A</t>
  </si>
  <si>
    <t>LZC- 14/10 /  ZLO- 15/10</t>
  </si>
  <si>
    <t>UX437A</t>
  </si>
  <si>
    <t>UX439A</t>
  </si>
  <si>
    <t>DOCAU- 08/11</t>
  </si>
  <si>
    <t>UX440A</t>
  </si>
  <si>
    <t>UX451A</t>
  </si>
  <si>
    <t>UX504A</t>
  </si>
  <si>
    <t>UX507A</t>
  </si>
  <si>
    <t>MSC VILDA X</t>
  </si>
  <si>
    <t>UX508A</t>
  </si>
  <si>
    <t>UX515A</t>
  </si>
  <si>
    <t>UX521A</t>
  </si>
  <si>
    <t>UX538A</t>
  </si>
  <si>
    <t>MSC SILVANA VIII</t>
  </si>
  <si>
    <t>UX539A</t>
  </si>
  <si>
    <t>UX540A</t>
  </si>
  <si>
    <t>UX541A</t>
  </si>
  <si>
    <t xml:space="preserve">MSC JAVELIN IX </t>
  </si>
  <si>
    <t>UX542A</t>
  </si>
  <si>
    <t>UX543A</t>
  </si>
  <si>
    <t>UX544A</t>
  </si>
  <si>
    <t>UX545A</t>
  </si>
  <si>
    <t>MSC REGULUS</t>
  </si>
  <si>
    <t>UX546A</t>
  </si>
  <si>
    <t>MSC NATASHA XII</t>
  </si>
  <si>
    <t>UX547A</t>
  </si>
  <si>
    <t>UX548A</t>
  </si>
  <si>
    <t>EX. MSC JASMINE X</t>
  </si>
  <si>
    <t>C. VSL - SANTANA</t>
  </si>
  <si>
    <t>UX549A</t>
  </si>
  <si>
    <t xml:space="preserve">MSC SIJING </t>
  </si>
  <si>
    <t>XA550A</t>
  </si>
  <si>
    <t>HR549R</t>
  </si>
  <si>
    <t>UX550A</t>
  </si>
  <si>
    <t>MSC VIGOUR III</t>
  </si>
  <si>
    <t>HR550R</t>
  </si>
  <si>
    <t>UX551A</t>
  </si>
  <si>
    <t xml:space="preserve">MSC BERN V </t>
  </si>
  <si>
    <t>EX MSC FIE X</t>
  </si>
  <si>
    <t>HR551R</t>
  </si>
  <si>
    <t>UX552A</t>
  </si>
  <si>
    <t>MSC BEIRA IV/ MSC CAIRO IV</t>
  </si>
  <si>
    <t>UX601A</t>
  </si>
  <si>
    <t>EX MSC DOMNA X</t>
  </si>
  <si>
    <t>XIN BIN ZHOU/ MSC MATTINA</t>
  </si>
  <si>
    <t>UX603A</t>
  </si>
  <si>
    <t xml:space="preserve">MSC CANCUN IV /MSC DIEGO </t>
  </si>
  <si>
    <t xml:space="preserve">MSC IRIS </t>
  </si>
  <si>
    <t>UX604A</t>
  </si>
  <si>
    <t>HR604R</t>
  </si>
  <si>
    <t>UX605A</t>
  </si>
  <si>
    <t xml:space="preserve">MSC RAVENNA </t>
  </si>
  <si>
    <t>UX606A</t>
  </si>
  <si>
    <t>UX607A</t>
  </si>
  <si>
    <t>UX608A</t>
  </si>
  <si>
    <t>UX609A</t>
  </si>
  <si>
    <t>HR609R</t>
  </si>
  <si>
    <t>UX610A</t>
  </si>
  <si>
    <t xml:space="preserve">MSC DIEGO  </t>
  </si>
  <si>
    <t>UX611A</t>
  </si>
  <si>
    <t>UX612A</t>
  </si>
  <si>
    <t>HR612R</t>
  </si>
  <si>
    <t xml:space="preserve"> MSC LA SPEZIA</t>
  </si>
  <si>
    <t>UX613A</t>
  </si>
  <si>
    <t>FW606E</t>
  </si>
  <si>
    <t>HR613R</t>
  </si>
  <si>
    <t>UX614A</t>
  </si>
  <si>
    <t>MSC MANHATTAN V</t>
  </si>
  <si>
    <t>HI610R</t>
  </si>
  <si>
    <t>HR614R</t>
  </si>
  <si>
    <t>UX615A</t>
  </si>
  <si>
    <t>HR615R</t>
  </si>
  <si>
    <t>UX616A</t>
  </si>
  <si>
    <t>HR616R</t>
  </si>
  <si>
    <t>UX617A</t>
  </si>
  <si>
    <t>ex MSC LEIGH</t>
  </si>
  <si>
    <t>UX618A</t>
  </si>
  <si>
    <t xml:space="preserve">ex MSC BREMERHAVEN V </t>
  </si>
  <si>
    <t xml:space="preserve"> MSC QUITTERIE</t>
  </si>
  <si>
    <t>UX619A</t>
  </si>
  <si>
    <t>UX620A</t>
  </si>
  <si>
    <t>UX625A</t>
  </si>
  <si>
    <t>UX626A</t>
  </si>
  <si>
    <t>UX627A</t>
  </si>
  <si>
    <t>UX628A</t>
  </si>
  <si>
    <t>UX629A</t>
  </si>
  <si>
    <t>UX630A</t>
  </si>
  <si>
    <t xml:space="preserve">MSC GRACE </t>
  </si>
  <si>
    <t>UX631A</t>
  </si>
  <si>
    <t>UX632A</t>
  </si>
  <si>
    <t>UX633A</t>
  </si>
  <si>
    <t>UX634A</t>
  </si>
  <si>
    <t>UX635A</t>
  </si>
  <si>
    <t>UX636A</t>
  </si>
  <si>
    <t>UX637A</t>
  </si>
  <si>
    <t>UX638A</t>
  </si>
  <si>
    <t>UX639A</t>
  </si>
  <si>
    <t>UX640A</t>
  </si>
  <si>
    <t>UX641A</t>
  </si>
  <si>
    <t xml:space="preserve">MSC ALIYA </t>
  </si>
  <si>
    <t>UX642A</t>
  </si>
  <si>
    <t>LONE STAR SERVICES - USEC</t>
  </si>
  <si>
    <t>L.S. CONNECTING VESSEL</t>
  </si>
  <si>
    <t>HW404R</t>
  </si>
  <si>
    <t>407E</t>
  </si>
  <si>
    <t>421E</t>
  </si>
  <si>
    <t>425E</t>
  </si>
  <si>
    <t xml:space="preserve">GSL TEGEA </t>
  </si>
  <si>
    <t>428E</t>
  </si>
  <si>
    <t>432E</t>
  </si>
  <si>
    <t>FR445E</t>
  </si>
  <si>
    <t>MIAMI (POMTOC TERMINAL)</t>
  </si>
  <si>
    <t>GN505E</t>
  </si>
  <si>
    <t>GN510E</t>
  </si>
  <si>
    <t>GN517E</t>
  </si>
  <si>
    <t>GN518E</t>
  </si>
  <si>
    <t xml:space="preserve">BUSAN </t>
  </si>
  <si>
    <t>GN537E</t>
  </si>
  <si>
    <t>GN538E</t>
  </si>
  <si>
    <t>MSC ACAPULCO IV / MSC BAY IV</t>
  </si>
  <si>
    <t>78E</t>
  </si>
  <si>
    <t xml:space="preserve">MSC REN V / MSC BAY IV </t>
  </si>
  <si>
    <t>GN540E</t>
  </si>
  <si>
    <t>GN541E</t>
  </si>
  <si>
    <t>GN542E</t>
  </si>
  <si>
    <t>GN543E</t>
  </si>
  <si>
    <t>GN544E</t>
  </si>
  <si>
    <t>GN545E</t>
  </si>
  <si>
    <t>59E</t>
  </si>
  <si>
    <t>GN547E</t>
  </si>
  <si>
    <t>23E</t>
  </si>
  <si>
    <t>GN549E</t>
  </si>
  <si>
    <t>GN550E</t>
  </si>
  <si>
    <t>GN551E</t>
  </si>
  <si>
    <t>84E</t>
  </si>
  <si>
    <t>EX ANTWERP</t>
  </si>
  <si>
    <t>MARIANETTA</t>
  </si>
  <si>
    <t>GN601E</t>
  </si>
  <si>
    <t>GN602E</t>
  </si>
  <si>
    <t>GN603E</t>
  </si>
  <si>
    <t>79E</t>
  </si>
  <si>
    <t xml:space="preserve">MSC DIEGO </t>
  </si>
  <si>
    <t>GN605E</t>
  </si>
  <si>
    <t>GN606E</t>
  </si>
  <si>
    <t>VALLIANT</t>
  </si>
  <si>
    <t>GN608E</t>
  </si>
  <si>
    <t>GN609E</t>
  </si>
  <si>
    <t>MSC KUMSAL</t>
  </si>
  <si>
    <t>GN610E</t>
  </si>
  <si>
    <t>GN611E</t>
  </si>
  <si>
    <t>GN612E</t>
  </si>
  <si>
    <t xml:space="preserve">ROTTERDAM </t>
  </si>
  <si>
    <t>85E</t>
  </si>
  <si>
    <t>GN614E</t>
  </si>
  <si>
    <t>MSC VOYAGER III</t>
  </si>
  <si>
    <t>SANTA LINEA</t>
  </si>
  <si>
    <t>GN615E</t>
  </si>
  <si>
    <t xml:space="preserve">MSC GREENWICH  </t>
  </si>
  <si>
    <t>GN616E</t>
  </si>
  <si>
    <t>80E</t>
  </si>
  <si>
    <t>GN618E</t>
  </si>
  <si>
    <t xml:space="preserve">MSC MELTEMI III </t>
  </si>
  <si>
    <t>GN619E</t>
  </si>
  <si>
    <t>MSC GINA - OMIT BUSAN</t>
  </si>
  <si>
    <t>61E</t>
  </si>
  <si>
    <t xml:space="preserve"> MSC JUSTICE VIII</t>
  </si>
  <si>
    <t>GN621E</t>
  </si>
  <si>
    <t>GN622E</t>
  </si>
  <si>
    <t>GN623E</t>
  </si>
  <si>
    <t>MSC CANCUN IV / MSC FREEPORT</t>
  </si>
  <si>
    <t>GN624E</t>
  </si>
  <si>
    <t>MSC RANIA VIII</t>
  </si>
  <si>
    <t>GN625E</t>
  </si>
  <si>
    <t>86E</t>
  </si>
  <si>
    <t>GN627E</t>
  </si>
  <si>
    <t>MSC BERN V / MSC ALYSSA</t>
  </si>
  <si>
    <t>GN628E</t>
  </si>
  <si>
    <t>MSC BANJUL IV / MSC SHANVI III</t>
  </si>
  <si>
    <t xml:space="preserve">MSC SHAULA/ MSC SHANVI III </t>
  </si>
  <si>
    <t>81E</t>
  </si>
  <si>
    <t>GN631E</t>
  </si>
  <si>
    <t xml:space="preserve"> MSC ARCHIMIDIS VIII</t>
  </si>
  <si>
    <t>GN632E</t>
  </si>
  <si>
    <t>GN633E</t>
  </si>
  <si>
    <t>62E</t>
  </si>
  <si>
    <t xml:space="preserve">MSC JERSEY / MSC BRISBANE III </t>
  </si>
  <si>
    <t>GN635E</t>
  </si>
  <si>
    <t>GN636E</t>
  </si>
  <si>
    <t>MSC SHAULA / MSC MANU IV</t>
  </si>
  <si>
    <t>CONTI CONQUEST</t>
  </si>
  <si>
    <t>GN637E</t>
  </si>
  <si>
    <t>GN638E</t>
  </si>
  <si>
    <t>87E</t>
  </si>
  <si>
    <t xml:space="preserve"> MSC RIDA VIII</t>
  </si>
  <si>
    <t>GN640E</t>
  </si>
  <si>
    <t>GN641E</t>
  </si>
  <si>
    <t>LIST OF POD CANNOT BE COLLECT</t>
  </si>
  <si>
    <t xml:space="preserve">Last updated: </t>
  </si>
  <si>
    <t>8.11.2019</t>
  </si>
  <si>
    <t>NO</t>
  </si>
  <si>
    <t>Trade</t>
  </si>
  <si>
    <t>POD</t>
  </si>
  <si>
    <t>REMARK</t>
  </si>
  <si>
    <t>N.Africa</t>
  </si>
  <si>
    <t>ALGER</t>
  </si>
  <si>
    <t>ANNABA</t>
  </si>
  <si>
    <t>BEJAIA</t>
  </si>
  <si>
    <t>SKIKDA</t>
  </si>
  <si>
    <t>M.East</t>
  </si>
  <si>
    <t>W.Africa</t>
  </si>
  <si>
    <t>DAKAR</t>
  </si>
  <si>
    <t xml:space="preserve">YES.Unless authorised by MSC Dakar on case by case basis, collection request must be sent request to: sn349freightcollectrequestsndkr@msc.com </t>
  </si>
  <si>
    <t>LUANDA/LOBITO/NAMIBE</t>
  </si>
  <si>
    <t xml:space="preserve"> Freight collect to Angola is on case by case basis and upon formal approval from Managing Director of MSC Angola, Mr. Antonio Dias or  CFO Mr. Sergio Correia</t>
  </si>
  <si>
    <t>YES. Accepted ONLY upon Msc Togo Managing Director's (gregory.krief@msc.com ) written approval, and the written approval of the liner in GVA</t>
  </si>
  <si>
    <t>NO. Freight Collect is forbidden for all Intra-Africa shipments unless a written approval of MSC GVA is received. For all other Trades, a written approval from MSC BENIN Managing Director is required or a written authorization from MSC GVA after a request sent by MSC BENIN Managing Director</t>
  </si>
  <si>
    <t>NO. Prior approval needed from POD before booking can be accepted, please send your requests to rafiatou.djeumeza@msc.com &amp; guillaume.paris@msc.com</t>
  </si>
  <si>
    <t xml:space="preserve">NO. Whilst Freight Collect in Ghana is not normally allowed, if it is really necessary, POL agents should contact us on GH526-GhtemFreightCollect@msc.com in advance before 
accepting/loading the booking, with full contact details of receiver (company name, address, telephone, email, person in charge) in  order to check and confirm their status. </t>
  </si>
  <si>
    <t>NO. Contact Managing Director MSC Gabon or Sales Manager for more information or special request  / authorization in accordance with GVA</t>
  </si>
  <si>
    <t>NO. Authorized ONLY by MSC Geneva</t>
  </si>
  <si>
    <t>NO. Authorized ONLY by MSC Geneva Liner</t>
  </si>
  <si>
    <t xml:space="preserve">NO. Authorized ONLY by MSC Geneva </t>
  </si>
  <si>
    <t>ABIDJAN / SAN-PEDRO</t>
  </si>
  <si>
    <t xml:space="preserve">YES. Any validation of collect cargo must be approved by the Managing Director Mr. Fabio POLITI  </t>
  </si>
  <si>
    <t>SAWC</t>
  </si>
  <si>
    <t>YES. Only accepted with MSC Peru written approval. Collection request must be sent to : PE087-collectapprovalperu@msc.com INCLUDING FOLLOWING INFORMATION:                                                                                             1. AMOUNT TO BE COLLECTED                                                                                                                                                                                                                                                                                      2. FULL STYLE OF PAYABLE PARTY IN PERU</t>
  </si>
  <si>
    <t>RedSea</t>
  </si>
  <si>
    <t>YEMEN PORTS</t>
  </si>
  <si>
    <t>IOC</t>
  </si>
  <si>
    <t>NO. Manifesting Agent MUST have agreement from MSC MADAGASCAR prior to accept booking.</t>
  </si>
  <si>
    <t xml:space="preserve">Caribbean </t>
  </si>
  <si>
    <t>YES.Collect cargo is accepted once authorized by MSC HaitI</t>
  </si>
  <si>
    <t>YES. All collect requests are to be sent to TT368-collectapproval@msc.com to obtain approval</t>
  </si>
  <si>
    <t>YES.Must be approved by Agent at POD prior to loading</t>
  </si>
  <si>
    <t>YES. Must be approved by Agent at POD prior to loading</t>
  </si>
  <si>
    <t>YES. FREIGHT COLLECT MUST BE APPROVED BY MSC SURINAME PRIOR LOADING.</t>
  </si>
  <si>
    <t>E.Africa</t>
  </si>
  <si>
    <t>MALAWI</t>
  </si>
  <si>
    <t>USWC6 ROSE - USA WESTCOAST</t>
  </si>
  <si>
    <t>CONNECTING VESSEL-ROSE</t>
  </si>
  <si>
    <r>
      <t xml:space="preserve">VANCOUVER - </t>
    </r>
    <r>
      <rPr>
        <sz val="6"/>
        <color rgb="FF7030A0"/>
        <rFont val="Arial"/>
        <family val="2"/>
      </rPr>
      <t>FRASER SURREY DOCKS TERMINAL</t>
    </r>
  </si>
  <si>
    <t>PORTLAND</t>
  </si>
  <si>
    <t>PRO SAT</t>
  </si>
  <si>
    <t>p. eta</t>
  </si>
  <si>
    <t>p. sail</t>
  </si>
  <si>
    <t>FT217E</t>
  </si>
  <si>
    <t>2203E</t>
  </si>
  <si>
    <t>USWC4 NEW EAGLE SERVICE</t>
  </si>
  <si>
    <t>PRO SUNDAY</t>
  </si>
  <si>
    <t>HJNC</t>
  </si>
  <si>
    <t>FJ113E</t>
  </si>
  <si>
    <t>NORTHERN JASPER</t>
  </si>
  <si>
    <t>18N</t>
  </si>
  <si>
    <t>FJ121E</t>
  </si>
  <si>
    <t>19N</t>
  </si>
  <si>
    <t>USWC6 SEQUOIA SERVICE</t>
  </si>
  <si>
    <t>CHIWAN</t>
  </si>
  <si>
    <t>642E</t>
  </si>
  <si>
    <t>UM649N</t>
  </si>
  <si>
    <t xml:space="preserve">MSC MARIA RENATA </t>
  </si>
  <si>
    <t xml:space="preserve">MSC DIANA </t>
  </si>
  <si>
    <t>ex MSC ILARIA</t>
  </si>
  <si>
    <t xml:space="preserve">MSC CATANIA </t>
  </si>
  <si>
    <t>ex MSC MARGRIT XIII</t>
  </si>
  <si>
    <t>MOMBASA (ACD REQUIRES)</t>
  </si>
  <si>
    <t>ACD must be obtained through KRA ACD Portal</t>
  </si>
  <si>
    <t>VALIANT  / MSC MARSEILLE</t>
  </si>
  <si>
    <t>EX MSC MARIELLA</t>
  </si>
  <si>
    <t xml:space="preserve">MSC CLARA // EX MSC ARINA </t>
  </si>
  <si>
    <t>FY640A</t>
  </si>
  <si>
    <t>FY641A</t>
  </si>
  <si>
    <t>FY642A</t>
  </si>
  <si>
    <t>QZ636A</t>
  </si>
  <si>
    <t>QZ637A</t>
  </si>
  <si>
    <t>QZ638A</t>
  </si>
  <si>
    <t>QZ639A</t>
  </si>
  <si>
    <t xml:space="preserve">MSC MIRAYA V </t>
  </si>
  <si>
    <t xml:space="preserve">EX MSC VITTORIA /KOWLOON </t>
  </si>
  <si>
    <t xml:space="preserve">MSC MAEVA // EX MSC DOMNA X // EX MSC MAPUTO </t>
  </si>
  <si>
    <t>GU638W</t>
  </si>
  <si>
    <t>GU640W</t>
  </si>
  <si>
    <t>GREENLAND</t>
  </si>
  <si>
    <t>MSC ILARIA / MSC ILARIA / MSC BETTINA/ MSC ZOE</t>
  </si>
  <si>
    <t xml:space="preserve">MSC TANZANIA/MSC HAMBURG </t>
  </si>
  <si>
    <t>MSC MARIACRISTINA/ MSC OLIVER</t>
  </si>
  <si>
    <t>KN633A</t>
  </si>
  <si>
    <t>0104E</t>
  </si>
  <si>
    <t xml:space="preserve">MSC TAMPICO V </t>
  </si>
  <si>
    <t>HENRIKA SCHULTE</t>
  </si>
  <si>
    <t>PUERTO CABELLO</t>
  </si>
  <si>
    <t>GU690W</t>
  </si>
  <si>
    <t>ONE SPARKEL</t>
  </si>
  <si>
    <t>ONE SERENITY</t>
  </si>
  <si>
    <t>2641E</t>
  </si>
  <si>
    <t>FX640A</t>
  </si>
  <si>
    <r>
      <rPr>
        <b/>
        <sz val="11"/>
        <color rgb="FFFF0000"/>
        <rFont val="Calibri"/>
        <family val="2"/>
        <scheme val="minor"/>
      </rPr>
      <t>MUST GET POD APPROVAL TO LOAD DG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WEF FY539A</t>
    </r>
  </si>
  <si>
    <t>FV636N</t>
  </si>
  <si>
    <t>FV637N</t>
  </si>
  <si>
    <t>FV638N</t>
  </si>
  <si>
    <t>FV639N</t>
  </si>
  <si>
    <t>FV640N</t>
  </si>
  <si>
    <t>FV641N</t>
  </si>
  <si>
    <t>GQ636B</t>
  </si>
  <si>
    <t>LAST VSL FV633N</t>
  </si>
  <si>
    <t>SENTOSA / PEARL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</si>
</sst>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t#\,\t#\t#0"/>
    <numFmt numFmtId="165" formatCode="#,##0.000_);[Red]\(#,##0.000\)"/>
    <numFmt numFmtId="166" formatCode="0.000%"/>
    <numFmt numFmtId="167" formatCode="0.00_)"/>
    <numFmt numFmtId="168" formatCode="0;[Red]0"/>
    <numFmt numFmtId="169" formatCode="[$-409]d/mmm;@"/>
  </numFmts>
  <fonts count="639">
    <font>
      <sz val="10"/>
      <name val="Arial"/>
      <family val="2"/>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omic Sans MS"/>
      <family val="4"/>
    </font>
    <font>
      <sz val="8"/>
      <color theme="1"/>
      <name val="Comic Sans MS"/>
      <family val="4"/>
    </font>
    <font>
      <sz val="6"/>
      <name val="Comic Sans MS"/>
      <family val="4"/>
    </font>
    <font>
      <sz val="7"/>
      <name val="Comic Sans MS"/>
      <family val="4"/>
    </font>
    <font>
      <b/>
      <sz val="7"/>
      <name val="Comic Sans MS"/>
      <family val="4"/>
    </font>
    <font>
      <sz val="10"/>
      <name val="Comic Sans MS"/>
      <family val="4"/>
    </font>
    <font>
      <sz val="10"/>
      <color indexed="8"/>
      <name val="Arial"/>
      <family val="2"/>
    </font>
    <font>
      <b/>
      <sz val="8"/>
      <name val="Arial"/>
      <family val="2"/>
    </font>
    <font>
      <sz val="8"/>
      <name val="Arial"/>
      <family val="2"/>
    </font>
    <font>
      <u/>
      <sz val="10"/>
      <color indexed="12"/>
      <name val="Arial"/>
      <family val="2"/>
    </font>
    <font>
      <sz val="8"/>
      <color indexed="12"/>
      <name val="Arial"/>
      <family val="2"/>
    </font>
    <font>
      <b/>
      <sz val="9"/>
      <color indexed="81"/>
      <name val="Tahoma"/>
      <family val="2"/>
    </font>
    <font>
      <b/>
      <i/>
      <sz val="16"/>
      <name val="Helv"/>
      <family val="2"/>
    </font>
    <font>
      <sz val="8"/>
      <name val="MS Sans Serif"/>
      <family val="2"/>
    </font>
    <font>
      <sz val="26"/>
      <name val="Arial"/>
      <family val="2"/>
    </font>
    <font>
      <b/>
      <sz val="12"/>
      <name val="Arial"/>
      <family val="2"/>
    </font>
    <font>
      <b/>
      <sz val="10"/>
      <color rgb="FFFF0000"/>
      <name val="Arial"/>
      <family val="2"/>
    </font>
    <font>
      <b/>
      <sz val="10"/>
      <name val="Arial"/>
      <family val="2"/>
    </font>
    <font>
      <sz val="12"/>
      <name val="Arial"/>
      <family val="2"/>
    </font>
    <font>
      <b/>
      <sz val="8"/>
      <color rgb="FFFF0000"/>
      <name val="Arial"/>
      <family val="2"/>
    </font>
    <font>
      <b/>
      <sz val="10"/>
      <color theme="1"/>
      <name val="Arial"/>
      <family val="2"/>
    </font>
    <font>
      <b/>
      <sz val="15"/>
      <name val="Arial"/>
      <family val="2"/>
    </font>
    <font>
      <u/>
      <sz val="10"/>
      <name val="Arial"/>
      <family val="2"/>
    </font>
    <font>
      <sz val="10"/>
      <color theme="1"/>
      <name val="Arial"/>
      <family val="2"/>
    </font>
    <font>
      <sz val="10"/>
      <color theme="0" tint="-0.499984740745262"/>
      <name val="Arial"/>
      <family val="2"/>
    </font>
    <font>
      <i/>
      <sz val="10"/>
      <color theme="0" tint="-0.499984740745262"/>
      <name val="Arial"/>
      <family val="2"/>
    </font>
    <font>
      <sz val="8"/>
      <color rgb="FFFF0000"/>
      <name val="Arial"/>
      <family val="2"/>
    </font>
    <font>
      <i/>
      <sz val="10"/>
      <name val="Arial"/>
      <family val="2"/>
    </font>
    <font>
      <b/>
      <sz val="11"/>
      <color indexed="10"/>
      <name val="Arial"/>
      <family val="2"/>
    </font>
    <font>
      <sz val="11"/>
      <name val="Arial"/>
      <family val="2"/>
    </font>
    <font>
      <b/>
      <u/>
      <sz val="10"/>
      <name val="Arial"/>
      <family val="2"/>
    </font>
    <font>
      <sz val="10"/>
      <color indexed="12"/>
      <name val="Arial"/>
      <family val="2"/>
    </font>
    <font>
      <b/>
      <sz val="15"/>
      <color rgb="FFFF0000"/>
      <name val="Arial"/>
      <family val="2"/>
    </font>
    <font>
      <b/>
      <sz val="14"/>
      <color rgb="FFFF0000"/>
      <name val="Arial"/>
      <family val="2"/>
    </font>
    <font>
      <b/>
      <sz val="11"/>
      <name val="Arial"/>
      <family val="2"/>
    </font>
    <font>
      <u/>
      <sz val="11"/>
      <name val="Arial"/>
      <family val="2"/>
    </font>
    <font>
      <b/>
      <sz val="14"/>
      <name val="Arial"/>
      <family val="2"/>
    </font>
    <font>
      <sz val="22"/>
      <name val="Arial"/>
      <family val="2"/>
    </font>
    <font>
      <i/>
      <sz val="11"/>
      <name val="Arial"/>
      <family val="2"/>
    </font>
    <font>
      <b/>
      <u/>
      <sz val="11"/>
      <name val="Arial"/>
      <family val="2"/>
    </font>
    <font>
      <sz val="11"/>
      <color indexed="12"/>
      <name val="Arial"/>
      <family val="2"/>
    </font>
    <font>
      <b/>
      <sz val="16"/>
      <name val="Arial"/>
      <family val="2"/>
    </font>
    <font>
      <b/>
      <sz val="12"/>
      <color rgb="FFFF0000"/>
      <name val="Arial"/>
      <family val="2"/>
    </font>
    <font>
      <sz val="8"/>
      <color indexed="10"/>
      <name val="Arial"/>
      <family val="2"/>
    </font>
    <font>
      <b/>
      <u/>
      <sz val="8"/>
      <color theme="1"/>
      <name val="Arial"/>
      <family val="2"/>
    </font>
    <font>
      <b/>
      <sz val="8"/>
      <color theme="1"/>
      <name val="Arial"/>
      <family val="2"/>
    </font>
    <font>
      <u/>
      <sz val="8"/>
      <name val="Arial"/>
      <family val="2"/>
    </font>
    <font>
      <sz val="8"/>
      <color theme="1"/>
      <name val="Arial"/>
      <family val="2"/>
    </font>
    <font>
      <i/>
      <sz val="8"/>
      <name val="Arial"/>
      <family val="2"/>
    </font>
    <font>
      <b/>
      <u/>
      <sz val="8"/>
      <name val="Arial"/>
      <family val="2"/>
    </font>
    <font>
      <b/>
      <u/>
      <sz val="11"/>
      <color theme="1"/>
      <name val="Arial"/>
      <family val="2"/>
    </font>
    <font>
      <b/>
      <sz val="11"/>
      <color theme="1"/>
      <name val="Arial"/>
      <family val="2"/>
    </font>
    <font>
      <sz val="11"/>
      <color theme="1"/>
      <name val="Arial"/>
      <family val="2"/>
    </font>
    <font>
      <u/>
      <sz val="11"/>
      <color indexed="12"/>
      <name val="Arial"/>
      <family val="2"/>
    </font>
    <font>
      <sz val="10"/>
      <color rgb="FFFF0000"/>
      <name val="Arial"/>
      <family val="2"/>
    </font>
    <font>
      <sz val="26"/>
      <color rgb="FFFF0000"/>
      <name val="Arial"/>
      <family val="2"/>
    </font>
    <font>
      <sz val="11"/>
      <color rgb="FFFF0000"/>
      <name val="Arial"/>
      <family val="2"/>
    </font>
    <font>
      <u/>
      <sz val="8"/>
      <color indexed="12"/>
      <name val="Arial"/>
      <family val="2"/>
    </font>
    <font>
      <b/>
      <sz val="8"/>
      <color indexed="10"/>
      <name val="Arial"/>
      <family val="2"/>
    </font>
    <font>
      <b/>
      <sz val="11"/>
      <name val="Times New Roman"/>
      <family val="1"/>
    </font>
    <font>
      <sz val="10"/>
      <name val="Tahoma"/>
      <family val="2"/>
    </font>
    <font>
      <sz val="11"/>
      <name val="Times New Roman"/>
      <family val="1"/>
    </font>
    <font>
      <sz val="10"/>
      <name val="Garamond"/>
      <family val="1"/>
    </font>
    <font>
      <b/>
      <sz val="18"/>
      <name val="Tahoma"/>
      <family val="2"/>
    </font>
    <font>
      <b/>
      <sz val="18"/>
      <color indexed="10"/>
      <name val="Tahoma"/>
      <family val="2"/>
    </font>
    <font>
      <sz val="9"/>
      <name val="Arial"/>
      <family val="2"/>
    </font>
    <font>
      <b/>
      <sz val="8"/>
      <color theme="1"/>
      <name val="Calibri"/>
      <family val="2"/>
      <scheme val="minor"/>
    </font>
    <font>
      <b/>
      <sz val="11"/>
      <color rgb="FFFF0000"/>
      <name val="Arial"/>
      <family val="2"/>
    </font>
    <font>
      <sz val="11"/>
      <color rgb="FF0000FF"/>
      <name val="Arial"/>
      <family val="2"/>
    </font>
    <font>
      <sz val="9"/>
      <name val="Garamond"/>
      <family val="1"/>
    </font>
    <font>
      <b/>
      <sz val="18"/>
      <name val="Arial"/>
      <family val="2"/>
    </font>
    <font>
      <b/>
      <sz val="9"/>
      <name val="Arial"/>
      <family val="2"/>
    </font>
    <font>
      <b/>
      <sz val="11"/>
      <color theme="0" tint="-0.34998626667073579"/>
      <name val="Arial"/>
      <family val="2"/>
    </font>
    <font>
      <b/>
      <u/>
      <sz val="9"/>
      <name val="Arial"/>
      <family val="2"/>
    </font>
    <font>
      <sz val="9"/>
      <color rgb="FFFF0000"/>
      <name val="Arial"/>
      <family val="2"/>
    </font>
    <font>
      <b/>
      <sz val="20"/>
      <color rgb="FFFF0000"/>
      <name val="Arial"/>
      <family val="2"/>
    </font>
    <font>
      <b/>
      <sz val="10"/>
      <name val="Times New Roman"/>
      <family val="1"/>
    </font>
    <font>
      <u/>
      <sz val="9"/>
      <name val="Arial"/>
      <family val="2"/>
    </font>
    <font>
      <b/>
      <sz val="9"/>
      <name val="Tahoma"/>
      <family val="2"/>
    </font>
    <font>
      <sz val="9"/>
      <color theme="1"/>
      <name val="Arial"/>
      <family val="2"/>
    </font>
    <font>
      <b/>
      <sz val="9"/>
      <color rgb="FFFF0000"/>
      <name val="Arial"/>
      <family val="2"/>
    </font>
    <font>
      <sz val="9"/>
      <color indexed="12"/>
      <name val="Arial"/>
      <family val="2"/>
    </font>
    <font>
      <i/>
      <sz val="9"/>
      <color theme="1"/>
      <name val="Arial"/>
      <family val="2"/>
    </font>
    <font>
      <sz val="9"/>
      <color rgb="FF0000FF"/>
      <name val="Arial"/>
      <family val="2"/>
    </font>
    <font>
      <b/>
      <i/>
      <sz val="9"/>
      <name val="Arial"/>
      <family val="2"/>
    </font>
    <font>
      <sz val="9"/>
      <name val="Tahoma"/>
      <family val="2"/>
    </font>
    <font>
      <b/>
      <sz val="8"/>
      <color theme="3"/>
      <name val="Comic Sans MS"/>
      <family val="4"/>
    </font>
    <font>
      <sz val="8"/>
      <color rgb="FF7030A0"/>
      <name val="Arial"/>
      <family val="2"/>
    </font>
    <font>
      <sz val="8"/>
      <color theme="0" tint="-0.499984740745262"/>
      <name val="Arial"/>
      <family val="2"/>
    </font>
    <font>
      <b/>
      <sz val="8"/>
      <color theme="0" tint="-0.499984740745262"/>
      <name val="Times New Roman"/>
      <family val="1"/>
    </font>
    <font>
      <sz val="8"/>
      <color theme="0" tint="-0.499984740745262"/>
      <name val="Times New Roman"/>
      <family val="1"/>
    </font>
    <font>
      <b/>
      <sz val="8"/>
      <color theme="0" tint="-0.499984740745262"/>
      <name val="Tahoma"/>
      <family val="2"/>
    </font>
    <font>
      <sz val="8"/>
      <color theme="0" tint="-0.499984740745262"/>
      <name val="Tahoma"/>
      <family val="2"/>
    </font>
    <font>
      <sz val="9"/>
      <color theme="0" tint="-0.499984740745262"/>
      <name val="Arial"/>
      <family val="2"/>
    </font>
    <font>
      <sz val="10"/>
      <color theme="1" tint="0.499984740745262"/>
      <name val="Arial"/>
      <family val="2"/>
    </font>
    <font>
      <sz val="12"/>
      <color theme="1" tint="0.499984740745262"/>
      <name val="Arial"/>
      <family val="2"/>
    </font>
    <font>
      <sz val="8"/>
      <color theme="1" tint="0.499984740745262"/>
      <name val="Arial"/>
      <family val="2"/>
    </font>
    <font>
      <u/>
      <sz val="8"/>
      <color theme="1"/>
      <name val="Arial"/>
      <family val="2"/>
    </font>
    <font>
      <i/>
      <sz val="9"/>
      <name val="Arial"/>
      <family val="2"/>
    </font>
    <font>
      <b/>
      <sz val="15"/>
      <color indexed="12"/>
      <name val="Arial"/>
      <family val="2"/>
    </font>
    <font>
      <b/>
      <sz val="8"/>
      <color theme="0" tint="-0.499984740745262"/>
      <name val="Arial"/>
      <family val="2"/>
    </font>
    <font>
      <b/>
      <sz val="6"/>
      <color theme="3"/>
      <name val="Comic Sans MS"/>
      <family val="4"/>
    </font>
    <font>
      <sz val="7"/>
      <color indexed="12"/>
      <name val="Comic Sans MS"/>
      <family val="4"/>
    </font>
    <font>
      <sz val="8"/>
      <color rgb="FF000000"/>
      <name val="Arial"/>
      <family val="2"/>
    </font>
    <font>
      <sz val="8"/>
      <name val="Garamond"/>
      <family val="1"/>
    </font>
    <font>
      <strike/>
      <sz val="8"/>
      <name val="Arial"/>
      <family val="2"/>
    </font>
    <font>
      <b/>
      <u/>
      <sz val="8"/>
      <color rgb="FF7030A0"/>
      <name val="Arial"/>
      <family val="2"/>
    </font>
    <font>
      <b/>
      <sz val="8"/>
      <color rgb="FF7030A0"/>
      <name val="Arial"/>
      <family val="2"/>
    </font>
    <font>
      <u/>
      <sz val="8"/>
      <color rgb="FF7030A0"/>
      <name val="Arial"/>
      <family val="2"/>
    </font>
    <font>
      <sz val="7"/>
      <color theme="0" tint="-0.34998626667073579"/>
      <name val="Arial"/>
      <family val="2"/>
    </font>
    <font>
      <sz val="22"/>
      <color indexed="8"/>
      <name val="Arial"/>
      <family val="2"/>
    </font>
    <font>
      <b/>
      <sz val="12"/>
      <color indexed="8"/>
      <name val="Arial"/>
      <family val="2"/>
    </font>
    <font>
      <sz val="12"/>
      <color indexed="8"/>
      <name val="Arial"/>
      <family val="2"/>
    </font>
    <font>
      <i/>
      <sz val="8"/>
      <color rgb="FF7030A0"/>
      <name val="Arial"/>
      <family val="2"/>
    </font>
    <font>
      <i/>
      <sz val="8"/>
      <color theme="1"/>
      <name val="Arial"/>
      <family val="2"/>
    </font>
    <font>
      <b/>
      <u/>
      <sz val="8"/>
      <color rgb="FFFF0000"/>
      <name val="Arial"/>
      <family val="2"/>
    </font>
    <font>
      <i/>
      <sz val="8"/>
      <color rgb="FFFF0000"/>
      <name val="Arial"/>
      <family val="2"/>
    </font>
    <font>
      <sz val="12"/>
      <color theme="0" tint="-0.499984740745262"/>
      <name val="Arial"/>
      <family val="2"/>
    </font>
    <font>
      <strike/>
      <sz val="8"/>
      <color rgb="FFFF0000"/>
      <name val="Arial"/>
      <family val="2"/>
    </font>
    <font>
      <strike/>
      <sz val="8"/>
      <color rgb="FF7030A0"/>
      <name val="Arial"/>
      <family val="2"/>
    </font>
    <font>
      <sz val="10.5"/>
      <name val="Calibri"/>
      <family val="2"/>
      <scheme val="minor"/>
    </font>
    <font>
      <sz val="10.5"/>
      <color rgb="FF000000"/>
      <name val="Calibri"/>
      <family val="2"/>
      <scheme val="minor"/>
    </font>
    <font>
      <b/>
      <sz val="10.5"/>
      <name val="Calibri"/>
      <family val="2"/>
      <scheme val="minor"/>
    </font>
    <font>
      <sz val="10.5"/>
      <color theme="1"/>
      <name val="Calibri"/>
      <family val="2"/>
      <scheme val="minor"/>
    </font>
    <font>
      <sz val="10.5"/>
      <color rgb="FFFF0000"/>
      <name val="Calibri"/>
      <family val="2"/>
      <scheme val="minor"/>
    </font>
    <font>
      <b/>
      <sz val="10.5"/>
      <color theme="1"/>
      <name val="Calibri"/>
      <family val="2"/>
      <scheme val="minor"/>
    </font>
    <font>
      <u/>
      <sz val="10.5"/>
      <name val="Calibri"/>
      <family val="2"/>
      <scheme val="minor"/>
    </font>
    <font>
      <sz val="9"/>
      <color theme="1" tint="0.499984740745262"/>
      <name val="Arial"/>
      <family val="2"/>
    </font>
    <font>
      <sz val="8"/>
      <color theme="1" tint="0.499984740745262"/>
      <name val="Times New Roman"/>
      <family val="2"/>
    </font>
    <font>
      <sz val="6"/>
      <name val="Arial"/>
      <family val="2"/>
    </font>
    <font>
      <b/>
      <sz val="6"/>
      <name val="Arial"/>
      <family val="2"/>
    </font>
    <font>
      <sz val="11"/>
      <color theme="1"/>
      <name val="Arial Narrow"/>
      <family val="2"/>
    </font>
    <font>
      <sz val="10"/>
      <name val="MS Sans Serif"/>
      <family val="2"/>
    </font>
    <font>
      <sz val="10"/>
      <color theme="1"/>
      <name val="Tw Cen MT Condensed"/>
      <family val="2"/>
    </font>
    <font>
      <sz val="10"/>
      <color theme="1"/>
      <name val="MS Sans Serif"/>
      <family val="2"/>
    </font>
    <font>
      <sz val="11"/>
      <color rgb="FF000000"/>
      <name val="Calibri"/>
      <family val="2"/>
    </font>
    <font>
      <sz val="26"/>
      <color theme="1" tint="0.499984740745262"/>
      <name val="Arial"/>
      <family val="2"/>
    </font>
    <font>
      <b/>
      <sz val="12"/>
      <color theme="1" tint="0.499984740745262"/>
      <name val="Arial"/>
      <family val="2"/>
    </font>
    <font>
      <sz val="8"/>
      <color theme="0" tint="-0.249977111117893"/>
      <name val="Arial"/>
      <family val="2"/>
    </font>
    <font>
      <b/>
      <u/>
      <sz val="16"/>
      <color theme="1"/>
      <name val="Calibri"/>
      <family val="2"/>
      <scheme val="minor"/>
    </font>
    <font>
      <b/>
      <sz val="9"/>
      <color theme="1" tint="0.499984740745262"/>
      <name val="Arial"/>
      <family val="2"/>
    </font>
    <font>
      <sz val="9"/>
      <color theme="1" tint="0.499984740745262"/>
      <name val="Calibri"/>
      <family val="2"/>
      <scheme val="minor"/>
    </font>
    <font>
      <sz val="5"/>
      <color indexed="10"/>
      <name val="Arial"/>
      <family val="2"/>
    </font>
    <font>
      <b/>
      <sz val="10.5"/>
      <color rgb="FFFF0000"/>
      <name val="Calibri"/>
      <family val="2"/>
      <scheme val="minor"/>
    </font>
    <font>
      <b/>
      <u/>
      <sz val="11"/>
      <color theme="1"/>
      <name val="Calibri"/>
      <family val="2"/>
      <scheme val="minor"/>
    </font>
    <font>
      <b/>
      <sz val="10"/>
      <color theme="0" tint="-0.499984740745262"/>
      <name val="Arial"/>
      <family val="2"/>
    </font>
    <font>
      <b/>
      <sz val="11"/>
      <color theme="0" tint="-0.249977111117893"/>
      <name val="Arial"/>
      <family val="2"/>
    </font>
    <font>
      <sz val="7"/>
      <color rgb="FFFF0000"/>
      <name val="Arial"/>
      <family val="2"/>
    </font>
    <font>
      <b/>
      <sz val="6"/>
      <color rgb="FFFF0000"/>
      <name val="Arial"/>
      <family val="2"/>
    </font>
    <font>
      <sz val="6"/>
      <color rgb="FFFF0000"/>
      <name val="Arial"/>
      <family val="2"/>
    </font>
    <font>
      <i/>
      <sz val="12"/>
      <color rgb="FFFF0000"/>
      <name val="Arial"/>
      <family val="2"/>
    </font>
    <font>
      <sz val="8"/>
      <color theme="0" tint="-0.34998626667073579"/>
      <name val="Arial"/>
      <family val="2"/>
    </font>
    <font>
      <sz val="7"/>
      <name val="Arial"/>
      <family val="2"/>
    </font>
    <font>
      <b/>
      <sz val="11"/>
      <color theme="1"/>
      <name val="Calibri"/>
      <family val="2"/>
      <scheme val="minor"/>
    </font>
    <font>
      <b/>
      <sz val="11"/>
      <color rgb="FFFF0000"/>
      <name val="Calibri"/>
      <family val="2"/>
      <scheme val="minor"/>
    </font>
    <font>
      <b/>
      <sz val="10.5"/>
      <color rgb="FF000000"/>
      <name val="Calibri"/>
      <family val="2"/>
      <scheme val="minor"/>
    </font>
    <font>
      <b/>
      <sz val="10.5"/>
      <name val="Calibri"/>
      <family val="2"/>
    </font>
    <font>
      <b/>
      <u/>
      <sz val="10.5"/>
      <color theme="1"/>
      <name val="Calibri"/>
      <family val="2"/>
    </font>
    <font>
      <sz val="10.5"/>
      <color theme="1"/>
      <name val="Calibri"/>
      <family val="2"/>
    </font>
    <font>
      <b/>
      <sz val="10.5"/>
      <color rgb="FFFF0000"/>
      <name val="Calibri"/>
      <family val="2"/>
    </font>
    <font>
      <b/>
      <u/>
      <sz val="10.5"/>
      <color rgb="FF000000"/>
      <name val="Calibri"/>
      <family val="2"/>
    </font>
    <font>
      <b/>
      <sz val="9"/>
      <color theme="1"/>
      <name val="Arial"/>
      <family val="2"/>
    </font>
    <font>
      <b/>
      <sz val="9"/>
      <color rgb="FFFF0000"/>
      <name val="Tahoma"/>
      <family val="2"/>
    </font>
    <font>
      <sz val="5"/>
      <name val="Arial"/>
      <family val="2"/>
    </font>
    <font>
      <b/>
      <sz val="5"/>
      <name val="Arial"/>
      <family val="2"/>
    </font>
    <font>
      <b/>
      <strike/>
      <sz val="8"/>
      <color rgb="FF7030A0"/>
      <name val="Arial"/>
      <family val="2"/>
    </font>
    <font>
      <sz val="8"/>
      <color rgb="FF0070C0"/>
      <name val="Arial"/>
      <family val="2"/>
    </font>
    <font>
      <sz val="6"/>
      <color theme="0" tint="-0.34998626667073579"/>
      <name val="Arial"/>
      <family val="2"/>
    </font>
    <font>
      <sz val="11"/>
      <color theme="0" tint="-0.14999847407452621"/>
      <name val="Arial"/>
      <family val="2"/>
    </font>
    <font>
      <b/>
      <sz val="12"/>
      <color theme="1"/>
      <name val="Arial"/>
      <family val="2"/>
    </font>
    <font>
      <u/>
      <sz val="11"/>
      <color theme="0" tint="-0.34998626667073579"/>
      <name val="Arial"/>
      <family val="2"/>
    </font>
    <font>
      <sz val="10"/>
      <color theme="0" tint="-0.14999847407452621"/>
      <name val="Arial"/>
      <family val="2"/>
    </font>
    <font>
      <sz val="8"/>
      <color rgb="FFFF0000"/>
      <name val="Calibri"/>
      <family val="2"/>
    </font>
    <font>
      <b/>
      <sz val="11"/>
      <name val="Calibri"/>
      <family val="2"/>
    </font>
    <font>
      <b/>
      <u/>
      <sz val="14"/>
      <color rgb="FF000000"/>
      <name val="Calibri"/>
      <family val="2"/>
    </font>
    <font>
      <sz val="9"/>
      <color rgb="FFFF0000"/>
      <name val="Calibri"/>
      <family val="2"/>
    </font>
    <font>
      <i/>
      <sz val="8"/>
      <color theme="0" tint="-0.499984740745262"/>
      <name val="Arial"/>
      <family val="2"/>
    </font>
    <font>
      <sz val="6"/>
      <color rgb="FF7030A0"/>
      <name val="Arial"/>
      <family val="2"/>
    </font>
    <font>
      <strike/>
      <sz val="9"/>
      <name val="Arial"/>
      <family val="2"/>
    </font>
    <font>
      <strike/>
      <sz val="9"/>
      <color rgb="FFFF0000"/>
      <name val="Arial"/>
      <family val="2"/>
    </font>
    <font>
      <sz val="10"/>
      <name val="Calibri Regular"/>
      <charset val="1"/>
    </font>
    <font>
      <b/>
      <sz val="10"/>
      <color rgb="FFFF0000"/>
      <name val="Arial Regular"/>
      <charset val="1"/>
    </font>
    <font>
      <b/>
      <sz val="10"/>
      <color rgb="FFFF0000"/>
      <name val="Calibri Regular"/>
      <charset val="1"/>
    </font>
    <font>
      <b/>
      <sz val="9"/>
      <name val="Times New Roman"/>
      <family val="1"/>
    </font>
    <font>
      <i/>
      <sz val="8"/>
      <color theme="0" tint="-0.14999847407452621"/>
      <name val="Arial"/>
      <family val="2"/>
    </font>
    <font>
      <sz val="10.5"/>
      <color rgb="FF000000"/>
      <name val="Calibri"/>
      <family val="2"/>
    </font>
    <font>
      <sz val="10.5"/>
      <color rgb="FFFF0000"/>
      <name val="Calibri"/>
      <family val="2"/>
    </font>
    <font>
      <sz val="8"/>
      <color rgb="FF808080"/>
      <name val="Arial"/>
      <family val="2"/>
    </font>
    <font>
      <sz val="10.5"/>
      <name val="Calibri"/>
      <family val="2"/>
    </font>
    <font>
      <b/>
      <sz val="10.5"/>
      <color rgb="FF000000"/>
      <name val="Calibri"/>
      <family val="2"/>
    </font>
    <font>
      <sz val="9"/>
      <color rgb="FF000000"/>
      <name val="Arial"/>
      <family val="2"/>
    </font>
    <font>
      <u/>
      <sz val="10.5"/>
      <color rgb="FF000000"/>
      <name val="Calibri"/>
      <family val="2"/>
    </font>
    <font>
      <b/>
      <u/>
      <sz val="10.5"/>
      <name val="Calibri"/>
      <family val="2"/>
    </font>
    <font>
      <b/>
      <sz val="10.5"/>
      <color rgb="FF7030A0"/>
      <name val="Calibri"/>
      <family val="2"/>
    </font>
    <font>
      <b/>
      <u/>
      <sz val="10.5"/>
      <color rgb="FF7030A0"/>
      <name val="Calibri"/>
      <family val="2"/>
    </font>
    <font>
      <sz val="9"/>
      <color rgb="FF808080"/>
      <name val="Times New Roman"/>
      <family val="1"/>
    </font>
    <font>
      <sz val="11"/>
      <name val="Tahoma"/>
      <family val="2"/>
    </font>
    <font>
      <u/>
      <sz val="8"/>
      <color rgb="FF0000FF"/>
      <name val="Arial"/>
      <family val="2"/>
    </font>
    <font>
      <i/>
      <sz val="9"/>
      <color rgb="FF808080"/>
      <name val="Times New Roman"/>
      <family val="1"/>
    </font>
    <font>
      <b/>
      <sz val="12"/>
      <color rgb="FF000000"/>
      <name val="Arial"/>
      <family val="2"/>
    </font>
    <font>
      <b/>
      <u/>
      <sz val="11"/>
      <color rgb="FF000000"/>
      <name val="Calibri"/>
      <family val="2"/>
    </font>
    <font>
      <sz val="6"/>
      <color theme="0" tint="-0.499984740745262"/>
      <name val="Arial"/>
      <family val="2"/>
    </font>
    <font>
      <sz val="7"/>
      <color rgb="FF00B050"/>
      <name val="Arial"/>
      <family val="2"/>
    </font>
    <font>
      <sz val="7"/>
      <color rgb="FF92D050"/>
      <name val="Arial"/>
      <family val="2"/>
    </font>
    <font>
      <sz val="7"/>
      <color rgb="FF92D050"/>
      <name val="Calibri"/>
      <family val="2"/>
    </font>
    <font>
      <sz val="10"/>
      <color rgb="FF7030A0"/>
      <name val="Arial"/>
      <family val="2"/>
    </font>
    <font>
      <strike/>
      <sz val="10"/>
      <color rgb="FFFF0000"/>
      <name val="Arial"/>
      <family val="2"/>
    </font>
    <font>
      <strike/>
      <sz val="10"/>
      <name val="Arial"/>
      <family val="2"/>
    </font>
    <font>
      <sz val="10"/>
      <color rgb="FF000000"/>
      <name val="Arial"/>
      <family val="2"/>
    </font>
    <font>
      <b/>
      <strike/>
      <sz val="10"/>
      <color rgb="FFFF0000"/>
      <name val="Arial"/>
      <family val="2"/>
    </font>
    <font>
      <strike/>
      <sz val="10"/>
      <color theme="1"/>
      <name val="Arial"/>
      <family val="2"/>
    </font>
    <font>
      <b/>
      <u/>
      <sz val="8"/>
      <color rgb="FFFF9999"/>
      <name val="Arial"/>
      <family val="2"/>
    </font>
    <font>
      <sz val="8"/>
      <color rgb="FFFF9999"/>
      <name val="Arial"/>
      <family val="2"/>
    </font>
    <font>
      <u/>
      <sz val="8"/>
      <color rgb="FFFF0000"/>
      <name val="Arial"/>
      <family val="2"/>
    </font>
    <font>
      <b/>
      <sz val="8"/>
      <color rgb="FF0000FF"/>
      <name val="Arial"/>
      <family val="2"/>
    </font>
    <font>
      <sz val="9"/>
      <color theme="0" tint="-0.499984740745262"/>
      <name val="Times New Roman"/>
      <family val="1"/>
    </font>
    <font>
      <sz val="15"/>
      <color rgb="FFFF0000"/>
      <name val="Arial"/>
      <family val="2"/>
    </font>
    <font>
      <u/>
      <sz val="10"/>
      <color rgb="FFFF0000"/>
      <name val="Arial"/>
      <family val="2"/>
    </font>
    <font>
      <b/>
      <u/>
      <sz val="10"/>
      <color rgb="FFFF0000"/>
      <name val="Arial"/>
      <family val="2"/>
    </font>
    <font>
      <b/>
      <sz val="10"/>
      <color rgb="FF0000FF"/>
      <name val="Arial"/>
      <family val="2"/>
    </font>
    <font>
      <u/>
      <sz val="10.5"/>
      <name val="Calibri"/>
      <family val="2"/>
    </font>
    <font>
      <sz val="11"/>
      <name val="Calibri"/>
      <family val="2"/>
    </font>
    <font>
      <b/>
      <sz val="9"/>
      <color rgb="FFFF0000"/>
      <name val="Calibri"/>
      <family val="2"/>
    </font>
    <font>
      <sz val="9"/>
      <color rgb="FFFF9966"/>
      <name val="Calibri"/>
      <family val="2"/>
      <scheme val="minor"/>
    </font>
    <font>
      <sz val="7"/>
      <color theme="1" tint="0.499984740745262"/>
      <name val="Arial"/>
      <family val="2"/>
    </font>
    <font>
      <b/>
      <sz val="7"/>
      <color theme="1" tint="0.499984740745262"/>
      <name val="Arial"/>
      <family val="2"/>
    </font>
    <font>
      <sz val="7"/>
      <color theme="1" tint="0.499984740745262"/>
      <name val="Tahoma"/>
      <family val="2"/>
    </font>
    <font>
      <sz val="7"/>
      <color theme="8" tint="-0.249977111117893"/>
      <name val="Arial"/>
      <family val="2"/>
    </font>
    <font>
      <sz val="7"/>
      <color theme="8" tint="-0.249977111117893"/>
      <name val="Calibri"/>
      <family val="2"/>
    </font>
    <font>
      <b/>
      <sz val="9"/>
      <color rgb="FF0000FF"/>
      <name val="Arial"/>
      <family val="2"/>
    </font>
    <font>
      <sz val="7"/>
      <color rgb="FF0070C0"/>
      <name val="Arial"/>
      <family val="2"/>
    </font>
    <font>
      <b/>
      <i/>
      <sz val="10"/>
      <color rgb="FFFF0000"/>
      <name val="Arial"/>
      <family val="2"/>
    </font>
    <font>
      <b/>
      <i/>
      <sz val="12"/>
      <color rgb="FFFF0000"/>
      <name val="Arial"/>
      <family val="2"/>
    </font>
    <font>
      <sz val="10"/>
      <name val="Calibri"/>
      <family val="2"/>
    </font>
    <font>
      <i/>
      <sz val="8"/>
      <color theme="0" tint="-0.34998626667073579"/>
      <name val="Arial"/>
      <family val="2"/>
    </font>
    <font>
      <sz val="8"/>
      <color theme="0" tint="-0.499984740745262"/>
      <name val="Tahoma"/>
      <family val="2"/>
    </font>
    <font>
      <sz val="8"/>
      <color theme="1" tint="0.499984740745262"/>
      <name val="Tahoma"/>
      <family val="2"/>
    </font>
    <font>
      <sz val="10"/>
      <color theme="0" tint="-0.34998626667073579"/>
      <name val="Arial"/>
      <family val="2"/>
    </font>
    <font>
      <i/>
      <strike/>
      <sz val="8"/>
      <color rgb="FF7030A0"/>
      <name val="Arial"/>
      <family val="2"/>
    </font>
    <font>
      <sz val="9"/>
      <color theme="0"/>
      <name val="Arial"/>
      <family val="2"/>
    </font>
    <font>
      <b/>
      <sz val="10"/>
      <color rgb="FFFF0000"/>
      <name val="Calibri"/>
      <family val="2"/>
    </font>
    <font>
      <b/>
      <sz val="8"/>
      <color rgb="FFFF0000"/>
      <name val="Calibri"/>
      <family val="2"/>
    </font>
    <font>
      <sz val="7"/>
      <color rgb="FF0000FF"/>
      <name val="Comic Sans MS"/>
      <family val="4"/>
    </font>
    <font>
      <sz val="7"/>
      <color rgb="FF0000FF"/>
      <name val="Arial"/>
      <family val="2"/>
    </font>
    <font>
      <sz val="9"/>
      <color rgb="FFFF9966"/>
      <name val="Calibri"/>
      <family val="2"/>
    </font>
    <font>
      <strike/>
      <sz val="11"/>
      <name val="Arial"/>
      <family val="2"/>
    </font>
    <font>
      <sz val="10"/>
      <color theme="1"/>
      <name val="Calibri Regular"/>
      <charset val="1"/>
    </font>
    <font>
      <sz val="10"/>
      <color rgb="FFFF0000"/>
      <name val="Calibri Regular"/>
      <charset val="1"/>
    </font>
    <font>
      <b/>
      <sz val="10"/>
      <color rgb="FFF4B084"/>
      <name val="Calibri Regular"/>
      <charset val="1"/>
    </font>
    <font>
      <b/>
      <sz val="9"/>
      <color rgb="FFF4B084"/>
      <name val="Calibri"/>
      <family val="2"/>
    </font>
    <font>
      <sz val="10"/>
      <name val="Calibri"/>
      <family val="2"/>
      <scheme val="minor"/>
    </font>
    <font>
      <b/>
      <sz val="8"/>
      <color rgb="FFFF0000"/>
      <name val="Calibri"/>
      <family val="2"/>
      <scheme val="minor"/>
    </font>
    <font>
      <i/>
      <sz val="14"/>
      <color rgb="FFFF0000"/>
      <name val="Arial"/>
      <family val="2"/>
    </font>
    <font>
      <b/>
      <sz val="10"/>
      <color rgb="FFFF0000"/>
      <name val="Calibri"/>
      <family val="2"/>
      <scheme val="minor"/>
    </font>
    <font>
      <sz val="10"/>
      <color rgb="FF000000"/>
      <name val="Calibri"/>
      <family val="2"/>
      <scheme val="minor"/>
    </font>
    <font>
      <sz val="10"/>
      <color rgb="FFFF0000"/>
      <name val="Calibri"/>
      <family val="2"/>
      <scheme val="minor"/>
    </font>
    <font>
      <sz val="10"/>
      <color rgb="FF000000"/>
      <name val="Calibri"/>
      <family val="2"/>
    </font>
    <font>
      <sz val="10"/>
      <color theme="1"/>
      <name val="Calibri"/>
      <family val="2"/>
      <scheme val="minor"/>
    </font>
    <font>
      <sz val="10"/>
      <color theme="0"/>
      <name val="Calibri"/>
      <family val="2"/>
      <scheme val="minor"/>
    </font>
    <font>
      <b/>
      <sz val="10"/>
      <name val="Calibri"/>
      <family val="2"/>
      <scheme val="minor"/>
    </font>
    <font>
      <b/>
      <sz val="10"/>
      <color theme="1"/>
      <name val="Calibri"/>
      <family val="2"/>
      <scheme val="minor"/>
    </font>
    <font>
      <sz val="8"/>
      <color rgb="FF00B050"/>
      <name val="Arial"/>
      <family val="2"/>
    </font>
    <font>
      <sz val="8"/>
      <color rgb="FF0000FF"/>
      <name val="Arial"/>
      <family val="2"/>
    </font>
    <font>
      <u/>
      <sz val="7"/>
      <color rgb="FFFF0000"/>
      <name val="Arial"/>
      <family val="2"/>
    </font>
    <font>
      <b/>
      <u/>
      <sz val="7"/>
      <color rgb="FFFF0000"/>
      <name val="Arial"/>
      <family val="2"/>
    </font>
    <font>
      <b/>
      <sz val="8"/>
      <color rgb="FF1F497D"/>
      <name val="Arial Black"/>
      <family val="2"/>
    </font>
    <font>
      <b/>
      <sz val="10"/>
      <color rgb="FF1F497D"/>
      <name val="Arial Black"/>
      <family val="2"/>
    </font>
    <font>
      <b/>
      <sz val="8"/>
      <color theme="3"/>
      <name val="Arial Black"/>
      <family val="2"/>
    </font>
    <font>
      <sz val="8"/>
      <name val="Calibri"/>
      <family val="2"/>
    </font>
    <font>
      <sz val="6"/>
      <color theme="7" tint="-0.249977111117893"/>
      <name val="Arial"/>
      <family val="2"/>
    </font>
    <font>
      <i/>
      <sz val="9"/>
      <color theme="0" tint="-0.34998626667073579"/>
      <name val="Arial"/>
      <family val="2"/>
    </font>
    <font>
      <b/>
      <i/>
      <sz val="14"/>
      <color rgb="FFFF0000"/>
      <name val="Arial"/>
      <family val="2"/>
    </font>
    <font>
      <sz val="14"/>
      <name val="Arial"/>
      <family val="2"/>
    </font>
    <font>
      <sz val="7"/>
      <color rgb="FF002060"/>
      <name val="Arial"/>
      <family val="2"/>
    </font>
    <font>
      <i/>
      <sz val="6"/>
      <color rgb="FFFF0000"/>
      <name val="Arial"/>
      <family val="2"/>
    </font>
    <font>
      <sz val="6"/>
      <color rgb="FF00B050"/>
      <name val="Arial"/>
      <family val="2"/>
    </font>
    <font>
      <b/>
      <u/>
      <sz val="10"/>
      <color indexed="12"/>
      <name val="Arial"/>
      <family val="2"/>
    </font>
    <font>
      <b/>
      <u/>
      <sz val="9"/>
      <color indexed="12"/>
      <name val="Arial"/>
      <family val="2"/>
    </font>
    <font>
      <i/>
      <u/>
      <sz val="9"/>
      <color indexed="12"/>
      <name val="Arial"/>
      <family val="2"/>
    </font>
    <font>
      <b/>
      <sz val="10"/>
      <color rgb="FFFFFF00"/>
      <name val="Calibri"/>
      <family val="2"/>
      <scheme val="minor"/>
    </font>
    <font>
      <b/>
      <sz val="10"/>
      <color theme="5"/>
      <name val="Calibri"/>
      <family val="2"/>
    </font>
    <font>
      <b/>
      <sz val="10"/>
      <color theme="5"/>
      <name val="Arial"/>
      <family val="2"/>
    </font>
    <font>
      <b/>
      <sz val="10"/>
      <color theme="5"/>
      <name val="Calibri"/>
      <family val="2"/>
      <scheme val="minor"/>
    </font>
    <font>
      <b/>
      <sz val="9"/>
      <color rgb="FFC00000"/>
      <name val="Arial"/>
      <family val="2"/>
    </font>
    <font>
      <b/>
      <sz val="8"/>
      <color rgb="FFC00000"/>
      <name val="Arial"/>
      <family val="2"/>
    </font>
    <font>
      <b/>
      <sz val="9"/>
      <color rgb="FFC00000"/>
      <name val="Calibri"/>
      <family val="2"/>
    </font>
    <font>
      <b/>
      <sz val="10.5"/>
      <color rgb="FFC00000"/>
      <name val="Calibri"/>
      <family val="2"/>
    </font>
    <font>
      <b/>
      <sz val="10"/>
      <color rgb="FFC00000"/>
      <name val="Calibri"/>
      <family val="2"/>
    </font>
    <font>
      <b/>
      <sz val="10"/>
      <color rgb="FFC00000"/>
      <name val="Arial"/>
      <family val="2"/>
    </font>
    <font>
      <sz val="8"/>
      <color rgb="FF002060"/>
      <name val="Arial"/>
      <family val="2"/>
    </font>
    <font>
      <b/>
      <u/>
      <sz val="14"/>
      <name val="Copperplate Gothic Bold"/>
      <family val="2"/>
    </font>
    <font>
      <b/>
      <sz val="8"/>
      <color rgb="FFF5D9FF"/>
      <name val="Arial"/>
      <family val="2"/>
    </font>
    <font>
      <sz val="9"/>
      <color rgb="FF7030A0"/>
      <name val="Arial"/>
      <family val="2"/>
    </font>
    <font>
      <u/>
      <sz val="9"/>
      <color rgb="FF0000FF"/>
      <name val="Arial"/>
      <family val="2"/>
    </font>
    <font>
      <sz val="6"/>
      <color theme="6"/>
      <name val="Arial"/>
      <family val="2"/>
    </font>
    <font>
      <i/>
      <sz val="7"/>
      <color rgb="FF7030A0"/>
      <name val="Arial"/>
      <family val="2"/>
    </font>
    <font>
      <b/>
      <sz val="6"/>
      <color theme="3"/>
      <name val="Arial Black"/>
      <family val="2"/>
    </font>
    <font>
      <sz val="11"/>
      <name val="Aptos"/>
      <family val="2"/>
    </font>
    <font>
      <u/>
      <sz val="9"/>
      <color rgb="FFFF0000"/>
      <name val="Arial"/>
      <family val="2"/>
    </font>
    <font>
      <sz val="8"/>
      <color rgb="FFFF3300"/>
      <name val="Arial"/>
      <family val="2"/>
    </font>
    <font>
      <b/>
      <sz val="8"/>
      <color rgb="FFC00000"/>
      <name val="Calibri"/>
      <family val="2"/>
    </font>
    <font>
      <sz val="8"/>
      <color theme="3"/>
      <name val="Comic Sans MS"/>
      <family val="4"/>
    </font>
    <font>
      <sz val="10"/>
      <color rgb="FF0000FF"/>
      <name val="Arial"/>
      <family val="2"/>
    </font>
    <font>
      <sz val="10"/>
      <color rgb="FF0000FF"/>
      <name val="Calibri"/>
      <family val="2"/>
      <scheme val="minor"/>
    </font>
    <font>
      <sz val="7"/>
      <color theme="0" tint="-0.499984740745262"/>
      <name val="Arial"/>
      <family val="2"/>
    </font>
    <font>
      <b/>
      <sz val="7"/>
      <color theme="0" tint="-0.499984740745262"/>
      <name val="Arial"/>
      <family val="2"/>
    </font>
    <font>
      <sz val="7"/>
      <color theme="0" tint="-0.499984740745262"/>
      <name val="Calibri"/>
      <family val="2"/>
      <scheme val="minor"/>
    </font>
    <font>
      <b/>
      <sz val="7"/>
      <name val="Arial"/>
      <family val="2"/>
    </font>
    <font>
      <sz val="10.5"/>
      <color theme="0"/>
      <name val="Calibri"/>
      <family val="2"/>
    </font>
    <font>
      <sz val="10"/>
      <color theme="0"/>
      <name val="Calibri"/>
      <family val="2"/>
    </font>
    <font>
      <b/>
      <sz val="10"/>
      <color theme="0"/>
      <name val="Calibri"/>
      <family val="2"/>
      <scheme val="minor"/>
    </font>
    <font>
      <b/>
      <sz val="10"/>
      <color rgb="FFC00000"/>
      <name val="Calibri Regular"/>
      <charset val="1"/>
    </font>
    <font>
      <b/>
      <u/>
      <sz val="22"/>
      <name val="Arial Black"/>
      <family val="2"/>
    </font>
    <font>
      <sz val="10"/>
      <color rgb="FF00B050"/>
      <name val="Calibri"/>
      <family val="2"/>
      <scheme val="minor"/>
    </font>
    <font>
      <b/>
      <sz val="10"/>
      <color rgb="FF00B050"/>
      <name val="Arial"/>
      <family val="2"/>
    </font>
    <font>
      <sz val="10.5"/>
      <color theme="0"/>
      <name val="Calibri"/>
      <family val="2"/>
      <scheme val="minor"/>
    </font>
    <font>
      <sz val="11"/>
      <color rgb="FF000000"/>
      <name val="Aptos Narrow"/>
      <family val="2"/>
    </font>
    <font>
      <b/>
      <sz val="10"/>
      <color rgb="FFFF3300"/>
      <name val="Arial"/>
      <family val="2"/>
    </font>
    <font>
      <b/>
      <sz val="10"/>
      <color rgb="FF000000"/>
      <name val="Arial"/>
      <family val="2"/>
    </font>
    <font>
      <u/>
      <sz val="9"/>
      <color indexed="12"/>
      <name val="Arial"/>
      <family val="2"/>
    </font>
    <font>
      <b/>
      <sz val="11"/>
      <color rgb="FFC00000"/>
      <name val="Arial"/>
      <family val="2"/>
    </font>
    <font>
      <sz val="9"/>
      <color indexed="10"/>
      <name val="Arial"/>
      <family val="2"/>
    </font>
    <font>
      <sz val="11"/>
      <color rgb="FFFF0000"/>
      <name val="Calibri"/>
      <family val="2"/>
    </font>
    <font>
      <sz val="11"/>
      <color rgb="FFFF0000"/>
      <name val="Calibri"/>
      <family val="2"/>
      <scheme val="minor"/>
    </font>
    <font>
      <b/>
      <sz val="18"/>
      <color rgb="FFFF0000"/>
      <name val="Arial"/>
      <family val="2"/>
    </font>
    <font>
      <i/>
      <sz val="7"/>
      <color theme="1"/>
      <name val="Arial"/>
      <family val="2"/>
    </font>
    <font>
      <b/>
      <i/>
      <sz val="10"/>
      <name val="Arial"/>
      <family val="2"/>
    </font>
    <font>
      <sz val="11"/>
      <color rgb="FFFFDDDD"/>
      <name val="Arial"/>
      <family val="2"/>
    </font>
    <font>
      <sz val="8"/>
      <color theme="0" tint="-0.499984740745262"/>
      <name val="Calibri"/>
      <family val="2"/>
      <scheme val="minor"/>
    </font>
    <font>
      <sz val="9"/>
      <color rgb="FFC00000"/>
      <name val="Arial"/>
      <family val="2"/>
    </font>
    <font>
      <b/>
      <sz val="10"/>
      <color theme="0" tint="-0.14999847407452621"/>
      <name val="Arial"/>
      <family val="2"/>
    </font>
    <font>
      <b/>
      <u/>
      <sz val="18"/>
      <color rgb="FFFF0000"/>
      <name val="Arial"/>
      <family val="2"/>
    </font>
    <font>
      <sz val="15"/>
      <name val="Arial"/>
      <family val="2"/>
    </font>
    <font>
      <sz val="26"/>
      <name val="Calibri"/>
      <family val="2"/>
      <scheme val="minor"/>
    </font>
    <font>
      <sz val="22"/>
      <name val="Calibri"/>
      <family val="2"/>
      <scheme val="minor"/>
    </font>
    <font>
      <b/>
      <sz val="15"/>
      <name val="Calibri"/>
      <family val="2"/>
      <scheme val="minor"/>
    </font>
    <font>
      <b/>
      <sz val="15"/>
      <color indexed="12"/>
      <name val="Calibri"/>
      <family val="2"/>
      <scheme val="minor"/>
    </font>
    <font>
      <sz val="9"/>
      <color theme="0" tint="-0.499984740745262"/>
      <name val="Calibri"/>
      <family val="2"/>
      <scheme val="minor"/>
    </font>
    <font>
      <b/>
      <sz val="8"/>
      <name val="Calibri"/>
      <family val="2"/>
      <scheme val="minor"/>
    </font>
    <font>
      <b/>
      <sz val="11"/>
      <name val="Calibri"/>
      <family val="2"/>
      <scheme val="minor"/>
    </font>
    <font>
      <sz val="10"/>
      <name val="Calibri"/>
      <family val="2"/>
      <scheme val="minor"/>
    </font>
    <font>
      <b/>
      <sz val="9"/>
      <color rgb="FFFF0000"/>
      <name val="Calibri"/>
      <family val="2"/>
      <scheme val="minor"/>
    </font>
    <font>
      <strike/>
      <sz val="8"/>
      <name val="Calibri"/>
      <family val="2"/>
      <scheme val="minor"/>
    </font>
    <font>
      <b/>
      <sz val="9"/>
      <name val="Calibri"/>
      <family val="2"/>
      <scheme val="minor"/>
    </font>
    <font>
      <b/>
      <u/>
      <sz val="11"/>
      <name val="Calibri"/>
      <family val="2"/>
      <scheme val="minor"/>
    </font>
    <font>
      <sz val="5"/>
      <name val="Calibri"/>
      <family val="2"/>
      <scheme val="minor"/>
    </font>
    <font>
      <u/>
      <sz val="8"/>
      <name val="Calibri"/>
      <family val="2"/>
      <scheme val="minor"/>
    </font>
    <font>
      <b/>
      <u/>
      <sz val="8"/>
      <name val="Calibri"/>
      <family val="2"/>
      <scheme val="minor"/>
    </font>
    <font>
      <sz val="8"/>
      <name val="Calibri"/>
      <family val="2"/>
      <scheme val="minor"/>
    </font>
    <font>
      <sz val="8"/>
      <color rgb="FF000000"/>
      <name val="Calibri"/>
      <family val="2"/>
      <scheme val="minor"/>
    </font>
    <font>
      <sz val="8"/>
      <color theme="1"/>
      <name val="Calibri"/>
      <family val="2"/>
      <scheme val="minor"/>
    </font>
    <font>
      <sz val="8"/>
      <color rgb="FFFF0000"/>
      <name val="Calibri"/>
      <family val="2"/>
      <scheme val="minor"/>
    </font>
    <font>
      <strike/>
      <sz val="9"/>
      <name val="Calibri"/>
      <family val="2"/>
      <scheme val="minor"/>
    </font>
    <font>
      <b/>
      <u/>
      <sz val="9"/>
      <name val="Calibri"/>
      <family val="2"/>
      <scheme val="minor"/>
    </font>
    <font>
      <u/>
      <sz val="9"/>
      <name val="Calibri"/>
      <family val="2"/>
      <scheme val="minor"/>
    </font>
    <font>
      <sz val="9"/>
      <name val="Calibri"/>
      <family val="2"/>
      <scheme val="minor"/>
    </font>
    <font>
      <sz val="9"/>
      <color rgb="FF000000"/>
      <name val="Calibri"/>
      <family val="2"/>
      <scheme val="minor"/>
    </font>
    <font>
      <strike/>
      <sz val="9"/>
      <color rgb="FFFF0000"/>
      <name val="Calibri"/>
      <family val="2"/>
      <scheme val="minor"/>
    </font>
    <font>
      <sz val="6"/>
      <name val="Calibri"/>
      <family val="2"/>
      <scheme val="minor"/>
    </font>
    <font>
      <strike/>
      <sz val="10"/>
      <name val="Calibri"/>
      <family val="2"/>
      <scheme val="minor"/>
    </font>
    <font>
      <u/>
      <sz val="10"/>
      <name val="Calibri"/>
      <family val="2"/>
      <scheme val="minor"/>
    </font>
    <font>
      <b/>
      <u/>
      <sz val="10"/>
      <name val="Calibri"/>
      <family val="2"/>
      <scheme val="minor"/>
    </font>
    <font>
      <sz val="7"/>
      <color rgb="FF00B050"/>
      <name val="Calibri"/>
      <family val="2"/>
      <scheme val="minor"/>
    </font>
    <font>
      <strike/>
      <sz val="10"/>
      <color rgb="FFFF0000"/>
      <name val="Calibri"/>
      <family val="2"/>
      <scheme val="minor"/>
    </font>
    <font>
      <b/>
      <strike/>
      <sz val="10"/>
      <color rgb="FFFF0000"/>
      <name val="Calibri"/>
      <family val="2"/>
      <scheme val="minor"/>
    </font>
    <font>
      <strike/>
      <sz val="10"/>
      <color theme="1"/>
      <name val="Calibri"/>
      <family val="2"/>
      <scheme val="minor"/>
    </font>
    <font>
      <b/>
      <u/>
      <sz val="8"/>
      <color rgb="FF7030A0"/>
      <name val="Calibri"/>
      <family val="2"/>
      <scheme val="minor"/>
    </font>
    <font>
      <sz val="8"/>
      <color rgb="FF00B050"/>
      <name val="Calibri"/>
      <family val="2"/>
      <scheme val="minor"/>
    </font>
    <font>
      <b/>
      <u/>
      <sz val="7"/>
      <color rgb="FFFF0000"/>
      <name val="Calibri"/>
      <family val="2"/>
      <scheme val="minor"/>
    </font>
    <font>
      <b/>
      <sz val="9"/>
      <color theme="0" tint="-0.499984740745262"/>
      <name val="Calibri"/>
      <family val="2"/>
      <scheme val="minor"/>
    </font>
    <font>
      <sz val="11"/>
      <name val="Calibri"/>
      <family val="2"/>
      <scheme val="minor"/>
    </font>
    <font>
      <b/>
      <sz val="16"/>
      <color rgb="FFFF0000"/>
      <name val="Arial"/>
      <family val="2"/>
    </font>
    <font>
      <b/>
      <sz val="18"/>
      <name val="Calibri"/>
      <family val="2"/>
      <scheme val="minor"/>
    </font>
    <font>
      <b/>
      <sz val="14"/>
      <name val="Calibri"/>
      <family val="2"/>
      <scheme val="minor"/>
    </font>
    <font>
      <sz val="11"/>
      <color theme="5" tint="-0.249977111117893"/>
      <name val="Arial"/>
      <family val="2"/>
    </font>
    <font>
      <sz val="10"/>
      <color theme="5" tint="-0.249977111117893"/>
      <name val="Arial"/>
      <family val="2"/>
    </font>
    <font>
      <u/>
      <sz val="11"/>
      <color theme="5" tint="-0.249977111117893"/>
      <name val="Arial"/>
      <family val="2"/>
    </font>
    <font>
      <b/>
      <sz val="20"/>
      <color rgb="FFFF0000"/>
      <name val="Arial Black"/>
      <family val="2"/>
    </font>
    <font>
      <sz val="10"/>
      <color rgb="FFFF0000"/>
      <name val="Tahoma"/>
      <family val="2"/>
    </font>
    <font>
      <sz val="7"/>
      <color theme="7" tint="-0.249977111117893"/>
      <name val="Arial"/>
      <family val="2"/>
    </font>
    <font>
      <sz val="9"/>
      <color theme="0" tint="-0.14999847407452621"/>
      <name val="Arial"/>
      <family val="2"/>
    </font>
    <font>
      <u/>
      <sz val="9"/>
      <color rgb="FF7030A0"/>
      <name val="Arial"/>
      <family val="2"/>
    </font>
    <font>
      <b/>
      <sz val="9"/>
      <color rgb="FF7030A0"/>
      <name val="Arial"/>
      <family val="2"/>
    </font>
    <font>
      <sz val="9"/>
      <color theme="1" tint="0.34998626667073579"/>
      <name val="Arial"/>
      <family val="2"/>
    </font>
    <font>
      <sz val="8"/>
      <color theme="8" tint="-0.249977111117893"/>
      <name val="Calibri"/>
      <family val="2"/>
    </font>
    <font>
      <sz val="8"/>
      <color rgb="FF002060"/>
      <name val="Calibri"/>
      <family val="2"/>
    </font>
    <font>
      <b/>
      <u/>
      <sz val="9"/>
      <color rgb="FF7030A0"/>
      <name val="Arial"/>
      <family val="2"/>
    </font>
    <font>
      <b/>
      <u/>
      <sz val="9"/>
      <color theme="7" tint="-0.499984740745262"/>
      <name val="Arial"/>
      <family val="2"/>
    </font>
    <font>
      <strike/>
      <sz val="9"/>
      <color rgb="FF7030A0"/>
      <name val="Arial"/>
      <family val="2"/>
    </font>
    <font>
      <i/>
      <sz val="9"/>
      <color rgb="FF7030A0"/>
      <name val="Arial"/>
      <family val="2"/>
    </font>
    <font>
      <b/>
      <u/>
      <sz val="9"/>
      <color rgb="FFFF0000"/>
      <name val="Arial"/>
      <family val="2"/>
    </font>
    <font>
      <b/>
      <strike/>
      <sz val="9"/>
      <color rgb="FF7030A0"/>
      <name val="Arial"/>
      <family val="2"/>
    </font>
    <font>
      <strike/>
      <sz val="10.5"/>
      <color theme="0" tint="-0.249977111117893"/>
      <name val="Cambria"/>
      <family val="1"/>
    </font>
    <font>
      <b/>
      <strike/>
      <sz val="10"/>
      <color theme="0" tint="-0.249977111117893"/>
      <name val="Cambria"/>
      <family val="1"/>
    </font>
    <font>
      <b/>
      <strike/>
      <sz val="9"/>
      <color theme="0" tint="-0.249977111117893"/>
      <name val="Cambria"/>
      <family val="1"/>
    </font>
    <font>
      <strike/>
      <sz val="10.5"/>
      <color theme="0" tint="-0.249977111117893"/>
      <name val="Calibri"/>
      <family val="2"/>
    </font>
    <font>
      <b/>
      <strike/>
      <sz val="9"/>
      <color theme="0" tint="-0.249977111117893"/>
      <name val="Calibri"/>
      <family val="2"/>
    </font>
    <font>
      <b/>
      <strike/>
      <sz val="10"/>
      <color theme="0" tint="-0.249977111117893"/>
      <name val="Calibri"/>
      <family val="2"/>
    </font>
    <font>
      <strike/>
      <sz val="10"/>
      <color rgb="FF000000"/>
      <name val="Arial"/>
      <family val="2"/>
    </font>
    <font>
      <strike/>
      <sz val="8"/>
      <color rgb="FF00B050"/>
      <name val="Arial"/>
      <family val="2"/>
    </font>
    <font>
      <b/>
      <strike/>
      <sz val="8"/>
      <name val="Arial"/>
      <family val="2"/>
    </font>
    <font>
      <strike/>
      <sz val="6"/>
      <name val="Arial"/>
      <family val="2"/>
    </font>
    <font>
      <b/>
      <strike/>
      <sz val="15"/>
      <name val="Arial"/>
      <family val="2"/>
    </font>
    <font>
      <b/>
      <strike/>
      <sz val="16"/>
      <name val="Arial"/>
      <family val="2"/>
    </font>
    <font>
      <sz val="10"/>
      <color rgb="FFFF3300"/>
      <name val="Calibri"/>
      <family val="2"/>
      <scheme val="minor"/>
    </font>
    <font>
      <u/>
      <sz val="10"/>
      <color rgb="FF000000"/>
      <name val="Arial"/>
      <family val="2"/>
    </font>
    <font>
      <b/>
      <sz val="16"/>
      <color rgb="FF002060"/>
      <name val="Aptos"/>
      <family val="2"/>
    </font>
    <font>
      <b/>
      <sz val="9"/>
      <color indexed="10"/>
      <name val="Arial"/>
      <family val="2"/>
    </font>
    <font>
      <sz val="11"/>
      <color rgb="FFC00000"/>
      <name val="Arial"/>
      <family val="2"/>
    </font>
    <font>
      <i/>
      <sz val="9"/>
      <color rgb="FFFF0000"/>
      <name val="Arial"/>
      <family val="2"/>
    </font>
    <font>
      <sz val="8"/>
      <name val="Tahoma"/>
      <family val="2"/>
    </font>
    <font>
      <sz val="9"/>
      <color theme="0" tint="-4.9989318521683403E-2"/>
      <name val="Arial"/>
      <family val="2"/>
    </font>
    <font>
      <b/>
      <sz val="9"/>
      <color theme="0" tint="-0.14999847407452621"/>
      <name val="Arial"/>
      <family val="2"/>
    </font>
    <font>
      <sz val="9"/>
      <name val="Comic Sans MS"/>
      <family val="4"/>
    </font>
    <font>
      <b/>
      <sz val="10"/>
      <color rgb="FF000000"/>
      <name val="Calibri"/>
      <family val="2"/>
      <scheme val="minor"/>
    </font>
    <font>
      <sz val="9"/>
      <color theme="7" tint="0.79998168889431442"/>
      <name val="Arial"/>
      <family val="2"/>
    </font>
    <font>
      <b/>
      <sz val="9"/>
      <color rgb="FF000000"/>
      <name val="Arial"/>
      <family val="2"/>
    </font>
    <font>
      <b/>
      <u/>
      <sz val="10"/>
      <color rgb="FF000000"/>
      <name val="Arial"/>
      <family val="2"/>
    </font>
    <font>
      <sz val="11"/>
      <color indexed="12"/>
      <name val="Calibri"/>
      <family val="2"/>
      <scheme val="minor"/>
    </font>
    <font>
      <b/>
      <sz val="16"/>
      <name val="Calibri"/>
      <family val="2"/>
      <scheme val="minor"/>
    </font>
    <font>
      <b/>
      <sz val="12"/>
      <color rgb="FFFF0000"/>
      <name val="Calibri"/>
      <family val="2"/>
      <scheme val="minor"/>
    </font>
    <font>
      <sz val="12"/>
      <name val="Aptos"/>
      <family val="2"/>
    </font>
    <font>
      <b/>
      <sz val="11"/>
      <color rgb="FFFF0000"/>
      <name val="Calibri"/>
      <family val="2"/>
    </font>
    <font>
      <sz val="9"/>
      <color rgb="FFFF3300"/>
      <name val="Arial"/>
      <family val="2"/>
    </font>
    <font>
      <b/>
      <u/>
      <sz val="9"/>
      <color theme="1"/>
      <name val="Arial"/>
      <family val="2"/>
    </font>
    <font>
      <u/>
      <sz val="9"/>
      <color theme="1"/>
      <name val="Arial"/>
      <family val="2"/>
    </font>
    <font>
      <b/>
      <i/>
      <sz val="8"/>
      <name val="Arial"/>
      <family val="2"/>
    </font>
    <font>
      <b/>
      <sz val="12"/>
      <color rgb="FF0000FF"/>
      <name val="Calibri"/>
      <family val="2"/>
      <scheme val="minor"/>
    </font>
    <font>
      <sz val="11"/>
      <color indexed="8"/>
      <name val="Calibri"/>
      <family val="2"/>
      <scheme val="minor"/>
    </font>
    <font>
      <sz val="11"/>
      <color rgb="FF0000FF"/>
      <name val="Calibri"/>
      <family val="2"/>
      <scheme val="minor"/>
    </font>
    <font>
      <sz val="11"/>
      <color rgb="FF242424"/>
      <name val="Calibri"/>
      <family val="2"/>
      <scheme val="minor"/>
    </font>
    <font>
      <sz val="6"/>
      <color theme="1"/>
      <name val="Arial"/>
      <family val="2"/>
    </font>
    <font>
      <sz val="7"/>
      <color theme="1"/>
      <name val="Arial"/>
      <family val="2"/>
    </font>
    <font>
      <sz val="11"/>
      <color theme="1" tint="0.499984740745262"/>
      <name val="Arial"/>
      <family val="2"/>
    </font>
    <font>
      <b/>
      <sz val="11"/>
      <color theme="1" tint="0.499984740745262"/>
      <name val="Arial"/>
      <family val="2"/>
    </font>
    <font>
      <sz val="11"/>
      <color theme="1" tint="0.499984740745262"/>
      <name val="Calibri"/>
      <family val="2"/>
      <scheme val="minor"/>
    </font>
    <font>
      <b/>
      <sz val="26"/>
      <color theme="1" tint="0.499984740745262"/>
      <name val="Arial"/>
      <family val="2"/>
    </font>
    <font>
      <b/>
      <sz val="10"/>
      <color theme="1" tint="0.499984740745262"/>
      <name val="Arial"/>
      <family val="2"/>
    </font>
    <font>
      <b/>
      <sz val="9"/>
      <color theme="1" tint="0.499984740745262"/>
      <name val="Calibri"/>
      <family val="2"/>
      <scheme val="minor"/>
    </font>
    <font>
      <b/>
      <sz val="8"/>
      <color theme="1" tint="0.499984740745262"/>
      <name val="Arial"/>
      <family val="2"/>
    </font>
    <font>
      <b/>
      <sz val="9"/>
      <color rgb="FFFF3300"/>
      <name val="Arial"/>
      <family val="2"/>
    </font>
    <font>
      <b/>
      <sz val="12"/>
      <color rgb="FFFF0000"/>
      <name val="Aptos"/>
      <family val="2"/>
    </font>
    <font>
      <b/>
      <sz val="11"/>
      <color rgb="FF000000"/>
      <name val="Calibri"/>
      <family val="2"/>
    </font>
    <font>
      <b/>
      <sz val="8"/>
      <color theme="7"/>
      <name val="Arial"/>
      <family val="2"/>
    </font>
    <font>
      <b/>
      <sz val="15"/>
      <color rgb="FFFF0000"/>
      <name val="Calibri"/>
      <family val="2"/>
      <scheme val="minor"/>
    </font>
    <font>
      <sz val="9"/>
      <name val="Book Antiqua"/>
      <family val="1"/>
    </font>
    <font>
      <sz val="9"/>
      <color rgb="FFA6A6A6"/>
      <name val="Times New Roman"/>
      <family val="1"/>
    </font>
    <font>
      <b/>
      <sz val="15"/>
      <color rgb="FF00B050"/>
      <name val="Arial"/>
      <family val="2"/>
    </font>
    <font>
      <b/>
      <sz val="14"/>
      <color theme="1"/>
      <name val="Arial"/>
      <family val="2"/>
    </font>
    <font>
      <sz val="11"/>
      <color theme="1"/>
      <name val="Calibri"/>
      <family val="2"/>
    </font>
    <font>
      <i/>
      <sz val="10"/>
      <color theme="0" tint="-0.34998626667073579"/>
      <name val="Arial"/>
      <family val="2"/>
    </font>
    <font>
      <b/>
      <u/>
      <sz val="10.5"/>
      <name val="Cambria"/>
      <family val="1"/>
    </font>
    <font>
      <b/>
      <sz val="10"/>
      <color rgb="FFFF0000"/>
      <name val="Cambria"/>
      <family val="1"/>
    </font>
    <font>
      <strike/>
      <sz val="10.5"/>
      <name val="Cambria"/>
      <family val="1"/>
    </font>
    <font>
      <strike/>
      <sz val="10"/>
      <color theme="1" tint="0.499984740745262"/>
      <name val="Arial"/>
      <family val="2"/>
    </font>
    <font>
      <sz val="11"/>
      <color rgb="FF000000"/>
      <name val="Calibri"/>
      <family val="2"/>
      <scheme val="minor"/>
    </font>
    <font>
      <strike/>
      <sz val="11"/>
      <name val="Calibri"/>
      <family val="2"/>
      <scheme val="minor"/>
    </font>
    <font>
      <b/>
      <i/>
      <sz val="11"/>
      <color rgb="FFFF0000"/>
      <name val="Calibri"/>
      <family val="2"/>
      <scheme val="minor"/>
    </font>
    <font>
      <b/>
      <sz val="11"/>
      <color rgb="FF002060"/>
      <name val="Calibri"/>
      <family val="2"/>
      <scheme val="minor"/>
    </font>
    <font>
      <sz val="11"/>
      <color theme="1" tint="4.9989318521683403E-2"/>
      <name val="Calibri"/>
      <family val="2"/>
      <scheme val="minor"/>
    </font>
    <font>
      <sz val="11"/>
      <color theme="3"/>
      <name val="Calibri"/>
      <family val="2"/>
      <scheme val="minor"/>
    </font>
    <font>
      <b/>
      <sz val="11"/>
      <color rgb="FFFF3300"/>
      <name val="Calibri"/>
      <family val="2"/>
      <scheme val="minor"/>
    </font>
    <font>
      <b/>
      <sz val="11"/>
      <color rgb="FF0000FF"/>
      <name val="Calibri"/>
      <family val="2"/>
      <scheme val="minor"/>
    </font>
    <font>
      <i/>
      <strike/>
      <sz val="8"/>
      <color theme="1"/>
      <name val="Arial"/>
      <family val="2"/>
    </font>
    <font>
      <strike/>
      <sz val="11"/>
      <color rgb="FFFF0000"/>
      <name val="Calibri"/>
      <family val="2"/>
      <scheme val="minor"/>
    </font>
    <font>
      <b/>
      <i/>
      <sz val="12"/>
      <color rgb="FFFF0000"/>
      <name val="Calibri"/>
      <family val="2"/>
      <scheme val="minor"/>
    </font>
    <font>
      <b/>
      <sz val="18"/>
      <color rgb="FFFF0000"/>
      <name val="Calibri"/>
      <family val="2"/>
      <scheme val="minor"/>
    </font>
    <font>
      <b/>
      <sz val="11"/>
      <color theme="0" tint="-0.499984740745262"/>
      <name val="Calibri"/>
      <family val="2"/>
      <scheme val="minor"/>
    </font>
    <font>
      <b/>
      <sz val="11"/>
      <color rgb="FF000000"/>
      <name val="Calibri"/>
      <family val="2"/>
      <scheme val="minor"/>
    </font>
    <font>
      <b/>
      <u/>
      <sz val="11"/>
      <color rgb="FF7030A0"/>
      <name val="Calibri"/>
      <family val="2"/>
      <scheme val="minor"/>
    </font>
    <font>
      <b/>
      <sz val="12"/>
      <color rgb="FFC00000"/>
      <name val="Arial"/>
      <family val="2"/>
    </font>
    <font>
      <sz val="12"/>
      <color theme="0" tint="-0.14999847407452621"/>
      <name val="Arial"/>
      <family val="2"/>
    </font>
    <font>
      <sz val="10"/>
      <color rgb="FFC00000"/>
      <name val="Arial"/>
      <family val="2"/>
    </font>
    <font>
      <u/>
      <sz val="6"/>
      <color indexed="12"/>
      <name val="Arial"/>
      <family val="2"/>
    </font>
    <font>
      <sz val="10.5"/>
      <color rgb="FFEE0000"/>
      <name val="Calibri"/>
      <family val="2"/>
      <scheme val="minor"/>
    </font>
    <font>
      <sz val="10"/>
      <color rgb="FFEE0000"/>
      <name val="Arial"/>
      <family val="2"/>
    </font>
    <font>
      <sz val="12"/>
      <color rgb="FFFF0000"/>
      <name val="Calibri"/>
      <family val="2"/>
      <scheme val="minor"/>
    </font>
    <font>
      <b/>
      <sz val="8"/>
      <name val="Times New Roman"/>
      <family val="1"/>
    </font>
    <font>
      <b/>
      <sz val="8"/>
      <name val="Tahoma"/>
      <family val="2"/>
    </font>
    <font>
      <b/>
      <sz val="15"/>
      <color rgb="FFEE0000"/>
      <name val="Arial"/>
      <family val="2"/>
    </font>
    <font>
      <sz val="12"/>
      <name val="Calibri"/>
      <family val="2"/>
      <scheme val="minor"/>
    </font>
    <font>
      <b/>
      <sz val="10.5"/>
      <color rgb="FFC00000"/>
      <name val="Calibri"/>
      <family val="2"/>
      <scheme val="minor"/>
    </font>
    <font>
      <b/>
      <sz val="8"/>
      <color rgb="FFC00000"/>
      <name val="Calibri"/>
      <family val="2"/>
      <scheme val="minor"/>
    </font>
    <font>
      <b/>
      <sz val="9"/>
      <color rgb="FFC00000"/>
      <name val="Calibri"/>
      <family val="2"/>
      <scheme val="minor"/>
    </font>
    <font>
      <b/>
      <strike/>
      <sz val="8"/>
      <color rgb="FFC00000"/>
      <name val="Calibri"/>
      <family val="2"/>
      <scheme val="minor"/>
    </font>
    <font>
      <sz val="8"/>
      <color indexed="12"/>
      <name val="Calibri"/>
      <family val="2"/>
      <scheme val="minor"/>
    </font>
    <font>
      <sz val="8"/>
      <color rgb="FF0000FF"/>
      <name val="Calibri"/>
      <family val="2"/>
      <scheme val="minor"/>
    </font>
    <font>
      <b/>
      <u/>
      <sz val="10.5"/>
      <name val="Calibri"/>
      <family val="2"/>
      <scheme val="minor"/>
    </font>
    <font>
      <u/>
      <sz val="10.5"/>
      <color rgb="FF000000"/>
      <name val="Calibri"/>
      <family val="2"/>
      <scheme val="minor"/>
    </font>
    <font>
      <sz val="10.5"/>
      <color rgb="FF7030A0"/>
      <name val="Calibri"/>
      <family val="2"/>
      <scheme val="minor"/>
    </font>
    <font>
      <b/>
      <u/>
      <sz val="10.5"/>
      <color rgb="FFFF0000"/>
      <name val="Calibri"/>
      <family val="2"/>
      <scheme val="minor"/>
    </font>
    <font>
      <sz val="10.5"/>
      <color rgb="FF0000FF"/>
      <name val="Calibri"/>
      <family val="2"/>
      <scheme val="minor"/>
    </font>
    <font>
      <b/>
      <sz val="10.5"/>
      <color rgb="FFEE0000"/>
      <name val="Calibri"/>
      <family val="2"/>
      <scheme val="minor"/>
    </font>
    <font>
      <b/>
      <u/>
      <sz val="10.5"/>
      <color rgb="FF000000"/>
      <name val="Calibri"/>
      <family val="2"/>
      <scheme val="minor"/>
    </font>
    <font>
      <sz val="8"/>
      <color theme="0"/>
      <name val="Arial"/>
      <family val="2"/>
    </font>
    <font>
      <b/>
      <sz val="14"/>
      <color theme="0" tint="-4.9989318521683403E-2"/>
      <name val="Arial"/>
      <family val="2"/>
    </font>
    <font>
      <sz val="9"/>
      <name val="Calibri"/>
      <family val="2"/>
    </font>
    <font>
      <b/>
      <sz val="12"/>
      <color theme="0" tint="-0.249977111117893"/>
      <name val="Arial"/>
      <family val="2"/>
    </font>
    <font>
      <sz val="14"/>
      <name val="Comic Sans MS"/>
      <family val="4"/>
    </font>
    <font>
      <b/>
      <sz val="14"/>
      <color rgb="FFFF3300"/>
      <name val="Comic Sans MS"/>
      <family val="4"/>
    </font>
    <font>
      <b/>
      <sz val="18"/>
      <color rgb="FFFF3300"/>
      <name val="Arial"/>
      <family val="2"/>
    </font>
    <font>
      <b/>
      <sz val="8"/>
      <color theme="0" tint="-0.34998626667073579"/>
      <name val="Arial"/>
      <family val="2"/>
    </font>
    <font>
      <u/>
      <sz val="8"/>
      <color theme="0" tint="-0.34998626667073579"/>
      <name val="Arial"/>
      <family val="2"/>
    </font>
    <font>
      <b/>
      <sz val="11"/>
      <color rgb="FFC00000"/>
      <name val="Calibri"/>
      <family val="2"/>
      <scheme val="minor"/>
    </font>
    <font>
      <sz val="11"/>
      <color indexed="10"/>
      <name val="Arial"/>
      <family val="2"/>
    </font>
    <font>
      <sz val="11"/>
      <color rgb="FF000000"/>
      <name val="Arial"/>
      <family val="2"/>
    </font>
    <font>
      <sz val="9"/>
      <color indexed="81"/>
      <name val="Tahoma"/>
      <family val="2"/>
    </font>
    <font>
      <b/>
      <sz val="11"/>
      <color rgb="FF00B050"/>
      <name val="Arial"/>
      <family val="2"/>
    </font>
    <font>
      <b/>
      <sz val="11"/>
      <color theme="0"/>
      <name val="Calibri"/>
      <family val="2"/>
      <scheme val="minor"/>
    </font>
    <font>
      <sz val="9"/>
      <color rgb="FF00B050"/>
      <name val="Arial"/>
      <family val="2"/>
    </font>
    <font>
      <b/>
      <sz val="12"/>
      <name val="Calibri"/>
      <family val="2"/>
      <scheme val="minor"/>
    </font>
    <font>
      <sz val="8"/>
      <color rgb="FFC00000"/>
      <name val="Arial"/>
      <family val="2"/>
    </font>
    <font>
      <b/>
      <sz val="10"/>
      <color rgb="FF0000FF"/>
      <name val="Calibri"/>
      <family val="2"/>
      <scheme val="minor"/>
    </font>
    <font>
      <b/>
      <u/>
      <sz val="12"/>
      <color indexed="12"/>
      <name val="Arial"/>
      <family val="2"/>
    </font>
    <font>
      <b/>
      <sz val="16"/>
      <color rgb="FF0000FF"/>
      <name val="Calibri"/>
      <family val="2"/>
      <scheme val="minor"/>
    </font>
    <font>
      <b/>
      <sz val="16"/>
      <color indexed="12"/>
      <name val="Calibri"/>
      <family val="2"/>
      <scheme val="minor"/>
    </font>
    <font>
      <b/>
      <u/>
      <sz val="16"/>
      <color indexed="12"/>
      <name val="Calibri"/>
      <family val="2"/>
      <scheme val="minor"/>
    </font>
    <font>
      <sz val="14"/>
      <color indexed="81"/>
      <name val="Tahoma"/>
      <family val="2"/>
    </font>
    <font>
      <b/>
      <sz val="16"/>
      <color indexed="81"/>
      <name val="Tahoma"/>
      <family val="2"/>
    </font>
    <font>
      <sz val="10.5"/>
      <name val="Arial"/>
      <family val="2"/>
    </font>
    <font>
      <b/>
      <sz val="10.5"/>
      <name val="Arial"/>
      <family val="2"/>
    </font>
    <font>
      <b/>
      <u/>
      <sz val="12"/>
      <color theme="1"/>
      <name val="Arial"/>
      <family val="2"/>
    </font>
    <font>
      <u/>
      <sz val="10.5"/>
      <name val="Arial"/>
      <family val="2"/>
    </font>
    <font>
      <b/>
      <u val="double"/>
      <sz val="11"/>
      <name val="Arial"/>
      <family val="2"/>
    </font>
    <font>
      <b/>
      <u/>
      <sz val="14"/>
      <color rgb="FF7030A0"/>
      <name val="Arial"/>
      <family val="2"/>
    </font>
    <font>
      <sz val="11"/>
      <color theme="0" tint="-0.34998626667073579"/>
      <name val="Aptos"/>
      <family val="2"/>
    </font>
    <font>
      <b/>
      <sz val="9"/>
      <color rgb="FF00B050"/>
      <name val="Arial"/>
      <family val="2"/>
    </font>
    <font>
      <b/>
      <sz val="12"/>
      <color rgb="FF00B050"/>
      <name val="Arial"/>
      <family val="2"/>
    </font>
    <font>
      <i/>
      <sz val="9"/>
      <color theme="0" tint="-0.249977111117893"/>
      <name val="Arial"/>
      <family val="2"/>
    </font>
    <font>
      <sz val="10"/>
      <color theme="0"/>
      <name val="Arial"/>
      <family val="2"/>
    </font>
    <font>
      <sz val="10"/>
      <color rgb="FF00B050"/>
      <name val="Arial"/>
      <family val="2"/>
    </font>
    <font>
      <b/>
      <i/>
      <sz val="12"/>
      <color rgb="FF00B050"/>
      <name val="Arial"/>
      <family val="2"/>
    </font>
    <font>
      <b/>
      <i/>
      <sz val="14"/>
      <color rgb="FF00B050"/>
      <name val="Arial"/>
      <family val="2"/>
    </font>
    <font>
      <sz val="12"/>
      <color rgb="FF00B050"/>
      <name val="Arial"/>
      <family val="2"/>
    </font>
    <font>
      <sz val="11"/>
      <color rgb="FF00B050"/>
      <name val="Arial"/>
      <family val="2"/>
    </font>
    <font>
      <b/>
      <u/>
      <sz val="16"/>
      <color indexed="12"/>
      <name val="Arial"/>
      <family val="2"/>
    </font>
    <font>
      <sz val="16"/>
      <color theme="1"/>
      <name val="Arial"/>
      <family val="2"/>
    </font>
    <font>
      <b/>
      <u/>
      <sz val="15"/>
      <color rgb="FFFF0000"/>
      <name val="Arial"/>
      <family val="2"/>
    </font>
    <font>
      <b/>
      <i/>
      <sz val="8"/>
      <color rgb="FFFF0000"/>
      <name val="Arial"/>
      <family val="2"/>
    </font>
    <font>
      <sz val="11"/>
      <color theme="0" tint="-0.499984740745262"/>
      <name val="Arial"/>
      <family val="2"/>
    </font>
    <font>
      <sz val="11"/>
      <color rgb="FFC00000"/>
      <name val="Calibri"/>
      <family val="2"/>
      <scheme val="minor"/>
    </font>
    <font>
      <u/>
      <sz val="11"/>
      <color rgb="FF00B050"/>
      <name val="Arial"/>
      <family val="2"/>
    </font>
    <font>
      <sz val="9"/>
      <color theme="0" tint="-0.34998626667073579"/>
      <name val="Arial"/>
      <family val="2"/>
    </font>
    <font>
      <b/>
      <u/>
      <sz val="16"/>
      <color rgb="FF0000FF"/>
      <name val="Arial"/>
      <family val="2"/>
    </font>
    <font>
      <b/>
      <u/>
      <sz val="12"/>
      <color rgb="FF7030A0"/>
      <name val="Calibri"/>
      <family val="2"/>
      <scheme val="minor"/>
    </font>
    <font>
      <b/>
      <sz val="12"/>
      <color rgb="FF7030A0"/>
      <name val="Calibri"/>
      <family val="2"/>
      <scheme val="minor"/>
    </font>
    <font>
      <b/>
      <sz val="12"/>
      <color theme="7" tint="0.39997558519241921"/>
      <name val="Calibri"/>
      <family val="2"/>
      <scheme val="minor"/>
    </font>
    <font>
      <u/>
      <sz val="12"/>
      <name val="Calibri"/>
      <family val="2"/>
      <scheme val="minor"/>
    </font>
    <font>
      <sz val="12"/>
      <color rgb="FF7030A0"/>
      <name val="Calibri"/>
      <family val="2"/>
      <scheme val="minor"/>
    </font>
    <font>
      <u/>
      <sz val="12"/>
      <color rgb="FF7030A0"/>
      <name val="Calibri"/>
      <family val="2"/>
      <scheme val="minor"/>
    </font>
    <font>
      <sz val="12"/>
      <color theme="1"/>
      <name val="Calibri"/>
      <family val="2"/>
      <scheme val="minor"/>
    </font>
    <font>
      <b/>
      <sz val="12"/>
      <color rgb="FFFF3300"/>
      <name val="Calibri"/>
      <family val="2"/>
      <scheme val="minor"/>
    </font>
    <font>
      <sz val="10"/>
      <color rgb="FFFF3300"/>
      <name val="Arial"/>
      <family val="2"/>
    </font>
    <font>
      <sz val="12"/>
      <color theme="1" tint="0.499984740745262"/>
      <name val="Calibri"/>
      <family val="2"/>
      <scheme val="minor"/>
    </font>
    <font>
      <b/>
      <sz val="10"/>
      <color theme="0" tint="-0.34998626667073579"/>
      <name val="Arial"/>
      <family val="2"/>
    </font>
    <font>
      <u/>
      <sz val="10"/>
      <color theme="0" tint="-0.34998626667073579"/>
      <name val="Arial"/>
      <family val="2"/>
    </font>
    <font>
      <b/>
      <sz val="10"/>
      <color theme="0" tint="-0.249977111117893"/>
      <name val="Arial"/>
      <family val="2"/>
    </font>
    <font>
      <b/>
      <sz val="14"/>
      <color rgb="FF0000FF"/>
      <name val="Arial"/>
      <family val="2"/>
    </font>
    <font>
      <b/>
      <sz val="11"/>
      <color rgb="FF7030A0"/>
      <name val="Calibri"/>
      <family val="2"/>
      <scheme val="minor"/>
    </font>
    <font>
      <u/>
      <sz val="11"/>
      <color rgb="FFFF0000"/>
      <name val="Calibri"/>
      <family val="2"/>
      <scheme val="minor"/>
    </font>
    <font>
      <b/>
      <sz val="9"/>
      <color rgb="FF0070C0"/>
      <name val="Arial"/>
      <family val="2"/>
    </font>
    <font>
      <b/>
      <sz val="11"/>
      <color rgb="FF00B050"/>
      <name val="Calibri"/>
      <family val="2"/>
      <scheme val="minor"/>
    </font>
    <font>
      <sz val="10"/>
      <color theme="0" tint="-0.249977111117893"/>
      <name val="Arial"/>
      <family val="2"/>
    </font>
    <font>
      <sz val="11"/>
      <color theme="0"/>
      <name val="Calibri"/>
      <family val="2"/>
      <scheme val="minor"/>
    </font>
    <font>
      <u/>
      <sz val="11"/>
      <name val="Calibri"/>
      <family val="2"/>
      <scheme val="minor"/>
    </font>
    <font>
      <sz val="11"/>
      <color rgb="FFFF3300"/>
      <name val="Calibri"/>
      <family val="2"/>
      <scheme val="minor"/>
    </font>
    <font>
      <sz val="11"/>
      <color theme="0" tint="-0.34998626667073579"/>
      <name val="Calibri"/>
      <family val="2"/>
      <scheme val="minor"/>
    </font>
    <font>
      <sz val="12"/>
      <color theme="0" tint="-0.249977111117893"/>
      <name val="Calibri"/>
      <family val="2"/>
      <scheme val="minor"/>
    </font>
    <font>
      <sz val="6"/>
      <color theme="1" tint="0.499984740745262"/>
      <name val="Arial"/>
      <family val="2"/>
    </font>
    <font>
      <sz val="11"/>
      <color theme="0" tint="-0.249977111117893"/>
      <name val="Calibri"/>
      <family val="2"/>
      <scheme val="minor"/>
    </font>
    <font>
      <sz val="12"/>
      <color rgb="FF222221"/>
      <name val="Archivo"/>
      <charset val="1"/>
    </font>
    <font>
      <b/>
      <sz val="11"/>
      <color rgb="FF0000FF"/>
      <name val="Arial"/>
      <family val="2"/>
    </font>
    <font>
      <sz val="9"/>
      <color rgb="FFFFC000"/>
      <name val="Arial"/>
      <family val="2"/>
    </font>
    <font>
      <i/>
      <sz val="11"/>
      <color theme="0" tint="-0.499984740745262"/>
      <name val="Calibri"/>
      <family val="2"/>
      <scheme val="minor"/>
    </font>
    <font>
      <strike/>
      <sz val="11"/>
      <color theme="1"/>
      <name val="Calibri"/>
      <family val="2"/>
      <scheme val="minor"/>
    </font>
    <font>
      <b/>
      <strike/>
      <sz val="11"/>
      <name val="Calibri"/>
      <family val="2"/>
      <scheme val="minor"/>
    </font>
    <font>
      <b/>
      <strike/>
      <sz val="11"/>
      <color rgb="FFFF0000"/>
      <name val="Calibri"/>
      <family val="2"/>
      <scheme val="minor"/>
    </font>
    <font>
      <sz val="9"/>
      <color theme="6"/>
      <name val="Arial"/>
      <family val="2"/>
    </font>
    <font>
      <b/>
      <sz val="7"/>
      <color theme="6"/>
      <name val="Arial"/>
      <family val="2"/>
    </font>
    <font>
      <b/>
      <sz val="7"/>
      <color theme="7" tint="-0.249977111117893"/>
      <name val="Arial"/>
      <family val="2"/>
    </font>
    <font>
      <b/>
      <i/>
      <sz val="11"/>
      <color rgb="FFFF0000"/>
      <name val="Arial"/>
      <family val="2"/>
    </font>
    <font>
      <b/>
      <u/>
      <sz val="10"/>
      <color rgb="FFC00000"/>
      <name val="Calibri"/>
      <family val="2"/>
      <scheme val="minor"/>
    </font>
    <font>
      <sz val="11"/>
      <color theme="0"/>
      <name val="Arial"/>
      <family val="2"/>
    </font>
    <font>
      <sz val="9"/>
      <color theme="7" tint="-0.249977111117893"/>
      <name val="Arial"/>
      <family val="2"/>
    </font>
    <font>
      <sz val="12"/>
      <name val="Calibri"/>
      <family val="2"/>
    </font>
    <font>
      <sz val="12"/>
      <color rgb="FF000000"/>
      <name val="Calibri"/>
      <family val="2"/>
    </font>
    <font>
      <sz val="9"/>
      <name val="Aptos"/>
      <family val="2"/>
    </font>
    <font>
      <sz val="11"/>
      <color theme="5"/>
      <name val="Arial"/>
      <family val="2"/>
    </font>
    <font>
      <strike/>
      <sz val="10"/>
      <color rgb="FF7030A0"/>
      <name val="Arial"/>
      <family val="2"/>
    </font>
    <font>
      <b/>
      <sz val="10"/>
      <color rgb="FF7030A0"/>
      <name val="Arial"/>
      <family val="2"/>
    </font>
    <font>
      <b/>
      <u/>
      <sz val="10.5"/>
      <name val="Arial"/>
      <family val="2"/>
    </font>
    <font>
      <i/>
      <sz val="10"/>
      <color rgb="FFFF0000"/>
      <name val="Arial"/>
      <family val="2"/>
    </font>
    <font>
      <b/>
      <sz val="14"/>
      <color rgb="FFFF0000"/>
      <name val="Calibri"/>
      <family val="2"/>
      <scheme val="minor"/>
    </font>
    <font>
      <b/>
      <sz val="16"/>
      <color indexed="12"/>
      <name val="Calibri"/>
      <family val="2"/>
    </font>
    <font>
      <sz val="10"/>
      <name val="Tahoma"/>
      <family val="2"/>
    </font>
    <font>
      <b/>
      <sz val="26"/>
      <name val="Arial"/>
      <family val="2"/>
    </font>
    <font>
      <b/>
      <sz val="9"/>
      <name val="Calibri"/>
      <family val="2"/>
    </font>
    <font>
      <b/>
      <sz val="8"/>
      <name val="Calibri"/>
      <family val="2"/>
    </font>
    <font>
      <sz val="10.5"/>
      <color rgb="FFC00000"/>
      <name val="Calibri"/>
      <family val="2"/>
    </font>
    <font>
      <b/>
      <sz val="10"/>
      <color theme="0"/>
      <name val="Arial"/>
      <family val="2"/>
    </font>
    <font>
      <b/>
      <sz val="16"/>
      <color rgb="FFFF0000"/>
      <name val="Calibri"/>
      <family val="2"/>
      <scheme val="minor"/>
    </font>
    <font>
      <b/>
      <sz val="20"/>
      <color rgb="FFFF0000"/>
      <name val="Calibri"/>
      <family val="2"/>
      <scheme val="minor"/>
    </font>
    <font>
      <b/>
      <sz val="20"/>
      <color rgb="FF0000FF"/>
      <name val="Calibri"/>
      <family val="2"/>
      <scheme val="minor"/>
    </font>
    <font>
      <b/>
      <sz val="11"/>
      <name val="Calibri"/>
      <scheme val="minor"/>
    </font>
    <font>
      <b/>
      <sz val="11"/>
      <color rgb="FFFF0000"/>
      <name val="Calibri"/>
      <scheme val="minor"/>
    </font>
    <font>
      <sz val="11"/>
      <name val="Calibri"/>
      <scheme val="minor"/>
    </font>
    <font>
      <b/>
      <sz val="11"/>
      <color theme="1"/>
      <name val="Calibri"/>
      <scheme val="minor"/>
    </font>
    <font>
      <sz val="12"/>
      <name val="Calibri"/>
      <scheme val="minor"/>
    </font>
    <font>
      <i/>
      <sz val="11"/>
      <color theme="0" tint="-0.499984740745262"/>
      <name val="Calibri"/>
      <scheme val="minor"/>
    </font>
    <font>
      <sz val="11"/>
      <color rgb="FFFF0000"/>
      <name val="Calibri"/>
      <scheme val="minor"/>
    </font>
    <font>
      <sz val="11"/>
      <color rgb="FF000000"/>
      <name val="Calibri"/>
      <scheme val="minor"/>
    </font>
    <font>
      <b/>
      <u/>
      <sz val="16"/>
      <color indexed="12"/>
      <name val="Calibri"/>
      <scheme val="minor"/>
    </font>
    <font>
      <b/>
      <sz val="16"/>
      <color rgb="FF0000FF"/>
      <name val="Calibri"/>
      <scheme val="minor"/>
    </font>
    <font>
      <sz val="11"/>
      <color rgb="FF242424"/>
      <name val="Aptos Narrow"/>
      <charset val="1"/>
    </font>
    <font>
      <sz val="10"/>
      <color theme="6" tint="0.79998168889431442"/>
      <name val="Arial"/>
      <family val="2"/>
    </font>
    <font>
      <sz val="10"/>
      <name val="Calibri"/>
      <scheme val="minor"/>
    </font>
    <font>
      <sz val="10"/>
      <color rgb="FF000000"/>
      <name val="Calibri"/>
    </font>
    <font>
      <sz val="10"/>
      <color rgb="FF000000"/>
      <name val="Calibri"/>
      <scheme val="minor"/>
    </font>
  </fonts>
  <fills count="4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9F2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theme="2"/>
        <bgColor indexed="64"/>
      </patternFill>
    </fill>
    <fill>
      <patternFill patternType="solid">
        <fgColor rgb="FFF5D9FF"/>
        <bgColor indexed="64"/>
      </patternFill>
    </fill>
    <fill>
      <patternFill patternType="solid">
        <fgColor theme="7" tint="0.59999389629810485"/>
        <bgColor indexed="64"/>
      </patternFill>
    </fill>
    <fill>
      <patternFill patternType="solid">
        <fgColor rgb="FFEBEBFF"/>
        <bgColor indexed="64"/>
      </patternFill>
    </fill>
    <fill>
      <patternFill patternType="solid">
        <fgColor rgb="FF000000"/>
        <bgColor indexed="64"/>
      </patternFill>
    </fill>
    <fill>
      <patternFill patternType="solid">
        <fgColor rgb="FFFFFFFF"/>
        <bgColor rgb="FF000000"/>
      </patternFill>
    </fill>
    <fill>
      <patternFill patternType="solid">
        <fgColor rgb="FF92D050"/>
        <bgColor indexed="64"/>
      </patternFill>
    </fill>
    <fill>
      <patternFill patternType="solid">
        <fgColor theme="1"/>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EBEBFF"/>
        <bgColor rgb="FF000000"/>
      </patternFill>
    </fill>
    <fill>
      <patternFill patternType="solid">
        <fgColor theme="0" tint="-4.9989318521683403E-2"/>
        <bgColor indexed="64"/>
      </patternFill>
    </fill>
    <fill>
      <patternFill patternType="solid">
        <fgColor rgb="FFFFEFFF"/>
        <bgColor indexed="64"/>
      </patternFill>
    </fill>
    <fill>
      <patternFill patternType="solid">
        <fgColor rgb="FFDFFDE8"/>
        <bgColor indexed="64"/>
      </patternFill>
    </fill>
    <fill>
      <patternFill patternType="solid">
        <fgColor rgb="FFFFE7E7"/>
        <bgColor indexed="64"/>
      </patternFill>
    </fill>
    <fill>
      <patternFill patternType="solid">
        <fgColor rgb="FFE7EEF9"/>
      </patternFill>
    </fill>
    <fill>
      <patternFill patternType="solid">
        <fgColor theme="1" tint="0.34998626667073579"/>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99FF"/>
        <bgColor indexed="64"/>
      </patternFill>
    </fill>
    <fill>
      <patternFill patternType="solid">
        <fgColor theme="2" tint="-9.9978637043366805E-2"/>
        <bgColor indexed="64"/>
      </patternFill>
    </fill>
    <fill>
      <patternFill patternType="solid">
        <fgColor rgb="FFFF9999"/>
        <bgColor indexed="64"/>
      </patternFill>
    </fill>
    <fill>
      <patternFill patternType="solid">
        <fgColor rgb="FF7030A0"/>
        <bgColor indexed="64"/>
      </patternFill>
    </fill>
    <fill>
      <patternFill patternType="solid">
        <fgColor rgb="FFF8FBDD"/>
        <bgColor indexed="64"/>
      </patternFill>
    </fill>
    <fill>
      <patternFill patternType="solid">
        <fgColor theme="1" tint="0.34998626667073579"/>
        <bgColor rgb="FF000000"/>
      </patternFill>
    </fill>
    <fill>
      <patternFill patternType="solid">
        <fgColor theme="1" tint="0.14999847407452621"/>
        <bgColor indexed="64"/>
      </patternFill>
    </fill>
    <fill>
      <patternFill patternType="solid">
        <fgColor rgb="FFFFDDDD"/>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rgb="FF000000"/>
      </left>
      <right/>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diagonal/>
    </border>
    <border>
      <left/>
      <right style="medium">
        <color indexed="64"/>
      </right>
      <top/>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bottom style="double">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rgb="FF000000"/>
      </left>
      <right style="thin">
        <color indexed="64"/>
      </right>
      <top style="thin">
        <color rgb="FF000000"/>
      </top>
      <bottom style="thin">
        <color indexed="64"/>
      </bottom>
      <diagonal/>
    </border>
    <border>
      <left style="thin">
        <color rgb="FF000000"/>
      </left>
      <right/>
      <top style="double">
        <color indexed="64"/>
      </top>
      <bottom style="thin">
        <color indexed="64"/>
      </bottom>
      <diagonal/>
    </border>
    <border>
      <left style="thin">
        <color indexed="64"/>
      </left>
      <right style="thin">
        <color rgb="FF000000"/>
      </right>
      <top style="double">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rgb="FF000000"/>
      </left>
      <right/>
      <top style="double">
        <color indexed="64"/>
      </top>
      <bottom/>
      <diagonal/>
    </border>
    <border>
      <left style="thin">
        <color rgb="FF000000"/>
      </left>
      <right/>
      <top/>
      <bottom style="double">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double">
        <color indexed="64"/>
      </bottom>
      <diagonal/>
    </border>
    <border>
      <left/>
      <right style="thin">
        <color rgb="FF000000"/>
      </right>
      <top style="double">
        <color indexed="64"/>
      </top>
      <bottom style="thin">
        <color indexed="64"/>
      </bottom>
      <diagonal/>
    </border>
    <border>
      <left/>
      <right style="thin">
        <color rgb="FF000000"/>
      </right>
      <top/>
      <bottom style="thin">
        <color indexed="64"/>
      </bottom>
      <diagonal/>
    </border>
    <border>
      <left style="thin">
        <color rgb="FF000000"/>
      </left>
      <right style="thin">
        <color indexed="64"/>
      </right>
      <top/>
      <bottom style="double">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indexed="64"/>
      </right>
      <top style="double">
        <color indexed="64"/>
      </top>
      <bottom/>
      <diagonal/>
    </border>
    <border>
      <left style="thin">
        <color rgb="FF000000"/>
      </left>
      <right style="thin">
        <color indexed="64"/>
      </right>
      <top/>
      <bottom/>
      <diagonal/>
    </border>
    <border>
      <left style="thin">
        <color indexed="64"/>
      </left>
      <right style="medium">
        <color indexed="64"/>
      </right>
      <top style="thin">
        <color indexed="64"/>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double">
        <color indexed="64"/>
      </top>
      <bottom style="thin">
        <color rgb="FF000000"/>
      </bottom>
      <diagonal/>
    </border>
    <border>
      <left style="thin">
        <color indexed="64"/>
      </left>
      <right style="thin">
        <color indexed="64"/>
      </right>
      <top style="double">
        <color indexed="64"/>
      </top>
      <bottom style="thin">
        <color rgb="FF000000"/>
      </bottom>
      <diagonal/>
    </border>
    <border>
      <left style="thin">
        <color indexed="64"/>
      </left>
      <right style="thin">
        <color indexed="64"/>
      </right>
      <top style="thin">
        <color rgb="FF000000"/>
      </top>
      <bottom style="double">
        <color indexed="64"/>
      </bottom>
      <diagonal/>
    </border>
    <border>
      <left/>
      <right style="thin">
        <color rgb="FF000000"/>
      </right>
      <top style="double">
        <color indexed="64"/>
      </top>
      <bottom/>
      <diagonal/>
    </border>
    <border>
      <left style="double">
        <color indexed="64"/>
      </left>
      <right/>
      <top style="double">
        <color indexed="64"/>
      </top>
      <bottom/>
      <diagonal/>
    </border>
    <border>
      <left/>
      <right style="thin">
        <color rgb="FF000000"/>
      </right>
      <top/>
      <bottom style="double">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thin">
        <color rgb="FF000000"/>
      </left>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right style="medium">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style="thin">
        <color indexed="64"/>
      </bottom>
      <diagonal/>
    </border>
    <border>
      <left/>
      <right style="thin">
        <color rgb="FF000000"/>
      </right>
      <top/>
      <bottom/>
      <diagonal/>
    </border>
    <border>
      <left style="double">
        <color indexed="64"/>
      </left>
      <right/>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double">
        <color rgb="FF000000"/>
      </top>
      <bottom/>
      <diagonal/>
    </border>
    <border>
      <left style="double">
        <color rgb="FF000000"/>
      </left>
      <right/>
      <top style="double">
        <color rgb="FF000000"/>
      </top>
      <bottom/>
      <diagonal/>
    </border>
    <border>
      <left style="thin">
        <color indexed="64"/>
      </left>
      <right/>
      <top style="double">
        <color rgb="FF000000"/>
      </top>
      <bottom/>
      <diagonal/>
    </border>
    <border>
      <left style="thin">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diagonal/>
    </border>
    <border>
      <left style="double">
        <color rgb="FF000000"/>
      </left>
      <right/>
      <top/>
      <bottom style="double">
        <color rgb="FF000000"/>
      </bottom>
      <diagonal/>
    </border>
    <border>
      <left style="thin">
        <color indexed="64"/>
      </left>
      <right/>
      <top/>
      <bottom style="double">
        <color rgb="FF000000"/>
      </bottom>
      <diagonal/>
    </border>
    <border>
      <left style="thin">
        <color indexed="64"/>
      </left>
      <right style="thin">
        <color indexed="64"/>
      </right>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style="double">
        <color rgb="FF000000"/>
      </left>
      <right style="thin">
        <color indexed="64"/>
      </right>
      <top style="double">
        <color rgb="FF000000"/>
      </top>
      <bottom/>
      <diagonal/>
    </border>
    <border>
      <left style="medium">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bottom style="double">
        <color rgb="FF000000"/>
      </bottom>
      <diagonal/>
    </border>
    <border>
      <left style="medium">
        <color indexed="64"/>
      </left>
      <right style="thin">
        <color indexed="64"/>
      </right>
      <top/>
      <bottom style="double">
        <color rgb="FF000000"/>
      </bottom>
      <diagonal/>
    </border>
    <border>
      <left style="thin">
        <color indexed="64"/>
      </left>
      <right style="double">
        <color rgb="FF000000"/>
      </right>
      <top/>
      <bottom style="double">
        <color rgb="FF000000"/>
      </bottom>
      <diagonal/>
    </border>
    <border>
      <left/>
      <right/>
      <top style="double">
        <color indexed="64"/>
      </top>
      <bottom style="double">
        <color rgb="FF000000"/>
      </bottom>
      <diagonal/>
    </border>
  </borders>
  <cellStyleXfs count="2361">
    <xf numFmtId="0" fontId="0" fillId="0" borderId="0"/>
    <xf numFmtId="0" fontId="19" fillId="0" borderId="0"/>
    <xf numFmtId="0" fontId="20" fillId="0" borderId="0"/>
    <xf numFmtId="0" fontId="26" fillId="0" borderId="0"/>
    <xf numFmtId="0" fontId="26" fillId="0" borderId="0"/>
    <xf numFmtId="0" fontId="20" fillId="0" borderId="0"/>
    <xf numFmtId="0" fontId="20" fillId="0" borderId="0"/>
    <xf numFmtId="0" fontId="27" fillId="0" borderId="0"/>
    <xf numFmtId="0" fontId="26" fillId="0" borderId="0"/>
    <xf numFmtId="0" fontId="27" fillId="0" borderId="0"/>
    <xf numFmtId="0" fontId="26" fillId="0" borderId="0"/>
    <xf numFmtId="0" fontId="26" fillId="0" borderId="0"/>
    <xf numFmtId="0" fontId="27" fillId="0" borderId="0"/>
    <xf numFmtId="0" fontId="30" fillId="0" borderId="0" applyNumberFormat="0" applyFill="0" applyBorder="0" applyAlignment="0" applyProtection="0">
      <alignment vertical="top"/>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4" fontId="20" fillId="0" borderId="0">
      <protection locked="0"/>
    </xf>
    <xf numFmtId="165" fontId="20" fillId="0" borderId="0">
      <protection locked="0"/>
    </xf>
    <xf numFmtId="166" fontId="20" fillId="0" borderId="0">
      <protection locked="0"/>
    </xf>
    <xf numFmtId="166" fontId="20" fillId="0" borderId="0">
      <protection locked="0"/>
    </xf>
    <xf numFmtId="167" fontId="33" fillId="0" borderId="0"/>
    <xf numFmtId="0" fontId="19" fillId="0" borderId="0"/>
    <xf numFmtId="0" fontId="19" fillId="0" borderId="0"/>
    <xf numFmtId="0" fontId="20" fillId="0" borderId="0"/>
    <xf numFmtId="0" fontId="34" fillId="0" borderId="0"/>
    <xf numFmtId="0" fontId="18" fillId="0" borderId="0"/>
    <xf numFmtId="0" fontId="20"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3" fillId="0" borderId="0"/>
    <xf numFmtId="0" fontId="154" fillId="0" borderId="0"/>
    <xf numFmtId="0" fontId="16" fillId="0" borderId="0"/>
    <xf numFmtId="0" fontId="16" fillId="0" borderId="0"/>
    <xf numFmtId="0" fontId="152" fillId="0" borderId="0"/>
    <xf numFmtId="0" fontId="152" fillId="0" borderId="0"/>
    <xf numFmtId="0" fontId="152" fillId="0" borderId="0"/>
    <xf numFmtId="0" fontId="20" fillId="0" borderId="0"/>
    <xf numFmtId="0" fontId="155" fillId="0" borderId="0"/>
    <xf numFmtId="0" fontId="20" fillId="0" borderId="0"/>
    <xf numFmtId="0" fontId="20" fillId="0" borderId="0"/>
    <xf numFmtId="0" fontId="156" fillId="0" borderId="0" applyBorder="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3" fillId="0" borderId="0"/>
    <xf numFmtId="0" fontId="13" fillId="0" borderId="0"/>
    <xf numFmtId="0" fontId="156" fillId="0" borderId="0" applyBorder="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7" fillId="0" borderId="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6" fillId="0" borderId="0" applyBorder="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476" fillId="0" borderId="0"/>
    <xf numFmtId="0" fontId="476" fillId="0" borderId="0"/>
    <xf numFmtId="0" fontId="476" fillId="0" borderId="0"/>
  </cellStyleXfs>
  <cellXfs count="4658">
    <xf numFmtId="0" fontId="0" fillId="0" borderId="0" xfId="0"/>
    <xf numFmtId="0" fontId="22" fillId="0" borderId="0" xfId="1" applyFont="1" applyAlignment="1">
      <alignment horizontal="left" vertical="center" wrapText="1"/>
    </xf>
    <xf numFmtId="0" fontId="21" fillId="0" borderId="0" xfId="1" applyFont="1" applyAlignment="1">
      <alignment horizontal="left" vertical="center" wrapText="1"/>
    </xf>
    <xf numFmtId="0" fontId="21" fillId="0" borderId="0" xfId="1" applyFont="1" applyAlignment="1">
      <alignment vertical="center"/>
    </xf>
    <xf numFmtId="0" fontId="20" fillId="0" borderId="0" xfId="0" applyFont="1" applyAlignment="1">
      <alignment horizontal="left"/>
    </xf>
    <xf numFmtId="0" fontId="20" fillId="0" borderId="0" xfId="0" applyFont="1"/>
    <xf numFmtId="0" fontId="35" fillId="0" borderId="0" xfId="0" applyFont="1"/>
    <xf numFmtId="0" fontId="36" fillId="0" borderId="0" xfId="0" applyFont="1" applyAlignment="1">
      <alignment horizontal="left"/>
    </xf>
    <xf numFmtId="0" fontId="37" fillId="0" borderId="0" xfId="0" applyFont="1" applyAlignment="1">
      <alignment vertical="center"/>
    </xf>
    <xf numFmtId="0" fontId="38" fillId="0" borderId="0" xfId="0" applyFont="1"/>
    <xf numFmtId="0" fontId="39" fillId="0" borderId="0" xfId="0" applyFont="1" applyAlignment="1">
      <alignment horizontal="left"/>
    </xf>
    <xf numFmtId="0" fontId="0" fillId="0" borderId="0" xfId="0" applyAlignment="1">
      <alignment horizontal="center"/>
    </xf>
    <xf numFmtId="16" fontId="0" fillId="0" borderId="0" xfId="0" applyNumberFormat="1" applyAlignment="1">
      <alignment horizontal="center"/>
    </xf>
    <xf numFmtId="0" fontId="41" fillId="0" borderId="1" xfId="0" applyFont="1" applyBorder="1" applyAlignment="1">
      <alignment horizontal="left" vertical="center" wrapText="1"/>
    </xf>
    <xf numFmtId="0" fontId="42" fillId="0" borderId="0" xfId="0" applyFont="1" applyAlignment="1">
      <alignment vertical="center"/>
    </xf>
    <xf numFmtId="0" fontId="38" fillId="0" borderId="5" xfId="0" applyFont="1" applyBorder="1" applyAlignment="1">
      <alignment horizontal="center" vertical="center" wrapText="1"/>
    </xf>
    <xf numFmtId="0" fontId="41" fillId="0" borderId="5" xfId="0" applyFont="1" applyBorder="1" applyAlignment="1">
      <alignment horizontal="left" vertical="center" wrapText="1"/>
    </xf>
    <xf numFmtId="0" fontId="48" fillId="0" borderId="0" xfId="0" applyFont="1"/>
    <xf numFmtId="16" fontId="44" fillId="0" borderId="0" xfId="0" applyNumberFormat="1" applyFont="1" applyAlignment="1">
      <alignment horizontal="left" vertical="center"/>
    </xf>
    <xf numFmtId="168" fontId="0" fillId="0" borderId="0" xfId="0" applyNumberFormat="1" applyAlignment="1">
      <alignment horizontal="left" vertical="center"/>
    </xf>
    <xf numFmtId="0" fontId="38" fillId="0" borderId="0" xfId="0" applyFont="1" applyAlignment="1">
      <alignment horizontal="center" vertical="center"/>
    </xf>
    <xf numFmtId="0" fontId="0" fillId="0" borderId="0" xfId="0" applyAlignment="1">
      <alignment horizontal="center" vertical="center"/>
    </xf>
    <xf numFmtId="0" fontId="49" fillId="0" borderId="0" xfId="2" applyFont="1" applyAlignment="1">
      <alignment horizontal="left" vertical="center" indent="1"/>
    </xf>
    <xf numFmtId="0" fontId="38" fillId="0" borderId="0" xfId="0" applyFont="1" applyAlignment="1">
      <alignment vertical="center"/>
    </xf>
    <xf numFmtId="0" fontId="0" fillId="0" borderId="0" xfId="0" applyAlignment="1">
      <alignment horizontal="left"/>
    </xf>
    <xf numFmtId="0" fontId="50" fillId="0" borderId="0" xfId="2" applyFont="1" applyAlignment="1">
      <alignment horizontal="left" vertical="center" indent="1"/>
    </xf>
    <xf numFmtId="0" fontId="38" fillId="0" borderId="0" xfId="0" applyFont="1" applyAlignment="1">
      <alignment horizontal="left" vertical="center"/>
    </xf>
    <xf numFmtId="0" fontId="0" fillId="0" borderId="0" xfId="0" applyAlignment="1">
      <alignment vertical="center"/>
    </xf>
    <xf numFmtId="0" fontId="51" fillId="0" borderId="0" xfId="0" applyFont="1" applyAlignment="1">
      <alignment vertical="center"/>
    </xf>
    <xf numFmtId="0" fontId="50" fillId="0" borderId="0" xfId="0" applyFont="1"/>
    <xf numFmtId="0" fontId="50" fillId="0" borderId="0" xfId="0" applyFont="1" applyAlignment="1">
      <alignment vertical="center"/>
    </xf>
    <xf numFmtId="0" fontId="0" fillId="0" borderId="0" xfId="0" applyAlignment="1">
      <alignment horizontal="left" vertical="center"/>
    </xf>
    <xf numFmtId="0" fontId="52" fillId="0" borderId="0" xfId="13" applyFont="1" applyFill="1" applyAlignment="1" applyProtection="1">
      <alignment vertical="center"/>
    </xf>
    <xf numFmtId="0" fontId="52" fillId="0" borderId="0" xfId="13" applyFont="1" applyFill="1" applyAlignment="1" applyProtection="1"/>
    <xf numFmtId="0" fontId="0" fillId="0" borderId="0" xfId="0" applyAlignment="1">
      <alignment horizontal="right"/>
    </xf>
    <xf numFmtId="0" fontId="50" fillId="0" borderId="0" xfId="2" applyFont="1" applyAlignment="1">
      <alignment horizontal="left" vertical="center" wrapText="1" indent="1"/>
    </xf>
    <xf numFmtId="0" fontId="37" fillId="0" borderId="0" xfId="0" applyFont="1"/>
    <xf numFmtId="0" fontId="39" fillId="0" borderId="0" xfId="0" applyFont="1"/>
    <xf numFmtId="0" fontId="50" fillId="0" borderId="0" xfId="0" applyFont="1" applyAlignment="1">
      <alignment horizontal="left"/>
    </xf>
    <xf numFmtId="0" fontId="53" fillId="0" borderId="0" xfId="0" applyFont="1" applyAlignment="1">
      <alignment vertical="center"/>
    </xf>
    <xf numFmtId="16" fontId="0" fillId="0" borderId="5" xfId="0" applyNumberFormat="1" applyBorder="1" applyAlignment="1">
      <alignment horizontal="center" vertical="center"/>
    </xf>
    <xf numFmtId="0" fontId="39" fillId="0" borderId="0" xfId="0" applyFont="1" applyAlignment="1">
      <alignment vertical="center"/>
    </xf>
    <xf numFmtId="0" fontId="54" fillId="0" borderId="0" xfId="0" applyFont="1"/>
    <xf numFmtId="0" fontId="57" fillId="0" borderId="0" xfId="0" applyFont="1" applyAlignment="1">
      <alignment horizontal="left"/>
    </xf>
    <xf numFmtId="0" fontId="58" fillId="0" borderId="0" xfId="0" applyFont="1"/>
    <xf numFmtId="0" fontId="36" fillId="0" borderId="0" xfId="0" applyFont="1"/>
    <xf numFmtId="0" fontId="39" fillId="0" borderId="0" xfId="0" applyFont="1" applyAlignment="1">
      <alignment horizontal="center"/>
    </xf>
    <xf numFmtId="16" fontId="39" fillId="0" borderId="0" xfId="0" applyNumberFormat="1" applyFont="1" applyAlignment="1">
      <alignment horizontal="center"/>
    </xf>
    <xf numFmtId="168" fontId="50" fillId="0" borderId="0" xfId="0" applyNumberFormat="1" applyFont="1" applyAlignment="1">
      <alignment horizontal="left" vertical="center"/>
    </xf>
    <xf numFmtId="0" fontId="59" fillId="0" borderId="0" xfId="0" applyFont="1"/>
    <xf numFmtId="0" fontId="55" fillId="0" borderId="0" xfId="0" applyFont="1" applyAlignment="1">
      <alignment horizontal="center" vertical="center"/>
    </xf>
    <xf numFmtId="0" fontId="55" fillId="0" borderId="0" xfId="0" applyFont="1" applyAlignment="1">
      <alignment horizontal="left" vertical="center"/>
    </xf>
    <xf numFmtId="0" fontId="60" fillId="0" borderId="0" xfId="0" applyFont="1" applyAlignment="1">
      <alignment vertical="center"/>
    </xf>
    <xf numFmtId="0" fontId="55" fillId="0" borderId="0" xfId="0" applyFont="1" applyAlignment="1">
      <alignment vertical="center"/>
    </xf>
    <xf numFmtId="0" fontId="50" fillId="0" borderId="0" xfId="0" applyFont="1" applyAlignment="1">
      <alignment horizontal="left" vertical="center"/>
    </xf>
    <xf numFmtId="0" fontId="61" fillId="0" borderId="0" xfId="13" applyFont="1" applyFill="1" applyAlignment="1" applyProtection="1">
      <alignment vertical="center"/>
    </xf>
    <xf numFmtId="0" fontId="61" fillId="0" borderId="0" xfId="13" applyFont="1" applyFill="1" applyAlignment="1" applyProtection="1"/>
    <xf numFmtId="0" fontId="50" fillId="0" borderId="0" xfId="0" applyFont="1" applyAlignment="1">
      <alignment horizontal="right"/>
    </xf>
    <xf numFmtId="0" fontId="50" fillId="0" borderId="0" xfId="0" applyFont="1" applyAlignment="1">
      <alignment horizontal="center"/>
    </xf>
    <xf numFmtId="0" fontId="20" fillId="0" borderId="0" xfId="0" applyFont="1" applyAlignment="1">
      <alignment horizontal="left" vertical="center"/>
    </xf>
    <xf numFmtId="0" fontId="29" fillId="0" borderId="0" xfId="0" applyFont="1"/>
    <xf numFmtId="0" fontId="63" fillId="0" borderId="0" xfId="0" applyFont="1" applyAlignment="1">
      <alignment vertical="center"/>
    </xf>
    <xf numFmtId="0" fontId="28" fillId="0" borderId="0" xfId="0" applyFont="1" applyAlignment="1">
      <alignment horizontal="left"/>
    </xf>
    <xf numFmtId="0" fontId="40" fillId="0" borderId="0" xfId="0" applyFont="1" applyAlignment="1">
      <alignment vertical="center"/>
    </xf>
    <xf numFmtId="0" fontId="29" fillId="0" borderId="0" xfId="0" applyFont="1" applyAlignment="1">
      <alignment horizontal="left"/>
    </xf>
    <xf numFmtId="0" fontId="28" fillId="0" borderId="0" xfId="0" applyFont="1"/>
    <xf numFmtId="16" fontId="65" fillId="0" borderId="0" xfId="0" applyNumberFormat="1" applyFont="1" applyAlignment="1">
      <alignment horizontal="center" vertical="top"/>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top" wrapText="1"/>
    </xf>
    <xf numFmtId="0" fontId="29" fillId="0" borderId="0" xfId="0" applyFont="1" applyAlignment="1">
      <alignment vertical="center"/>
    </xf>
    <xf numFmtId="0" fontId="28" fillId="0" borderId="0" xfId="0" applyFont="1" applyAlignment="1">
      <alignment vertical="center"/>
    </xf>
    <xf numFmtId="0" fontId="66" fillId="0" borderId="3" xfId="0" applyFont="1" applyBorder="1" applyAlignment="1">
      <alignment horizontal="center" vertical="top"/>
    </xf>
    <xf numFmtId="0" fontId="28" fillId="6" borderId="18" xfId="0" applyFont="1" applyFill="1" applyBorder="1" applyAlignment="1">
      <alignment horizontal="center" vertical="center" wrapText="1"/>
    </xf>
    <xf numFmtId="16" fontId="29" fillId="2" borderId="2" xfId="0" applyNumberFormat="1" applyFont="1" applyFill="1" applyBorder="1" applyAlignment="1">
      <alignment horizontal="center" vertical="center"/>
    </xf>
    <xf numFmtId="0" fontId="64" fillId="0" borderId="0" xfId="2" applyFont="1" applyAlignment="1">
      <alignment horizontal="right" vertical="center" indent="1"/>
    </xf>
    <xf numFmtId="0" fontId="69" fillId="0" borderId="0" xfId="0" applyFont="1"/>
    <xf numFmtId="0" fontId="28" fillId="0" borderId="0" xfId="0" applyFont="1" applyAlignment="1">
      <alignment horizontal="center" vertical="center"/>
    </xf>
    <xf numFmtId="0" fontId="29" fillId="0" borderId="0" xfId="0" applyFont="1" applyAlignment="1">
      <alignment horizontal="right"/>
    </xf>
    <xf numFmtId="0" fontId="31" fillId="0" borderId="0" xfId="13" applyFont="1" applyFill="1" applyAlignment="1" applyProtection="1"/>
    <xf numFmtId="0" fontId="29" fillId="0" borderId="0" xfId="0" applyFont="1" applyAlignment="1">
      <alignment horizontal="left" vertical="center"/>
    </xf>
    <xf numFmtId="0" fontId="31" fillId="0" borderId="0" xfId="13" applyFont="1" applyFill="1" applyAlignment="1" applyProtection="1">
      <alignment vertical="center"/>
    </xf>
    <xf numFmtId="0" fontId="29" fillId="0" borderId="0" xfId="0" applyFont="1" applyAlignment="1">
      <alignment horizontal="center"/>
    </xf>
    <xf numFmtId="0" fontId="55" fillId="0" borderId="14" xfId="0" applyFont="1" applyBorder="1" applyAlignment="1">
      <alignment horizontal="center" vertical="center" wrapText="1"/>
    </xf>
    <xf numFmtId="0" fontId="55" fillId="0" borderId="1" xfId="0" applyFont="1" applyBorder="1" applyAlignment="1">
      <alignment horizontal="center" vertical="top" wrapText="1"/>
    </xf>
    <xf numFmtId="0" fontId="55" fillId="0" borderId="12" xfId="0" applyFont="1" applyBorder="1" applyAlignment="1">
      <alignment horizontal="center" vertical="center" wrapText="1"/>
    </xf>
    <xf numFmtId="0" fontId="56" fillId="0" borderId="5" xfId="0" applyFont="1" applyBorder="1" applyAlignment="1">
      <alignment horizontal="center" vertical="top"/>
    </xf>
    <xf numFmtId="0" fontId="50" fillId="0" borderId="2" xfId="0" applyFont="1" applyBorder="1" applyAlignment="1">
      <alignment horizontal="center" vertical="center"/>
    </xf>
    <xf numFmtId="16" fontId="50" fillId="0" borderId="1" xfId="0" applyNumberFormat="1" applyFont="1" applyBorder="1" applyAlignment="1">
      <alignment horizontal="center" vertical="center"/>
    </xf>
    <xf numFmtId="16" fontId="50" fillId="0" borderId="2" xfId="0" applyNumberFormat="1" applyFont="1" applyBorder="1" applyAlignment="1">
      <alignment horizontal="center" vertical="center"/>
    </xf>
    <xf numFmtId="0" fontId="74" fillId="0" borderId="0" xfId="13" applyFont="1" applyFill="1" applyAlignment="1" applyProtection="1"/>
    <xf numFmtId="0" fontId="55" fillId="0" borderId="1" xfId="0" applyFont="1" applyBorder="1" applyAlignment="1">
      <alignment horizontal="center" vertical="center" wrapText="1"/>
    </xf>
    <xf numFmtId="0" fontId="56" fillId="0" borderId="13" xfId="0" applyFont="1" applyBorder="1" applyAlignment="1">
      <alignment horizontal="center" vertical="center"/>
    </xf>
    <xf numFmtId="0" fontId="56" fillId="0" borderId="5" xfId="0" applyFont="1" applyBorder="1" applyAlignment="1">
      <alignment horizontal="center" vertical="center"/>
    </xf>
    <xf numFmtId="0" fontId="62" fillId="0" borderId="0" xfId="0" applyFont="1" applyAlignment="1">
      <alignment horizontal="center" vertical="center"/>
    </xf>
    <xf numFmtId="0" fontId="70" fillId="0" borderId="0" xfId="0" applyFont="1" applyAlignment="1">
      <alignment horizontal="center"/>
    </xf>
    <xf numFmtId="0" fontId="29" fillId="0" borderId="0" xfId="2" applyFont="1" applyAlignment="1">
      <alignment horizontal="left" vertical="center" indent="1"/>
    </xf>
    <xf numFmtId="0" fontId="78" fillId="0" borderId="0" xfId="13" applyFont="1" applyFill="1" applyAlignment="1" applyProtection="1"/>
    <xf numFmtId="0" fontId="79" fillId="0" borderId="0" xfId="2" applyFont="1" applyAlignment="1">
      <alignment horizontal="left" vertical="center" indent="1"/>
    </xf>
    <xf numFmtId="0" fontId="29" fillId="0" borderId="0" xfId="2" applyFont="1" applyAlignment="1">
      <alignment horizontal="left" vertical="center" wrapText="1" indent="1"/>
    </xf>
    <xf numFmtId="0" fontId="40" fillId="0" borderId="0" xfId="0" applyFont="1"/>
    <xf numFmtId="0" fontId="29" fillId="0" borderId="0" xfId="0" applyFont="1" applyAlignment="1">
      <alignment horizontal="center" vertical="center"/>
    </xf>
    <xf numFmtId="0" fontId="28" fillId="0" borderId="3" xfId="0" applyFont="1" applyBorder="1" applyAlignment="1">
      <alignment horizontal="center"/>
    </xf>
    <xf numFmtId="16" fontId="68" fillId="0" borderId="9" xfId="0" applyNumberFormat="1" applyFont="1" applyBorder="1" applyAlignment="1">
      <alignment horizontal="left" vertical="center"/>
    </xf>
    <xf numFmtId="16" fontId="68" fillId="0" borderId="3" xfId="0" applyNumberFormat="1" applyFont="1" applyBorder="1" applyAlignment="1">
      <alignment horizontal="left" vertical="center"/>
    </xf>
    <xf numFmtId="0" fontId="57" fillId="0" borderId="0" xfId="0" applyFont="1"/>
    <xf numFmtId="0" fontId="80" fillId="0" borderId="0" xfId="0" applyFont="1" applyAlignment="1">
      <alignment horizontal="centerContinuous"/>
    </xf>
    <xf numFmtId="0" fontId="81" fillId="0" borderId="0" xfId="0" applyFont="1"/>
    <xf numFmtId="0" fontId="80" fillId="0" borderId="0" xfId="0" applyFont="1" applyAlignment="1">
      <alignment horizontal="center"/>
    </xf>
    <xf numFmtId="0" fontId="83" fillId="0" borderId="0" xfId="0" applyFont="1"/>
    <xf numFmtId="0" fontId="55" fillId="0" borderId="0" xfId="0" applyFont="1" applyAlignment="1">
      <alignment horizontal="left"/>
    </xf>
    <xf numFmtId="0" fontId="84" fillId="0" borderId="0" xfId="0" applyFont="1" applyAlignment="1">
      <alignment horizontal="center"/>
    </xf>
    <xf numFmtId="0" fontId="85" fillId="0" borderId="0" xfId="0" applyFont="1" applyAlignment="1">
      <alignment horizontal="center"/>
    </xf>
    <xf numFmtId="0" fontId="38" fillId="0" borderId="0" xfId="0" applyFont="1" applyAlignment="1">
      <alignment horizontal="center"/>
    </xf>
    <xf numFmtId="0" fontId="37" fillId="0" borderId="0" xfId="0" applyFont="1" applyAlignment="1">
      <alignment horizontal="left"/>
    </xf>
    <xf numFmtId="16" fontId="29" fillId="0" borderId="0" xfId="0" applyNumberFormat="1" applyFont="1" applyAlignment="1">
      <alignment horizontal="center" vertical="center"/>
    </xf>
    <xf numFmtId="0" fontId="75" fillId="0" borderId="0" xfId="0" applyFont="1"/>
    <xf numFmtId="0" fontId="63" fillId="0" borderId="0" xfId="0" applyFont="1" applyAlignment="1">
      <alignment horizontal="left"/>
    </xf>
    <xf numFmtId="0" fontId="77" fillId="0" borderId="0" xfId="2" applyFont="1" applyAlignment="1">
      <alignment vertical="center"/>
    </xf>
    <xf numFmtId="0" fontId="87" fillId="0" borderId="0" xfId="0" applyFont="1" applyAlignment="1">
      <alignment horizontal="center" vertical="center" wrapText="1"/>
    </xf>
    <xf numFmtId="0" fontId="86" fillId="0" borderId="0" xfId="0" applyFont="1" applyAlignment="1">
      <alignment horizontal="left" vertical="center"/>
    </xf>
    <xf numFmtId="0" fontId="20" fillId="0" borderId="0" xfId="0" applyFont="1" applyAlignment="1">
      <alignment vertical="center"/>
    </xf>
    <xf numFmtId="0" fontId="86" fillId="0" borderId="0" xfId="0" applyFont="1" applyAlignment="1">
      <alignment vertical="center"/>
    </xf>
    <xf numFmtId="0" fontId="35" fillId="0" borderId="0" xfId="0" applyFont="1" applyAlignment="1">
      <alignment vertical="center"/>
    </xf>
    <xf numFmtId="0" fontId="80" fillId="0" borderId="0" xfId="0" applyFont="1" applyAlignment="1">
      <alignment horizontal="centerContinuous" vertical="center"/>
    </xf>
    <xf numFmtId="0" fontId="80" fillId="0" borderId="0" xfId="0" applyFont="1" applyAlignment="1">
      <alignment horizontal="center" vertical="center"/>
    </xf>
    <xf numFmtId="0" fontId="82" fillId="0" borderId="0" xfId="0" applyFont="1" applyAlignment="1">
      <alignment vertical="center"/>
    </xf>
    <xf numFmtId="0" fontId="50" fillId="0" borderId="0" xfId="0" applyFont="1" applyAlignment="1">
      <alignment horizontal="center" vertical="center"/>
    </xf>
    <xf numFmtId="0" fontId="83" fillId="0" borderId="0" xfId="0" applyFont="1" applyAlignment="1">
      <alignment vertical="center"/>
    </xf>
    <xf numFmtId="0" fontId="90" fillId="0" borderId="0" xfId="0" applyFont="1" applyAlignment="1">
      <alignment vertical="center"/>
    </xf>
    <xf numFmtId="0" fontId="91" fillId="0" borderId="0" xfId="0" applyFont="1" applyAlignment="1">
      <alignment horizontal="left"/>
    </xf>
    <xf numFmtId="0" fontId="92" fillId="0" borderId="0" xfId="0" applyFont="1" applyAlignment="1">
      <alignment horizontal="center" vertical="top"/>
    </xf>
    <xf numFmtId="0" fontId="93" fillId="0" borderId="1" xfId="0" applyFont="1" applyBorder="1" applyAlignment="1">
      <alignment horizontal="center" vertical="center" wrapText="1"/>
    </xf>
    <xf numFmtId="0" fontId="55" fillId="0" borderId="1" xfId="0" applyFont="1" applyBorder="1" applyAlignment="1">
      <alignment horizontal="center" vertical="top"/>
    </xf>
    <xf numFmtId="0" fontId="56" fillId="0" borderId="13" xfId="0" applyFont="1" applyBorder="1" applyAlignment="1">
      <alignment horizontal="center" vertical="top"/>
    </xf>
    <xf numFmtId="0" fontId="55" fillId="0" borderId="5" xfId="0" applyFont="1" applyBorder="1" applyAlignment="1">
      <alignment horizontal="center" vertical="center" wrapText="1"/>
    </xf>
    <xf numFmtId="0" fontId="93" fillId="0" borderId="5" xfId="0" applyFont="1" applyBorder="1" applyAlignment="1">
      <alignment horizontal="center" vertical="center" wrapText="1"/>
    </xf>
    <xf numFmtId="16" fontId="50" fillId="2" borderId="7" xfId="0" applyNumberFormat="1" applyFont="1" applyFill="1" applyBorder="1" applyAlignment="1">
      <alignment horizontal="center" vertical="center"/>
    </xf>
    <xf numFmtId="16" fontId="50" fillId="2" borderId="10" xfId="0" applyNumberFormat="1" applyFont="1" applyFill="1" applyBorder="1" applyAlignment="1">
      <alignment horizontal="center" vertical="center"/>
    </xf>
    <xf numFmtId="16" fontId="50" fillId="2" borderId="12" xfId="0" applyNumberFormat="1" applyFont="1" applyFill="1" applyBorder="1" applyAlignment="1">
      <alignment horizontal="center" vertical="center"/>
    </xf>
    <xf numFmtId="0" fontId="30" fillId="0" borderId="0" xfId="13" applyFill="1" applyAlignment="1" applyProtection="1"/>
    <xf numFmtId="0" fontId="21" fillId="0" borderId="0" xfId="0" applyFont="1"/>
    <xf numFmtId="16" fontId="50" fillId="0" borderId="14" xfId="0" applyNumberFormat="1" applyFont="1" applyBorder="1" applyAlignment="1">
      <alignment horizontal="center" vertical="center"/>
    </xf>
    <xf numFmtId="0" fontId="76" fillId="0" borderId="0" xfId="0" applyFont="1"/>
    <xf numFmtId="0" fontId="67" fillId="0" borderId="13" xfId="0" applyFont="1" applyBorder="1" applyAlignment="1">
      <alignment horizontal="center"/>
    </xf>
    <xf numFmtId="16" fontId="28" fillId="0" borderId="0" xfId="0" applyNumberFormat="1" applyFont="1" applyAlignment="1">
      <alignment horizontal="center" vertical="top"/>
    </xf>
    <xf numFmtId="16" fontId="50" fillId="0" borderId="15" xfId="0" applyNumberFormat="1" applyFont="1" applyBorder="1" applyAlignment="1">
      <alignment horizontal="center" vertical="center"/>
    </xf>
    <xf numFmtId="16" fontId="50" fillId="0" borderId="3" xfId="0" applyNumberFormat="1" applyFont="1" applyBorder="1" applyAlignment="1">
      <alignment horizontal="left" vertical="center"/>
    </xf>
    <xf numFmtId="16" fontId="50" fillId="0" borderId="5" xfId="0" applyNumberFormat="1" applyFont="1" applyBorder="1" applyAlignment="1">
      <alignment horizontal="center" vertical="center"/>
    </xf>
    <xf numFmtId="16" fontId="88" fillId="2" borderId="7" xfId="0" applyNumberFormat="1" applyFont="1" applyFill="1" applyBorder="1" applyAlignment="1">
      <alignment horizontal="center" vertical="center"/>
    </xf>
    <xf numFmtId="16" fontId="29" fillId="2" borderId="1" xfId="0" applyNumberFormat="1" applyFont="1" applyFill="1" applyBorder="1" applyAlignment="1">
      <alignment horizontal="center" vertical="center"/>
    </xf>
    <xf numFmtId="16" fontId="68" fillId="0" borderId="7" xfId="0" applyNumberFormat="1" applyFont="1" applyBorder="1" applyAlignment="1">
      <alignment horizontal="center" vertical="center"/>
    </xf>
    <xf numFmtId="16" fontId="29" fillId="0" borderId="0" xfId="0" applyNumberFormat="1" applyFont="1"/>
    <xf numFmtId="16" fontId="29" fillId="2" borderId="5" xfId="0" applyNumberFormat="1" applyFont="1" applyFill="1" applyBorder="1" applyAlignment="1">
      <alignment horizontal="center" vertical="center"/>
    </xf>
    <xf numFmtId="16" fontId="29" fillId="2" borderId="15" xfId="0" applyNumberFormat="1" applyFont="1" applyFill="1" applyBorder="1" applyAlignment="1">
      <alignment horizontal="left" vertical="center"/>
    </xf>
    <xf numFmtId="16" fontId="29" fillId="2" borderId="5" xfId="0" applyNumberFormat="1" applyFont="1" applyFill="1" applyBorder="1" applyAlignment="1">
      <alignment horizontal="left" vertical="center"/>
    </xf>
    <xf numFmtId="0" fontId="28" fillId="0" borderId="14" xfId="0" applyFont="1" applyBorder="1" applyAlignment="1">
      <alignment horizontal="left" vertical="center" wrapText="1"/>
    </xf>
    <xf numFmtId="0" fontId="28" fillId="0" borderId="12" xfId="0" applyFont="1" applyBorder="1" applyAlignment="1">
      <alignment horizontal="left" vertical="center" wrapText="1"/>
    </xf>
    <xf numFmtId="0" fontId="40" fillId="0" borderId="0" xfId="0" applyFont="1" applyAlignment="1">
      <alignment horizontal="left" vertical="top"/>
    </xf>
    <xf numFmtId="0" fontId="96" fillId="0" borderId="0" xfId="0" applyFont="1"/>
    <xf numFmtId="16" fontId="0" fillId="4" borderId="12" xfId="0" applyNumberFormat="1" applyFill="1" applyBorder="1" applyAlignment="1">
      <alignment horizontal="center" vertical="center"/>
    </xf>
    <xf numFmtId="0" fontId="57" fillId="0" borderId="0" xfId="0" applyFont="1" applyAlignment="1">
      <alignment vertical="center"/>
    </xf>
    <xf numFmtId="0" fontId="36" fillId="0" borderId="0" xfId="0" applyFont="1" applyAlignment="1">
      <alignment horizontal="left" vertical="center"/>
    </xf>
    <xf numFmtId="0" fontId="81" fillId="0" borderId="0" xfId="0" applyFont="1" applyAlignment="1">
      <alignment vertical="center"/>
    </xf>
    <xf numFmtId="0" fontId="84" fillId="0" borderId="0" xfId="0" applyFont="1" applyAlignment="1">
      <alignment horizontal="center" vertical="center"/>
    </xf>
    <xf numFmtId="0" fontId="85" fillId="0" borderId="0" xfId="0" applyFont="1" applyAlignment="1">
      <alignment horizontal="center" vertical="center"/>
    </xf>
    <xf numFmtId="0" fontId="99" fillId="0" borderId="0" xfId="0" applyFont="1" applyAlignment="1">
      <alignment horizontal="center"/>
    </xf>
    <xf numFmtId="16" fontId="92" fillId="0" borderId="1" xfId="0" applyNumberFormat="1" applyFont="1" applyBorder="1" applyAlignment="1">
      <alignment horizontal="center" vertical="center"/>
    </xf>
    <xf numFmtId="16" fontId="92" fillId="0" borderId="0" xfId="0" applyNumberFormat="1" applyFont="1" applyAlignment="1">
      <alignment horizontal="center" vertical="center"/>
    </xf>
    <xf numFmtId="16" fontId="92" fillId="0" borderId="2" xfId="0" applyNumberFormat="1" applyFont="1" applyBorder="1" applyAlignment="1">
      <alignment horizontal="center" vertical="center"/>
    </xf>
    <xf numFmtId="168" fontId="86" fillId="0" borderId="1" xfId="0" applyNumberFormat="1" applyFont="1" applyBorder="1" applyAlignment="1">
      <alignment horizontal="center" vertical="center"/>
    </xf>
    <xf numFmtId="168" fontId="86" fillId="8" borderId="1" xfId="0" applyNumberFormat="1" applyFont="1" applyFill="1" applyBorder="1" applyAlignment="1">
      <alignment horizontal="center" vertical="center"/>
    </xf>
    <xf numFmtId="0" fontId="92" fillId="0" borderId="0" xfId="0" applyFont="1" applyAlignment="1">
      <alignment vertical="center"/>
    </xf>
    <xf numFmtId="0" fontId="102" fillId="0" borderId="0" xfId="0" applyFont="1" applyAlignment="1">
      <alignment vertical="center"/>
    </xf>
    <xf numFmtId="16" fontId="100" fillId="0" borderId="16" xfId="0" applyNumberFormat="1" applyFont="1" applyBorder="1" applyAlignment="1">
      <alignment horizontal="center" vertical="center"/>
    </xf>
    <xf numFmtId="0" fontId="92" fillId="0" borderId="1" xfId="0" applyFont="1" applyBorder="1" applyAlignment="1">
      <alignment horizontal="center" vertical="center"/>
    </xf>
    <xf numFmtId="0" fontId="92" fillId="0" borderId="1" xfId="0" applyFont="1" applyBorder="1" applyAlignment="1">
      <alignment horizontal="center" vertical="center" wrapText="1"/>
    </xf>
    <xf numFmtId="16" fontId="100" fillId="0" borderId="4" xfId="0" applyNumberFormat="1" applyFont="1" applyBorder="1" applyAlignment="1">
      <alignment horizontal="left" vertical="center"/>
    </xf>
    <xf numFmtId="16" fontId="104" fillId="0" borderId="19" xfId="0" applyNumberFormat="1" applyFont="1" applyBorder="1" applyAlignment="1">
      <alignment horizontal="center" vertical="center"/>
    </xf>
    <xf numFmtId="16" fontId="86" fillId="8" borderId="1" xfId="0" applyNumberFormat="1" applyFont="1" applyFill="1" applyBorder="1" applyAlignment="1">
      <alignment horizontal="left" vertical="center"/>
    </xf>
    <xf numFmtId="0" fontId="86" fillId="0" borderId="0" xfId="0" applyFont="1"/>
    <xf numFmtId="0" fontId="92" fillId="0" borderId="0" xfId="0" applyFont="1" applyAlignment="1">
      <alignment horizontal="left" vertical="center"/>
    </xf>
    <xf numFmtId="0" fontId="94" fillId="0" borderId="0" xfId="0" applyFont="1" applyAlignment="1">
      <alignment vertical="center"/>
    </xf>
    <xf numFmtId="0" fontId="102" fillId="0" borderId="0" xfId="13" applyFont="1" applyFill="1" applyAlignment="1" applyProtection="1"/>
    <xf numFmtId="0" fontId="86" fillId="0" borderId="0" xfId="0" applyFont="1" applyAlignment="1">
      <alignment horizontal="right"/>
    </xf>
    <xf numFmtId="0" fontId="86" fillId="0" borderId="0" xfId="0" applyFont="1" applyAlignment="1">
      <alignment horizontal="center"/>
    </xf>
    <xf numFmtId="16" fontId="103" fillId="0" borderId="0" xfId="0" applyNumberFormat="1" applyFont="1" applyAlignment="1">
      <alignment horizontal="left" vertical="center"/>
    </xf>
    <xf numFmtId="16" fontId="100" fillId="0" borderId="0" xfId="0" applyNumberFormat="1" applyFont="1" applyAlignment="1">
      <alignment horizontal="center" vertical="center"/>
    </xf>
    <xf numFmtId="16" fontId="86" fillId="0" borderId="0" xfId="0" applyNumberFormat="1" applyFont="1" applyAlignment="1">
      <alignment horizontal="center" vertical="center"/>
    </xf>
    <xf numFmtId="0" fontId="92" fillId="0" borderId="0" xfId="0" applyFont="1" applyAlignment="1">
      <alignment horizontal="center" vertical="center"/>
    </xf>
    <xf numFmtId="0" fontId="101" fillId="0" borderId="0" xfId="0" applyFont="1"/>
    <xf numFmtId="1" fontId="100" fillId="0" borderId="0" xfId="0" applyNumberFormat="1" applyFont="1" applyAlignment="1">
      <alignment horizontal="center" vertical="center"/>
    </xf>
    <xf numFmtId="0" fontId="105" fillId="0" borderId="0" xfId="0" applyFont="1" applyAlignment="1">
      <alignment vertical="center"/>
    </xf>
    <xf numFmtId="0" fontId="106" fillId="0" borderId="0" xfId="0" applyFont="1" applyAlignment="1">
      <alignment vertical="center"/>
    </xf>
    <xf numFmtId="0" fontId="28" fillId="0" borderId="1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 xfId="0" applyFont="1" applyBorder="1" applyAlignment="1">
      <alignment horizontal="center" vertical="top" wrapText="1"/>
    </xf>
    <xf numFmtId="0" fontId="67" fillId="0" borderId="5" xfId="0" applyFont="1" applyBorder="1" applyAlignment="1">
      <alignment horizontal="center" vertical="top"/>
    </xf>
    <xf numFmtId="0" fontId="40" fillId="3" borderId="1" xfId="0" applyFont="1" applyFill="1" applyBorder="1" applyAlignment="1">
      <alignment horizontal="center" vertical="top" wrapText="1"/>
    </xf>
    <xf numFmtId="0" fontId="70" fillId="0" borderId="13" xfId="0" applyFont="1" applyBorder="1" applyAlignment="1">
      <alignment horizontal="center" vertical="top"/>
    </xf>
    <xf numFmtId="0" fontId="55" fillId="0" borderId="17" xfId="0" applyFont="1" applyBorder="1" applyAlignment="1">
      <alignment horizontal="left" vertical="center" wrapText="1"/>
    </xf>
    <xf numFmtId="0" fontId="55" fillId="0" borderId="14" xfId="0" applyFont="1" applyBorder="1" applyAlignment="1">
      <alignment horizontal="left" vertical="center" wrapText="1"/>
    </xf>
    <xf numFmtId="0" fontId="55" fillId="0" borderId="11" xfId="0" applyFont="1" applyBorder="1" applyAlignment="1">
      <alignment horizontal="left" vertical="center" wrapText="1"/>
    </xf>
    <xf numFmtId="0" fontId="55" fillId="0" borderId="12" xfId="0" applyFont="1" applyBorder="1" applyAlignment="1">
      <alignment horizontal="left" vertical="center" wrapText="1"/>
    </xf>
    <xf numFmtId="16" fontId="95" fillId="0" borderId="1" xfId="0" applyNumberFormat="1" applyFont="1" applyBorder="1" applyAlignment="1">
      <alignment horizontal="left" vertical="center"/>
    </xf>
    <xf numFmtId="16" fontId="68" fillId="0" borderId="0" xfId="0" applyNumberFormat="1" applyFont="1" applyAlignment="1">
      <alignment horizontal="center" vertical="center"/>
    </xf>
    <xf numFmtId="0" fontId="52" fillId="0" borderId="0" xfId="0" applyFont="1" applyAlignment="1">
      <alignment vertical="center"/>
    </xf>
    <xf numFmtId="0" fontId="52" fillId="0" borderId="0" xfId="0" applyFont="1"/>
    <xf numFmtId="16" fontId="29" fillId="0" borderId="12" xfId="0" applyNumberFormat="1" applyFont="1" applyBorder="1" applyAlignment="1">
      <alignment horizontal="center" vertical="center"/>
    </xf>
    <xf numFmtId="16" fontId="29" fillId="0" borderId="2" xfId="0" applyNumberFormat="1" applyFont="1" applyBorder="1" applyAlignment="1">
      <alignment horizontal="center" vertical="center"/>
    </xf>
    <xf numFmtId="0" fontId="28" fillId="0" borderId="0" xfId="0" applyFont="1" applyAlignment="1">
      <alignment horizontal="left" vertical="center"/>
    </xf>
    <xf numFmtId="0" fontId="70" fillId="0" borderId="0" xfId="0" applyFont="1" applyAlignment="1">
      <alignment vertical="center"/>
    </xf>
    <xf numFmtId="0" fontId="67" fillId="0" borderId="5" xfId="0" applyFont="1" applyBorder="1" applyAlignment="1">
      <alignment horizontal="center"/>
    </xf>
    <xf numFmtId="0" fontId="28" fillId="0" borderId="16" xfId="0" applyFont="1" applyBorder="1" applyAlignment="1">
      <alignment horizontal="center"/>
    </xf>
    <xf numFmtId="16" fontId="29" fillId="0" borderId="7" xfId="0" applyNumberFormat="1" applyFont="1" applyBorder="1" applyAlignment="1">
      <alignment horizontal="center" vertical="center"/>
    </xf>
    <xf numFmtId="1" fontId="29" fillId="0" borderId="12" xfId="0" applyNumberFormat="1" applyFont="1" applyBorder="1" applyAlignment="1">
      <alignment horizontal="center" vertical="center"/>
    </xf>
    <xf numFmtId="0" fontId="28" fillId="0" borderId="1" xfId="0" applyFont="1" applyBorder="1" applyAlignment="1">
      <alignment horizontal="center" vertical="center"/>
    </xf>
    <xf numFmtId="16" fontId="29" fillId="0" borderId="1" xfId="0" applyNumberFormat="1" applyFont="1" applyBorder="1" applyAlignment="1">
      <alignment horizontal="center" vertical="center"/>
    </xf>
    <xf numFmtId="16" fontId="28" fillId="0" borderId="0" xfId="0" applyNumberFormat="1" applyFont="1" applyAlignment="1">
      <alignment vertical="center"/>
    </xf>
    <xf numFmtId="0" fontId="109" fillId="0" borderId="0" xfId="0" applyFont="1" applyAlignment="1">
      <alignment horizontal="left"/>
    </xf>
    <xf numFmtId="0" fontId="109" fillId="0" borderId="0" xfId="0" applyFont="1"/>
    <xf numFmtId="0" fontId="110" fillId="0" borderId="0" xfId="0" applyFont="1" applyAlignment="1">
      <alignment horizontal="centerContinuous"/>
    </xf>
    <xf numFmtId="0" fontId="111" fillId="0" borderId="0" xfId="0" applyFont="1" applyAlignment="1">
      <alignment horizontal="center"/>
    </xf>
    <xf numFmtId="0" fontId="112" fillId="0" borderId="0" xfId="0" applyFont="1" applyAlignment="1">
      <alignment horizontal="center"/>
    </xf>
    <xf numFmtId="16" fontId="109" fillId="0" borderId="0" xfId="0" applyNumberFormat="1" applyFont="1" applyAlignment="1">
      <alignment horizontal="right" vertical="center"/>
    </xf>
    <xf numFmtId="0" fontId="113" fillId="0" borderId="0" xfId="0" applyFont="1"/>
    <xf numFmtId="16" fontId="20" fillId="0" borderId="0" xfId="0" applyNumberFormat="1" applyFont="1"/>
    <xf numFmtId="0" fontId="31" fillId="0" borderId="0" xfId="0" applyFont="1"/>
    <xf numFmtId="0" fontId="29" fillId="0" borderId="0" xfId="0" applyFont="1" applyAlignment="1">
      <alignment horizontal="center" vertical="top"/>
    </xf>
    <xf numFmtId="16" fontId="0" fillId="0" borderId="2" xfId="0" applyNumberFormat="1" applyBorder="1" applyAlignment="1">
      <alignment horizontal="center" vertical="center"/>
    </xf>
    <xf numFmtId="0" fontId="115" fillId="0" borderId="0" xfId="0" applyFont="1"/>
    <xf numFmtId="0" fontId="41" fillId="0" borderId="0" xfId="0" applyFont="1" applyAlignment="1">
      <alignment horizontal="center"/>
    </xf>
    <xf numFmtId="0" fontId="41" fillId="0" borderId="0" xfId="0" applyFont="1"/>
    <xf numFmtId="0" fontId="44" fillId="0" borderId="0" xfId="0" applyFont="1" applyAlignment="1">
      <alignment horizontal="center"/>
    </xf>
    <xf numFmtId="16" fontId="68" fillId="0" borderId="1" xfId="0" applyNumberFormat="1" applyFont="1" applyBorder="1" applyAlignment="1">
      <alignment horizontal="center" vertical="center"/>
    </xf>
    <xf numFmtId="0" fontId="98" fillId="0" borderId="1" xfId="0" applyFont="1" applyBorder="1" applyAlignment="1">
      <alignment horizontal="center" vertical="center"/>
    </xf>
    <xf numFmtId="16" fontId="86" fillId="10" borderId="1" xfId="0" applyNumberFormat="1" applyFont="1" applyFill="1" applyBorder="1" applyAlignment="1">
      <alignment horizontal="left" vertical="center"/>
    </xf>
    <xf numFmtId="16" fontId="86" fillId="10" borderId="1" xfId="0" applyNumberFormat="1" applyFont="1" applyFill="1" applyBorder="1" applyAlignment="1">
      <alignment horizontal="center" vertical="center"/>
    </xf>
    <xf numFmtId="16" fontId="86" fillId="10" borderId="2" xfId="0" applyNumberFormat="1" applyFont="1" applyFill="1" applyBorder="1" applyAlignment="1">
      <alignment horizontal="center" vertical="center"/>
    </xf>
    <xf numFmtId="16" fontId="86" fillId="10" borderId="2" xfId="0" applyNumberFormat="1" applyFont="1" applyFill="1" applyBorder="1" applyAlignment="1">
      <alignment horizontal="center" vertical="center" wrapText="1"/>
    </xf>
    <xf numFmtId="0" fontId="86" fillId="0" borderId="0" xfId="13" applyFont="1" applyFill="1" applyAlignment="1" applyProtection="1">
      <alignment vertical="center"/>
    </xf>
    <xf numFmtId="0" fontId="101" fillId="0" borderId="0" xfId="0" applyFont="1" applyAlignment="1">
      <alignment vertical="center"/>
    </xf>
    <xf numFmtId="16" fontId="86" fillId="0" borderId="0" xfId="0" applyNumberFormat="1" applyFont="1"/>
    <xf numFmtId="0" fontId="102" fillId="0" borderId="0" xfId="0" applyFont="1"/>
    <xf numFmtId="0" fontId="120" fillId="0" borderId="0" xfId="0" applyFont="1" applyAlignment="1">
      <alignment vertical="center"/>
    </xf>
    <xf numFmtId="0" fontId="42" fillId="0" borderId="0" xfId="0" applyFont="1" applyAlignment="1">
      <alignment horizontal="center" vertical="center"/>
    </xf>
    <xf numFmtId="0" fontId="109" fillId="0" borderId="0" xfId="2" applyFont="1" applyAlignment="1">
      <alignment horizontal="right" vertical="center"/>
    </xf>
    <xf numFmtId="0" fontId="21" fillId="0" borderId="0" xfId="1" applyFont="1" applyAlignment="1">
      <alignment horizontal="center" vertical="center"/>
    </xf>
    <xf numFmtId="0" fontId="21" fillId="0" borderId="0" xfId="1" applyFont="1" applyAlignment="1">
      <alignment horizontal="center" vertical="center" wrapText="1"/>
    </xf>
    <xf numFmtId="0" fontId="28" fillId="0" borderId="1" xfId="0" applyFont="1" applyBorder="1" applyAlignment="1">
      <alignment horizontal="center" vertical="center" wrapText="1"/>
    </xf>
    <xf numFmtId="16" fontId="29" fillId="0" borderId="0" xfId="0" applyNumberFormat="1" applyFont="1" applyAlignment="1">
      <alignment horizontal="left" vertical="center"/>
    </xf>
    <xf numFmtId="16" fontId="29" fillId="0" borderId="1" xfId="0" applyNumberFormat="1" applyFont="1" applyBorder="1" applyAlignment="1">
      <alignment horizontal="left" vertical="center"/>
    </xf>
    <xf numFmtId="0" fontId="67" fillId="0" borderId="1" xfId="0" applyFont="1" applyBorder="1" applyAlignment="1">
      <alignment horizontal="center" vertical="center"/>
    </xf>
    <xf numFmtId="0" fontId="31" fillId="0" borderId="0" xfId="0" applyFont="1" applyAlignment="1">
      <alignment vertical="center"/>
    </xf>
    <xf numFmtId="0" fontId="125" fillId="0" borderId="0" xfId="0" applyFont="1" applyAlignment="1">
      <alignment vertical="center"/>
    </xf>
    <xf numFmtId="0" fontId="127" fillId="0" borderId="0" xfId="0" applyFont="1" applyAlignment="1">
      <alignment horizontal="center" vertical="top"/>
    </xf>
    <xf numFmtId="0" fontId="128" fillId="0" borderId="16" xfId="0" applyFont="1" applyBorder="1" applyAlignment="1">
      <alignment horizontal="center" vertical="top"/>
    </xf>
    <xf numFmtId="0" fontId="128" fillId="0" borderId="14" xfId="0" applyFont="1" applyBorder="1" applyAlignment="1">
      <alignment horizontal="center" vertical="center" wrapText="1"/>
    </xf>
    <xf numFmtId="0" fontId="128" fillId="0" borderId="14" xfId="0" applyFont="1" applyBorder="1" applyAlignment="1">
      <alignment horizontal="left" vertical="center" wrapText="1"/>
    </xf>
    <xf numFmtId="0" fontId="128" fillId="0" borderId="3" xfId="0" applyFont="1" applyBorder="1" applyAlignment="1">
      <alignment horizontal="center" vertical="top"/>
    </xf>
    <xf numFmtId="0" fontId="128" fillId="0" borderId="12" xfId="0" applyFont="1" applyBorder="1" applyAlignment="1">
      <alignment horizontal="center" vertical="center" wrapText="1"/>
    </xf>
    <xf numFmtId="0" fontId="128" fillId="0" borderId="12" xfId="0" applyFont="1" applyBorder="1" applyAlignment="1">
      <alignment horizontal="left" vertical="center" wrapText="1"/>
    </xf>
    <xf numFmtId="0" fontId="129" fillId="0" borderId="5" xfId="0" applyFont="1" applyBorder="1" applyAlignment="1">
      <alignment horizontal="center" vertical="top"/>
    </xf>
    <xf numFmtId="16" fontId="55" fillId="0" borderId="0" xfId="0" applyNumberFormat="1" applyFont="1" applyAlignment="1">
      <alignment vertical="center"/>
    </xf>
    <xf numFmtId="16" fontId="50" fillId="0" borderId="0" xfId="0" applyNumberFormat="1" applyFont="1"/>
    <xf numFmtId="16" fontId="95" fillId="8" borderId="1" xfId="0" applyNumberFormat="1" applyFont="1" applyFill="1" applyBorder="1" applyAlignment="1">
      <alignment horizontal="left" vertical="center"/>
    </xf>
    <xf numFmtId="0" fontId="29" fillId="2" borderId="0" xfId="0" applyFont="1" applyFill="1" applyAlignment="1">
      <alignment horizontal="left" vertical="center"/>
    </xf>
    <xf numFmtId="16" fontId="100" fillId="0" borderId="0" xfId="0" quotePrefix="1" applyNumberFormat="1" applyFont="1" applyAlignment="1">
      <alignment horizontal="center" vertical="center"/>
    </xf>
    <xf numFmtId="16" fontId="92" fillId="0" borderId="1" xfId="0" applyNumberFormat="1" applyFont="1" applyBorder="1" applyAlignment="1">
      <alignment horizontal="center" vertical="center" wrapText="1"/>
    </xf>
    <xf numFmtId="16" fontId="126" fillId="0" borderId="0" xfId="0" applyNumberFormat="1" applyFont="1" applyAlignment="1">
      <alignment horizontal="center" vertical="center"/>
    </xf>
    <xf numFmtId="16" fontId="126" fillId="0" borderId="0" xfId="0" applyNumberFormat="1" applyFont="1" applyAlignment="1">
      <alignment horizontal="left" vertical="center"/>
    </xf>
    <xf numFmtId="0" fontId="130" fillId="0" borderId="0" xfId="0" applyFont="1" applyAlignment="1">
      <alignment vertical="center"/>
    </xf>
    <xf numFmtId="0" fontId="130" fillId="0" borderId="0" xfId="2" applyFont="1" applyAlignment="1">
      <alignment vertical="center"/>
    </xf>
    <xf numFmtId="0" fontId="57" fillId="0" borderId="0" xfId="0" applyFont="1" applyAlignment="1">
      <alignment horizontal="left" vertical="top"/>
    </xf>
    <xf numFmtId="0" fontId="76" fillId="0" borderId="0" xfId="0" applyFont="1" applyAlignment="1">
      <alignment vertical="top"/>
    </xf>
    <xf numFmtId="0" fontId="36" fillId="0" borderId="0" xfId="0" applyFont="1" applyAlignment="1">
      <alignment vertical="top"/>
    </xf>
    <xf numFmtId="0" fontId="39" fillId="0" borderId="0" xfId="0" applyFont="1" applyAlignment="1">
      <alignment horizontal="center" vertical="top"/>
    </xf>
    <xf numFmtId="0" fontId="35" fillId="0" borderId="0" xfId="0" applyFont="1" applyAlignment="1">
      <alignment horizontal="right"/>
    </xf>
    <xf numFmtId="0" fontId="20" fillId="0" borderId="0" xfId="0" applyFont="1" applyAlignment="1">
      <alignment horizontal="right"/>
    </xf>
    <xf numFmtId="0" fontId="50" fillId="0" borderId="0" xfId="2" applyFont="1" applyAlignment="1">
      <alignment horizontal="right" vertical="center" indent="1"/>
    </xf>
    <xf numFmtId="0" fontId="43" fillId="0" borderId="12" xfId="0" applyFont="1" applyBorder="1" applyAlignment="1">
      <alignment horizontal="center" vertical="top"/>
    </xf>
    <xf numFmtId="0" fontId="66" fillId="0" borderId="14" xfId="0" applyFont="1" applyBorder="1" applyAlignment="1">
      <alignment horizontal="left" vertical="center" wrapText="1"/>
    </xf>
    <xf numFmtId="16" fontId="40" fillId="0" borderId="1" xfId="0" applyNumberFormat="1" applyFont="1" applyBorder="1" applyAlignment="1">
      <alignment horizontal="center" vertical="center"/>
    </xf>
    <xf numFmtId="0" fontId="55" fillId="0" borderId="0" xfId="0" applyFont="1" applyAlignment="1">
      <alignment horizontal="right" vertical="center"/>
    </xf>
    <xf numFmtId="0" fontId="70" fillId="0" borderId="1" xfId="0" applyFont="1" applyBorder="1" applyAlignment="1">
      <alignment horizontal="center" vertical="center"/>
    </xf>
    <xf numFmtId="16" fontId="29" fillId="0" borderId="0" xfId="0" applyNumberFormat="1" applyFont="1" applyAlignment="1">
      <alignment vertical="center"/>
    </xf>
    <xf numFmtId="0" fontId="45" fillId="0" borderId="0" xfId="0" applyFont="1" applyAlignment="1">
      <alignment horizontal="right"/>
    </xf>
    <xf numFmtId="0" fontId="138" fillId="0" borderId="0" xfId="0" applyFont="1" applyAlignment="1">
      <alignment horizontal="right"/>
    </xf>
    <xf numFmtId="0" fontId="109" fillId="0" borderId="0" xfId="0" applyFont="1" applyAlignment="1">
      <alignment horizontal="right"/>
    </xf>
    <xf numFmtId="0" fontId="121" fillId="0" borderId="0" xfId="0" applyFont="1" applyAlignment="1">
      <alignment horizontal="right" vertical="center"/>
    </xf>
    <xf numFmtId="0" fontId="66" fillId="0" borderId="0" xfId="0" applyFont="1" applyAlignment="1">
      <alignment horizontal="center" vertical="center"/>
    </xf>
    <xf numFmtId="0" fontId="118" fillId="0" borderId="16" xfId="0" applyFont="1" applyBorder="1" applyAlignment="1">
      <alignment horizontal="center" vertical="center"/>
    </xf>
    <xf numFmtId="16" fontId="29" fillId="0" borderId="14" xfId="0" applyNumberFormat="1" applyFont="1" applyBorder="1" applyAlignment="1">
      <alignment horizontal="center" vertical="center"/>
    </xf>
    <xf numFmtId="0" fontId="128" fillId="0" borderId="1" xfId="0" applyFont="1" applyBorder="1" applyAlignment="1">
      <alignment horizontal="center" vertical="center"/>
    </xf>
    <xf numFmtId="16" fontId="47" fillId="0" borderId="0" xfId="0" applyNumberFormat="1" applyFont="1" applyAlignment="1">
      <alignment horizontal="center" vertical="center"/>
    </xf>
    <xf numFmtId="16" fontId="29" fillId="8" borderId="1" xfId="0" applyNumberFormat="1" applyFont="1" applyFill="1" applyBorder="1" applyAlignment="1">
      <alignment horizontal="left" vertical="center"/>
    </xf>
    <xf numFmtId="0" fontId="29" fillId="0" borderId="1" xfId="0" applyFont="1" applyBorder="1" applyAlignment="1">
      <alignment horizontal="center" vertical="center"/>
    </xf>
    <xf numFmtId="0" fontId="143" fillId="0" borderId="1" xfId="0" applyFont="1" applyBorder="1" applyAlignment="1">
      <alignment horizontal="center" vertical="center" wrapText="1"/>
    </xf>
    <xf numFmtId="0" fontId="57" fillId="0" borderId="0" xfId="0" applyFont="1" applyAlignment="1">
      <alignment horizontal="left" vertical="center"/>
    </xf>
    <xf numFmtId="16" fontId="29" fillId="8" borderId="1" xfId="0" applyNumberFormat="1" applyFont="1" applyFill="1" applyBorder="1" applyAlignment="1">
      <alignment horizontal="center" vertical="center"/>
    </xf>
    <xf numFmtId="0" fontId="148" fillId="0" borderId="0" xfId="0" applyFont="1" applyAlignment="1">
      <alignment horizontal="right" vertical="center"/>
    </xf>
    <xf numFmtId="0" fontId="150" fillId="0" borderId="0" xfId="0" applyFont="1"/>
    <xf numFmtId="0" fontId="151" fillId="0" borderId="0" xfId="0" applyFont="1" applyAlignment="1">
      <alignment horizontal="center"/>
    </xf>
    <xf numFmtId="0" fontId="150" fillId="0" borderId="0" xfId="2" applyFont="1" applyAlignment="1">
      <alignment vertical="center"/>
    </xf>
    <xf numFmtId="0" fontId="150" fillId="0" borderId="0" xfId="2" applyFont="1" applyAlignment="1">
      <alignment horizontal="right" vertical="center"/>
    </xf>
    <xf numFmtId="0" fontId="55" fillId="0" borderId="1" xfId="0" applyFont="1" applyBorder="1" applyAlignment="1">
      <alignment horizontal="left" vertical="center" wrapText="1"/>
    </xf>
    <xf numFmtId="0" fontId="56" fillId="0" borderId="12" xfId="0" applyFont="1" applyBorder="1" applyAlignment="1">
      <alignment horizontal="center" vertical="top"/>
    </xf>
    <xf numFmtId="16" fontId="50" fillId="0" borderId="0" xfId="0" applyNumberFormat="1" applyFont="1" applyAlignment="1">
      <alignment horizontal="center" vertical="center"/>
    </xf>
    <xf numFmtId="0" fontId="40" fillId="0" borderId="0" xfId="2" applyFont="1" applyAlignment="1">
      <alignment horizontal="right" vertical="center"/>
    </xf>
    <xf numFmtId="16" fontId="0" fillId="0" borderId="0" xfId="0" applyNumberFormat="1" applyAlignment="1">
      <alignment horizontal="left" vertical="center"/>
    </xf>
    <xf numFmtId="16" fontId="0" fillId="0" borderId="0" xfId="0" applyNumberFormat="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top" wrapText="1"/>
    </xf>
    <xf numFmtId="0" fontId="38" fillId="0" borderId="1" xfId="0" applyFont="1" applyBorder="1" applyAlignment="1">
      <alignment horizontal="center" vertical="top"/>
    </xf>
    <xf numFmtId="16" fontId="0" fillId="0" borderId="3" xfId="0" applyNumberFormat="1" applyBorder="1" applyAlignment="1">
      <alignment horizontal="left" vertical="center"/>
    </xf>
    <xf numFmtId="0" fontId="43" fillId="0" borderId="5" xfId="0" applyFont="1" applyBorder="1" applyAlignment="1">
      <alignment horizontal="center" vertical="top"/>
    </xf>
    <xf numFmtId="16" fontId="0" fillId="0" borderId="6" xfId="0" applyNumberFormat="1" applyBorder="1" applyAlignment="1">
      <alignment horizontal="left" vertical="center"/>
    </xf>
    <xf numFmtId="16" fontId="0" fillId="0" borderId="7" xfId="0" applyNumberFormat="1" applyBorder="1" applyAlignment="1">
      <alignment horizontal="center" vertical="center"/>
    </xf>
    <xf numFmtId="16" fontId="0" fillId="0" borderId="8" xfId="0" applyNumberFormat="1" applyBorder="1" applyAlignment="1">
      <alignment horizontal="center" vertical="center"/>
    </xf>
    <xf numFmtId="16" fontId="44" fillId="0" borderId="9" xfId="0" applyNumberFormat="1" applyFont="1" applyBorder="1" applyAlignment="1">
      <alignment horizontal="left" vertical="center"/>
    </xf>
    <xf numFmtId="168" fontId="0" fillId="0" borderId="7" xfId="0" applyNumberFormat="1" applyBorder="1" applyAlignment="1">
      <alignment horizontal="left" vertical="center"/>
    </xf>
    <xf numFmtId="16" fontId="0" fillId="0" borderId="10" xfId="0" applyNumberFormat="1" applyBorder="1" applyAlignment="1">
      <alignment horizontal="center" vertical="center"/>
    </xf>
    <xf numFmtId="16" fontId="0" fillId="0" borderId="11" xfId="0" applyNumberFormat="1" applyBorder="1" applyAlignment="1">
      <alignment horizontal="left" vertical="center"/>
    </xf>
    <xf numFmtId="16" fontId="0" fillId="0" borderId="12" xfId="0" applyNumberFormat="1" applyBorder="1" applyAlignment="1">
      <alignment horizontal="center" vertical="center"/>
    </xf>
    <xf numFmtId="16" fontId="0" fillId="0" borderId="13" xfId="0" applyNumberFormat="1" applyBorder="1" applyAlignment="1">
      <alignment horizontal="center" vertical="center"/>
    </xf>
    <xf numFmtId="16" fontId="45" fillId="0" borderId="3" xfId="0" applyNumberFormat="1" applyFont="1" applyBorder="1" applyAlignment="1">
      <alignment horizontal="left" vertical="center"/>
    </xf>
    <xf numFmtId="168" fontId="46" fillId="0" borderId="12" xfId="0" applyNumberFormat="1" applyFont="1" applyBorder="1" applyAlignment="1">
      <alignment horizontal="left" vertical="center"/>
    </xf>
    <xf numFmtId="0" fontId="29" fillId="0" borderId="0" xfId="2" applyFont="1" applyAlignment="1">
      <alignment horizontal="right" vertical="center"/>
    </xf>
    <xf numFmtId="0" fontId="39" fillId="0" borderId="0" xfId="0" applyFont="1" applyAlignment="1">
      <alignment horizontal="center" vertical="center"/>
    </xf>
    <xf numFmtId="0" fontId="38" fillId="0" borderId="12" xfId="0" applyFont="1" applyBorder="1" applyAlignment="1">
      <alignment horizontal="left" vertical="center" wrapText="1"/>
    </xf>
    <xf numFmtId="16" fontId="0" fillId="0" borderId="9" xfId="0" applyNumberFormat="1" applyBorder="1" applyAlignment="1">
      <alignment horizontal="left" vertical="center"/>
    </xf>
    <xf numFmtId="168" fontId="0" fillId="0" borderId="12" xfId="0" applyNumberFormat="1" applyBorder="1" applyAlignment="1">
      <alignment horizontal="left" vertical="center"/>
    </xf>
    <xf numFmtId="0" fontId="37" fillId="0" borderId="0" xfId="2" applyFont="1" applyAlignment="1">
      <alignment horizontal="right" vertical="center"/>
    </xf>
    <xf numFmtId="16" fontId="50" fillId="0" borderId="0" xfId="0" applyNumberFormat="1" applyFont="1" applyAlignment="1">
      <alignment horizontal="left" vertical="center"/>
    </xf>
    <xf numFmtId="16" fontId="50" fillId="0" borderId="7" xfId="0" applyNumberFormat="1" applyFont="1" applyBorder="1" applyAlignment="1">
      <alignment horizontal="center" vertical="center"/>
    </xf>
    <xf numFmtId="16" fontId="50" fillId="0" borderId="10" xfId="0" applyNumberFormat="1" applyFont="1" applyBorder="1" applyAlignment="1">
      <alignment horizontal="center" vertical="center"/>
    </xf>
    <xf numFmtId="16" fontId="50" fillId="0" borderId="12" xfId="0" applyNumberFormat="1" applyFont="1" applyBorder="1" applyAlignment="1">
      <alignment horizontal="center" vertical="center"/>
    </xf>
    <xf numFmtId="168" fontId="50" fillId="0" borderId="12" xfId="0" applyNumberFormat="1" applyFont="1" applyBorder="1" applyAlignment="1">
      <alignment horizontal="left" vertical="center"/>
    </xf>
    <xf numFmtId="168" fontId="46" fillId="0" borderId="0" xfId="0" applyNumberFormat="1" applyFont="1" applyAlignment="1">
      <alignment horizontal="left" vertical="center"/>
    </xf>
    <xf numFmtId="16" fontId="45" fillId="0" borderId="0" xfId="0" applyNumberFormat="1" applyFont="1" applyAlignment="1">
      <alignment horizontal="left" vertical="center"/>
    </xf>
    <xf numFmtId="16" fontId="42" fillId="0" borderId="0" xfId="0" applyNumberFormat="1" applyFont="1" applyAlignment="1">
      <alignment vertical="center"/>
    </xf>
    <xf numFmtId="0" fontId="157" fillId="0" borderId="0" xfId="0" applyFont="1" applyAlignment="1">
      <alignment vertical="center"/>
    </xf>
    <xf numFmtId="0" fontId="158" fillId="0" borderId="0" xfId="0" applyFont="1" applyAlignment="1">
      <alignment vertical="center"/>
    </xf>
    <xf numFmtId="0" fontId="116" fillId="0" borderId="0" xfId="0" applyFont="1" applyAlignment="1">
      <alignment horizontal="left" vertical="center"/>
    </xf>
    <xf numFmtId="0" fontId="117" fillId="0" borderId="0" xfId="0" applyFont="1" applyAlignment="1">
      <alignment horizontal="right" vertical="center"/>
    </xf>
    <xf numFmtId="16" fontId="68" fillId="0" borderId="1" xfId="0" applyNumberFormat="1" applyFont="1" applyBorder="1" applyAlignment="1">
      <alignment horizontal="left" vertical="center"/>
    </xf>
    <xf numFmtId="16" fontId="29" fillId="4" borderId="1" xfId="0" applyNumberFormat="1" applyFont="1" applyFill="1" applyBorder="1" applyAlignment="1">
      <alignment horizontal="center" vertical="center"/>
    </xf>
    <xf numFmtId="0" fontId="115" fillId="0" borderId="0" xfId="0" applyFont="1" applyAlignment="1">
      <alignment horizontal="right"/>
    </xf>
    <xf numFmtId="16" fontId="86" fillId="4" borderId="1" xfId="0" applyNumberFormat="1" applyFont="1" applyFill="1" applyBorder="1" applyAlignment="1">
      <alignment horizontal="center" vertical="center"/>
    </xf>
    <xf numFmtId="16" fontId="100" fillId="4" borderId="1" xfId="0" applyNumberFormat="1" applyFont="1" applyFill="1" applyBorder="1" applyAlignment="1">
      <alignment horizontal="center" vertical="center"/>
    </xf>
    <xf numFmtId="16" fontId="86" fillId="0" borderId="1" xfId="0" applyNumberFormat="1" applyFont="1" applyBorder="1" applyAlignment="1">
      <alignment horizontal="left" vertical="center"/>
    </xf>
    <xf numFmtId="16" fontId="86" fillId="0" borderId="1" xfId="0" applyNumberFormat="1" applyFont="1" applyBorder="1" applyAlignment="1">
      <alignment horizontal="center" vertical="center"/>
    </xf>
    <xf numFmtId="16" fontId="100" fillId="0" borderId="1" xfId="0" applyNumberFormat="1" applyFont="1" applyBorder="1" applyAlignment="1">
      <alignment horizontal="center" vertical="center"/>
    </xf>
    <xf numFmtId="0" fontId="29" fillId="2" borderId="0" xfId="0" applyFont="1" applyFill="1"/>
    <xf numFmtId="0" fontId="29" fillId="2" borderId="0" xfId="0" applyFont="1" applyFill="1" applyAlignment="1">
      <alignment vertical="center"/>
    </xf>
    <xf numFmtId="0" fontId="73" fillId="0" borderId="2" xfId="0" applyFont="1" applyBorder="1" applyAlignment="1">
      <alignment vertical="center"/>
    </xf>
    <xf numFmtId="16" fontId="0" fillId="4" borderId="10" xfId="0" applyNumberFormat="1" applyFill="1" applyBorder="1" applyAlignment="1">
      <alignment horizontal="center" vertical="center"/>
    </xf>
    <xf numFmtId="0" fontId="163" fillId="0" borderId="0" xfId="2" applyFont="1" applyAlignment="1">
      <alignment horizontal="right" vertical="center" indent="1"/>
    </xf>
    <xf numFmtId="16" fontId="40" fillId="0" borderId="1" xfId="0" applyNumberFormat="1" applyFont="1" applyBorder="1" applyAlignment="1">
      <alignment horizontal="left" vertical="center"/>
    </xf>
    <xf numFmtId="0" fontId="36" fillId="0" borderId="1" xfId="0" applyFont="1" applyBorder="1" applyAlignment="1">
      <alignment horizontal="center" vertical="top"/>
    </xf>
    <xf numFmtId="0" fontId="166" fillId="0" borderId="1" xfId="0" applyFont="1" applyBorder="1" applyAlignment="1">
      <alignment horizontal="left" vertical="center" wrapText="1"/>
    </xf>
    <xf numFmtId="16" fontId="38" fillId="0" borderId="2" xfId="0" applyNumberFormat="1" applyFont="1" applyBorder="1" applyAlignment="1">
      <alignment horizontal="center" vertical="center"/>
    </xf>
    <xf numFmtId="0" fontId="166" fillId="0" borderId="5" xfId="0" applyFont="1" applyBorder="1" applyAlignment="1">
      <alignment horizontal="left" vertical="center" wrapText="1"/>
    </xf>
    <xf numFmtId="0" fontId="71" fillId="0" borderId="0" xfId="0" applyFont="1" applyAlignment="1">
      <alignment horizontal="center" vertical="center"/>
    </xf>
    <xf numFmtId="0" fontId="72" fillId="0" borderId="3" xfId="0" applyFont="1" applyBorder="1" applyAlignment="1">
      <alignment horizontal="center" vertical="center"/>
    </xf>
    <xf numFmtId="16" fontId="50" fillId="0" borderId="5" xfId="0" applyNumberFormat="1" applyFont="1" applyBorder="1" applyAlignment="1">
      <alignment horizontal="left" vertical="center"/>
    </xf>
    <xf numFmtId="0" fontId="60" fillId="0" borderId="0" xfId="0" applyFont="1" applyAlignment="1">
      <alignment horizontal="center" vertical="center"/>
    </xf>
    <xf numFmtId="0" fontId="0" fillId="0" borderId="0" xfId="0" applyAlignment="1">
      <alignment horizontal="left" vertical="top"/>
    </xf>
    <xf numFmtId="0" fontId="0" fillId="0" borderId="0" xfId="0" applyAlignment="1">
      <alignment horizontal="center" vertical="top"/>
    </xf>
    <xf numFmtId="0" fontId="38"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vertical="top" wrapText="1" indent="1"/>
    </xf>
    <xf numFmtId="0" fontId="171" fillId="0" borderId="0" xfId="0" applyFont="1"/>
    <xf numFmtId="0" fontId="20" fillId="0" borderId="0" xfId="2" applyAlignment="1">
      <alignment horizontal="left" vertical="center" indent="1"/>
    </xf>
    <xf numFmtId="16" fontId="50" fillId="4" borderId="12" xfId="0" applyNumberFormat="1" applyFont="1" applyFill="1" applyBorder="1" applyAlignment="1">
      <alignment horizontal="center" vertical="center"/>
    </xf>
    <xf numFmtId="16" fontId="37" fillId="0" borderId="9" xfId="0" applyNumberFormat="1" applyFont="1" applyBorder="1" applyAlignment="1">
      <alignment horizontal="left" vertical="center"/>
    </xf>
    <xf numFmtId="16" fontId="50" fillId="4" borderId="2" xfId="0" applyNumberFormat="1" applyFont="1" applyFill="1" applyBorder="1" applyAlignment="1">
      <alignment horizontal="center" vertical="center"/>
    </xf>
    <xf numFmtId="16" fontId="50" fillId="4" borderId="7" xfId="0" applyNumberFormat="1" applyFont="1" applyFill="1" applyBorder="1" applyAlignment="1">
      <alignment horizontal="center" vertical="center"/>
    </xf>
    <xf numFmtId="16" fontId="50" fillId="4" borderId="14" xfId="0" applyNumberFormat="1" applyFont="1" applyFill="1" applyBorder="1" applyAlignment="1">
      <alignment horizontal="center" vertical="center"/>
    </xf>
    <xf numFmtId="16" fontId="47" fillId="0" borderId="1" xfId="0" applyNumberFormat="1" applyFont="1" applyBorder="1" applyAlignment="1">
      <alignment horizontal="left" vertical="center"/>
    </xf>
    <xf numFmtId="0" fontId="174" fillId="3" borderId="1" xfId="0" applyFont="1" applyFill="1" applyBorder="1" applyAlignment="1">
      <alignment horizontal="center" vertical="top"/>
    </xf>
    <xf numFmtId="0" fontId="0" fillId="0" borderId="1" xfId="0" applyBorder="1" applyAlignment="1">
      <alignment horizontal="center" vertical="top"/>
    </xf>
    <xf numFmtId="0" fontId="0" fillId="0" borderId="21" xfId="0" applyBorder="1" applyAlignment="1">
      <alignment horizontal="center" vertical="top"/>
    </xf>
    <xf numFmtId="0" fontId="165" fillId="0" borderId="0" xfId="0" applyFont="1" applyAlignment="1">
      <alignment horizontal="center" vertical="top"/>
    </xf>
    <xf numFmtId="0" fontId="175" fillId="0" borderId="0" xfId="0" applyFont="1" applyAlignment="1">
      <alignment horizontal="center" vertical="top"/>
    </xf>
    <xf numFmtId="0" fontId="0" fillId="0" borderId="1" xfId="0" applyBorder="1" applyAlignment="1">
      <alignment horizontal="center" vertical="top" wrapText="1"/>
    </xf>
    <xf numFmtId="0" fontId="109" fillId="0" borderId="0" xfId="0" applyFont="1" applyAlignment="1">
      <alignment vertical="center"/>
    </xf>
    <xf numFmtId="0" fontId="20" fillId="0" borderId="0" xfId="0" applyFont="1" applyAlignment="1">
      <alignment horizontal="center"/>
    </xf>
    <xf numFmtId="0" fontId="40" fillId="0" borderId="0" xfId="0" applyFont="1" applyAlignment="1">
      <alignment horizontal="center" vertical="center" wrapText="1"/>
    </xf>
    <xf numFmtId="0" fontId="0" fillId="0" borderId="1" xfId="0" applyBorder="1" applyAlignment="1">
      <alignment wrapText="1"/>
    </xf>
    <xf numFmtId="0" fontId="0" fillId="0" borderId="1" xfId="0" applyBorder="1" applyAlignment="1">
      <alignment vertical="top" wrapText="1"/>
    </xf>
    <xf numFmtId="0" fontId="184" fillId="0" borderId="0" xfId="0" applyFont="1" applyAlignment="1">
      <alignment horizontal="right"/>
    </xf>
    <xf numFmtId="0" fontId="185" fillId="0" borderId="0" xfId="0" applyFont="1" applyAlignment="1">
      <alignment horizontal="right"/>
    </xf>
    <xf numFmtId="16" fontId="50" fillId="4" borderId="10" xfId="0" applyNumberFormat="1" applyFont="1" applyFill="1" applyBorder="1" applyAlignment="1">
      <alignment horizontal="center" vertical="center"/>
    </xf>
    <xf numFmtId="16" fontId="50" fillId="4" borderId="0" xfId="0" applyNumberFormat="1" applyFont="1" applyFill="1" applyAlignment="1">
      <alignment horizontal="center" vertical="center"/>
    </xf>
    <xf numFmtId="0" fontId="184" fillId="0" borderId="2" xfId="0" applyFont="1" applyBorder="1" applyAlignment="1">
      <alignment horizontal="center" vertical="center" wrapText="1"/>
    </xf>
    <xf numFmtId="16" fontId="50" fillId="0" borderId="2" xfId="0" applyNumberFormat="1" applyFont="1" applyBorder="1" applyAlignment="1">
      <alignment horizontal="left" vertical="center"/>
    </xf>
    <xf numFmtId="16" fontId="50" fillId="2" borderId="15" xfId="0" applyNumberFormat="1" applyFont="1" applyFill="1" applyBorder="1" applyAlignment="1">
      <alignment horizontal="center" vertical="center"/>
    </xf>
    <xf numFmtId="16" fontId="86" fillId="8" borderId="1" xfId="0" applyNumberFormat="1" applyFont="1" applyFill="1" applyBorder="1" applyAlignment="1">
      <alignment horizontal="center" vertical="center"/>
    </xf>
    <xf numFmtId="16" fontId="100" fillId="8" borderId="1" xfId="0" applyNumberFormat="1" applyFont="1" applyFill="1" applyBorder="1" applyAlignment="1">
      <alignment horizontal="center" vertical="center"/>
    </xf>
    <xf numFmtId="0" fontId="130" fillId="0" borderId="0" xfId="2" applyFont="1" applyAlignment="1">
      <alignment horizontal="right" vertical="center"/>
    </xf>
    <xf numFmtId="16" fontId="189" fillId="0" borderId="3" xfId="0" applyNumberFormat="1" applyFont="1" applyBorder="1" applyAlignment="1">
      <alignment horizontal="left" vertical="center"/>
    </xf>
    <xf numFmtId="0" fontId="188" fillId="0" borderId="0" xfId="0" applyFont="1" applyAlignment="1">
      <alignment horizontal="right"/>
    </xf>
    <xf numFmtId="0" fontId="188" fillId="0" borderId="0" xfId="0" applyFont="1" applyAlignment="1">
      <alignment horizontal="right" vertical="center"/>
    </xf>
    <xf numFmtId="0" fontId="150" fillId="0" borderId="0" xfId="0" applyFont="1" applyAlignment="1">
      <alignment horizontal="center"/>
    </xf>
    <xf numFmtId="16" fontId="150" fillId="0" borderId="0" xfId="0" applyNumberFormat="1" applyFont="1" applyAlignment="1">
      <alignment horizontal="center" vertical="center"/>
    </xf>
    <xf numFmtId="0" fontId="151" fillId="0" borderId="0" xfId="0" applyFont="1" applyAlignment="1">
      <alignment horizontal="center" vertical="center" wrapText="1"/>
    </xf>
    <xf numFmtId="0" fontId="190" fillId="0" borderId="0" xfId="0" applyFont="1" applyAlignment="1">
      <alignment horizontal="left"/>
    </xf>
    <xf numFmtId="16" fontId="29" fillId="0" borderId="2" xfId="0" applyNumberFormat="1" applyFont="1" applyBorder="1" applyAlignment="1">
      <alignment horizontal="left" vertical="center"/>
    </xf>
    <xf numFmtId="0" fontId="36" fillId="0" borderId="0" xfId="0" applyFont="1" applyAlignment="1">
      <alignment horizontal="left" vertical="top"/>
    </xf>
    <xf numFmtId="0" fontId="29" fillId="0" borderId="0" xfId="0" applyFont="1" applyAlignment="1">
      <alignment horizontal="right" vertical="top"/>
    </xf>
    <xf numFmtId="0" fontId="29" fillId="0" borderId="0" xfId="0" applyFont="1" applyAlignment="1">
      <alignment horizontal="left" vertical="top"/>
    </xf>
    <xf numFmtId="0" fontId="30" fillId="0" borderId="0" xfId="13" applyAlignment="1" applyProtection="1"/>
    <xf numFmtId="0" fontId="128" fillId="0" borderId="32" xfId="0" applyFont="1" applyBorder="1" applyAlignment="1">
      <alignment horizontal="center" vertical="center" wrapText="1"/>
    </xf>
    <xf numFmtId="16" fontId="189" fillId="2" borderId="12" xfId="0" applyNumberFormat="1" applyFont="1" applyFill="1" applyBorder="1" applyAlignment="1">
      <alignment horizontal="center" vertical="center"/>
    </xf>
    <xf numFmtId="16" fontId="73" fillId="0" borderId="10" xfId="0" applyNumberFormat="1" applyFont="1" applyBorder="1" applyAlignment="1">
      <alignment horizontal="center" vertical="center"/>
    </xf>
    <xf numFmtId="16" fontId="73" fillId="0" borderId="12" xfId="0" applyNumberFormat="1" applyFont="1" applyBorder="1" applyAlignment="1">
      <alignment horizontal="center" vertical="center"/>
    </xf>
    <xf numFmtId="16" fontId="77" fillId="0" borderId="12" xfId="0" applyNumberFormat="1" applyFont="1" applyBorder="1" applyAlignment="1">
      <alignment horizontal="left" vertical="center"/>
    </xf>
    <xf numFmtId="0" fontId="96" fillId="0" borderId="3" xfId="0" applyFont="1" applyBorder="1" applyAlignment="1">
      <alignment vertical="top"/>
    </xf>
    <xf numFmtId="16" fontId="50" fillId="0" borderId="12" xfId="0" applyNumberFormat="1" applyFont="1" applyBorder="1" applyAlignment="1">
      <alignment horizontal="left" vertical="center"/>
    </xf>
    <xf numFmtId="0" fontId="127" fillId="0" borderId="5" xfId="0" applyFont="1" applyBorder="1" applyAlignment="1">
      <alignment horizontal="center" vertical="top"/>
    </xf>
    <xf numFmtId="0" fontId="66" fillId="0" borderId="16" xfId="0" applyFont="1" applyBorder="1" applyAlignment="1">
      <alignment horizontal="center" vertical="top"/>
    </xf>
    <xf numFmtId="16" fontId="75" fillId="0" borderId="6" xfId="0" applyNumberFormat="1" applyFont="1" applyBorder="1" applyAlignment="1">
      <alignment horizontal="left" vertical="center"/>
    </xf>
    <xf numFmtId="16" fontId="75" fillId="0" borderId="11" xfId="0" applyNumberFormat="1" applyFont="1" applyBorder="1" applyAlignment="1">
      <alignment horizontal="left" vertical="center"/>
    </xf>
    <xf numFmtId="16" fontId="37" fillId="0" borderId="7" xfId="0" applyNumberFormat="1" applyFont="1" applyBorder="1" applyAlignment="1">
      <alignment horizontal="center" vertical="center"/>
    </xf>
    <xf numFmtId="0" fontId="88" fillId="0" borderId="0" xfId="0" applyFont="1" applyAlignment="1">
      <alignment vertical="center"/>
    </xf>
    <xf numFmtId="16" fontId="77" fillId="0" borderId="2" xfId="0" applyNumberFormat="1" applyFont="1" applyBorder="1" applyAlignment="1">
      <alignment horizontal="left" vertical="center"/>
    </xf>
    <xf numFmtId="0" fontId="197" fillId="0" borderId="0" xfId="0" applyFont="1" applyAlignment="1">
      <alignment horizontal="left"/>
    </xf>
    <xf numFmtId="0" fontId="197" fillId="0" borderId="0" xfId="0" applyFont="1"/>
    <xf numFmtId="0" fontId="197" fillId="0" borderId="0" xfId="2" applyFont="1" applyAlignment="1">
      <alignment horizontal="right" vertical="center"/>
    </xf>
    <xf numFmtId="0" fontId="197" fillId="0" borderId="0" xfId="2" applyFont="1" applyAlignment="1">
      <alignment horizontal="left" vertical="center" indent="1"/>
    </xf>
    <xf numFmtId="0" fontId="197" fillId="0" borderId="0" xfId="2" applyFont="1" applyAlignment="1">
      <alignment horizontal="left" vertical="center" wrapText="1" indent="1"/>
    </xf>
    <xf numFmtId="16" fontId="29" fillId="13" borderId="2" xfId="0" applyNumberFormat="1" applyFont="1" applyFill="1" applyBorder="1" applyAlignment="1">
      <alignment horizontal="center" vertical="center"/>
    </xf>
    <xf numFmtId="16" fontId="50" fillId="3" borderId="12" xfId="0" applyNumberFormat="1" applyFont="1" applyFill="1" applyBorder="1" applyAlignment="1">
      <alignment horizontal="center" vertical="center"/>
    </xf>
    <xf numFmtId="16" fontId="0" fillId="3" borderId="12" xfId="0" applyNumberFormat="1" applyFill="1" applyBorder="1" applyAlignment="1">
      <alignment horizontal="center" vertical="center"/>
    </xf>
    <xf numFmtId="0" fontId="0" fillId="0" borderId="0" xfId="2" applyFont="1" applyAlignment="1">
      <alignment horizontal="left" vertical="center" indent="1"/>
    </xf>
    <xf numFmtId="16" fontId="0" fillId="0" borderId="15" xfId="0" applyNumberFormat="1" applyBorder="1" applyAlignment="1">
      <alignment horizontal="center" vertical="center"/>
    </xf>
    <xf numFmtId="16" fontId="47" fillId="0" borderId="1" xfId="0" applyNumberFormat="1" applyFont="1" applyBorder="1" applyAlignment="1">
      <alignment horizontal="center" vertical="center"/>
    </xf>
    <xf numFmtId="0" fontId="42" fillId="0" borderId="0" xfId="0" applyFont="1" applyAlignment="1">
      <alignment horizontal="right" vertical="center"/>
    </xf>
    <xf numFmtId="16" fontId="42" fillId="0" borderId="0" xfId="0" applyNumberFormat="1" applyFont="1" applyAlignment="1">
      <alignment horizontal="left" vertical="center"/>
    </xf>
    <xf numFmtId="16" fontId="42" fillId="0" borderId="0" xfId="0" applyNumberFormat="1" applyFont="1" applyAlignment="1">
      <alignment horizontal="center" vertical="center"/>
    </xf>
    <xf numFmtId="168" fontId="42" fillId="0" borderId="0" xfId="0" applyNumberFormat="1" applyFont="1" applyAlignment="1">
      <alignment horizontal="left" vertical="center"/>
    </xf>
    <xf numFmtId="0" fontId="42" fillId="0" borderId="1" xfId="0" applyFont="1" applyBorder="1" applyAlignment="1">
      <alignment horizontal="center" vertical="center" wrapText="1"/>
    </xf>
    <xf numFmtId="0" fontId="50" fillId="0" borderId="0" xfId="0" applyFont="1" applyAlignment="1">
      <alignment horizontal="left" vertical="center" indent="1"/>
    </xf>
    <xf numFmtId="0" fontId="50" fillId="0" borderId="0" xfId="0" applyFont="1" applyAlignment="1">
      <alignment horizontal="left" vertical="center" wrapText="1" indent="1"/>
    </xf>
    <xf numFmtId="0" fontId="55" fillId="0" borderId="0" xfId="0" applyFont="1"/>
    <xf numFmtId="0" fontId="60" fillId="0" borderId="5" xfId="0" applyFont="1" applyBorder="1" applyAlignment="1">
      <alignment horizontal="center" vertical="top"/>
    </xf>
    <xf numFmtId="0" fontId="95" fillId="0" borderId="0" xfId="0" applyFont="1" applyAlignment="1">
      <alignment vertical="center"/>
    </xf>
    <xf numFmtId="0" fontId="86" fillId="0" borderId="1" xfId="0" applyFont="1" applyBorder="1" applyAlignment="1">
      <alignment vertical="center"/>
    </xf>
    <xf numFmtId="0" fontId="127" fillId="0" borderId="12" xfId="0" applyFont="1" applyBorder="1" applyAlignment="1">
      <alignment horizontal="center" vertical="top"/>
    </xf>
    <xf numFmtId="0" fontId="128" fillId="0" borderId="50" xfId="0" applyFont="1" applyBorder="1" applyAlignment="1">
      <alignment horizontal="center" vertical="center" wrapText="1"/>
    </xf>
    <xf numFmtId="0" fontId="92" fillId="0" borderId="2" xfId="0" applyFont="1" applyBorder="1" applyAlignment="1">
      <alignment horizontal="center" vertical="center" wrapText="1"/>
    </xf>
    <xf numFmtId="16" fontId="150" fillId="0" borderId="0" xfId="0" applyNumberFormat="1" applyFont="1" applyAlignment="1">
      <alignment horizontal="left" vertical="center"/>
    </xf>
    <xf numFmtId="16" fontId="38" fillId="0" borderId="0" xfId="0" applyNumberFormat="1" applyFont="1"/>
    <xf numFmtId="0" fontId="137" fillId="0" borderId="0" xfId="0" applyFont="1" applyAlignment="1">
      <alignment horizontal="center" vertical="center" wrapText="1"/>
    </xf>
    <xf numFmtId="16" fontId="40" fillId="0" borderId="0" xfId="0" applyNumberFormat="1" applyFont="1" applyAlignment="1">
      <alignment horizontal="center" vertical="center"/>
    </xf>
    <xf numFmtId="0" fontId="66" fillId="11" borderId="1" xfId="0" applyFont="1" applyFill="1" applyBorder="1" applyAlignment="1">
      <alignment horizontal="center" vertical="center" wrapText="1"/>
    </xf>
    <xf numFmtId="0" fontId="66" fillId="11" borderId="10" xfId="0" applyFont="1" applyFill="1" applyBorder="1" applyAlignment="1">
      <alignment horizontal="center" vertical="center" wrapText="1"/>
    </xf>
    <xf numFmtId="0" fontId="118" fillId="11" borderId="14" xfId="0" applyFont="1" applyFill="1" applyBorder="1" applyAlignment="1">
      <alignment horizontal="center" vertical="center"/>
    </xf>
    <xf numFmtId="16" fontId="50" fillId="3" borderId="7" xfId="0" applyNumberFormat="1" applyFont="1" applyFill="1" applyBorder="1" applyAlignment="1">
      <alignment horizontal="center" vertical="center"/>
    </xf>
    <xf numFmtId="16" fontId="92" fillId="0" borderId="1" xfId="0" applyNumberFormat="1" applyFont="1" applyBorder="1" applyAlignment="1">
      <alignment horizontal="left" vertical="center"/>
    </xf>
    <xf numFmtId="16" fontId="50" fillId="4" borderId="15" xfId="0" applyNumberFormat="1" applyFont="1" applyFill="1" applyBorder="1" applyAlignment="1">
      <alignment horizontal="center" vertical="center"/>
    </xf>
    <xf numFmtId="0" fontId="145" fillId="0" borderId="0" xfId="0" applyFont="1" applyAlignment="1">
      <alignment vertical="center"/>
    </xf>
    <xf numFmtId="16" fontId="144" fillId="0" borderId="0" xfId="0" applyNumberFormat="1" applyFont="1" applyAlignment="1">
      <alignment horizontal="center" vertical="center"/>
    </xf>
    <xf numFmtId="16" fontId="144" fillId="0" borderId="0" xfId="0" quotePrefix="1" applyNumberFormat="1" applyFont="1" applyAlignment="1">
      <alignment horizontal="center" vertical="center"/>
    </xf>
    <xf numFmtId="16" fontId="196" fillId="0" borderId="0" xfId="0" applyNumberFormat="1" applyFont="1" applyAlignment="1">
      <alignment horizontal="left" vertical="center"/>
    </xf>
    <xf numFmtId="0" fontId="149" fillId="0" borderId="0" xfId="0" applyFont="1" applyAlignment="1">
      <alignment horizontal="right" vertical="center"/>
    </xf>
    <xf numFmtId="0" fontId="97" fillId="0" borderId="0" xfId="0" applyFont="1" applyAlignment="1">
      <alignment horizontal="centerContinuous" vertical="center"/>
    </xf>
    <xf numFmtId="0" fontId="97" fillId="0" borderId="0" xfId="0" applyFont="1" applyAlignment="1">
      <alignment horizontal="center" vertical="center"/>
    </xf>
    <xf numFmtId="0" fontId="144" fillId="0" borderId="0" xfId="0" applyFont="1" applyAlignment="1">
      <alignment horizontal="center" vertical="center"/>
    </xf>
    <xf numFmtId="0" fontId="157" fillId="0" borderId="0" xfId="0" applyFont="1" applyAlignment="1">
      <alignment horizontal="right"/>
    </xf>
    <xf numFmtId="0" fontId="161" fillId="0" borderId="0" xfId="0" applyFont="1" applyAlignment="1">
      <alignment horizontal="right" vertical="center"/>
    </xf>
    <xf numFmtId="0" fontId="95" fillId="0" borderId="0" xfId="2" applyFont="1" applyAlignment="1">
      <alignment vertical="center"/>
    </xf>
    <xf numFmtId="0" fontId="98" fillId="0" borderId="13" xfId="0" applyFont="1" applyBorder="1" applyAlignment="1">
      <alignment horizontal="center" vertical="top"/>
    </xf>
    <xf numFmtId="0" fontId="98" fillId="0" borderId="5" xfId="0" applyFont="1" applyBorder="1" applyAlignment="1">
      <alignment horizontal="center" vertical="center"/>
    </xf>
    <xf numFmtId="16" fontId="86" fillId="0" borderId="2" xfId="0" applyNumberFormat="1" applyFont="1" applyBorder="1" applyAlignment="1">
      <alignment horizontal="center" vertical="center" wrapText="1"/>
    </xf>
    <xf numFmtId="16" fontId="148" fillId="0" borderId="1" xfId="0" applyNumberFormat="1" applyFont="1" applyBorder="1" applyAlignment="1">
      <alignment horizontal="right" vertical="center"/>
    </xf>
    <xf numFmtId="0" fontId="162" fillId="0" borderId="0" xfId="0" applyFont="1" applyAlignment="1">
      <alignment horizontal="right" vertical="center"/>
    </xf>
    <xf numFmtId="0" fontId="145" fillId="0" borderId="0" xfId="2" applyFont="1" applyAlignment="1">
      <alignment vertical="center"/>
    </xf>
    <xf numFmtId="0" fontId="146" fillId="0" borderId="3" xfId="2" applyFont="1" applyBorder="1" applyAlignment="1">
      <alignment horizontal="right"/>
    </xf>
    <xf numFmtId="0" fontId="143" fillId="0" borderId="12" xfId="0" applyFont="1" applyBorder="1" applyAlignment="1">
      <alignment horizontal="center" vertical="center" wrapText="1"/>
    </xf>
    <xf numFmtId="0" fontId="147" fillId="0" borderId="5" xfId="0" applyFont="1" applyBorder="1" applyAlignment="1">
      <alignment horizontal="center" vertical="center"/>
    </xf>
    <xf numFmtId="0" fontId="117" fillId="0" borderId="0" xfId="0" applyFont="1" applyAlignment="1">
      <alignment horizontal="right"/>
    </xf>
    <xf numFmtId="0" fontId="58" fillId="0" borderId="0" xfId="0" applyFont="1" applyAlignment="1">
      <alignment horizontal="center"/>
    </xf>
    <xf numFmtId="0" fontId="35" fillId="0" borderId="0" xfId="0" applyFont="1" applyAlignment="1">
      <alignment horizontal="center"/>
    </xf>
    <xf numFmtId="0" fontId="53" fillId="0" borderId="0" xfId="0" applyFont="1" applyAlignment="1">
      <alignment horizontal="center" vertical="center"/>
    </xf>
    <xf numFmtId="0" fontId="36" fillId="0" borderId="0" xfId="0" applyFont="1" applyAlignment="1">
      <alignment vertical="center"/>
    </xf>
    <xf numFmtId="16" fontId="0" fillId="0" borderId="1" xfId="0" applyNumberFormat="1" applyBorder="1" applyAlignment="1">
      <alignment horizontal="center" vertical="center"/>
    </xf>
    <xf numFmtId="0" fontId="164" fillId="0" borderId="0" xfId="0" applyFont="1" applyAlignment="1">
      <alignment vertical="center"/>
    </xf>
    <xf numFmtId="0" fontId="176" fillId="0" borderId="0" xfId="0" applyFont="1" applyAlignment="1">
      <alignment horizontal="center" vertical="center"/>
    </xf>
    <xf numFmtId="0" fontId="146" fillId="0" borderId="1" xfId="0" applyFont="1" applyBorder="1" applyAlignment="1">
      <alignment horizontal="center" vertical="center" wrapText="1"/>
    </xf>
    <xf numFmtId="0" fontId="180" fillId="0" borderId="3" xfId="0" applyFont="1" applyBorder="1" applyAlignment="1">
      <alignment horizontal="right" vertical="top"/>
    </xf>
    <xf numFmtId="0" fontId="181" fillId="0" borderId="3" xfId="0" applyFont="1" applyBorder="1" applyAlignment="1">
      <alignment horizontal="center" vertical="center"/>
    </xf>
    <xf numFmtId="0" fontId="177" fillId="0" borderId="5" xfId="0" applyFont="1" applyBorder="1" applyAlignment="1">
      <alignment horizontal="center" vertical="center" wrapText="1"/>
    </xf>
    <xf numFmtId="0" fontId="178" fillId="0" borderId="5" xfId="0" applyFont="1" applyBorder="1" applyAlignment="1">
      <alignment horizontal="center" vertical="center" wrapText="1"/>
    </xf>
    <xf numFmtId="16" fontId="178" fillId="0" borderId="5" xfId="0" applyNumberFormat="1" applyFont="1" applyBorder="1" applyAlignment="1">
      <alignment horizontal="center" vertical="center" wrapText="1"/>
    </xf>
    <xf numFmtId="0" fontId="121" fillId="0" borderId="0" xfId="2" applyFont="1" applyAlignment="1">
      <alignment horizontal="left" vertical="center" indent="1"/>
    </xf>
    <xf numFmtId="0" fontId="109" fillId="0" borderId="0" xfId="2" applyFont="1" applyAlignment="1">
      <alignment horizontal="left" vertical="center" indent="1"/>
    </xf>
    <xf numFmtId="0" fontId="109" fillId="0" borderId="0" xfId="2" applyFont="1" applyAlignment="1">
      <alignment horizontal="left" vertical="center" wrapText="1" indent="1"/>
    </xf>
    <xf numFmtId="0" fontId="131" fillId="0" borderId="0" xfId="0" applyFont="1"/>
    <xf numFmtId="0" fontId="35" fillId="0" borderId="0" xfId="0" applyFont="1" applyAlignment="1">
      <alignment vertical="top"/>
    </xf>
    <xf numFmtId="0" fontId="132" fillId="0" borderId="0" xfId="0" applyFont="1" applyAlignment="1">
      <alignment vertical="top"/>
    </xf>
    <xf numFmtId="0" fontId="133" fillId="0" borderId="0" xfId="0" applyFont="1" applyAlignment="1">
      <alignment horizontal="center" vertical="top"/>
    </xf>
    <xf numFmtId="0" fontId="99" fillId="0" borderId="0" xfId="0" applyFont="1" applyAlignment="1">
      <alignment horizontal="center" vertical="top"/>
    </xf>
    <xf numFmtId="16" fontId="182" fillId="0" borderId="1" xfId="0" applyNumberFormat="1" applyFont="1" applyBorder="1" applyAlignment="1">
      <alignment horizontal="center" vertical="center" wrapText="1"/>
    </xf>
    <xf numFmtId="16" fontId="182" fillId="0" borderId="1" xfId="0" applyNumberFormat="1" applyFont="1" applyBorder="1" applyAlignment="1">
      <alignment horizontal="center" vertical="center"/>
    </xf>
    <xf numFmtId="0" fontId="183" fillId="0" borderId="0" xfId="0" applyFont="1" applyAlignment="1">
      <alignment horizontal="center" vertical="top"/>
    </xf>
    <xf numFmtId="16" fontId="182" fillId="0" borderId="2" xfId="0" applyNumberFormat="1" applyFont="1" applyBorder="1" applyAlignment="1">
      <alignment horizontal="center" vertical="center"/>
    </xf>
    <xf numFmtId="16" fontId="54" fillId="0" borderId="3" xfId="0" applyNumberFormat="1" applyFont="1" applyBorder="1" applyAlignment="1">
      <alignment horizontal="left" vertical="center"/>
    </xf>
    <xf numFmtId="16" fontId="50" fillId="0" borderId="10" xfId="0" applyNumberFormat="1" applyFont="1" applyBorder="1" applyAlignment="1">
      <alignment horizontal="left" vertical="center"/>
    </xf>
    <xf numFmtId="0" fontId="170" fillId="0" borderId="0" xfId="0" applyFont="1" applyAlignment="1">
      <alignment horizontal="left" vertical="top"/>
    </xf>
    <xf numFmtId="0" fontId="0" fillId="0" borderId="13" xfId="0" applyBorder="1"/>
    <xf numFmtId="0" fontId="208" fillId="0" borderId="0" xfId="0" applyFont="1"/>
    <xf numFmtId="16" fontId="37" fillId="0" borderId="8" xfId="0" applyNumberFormat="1" applyFont="1" applyBorder="1" applyAlignment="1">
      <alignment horizontal="center" vertical="center"/>
    </xf>
    <xf numFmtId="0" fontId="210" fillId="0" borderId="1" xfId="0" applyFont="1" applyBorder="1" applyAlignment="1">
      <alignment horizontal="center" vertical="center" wrapText="1"/>
    </xf>
    <xf numFmtId="0" fontId="206" fillId="0" borderId="0" xfId="0" applyFont="1"/>
    <xf numFmtId="16" fontId="86" fillId="2" borderId="12" xfId="0" applyNumberFormat="1" applyFont="1" applyFill="1" applyBorder="1" applyAlignment="1">
      <alignment horizontal="center" vertical="center"/>
    </xf>
    <xf numFmtId="16" fontId="73" fillId="0" borderId="12" xfId="0" applyNumberFormat="1" applyFont="1" applyBorder="1" applyAlignment="1">
      <alignment horizontal="left" vertical="center"/>
    </xf>
    <xf numFmtId="0" fontId="216" fillId="0" borderId="0" xfId="0" applyFont="1" applyAlignment="1">
      <alignment wrapText="1"/>
    </xf>
    <xf numFmtId="0" fontId="60" fillId="0" borderId="0" xfId="0" applyFont="1"/>
    <xf numFmtId="0" fontId="217" fillId="0" borderId="0" xfId="0" applyFont="1"/>
    <xf numFmtId="0" fontId="218" fillId="0" borderId="0" xfId="0" applyFont="1"/>
    <xf numFmtId="0" fontId="47" fillId="0" borderId="0" xfId="0" applyFont="1" applyAlignment="1">
      <alignment vertical="center"/>
    </xf>
    <xf numFmtId="0" fontId="203" fillId="0" borderId="0" xfId="0" applyFont="1"/>
    <xf numFmtId="0" fontId="202" fillId="0" borderId="0" xfId="0" applyFont="1"/>
    <xf numFmtId="0" fontId="220" fillId="0" borderId="0" xfId="0" applyFont="1" applyAlignment="1">
      <alignment vertical="top"/>
    </xf>
    <xf numFmtId="16" fontId="0" fillId="0" borderId="16" xfId="0" applyNumberFormat="1" applyBorder="1" applyAlignment="1">
      <alignment horizontal="center" vertical="center"/>
    </xf>
    <xf numFmtId="0" fontId="206" fillId="0" borderId="0" xfId="0" applyFont="1" applyAlignment="1">
      <alignment wrapText="1"/>
    </xf>
    <xf numFmtId="0" fontId="88" fillId="0" borderId="2" xfId="0" applyFont="1" applyBorder="1" applyAlignment="1">
      <alignment vertical="center"/>
    </xf>
    <xf numFmtId="0" fontId="0" fillId="4" borderId="13" xfId="0" applyFill="1" applyBorder="1"/>
    <xf numFmtId="168" fontId="37" fillId="0" borderId="7" xfId="0" applyNumberFormat="1" applyFont="1" applyBorder="1" applyAlignment="1">
      <alignment horizontal="left" vertical="center"/>
    </xf>
    <xf numFmtId="0" fontId="150" fillId="0" borderId="0" xfId="0" applyFont="1" applyAlignment="1">
      <alignment horizontal="left"/>
    </xf>
    <xf numFmtId="16" fontId="29" fillId="0" borderId="0" xfId="0" applyNumberFormat="1" applyFont="1" applyAlignment="1">
      <alignment horizontal="center"/>
    </xf>
    <xf numFmtId="0" fontId="128" fillId="0" borderId="34" xfId="0" applyFont="1" applyBorder="1" applyAlignment="1">
      <alignment horizontal="center" vertical="center" wrapText="1"/>
    </xf>
    <xf numFmtId="0" fontId="128" fillId="0" borderId="25" xfId="0" applyFont="1" applyBorder="1" applyAlignment="1">
      <alignment horizontal="center" vertical="center"/>
    </xf>
    <xf numFmtId="0" fontId="128" fillId="0" borderId="26" xfId="0" applyFont="1" applyBorder="1" applyAlignment="1">
      <alignment horizontal="center" vertical="center" wrapText="1"/>
    </xf>
    <xf numFmtId="0" fontId="127" fillId="0" borderId="35" xfId="0" applyFont="1" applyBorder="1" applyAlignment="1">
      <alignment horizontal="center" vertical="top"/>
    </xf>
    <xf numFmtId="0" fontId="150" fillId="2" borderId="0" xfId="2" applyFont="1" applyFill="1" applyAlignment="1">
      <alignment horizontal="left" vertical="center" indent="1"/>
    </xf>
    <xf numFmtId="16" fontId="108" fillId="2" borderId="0" xfId="0" applyNumberFormat="1" applyFont="1" applyFill="1" applyAlignment="1">
      <alignment horizontal="center" vertical="center"/>
    </xf>
    <xf numFmtId="16" fontId="108" fillId="2" borderId="0" xfId="0" applyNumberFormat="1" applyFont="1" applyFill="1" applyAlignment="1">
      <alignment horizontal="left" vertical="center"/>
    </xf>
    <xf numFmtId="1" fontId="108" fillId="2" borderId="0" xfId="0" applyNumberFormat="1" applyFont="1" applyFill="1" applyAlignment="1">
      <alignment horizontal="center" vertical="center"/>
    </xf>
    <xf numFmtId="0" fontId="134" fillId="0" borderId="0" xfId="0" applyFont="1"/>
    <xf numFmtId="0" fontId="28" fillId="2" borderId="0" xfId="0" applyFont="1" applyFill="1" applyAlignment="1">
      <alignment vertical="center"/>
    </xf>
    <xf numFmtId="0" fontId="167" fillId="0" borderId="1" xfId="0" applyFont="1" applyBorder="1" applyAlignment="1">
      <alignment horizontal="left" vertical="center" wrapText="1"/>
    </xf>
    <xf numFmtId="0" fontId="167" fillId="0" borderId="5" xfId="0" applyFont="1" applyBorder="1" applyAlignment="1">
      <alignment horizontal="left" vertical="center" wrapText="1"/>
    </xf>
    <xf numFmtId="0" fontId="55" fillId="0" borderId="5" xfId="0" applyFont="1" applyBorder="1" applyAlignment="1">
      <alignment horizontal="left" vertical="center" wrapText="1"/>
    </xf>
    <xf numFmtId="16" fontId="0" fillId="0" borderId="2" xfId="0" applyNumberFormat="1" applyBorder="1" applyAlignment="1">
      <alignment horizontal="left" vertical="center"/>
    </xf>
    <xf numFmtId="16" fontId="0" fillId="0" borderId="1" xfId="0" applyNumberFormat="1" applyBorder="1" applyAlignment="1">
      <alignment horizontal="left" vertical="center"/>
    </xf>
    <xf numFmtId="168" fontId="0" fillId="0" borderId="10" xfId="0" applyNumberFormat="1" applyBorder="1" applyAlignment="1">
      <alignment horizontal="left" vertical="center"/>
    </xf>
    <xf numFmtId="168" fontId="50" fillId="0" borderId="10" xfId="0" applyNumberFormat="1" applyFont="1" applyBorder="1" applyAlignment="1">
      <alignment horizontal="left" vertical="center"/>
    </xf>
    <xf numFmtId="0" fontId="222" fillId="0" borderId="0" xfId="0" applyFont="1"/>
    <xf numFmtId="0" fontId="95" fillId="0" borderId="1" xfId="0" applyFont="1" applyBorder="1" applyAlignment="1">
      <alignment vertical="center"/>
    </xf>
    <xf numFmtId="16" fontId="150" fillId="0" borderId="0" xfId="0" applyNumberFormat="1" applyFont="1" applyAlignment="1" applyProtection="1">
      <alignment horizontal="left" vertical="center"/>
      <protection locked="0"/>
    </xf>
    <xf numFmtId="0" fontId="150" fillId="0" borderId="0" xfId="2" applyFont="1" applyAlignment="1" applyProtection="1">
      <alignment horizontal="right" vertical="center"/>
      <protection locked="0"/>
    </xf>
    <xf numFmtId="16" fontId="108" fillId="2" borderId="7" xfId="0" applyNumberFormat="1" applyFont="1" applyFill="1" applyBorder="1" applyAlignment="1" applyProtection="1">
      <alignment horizontal="center" vertical="center"/>
      <protection locked="0"/>
    </xf>
    <xf numFmtId="16" fontId="108" fillId="2" borderId="12" xfId="0" applyNumberFormat="1" applyFont="1" applyFill="1" applyBorder="1" applyAlignment="1" applyProtection="1">
      <alignment horizontal="center" vertical="center"/>
      <protection locked="0"/>
    </xf>
    <xf numFmtId="16" fontId="108" fillId="0" borderId="2" xfId="0" applyNumberFormat="1" applyFont="1" applyBorder="1" applyAlignment="1" applyProtection="1">
      <alignment horizontal="left" vertical="center"/>
      <protection locked="0"/>
    </xf>
    <xf numFmtId="16" fontId="108" fillId="0" borderId="2" xfId="0" applyNumberFormat="1" applyFont="1" applyBorder="1" applyAlignment="1" applyProtection="1">
      <alignment horizontal="center" vertical="center"/>
      <protection locked="0"/>
    </xf>
    <xf numFmtId="16" fontId="108" fillId="0" borderId="1" xfId="0" applyNumberFormat="1" applyFont="1" applyBorder="1" applyAlignment="1" applyProtection="1">
      <alignment horizontal="left" vertical="center"/>
      <protection locked="0"/>
    </xf>
    <xf numFmtId="16" fontId="53" fillId="0" borderId="12" xfId="0" applyNumberFormat="1" applyFont="1" applyBorder="1" applyAlignment="1">
      <alignment horizontal="center" vertical="center"/>
    </xf>
    <xf numFmtId="0" fontId="214" fillId="0" borderId="0" xfId="0" applyFont="1" applyAlignment="1">
      <alignment wrapText="1"/>
    </xf>
    <xf numFmtId="0" fontId="177" fillId="0" borderId="3" xfId="0" applyFont="1" applyBorder="1" applyAlignment="1">
      <alignment wrapText="1"/>
    </xf>
    <xf numFmtId="0" fontId="177" fillId="0" borderId="1" xfId="0" applyFont="1" applyBorder="1" applyAlignment="1">
      <alignment horizontal="center" wrapText="1"/>
    </xf>
    <xf numFmtId="0" fontId="177" fillId="0" borderId="12" xfId="0" applyFont="1" applyBorder="1" applyAlignment="1">
      <alignment horizontal="center" wrapText="1"/>
    </xf>
    <xf numFmtId="0" fontId="177" fillId="0" borderId="21" xfId="0" applyFont="1" applyBorder="1" applyAlignment="1">
      <alignment horizontal="center" wrapText="1"/>
    </xf>
    <xf numFmtId="0" fontId="213" fillId="0" borderId="13" xfId="0" applyFont="1" applyBorder="1" applyAlignment="1">
      <alignment horizontal="center" wrapText="1"/>
    </xf>
    <xf numFmtId="0" fontId="42" fillId="0" borderId="0" xfId="0" applyFont="1" applyAlignment="1" applyProtection="1">
      <alignment vertical="center"/>
      <protection locked="0"/>
    </xf>
    <xf numFmtId="16" fontId="88" fillId="2" borderId="15" xfId="0" applyNumberFormat="1" applyFont="1" applyFill="1" applyBorder="1" applyAlignment="1">
      <alignment horizontal="center" vertical="center"/>
    </xf>
    <xf numFmtId="0" fontId="61" fillId="0" borderId="0" xfId="13" applyFont="1" applyAlignment="1" applyProtection="1"/>
    <xf numFmtId="0" fontId="61" fillId="0" borderId="0" xfId="13" applyFont="1" applyAlignment="1" applyProtection="1">
      <alignment vertical="center"/>
    </xf>
    <xf numFmtId="0" fontId="74" fillId="0" borderId="0" xfId="13" applyFont="1" applyAlignment="1" applyProtection="1"/>
    <xf numFmtId="16" fontId="0" fillId="0" borderId="0" xfId="0" applyNumberFormat="1"/>
    <xf numFmtId="16" fontId="172" fillId="0" borderId="5" xfId="0" applyNumberFormat="1" applyFont="1" applyBorder="1" applyAlignment="1" applyProtection="1">
      <alignment horizontal="left" vertical="center"/>
      <protection locked="0"/>
    </xf>
    <xf numFmtId="16" fontId="108" fillId="0" borderId="5" xfId="0" applyNumberFormat="1" applyFont="1" applyBorder="1" applyAlignment="1" applyProtection="1">
      <alignment horizontal="center" vertical="center"/>
      <protection locked="0"/>
    </xf>
    <xf numFmtId="0" fontId="208" fillId="0" borderId="0" xfId="0" applyFont="1" applyAlignment="1">
      <alignment wrapText="1"/>
    </xf>
    <xf numFmtId="0" fontId="206" fillId="0" borderId="0" xfId="0" applyFont="1" applyAlignment="1">
      <alignment horizontal="center" wrapText="1"/>
    </xf>
    <xf numFmtId="16" fontId="206" fillId="0" borderId="0" xfId="0" applyNumberFormat="1" applyFont="1" applyAlignment="1">
      <alignment horizontal="center" wrapText="1"/>
    </xf>
    <xf numFmtId="16" fontId="0" fillId="4" borderId="2" xfId="0" applyNumberFormat="1" applyFill="1" applyBorder="1" applyAlignment="1">
      <alignment horizontal="center" vertical="center"/>
    </xf>
    <xf numFmtId="16" fontId="150" fillId="0" borderId="0" xfId="0" applyNumberFormat="1" applyFont="1" applyAlignment="1">
      <alignment horizontal="left"/>
    </xf>
    <xf numFmtId="16" fontId="222" fillId="0" borderId="0" xfId="0" applyNumberFormat="1" applyFont="1" applyAlignment="1" applyProtection="1">
      <alignment horizontal="right" vertical="center"/>
      <protection locked="0"/>
    </xf>
    <xf numFmtId="16" fontId="172" fillId="8" borderId="0" xfId="0" applyNumberFormat="1" applyFont="1" applyFill="1" applyAlignment="1" applyProtection="1">
      <alignment horizontal="left" vertical="center"/>
      <protection locked="0"/>
    </xf>
    <xf numFmtId="16" fontId="108" fillId="8" borderId="0" xfId="0" applyNumberFormat="1" applyFont="1" applyFill="1" applyAlignment="1" applyProtection="1">
      <alignment horizontal="center" vertical="center"/>
      <protection locked="0"/>
    </xf>
    <xf numFmtId="16" fontId="44" fillId="0" borderId="6" xfId="0" applyNumberFormat="1" applyFont="1" applyBorder="1" applyAlignment="1">
      <alignment horizontal="left" vertical="center"/>
    </xf>
    <xf numFmtId="16" fontId="44" fillId="0" borderId="11" xfId="0" applyNumberFormat="1" applyFont="1" applyBorder="1" applyAlignment="1">
      <alignment horizontal="left" vertical="center"/>
    </xf>
    <xf numFmtId="0" fontId="128" fillId="0" borderId="1" xfId="0" applyFont="1" applyBorder="1" applyAlignment="1">
      <alignment horizontal="center" vertical="center" wrapText="1"/>
    </xf>
    <xf numFmtId="16" fontId="108" fillId="8" borderId="15" xfId="0" applyNumberFormat="1" applyFont="1" applyFill="1" applyBorder="1" applyAlignment="1" applyProtection="1">
      <alignment horizontal="left" vertical="center"/>
      <protection locked="0"/>
    </xf>
    <xf numFmtId="16" fontId="108" fillId="8" borderId="15" xfId="0" applyNumberFormat="1" applyFont="1" applyFill="1" applyBorder="1" applyAlignment="1" applyProtection="1">
      <alignment horizontal="center" vertical="center"/>
      <protection locked="0"/>
    </xf>
    <xf numFmtId="0" fontId="29" fillId="0" borderId="0" xfId="0" applyFont="1" applyAlignment="1" applyProtection="1">
      <alignment horizontal="left" vertical="center"/>
      <protection locked="0"/>
    </xf>
    <xf numFmtId="16" fontId="172" fillId="8" borderId="5" xfId="0" applyNumberFormat="1" applyFont="1" applyFill="1" applyBorder="1" applyAlignment="1" applyProtection="1">
      <alignment horizontal="left" vertical="center"/>
      <protection locked="0"/>
    </xf>
    <xf numFmtId="16" fontId="108" fillId="8" borderId="5" xfId="0" applyNumberFormat="1" applyFont="1" applyFill="1" applyBorder="1" applyAlignment="1" applyProtection="1">
      <alignment horizontal="center" vertical="center"/>
      <protection locked="0"/>
    </xf>
    <xf numFmtId="1" fontId="108" fillId="8" borderId="12" xfId="0" applyNumberFormat="1" applyFont="1" applyFill="1" applyBorder="1" applyAlignment="1" applyProtection="1">
      <alignment horizontal="center" vertical="center"/>
      <protection locked="0"/>
    </xf>
    <xf numFmtId="16" fontId="108" fillId="8" borderId="12" xfId="0" applyNumberFormat="1" applyFont="1" applyFill="1" applyBorder="1" applyAlignment="1" applyProtection="1">
      <alignment horizontal="center" vertical="center"/>
      <protection locked="0"/>
    </xf>
    <xf numFmtId="16" fontId="205" fillId="8" borderId="23" xfId="0" applyNumberFormat="1" applyFont="1" applyFill="1" applyBorder="1" applyAlignment="1" applyProtection="1">
      <alignment horizontal="left" vertical="center"/>
      <protection locked="0"/>
    </xf>
    <xf numFmtId="16" fontId="108" fillId="0" borderId="15" xfId="0" applyNumberFormat="1" applyFont="1" applyBorder="1" applyAlignment="1" applyProtection="1">
      <alignment horizontal="left" vertical="center"/>
      <protection locked="0"/>
    </xf>
    <xf numFmtId="16" fontId="108" fillId="0" borderId="15" xfId="0" applyNumberFormat="1" applyFont="1" applyBorder="1" applyAlignment="1" applyProtection="1">
      <alignment horizontal="center" vertical="center"/>
      <protection locked="0"/>
    </xf>
    <xf numFmtId="16" fontId="108" fillId="0" borderId="9" xfId="0" applyNumberFormat="1" applyFont="1" applyBorder="1" applyAlignment="1" applyProtection="1">
      <alignment horizontal="left" vertical="center"/>
      <protection locked="0"/>
    </xf>
    <xf numFmtId="16" fontId="108" fillId="0" borderId="7" xfId="0" applyNumberFormat="1" applyFont="1" applyBorder="1" applyAlignment="1" applyProtection="1">
      <alignment horizontal="center" vertical="center"/>
      <protection locked="0"/>
    </xf>
    <xf numFmtId="16" fontId="205" fillId="0" borderId="23" xfId="0" applyNumberFormat="1" applyFont="1" applyBorder="1" applyAlignment="1" applyProtection="1">
      <alignment horizontal="left" vertical="center"/>
      <protection locked="0"/>
    </xf>
    <xf numFmtId="1" fontId="108" fillId="0" borderId="12" xfId="0" applyNumberFormat="1" applyFont="1" applyBorder="1" applyAlignment="1" applyProtection="1">
      <alignment horizontal="center" vertical="center"/>
      <protection locked="0"/>
    </xf>
    <xf numFmtId="16" fontId="108" fillId="0" borderId="12" xfId="0" applyNumberFormat="1" applyFont="1" applyBorder="1" applyAlignment="1" applyProtection="1">
      <alignment horizontal="center" vertical="center"/>
      <protection locked="0"/>
    </xf>
    <xf numFmtId="0" fontId="129" fillId="0" borderId="13" xfId="0" applyFont="1" applyBorder="1" applyAlignment="1">
      <alignment horizontal="right" vertical="top"/>
    </xf>
    <xf numFmtId="16" fontId="108" fillId="0" borderId="0" xfId="0" applyNumberFormat="1" applyFont="1" applyAlignment="1" applyProtection="1">
      <alignment horizontal="center" vertical="center"/>
      <protection locked="0"/>
    </xf>
    <xf numFmtId="16" fontId="205" fillId="0" borderId="0" xfId="0" applyNumberFormat="1" applyFont="1" applyAlignment="1" applyProtection="1">
      <alignment horizontal="left" vertical="center"/>
      <protection locked="0"/>
    </xf>
    <xf numFmtId="1" fontId="108" fillId="0" borderId="0" xfId="0" applyNumberFormat="1" applyFont="1" applyAlignment="1" applyProtection="1">
      <alignment horizontal="center" vertical="center"/>
      <protection locked="0"/>
    </xf>
    <xf numFmtId="16" fontId="223" fillId="0" borderId="0" xfId="0" applyNumberFormat="1" applyFont="1" applyAlignment="1">
      <alignment horizontal="left" vertical="center"/>
    </xf>
    <xf numFmtId="0" fontId="223" fillId="0" borderId="0" xfId="0" applyFont="1" applyAlignment="1">
      <alignment horizontal="left"/>
    </xf>
    <xf numFmtId="0" fontId="173" fillId="0" borderId="0" xfId="0" applyFont="1"/>
    <xf numFmtId="16" fontId="223" fillId="0" borderId="0" xfId="0" applyNumberFormat="1" applyFont="1" applyAlignment="1">
      <alignment horizontal="left"/>
    </xf>
    <xf numFmtId="16" fontId="73" fillId="0" borderId="0" xfId="0" quotePrefix="1" applyNumberFormat="1" applyFont="1" applyAlignment="1">
      <alignment horizontal="left" vertical="center"/>
    </xf>
    <xf numFmtId="16" fontId="224" fillId="0" borderId="0" xfId="0" applyNumberFormat="1" applyFont="1" applyAlignment="1">
      <alignment horizontal="left" vertical="center"/>
    </xf>
    <xf numFmtId="16" fontId="225" fillId="0" borderId="0" xfId="0" applyNumberFormat="1" applyFont="1" applyAlignment="1">
      <alignment horizontal="left" vertical="center"/>
    </xf>
    <xf numFmtId="0" fontId="44" fillId="0" borderId="0" xfId="0" applyFont="1" applyAlignment="1">
      <alignment vertical="center"/>
    </xf>
    <xf numFmtId="16" fontId="44" fillId="0" borderId="0" xfId="0" applyNumberFormat="1" applyFont="1" applyAlignment="1">
      <alignment horizontal="center" vertical="center"/>
    </xf>
    <xf numFmtId="0" fontId="41" fillId="0" borderId="14" xfId="0" applyFont="1" applyBorder="1" applyAlignment="1">
      <alignment horizontal="center" vertical="center" wrapText="1"/>
    </xf>
    <xf numFmtId="16" fontId="0" fillId="0" borderId="1" xfId="0" applyNumberFormat="1" applyBorder="1" applyAlignment="1" applyProtection="1">
      <alignment horizontal="center" vertical="center"/>
      <protection locked="0"/>
    </xf>
    <xf numFmtId="16" fontId="0" fillId="0" borderId="12" xfId="0" applyNumberFormat="1" applyBorder="1" applyAlignment="1" applyProtection="1">
      <alignment horizontal="center" vertical="center"/>
      <protection locked="0"/>
    </xf>
    <xf numFmtId="16" fontId="228" fillId="0" borderId="0" xfId="0" applyNumberFormat="1" applyFont="1" applyAlignment="1" applyProtection="1">
      <alignment horizontal="left" vertical="center"/>
      <protection locked="0"/>
    </xf>
    <xf numFmtId="16" fontId="228" fillId="0" borderId="0" xfId="0" applyNumberFormat="1" applyFont="1" applyAlignment="1" applyProtection="1">
      <alignment horizontal="center" vertical="center"/>
      <protection locked="0"/>
    </xf>
    <xf numFmtId="0" fontId="38" fillId="0" borderId="1" xfId="0" applyFont="1" applyBorder="1" applyAlignment="1" applyProtection="1">
      <alignment horizontal="center" vertical="center" wrapText="1"/>
      <protection locked="0"/>
    </xf>
    <xf numFmtId="0" fontId="38" fillId="0" borderId="4" xfId="0" applyFont="1" applyBorder="1" applyAlignment="1" applyProtection="1">
      <alignment horizontal="right" vertical="center"/>
      <protection locked="0"/>
    </xf>
    <xf numFmtId="16" fontId="229" fillId="0" borderId="5" xfId="0" applyNumberFormat="1" applyFont="1" applyBorder="1" applyAlignment="1" applyProtection="1">
      <alignment horizontal="center" vertical="center"/>
      <protection locked="0"/>
    </xf>
    <xf numFmtId="16" fontId="37" fillId="0" borderId="1" xfId="0" applyNumberFormat="1" applyFont="1" applyBorder="1" applyAlignment="1" applyProtection="1">
      <alignment horizontal="left" vertical="center"/>
      <protection locked="0"/>
    </xf>
    <xf numFmtId="16" fontId="229" fillId="0" borderId="1" xfId="0" applyNumberFormat="1" applyFont="1" applyBorder="1" applyAlignment="1" applyProtection="1">
      <alignment horizontal="center" vertical="center"/>
      <protection locked="0"/>
    </xf>
    <xf numFmtId="16" fontId="0" fillId="0" borderId="12" xfId="0" applyNumberFormat="1" applyBorder="1" applyAlignment="1" applyProtection="1">
      <alignment horizontal="left" vertical="center"/>
      <protection locked="0"/>
    </xf>
    <xf numFmtId="16" fontId="0" fillId="4" borderId="8" xfId="0" applyNumberFormat="1" applyFill="1" applyBorder="1" applyAlignment="1">
      <alignment horizontal="center" vertical="center"/>
    </xf>
    <xf numFmtId="16" fontId="68" fillId="4" borderId="1" xfId="0" applyNumberFormat="1" applyFont="1" applyFill="1" applyBorder="1" applyAlignment="1">
      <alignment horizontal="center" vertical="center"/>
    </xf>
    <xf numFmtId="16" fontId="231" fillId="0" borderId="6" xfId="0" applyNumberFormat="1" applyFont="1" applyBorder="1" applyAlignment="1">
      <alignment horizontal="left" vertical="center"/>
    </xf>
    <xf numFmtId="16" fontId="228" fillId="0" borderId="7" xfId="0" applyNumberFormat="1" applyFont="1" applyBorder="1" applyAlignment="1">
      <alignment horizontal="center" vertical="center"/>
    </xf>
    <xf numFmtId="16" fontId="228" fillId="0" borderId="8" xfId="0" applyNumberFormat="1" applyFont="1" applyBorder="1" applyAlignment="1">
      <alignment horizontal="center" vertical="center"/>
    </xf>
    <xf numFmtId="0" fontId="219" fillId="0" borderId="0" xfId="0" applyFont="1"/>
    <xf numFmtId="0" fontId="50" fillId="0" borderId="0" xfId="0" applyFont="1" applyAlignment="1">
      <alignment horizontal="right" vertical="center"/>
    </xf>
    <xf numFmtId="16" fontId="47" fillId="0" borderId="0" xfId="0" applyNumberFormat="1" applyFont="1" applyAlignment="1">
      <alignment horizontal="right"/>
    </xf>
    <xf numFmtId="16" fontId="234" fillId="0" borderId="52" xfId="0" applyNumberFormat="1" applyFont="1" applyBorder="1" applyAlignment="1">
      <alignment horizontal="right"/>
    </xf>
    <xf numFmtId="0" fontId="50" fillId="0" borderId="2" xfId="0" applyFont="1" applyBorder="1" applyAlignment="1">
      <alignment vertical="center"/>
    </xf>
    <xf numFmtId="16" fontId="108" fillId="2" borderId="15" xfId="0" applyNumberFormat="1" applyFont="1" applyFill="1" applyBorder="1" applyAlignment="1" applyProtection="1">
      <alignment horizontal="center" vertical="center"/>
      <protection locked="0"/>
    </xf>
    <xf numFmtId="0" fontId="47" fillId="0" borderId="0" xfId="0" applyFont="1" applyAlignment="1">
      <alignment horizontal="right" vertical="center"/>
    </xf>
    <xf numFmtId="0" fontId="208" fillId="0" borderId="0" xfId="0" applyFont="1" applyAlignment="1">
      <alignment horizontal="right"/>
    </xf>
    <xf numFmtId="0" fontId="208" fillId="0" borderId="0" xfId="0" applyFont="1" applyAlignment="1">
      <alignment horizontal="right" wrapText="1"/>
    </xf>
    <xf numFmtId="0" fontId="136" fillId="0" borderId="0" xfId="0" applyFont="1" applyAlignment="1">
      <alignment horizontal="right" wrapText="1"/>
    </xf>
    <xf numFmtId="16" fontId="75" fillId="0" borderId="0" xfId="0" applyNumberFormat="1" applyFont="1"/>
    <xf numFmtId="16" fontId="237" fillId="0" borderId="0" xfId="0" applyNumberFormat="1" applyFont="1" applyAlignment="1">
      <alignment vertical="center"/>
    </xf>
    <xf numFmtId="16" fontId="0" fillId="4" borderId="5" xfId="0" applyNumberFormat="1" applyFill="1" applyBorder="1" applyAlignment="1">
      <alignment horizontal="center" vertical="center"/>
    </xf>
    <xf numFmtId="16" fontId="37" fillId="0" borderId="6" xfId="0" applyNumberFormat="1" applyFont="1" applyBorder="1" applyAlignment="1">
      <alignment horizontal="left" vertical="center"/>
    </xf>
    <xf numFmtId="16" fontId="53" fillId="0" borderId="0" xfId="0" applyNumberFormat="1" applyFont="1" applyAlignment="1">
      <alignment vertical="center"/>
    </xf>
    <xf numFmtId="16" fontId="128" fillId="2" borderId="15" xfId="0" quotePrefix="1" applyNumberFormat="1" applyFont="1" applyFill="1" applyBorder="1" applyAlignment="1" applyProtection="1">
      <alignment horizontal="left" vertical="center"/>
      <protection locked="0"/>
    </xf>
    <xf numFmtId="16" fontId="87" fillId="0" borderId="0" xfId="0" applyNumberFormat="1" applyFont="1" applyAlignment="1">
      <alignment horizontal="center" vertical="center" wrapText="1"/>
    </xf>
    <xf numFmtId="0" fontId="30" fillId="0" borderId="0" xfId="13" applyAlignment="1" applyProtection="1">
      <alignment vertical="center"/>
    </xf>
    <xf numFmtId="16" fontId="68" fillId="0" borderId="16" xfId="0" applyNumberFormat="1" applyFont="1" applyBorder="1" applyAlignment="1">
      <alignment horizontal="center" vertical="center"/>
    </xf>
    <xf numFmtId="16" fontId="170" fillId="0" borderId="0" xfId="0" applyNumberFormat="1" applyFont="1" applyAlignment="1" applyProtection="1">
      <alignment horizontal="center" vertical="top"/>
      <protection locked="0"/>
    </xf>
    <xf numFmtId="16" fontId="206" fillId="0" borderId="0" xfId="0" applyNumberFormat="1" applyFont="1" applyAlignment="1">
      <alignment horizontal="center"/>
    </xf>
    <xf numFmtId="0" fontId="66" fillId="0" borderId="1" xfId="0" applyFont="1" applyBorder="1" applyAlignment="1">
      <alignment horizontal="center" vertical="center" wrapText="1"/>
    </xf>
    <xf numFmtId="16" fontId="86" fillId="0" borderId="7" xfId="0" applyNumberFormat="1" applyFont="1" applyBorder="1" applyAlignment="1">
      <alignment horizontal="center" vertical="center"/>
    </xf>
    <xf numFmtId="0" fontId="100" fillId="0" borderId="7" xfId="0" applyFont="1" applyBorder="1" applyAlignment="1">
      <alignment horizontal="center" vertical="center" wrapText="1"/>
    </xf>
    <xf numFmtId="16" fontId="100" fillId="0" borderId="7" xfId="0" applyNumberFormat="1" applyFont="1" applyBorder="1" applyAlignment="1">
      <alignment horizontal="center" vertical="center"/>
    </xf>
    <xf numFmtId="16" fontId="86" fillId="0" borderId="59" xfId="0" applyNumberFormat="1" applyFont="1" applyBorder="1" applyAlignment="1">
      <alignment horizontal="center" vertical="center"/>
    </xf>
    <xf numFmtId="16" fontId="86" fillId="0" borderId="12" xfId="0" applyNumberFormat="1" applyFont="1" applyBorder="1" applyAlignment="1">
      <alignment horizontal="center" vertical="center"/>
    </xf>
    <xf numFmtId="0" fontId="100" fillId="0" borderId="12" xfId="0" applyFont="1" applyBorder="1" applyAlignment="1">
      <alignment horizontal="center" vertical="center" wrapText="1"/>
    </xf>
    <xf numFmtId="16" fontId="100" fillId="0" borderId="12" xfId="0" applyNumberFormat="1" applyFont="1" applyBorder="1" applyAlignment="1">
      <alignment horizontal="center" vertical="center"/>
    </xf>
    <xf numFmtId="16" fontId="86" fillId="0" borderId="61" xfId="0" applyNumberFormat="1" applyFont="1" applyBorder="1" applyAlignment="1">
      <alignment horizontal="center" vertical="center"/>
    </xf>
    <xf numFmtId="0" fontId="128" fillId="0" borderId="0" xfId="0" applyFont="1" applyAlignment="1">
      <alignment horizontal="center" vertical="top"/>
    </xf>
    <xf numFmtId="16" fontId="244" fillId="0" borderId="0" xfId="0" applyNumberFormat="1" applyFont="1"/>
    <xf numFmtId="0" fontId="31" fillId="0" borderId="0" xfId="13" applyFont="1" applyAlignment="1" applyProtection="1">
      <alignment vertical="center"/>
    </xf>
    <xf numFmtId="0" fontId="245" fillId="0" borderId="0" xfId="0" applyFont="1" applyAlignment="1">
      <alignment horizontal="right"/>
    </xf>
    <xf numFmtId="0" fontId="245" fillId="0" borderId="0" xfId="2" applyFont="1" applyAlignment="1">
      <alignment horizontal="right" vertical="center"/>
    </xf>
    <xf numFmtId="16" fontId="29" fillId="0" borderId="5" xfId="0" applyNumberFormat="1" applyFont="1" applyBorder="1" applyAlignment="1" applyProtection="1">
      <alignment horizontal="left" vertical="center"/>
      <protection locked="0"/>
    </xf>
    <xf numFmtId="16" fontId="29" fillId="0" borderId="5" xfId="0" applyNumberFormat="1" applyFont="1" applyBorder="1" applyAlignment="1" applyProtection="1">
      <alignment horizontal="center" vertical="center"/>
      <protection locked="0"/>
    </xf>
    <xf numFmtId="16" fontId="86" fillId="0" borderId="6" xfId="0" applyNumberFormat="1" applyFont="1" applyBorder="1" applyAlignment="1">
      <alignment horizontal="center" vertical="center"/>
    </xf>
    <xf numFmtId="0" fontId="209" fillId="0" borderId="0" xfId="0" applyFont="1"/>
    <xf numFmtId="0" fontId="30" fillId="0" borderId="0" xfId="13" applyFill="1" applyAlignment="1" applyProtection="1">
      <alignment vertical="center"/>
    </xf>
    <xf numFmtId="16" fontId="248" fillId="0" borderId="0" xfId="0" applyNumberFormat="1" applyFont="1" applyAlignment="1">
      <alignment horizontal="left" vertical="center"/>
    </xf>
    <xf numFmtId="16" fontId="249" fillId="0" borderId="0" xfId="0" applyNumberFormat="1" applyFont="1" applyAlignment="1">
      <alignment horizontal="left" vertical="center"/>
    </xf>
    <xf numFmtId="0" fontId="92" fillId="3" borderId="1" xfId="0" applyFont="1" applyFill="1" applyBorder="1" applyAlignment="1">
      <alignment horizontal="center" vertical="center" wrapText="1"/>
    </xf>
    <xf numFmtId="16" fontId="86" fillId="0" borderId="2" xfId="0" applyNumberFormat="1" applyFont="1" applyBorder="1" applyAlignment="1">
      <alignment horizontal="center" vertical="center"/>
    </xf>
    <xf numFmtId="0" fontId="57" fillId="0" borderId="0" xfId="0" applyFont="1" applyAlignment="1">
      <alignment horizontal="center" vertical="center"/>
    </xf>
    <xf numFmtId="0" fontId="38" fillId="0" borderId="14" xfId="0" applyFont="1" applyBorder="1" applyAlignment="1">
      <alignment horizontal="center" vertical="center" wrapText="1"/>
    </xf>
    <xf numFmtId="0" fontId="92" fillId="0" borderId="14" xfId="0" applyFont="1" applyBorder="1" applyAlignment="1">
      <alignment horizontal="center" vertical="center" wrapText="1"/>
    </xf>
    <xf numFmtId="0" fontId="36" fillId="0" borderId="0" xfId="0" applyFont="1" applyAlignment="1">
      <alignment horizontal="center"/>
    </xf>
    <xf numFmtId="16" fontId="251" fillId="0" borderId="0" xfId="0" applyNumberFormat="1" applyFont="1" applyAlignment="1">
      <alignment horizontal="left" vertical="center"/>
    </xf>
    <xf numFmtId="0" fontId="88" fillId="0" borderId="0" xfId="0" applyFont="1" applyAlignment="1">
      <alignment horizontal="left"/>
    </xf>
    <xf numFmtId="0" fontId="83" fillId="0" borderId="0" xfId="0" applyFont="1" applyAlignment="1">
      <alignment horizontal="right"/>
    </xf>
    <xf numFmtId="0" fontId="81" fillId="0" borderId="0" xfId="0" applyFont="1" applyAlignment="1">
      <alignment horizontal="right"/>
    </xf>
    <xf numFmtId="0" fontId="89" fillId="0" borderId="0" xfId="0" applyFont="1" applyAlignment="1">
      <alignment horizontal="right" vertical="center"/>
    </xf>
    <xf numFmtId="16" fontId="37" fillId="0" borderId="13" xfId="0" applyNumberFormat="1" applyFont="1" applyBorder="1" applyAlignment="1">
      <alignment horizontal="center" vertical="center"/>
    </xf>
    <xf numFmtId="16" fontId="0" fillId="0" borderId="31" xfId="0" applyNumberFormat="1" applyBorder="1" applyAlignment="1">
      <alignment horizontal="center" vertical="center"/>
    </xf>
    <xf numFmtId="168" fontId="0" fillId="0" borderId="31" xfId="0" applyNumberFormat="1" applyBorder="1" applyAlignment="1">
      <alignment horizontal="left" vertical="center"/>
    </xf>
    <xf numFmtId="16" fontId="0" fillId="3" borderId="7" xfId="0" applyNumberFormat="1" applyFill="1" applyBorder="1" applyAlignment="1">
      <alignment horizontal="center" vertical="center"/>
    </xf>
    <xf numFmtId="16" fontId="38" fillId="4" borderId="1" xfId="0" applyNumberFormat="1" applyFont="1" applyFill="1" applyBorder="1" applyAlignment="1" applyProtection="1">
      <alignment horizontal="center" vertical="center"/>
      <protection locked="0"/>
    </xf>
    <xf numFmtId="16" fontId="88" fillId="0" borderId="12" xfId="0" applyNumberFormat="1" applyFont="1" applyBorder="1" applyAlignment="1">
      <alignment horizontal="center" vertical="center"/>
    </xf>
    <xf numFmtId="16" fontId="108" fillId="4" borderId="7" xfId="0" applyNumberFormat="1" applyFont="1" applyFill="1" applyBorder="1" applyAlignment="1" applyProtection="1">
      <alignment horizontal="center" vertical="center"/>
      <protection locked="0"/>
    </xf>
    <xf numFmtId="0" fontId="52" fillId="0" borderId="0" xfId="13" applyFont="1" applyAlignment="1" applyProtection="1">
      <alignment vertical="center"/>
    </xf>
    <xf numFmtId="0" fontId="128" fillId="13" borderId="1" xfId="0" applyFont="1" applyFill="1" applyBorder="1" applyAlignment="1">
      <alignment horizontal="center" vertical="center" wrapText="1"/>
    </xf>
    <xf numFmtId="16" fontId="108" fillId="2" borderId="0" xfId="0" applyNumberFormat="1" applyFont="1" applyFill="1" applyAlignment="1" applyProtection="1">
      <alignment horizontal="center" vertical="center"/>
      <protection locked="0"/>
    </xf>
    <xf numFmtId="0" fontId="235" fillId="0" borderId="0" xfId="0" applyFont="1"/>
    <xf numFmtId="16" fontId="209" fillId="0" borderId="19" xfId="0" applyNumberFormat="1" applyFont="1" applyBorder="1" applyAlignment="1">
      <alignment horizontal="center"/>
    </xf>
    <xf numFmtId="0" fontId="207" fillId="0" borderId="0" xfId="0" applyFont="1"/>
    <xf numFmtId="16" fontId="207" fillId="0" borderId="0" xfId="0" applyNumberFormat="1" applyFont="1" applyAlignment="1">
      <alignment horizontal="center"/>
    </xf>
    <xf numFmtId="0" fontId="243" fillId="0" borderId="0" xfId="0" applyFont="1"/>
    <xf numFmtId="16" fontId="209" fillId="0" borderId="21" xfId="0" applyNumberFormat="1" applyFont="1" applyBorder="1" applyAlignment="1">
      <alignment horizontal="center"/>
    </xf>
    <xf numFmtId="16" fontId="140" fillId="2" borderId="7" xfId="0" applyNumberFormat="1" applyFont="1" applyFill="1" applyBorder="1" applyAlignment="1" applyProtection="1">
      <alignment horizontal="center" vertical="center"/>
      <protection locked="0"/>
    </xf>
    <xf numFmtId="0" fontId="31" fillId="0" borderId="0" xfId="13" applyFont="1" applyAlignment="1" applyProtection="1"/>
    <xf numFmtId="0" fontId="128" fillId="0" borderId="7" xfId="0" applyFont="1" applyBorder="1" applyAlignment="1">
      <alignment horizontal="center" vertical="center" wrapText="1"/>
    </xf>
    <xf numFmtId="0" fontId="81" fillId="0" borderId="0" xfId="0" applyFont="1" applyAlignment="1">
      <alignment horizontal="right" vertical="center"/>
    </xf>
    <xf numFmtId="0" fontId="236" fillId="0" borderId="0" xfId="0" applyFont="1" applyAlignment="1">
      <alignment horizontal="right" vertical="center"/>
    </xf>
    <xf numFmtId="16" fontId="0" fillId="0" borderId="16" xfId="0" applyNumberFormat="1" applyBorder="1" applyAlignment="1">
      <alignment horizontal="center"/>
    </xf>
    <xf numFmtId="0" fontId="0" fillId="0" borderId="13" xfId="0" applyBorder="1" applyAlignment="1">
      <alignment horizontal="center"/>
    </xf>
    <xf numFmtId="16" fontId="0" fillId="4" borderId="16" xfId="0" applyNumberFormat="1" applyFill="1" applyBorder="1" applyAlignment="1">
      <alignment horizontal="center"/>
    </xf>
    <xf numFmtId="16" fontId="50" fillId="4" borderId="1" xfId="0" applyNumberFormat="1" applyFont="1" applyFill="1" applyBorder="1" applyAlignment="1">
      <alignment horizontal="center" vertical="center"/>
    </xf>
    <xf numFmtId="16" fontId="29" fillId="0" borderId="0" xfId="0" applyNumberFormat="1" applyFont="1" applyAlignment="1" applyProtection="1">
      <alignment horizontal="left" vertical="center"/>
      <protection locked="0"/>
    </xf>
    <xf numFmtId="16" fontId="29" fillId="0" borderId="0" xfId="0" applyNumberFormat="1" applyFont="1" applyAlignment="1" applyProtection="1">
      <alignment horizontal="center" vertical="center"/>
      <protection locked="0"/>
    </xf>
    <xf numFmtId="16" fontId="69" fillId="0" borderId="0" xfId="0" applyNumberFormat="1" applyFont="1" applyAlignment="1" applyProtection="1">
      <alignment horizontal="left" vertical="center"/>
      <protection locked="0"/>
    </xf>
    <xf numFmtId="1" fontId="29" fillId="0" borderId="0" xfId="0" applyNumberFormat="1" applyFont="1" applyAlignment="1" applyProtection="1">
      <alignment horizontal="center" vertical="center"/>
      <protection locked="0"/>
    </xf>
    <xf numFmtId="16" fontId="86" fillId="0" borderId="7" xfId="0" applyNumberFormat="1" applyFont="1" applyBorder="1" applyAlignment="1" applyProtection="1">
      <alignment horizontal="center" vertical="center"/>
      <protection locked="0"/>
    </xf>
    <xf numFmtId="16" fontId="86" fillId="0" borderId="12" xfId="0" applyNumberFormat="1" applyFont="1" applyBorder="1" applyAlignment="1" applyProtection="1">
      <alignment horizontal="center" vertical="center"/>
      <protection locked="0"/>
    </xf>
    <xf numFmtId="16" fontId="197" fillId="0" borderId="12" xfId="0" applyNumberFormat="1" applyFont="1" applyBorder="1" applyAlignment="1" applyProtection="1">
      <alignment horizontal="left" vertical="center"/>
      <protection locked="0"/>
    </xf>
    <xf numFmtId="16" fontId="44" fillId="0" borderId="51" xfId="0" applyNumberFormat="1" applyFont="1" applyBorder="1" applyAlignment="1">
      <alignment horizontal="left" vertical="center"/>
    </xf>
    <xf numFmtId="0" fontId="257" fillId="0" borderId="0" xfId="0" applyFont="1" applyAlignment="1">
      <alignment horizontal="right"/>
    </xf>
    <xf numFmtId="0" fontId="172" fillId="0" borderId="0" xfId="0" applyFont="1" applyAlignment="1">
      <alignment horizontal="left"/>
    </xf>
    <xf numFmtId="0" fontId="40" fillId="0" borderId="0" xfId="0" applyFont="1" applyAlignment="1">
      <alignment horizontal="center"/>
    </xf>
    <xf numFmtId="16" fontId="258" fillId="0" borderId="3" xfId="0" applyNumberFormat="1" applyFont="1" applyBorder="1" applyAlignment="1">
      <alignment horizontal="left" vertical="center"/>
    </xf>
    <xf numFmtId="16" fontId="47" fillId="0" borderId="0" xfId="0" applyNumberFormat="1" applyFont="1" applyAlignment="1">
      <alignment horizontal="right" vertical="center"/>
    </xf>
    <xf numFmtId="16" fontId="77" fillId="0" borderId="0" xfId="0" applyNumberFormat="1" applyFont="1" applyAlignment="1">
      <alignment horizontal="center" vertical="center"/>
    </xf>
    <xf numFmtId="16" fontId="189" fillId="0" borderId="12" xfId="0" applyNumberFormat="1" applyFont="1" applyBorder="1" applyAlignment="1">
      <alignment horizontal="center" vertical="center"/>
    </xf>
    <xf numFmtId="169" fontId="140" fillId="2" borderId="12" xfId="0" applyNumberFormat="1" applyFont="1" applyFill="1" applyBorder="1" applyAlignment="1" applyProtection="1">
      <alignment horizontal="center" vertical="center"/>
      <protection locked="0"/>
    </xf>
    <xf numFmtId="16" fontId="140" fillId="2" borderId="12" xfId="0" applyNumberFormat="1" applyFont="1" applyFill="1" applyBorder="1" applyAlignment="1" applyProtection="1">
      <alignment horizontal="center" vertical="center"/>
      <protection locked="0"/>
    </xf>
    <xf numFmtId="169" fontId="140" fillId="2" borderId="7" xfId="0" applyNumberFormat="1" applyFont="1" applyFill="1" applyBorder="1" applyAlignment="1" applyProtection="1">
      <alignment horizontal="center" vertical="center"/>
      <protection locked="0"/>
    </xf>
    <xf numFmtId="16" fontId="86" fillId="0" borderId="10" xfId="0" applyNumberFormat="1" applyFont="1" applyBorder="1" applyAlignment="1" applyProtection="1">
      <alignment horizontal="center" vertical="center"/>
      <protection locked="0"/>
    </xf>
    <xf numFmtId="16" fontId="50" fillId="0" borderId="3" xfId="0" applyNumberFormat="1" applyFont="1" applyBorder="1" applyAlignment="1">
      <alignment horizontal="center" vertical="center"/>
    </xf>
    <xf numFmtId="0" fontId="40" fillId="0" borderId="0" xfId="0" applyFont="1" applyAlignment="1">
      <alignment horizontal="center" vertical="center"/>
    </xf>
    <xf numFmtId="16" fontId="126" fillId="13" borderId="15" xfId="0" applyNumberFormat="1" applyFont="1" applyFill="1" applyBorder="1" applyAlignment="1">
      <alignment horizontal="center" vertical="center"/>
    </xf>
    <xf numFmtId="16" fontId="140" fillId="13" borderId="7" xfId="0" applyNumberFormat="1" applyFont="1" applyFill="1" applyBorder="1" applyAlignment="1" applyProtection="1">
      <alignment horizontal="center" vertical="center"/>
      <protection locked="0"/>
    </xf>
    <xf numFmtId="16" fontId="126" fillId="13" borderId="5" xfId="0" applyNumberFormat="1" applyFont="1" applyFill="1" applyBorder="1" applyAlignment="1">
      <alignment horizontal="left" vertical="center"/>
    </xf>
    <xf numFmtId="16" fontId="126" fillId="13" borderId="5" xfId="0" applyNumberFormat="1" applyFont="1" applyFill="1" applyBorder="1" applyAlignment="1">
      <alignment horizontal="center" vertical="center"/>
    </xf>
    <xf numFmtId="16" fontId="126" fillId="13" borderId="12" xfId="0" applyNumberFormat="1" applyFont="1" applyFill="1" applyBorder="1" applyAlignment="1">
      <alignment horizontal="center" vertical="center"/>
    </xf>
    <xf numFmtId="16" fontId="259" fillId="13" borderId="3" xfId="0" applyNumberFormat="1" applyFont="1" applyFill="1" applyBorder="1" applyAlignment="1" applyProtection="1">
      <alignment horizontal="left" vertical="center"/>
      <protection locked="0"/>
    </xf>
    <xf numFmtId="1" fontId="140" fillId="13" borderId="12" xfId="0" applyNumberFormat="1" applyFont="1" applyFill="1" applyBorder="1" applyAlignment="1" applyProtection="1">
      <alignment horizontal="center" vertical="center"/>
      <protection locked="0"/>
    </xf>
    <xf numFmtId="16" fontId="186" fillId="13" borderId="9" xfId="0" applyNumberFormat="1" applyFont="1" applyFill="1" applyBorder="1" applyAlignment="1" applyProtection="1">
      <alignment horizontal="left" vertical="center"/>
      <protection locked="0"/>
    </xf>
    <xf numFmtId="16" fontId="29" fillId="13" borderId="2" xfId="0" applyNumberFormat="1" applyFont="1" applyFill="1" applyBorder="1" applyAlignment="1">
      <alignment horizontal="left" vertical="center"/>
    </xf>
    <xf numFmtId="0" fontId="235" fillId="0" borderId="0" xfId="0" applyFont="1" applyAlignment="1">
      <alignment horizontal="center"/>
    </xf>
    <xf numFmtId="0" fontId="213" fillId="0" borderId="3" xfId="0" applyFont="1" applyBorder="1" applyAlignment="1">
      <alignment horizontal="center" wrapText="1"/>
    </xf>
    <xf numFmtId="0" fontId="213" fillId="0" borderId="12" xfId="0" applyFont="1" applyBorder="1" applyAlignment="1">
      <alignment horizontal="center" wrapText="1"/>
    </xf>
    <xf numFmtId="0" fontId="177" fillId="0" borderId="2" xfId="0" applyFont="1" applyBorder="1" applyAlignment="1">
      <alignment horizontal="center" wrapText="1"/>
    </xf>
    <xf numFmtId="0" fontId="177" fillId="0" borderId="19" xfId="0" applyFont="1" applyBorder="1" applyAlignment="1">
      <alignment horizontal="center" wrapText="1"/>
    </xf>
    <xf numFmtId="16" fontId="228" fillId="4" borderId="1" xfId="0" applyNumberFormat="1" applyFont="1" applyFill="1" applyBorder="1" applyAlignment="1" applyProtection="1">
      <alignment horizontal="center" vertical="center"/>
      <protection locked="0"/>
    </xf>
    <xf numFmtId="16" fontId="0" fillId="0" borderId="0" xfId="0" applyNumberFormat="1" applyAlignment="1">
      <alignment vertical="center"/>
    </xf>
    <xf numFmtId="0" fontId="28" fillId="6" borderId="1" xfId="0" applyFont="1" applyFill="1" applyBorder="1" applyAlignment="1">
      <alignment horizontal="center" vertical="center" wrapText="1"/>
    </xf>
    <xf numFmtId="0" fontId="253" fillId="0" borderId="9" xfId="0" applyFont="1" applyBorder="1"/>
    <xf numFmtId="0" fontId="253" fillId="0" borderId="0" xfId="0" applyFont="1"/>
    <xf numFmtId="0" fontId="209" fillId="0" borderId="0" xfId="0" applyFont="1" applyAlignment="1">
      <alignment horizontal="center"/>
    </xf>
    <xf numFmtId="0" fontId="201" fillId="0" borderId="1" xfId="0" applyFont="1" applyBorder="1"/>
    <xf numFmtId="0" fontId="201" fillId="0" borderId="2" xfId="0" applyFont="1" applyBorder="1"/>
    <xf numFmtId="0" fontId="201" fillId="0" borderId="21" xfId="0" applyFont="1" applyBorder="1" applyAlignment="1">
      <alignment horizontal="center"/>
    </xf>
    <xf numFmtId="0" fontId="201" fillId="0" borderId="19" xfId="0" applyFont="1" applyBorder="1" applyAlignment="1">
      <alignment horizontal="center"/>
    </xf>
    <xf numFmtId="16" fontId="201" fillId="0" borderId="19" xfId="0" applyNumberFormat="1" applyFont="1" applyBorder="1" applyAlignment="1">
      <alignment horizontal="center"/>
    </xf>
    <xf numFmtId="0" fontId="216" fillId="0" borderId="0" xfId="0" applyFont="1" applyAlignment="1">
      <alignment horizontal="right" wrapText="1"/>
    </xf>
    <xf numFmtId="16" fontId="75" fillId="4" borderId="1" xfId="0" applyNumberFormat="1" applyFont="1" applyFill="1" applyBorder="1" applyAlignment="1" applyProtection="1">
      <alignment horizontal="center" vertical="center"/>
      <protection locked="0"/>
    </xf>
    <xf numFmtId="0" fontId="128" fillId="0" borderId="17" xfId="0" applyFont="1" applyBorder="1" applyAlignment="1">
      <alignment horizontal="center" vertical="center" wrapText="1"/>
    </xf>
    <xf numFmtId="16" fontId="201" fillId="0" borderId="21" xfId="0" applyNumberFormat="1" applyFont="1" applyBorder="1" applyAlignment="1">
      <alignment horizontal="center"/>
    </xf>
    <xf numFmtId="16" fontId="170" fillId="0" borderId="0" xfId="0" applyNumberFormat="1" applyFont="1" applyAlignment="1" applyProtection="1">
      <alignment horizontal="center" vertical="center"/>
      <protection locked="0"/>
    </xf>
    <xf numFmtId="16" fontId="209" fillId="0" borderId="1" xfId="0" applyNumberFormat="1" applyFont="1" applyBorder="1" applyAlignment="1">
      <alignment horizontal="center"/>
    </xf>
    <xf numFmtId="0" fontId="201" fillId="0" borderId="1" xfId="0" applyFont="1" applyBorder="1" applyAlignment="1">
      <alignment horizontal="center"/>
    </xf>
    <xf numFmtId="0" fontId="201" fillId="17" borderId="1" xfId="0" applyFont="1" applyFill="1" applyBorder="1"/>
    <xf numFmtId="0" fontId="201" fillId="17" borderId="1" xfId="0" applyFont="1" applyFill="1" applyBorder="1" applyAlignment="1">
      <alignment horizontal="center"/>
    </xf>
    <xf numFmtId="16" fontId="209" fillId="17" borderId="1" xfId="0" applyNumberFormat="1" applyFont="1" applyFill="1" applyBorder="1" applyAlignment="1">
      <alignment horizontal="center"/>
    </xf>
    <xf numFmtId="0" fontId="201" fillId="27" borderId="2" xfId="0" applyFont="1" applyFill="1" applyBorder="1"/>
    <xf numFmtId="0" fontId="201" fillId="27" borderId="19" xfId="0" applyFont="1" applyFill="1" applyBorder="1" applyAlignment="1">
      <alignment horizontal="center"/>
    </xf>
    <xf numFmtId="16" fontId="201" fillId="27" borderId="19" xfId="0" applyNumberFormat="1" applyFont="1" applyFill="1" applyBorder="1" applyAlignment="1">
      <alignment horizontal="center"/>
    </xf>
    <xf numFmtId="16" fontId="209" fillId="27" borderId="19" xfId="0" applyNumberFormat="1" applyFont="1" applyFill="1" applyBorder="1" applyAlignment="1">
      <alignment horizontal="center"/>
    </xf>
    <xf numFmtId="16" fontId="230" fillId="0" borderId="7" xfId="0" applyNumberFormat="1" applyFont="1" applyBorder="1" applyAlignment="1">
      <alignment horizontal="center" vertical="center"/>
    </xf>
    <xf numFmtId="0" fontId="209" fillId="0" borderId="1" xfId="0" applyFont="1" applyBorder="1"/>
    <xf numFmtId="0" fontId="267" fillId="0" borderId="1" xfId="0" applyFont="1" applyBorder="1"/>
    <xf numFmtId="16" fontId="268" fillId="27" borderId="19" xfId="0" applyNumberFormat="1" applyFont="1" applyFill="1" applyBorder="1" applyAlignment="1">
      <alignment horizontal="center"/>
    </xf>
    <xf numFmtId="16" fontId="268" fillId="0" borderId="1" xfId="0" applyNumberFormat="1" applyFont="1" applyBorder="1" applyAlignment="1">
      <alignment horizontal="center"/>
    </xf>
    <xf numFmtId="16" fontId="226" fillId="0" borderId="0" xfId="0" applyNumberFormat="1" applyFont="1" applyAlignment="1" applyProtection="1">
      <alignment horizontal="center" vertical="center"/>
      <protection locked="0"/>
    </xf>
    <xf numFmtId="0" fontId="241" fillId="0" borderId="0" xfId="0" applyFont="1" applyAlignment="1">
      <alignment wrapText="1"/>
    </xf>
    <xf numFmtId="16" fontId="77" fillId="4" borderId="2" xfId="0" applyNumberFormat="1" applyFont="1" applyFill="1" applyBorder="1" applyAlignment="1">
      <alignment horizontal="center" vertical="center"/>
    </xf>
    <xf numFmtId="0" fontId="207" fillId="0" borderId="4" xfId="0" applyFont="1" applyBorder="1" applyAlignment="1">
      <alignment horizontal="center" wrapText="1"/>
    </xf>
    <xf numFmtId="0" fontId="206" fillId="0" borderId="4" xfId="0" applyFont="1" applyBorder="1" applyAlignment="1">
      <alignment horizontal="center"/>
    </xf>
    <xf numFmtId="0" fontId="206" fillId="0" borderId="4" xfId="0" applyFont="1" applyBorder="1" applyAlignment="1">
      <alignment horizontal="center" wrapText="1"/>
    </xf>
    <xf numFmtId="0" fontId="212" fillId="0" borderId="0" xfId="0" applyFont="1" applyAlignment="1">
      <alignment horizontal="center" wrapText="1"/>
    </xf>
    <xf numFmtId="0" fontId="215" fillId="0" borderId="3" xfId="0" applyFont="1" applyBorder="1" applyAlignment="1">
      <alignment horizontal="center" wrapText="1"/>
    </xf>
    <xf numFmtId="0" fontId="265" fillId="0" borderId="0" xfId="0" applyFont="1" applyAlignment="1">
      <alignment horizontal="center"/>
    </xf>
    <xf numFmtId="16" fontId="209" fillId="4" borderId="1" xfId="0" applyNumberFormat="1" applyFont="1" applyFill="1" applyBorder="1" applyAlignment="1">
      <alignment horizontal="center"/>
    </xf>
    <xf numFmtId="0" fontId="210" fillId="0" borderId="20" xfId="0" applyFont="1" applyBorder="1" applyAlignment="1">
      <alignment horizontal="center" vertical="center" wrapText="1"/>
    </xf>
    <xf numFmtId="16" fontId="209" fillId="0" borderId="0" xfId="0" applyNumberFormat="1" applyFont="1" applyAlignment="1">
      <alignment horizontal="center"/>
    </xf>
    <xf numFmtId="0" fontId="177" fillId="0" borderId="66" xfId="0" applyFont="1" applyBorder="1" applyAlignment="1">
      <alignment horizontal="center" wrapText="1"/>
    </xf>
    <xf numFmtId="0" fontId="177" fillId="0" borderId="13" xfId="0" applyFont="1" applyBorder="1" applyAlignment="1">
      <alignment horizontal="center" wrapText="1"/>
    </xf>
    <xf numFmtId="0" fontId="203" fillId="0" borderId="65" xfId="0" applyFont="1" applyBorder="1"/>
    <xf numFmtId="0" fontId="52" fillId="0" borderId="0" xfId="13" applyFont="1" applyAlignment="1" applyProtection="1"/>
    <xf numFmtId="16" fontId="268" fillId="17" borderId="1" xfId="0" applyNumberFormat="1" applyFont="1" applyFill="1" applyBorder="1" applyAlignment="1">
      <alignment horizontal="center"/>
    </xf>
    <xf numFmtId="0" fontId="255" fillId="0" borderId="0" xfId="0" applyFont="1" applyAlignment="1">
      <alignment horizontal="right" vertical="center"/>
    </xf>
    <xf numFmtId="0" fontId="197" fillId="0" borderId="0" xfId="0" applyFont="1" applyAlignment="1">
      <alignment horizontal="right" vertical="center"/>
    </xf>
    <xf numFmtId="16" fontId="266" fillId="0" borderId="2" xfId="0" applyNumberFormat="1" applyFont="1" applyBorder="1" applyAlignment="1">
      <alignment horizontal="left" vertical="center"/>
    </xf>
    <xf numFmtId="16" fontId="266" fillId="0" borderId="2" xfId="0" applyNumberFormat="1" applyFont="1" applyBorder="1" applyAlignment="1">
      <alignment horizontal="center" vertical="center"/>
    </xf>
    <xf numFmtId="16" fontId="269" fillId="0" borderId="0" xfId="0" applyNumberFormat="1" applyFont="1" applyAlignment="1">
      <alignment horizontal="center"/>
    </xf>
    <xf numFmtId="16" fontId="270" fillId="0" borderId="0" xfId="0" applyNumberFormat="1" applyFont="1" applyAlignment="1">
      <alignment horizontal="center"/>
    </xf>
    <xf numFmtId="0" fontId="141" fillId="0" borderId="1" xfId="0" applyFont="1" applyBorder="1" applyAlignment="1">
      <alignment horizontal="center"/>
    </xf>
    <xf numFmtId="16" fontId="145" fillId="0" borderId="1" xfId="0" applyNumberFormat="1" applyFont="1" applyBorder="1" applyAlignment="1">
      <alignment horizontal="center"/>
    </xf>
    <xf numFmtId="16" fontId="271" fillId="0" borderId="1" xfId="0" applyNumberFormat="1" applyFont="1" applyBorder="1" applyAlignment="1">
      <alignment horizontal="center"/>
    </xf>
    <xf numFmtId="16" fontId="141" fillId="0" borderId="1" xfId="0" applyNumberFormat="1" applyFont="1" applyBorder="1" applyAlignment="1">
      <alignment horizontal="center"/>
    </xf>
    <xf numFmtId="16" fontId="271" fillId="30" borderId="1" xfId="0" applyNumberFormat="1" applyFont="1" applyFill="1" applyBorder="1" applyAlignment="1">
      <alignment horizontal="center"/>
    </xf>
    <xf numFmtId="0" fontId="141" fillId="17" borderId="1" xfId="0" applyFont="1" applyFill="1" applyBorder="1"/>
    <xf numFmtId="0" fontId="141" fillId="17" borderId="1" xfId="0" applyFont="1" applyFill="1" applyBorder="1" applyAlignment="1">
      <alignment horizontal="center"/>
    </xf>
    <xf numFmtId="16" fontId="145" fillId="17" borderId="1" xfId="0" applyNumberFormat="1" applyFont="1" applyFill="1" applyBorder="1" applyAlignment="1">
      <alignment horizontal="center"/>
    </xf>
    <xf numFmtId="16" fontId="141" fillId="17" borderId="1" xfId="0" applyNumberFormat="1" applyFont="1" applyFill="1" applyBorder="1" applyAlignment="1">
      <alignment horizontal="center"/>
    </xf>
    <xf numFmtId="0" fontId="141" fillId="0" borderId="1" xfId="0" applyFont="1" applyBorder="1"/>
    <xf numFmtId="16" fontId="95" fillId="0" borderId="0" xfId="0" applyNumberFormat="1" applyFont="1" applyAlignment="1">
      <alignment horizontal="center" vertical="center"/>
    </xf>
    <xf numFmtId="0" fontId="137" fillId="0" borderId="0" xfId="0" applyFont="1"/>
    <xf numFmtId="0" fontId="273" fillId="0" borderId="0" xfId="0" applyFont="1"/>
    <xf numFmtId="0" fontId="88" fillId="0" borderId="0" xfId="0" applyFont="1"/>
    <xf numFmtId="16" fontId="274" fillId="0" borderId="0" xfId="0" applyNumberFormat="1" applyFont="1" applyAlignment="1">
      <alignment horizontal="center" vertical="center"/>
    </xf>
    <xf numFmtId="0" fontId="262" fillId="0" borderId="0" xfId="0" applyFont="1" applyAlignment="1">
      <alignment horizontal="right"/>
    </xf>
    <xf numFmtId="0" fontId="141" fillId="17" borderId="14" xfId="0" applyFont="1" applyFill="1" applyBorder="1"/>
    <xf numFmtId="0" fontId="141" fillId="17" borderId="14" xfId="0" applyFont="1" applyFill="1" applyBorder="1" applyAlignment="1">
      <alignment horizontal="center"/>
    </xf>
    <xf numFmtId="16" fontId="141" fillId="17" borderId="14" xfId="0" applyNumberFormat="1" applyFont="1" applyFill="1" applyBorder="1" applyAlignment="1">
      <alignment horizontal="center"/>
    </xf>
    <xf numFmtId="0" fontId="141" fillId="0" borderId="0" xfId="0" applyFont="1"/>
    <xf numFmtId="0" fontId="141" fillId="0" borderId="0" xfId="0" applyFont="1" applyAlignment="1">
      <alignment horizontal="center"/>
    </xf>
    <xf numFmtId="16" fontId="141" fillId="0" borderId="0" xfId="0" applyNumberFormat="1" applyFont="1" applyAlignment="1">
      <alignment horizontal="center"/>
    </xf>
    <xf numFmtId="0" fontId="271" fillId="0" borderId="1" xfId="0" applyFont="1" applyBorder="1" applyAlignment="1">
      <alignment vertical="center"/>
    </xf>
    <xf numFmtId="16" fontId="271" fillId="0" borderId="1" xfId="0" applyNumberFormat="1" applyFont="1" applyBorder="1" applyAlignment="1">
      <alignment horizontal="center" vertical="center"/>
    </xf>
    <xf numFmtId="0" fontId="278" fillId="0" borderId="1" xfId="0" applyFont="1" applyBorder="1" applyAlignment="1" applyProtection="1">
      <alignment vertical="center"/>
      <protection locked="0"/>
    </xf>
    <xf numFmtId="16" fontId="271" fillId="0" borderId="1" xfId="0" applyNumberFormat="1" applyFont="1" applyBorder="1" applyAlignment="1" applyProtection="1">
      <alignment horizontal="center" vertical="center"/>
      <protection locked="0"/>
    </xf>
    <xf numFmtId="16" fontId="276" fillId="0" borderId="1" xfId="0" applyNumberFormat="1" applyFont="1" applyBorder="1" applyAlignment="1" applyProtection="1">
      <alignment horizontal="center" vertical="center"/>
      <protection locked="0"/>
    </xf>
    <xf numFmtId="0" fontId="271" fillId="0" borderId="1" xfId="0" applyFont="1" applyBorder="1" applyAlignment="1" applyProtection="1">
      <alignment vertical="center"/>
      <protection locked="0"/>
    </xf>
    <xf numFmtId="0" fontId="278" fillId="29" borderId="1" xfId="0" applyFont="1" applyFill="1" applyBorder="1" applyAlignment="1" applyProtection="1">
      <alignment vertical="center"/>
      <protection locked="0"/>
    </xf>
    <xf numFmtId="16" fontId="271" fillId="29" borderId="1" xfId="0" applyNumberFormat="1" applyFont="1" applyFill="1" applyBorder="1" applyAlignment="1" applyProtection="1">
      <alignment horizontal="center" vertical="center"/>
      <protection locked="0"/>
    </xf>
    <xf numFmtId="16" fontId="271" fillId="4" borderId="1" xfId="0" applyNumberFormat="1" applyFont="1" applyFill="1" applyBorder="1" applyAlignment="1" applyProtection="1">
      <alignment horizontal="center" vertical="center"/>
      <protection locked="0"/>
    </xf>
    <xf numFmtId="16" fontId="276" fillId="29" borderId="1" xfId="0" applyNumberFormat="1" applyFont="1" applyFill="1" applyBorder="1" applyAlignment="1" applyProtection="1">
      <alignment horizontal="center" vertical="center"/>
      <protection locked="0"/>
    </xf>
    <xf numFmtId="16" fontId="95" fillId="0" borderId="0" xfId="0" applyNumberFormat="1" applyFont="1" applyAlignment="1">
      <alignment horizontal="center"/>
    </xf>
    <xf numFmtId="16" fontId="271" fillId="0" borderId="0" xfId="0" applyNumberFormat="1" applyFont="1" applyAlignment="1">
      <alignment horizontal="center"/>
    </xf>
    <xf numFmtId="0" fontId="143" fillId="0" borderId="1" xfId="0" applyFont="1" applyBorder="1"/>
    <xf numFmtId="16" fontId="141" fillId="4" borderId="1" xfId="0" applyNumberFormat="1" applyFont="1" applyFill="1" applyBorder="1" applyAlignment="1">
      <alignment horizontal="center"/>
    </xf>
    <xf numFmtId="16" fontId="276" fillId="0" borderId="1" xfId="0" applyNumberFormat="1" applyFont="1" applyBorder="1" applyAlignment="1">
      <alignment horizontal="center" vertical="center"/>
    </xf>
    <xf numFmtId="16" fontId="141" fillId="0" borderId="1" xfId="0" applyNumberFormat="1" applyFont="1" applyBorder="1" applyAlignment="1">
      <alignment horizontal="center" vertical="center"/>
    </xf>
    <xf numFmtId="0" fontId="141" fillId="0" borderId="14" xfId="0" applyFont="1" applyBorder="1"/>
    <xf numFmtId="0" fontId="141" fillId="0" borderId="14" xfId="0" applyFont="1" applyBorder="1" applyAlignment="1">
      <alignment horizontal="center"/>
    </xf>
    <xf numFmtId="16" fontId="141" fillId="0" borderId="14" xfId="0" applyNumberFormat="1" applyFont="1" applyBorder="1" applyAlignment="1">
      <alignment horizontal="center"/>
    </xf>
    <xf numFmtId="0" fontId="37" fillId="4" borderId="0" xfId="0" applyFont="1" applyFill="1"/>
    <xf numFmtId="16" fontId="223" fillId="0" borderId="0" xfId="0" applyNumberFormat="1" applyFont="1" applyAlignment="1">
      <alignment horizontal="center" vertical="center"/>
    </xf>
    <xf numFmtId="16" fontId="47" fillId="0" borderId="0" xfId="0" applyNumberFormat="1" applyFont="1" applyAlignment="1" applyProtection="1">
      <alignment horizontal="center" vertical="center"/>
      <protection locked="0"/>
    </xf>
    <xf numFmtId="16" fontId="282" fillId="0" borderId="0" xfId="0" applyNumberFormat="1" applyFont="1" applyAlignment="1">
      <alignment horizontal="center" vertical="center" wrapText="1"/>
    </xf>
    <xf numFmtId="0" fontId="91" fillId="0" borderId="0" xfId="0" applyFont="1" applyAlignment="1">
      <alignment horizontal="left" vertical="top"/>
    </xf>
    <xf numFmtId="16" fontId="193" fillId="0" borderId="0" xfId="0" applyNumberFormat="1" applyFont="1" applyAlignment="1">
      <alignment horizontal="left" vertical="center"/>
    </xf>
    <xf numFmtId="16" fontId="29" fillId="2" borderId="0" xfId="0" applyNumberFormat="1" applyFont="1" applyFill="1" applyAlignment="1">
      <alignment horizontal="center" vertical="center"/>
    </xf>
    <xf numFmtId="16" fontId="28" fillId="2" borderId="0" xfId="0" applyNumberFormat="1" applyFont="1" applyFill="1" applyAlignment="1">
      <alignment horizontal="center" vertical="center"/>
    </xf>
    <xf numFmtId="16" fontId="28" fillId="0" borderId="0" xfId="0" applyNumberFormat="1" applyFont="1" applyAlignment="1">
      <alignment horizontal="center" vertical="center"/>
    </xf>
    <xf numFmtId="0" fontId="78" fillId="0" borderId="0" xfId="13" applyFont="1" applyAlignment="1" applyProtection="1">
      <alignment vertical="center"/>
    </xf>
    <xf numFmtId="0" fontId="285" fillId="0" borderId="0" xfId="0" applyFont="1" applyAlignment="1">
      <alignment horizontal="right" wrapText="1"/>
    </xf>
    <xf numFmtId="16" fontId="168" fillId="0" borderId="0" xfId="0" applyNumberFormat="1" applyFont="1"/>
    <xf numFmtId="0" fontId="173" fillId="0" borderId="0" xfId="0" applyFont="1" applyAlignment="1">
      <alignment vertical="center"/>
    </xf>
    <xf numFmtId="0" fontId="240" fillId="0" borderId="0" xfId="0" applyFont="1"/>
    <xf numFmtId="0" fontId="281" fillId="0" borderId="1" xfId="0" applyFont="1" applyBorder="1" applyAlignment="1">
      <alignment horizontal="center" vertical="center"/>
    </xf>
    <xf numFmtId="0" fontId="280" fillId="0" borderId="1" xfId="0" applyFont="1" applyBorder="1" applyAlignment="1">
      <alignment horizontal="center" vertical="center"/>
    </xf>
    <xf numFmtId="0" fontId="281" fillId="0" borderId="1" xfId="0" applyFont="1" applyBorder="1" applyAlignment="1">
      <alignment horizontal="center" vertical="center" wrapText="1"/>
    </xf>
    <xf numFmtId="16" fontId="145" fillId="17" borderId="14" xfId="0" applyNumberFormat="1" applyFont="1" applyFill="1" applyBorder="1" applyAlignment="1">
      <alignment horizontal="center"/>
    </xf>
    <xf numFmtId="0" fontId="40" fillId="0" borderId="0" xfId="0" applyFont="1" applyAlignment="1">
      <alignment horizontal="left" vertical="center"/>
    </xf>
    <xf numFmtId="16" fontId="145" fillId="0" borderId="14" xfId="0" applyNumberFormat="1" applyFont="1" applyBorder="1" applyAlignment="1">
      <alignment horizontal="center"/>
    </xf>
    <xf numFmtId="16" fontId="223" fillId="0" borderId="0" xfId="0" applyNumberFormat="1" applyFont="1" applyAlignment="1">
      <alignment horizontal="center"/>
    </xf>
    <xf numFmtId="0" fontId="0" fillId="32" borderId="68" xfId="0" applyFill="1" applyBorder="1" applyAlignment="1">
      <alignment vertical="center"/>
    </xf>
    <xf numFmtId="0" fontId="143" fillId="0" borderId="69" xfId="0" applyFont="1" applyBorder="1" applyAlignment="1">
      <alignment horizontal="center" vertical="center" wrapText="1"/>
    </xf>
    <xf numFmtId="0" fontId="144" fillId="17" borderId="1" xfId="0" applyFont="1" applyFill="1" applyBorder="1"/>
    <xf numFmtId="0" fontId="29" fillId="0" borderId="21" xfId="0" applyFont="1" applyBorder="1" applyAlignment="1">
      <alignment horizontal="center" vertical="center"/>
    </xf>
    <xf numFmtId="0" fontId="160" fillId="0" borderId="5" xfId="0" applyFont="1" applyBorder="1" applyAlignment="1">
      <alignment horizontal="center" vertical="center"/>
    </xf>
    <xf numFmtId="16" fontId="88" fillId="4" borderId="15" xfId="0" applyNumberFormat="1" applyFont="1" applyFill="1" applyBorder="1" applyAlignment="1">
      <alignment horizontal="center" vertical="center"/>
    </xf>
    <xf numFmtId="16" fontId="271" fillId="0" borderId="14" xfId="0" applyNumberFormat="1" applyFont="1" applyBorder="1" applyAlignment="1" applyProtection="1">
      <alignment horizontal="center" vertical="center"/>
      <protection locked="0"/>
    </xf>
    <xf numFmtId="16" fontId="271" fillId="29" borderId="14" xfId="0" applyNumberFormat="1" applyFont="1" applyFill="1" applyBorder="1" applyAlignment="1" applyProtection="1">
      <alignment horizontal="center" vertical="center"/>
      <protection locked="0"/>
    </xf>
    <xf numFmtId="0" fontId="72" fillId="0" borderId="2" xfId="0" applyFont="1" applyBorder="1" applyAlignment="1">
      <alignment vertical="center"/>
    </xf>
    <xf numFmtId="16" fontId="280" fillId="4" borderId="1" xfId="0" applyNumberFormat="1" applyFont="1" applyFill="1" applyBorder="1" applyAlignment="1" applyProtection="1">
      <alignment horizontal="center" vertical="center"/>
      <protection locked="0"/>
    </xf>
    <xf numFmtId="0" fontId="159" fillId="0" borderId="0" xfId="0" quotePrefix="1" applyFont="1" applyAlignment="1">
      <alignment horizontal="left" vertical="center"/>
    </xf>
    <xf numFmtId="0" fontId="0" fillId="0" borderId="68" xfId="0" applyBorder="1" applyAlignment="1">
      <alignment vertical="center"/>
    </xf>
    <xf numFmtId="0" fontId="271" fillId="30" borderId="1" xfId="0" applyFont="1" applyFill="1" applyBorder="1" applyAlignment="1">
      <alignment vertical="center"/>
    </xf>
    <xf numFmtId="16" fontId="271" fillId="30" borderId="1" xfId="0" applyNumberFormat="1" applyFont="1" applyFill="1" applyBorder="1" applyAlignment="1">
      <alignment horizontal="center" vertical="center"/>
    </xf>
    <xf numFmtId="16" fontId="274" fillId="0" borderId="1" xfId="0" applyNumberFormat="1" applyFont="1" applyBorder="1" applyAlignment="1">
      <alignment horizontal="center" vertical="center"/>
    </xf>
    <xf numFmtId="16" fontId="274" fillId="30" borderId="1" xfId="0" applyNumberFormat="1" applyFont="1" applyFill="1" applyBorder="1" applyAlignment="1">
      <alignment horizontal="center" vertical="center"/>
    </xf>
    <xf numFmtId="0" fontId="271" fillId="30" borderId="14" xfId="0" applyFont="1" applyFill="1" applyBorder="1" applyAlignment="1">
      <alignment vertical="center"/>
    </xf>
    <xf numFmtId="16" fontId="271" fillId="30" borderId="14" xfId="0" applyNumberFormat="1" applyFont="1" applyFill="1" applyBorder="1" applyAlignment="1">
      <alignment horizontal="center" vertical="center"/>
    </xf>
    <xf numFmtId="0" fontId="38" fillId="0" borderId="12" xfId="0" applyFont="1" applyBorder="1" applyAlignment="1">
      <alignment horizontal="center" vertical="center" wrapText="1"/>
    </xf>
    <xf numFmtId="0" fontId="38" fillId="0" borderId="21" xfId="0" applyFont="1" applyBorder="1" applyAlignment="1">
      <alignment horizontal="center" vertical="center" wrapText="1"/>
    </xf>
    <xf numFmtId="0" fontId="0" fillId="0" borderId="1" xfId="0" applyBorder="1" applyAlignment="1">
      <alignment vertical="center"/>
    </xf>
    <xf numFmtId="0" fontId="0" fillId="8" borderId="1" xfId="0" applyFill="1" applyBorder="1" applyAlignment="1">
      <alignment vertical="center"/>
    </xf>
    <xf numFmtId="16" fontId="276" fillId="30" borderId="1" xfId="0" applyNumberFormat="1" applyFont="1" applyFill="1" applyBorder="1" applyAlignment="1">
      <alignment horizontal="center" vertical="center"/>
    </xf>
    <xf numFmtId="0" fontId="0" fillId="0" borderId="14" xfId="0" applyBorder="1" applyAlignment="1">
      <alignment vertical="center"/>
    </xf>
    <xf numFmtId="16" fontId="276" fillId="0" borderId="14" xfId="0" applyNumberFormat="1" applyFont="1" applyBorder="1" applyAlignment="1" applyProtection="1">
      <alignment horizontal="center" vertical="center"/>
      <protection locked="0"/>
    </xf>
    <xf numFmtId="0" fontId="271" fillId="9" borderId="1" xfId="0" applyFont="1" applyFill="1" applyBorder="1" applyAlignment="1">
      <alignment vertical="center"/>
    </xf>
    <xf numFmtId="16" fontId="88" fillId="0" borderId="15" xfId="0" applyNumberFormat="1" applyFont="1" applyBorder="1" applyAlignment="1">
      <alignment horizontal="center" vertical="center"/>
    </xf>
    <xf numFmtId="16" fontId="29" fillId="2" borderId="12" xfId="0" applyNumberFormat="1" applyFont="1" applyFill="1" applyBorder="1" applyAlignment="1" applyProtection="1">
      <alignment horizontal="center" vertical="center"/>
      <protection locked="0"/>
    </xf>
    <xf numFmtId="0" fontId="253" fillId="0" borderId="9" xfId="0" applyFont="1" applyBorder="1" applyProtection="1">
      <protection locked="0"/>
    </xf>
    <xf numFmtId="16" fontId="28" fillId="0" borderId="0" xfId="0" applyNumberFormat="1" applyFont="1" applyAlignment="1" applyProtection="1">
      <alignment horizontal="center" vertical="center"/>
      <protection locked="0"/>
    </xf>
    <xf numFmtId="16" fontId="29" fillId="2" borderId="0" xfId="0" applyNumberFormat="1" applyFont="1" applyFill="1" applyAlignment="1" applyProtection="1">
      <alignment horizontal="center" vertical="center"/>
      <protection locked="0"/>
    </xf>
    <xf numFmtId="0" fontId="29" fillId="0" borderId="0" xfId="0" applyFont="1" applyProtection="1">
      <protection locked="0"/>
    </xf>
    <xf numFmtId="0" fontId="70" fillId="0" borderId="5" xfId="0" applyFont="1" applyBorder="1" applyAlignment="1" applyProtection="1">
      <alignment horizontal="center" vertical="center"/>
      <protection locked="0"/>
    </xf>
    <xf numFmtId="16" fontId="40" fillId="2" borderId="15" xfId="0" applyNumberFormat="1" applyFont="1" applyFill="1" applyBorder="1" applyAlignment="1" applyProtection="1">
      <alignment horizontal="center" vertical="center"/>
      <protection locked="0"/>
    </xf>
    <xf numFmtId="0" fontId="127" fillId="0" borderId="0" xfId="0" applyFont="1" applyAlignment="1" applyProtection="1">
      <alignment horizontal="center" vertical="top"/>
      <protection locked="0"/>
    </xf>
    <xf numFmtId="0" fontId="128" fillId="0" borderId="16" xfId="0" applyFont="1" applyBorder="1" applyAlignment="1" applyProtection="1">
      <alignment horizontal="center" vertical="top"/>
      <protection locked="0"/>
    </xf>
    <xf numFmtId="0" fontId="128" fillId="0" borderId="14" xfId="0" applyFont="1" applyBorder="1" applyAlignment="1" applyProtection="1">
      <alignment horizontal="center" vertical="center" wrapText="1"/>
      <protection locked="0"/>
    </xf>
    <xf numFmtId="0" fontId="40" fillId="0" borderId="41" xfId="0" applyFont="1" applyBorder="1" applyAlignment="1" applyProtection="1">
      <alignment horizontal="center" vertical="center" wrapText="1"/>
      <protection locked="0"/>
    </xf>
    <xf numFmtId="0" fontId="129" fillId="0" borderId="13" xfId="0" applyFont="1" applyBorder="1" applyAlignment="1" applyProtection="1">
      <alignment horizontal="right" vertical="top"/>
      <protection locked="0"/>
    </xf>
    <xf numFmtId="0" fontId="128" fillId="0" borderId="12" xfId="0" applyFont="1" applyBorder="1" applyAlignment="1" applyProtection="1">
      <alignment horizontal="center" vertical="center" wrapText="1"/>
      <protection locked="0"/>
    </xf>
    <xf numFmtId="0" fontId="40" fillId="0" borderId="11" xfId="0" applyFont="1" applyBorder="1" applyAlignment="1" applyProtection="1">
      <alignment horizontal="center" vertical="center" wrapText="1"/>
      <protection locked="0"/>
    </xf>
    <xf numFmtId="0" fontId="29" fillId="0" borderId="0" xfId="0" applyFont="1" applyAlignment="1" applyProtection="1">
      <alignment vertical="center"/>
      <protection locked="0"/>
    </xf>
    <xf numFmtId="0" fontId="29" fillId="0" borderId="14" xfId="0" applyFont="1" applyBorder="1" applyAlignment="1">
      <alignment horizontal="center" vertical="center"/>
    </xf>
    <xf numFmtId="16" fontId="29" fillId="2" borderId="14" xfId="0" applyNumberFormat="1" applyFont="1" applyFill="1" applyBorder="1" applyAlignment="1">
      <alignment horizontal="center" vertical="center"/>
    </xf>
    <xf numFmtId="0" fontId="28" fillId="6" borderId="12" xfId="0" applyFont="1" applyFill="1" applyBorder="1" applyAlignment="1">
      <alignment horizontal="center" vertical="center" wrapText="1"/>
    </xf>
    <xf numFmtId="0" fontId="67" fillId="6" borderId="12" xfId="0" applyFont="1" applyFill="1" applyBorder="1" applyAlignment="1">
      <alignment horizontal="center" vertical="top"/>
    </xf>
    <xf numFmtId="0" fontId="28" fillId="6" borderId="70" xfId="0" applyFont="1" applyFill="1" applyBorder="1" applyAlignment="1">
      <alignment horizontal="center" vertical="top" wrapText="1"/>
    </xf>
    <xf numFmtId="0" fontId="20" fillId="0" borderId="0" xfId="0" applyFont="1" applyProtection="1">
      <protection locked="0"/>
    </xf>
    <xf numFmtId="16" fontId="40" fillId="2" borderId="7" xfId="0" applyNumberFormat="1" applyFont="1" applyFill="1" applyBorder="1" applyAlignment="1" applyProtection="1">
      <alignment horizontal="center" vertical="center"/>
      <protection locked="0"/>
    </xf>
    <xf numFmtId="0" fontId="0" fillId="0" borderId="0" xfId="0" applyProtection="1">
      <protection locked="0"/>
    </xf>
    <xf numFmtId="0" fontId="40" fillId="0" borderId="15" xfId="0" applyFont="1" applyBorder="1" applyAlignment="1" applyProtection="1">
      <alignment horizontal="center" vertical="top" wrapText="1"/>
      <protection locked="0"/>
    </xf>
    <xf numFmtId="0" fontId="129" fillId="0" borderId="0" xfId="0" applyFont="1" applyAlignment="1" applyProtection="1">
      <alignment horizontal="center" vertical="top"/>
      <protection locked="0"/>
    </xf>
    <xf numFmtId="16" fontId="108" fillId="2" borderId="11" xfId="0" applyNumberFormat="1" applyFont="1" applyFill="1" applyBorder="1" applyAlignment="1" applyProtection="1">
      <alignment horizontal="center" vertical="center"/>
      <protection locked="0"/>
    </xf>
    <xf numFmtId="0" fontId="278" fillId="29" borderId="14" xfId="0" applyFont="1" applyFill="1" applyBorder="1" applyAlignment="1" applyProtection="1">
      <alignment vertical="center"/>
      <protection locked="0"/>
    </xf>
    <xf numFmtId="0" fontId="271" fillId="0" borderId="14" xfId="0" applyFont="1" applyBorder="1" applyAlignment="1">
      <alignment vertical="center"/>
    </xf>
    <xf numFmtId="16" fontId="271" fillId="0" borderId="14" xfId="0" applyNumberFormat="1" applyFont="1" applyBorder="1" applyAlignment="1">
      <alignment horizontal="center" vertical="center"/>
    </xf>
    <xf numFmtId="16" fontId="274" fillId="0" borderId="14" xfId="0" applyNumberFormat="1" applyFont="1" applyBorder="1" applyAlignment="1">
      <alignment horizontal="center" vertical="center"/>
    </xf>
    <xf numFmtId="16" fontId="271" fillId="0" borderId="14" xfId="0" applyNumberFormat="1" applyFont="1" applyBorder="1" applyAlignment="1">
      <alignment horizontal="center"/>
    </xf>
    <xf numFmtId="0" fontId="29" fillId="30" borderId="0" xfId="0" applyFont="1" applyFill="1" applyAlignment="1">
      <alignment horizontal="center" vertical="center"/>
    </xf>
    <xf numFmtId="16" fontId="282" fillId="0" borderId="0" xfId="0" applyNumberFormat="1" applyFont="1" applyAlignment="1">
      <alignment horizontal="left"/>
    </xf>
    <xf numFmtId="16" fontId="40" fillId="4" borderId="1" xfId="0" applyNumberFormat="1" applyFont="1" applyFill="1" applyBorder="1" applyAlignment="1" applyProtection="1">
      <alignment horizontal="center" vertical="center"/>
      <protection locked="0"/>
    </xf>
    <xf numFmtId="16" fontId="128" fillId="0" borderId="1" xfId="0" applyNumberFormat="1" applyFont="1" applyBorder="1" applyAlignment="1" applyProtection="1">
      <alignment horizontal="center" vertical="center"/>
      <protection locked="0"/>
    </xf>
    <xf numFmtId="16" fontId="108" fillId="4" borderId="1" xfId="0" applyNumberFormat="1" applyFont="1" applyFill="1" applyBorder="1" applyAlignment="1" applyProtection="1">
      <alignment horizontal="center" vertical="center"/>
      <protection locked="0"/>
    </xf>
    <xf numFmtId="16" fontId="108" fillId="0" borderId="1" xfId="0" applyNumberFormat="1" applyFont="1" applyBorder="1" applyAlignment="1" applyProtection="1">
      <alignment horizontal="center" vertical="center"/>
      <protection locked="0"/>
    </xf>
    <xf numFmtId="0" fontId="290" fillId="0" borderId="0" xfId="0" applyFont="1"/>
    <xf numFmtId="0" fontId="170" fillId="0" borderId="0" xfId="2" applyFont="1" applyAlignment="1">
      <alignment vertical="center"/>
    </xf>
    <xf numFmtId="0" fontId="150" fillId="0" borderId="0" xfId="0" applyFont="1" applyAlignment="1">
      <alignment vertical="center"/>
    </xf>
    <xf numFmtId="0" fontId="171" fillId="0" borderId="0" xfId="0" applyFont="1" applyProtection="1">
      <protection locked="0"/>
    </xf>
    <xf numFmtId="0" fontId="86" fillId="0" borderId="0" xfId="0" applyFont="1" applyAlignment="1">
      <alignment horizontal="left"/>
    </xf>
    <xf numFmtId="0" fontId="86" fillId="0" borderId="0" xfId="0" applyFont="1" applyAlignment="1">
      <alignment horizontal="center" vertical="center"/>
    </xf>
    <xf numFmtId="0" fontId="291" fillId="0" borderId="0" xfId="0" applyFont="1" applyAlignment="1">
      <alignment horizontal="right" vertical="center"/>
    </xf>
    <xf numFmtId="16" fontId="266" fillId="2" borderId="15" xfId="0" applyNumberFormat="1" applyFont="1" applyFill="1" applyBorder="1" applyAlignment="1">
      <alignment horizontal="center" vertical="center"/>
    </xf>
    <xf numFmtId="16" fontId="274" fillId="4" borderId="1" xfId="0" applyNumberFormat="1" applyFont="1" applyFill="1" applyBorder="1" applyAlignment="1" applyProtection="1">
      <alignment horizontal="center" vertical="center"/>
      <protection locked="0"/>
    </xf>
    <xf numFmtId="0" fontId="271" fillId="29" borderId="1" xfId="0" applyFont="1" applyFill="1" applyBorder="1" applyAlignment="1" applyProtection="1">
      <alignment vertical="center"/>
      <protection locked="0"/>
    </xf>
    <xf numFmtId="0" fontId="128" fillId="0" borderId="33" xfId="0" applyFont="1" applyBorder="1" applyAlignment="1">
      <alignment horizontal="center" vertical="center" wrapText="1"/>
    </xf>
    <xf numFmtId="0" fontId="130" fillId="0" borderId="0" xfId="0" applyFont="1" applyAlignment="1">
      <alignment horizontal="right" vertical="center"/>
    </xf>
    <xf numFmtId="0" fontId="172" fillId="0" borderId="0" xfId="2" applyFont="1" applyAlignment="1">
      <alignment horizontal="right" vertical="center"/>
    </xf>
    <xf numFmtId="16" fontId="282" fillId="0" borderId="0" xfId="0" applyNumberFormat="1" applyFont="1" applyAlignment="1">
      <alignment horizontal="center" vertical="center"/>
    </xf>
    <xf numFmtId="0" fontId="24" fillId="0" borderId="0" xfId="0" applyFont="1" applyAlignment="1" applyProtection="1">
      <alignment horizontal="left" vertical="center"/>
      <protection locked="0"/>
    </xf>
    <xf numFmtId="0" fontId="123" fillId="0" borderId="0" xfId="13" applyFont="1" applyFill="1" applyAlignment="1" applyProtection="1">
      <alignment horizontal="left" vertical="center"/>
      <protection locked="0"/>
    </xf>
    <xf numFmtId="0" fontId="123" fillId="0" borderId="0" xfId="13" applyFont="1" applyAlignment="1" applyProtection="1">
      <alignment horizontal="left" vertical="center"/>
      <protection locked="0"/>
    </xf>
    <xf numFmtId="0" fontId="25" fillId="0" borderId="0" xfId="0" applyFont="1" applyAlignment="1" applyProtection="1">
      <alignment horizontal="left" vertical="center"/>
      <protection locked="0"/>
    </xf>
    <xf numFmtId="0" fontId="263" fillId="0" borderId="0" xfId="13" applyFont="1" applyFill="1" applyAlignment="1" applyProtection="1">
      <alignment horizontal="left" vertical="center"/>
      <protection locked="0"/>
    </xf>
    <xf numFmtId="0" fontId="127" fillId="0" borderId="5" xfId="0" applyFont="1" applyBorder="1" applyAlignment="1" applyProtection="1">
      <alignment horizontal="center" vertical="top"/>
      <protection locked="0"/>
    </xf>
    <xf numFmtId="0" fontId="128" fillId="0" borderId="12" xfId="0" applyFont="1" applyBorder="1" applyAlignment="1" applyProtection="1">
      <alignment horizontal="left" vertical="center" wrapText="1"/>
      <protection locked="0"/>
    </xf>
    <xf numFmtId="0" fontId="28" fillId="0" borderId="0" xfId="0" applyFont="1" applyAlignment="1" applyProtection="1">
      <alignment vertical="center"/>
      <protection locked="0"/>
    </xf>
    <xf numFmtId="0" fontId="194" fillId="0" borderId="3" xfId="0" applyFont="1" applyBorder="1"/>
    <xf numFmtId="0" fontId="195" fillId="0" borderId="13" xfId="0" applyFont="1" applyBorder="1"/>
    <xf numFmtId="0" fontId="209" fillId="19" borderId="13" xfId="0" applyFont="1" applyFill="1" applyBorder="1"/>
    <xf numFmtId="0" fontId="213" fillId="19" borderId="13" xfId="0" applyFont="1" applyFill="1" applyBorder="1" applyAlignment="1">
      <alignment horizontal="center"/>
    </xf>
    <xf numFmtId="16" fontId="280" fillId="0" borderId="1" xfId="0" applyNumberFormat="1" applyFont="1" applyBorder="1" applyAlignment="1" applyProtection="1">
      <alignment horizontal="center" vertical="center"/>
      <protection locked="0"/>
    </xf>
    <xf numFmtId="0" fontId="292" fillId="3" borderId="0" xfId="0" applyFont="1" applyFill="1" applyAlignment="1" applyProtection="1">
      <alignment horizontal="left"/>
      <protection locked="0"/>
    </xf>
    <xf numFmtId="0" fontId="293" fillId="3" borderId="0" xfId="0" applyFont="1" applyFill="1" applyProtection="1">
      <protection locked="0"/>
    </xf>
    <xf numFmtId="0" fontId="209" fillId="0" borderId="0" xfId="0" applyFont="1" applyAlignment="1">
      <alignment wrapText="1"/>
    </xf>
    <xf numFmtId="0" fontId="209" fillId="0" borderId="0" xfId="0" applyFont="1" applyAlignment="1">
      <alignment horizontal="center" wrapText="1"/>
    </xf>
    <xf numFmtId="16" fontId="209" fillId="0" borderId="0" xfId="0" applyNumberFormat="1" applyFont="1" applyAlignment="1">
      <alignment horizontal="center" wrapText="1"/>
    </xf>
    <xf numFmtId="16" fontId="0" fillId="0" borderId="9" xfId="0" applyNumberFormat="1" applyBorder="1" applyAlignment="1">
      <alignment horizontal="center" vertical="center"/>
    </xf>
    <xf numFmtId="16" fontId="258" fillId="0" borderId="11" xfId="0" applyNumberFormat="1" applyFont="1" applyBorder="1" applyAlignment="1">
      <alignment horizontal="left" vertical="center"/>
    </xf>
    <xf numFmtId="16" fontId="258" fillId="0" borderId="31" xfId="0" applyNumberFormat="1" applyFont="1" applyBorder="1" applyAlignment="1">
      <alignment horizontal="left" vertical="center"/>
    </xf>
    <xf numFmtId="169" fontId="170" fillId="2" borderId="5" xfId="0" applyNumberFormat="1" applyFont="1" applyFill="1" applyBorder="1" applyAlignment="1" applyProtection="1">
      <alignment horizontal="center" vertical="center"/>
      <protection locked="0"/>
    </xf>
    <xf numFmtId="0" fontId="37" fillId="0" borderId="14" xfId="0" applyFont="1" applyBorder="1" applyAlignment="1">
      <alignment vertical="center"/>
    </xf>
    <xf numFmtId="16" fontId="37" fillId="0" borderId="16" xfId="0" applyNumberFormat="1" applyFont="1" applyBorder="1" applyAlignment="1">
      <alignment horizontal="center"/>
    </xf>
    <xf numFmtId="0" fontId="66" fillId="0" borderId="17" xfId="0" applyFont="1" applyBorder="1" applyAlignment="1">
      <alignment horizontal="center" vertical="center" wrapText="1"/>
    </xf>
    <xf numFmtId="0" fontId="66" fillId="0" borderId="10" xfId="0" applyFont="1" applyBorder="1" applyAlignment="1">
      <alignment horizontal="center" vertical="center" wrapText="1"/>
    </xf>
    <xf numFmtId="16" fontId="280" fillId="29" borderId="1" xfId="0" applyNumberFormat="1" applyFont="1" applyFill="1" applyBorder="1" applyAlignment="1" applyProtection="1">
      <alignment horizontal="center" vertical="center"/>
      <protection locked="0"/>
    </xf>
    <xf numFmtId="16" fontId="276" fillId="0" borderId="14" xfId="0" applyNumberFormat="1" applyFont="1" applyBorder="1" applyAlignment="1">
      <alignment horizontal="center" vertical="center"/>
    </xf>
    <xf numFmtId="0" fontId="127" fillId="0" borderId="71" xfId="0" applyFont="1" applyBorder="1" applyAlignment="1">
      <alignment horizontal="center" vertical="top"/>
    </xf>
    <xf numFmtId="16" fontId="294" fillId="0" borderId="0" xfId="0" applyNumberFormat="1" applyFont="1" applyAlignment="1">
      <alignment horizontal="center"/>
    </xf>
    <xf numFmtId="16" fontId="280" fillId="0" borderId="14" xfId="0" applyNumberFormat="1" applyFont="1" applyBorder="1" applyAlignment="1" applyProtection="1">
      <alignment horizontal="center" vertical="center"/>
      <protection locked="0"/>
    </xf>
    <xf numFmtId="16" fontId="86" fillId="2" borderId="12" xfId="0" applyNumberFormat="1" applyFont="1" applyFill="1" applyBorder="1" applyAlignment="1" applyProtection="1">
      <alignment horizontal="center" vertical="center"/>
      <protection locked="0"/>
    </xf>
    <xf numFmtId="16" fontId="29" fillId="2" borderId="11" xfId="0" applyNumberFormat="1" applyFont="1" applyFill="1" applyBorder="1" applyAlignment="1" applyProtection="1">
      <alignment horizontal="center" vertical="center"/>
      <protection locked="0"/>
    </xf>
    <xf numFmtId="16" fontId="108" fillId="2" borderId="16" xfId="0" applyNumberFormat="1" applyFont="1" applyFill="1" applyBorder="1" applyAlignment="1" applyProtection="1">
      <alignment horizontal="left" vertical="center"/>
      <protection locked="0"/>
    </xf>
    <xf numFmtId="0" fontId="75" fillId="0" borderId="14" xfId="0" applyFont="1" applyBorder="1" applyAlignment="1">
      <alignment vertical="center"/>
    </xf>
    <xf numFmtId="0" fontId="47" fillId="0" borderId="21" xfId="0" applyFont="1" applyBorder="1" applyAlignment="1">
      <alignment horizontal="center" vertical="center"/>
    </xf>
    <xf numFmtId="0" fontId="128" fillId="2" borderId="0" xfId="0" applyFont="1" applyFill="1" applyAlignment="1">
      <alignment horizontal="center" vertical="center" wrapText="1"/>
    </xf>
    <xf numFmtId="0" fontId="128" fillId="2" borderId="62" xfId="0" applyFont="1" applyFill="1" applyBorder="1" applyAlignment="1">
      <alignment horizontal="center" vertical="center" wrapText="1"/>
    </xf>
    <xf numFmtId="16" fontId="271" fillId="4" borderId="14" xfId="0" applyNumberFormat="1" applyFont="1" applyFill="1" applyBorder="1" applyAlignment="1" applyProtection="1">
      <alignment horizontal="center" vertical="center"/>
      <protection locked="0"/>
    </xf>
    <xf numFmtId="16" fontId="280" fillId="4" borderId="14" xfId="0" applyNumberFormat="1" applyFont="1" applyFill="1" applyBorder="1" applyAlignment="1" applyProtection="1">
      <alignment horizontal="center" vertical="center"/>
      <protection locked="0"/>
    </xf>
    <xf numFmtId="0" fontId="274" fillId="0" borderId="14" xfId="0" applyFont="1" applyBorder="1" applyAlignment="1" applyProtection="1">
      <alignment vertical="center"/>
      <protection locked="0"/>
    </xf>
    <xf numFmtId="16" fontId="0" fillId="3" borderId="10" xfId="0" applyNumberFormat="1" applyFill="1" applyBorder="1" applyAlignment="1">
      <alignment horizontal="center" vertical="center"/>
    </xf>
    <xf numFmtId="16" fontId="0" fillId="3" borderId="16" xfId="0" applyNumberFormat="1" applyFill="1" applyBorder="1" applyAlignment="1">
      <alignment horizontal="center"/>
    </xf>
    <xf numFmtId="0" fontId="0" fillId="3" borderId="13" xfId="0" applyFill="1" applyBorder="1"/>
    <xf numFmtId="16" fontId="192" fillId="0" borderId="11" xfId="0" applyNumberFormat="1" applyFont="1" applyBorder="1" applyAlignment="1">
      <alignment horizontal="left" vertical="center"/>
    </xf>
    <xf numFmtId="0" fontId="295" fillId="0" borderId="0" xfId="0" applyFont="1" applyAlignment="1">
      <alignment horizontal="center" vertical="top" wrapText="1"/>
    </xf>
    <xf numFmtId="16" fontId="296" fillId="0" borderId="0" xfId="0" applyNumberFormat="1" applyFont="1" applyAlignment="1">
      <alignment horizontal="left"/>
    </xf>
    <xf numFmtId="0" fontId="108" fillId="0" borderId="0" xfId="0" applyFont="1" applyAlignment="1">
      <alignment horizontal="right" vertical="center"/>
    </xf>
    <xf numFmtId="0" fontId="127" fillId="0" borderId="0" xfId="0" applyFont="1" applyAlignment="1">
      <alignment horizontal="right" vertical="top"/>
    </xf>
    <xf numFmtId="16" fontId="128" fillId="0" borderId="1" xfId="0" applyNumberFormat="1" applyFont="1" applyBorder="1" applyAlignment="1" applyProtection="1">
      <alignment horizontal="left" vertical="center"/>
      <protection locked="0"/>
    </xf>
    <xf numFmtId="0" fontId="128" fillId="0" borderId="73" xfId="0" applyFont="1" applyBorder="1" applyAlignment="1">
      <alignment horizontal="center" vertical="center" wrapText="1"/>
    </xf>
    <xf numFmtId="0" fontId="127" fillId="0" borderId="10" xfId="0" applyFont="1" applyBorder="1" applyAlignment="1">
      <alignment horizontal="center" vertical="top"/>
    </xf>
    <xf numFmtId="0" fontId="127" fillId="0" borderId="43" xfId="0" applyFont="1" applyBorder="1" applyAlignment="1">
      <alignment horizontal="center" vertical="top"/>
    </xf>
    <xf numFmtId="0" fontId="128" fillId="0" borderId="32" xfId="0" applyFont="1" applyBorder="1" applyAlignment="1" applyProtection="1">
      <alignment horizontal="left" vertical="center" wrapText="1"/>
      <protection locked="0"/>
    </xf>
    <xf numFmtId="0" fontId="129" fillId="0" borderId="12" xfId="0" applyFont="1" applyBorder="1" applyAlignment="1" applyProtection="1">
      <alignment horizontal="center" vertical="top"/>
      <protection locked="0"/>
    </xf>
    <xf numFmtId="0" fontId="128" fillId="0" borderId="56" xfId="0" applyFont="1" applyBorder="1" applyAlignment="1" applyProtection="1">
      <alignment horizontal="left" vertical="center" wrapText="1"/>
      <protection locked="0"/>
    </xf>
    <xf numFmtId="0" fontId="128" fillId="0" borderId="15" xfId="0" applyFont="1" applyBorder="1" applyAlignment="1" applyProtection="1">
      <alignment horizontal="center" vertical="center" wrapText="1"/>
      <protection locked="0"/>
    </xf>
    <xf numFmtId="0" fontId="136" fillId="0" borderId="0" xfId="0" applyFont="1" applyAlignment="1">
      <alignment horizontal="center" vertical="center" wrapText="1"/>
    </xf>
    <xf numFmtId="0" fontId="0" fillId="0" borderId="74" xfId="0" applyBorder="1" applyAlignment="1">
      <alignment vertical="center"/>
    </xf>
    <xf numFmtId="0" fontId="278" fillId="29" borderId="20" xfId="0" applyFont="1" applyFill="1" applyBorder="1" applyAlignment="1" applyProtection="1">
      <alignment vertical="center"/>
      <protection locked="0"/>
    </xf>
    <xf numFmtId="16" fontId="244" fillId="0" borderId="0" xfId="0" applyNumberFormat="1" applyFont="1" applyAlignment="1">
      <alignment horizontal="center"/>
    </xf>
    <xf numFmtId="0" fontId="271" fillId="0" borderId="20" xfId="0" applyFont="1" applyBorder="1" applyAlignment="1" applyProtection="1">
      <alignment vertical="center"/>
      <protection locked="0"/>
    </xf>
    <xf numFmtId="0" fontId="0" fillId="32" borderId="1" xfId="0" applyFill="1" applyBorder="1" applyAlignment="1">
      <alignment vertical="center"/>
    </xf>
    <xf numFmtId="0" fontId="50" fillId="0" borderId="19" xfId="0" applyFont="1" applyBorder="1" applyAlignment="1">
      <alignment horizontal="center" vertical="center"/>
    </xf>
    <xf numFmtId="16" fontId="44" fillId="0" borderId="0" xfId="0" applyNumberFormat="1" applyFont="1" applyAlignment="1">
      <alignment vertical="center"/>
    </xf>
    <xf numFmtId="16" fontId="50" fillId="3" borderId="10" xfId="0" applyNumberFormat="1" applyFont="1" applyFill="1" applyBorder="1" applyAlignment="1">
      <alignment horizontal="center" vertical="center"/>
    </xf>
    <xf numFmtId="0" fontId="298" fillId="2" borderId="38" xfId="13" applyFont="1" applyFill="1" applyBorder="1" applyAlignment="1" applyProtection="1">
      <alignment horizontal="center" vertical="center" wrapText="1"/>
    </xf>
    <xf numFmtId="0" fontId="40" fillId="0" borderId="0" xfId="0" applyFont="1" applyAlignment="1">
      <alignment horizontal="right" vertical="center"/>
    </xf>
    <xf numFmtId="16" fontId="50" fillId="34" borderId="15" xfId="0" applyNumberFormat="1" applyFont="1" applyFill="1" applyBorder="1" applyAlignment="1">
      <alignment horizontal="center" vertical="center"/>
    </xf>
    <xf numFmtId="16" fontId="50" fillId="34" borderId="7" xfId="0" applyNumberFormat="1" applyFont="1" applyFill="1" applyBorder="1" applyAlignment="1">
      <alignment horizontal="center" vertical="center"/>
    </xf>
    <xf numFmtId="0" fontId="86" fillId="0" borderId="1" xfId="0" applyFont="1" applyBorder="1" applyAlignment="1">
      <alignment horizontal="center" vertical="center"/>
    </xf>
    <xf numFmtId="16" fontId="86" fillId="0" borderId="1" xfId="13" applyNumberFormat="1" applyFont="1" applyBorder="1" applyAlignment="1" applyProtection="1">
      <alignment horizontal="center" vertical="center"/>
    </xf>
    <xf numFmtId="16" fontId="86" fillId="4" borderId="1" xfId="13" applyNumberFormat="1" applyFont="1" applyFill="1" applyBorder="1" applyAlignment="1" applyProtection="1">
      <alignment horizontal="center" vertical="center"/>
    </xf>
    <xf numFmtId="0" fontId="299" fillId="2" borderId="0" xfId="13" applyFont="1" applyFill="1" applyAlignment="1" applyProtection="1">
      <alignment horizontal="center" vertical="center" wrapText="1"/>
    </xf>
    <xf numFmtId="16" fontId="95" fillId="0" borderId="1" xfId="13" applyNumberFormat="1" applyFont="1" applyBorder="1" applyAlignment="1" applyProtection="1">
      <alignment horizontal="center" vertical="center"/>
    </xf>
    <xf numFmtId="16" fontId="300" fillId="4" borderId="1" xfId="0" applyNumberFormat="1" applyFont="1" applyFill="1" applyBorder="1" applyAlignment="1" applyProtection="1">
      <alignment horizontal="center" vertical="center" wrapText="1"/>
      <protection locked="0"/>
    </xf>
    <xf numFmtId="0" fontId="173" fillId="0" borderId="0" xfId="0" applyFont="1" applyAlignment="1">
      <alignment horizontal="center" vertical="center"/>
    </xf>
    <xf numFmtId="0" fontId="180" fillId="0" borderId="0" xfId="0" applyFont="1" applyAlignment="1">
      <alignment horizontal="center" vertical="center" wrapText="1"/>
    </xf>
    <xf numFmtId="0" fontId="221" fillId="0" borderId="0" xfId="0" applyFont="1" applyAlignment="1">
      <alignment horizontal="center" vertical="center" wrapText="1"/>
    </xf>
    <xf numFmtId="0" fontId="210" fillId="0" borderId="14" xfId="0" applyFont="1" applyBorder="1" applyAlignment="1">
      <alignment horizontal="center" vertical="center" wrapText="1"/>
    </xf>
    <xf numFmtId="0" fontId="181" fillId="0" borderId="14" xfId="0" applyFont="1" applyBorder="1" applyAlignment="1">
      <alignment horizontal="center" vertical="center" wrapText="1"/>
    </xf>
    <xf numFmtId="0" fontId="156" fillId="0" borderId="1" xfId="669" applyBorder="1" applyAlignment="1">
      <alignment vertical="center"/>
    </xf>
    <xf numFmtId="0" fontId="156" fillId="0" borderId="1" xfId="670" applyBorder="1" applyAlignment="1">
      <alignment vertical="center"/>
    </xf>
    <xf numFmtId="0" fontId="156" fillId="0" borderId="1" xfId="671" applyBorder="1" applyAlignment="1">
      <alignment vertical="center"/>
    </xf>
    <xf numFmtId="0" fontId="141" fillId="17" borderId="67" xfId="0" applyFont="1" applyFill="1" applyBorder="1"/>
    <xf numFmtId="0" fontId="141" fillId="17" borderId="67" xfId="0" applyFont="1" applyFill="1" applyBorder="1" applyAlignment="1">
      <alignment horizontal="center"/>
    </xf>
    <xf numFmtId="16" fontId="141" fillId="17" borderId="67" xfId="0" applyNumberFormat="1" applyFont="1" applyFill="1" applyBorder="1" applyAlignment="1">
      <alignment horizontal="center"/>
    </xf>
    <xf numFmtId="0" fontId="141" fillId="17" borderId="72" xfId="0" applyFont="1" applyFill="1" applyBorder="1" applyAlignment="1">
      <alignment horizontal="center"/>
    </xf>
    <xf numFmtId="16" fontId="141" fillId="17" borderId="72" xfId="0" applyNumberFormat="1" applyFont="1" applyFill="1" applyBorder="1" applyAlignment="1">
      <alignment horizontal="center"/>
    </xf>
    <xf numFmtId="0" fontId="141" fillId="0" borderId="67" xfId="0" applyFont="1" applyBorder="1"/>
    <xf numFmtId="0" fontId="141" fillId="0" borderId="67" xfId="0" applyFont="1" applyBorder="1" applyAlignment="1">
      <alignment horizontal="center"/>
    </xf>
    <xf numFmtId="16" fontId="141" fillId="0" borderId="67" xfId="0" applyNumberFormat="1" applyFont="1" applyBorder="1" applyAlignment="1">
      <alignment horizontal="center"/>
    </xf>
    <xf numFmtId="0" fontId="302" fillId="0" borderId="0" xfId="0" applyFont="1" applyAlignment="1">
      <alignment horizontal="center"/>
    </xf>
    <xf numFmtId="16" fontId="303" fillId="0" borderId="0" xfId="0" applyNumberFormat="1" applyFont="1" applyAlignment="1">
      <alignment horizontal="center"/>
    </xf>
    <xf numFmtId="16" fontId="301" fillId="0" borderId="0" xfId="0" applyNumberFormat="1" applyFont="1" applyAlignment="1">
      <alignment horizontal="center"/>
    </xf>
    <xf numFmtId="0" fontId="302" fillId="4" borderId="0" xfId="0" applyFont="1" applyFill="1" applyAlignment="1">
      <alignment horizontal="center"/>
    </xf>
    <xf numFmtId="16" fontId="303" fillId="4" borderId="0" xfId="0" applyNumberFormat="1" applyFont="1" applyFill="1" applyAlignment="1">
      <alignment horizontal="center"/>
    </xf>
    <xf numFmtId="16" fontId="302" fillId="0" borderId="0" xfId="0" applyNumberFormat="1" applyFont="1" applyAlignment="1">
      <alignment horizontal="center"/>
    </xf>
    <xf numFmtId="16" fontId="274" fillId="30" borderId="0" xfId="0" applyNumberFormat="1" applyFont="1" applyFill="1" applyAlignment="1">
      <alignment horizontal="center" vertical="center"/>
    </xf>
    <xf numFmtId="0" fontId="271" fillId="0" borderId="0" xfId="0" applyFont="1" applyAlignment="1">
      <alignment vertical="center"/>
    </xf>
    <xf numFmtId="16" fontId="271" fillId="0" borderId="0" xfId="0" applyNumberFormat="1" applyFont="1" applyAlignment="1">
      <alignment horizontal="center" vertical="center"/>
    </xf>
    <xf numFmtId="0" fontId="271" fillId="30" borderId="67" xfId="0" applyFont="1" applyFill="1" applyBorder="1" applyAlignment="1">
      <alignment vertical="center"/>
    </xf>
    <xf numFmtId="16" fontId="271" fillId="30" borderId="67" xfId="0" applyNumberFormat="1" applyFont="1" applyFill="1" applyBorder="1" applyAlignment="1">
      <alignment horizontal="center" vertical="center"/>
    </xf>
    <xf numFmtId="0" fontId="271" fillId="0" borderId="67" xfId="0" applyFont="1" applyBorder="1" applyAlignment="1">
      <alignment vertical="center"/>
    </xf>
    <xf numFmtId="16" fontId="271" fillId="0" borderId="67" xfId="0" applyNumberFormat="1" applyFont="1" applyBorder="1" applyAlignment="1">
      <alignment horizontal="center" vertical="center"/>
    </xf>
    <xf numFmtId="0" fontId="210" fillId="0" borderId="0" xfId="0" applyFont="1" applyAlignment="1">
      <alignment horizontal="center" vertical="center" wrapText="1"/>
    </xf>
    <xf numFmtId="0" fontId="181" fillId="0" borderId="0" xfId="0" applyFont="1" applyAlignment="1">
      <alignment horizontal="center" vertical="center" wrapText="1"/>
    </xf>
    <xf numFmtId="16" fontId="305" fillId="0" borderId="0" xfId="0" applyNumberFormat="1" applyFont="1" applyAlignment="1">
      <alignment horizontal="center" vertical="center"/>
    </xf>
    <xf numFmtId="0" fontId="0" fillId="32" borderId="52" xfId="0" applyFill="1" applyBorder="1" applyAlignment="1">
      <alignment vertical="center"/>
    </xf>
    <xf numFmtId="0" fontId="0" fillId="32" borderId="75" xfId="0" applyFill="1" applyBorder="1" applyAlignment="1">
      <alignment vertical="center"/>
    </xf>
    <xf numFmtId="16" fontId="296" fillId="28" borderId="0" xfId="0" applyNumberFormat="1" applyFont="1" applyFill="1" applyAlignment="1">
      <alignment horizontal="left"/>
    </xf>
    <xf numFmtId="0" fontId="271" fillId="29" borderId="14" xfId="0" applyFont="1" applyFill="1" applyBorder="1" applyAlignment="1" applyProtection="1">
      <alignment vertical="center"/>
      <protection locked="0"/>
    </xf>
    <xf numFmtId="16" fontId="173" fillId="0" borderId="0" xfId="0" applyNumberFormat="1" applyFont="1" applyAlignment="1">
      <alignment horizontal="center" vertical="center"/>
    </xf>
    <xf numFmtId="0" fontId="271" fillId="0" borderId="22" xfId="0" applyFont="1" applyBorder="1" applyAlignment="1" applyProtection="1">
      <alignment vertical="center"/>
      <protection locked="0"/>
    </xf>
    <xf numFmtId="16" fontId="271" fillId="0" borderId="22" xfId="0" applyNumberFormat="1" applyFont="1" applyBorder="1" applyAlignment="1" applyProtection="1">
      <alignment horizontal="center" vertical="center"/>
      <protection locked="0"/>
    </xf>
    <xf numFmtId="16" fontId="280" fillId="0" borderId="22" xfId="0" applyNumberFormat="1" applyFont="1" applyBorder="1" applyAlignment="1" applyProtection="1">
      <alignment horizontal="center" vertical="center"/>
      <protection locked="0"/>
    </xf>
    <xf numFmtId="0" fontId="88" fillId="0" borderId="1" xfId="0" applyFont="1" applyBorder="1" applyAlignment="1">
      <alignment horizontal="center" vertical="top" wrapText="1"/>
    </xf>
    <xf numFmtId="16" fontId="77" fillId="0" borderId="1" xfId="0" applyNumberFormat="1" applyFont="1" applyBorder="1" applyAlignment="1">
      <alignment horizontal="center" vertical="center"/>
    </xf>
    <xf numFmtId="0" fontId="206" fillId="0" borderId="0" xfId="0" applyFont="1" applyAlignment="1">
      <alignment horizontal="center"/>
    </xf>
    <xf numFmtId="0" fontId="308" fillId="0" borderId="0" xfId="0" applyFont="1" applyAlignment="1">
      <alignment horizontal="center"/>
    </xf>
    <xf numFmtId="0" fontId="309" fillId="0" borderId="0" xfId="0" applyFont="1" applyAlignment="1">
      <alignment horizontal="center" vertical="center"/>
    </xf>
    <xf numFmtId="0" fontId="309" fillId="0" borderId="0" xfId="0" applyFont="1" applyAlignment="1">
      <alignment horizontal="center"/>
    </xf>
    <xf numFmtId="16" fontId="308" fillId="0" borderId="0" xfId="0" applyNumberFormat="1" applyFont="1" applyAlignment="1">
      <alignment horizontal="center" vertical="center"/>
    </xf>
    <xf numFmtId="16" fontId="309" fillId="0" borderId="0" xfId="0" applyNumberFormat="1" applyFont="1" applyAlignment="1">
      <alignment horizontal="center"/>
    </xf>
    <xf numFmtId="0" fontId="304" fillId="0" borderId="0" xfId="0" applyFont="1" applyAlignment="1">
      <alignment horizontal="center" vertical="center"/>
    </xf>
    <xf numFmtId="0" fontId="156" fillId="0" borderId="14" xfId="671" applyBorder="1" applyAlignment="1">
      <alignment vertical="center"/>
    </xf>
    <xf numFmtId="16" fontId="276" fillId="0" borderId="0" xfId="0" applyNumberFormat="1" applyFont="1" applyAlignment="1">
      <alignment horizontal="center" vertical="center"/>
    </xf>
    <xf numFmtId="16" fontId="271" fillId="30" borderId="20" xfId="0" applyNumberFormat="1" applyFont="1" applyFill="1" applyBorder="1" applyAlignment="1">
      <alignment horizontal="center" vertical="center"/>
    </xf>
    <xf numFmtId="16" fontId="86" fillId="2" borderId="7" xfId="0" applyNumberFormat="1" applyFont="1" applyFill="1" applyBorder="1" applyAlignment="1" applyProtection="1">
      <alignment horizontal="center" vertical="center"/>
      <protection locked="0"/>
    </xf>
    <xf numFmtId="16" fontId="86" fillId="2" borderId="10" xfId="0" applyNumberFormat="1" applyFont="1" applyFill="1" applyBorder="1" applyAlignment="1" applyProtection="1">
      <alignment horizontal="center" vertical="center"/>
      <protection locked="0"/>
    </xf>
    <xf numFmtId="0" fontId="275" fillId="0" borderId="14" xfId="0" applyFont="1" applyBorder="1" applyAlignment="1">
      <alignment vertical="center"/>
    </xf>
    <xf numFmtId="0" fontId="51" fillId="0" borderId="5" xfId="0" applyFont="1" applyBorder="1" applyAlignment="1" applyProtection="1">
      <alignment horizontal="center" vertical="center"/>
      <protection locked="0"/>
    </xf>
    <xf numFmtId="0" fontId="63" fillId="0" borderId="0" xfId="0" applyFont="1"/>
    <xf numFmtId="0" fontId="31" fillId="0" borderId="0" xfId="13" applyFont="1" applyAlignment="1" applyProtection="1">
      <alignment horizontal="left" vertical="center"/>
    </xf>
    <xf numFmtId="0" fontId="29" fillId="0" borderId="0" xfId="0" quotePrefix="1" applyFont="1" applyAlignment="1">
      <alignment horizontal="left" vertical="center"/>
    </xf>
    <xf numFmtId="0" fontId="37" fillId="0" borderId="1" xfId="0" applyFont="1" applyBorder="1" applyAlignment="1">
      <alignment vertical="center"/>
    </xf>
    <xf numFmtId="16" fontId="108" fillId="8" borderId="1" xfId="0" applyNumberFormat="1" applyFont="1" applyFill="1" applyBorder="1" applyAlignment="1" applyProtection="1">
      <alignment horizontal="left" vertical="center"/>
      <protection locked="0"/>
    </xf>
    <xf numFmtId="16" fontId="108" fillId="8" borderId="1" xfId="0" applyNumberFormat="1" applyFont="1" applyFill="1" applyBorder="1" applyAlignment="1" applyProtection="1">
      <alignment horizontal="center" vertical="center"/>
      <protection locked="0"/>
    </xf>
    <xf numFmtId="0" fontId="37" fillId="0" borderId="68" xfId="0" applyFont="1" applyBorder="1" applyAlignment="1">
      <alignment vertical="center"/>
    </xf>
    <xf numFmtId="0" fontId="128" fillId="2" borderId="44" xfId="0" applyFont="1" applyFill="1" applyBorder="1" applyAlignment="1">
      <alignment horizontal="center" vertical="center" wrapText="1"/>
    </xf>
    <xf numFmtId="0" fontId="128" fillId="0" borderId="7" xfId="0" applyFont="1" applyBorder="1" applyAlignment="1">
      <alignment horizontal="left" vertical="center" wrapText="1"/>
    </xf>
    <xf numFmtId="16" fontId="128" fillId="8" borderId="1" xfId="0" applyNumberFormat="1" applyFont="1" applyFill="1" applyBorder="1" applyAlignment="1" applyProtection="1">
      <alignment horizontal="left" vertical="center"/>
      <protection locked="0"/>
    </xf>
    <xf numFmtId="0" fontId="146" fillId="0" borderId="20" xfId="0" applyFont="1" applyBorder="1" applyAlignment="1">
      <alignment horizontal="center" vertical="center" wrapText="1"/>
    </xf>
    <xf numFmtId="0" fontId="143" fillId="0" borderId="0" xfId="0" applyFont="1" applyAlignment="1">
      <alignment horizontal="center" vertical="center" wrapText="1"/>
    </xf>
    <xf numFmtId="0" fontId="177" fillId="0" borderId="12" xfId="0" applyFont="1" applyBorder="1" applyAlignment="1">
      <alignment horizontal="center" vertical="center" wrapText="1"/>
    </xf>
    <xf numFmtId="0" fontId="178" fillId="0" borderId="12" xfId="0" applyFont="1" applyBorder="1" applyAlignment="1">
      <alignment horizontal="center" vertical="center" wrapText="1"/>
    </xf>
    <xf numFmtId="16" fontId="178" fillId="0" borderId="11" xfId="0" applyNumberFormat="1" applyFont="1" applyBorder="1" applyAlignment="1">
      <alignment horizontal="center" vertical="center" wrapText="1"/>
    </xf>
    <xf numFmtId="16" fontId="178" fillId="0" borderId="12" xfId="0" applyNumberFormat="1" applyFont="1" applyBorder="1" applyAlignment="1">
      <alignment horizontal="center" vertical="center" wrapText="1"/>
    </xf>
    <xf numFmtId="0" fontId="178" fillId="0" borderId="0" xfId="0" applyFont="1" applyAlignment="1">
      <alignment horizontal="center" vertical="center" wrapText="1"/>
    </xf>
    <xf numFmtId="0" fontId="310" fillId="2" borderId="0" xfId="0" applyFont="1" applyFill="1" applyAlignment="1">
      <alignment horizontal="left" vertical="center"/>
    </xf>
    <xf numFmtId="16" fontId="128" fillId="0" borderId="2" xfId="0" applyNumberFormat="1" applyFont="1" applyBorder="1" applyAlignment="1" applyProtection="1">
      <alignment horizontal="left" vertical="center"/>
      <protection locked="0"/>
    </xf>
    <xf numFmtId="16" fontId="108" fillId="2" borderId="36" xfId="0" applyNumberFormat="1" applyFont="1" applyFill="1" applyBorder="1" applyAlignment="1" applyProtection="1">
      <alignment horizontal="left" vertical="center"/>
      <protection locked="0"/>
    </xf>
    <xf numFmtId="16" fontId="128" fillId="2" borderId="12" xfId="0" applyNumberFormat="1" applyFont="1" applyFill="1" applyBorder="1" applyAlignment="1" applyProtection="1">
      <alignment horizontal="left" vertical="center"/>
      <protection locked="0"/>
    </xf>
    <xf numFmtId="16" fontId="296" fillId="37" borderId="0" xfId="0" applyNumberFormat="1" applyFont="1" applyFill="1" applyAlignment="1">
      <alignment horizontal="left"/>
    </xf>
    <xf numFmtId="16" fontId="50" fillId="4" borderId="5" xfId="0" applyNumberFormat="1" applyFont="1" applyFill="1" applyBorder="1" applyAlignment="1">
      <alignment horizontal="center" vertical="center"/>
    </xf>
    <xf numFmtId="0" fontId="86" fillId="0" borderId="14" xfId="0" applyFont="1" applyBorder="1" applyAlignment="1">
      <alignment horizontal="center" vertical="center" wrapText="1"/>
    </xf>
    <xf numFmtId="0" fontId="75" fillId="8" borderId="1" xfId="0" applyFont="1" applyFill="1" applyBorder="1" applyAlignment="1">
      <alignment vertical="center"/>
    </xf>
    <xf numFmtId="0" fontId="276" fillId="0" borderId="1" xfId="0" applyFont="1" applyBorder="1" applyAlignment="1" applyProtection="1">
      <alignment vertical="center"/>
      <protection locked="0"/>
    </xf>
    <xf numFmtId="16" fontId="150" fillId="38" borderId="0" xfId="0" applyNumberFormat="1" applyFont="1" applyFill="1" applyAlignment="1">
      <alignment horizontal="left"/>
    </xf>
    <xf numFmtId="16" fontId="50" fillId="3" borderId="2" xfId="0" applyNumberFormat="1" applyFont="1" applyFill="1" applyBorder="1" applyAlignment="1">
      <alignment horizontal="center" vertical="center" wrapText="1"/>
    </xf>
    <xf numFmtId="16" fontId="108" fillId="8" borderId="2" xfId="0" applyNumberFormat="1" applyFont="1" applyFill="1" applyBorder="1" applyAlignment="1" applyProtection="1">
      <alignment horizontal="center" vertical="center"/>
      <protection locked="0"/>
    </xf>
    <xf numFmtId="0" fontId="128" fillId="0" borderId="78" xfId="0" applyFont="1" applyBorder="1" applyAlignment="1">
      <alignment horizontal="center" vertical="center" wrapText="1"/>
    </xf>
    <xf numFmtId="0" fontId="128" fillId="2" borderId="79" xfId="0" applyFont="1" applyFill="1" applyBorder="1" applyAlignment="1">
      <alignment horizontal="center" vertical="center" wrapText="1"/>
    </xf>
    <xf numFmtId="0" fontId="128" fillId="0" borderId="18" xfId="0" applyFont="1" applyBorder="1" applyAlignment="1">
      <alignment horizontal="left" vertical="center" wrapText="1"/>
    </xf>
    <xf numFmtId="0" fontId="128" fillId="0" borderId="18" xfId="0" applyFont="1" applyBorder="1" applyAlignment="1">
      <alignment horizontal="center" vertical="center" wrapText="1"/>
    </xf>
    <xf numFmtId="16" fontId="108" fillId="0" borderId="57" xfId="0" applyNumberFormat="1" applyFont="1" applyBorder="1" applyAlignment="1" applyProtection="1">
      <alignment horizontal="center" vertical="center"/>
      <protection locked="0"/>
    </xf>
    <xf numFmtId="0" fontId="312" fillId="39" borderId="44" xfId="0" applyFont="1" applyFill="1" applyBorder="1" applyAlignment="1">
      <alignment horizontal="center" vertical="center" wrapText="1"/>
    </xf>
    <xf numFmtId="0" fontId="128" fillId="2" borderId="40" xfId="0" applyFont="1" applyFill="1" applyBorder="1" applyAlignment="1">
      <alignment horizontal="center" vertical="center" wrapText="1"/>
    </xf>
    <xf numFmtId="16" fontId="108" fillId="8" borderId="20" xfId="0" applyNumberFormat="1" applyFont="1" applyFill="1" applyBorder="1" applyAlignment="1" applyProtection="1">
      <alignment horizontal="center" vertical="center"/>
      <protection locked="0"/>
    </xf>
    <xf numFmtId="16" fontId="108" fillId="8" borderId="80" xfId="0" applyNumberFormat="1" applyFont="1" applyFill="1" applyBorder="1" applyAlignment="1" applyProtection="1">
      <alignment horizontal="center" vertical="center"/>
      <protection locked="0"/>
    </xf>
    <xf numFmtId="0" fontId="313" fillId="2" borderId="0" xfId="0" applyFont="1" applyFill="1" applyAlignment="1">
      <alignment horizontal="center" vertical="center" wrapText="1"/>
    </xf>
    <xf numFmtId="16" fontId="95" fillId="14" borderId="0" xfId="0" applyNumberFormat="1" applyFont="1" applyFill="1" applyAlignment="1">
      <alignment horizontal="left"/>
    </xf>
    <xf numFmtId="0" fontId="297" fillId="3" borderId="62" xfId="13" applyFont="1" applyFill="1" applyBorder="1" applyAlignment="1" applyProtection="1">
      <alignment horizontal="center" vertical="center" wrapText="1"/>
    </xf>
    <xf numFmtId="0" fontId="271" fillId="0" borderId="1" xfId="0" applyFont="1" applyBorder="1" applyAlignment="1" applyProtection="1">
      <alignment vertical="center" wrapText="1"/>
      <protection locked="0"/>
    </xf>
    <xf numFmtId="16" fontId="315" fillId="31" borderId="0" xfId="0" applyNumberFormat="1" applyFont="1" applyFill="1" applyAlignment="1">
      <alignment horizontal="left" vertical="center" wrapText="1"/>
    </xf>
    <xf numFmtId="0" fontId="29" fillId="31" borderId="0" xfId="0" applyFont="1" applyFill="1" applyAlignment="1">
      <alignment vertical="center"/>
    </xf>
    <xf numFmtId="0" fontId="213" fillId="19" borderId="0" xfId="0" applyFont="1" applyFill="1" applyAlignment="1">
      <alignment horizontal="center"/>
    </xf>
    <xf numFmtId="16" fontId="209" fillId="0" borderId="2" xfId="0" applyNumberFormat="1" applyFont="1" applyBorder="1" applyAlignment="1">
      <alignment horizontal="center"/>
    </xf>
    <xf numFmtId="0" fontId="276" fillId="0" borderId="67" xfId="0" applyFont="1" applyBorder="1" applyAlignment="1">
      <alignment vertical="center"/>
    </xf>
    <xf numFmtId="0" fontId="55" fillId="0" borderId="0" xfId="0" applyFont="1" applyAlignment="1">
      <alignment horizontal="center" vertical="center" wrapText="1"/>
    </xf>
    <xf numFmtId="0" fontId="56" fillId="0" borderId="0" xfId="0" applyFont="1" applyAlignment="1">
      <alignment horizontal="center" vertical="center"/>
    </xf>
    <xf numFmtId="0" fontId="177" fillId="0" borderId="0" xfId="0" applyFont="1" applyAlignment="1">
      <alignment horizontal="center" wrapText="1"/>
    </xf>
    <xf numFmtId="0" fontId="213" fillId="19" borderId="12" xfId="0" applyFont="1" applyFill="1" applyBorder="1" applyAlignment="1">
      <alignment horizontal="center"/>
    </xf>
    <xf numFmtId="0" fontId="177" fillId="0" borderId="67" xfId="0" applyFont="1" applyBorder="1" applyAlignment="1">
      <alignment wrapText="1"/>
    </xf>
    <xf numFmtId="0" fontId="210" fillId="0" borderId="67" xfId="0" applyFont="1" applyBorder="1" applyAlignment="1">
      <alignment horizontal="center" wrapText="1"/>
    </xf>
    <xf numFmtId="0" fontId="177" fillId="0" borderId="67" xfId="0" applyFont="1" applyBorder="1" applyAlignment="1">
      <alignment horizontal="center" wrapText="1"/>
    </xf>
    <xf numFmtId="0" fontId="37" fillId="32" borderId="1" xfId="0" applyFont="1" applyFill="1" applyBorder="1" applyAlignment="1">
      <alignment vertical="center"/>
    </xf>
    <xf numFmtId="0" fontId="0" fillId="32" borderId="81" xfId="0" applyFill="1" applyBorder="1" applyAlignment="1">
      <alignment vertical="center"/>
    </xf>
    <xf numFmtId="0" fontId="0" fillId="32" borderId="82" xfId="0" applyFill="1" applyBorder="1" applyAlignment="1">
      <alignment vertical="center"/>
    </xf>
    <xf numFmtId="0" fontId="0" fillId="32" borderId="10" xfId="0" applyFill="1" applyBorder="1" applyAlignment="1">
      <alignment vertical="center"/>
    </xf>
    <xf numFmtId="16" fontId="40" fillId="25" borderId="1" xfId="0" applyNumberFormat="1" applyFont="1" applyFill="1" applyBorder="1" applyAlignment="1" applyProtection="1">
      <alignment horizontal="left" vertical="center"/>
      <protection locked="0"/>
    </xf>
    <xf numFmtId="16" fontId="40" fillId="25" borderId="1" xfId="0" applyNumberFormat="1" applyFont="1" applyFill="1" applyBorder="1" applyAlignment="1" applyProtection="1">
      <alignment horizontal="center" vertical="center"/>
      <protection locked="0"/>
    </xf>
    <xf numFmtId="16" fontId="40" fillId="25" borderId="1" xfId="0" applyNumberFormat="1" applyFont="1" applyFill="1" applyBorder="1" applyAlignment="1" applyProtection="1">
      <alignment horizontal="center" vertical="center" wrapText="1"/>
      <protection locked="0"/>
    </xf>
    <xf numFmtId="0" fontId="271" fillId="0" borderId="72" xfId="0" applyFont="1" applyBorder="1" applyAlignment="1">
      <alignment vertical="center"/>
    </xf>
    <xf numFmtId="16" fontId="271" fillId="0" borderId="72" xfId="0" applyNumberFormat="1" applyFont="1" applyBorder="1" applyAlignment="1">
      <alignment horizontal="center" vertical="center"/>
    </xf>
    <xf numFmtId="16" fontId="271" fillId="0" borderId="17" xfId="0" applyNumberFormat="1" applyFont="1" applyBorder="1" applyAlignment="1">
      <alignment horizontal="center" vertical="center"/>
    </xf>
    <xf numFmtId="16" fontId="274" fillId="30" borderId="67" xfId="0" applyNumberFormat="1" applyFont="1" applyFill="1" applyBorder="1" applyAlignment="1">
      <alignment horizontal="center" vertical="center"/>
    </xf>
    <xf numFmtId="16" fontId="274" fillId="0" borderId="67" xfId="0" applyNumberFormat="1" applyFont="1" applyBorder="1" applyAlignment="1">
      <alignment horizontal="center" vertical="center"/>
    </xf>
    <xf numFmtId="16" fontId="276" fillId="0" borderId="67" xfId="0" applyNumberFormat="1" applyFont="1" applyBorder="1" applyAlignment="1">
      <alignment horizontal="center" vertical="center"/>
    </xf>
    <xf numFmtId="16" fontId="50" fillId="4" borderId="3" xfId="0" applyNumberFormat="1" applyFont="1" applyFill="1" applyBorder="1" applyAlignment="1">
      <alignment horizontal="center" vertical="center"/>
    </xf>
    <xf numFmtId="16" fontId="73" fillId="0" borderId="7" xfId="0" applyNumberFormat="1" applyFont="1" applyBorder="1" applyAlignment="1">
      <alignment horizontal="center" vertical="center"/>
    </xf>
    <xf numFmtId="16" fontId="50" fillId="4" borderId="9" xfId="0" applyNumberFormat="1" applyFont="1" applyFill="1" applyBorder="1" applyAlignment="1">
      <alignment horizontal="center" vertical="center"/>
    </xf>
    <xf numFmtId="16" fontId="50" fillId="0" borderId="9" xfId="0" applyNumberFormat="1" applyFont="1" applyBorder="1" applyAlignment="1">
      <alignment horizontal="center" vertical="center"/>
    </xf>
    <xf numFmtId="0" fontId="0" fillId="32" borderId="3" xfId="0" applyFill="1" applyBorder="1" applyAlignment="1">
      <alignment vertical="center"/>
    </xf>
    <xf numFmtId="0" fontId="316" fillId="0" borderId="4" xfId="0" applyFont="1" applyBorder="1" applyAlignment="1">
      <alignment horizontal="right" vertical="top"/>
    </xf>
    <xf numFmtId="0" fontId="316" fillId="0" borderId="4" xfId="0" applyFont="1" applyBorder="1" applyAlignment="1" applyProtection="1">
      <alignment horizontal="right" vertical="top"/>
      <protection locked="0"/>
    </xf>
    <xf numFmtId="0" fontId="29" fillId="0" borderId="0" xfId="0" applyFont="1" applyAlignment="1">
      <alignment horizontal="right" vertical="center"/>
    </xf>
    <xf numFmtId="0" fontId="63" fillId="32" borderId="68" xfId="0" applyFont="1" applyFill="1" applyBorder="1" applyAlignment="1">
      <alignment vertical="center"/>
    </xf>
    <xf numFmtId="0" fontId="271" fillId="9" borderId="67" xfId="0" applyFont="1" applyFill="1" applyBorder="1" applyAlignment="1">
      <alignment vertical="center"/>
    </xf>
    <xf numFmtId="0" fontId="38" fillId="0" borderId="20" xfId="0" applyFont="1" applyBorder="1" applyAlignment="1">
      <alignment horizontal="center" vertical="top"/>
    </xf>
    <xf numFmtId="0" fontId="43" fillId="0" borderId="11" xfId="0" applyFont="1" applyBorder="1" applyAlignment="1">
      <alignment horizontal="center" vertical="top"/>
    </xf>
    <xf numFmtId="16" fontId="0" fillId="0" borderId="57" xfId="0" applyNumberFormat="1" applyBorder="1" applyAlignment="1">
      <alignment horizontal="center" vertical="center"/>
    </xf>
    <xf numFmtId="16" fontId="0" fillId="0" borderId="55" xfId="0" applyNumberFormat="1" applyBorder="1" applyAlignment="1">
      <alignment horizontal="center" vertical="center"/>
    </xf>
    <xf numFmtId="16" fontId="0" fillId="4" borderId="57" xfId="0" applyNumberFormat="1" applyFill="1" applyBorder="1" applyAlignment="1">
      <alignment horizontal="center" vertical="center"/>
    </xf>
    <xf numFmtId="16" fontId="0" fillId="4" borderId="55" xfId="0" applyNumberFormat="1" applyFill="1" applyBorder="1" applyAlignment="1">
      <alignment horizontal="center" vertical="center"/>
    </xf>
    <xf numFmtId="0" fontId="43" fillId="0" borderId="0" xfId="0" applyFont="1" applyAlignment="1">
      <alignment horizontal="center" vertical="top"/>
    </xf>
    <xf numFmtId="16" fontId="0" fillId="4" borderId="0" xfId="0" applyNumberFormat="1" applyFill="1" applyAlignment="1">
      <alignment horizontal="center" vertical="center"/>
    </xf>
    <xf numFmtId="16" fontId="37" fillId="0" borderId="57" xfId="0" applyNumberFormat="1" applyFont="1" applyBorder="1" applyAlignment="1">
      <alignment horizontal="center" vertical="center"/>
    </xf>
    <xf numFmtId="16" fontId="276" fillId="30" borderId="67" xfId="0" applyNumberFormat="1" applyFont="1" applyFill="1" applyBorder="1" applyAlignment="1">
      <alignment horizontal="center" vertical="center"/>
    </xf>
    <xf numFmtId="0" fontId="127" fillId="0" borderId="4" xfId="0" applyFont="1" applyBorder="1" applyAlignment="1">
      <alignment horizontal="center" vertical="center"/>
    </xf>
    <xf numFmtId="0" fontId="38" fillId="0" borderId="14" xfId="0" applyFont="1" applyBorder="1" applyAlignment="1" applyProtection="1">
      <alignment horizontal="center" vertical="center" wrapText="1"/>
      <protection locked="0"/>
    </xf>
    <xf numFmtId="0" fontId="24" fillId="0" borderId="0" xfId="0" quotePrefix="1" applyFont="1" applyAlignment="1" applyProtection="1">
      <alignment horizontal="left" vertical="center"/>
      <protection locked="0"/>
    </xf>
    <xf numFmtId="0" fontId="142" fillId="17" borderId="67" xfId="0" applyFont="1" applyFill="1" applyBorder="1"/>
    <xf numFmtId="0" fontId="276" fillId="29" borderId="1" xfId="0" applyFont="1" applyFill="1" applyBorder="1" applyAlignment="1" applyProtection="1">
      <alignment vertical="center"/>
      <protection locked="0"/>
    </xf>
    <xf numFmtId="16" fontId="145" fillId="17" borderId="67" xfId="0" applyNumberFormat="1" applyFont="1" applyFill="1" applyBorder="1" applyAlignment="1">
      <alignment horizontal="center"/>
    </xf>
    <xf numFmtId="16" fontId="86" fillId="2" borderId="15" xfId="0" applyNumberFormat="1" applyFont="1" applyFill="1" applyBorder="1" applyAlignment="1" applyProtection="1">
      <alignment horizontal="center" vertical="center"/>
      <protection locked="0"/>
    </xf>
    <xf numFmtId="16" fontId="209" fillId="0" borderId="0" xfId="0" applyNumberFormat="1" applyFont="1" applyAlignment="1">
      <alignment horizontal="center" indent="1"/>
    </xf>
    <xf numFmtId="0" fontId="318" fillId="0" borderId="0" xfId="0" applyFont="1"/>
    <xf numFmtId="0" fontId="96" fillId="0" borderId="0" xfId="0" applyFont="1" applyAlignment="1">
      <alignment horizontal="left" vertical="top"/>
    </xf>
    <xf numFmtId="0" fontId="271" fillId="0" borderId="0" xfId="0" applyFont="1"/>
    <xf numFmtId="0" fontId="274" fillId="0" borderId="0" xfId="0" applyFont="1" applyAlignment="1">
      <alignment horizontal="center" vertical="center"/>
    </xf>
    <xf numFmtId="0" fontId="37" fillId="32" borderId="68" xfId="0" applyFont="1" applyFill="1" applyBorder="1" applyAlignment="1">
      <alignment vertical="center"/>
    </xf>
    <xf numFmtId="0" fontId="177" fillId="0" borderId="11" xfId="0" applyFont="1" applyBorder="1" applyAlignment="1">
      <alignment horizontal="center" wrapText="1"/>
    </xf>
    <xf numFmtId="16" fontId="40" fillId="2" borderId="16" xfId="0" applyNumberFormat="1" applyFont="1" applyFill="1" applyBorder="1" applyAlignment="1" applyProtection="1">
      <alignment horizontal="left" vertical="center"/>
      <protection locked="0"/>
    </xf>
    <xf numFmtId="16" fontId="271" fillId="4" borderId="67" xfId="0" applyNumberFormat="1" applyFont="1" applyFill="1" applyBorder="1" applyAlignment="1">
      <alignment horizontal="center" vertical="center"/>
    </xf>
    <xf numFmtId="16" fontId="274" fillId="4" borderId="67" xfId="0" applyNumberFormat="1" applyFont="1" applyFill="1" applyBorder="1" applyAlignment="1">
      <alignment horizontal="center" vertical="center"/>
    </xf>
    <xf numFmtId="0" fontId="276" fillId="30" borderId="67" xfId="0" applyFont="1" applyFill="1" applyBorder="1" applyAlignment="1">
      <alignment vertical="center"/>
    </xf>
    <xf numFmtId="0" fontId="0" fillId="32" borderId="0" xfId="0" applyFill="1" applyAlignment="1">
      <alignment vertical="center"/>
    </xf>
    <xf numFmtId="16" fontId="279" fillId="4" borderId="1" xfId="0" applyNumberFormat="1" applyFont="1" applyFill="1" applyBorder="1" applyAlignment="1" applyProtection="1">
      <alignment horizontal="center" vertical="center"/>
      <protection locked="0"/>
    </xf>
    <xf numFmtId="0" fontId="194" fillId="0" borderId="72" xfId="0" applyFont="1" applyBorder="1" applyAlignment="1">
      <alignment horizontal="center"/>
    </xf>
    <xf numFmtId="16" fontId="95" fillId="0" borderId="0" xfId="0" applyNumberFormat="1" applyFont="1" applyAlignment="1">
      <alignment vertical="center"/>
    </xf>
    <xf numFmtId="0" fontId="319" fillId="0" borderId="0" xfId="0" applyFont="1" applyAlignment="1">
      <alignment horizontal="right" vertical="center"/>
    </xf>
    <xf numFmtId="16" fontId="320" fillId="0" borderId="1" xfId="0" applyNumberFormat="1" applyFont="1" applyBorder="1" applyAlignment="1">
      <alignment horizontal="left" vertical="center"/>
    </xf>
    <xf numFmtId="16" fontId="0" fillId="0" borderId="5" xfId="0" applyNumberFormat="1" applyBorder="1" applyAlignment="1" applyProtection="1">
      <alignment horizontal="left" vertical="center"/>
      <protection locked="0"/>
    </xf>
    <xf numFmtId="16" fontId="0" fillId="0" borderId="5" xfId="0" applyNumberFormat="1" applyBorder="1" applyAlignment="1" applyProtection="1">
      <alignment horizontal="center" vertical="center"/>
      <protection locked="0"/>
    </xf>
    <xf numFmtId="16" fontId="0" fillId="4" borderId="10" xfId="0" applyNumberFormat="1" applyFill="1" applyBorder="1" applyAlignment="1" applyProtection="1">
      <alignment horizontal="center" vertical="center"/>
      <protection locked="0"/>
    </xf>
    <xf numFmtId="16" fontId="141" fillId="0" borderId="77" xfId="0" applyNumberFormat="1" applyFont="1" applyBorder="1" applyAlignment="1">
      <alignment horizontal="center"/>
    </xf>
    <xf numFmtId="0" fontId="142" fillId="17" borderId="72" xfId="0" applyFont="1" applyFill="1" applyBorder="1"/>
    <xf numFmtId="0" fontId="75" fillId="32" borderId="68" xfId="0" applyFont="1" applyFill="1" applyBorder="1" applyAlignment="1">
      <alignment vertical="center"/>
    </xf>
    <xf numFmtId="0" fontId="38" fillId="32" borderId="68" xfId="0" applyFont="1" applyFill="1" applyBorder="1" applyAlignment="1">
      <alignment vertical="center"/>
    </xf>
    <xf numFmtId="16" fontId="86" fillId="26" borderId="1" xfId="0" applyNumberFormat="1" applyFont="1" applyFill="1" applyBorder="1" applyAlignment="1">
      <alignment horizontal="center" vertical="center"/>
    </xf>
    <xf numFmtId="16" fontId="100" fillId="26" borderId="1" xfId="0" applyNumberFormat="1" applyFont="1" applyFill="1" applyBorder="1" applyAlignment="1">
      <alignment horizontal="center" vertical="center"/>
    </xf>
    <xf numFmtId="0" fontId="0" fillId="32" borderId="84" xfId="0" applyFill="1" applyBorder="1" applyAlignment="1">
      <alignment vertical="center"/>
    </xf>
    <xf numFmtId="16" fontId="189" fillId="2" borderId="13" xfId="0" applyNumberFormat="1" applyFont="1" applyFill="1" applyBorder="1" applyAlignment="1">
      <alignment horizontal="center" vertical="center"/>
    </xf>
    <xf numFmtId="16" fontId="304" fillId="0" borderId="0" xfId="0" applyNumberFormat="1" applyFont="1" applyAlignment="1">
      <alignment vertical="center"/>
    </xf>
    <xf numFmtId="16" fontId="305" fillId="0" borderId="0" xfId="0" applyNumberFormat="1" applyFont="1" applyAlignment="1">
      <alignment horizontal="center"/>
    </xf>
    <xf numFmtId="16" fontId="306" fillId="0" borderId="0" xfId="0" applyNumberFormat="1" applyFont="1" applyAlignment="1">
      <alignment horizontal="left" wrapText="1"/>
    </xf>
    <xf numFmtId="16" fontId="40" fillId="4" borderId="1" xfId="0" applyNumberFormat="1" applyFont="1" applyFill="1" applyBorder="1" applyAlignment="1" applyProtection="1">
      <alignment horizontal="left" vertical="center"/>
      <protection locked="0"/>
    </xf>
    <xf numFmtId="0" fontId="0" fillId="32" borderId="85" xfId="0" applyFill="1" applyBorder="1" applyAlignment="1">
      <alignment vertical="center"/>
    </xf>
    <xf numFmtId="16" fontId="29" fillId="4" borderId="1" xfId="0" applyNumberFormat="1" applyFont="1" applyFill="1" applyBorder="1" applyAlignment="1" applyProtection="1">
      <alignment horizontal="center" vertical="center"/>
      <protection locked="0"/>
    </xf>
    <xf numFmtId="0" fontId="129" fillId="0" borderId="0" xfId="0" applyFont="1" applyAlignment="1">
      <alignment horizontal="center" vertical="top"/>
    </xf>
    <xf numFmtId="0" fontId="37" fillId="32" borderId="52" xfId="0" applyFont="1" applyFill="1" applyBorder="1" applyAlignment="1">
      <alignment vertical="center"/>
    </xf>
    <xf numFmtId="16" fontId="37" fillId="0" borderId="86" xfId="0" applyNumberFormat="1" applyFont="1" applyBorder="1" applyAlignment="1">
      <alignment horizontal="center" vertical="center"/>
    </xf>
    <xf numFmtId="16" fontId="128" fillId="4" borderId="1" xfId="0" applyNumberFormat="1" applyFont="1" applyFill="1" applyBorder="1" applyAlignment="1" applyProtection="1">
      <alignment horizontal="left" vertical="center"/>
      <protection locked="0"/>
    </xf>
    <xf numFmtId="16" fontId="128" fillId="2" borderId="16" xfId="0" applyNumberFormat="1" applyFont="1" applyFill="1" applyBorder="1" applyAlignment="1" applyProtection="1">
      <alignment horizontal="left" vertical="center"/>
      <protection locked="0"/>
    </xf>
    <xf numFmtId="0" fontId="325" fillId="0" borderId="0" xfId="0" applyFont="1" applyAlignment="1">
      <alignment horizontal="right" vertical="center"/>
    </xf>
    <xf numFmtId="0" fontId="326" fillId="0" borderId="0" xfId="0" applyFont="1" applyAlignment="1">
      <alignment horizontal="right" vertical="center"/>
    </xf>
    <xf numFmtId="0" fontId="327" fillId="0" borderId="0" xfId="0" applyFont="1" applyAlignment="1">
      <alignment horizontal="right" vertical="center" wrapText="1"/>
    </xf>
    <xf numFmtId="0" fontId="328" fillId="0" borderId="0" xfId="0" applyFont="1" applyAlignment="1">
      <alignment vertical="center"/>
    </xf>
    <xf numFmtId="0" fontId="327" fillId="0" borderId="0" xfId="0" applyFont="1" applyAlignment="1" applyProtection="1">
      <alignment horizontal="right" vertical="center" wrapText="1"/>
      <protection locked="0"/>
    </xf>
    <xf numFmtId="0" fontId="327" fillId="0" borderId="0" xfId="0" applyFont="1" applyAlignment="1" applyProtection="1">
      <alignment horizontal="right" vertical="center"/>
      <protection locked="0"/>
    </xf>
    <xf numFmtId="0" fontId="326" fillId="0" borderId="0" xfId="2" applyFont="1" applyAlignment="1">
      <alignment horizontal="right" vertical="center"/>
    </xf>
    <xf numFmtId="0" fontId="325" fillId="0" borderId="0" xfId="2" applyFont="1" applyAlignment="1">
      <alignment horizontal="right" vertical="center"/>
    </xf>
    <xf numFmtId="0" fontId="325" fillId="0" borderId="0" xfId="2" applyFont="1" applyAlignment="1">
      <alignment horizontal="right" vertical="center" wrapText="1"/>
    </xf>
    <xf numFmtId="16" fontId="279" fillId="29" borderId="1" xfId="0" applyNumberFormat="1" applyFont="1" applyFill="1" applyBorder="1" applyAlignment="1" applyProtection="1">
      <alignment horizontal="center" vertical="center"/>
      <protection locked="0"/>
    </xf>
    <xf numFmtId="16" fontId="279" fillId="4" borderId="67" xfId="0" applyNumberFormat="1" applyFont="1" applyFill="1" applyBorder="1" applyAlignment="1">
      <alignment horizontal="center" vertical="center"/>
    </xf>
    <xf numFmtId="16" fontId="331" fillId="4" borderId="67" xfId="0" applyNumberFormat="1" applyFont="1" applyFill="1" applyBorder="1" applyAlignment="1">
      <alignment horizontal="center" vertical="center"/>
    </xf>
    <xf numFmtId="0" fontId="306" fillId="0" borderId="0" xfId="0" applyFont="1" applyAlignment="1">
      <alignment horizontal="center"/>
    </xf>
    <xf numFmtId="0" fontId="332" fillId="0" borderId="0" xfId="0" applyFont="1"/>
    <xf numFmtId="16" fontId="271" fillId="2" borderId="1" xfId="0" applyNumberFormat="1" applyFont="1" applyFill="1" applyBorder="1" applyAlignment="1" applyProtection="1">
      <alignment horizontal="center" vertical="center"/>
      <protection locked="0"/>
    </xf>
    <xf numFmtId="16" fontId="271" fillId="9" borderId="67" xfId="0" applyNumberFormat="1" applyFont="1" applyFill="1" applyBorder="1" applyAlignment="1">
      <alignment horizontal="center" vertical="center"/>
    </xf>
    <xf numFmtId="16" fontId="274" fillId="9" borderId="67" xfId="0" applyNumberFormat="1" applyFont="1" applyFill="1" applyBorder="1" applyAlignment="1">
      <alignment horizontal="center" vertical="center"/>
    </xf>
    <xf numFmtId="0" fontId="274" fillId="9" borderId="67" xfId="0" applyFont="1" applyFill="1" applyBorder="1" applyAlignment="1">
      <alignment vertical="center"/>
    </xf>
    <xf numFmtId="0" fontId="271" fillId="9" borderId="1" xfId="0" applyFont="1" applyFill="1" applyBorder="1" applyAlignment="1" applyProtection="1">
      <alignment vertical="center"/>
      <protection locked="0"/>
    </xf>
    <xf numFmtId="16" fontId="271" fillId="9" borderId="1" xfId="0" applyNumberFormat="1" applyFont="1" applyFill="1" applyBorder="1" applyAlignment="1" applyProtection="1">
      <alignment horizontal="center" vertical="center"/>
      <protection locked="0"/>
    </xf>
    <xf numFmtId="0" fontId="274" fillId="9" borderId="1" xfId="0" applyFont="1" applyFill="1" applyBorder="1" applyAlignment="1" applyProtection="1">
      <alignment vertical="center"/>
      <protection locked="0"/>
    </xf>
    <xf numFmtId="16" fontId="274" fillId="9" borderId="1" xfId="0" applyNumberFormat="1" applyFont="1" applyFill="1" applyBorder="1" applyAlignment="1" applyProtection="1">
      <alignment horizontal="center" vertical="center"/>
      <protection locked="0"/>
    </xf>
    <xf numFmtId="0" fontId="276" fillId="9" borderId="1" xfId="0" applyFont="1" applyFill="1" applyBorder="1" applyAlignment="1" applyProtection="1">
      <alignment vertical="center"/>
      <protection locked="0"/>
    </xf>
    <xf numFmtId="0" fontId="141" fillId="9" borderId="67" xfId="0" applyFont="1" applyFill="1" applyBorder="1"/>
    <xf numFmtId="0" fontId="141" fillId="9" borderId="67" xfId="0" applyFont="1" applyFill="1" applyBorder="1" applyAlignment="1">
      <alignment horizontal="center"/>
    </xf>
    <xf numFmtId="16" fontId="141" fillId="9" borderId="67" xfId="0" applyNumberFormat="1" applyFont="1" applyFill="1" applyBorder="1" applyAlignment="1">
      <alignment horizontal="center"/>
    </xf>
    <xf numFmtId="0" fontId="141" fillId="9" borderId="72" xfId="0" applyFont="1" applyFill="1" applyBorder="1"/>
    <xf numFmtId="0" fontId="141" fillId="9" borderId="72" xfId="0" applyFont="1" applyFill="1" applyBorder="1" applyAlignment="1">
      <alignment horizontal="center"/>
    </xf>
    <xf numFmtId="16" fontId="141" fillId="9" borderId="72" xfId="0" applyNumberFormat="1" applyFont="1" applyFill="1" applyBorder="1" applyAlignment="1">
      <alignment horizontal="center"/>
    </xf>
    <xf numFmtId="16" fontId="141" fillId="9" borderId="77" xfId="0" applyNumberFormat="1" applyFont="1" applyFill="1" applyBorder="1" applyAlignment="1">
      <alignment horizontal="center"/>
    </xf>
    <xf numFmtId="0" fontId="271" fillId="2" borderId="1" xfId="0" applyFont="1" applyFill="1" applyBorder="1" applyAlignment="1" applyProtection="1">
      <alignment vertical="center"/>
      <protection locked="0"/>
    </xf>
    <xf numFmtId="0" fontId="289" fillId="0" borderId="0" xfId="0" applyFont="1" applyAlignment="1">
      <alignment horizontal="right"/>
    </xf>
    <xf numFmtId="16" fontId="37" fillId="0" borderId="16" xfId="0" applyNumberFormat="1" applyFont="1" applyBorder="1" applyAlignment="1">
      <alignment horizontal="center" vertical="center"/>
    </xf>
    <xf numFmtId="0" fontId="274" fillId="0" borderId="1" xfId="0" applyFont="1" applyBorder="1" applyAlignment="1" applyProtection="1">
      <alignment vertical="center"/>
      <protection locked="0"/>
    </xf>
    <xf numFmtId="16" fontId="274" fillId="0" borderId="1" xfId="0" applyNumberFormat="1" applyFont="1" applyBorder="1" applyAlignment="1" applyProtection="1">
      <alignment horizontal="center" vertical="center"/>
      <protection locked="0"/>
    </xf>
    <xf numFmtId="16" fontId="88" fillId="2" borderId="12" xfId="0" applyNumberFormat="1" applyFont="1" applyFill="1" applyBorder="1" applyAlignment="1">
      <alignment horizontal="center" vertical="center"/>
    </xf>
    <xf numFmtId="16" fontId="0" fillId="0" borderId="86" xfId="0" applyNumberFormat="1" applyBorder="1" applyAlignment="1">
      <alignment horizontal="center" vertical="center"/>
    </xf>
    <xf numFmtId="16" fontId="0" fillId="0" borderId="87" xfId="0" applyNumberFormat="1" applyBorder="1" applyAlignment="1">
      <alignment horizontal="center" vertical="center"/>
    </xf>
    <xf numFmtId="16" fontId="0" fillId="0" borderId="11" xfId="0" applyNumberFormat="1" applyBorder="1" applyAlignment="1">
      <alignment horizontal="center" vertical="center"/>
    </xf>
    <xf numFmtId="0" fontId="20" fillId="32" borderId="89" xfId="1228" applyFill="1" applyBorder="1" applyAlignment="1">
      <alignment vertical="center"/>
    </xf>
    <xf numFmtId="16" fontId="44" fillId="0" borderId="2" xfId="0" applyNumberFormat="1" applyFont="1" applyBorder="1" applyAlignment="1">
      <alignment horizontal="left" vertical="center"/>
    </xf>
    <xf numFmtId="0" fontId="0" fillId="32" borderId="88" xfId="0" applyFill="1" applyBorder="1" applyAlignment="1">
      <alignment vertical="center"/>
    </xf>
    <xf numFmtId="16" fontId="20" fillId="0" borderId="2" xfId="1228" applyNumberFormat="1" applyBorder="1" applyAlignment="1">
      <alignment horizontal="center" vertical="center"/>
    </xf>
    <xf numFmtId="16" fontId="20" fillId="0" borderId="87" xfId="1228" applyNumberFormat="1" applyBorder="1" applyAlignment="1">
      <alignment horizontal="center" vertical="center"/>
    </xf>
    <xf numFmtId="16" fontId="44" fillId="0" borderId="20" xfId="0" applyNumberFormat="1" applyFont="1" applyBorder="1" applyAlignment="1">
      <alignment horizontal="left" vertical="center"/>
    </xf>
    <xf numFmtId="0" fontId="0" fillId="32" borderId="90" xfId="0" applyFill="1" applyBorder="1" applyAlignment="1">
      <alignment vertical="center"/>
    </xf>
    <xf numFmtId="16" fontId="0" fillId="0" borderId="13" xfId="0" applyNumberFormat="1" applyBorder="1" applyAlignment="1">
      <alignment horizontal="center"/>
    </xf>
    <xf numFmtId="16" fontId="0" fillId="0" borderId="19" xfId="0" applyNumberFormat="1" applyBorder="1" applyAlignment="1">
      <alignment horizontal="center" vertical="center"/>
    </xf>
    <xf numFmtId="16" fontId="0" fillId="0" borderId="76" xfId="0" applyNumberFormat="1" applyBorder="1" applyAlignment="1">
      <alignment horizontal="center" vertical="center"/>
    </xf>
    <xf numFmtId="16" fontId="20" fillId="0" borderId="1" xfId="1228" applyNumberFormat="1" applyBorder="1" applyAlignment="1">
      <alignment horizontal="center" vertical="center"/>
    </xf>
    <xf numFmtId="0" fontId="282" fillId="0" borderId="0" xfId="0" applyFont="1" applyAlignment="1">
      <alignment horizontal="center" vertical="center"/>
    </xf>
    <xf numFmtId="16" fontId="44" fillId="0" borderId="57" xfId="0" applyNumberFormat="1" applyFont="1" applyBorder="1" applyAlignment="1">
      <alignment horizontal="left" vertical="center"/>
    </xf>
    <xf numFmtId="0" fontId="0" fillId="32" borderId="11" xfId="0" applyFill="1" applyBorder="1" applyAlignment="1">
      <alignment vertical="center"/>
    </xf>
    <xf numFmtId="16" fontId="20" fillId="0" borderId="15" xfId="1228" applyNumberFormat="1" applyBorder="1" applyAlignment="1">
      <alignment horizontal="center" vertical="center"/>
    </xf>
    <xf numFmtId="16" fontId="20" fillId="0" borderId="86" xfId="1228" applyNumberFormat="1" applyBorder="1" applyAlignment="1">
      <alignment horizontal="center" vertical="center"/>
    </xf>
    <xf numFmtId="16" fontId="75" fillId="0" borderId="7" xfId="0" applyNumberFormat="1" applyFont="1" applyBorder="1" applyAlignment="1">
      <alignment horizontal="center" vertical="center"/>
    </xf>
    <xf numFmtId="16" fontId="75" fillId="0" borderId="0" xfId="0" applyNumberFormat="1" applyFont="1" applyAlignment="1">
      <alignment horizontal="center"/>
    </xf>
    <xf numFmtId="16" fontId="334" fillId="0" borderId="0" xfId="0" applyNumberFormat="1" applyFont="1" applyAlignment="1">
      <alignment horizontal="center"/>
    </xf>
    <xf numFmtId="0" fontId="323" fillId="32" borderId="0" xfId="0" applyFont="1" applyFill="1" applyAlignment="1">
      <alignment vertical="center"/>
    </xf>
    <xf numFmtId="16" fontId="89" fillId="0" borderId="10" xfId="0" applyNumberFormat="1" applyFont="1" applyBorder="1" applyAlignment="1">
      <alignment horizontal="center" vertical="center"/>
    </xf>
    <xf numFmtId="16" fontId="89" fillId="2" borderId="10" xfId="0" applyNumberFormat="1" applyFont="1" applyFill="1" applyBorder="1" applyAlignment="1">
      <alignment horizontal="center" vertical="center"/>
    </xf>
    <xf numFmtId="0" fontId="323" fillId="32" borderId="68" xfId="0" applyFont="1" applyFill="1" applyBorder="1" applyAlignment="1">
      <alignment vertical="center"/>
    </xf>
    <xf numFmtId="16" fontId="89" fillId="0" borderId="2" xfId="0" applyNumberFormat="1" applyFont="1" applyBorder="1" applyAlignment="1">
      <alignment horizontal="center" vertical="center"/>
    </xf>
    <xf numFmtId="16" fontId="89" fillId="2" borderId="15" xfId="0" applyNumberFormat="1" applyFont="1" applyFill="1" applyBorder="1" applyAlignment="1">
      <alignment horizontal="center" vertical="center"/>
    </xf>
    <xf numFmtId="16" fontId="108" fillId="7" borderId="1" xfId="0" applyNumberFormat="1" applyFont="1" applyFill="1" applyBorder="1" applyAlignment="1" applyProtection="1">
      <alignment horizontal="left" vertical="center"/>
      <protection locked="0"/>
    </xf>
    <xf numFmtId="16" fontId="108" fillId="7" borderId="1" xfId="0" applyNumberFormat="1" applyFont="1" applyFill="1" applyBorder="1" applyAlignment="1" applyProtection="1">
      <alignment horizontal="center" vertical="center"/>
      <protection locked="0"/>
    </xf>
    <xf numFmtId="16" fontId="108" fillId="7" borderId="1" xfId="0" applyNumberFormat="1" applyFont="1" applyFill="1" applyBorder="1" applyAlignment="1" applyProtection="1">
      <alignment horizontal="center" vertical="center" wrapText="1"/>
      <protection locked="0"/>
    </xf>
    <xf numFmtId="16" fontId="40" fillId="2" borderId="1" xfId="0" applyNumberFormat="1" applyFont="1" applyFill="1" applyBorder="1" applyAlignment="1" applyProtection="1">
      <alignment horizontal="left" vertical="center"/>
      <protection locked="0"/>
    </xf>
    <xf numFmtId="16" fontId="128" fillId="7" borderId="1" xfId="0" applyNumberFormat="1" applyFont="1" applyFill="1" applyBorder="1" applyAlignment="1" applyProtection="1">
      <alignment horizontal="left" vertical="center"/>
      <protection locked="0"/>
    </xf>
    <xf numFmtId="16" fontId="128" fillId="2" borderId="1" xfId="0" applyNumberFormat="1" applyFont="1" applyFill="1" applyBorder="1" applyAlignment="1" applyProtection="1">
      <alignment horizontal="right" vertical="center"/>
      <protection locked="0"/>
    </xf>
    <xf numFmtId="16" fontId="37" fillId="0" borderId="36" xfId="0" applyNumberFormat="1" applyFont="1" applyBorder="1" applyAlignment="1">
      <alignment horizontal="center" vertical="center"/>
    </xf>
    <xf numFmtId="16" fontId="279" fillId="4" borderId="1" xfId="0" applyNumberFormat="1" applyFont="1" applyFill="1" applyBorder="1" applyAlignment="1" applyProtection="1">
      <alignment horizontal="center" vertical="center" wrapText="1"/>
      <protection locked="0"/>
    </xf>
    <xf numFmtId="16" fontId="66" fillId="0" borderId="1" xfId="0" applyNumberFormat="1" applyFont="1" applyBorder="1" applyAlignment="1">
      <alignment horizontal="center" vertical="center"/>
    </xf>
    <xf numFmtId="0" fontId="164" fillId="9" borderId="67" xfId="0" applyFont="1" applyFill="1" applyBorder="1"/>
    <xf numFmtId="0" fontId="164" fillId="9" borderId="67" xfId="0" applyFont="1" applyFill="1" applyBorder="1" applyAlignment="1">
      <alignment horizontal="center"/>
    </xf>
    <xf numFmtId="16" fontId="141" fillId="4" borderId="67" xfId="0" applyNumberFormat="1" applyFont="1" applyFill="1" applyBorder="1" applyAlignment="1">
      <alignment horizontal="center"/>
    </xf>
    <xf numFmtId="16" fontId="141" fillId="4" borderId="77" xfId="0" applyNumberFormat="1" applyFont="1" applyFill="1" applyBorder="1" applyAlignment="1">
      <alignment horizontal="center"/>
    </xf>
    <xf numFmtId="16" fontId="336" fillId="4" borderId="67" xfId="0" applyNumberFormat="1" applyFont="1" applyFill="1" applyBorder="1" applyAlignment="1">
      <alignment horizontal="center"/>
    </xf>
    <xf numFmtId="0" fontId="75" fillId="32" borderId="52" xfId="0" applyFont="1" applyFill="1" applyBorder="1" applyAlignment="1">
      <alignment vertical="center"/>
    </xf>
    <xf numFmtId="16" fontId="75" fillId="0" borderId="12" xfId="0" applyNumberFormat="1" applyFont="1" applyBorder="1" applyAlignment="1">
      <alignment horizontal="center" vertical="center"/>
    </xf>
    <xf numFmtId="0" fontId="213" fillId="0" borderId="91" xfId="0" applyFont="1" applyBorder="1" applyAlignment="1">
      <alignment horizontal="center" wrapText="1"/>
    </xf>
    <xf numFmtId="0" fontId="0" fillId="0" borderId="81" xfId="0" applyBorder="1" applyAlignment="1">
      <alignment vertical="center"/>
    </xf>
    <xf numFmtId="16" fontId="86" fillId="0" borderId="12" xfId="0" applyNumberFormat="1" applyFont="1" applyBorder="1" applyAlignment="1" applyProtection="1">
      <alignment horizontal="left" vertical="center"/>
      <protection locked="0"/>
    </xf>
    <xf numFmtId="16" fontId="108" fillId="4" borderId="1" xfId="0" applyNumberFormat="1" applyFont="1" applyFill="1" applyBorder="1" applyAlignment="1" applyProtection="1">
      <alignment horizontal="center" vertical="center" wrapText="1"/>
      <protection locked="0"/>
    </xf>
    <xf numFmtId="16" fontId="108" fillId="2" borderId="1" xfId="0" applyNumberFormat="1" applyFont="1" applyFill="1" applyBorder="1" applyAlignment="1" applyProtection="1">
      <alignment horizontal="left" vertical="center"/>
      <protection locked="0"/>
    </xf>
    <xf numFmtId="0" fontId="55" fillId="0" borderId="20" xfId="0" applyFont="1" applyBorder="1" applyAlignment="1">
      <alignment horizontal="center" vertical="center" wrapText="1"/>
    </xf>
    <xf numFmtId="0" fontId="55" fillId="0" borderId="20" xfId="0" applyFont="1" applyBorder="1" applyAlignment="1">
      <alignment horizontal="left" vertical="center" wrapText="1"/>
    </xf>
    <xf numFmtId="16" fontId="88" fillId="2" borderId="80" xfId="0" applyNumberFormat="1" applyFont="1" applyFill="1" applyBorder="1" applyAlignment="1">
      <alignment horizontal="center" vertical="center"/>
    </xf>
    <xf numFmtId="0" fontId="0" fillId="32" borderId="6" xfId="0" applyFill="1" applyBorder="1" applyAlignment="1">
      <alignment vertical="center"/>
    </xf>
    <xf numFmtId="0" fontId="338" fillId="32" borderId="1" xfId="0" applyFont="1" applyFill="1" applyBorder="1" applyAlignment="1">
      <alignment vertical="center"/>
    </xf>
    <xf numFmtId="16" fontId="88" fillId="0" borderId="10" xfId="0" applyNumberFormat="1" applyFont="1" applyBorder="1" applyAlignment="1">
      <alignment horizontal="center" vertical="center"/>
    </xf>
    <xf numFmtId="0" fontId="0" fillId="32" borderId="31" xfId="0" applyFill="1" applyBorder="1" applyAlignment="1">
      <alignment vertical="center"/>
    </xf>
    <xf numFmtId="0" fontId="339" fillId="0" borderId="40" xfId="0" applyFont="1" applyBorder="1" applyAlignment="1">
      <alignment horizontal="center" vertical="center"/>
    </xf>
    <xf numFmtId="16" fontId="339" fillId="0" borderId="45" xfId="0" applyNumberFormat="1" applyFont="1" applyBorder="1" applyAlignment="1">
      <alignment horizontal="center" vertical="center"/>
    </xf>
    <xf numFmtId="16" fontId="38" fillId="0" borderId="45" xfId="0" applyNumberFormat="1" applyFont="1" applyBorder="1" applyAlignment="1">
      <alignment horizontal="center" vertical="center"/>
    </xf>
    <xf numFmtId="16" fontId="323" fillId="0" borderId="45" xfId="0" applyNumberFormat="1" applyFont="1" applyBorder="1" applyAlignment="1">
      <alignment horizontal="center" vertical="center"/>
    </xf>
    <xf numFmtId="16" fontId="240" fillId="0" borderId="45" xfId="0" applyNumberFormat="1" applyFont="1" applyBorder="1" applyAlignment="1">
      <alignment horizontal="center" vertical="center"/>
    </xf>
    <xf numFmtId="16" fontId="240" fillId="0" borderId="39" xfId="0" applyNumberFormat="1" applyFont="1" applyBorder="1" applyAlignment="1">
      <alignment horizontal="center" vertical="center"/>
    </xf>
    <xf numFmtId="0" fontId="92" fillId="0" borderId="42" xfId="0" applyFont="1" applyBorder="1" applyAlignment="1">
      <alignment horizontal="left" vertical="center"/>
    </xf>
    <xf numFmtId="0" fontId="92" fillId="0" borderId="64" xfId="0" applyFont="1" applyBorder="1" applyAlignment="1">
      <alignment vertical="center"/>
    </xf>
    <xf numFmtId="0" fontId="86" fillId="0" borderId="42" xfId="0" applyFont="1" applyBorder="1" applyAlignment="1">
      <alignment horizontal="left" vertical="center"/>
    </xf>
    <xf numFmtId="0" fontId="340" fillId="0" borderId="0" xfId="13" applyFont="1" applyAlignment="1" applyProtection="1">
      <alignment horizontal="left" vertical="center"/>
    </xf>
    <xf numFmtId="0" fontId="340" fillId="0" borderId="64" xfId="13" applyFont="1" applyBorder="1" applyAlignment="1" applyProtection="1">
      <alignment horizontal="left" vertical="center"/>
    </xf>
    <xf numFmtId="0" fontId="340" fillId="0" borderId="0" xfId="13" applyFont="1" applyAlignment="1" applyProtection="1">
      <alignment vertical="center"/>
    </xf>
    <xf numFmtId="0" fontId="340" fillId="0" borderId="64" xfId="13" applyFont="1" applyBorder="1" applyAlignment="1" applyProtection="1">
      <alignment vertical="center"/>
    </xf>
    <xf numFmtId="0" fontId="86" fillId="0" borderId="64" xfId="0" applyFont="1" applyBorder="1" applyAlignment="1">
      <alignment horizontal="center" vertical="center"/>
    </xf>
    <xf numFmtId="0" fontId="50" fillId="0" borderId="46" xfId="0" applyFont="1" applyBorder="1" applyAlignment="1">
      <alignment vertical="center"/>
    </xf>
    <xf numFmtId="0" fontId="50" fillId="0" borderId="23" xfId="0" applyFont="1" applyBorder="1" applyAlignment="1">
      <alignment vertical="center"/>
    </xf>
    <xf numFmtId="0" fontId="86" fillId="0" borderId="23" xfId="0" applyFont="1" applyBorder="1" applyAlignment="1">
      <alignment vertical="center"/>
    </xf>
    <xf numFmtId="0" fontId="50" fillId="0" borderId="47" xfId="0" applyFont="1" applyBorder="1" applyAlignment="1">
      <alignment vertical="center"/>
    </xf>
    <xf numFmtId="16" fontId="35" fillId="0" borderId="0" xfId="0" applyNumberFormat="1" applyFont="1" applyAlignment="1">
      <alignment vertical="center"/>
    </xf>
    <xf numFmtId="0" fontId="232" fillId="0" borderId="0" xfId="0" applyFont="1" applyAlignment="1">
      <alignment horizontal="right" vertical="center" wrapText="1"/>
    </xf>
    <xf numFmtId="16" fontId="234" fillId="0" borderId="0" xfId="0" applyNumberFormat="1" applyFont="1" applyAlignment="1">
      <alignment horizontal="right" vertical="center"/>
    </xf>
    <xf numFmtId="0" fontId="73" fillId="0" borderId="0" xfId="0" applyFont="1" applyAlignment="1">
      <alignment vertical="center"/>
    </xf>
    <xf numFmtId="0" fontId="74" fillId="0" borderId="0" xfId="13" applyFont="1" applyAlignment="1" applyProtection="1">
      <alignment vertical="center"/>
    </xf>
    <xf numFmtId="16" fontId="0" fillId="3" borderId="16" xfId="0" applyNumberFormat="1" applyFill="1" applyBorder="1" applyAlignment="1">
      <alignment horizontal="left" wrapText="1"/>
    </xf>
    <xf numFmtId="0" fontId="0" fillId="3" borderId="13" xfId="0" applyFill="1" applyBorder="1" applyAlignment="1">
      <alignment horizontal="left" wrapText="1"/>
    </xf>
    <xf numFmtId="16" fontId="0" fillId="0" borderId="45" xfId="0" applyNumberFormat="1" applyBorder="1" applyAlignment="1">
      <alignment horizontal="center" vertical="center"/>
    </xf>
    <xf numFmtId="0" fontId="30" fillId="0" borderId="0" xfId="13" applyAlignment="1" applyProtection="1">
      <alignment horizontal="left" vertical="center"/>
    </xf>
    <xf numFmtId="0" fontId="342" fillId="0" borderId="0" xfId="2" applyFont="1" applyAlignment="1">
      <alignment horizontal="center" vertical="center"/>
    </xf>
    <xf numFmtId="0" fontId="86" fillId="0" borderId="0" xfId="2" applyFont="1" applyAlignment="1">
      <alignment horizontal="center" vertical="center"/>
    </xf>
    <xf numFmtId="16" fontId="206" fillId="0" borderId="65" xfId="0" applyNumberFormat="1" applyFont="1" applyBorder="1" applyAlignment="1">
      <alignment horizontal="center"/>
    </xf>
    <xf numFmtId="16" fontId="47" fillId="0" borderId="0" xfId="0" applyNumberFormat="1" applyFont="1" applyAlignment="1">
      <alignment horizontal="center"/>
    </xf>
    <xf numFmtId="16" fontId="282" fillId="0" borderId="0" xfId="0" applyNumberFormat="1" applyFont="1" applyAlignment="1">
      <alignment horizontal="center"/>
    </xf>
    <xf numFmtId="0" fontId="141" fillId="0" borderId="72" xfId="0" applyFont="1" applyBorder="1"/>
    <xf numFmtId="16" fontId="141" fillId="0" borderId="72" xfId="0" applyNumberFormat="1" applyFont="1" applyBorder="1" applyAlignment="1">
      <alignment horizontal="center"/>
    </xf>
    <xf numFmtId="16" fontId="143" fillId="0" borderId="12" xfId="0" applyNumberFormat="1" applyFont="1" applyBorder="1" applyAlignment="1">
      <alignment horizontal="center" vertical="center" wrapText="1"/>
    </xf>
    <xf numFmtId="0" fontId="88" fillId="0" borderId="1" xfId="0" applyFont="1" applyBorder="1" applyAlignment="1">
      <alignment horizontal="center" vertical="center" wrapText="1"/>
    </xf>
    <xf numFmtId="0" fontId="271" fillId="2" borderId="2" xfId="0" applyFont="1" applyFill="1" applyBorder="1" applyAlignment="1" applyProtection="1">
      <alignment vertical="center"/>
      <protection locked="0"/>
    </xf>
    <xf numFmtId="16" fontId="47" fillId="4" borderId="1" xfId="0" applyNumberFormat="1" applyFont="1" applyFill="1" applyBorder="1" applyAlignment="1" applyProtection="1">
      <alignment horizontal="left" vertical="center"/>
      <protection locked="0"/>
    </xf>
    <xf numFmtId="16" fontId="37" fillId="2" borderId="15" xfId="0" applyNumberFormat="1" applyFont="1" applyFill="1" applyBorder="1" applyAlignment="1">
      <alignment horizontal="center" vertical="center"/>
    </xf>
    <xf numFmtId="16" fontId="44" fillId="0" borderId="10" xfId="0" applyNumberFormat="1" applyFont="1" applyBorder="1" applyAlignment="1">
      <alignment horizontal="center" vertical="center"/>
    </xf>
    <xf numFmtId="16" fontId="75" fillId="0" borderId="12" xfId="0" applyNumberFormat="1" applyFont="1" applyBorder="1" applyAlignment="1">
      <alignment horizontal="left" vertical="center"/>
    </xf>
    <xf numFmtId="16" fontId="0" fillId="0" borderId="5" xfId="0" applyNumberFormat="1" applyBorder="1" applyAlignment="1">
      <alignment horizontal="left" vertical="center"/>
    </xf>
    <xf numFmtId="16" fontId="0" fillId="2" borderId="12" xfId="0" applyNumberFormat="1" applyFill="1" applyBorder="1" applyAlignment="1">
      <alignment horizontal="center" vertical="center"/>
    </xf>
    <xf numFmtId="16" fontId="192" fillId="0" borderId="12" xfId="0" applyNumberFormat="1" applyFont="1" applyBorder="1" applyAlignment="1">
      <alignment horizontal="center" vertical="center"/>
    </xf>
    <xf numFmtId="16" fontId="44" fillId="0" borderId="12" xfId="0" applyNumberFormat="1" applyFont="1" applyBorder="1" applyAlignment="1">
      <alignment horizontal="center" vertical="center"/>
    </xf>
    <xf numFmtId="16" fontId="0" fillId="4" borderId="3" xfId="0" applyNumberFormat="1" applyFill="1" applyBorder="1" applyAlignment="1">
      <alignment horizontal="center" vertical="center"/>
    </xf>
    <xf numFmtId="16" fontId="0" fillId="0" borderId="3" xfId="0" applyNumberFormat="1" applyBorder="1" applyAlignment="1">
      <alignment horizontal="center" vertical="center"/>
    </xf>
    <xf numFmtId="16" fontId="37" fillId="2" borderId="2" xfId="0" applyNumberFormat="1" applyFont="1" applyFill="1" applyBorder="1" applyAlignment="1">
      <alignment horizontal="center" vertical="center"/>
    </xf>
    <xf numFmtId="16" fontId="0" fillId="0" borderId="15" xfId="0" applyNumberFormat="1" applyBorder="1" applyAlignment="1">
      <alignment horizontal="left" vertical="center"/>
    </xf>
    <xf numFmtId="16" fontId="44" fillId="0" borderId="7" xfId="0" applyNumberFormat="1" applyFont="1" applyBorder="1" applyAlignment="1">
      <alignment horizontal="center" vertical="center"/>
    </xf>
    <xf numFmtId="16" fontId="0" fillId="4" borderId="7" xfId="0" applyNumberFormat="1" applyFill="1" applyBorder="1" applyAlignment="1">
      <alignment horizontal="center" vertical="center"/>
    </xf>
    <xf numFmtId="0" fontId="191" fillId="0" borderId="5" xfId="0" applyFont="1" applyBorder="1" applyAlignment="1">
      <alignment horizontal="center" vertical="center"/>
    </xf>
    <xf numFmtId="16" fontId="75" fillId="0" borderId="10" xfId="0" applyNumberFormat="1" applyFont="1" applyBorder="1" applyAlignment="1">
      <alignment horizontal="left" vertical="center"/>
    </xf>
    <xf numFmtId="16" fontId="0" fillId="0" borderId="12" xfId="0" applyNumberFormat="1" applyBorder="1" applyAlignment="1">
      <alignment horizontal="left" vertical="center"/>
    </xf>
    <xf numFmtId="16" fontId="0" fillId="2" borderId="5" xfId="0" applyNumberFormat="1" applyFill="1" applyBorder="1" applyAlignment="1">
      <alignment horizontal="center" vertical="center"/>
    </xf>
    <xf numFmtId="16" fontId="0" fillId="0" borderId="7" xfId="0" applyNumberFormat="1" applyBorder="1" applyAlignment="1">
      <alignment horizontal="left" vertical="center"/>
    </xf>
    <xf numFmtId="16" fontId="37" fillId="0" borderId="76" xfId="0" applyNumberFormat="1" applyFont="1" applyBorder="1" applyAlignment="1">
      <alignment horizontal="center" vertical="center"/>
    </xf>
    <xf numFmtId="16" fontId="37" fillId="0" borderId="15" xfId="0" applyNumberFormat="1" applyFont="1" applyBorder="1" applyAlignment="1">
      <alignment horizontal="center" vertical="center"/>
    </xf>
    <xf numFmtId="16" fontId="0" fillId="0" borderId="10" xfId="0" applyNumberFormat="1" applyBorder="1" applyAlignment="1">
      <alignment horizontal="left" vertical="center"/>
    </xf>
    <xf numFmtId="0" fontId="0" fillId="32" borderId="96" xfId="0" applyFill="1" applyBorder="1" applyAlignment="1">
      <alignment vertical="center"/>
    </xf>
    <xf numFmtId="16" fontId="0" fillId="2" borderId="7" xfId="0" applyNumberFormat="1" applyFill="1" applyBorder="1" applyAlignment="1">
      <alignment horizontal="center" vertical="center"/>
    </xf>
    <xf numFmtId="16" fontId="0" fillId="0" borderId="14" xfId="0" applyNumberFormat="1" applyBorder="1" applyAlignment="1">
      <alignment horizontal="center" vertical="center"/>
    </xf>
    <xf numFmtId="16" fontId="0" fillId="2" borderId="10" xfId="0" applyNumberFormat="1" applyFill="1" applyBorder="1" applyAlignment="1">
      <alignment horizontal="center" vertical="center"/>
    </xf>
    <xf numFmtId="0" fontId="50" fillId="0" borderId="0" xfId="2" applyFont="1" applyAlignment="1">
      <alignment horizontal="right" vertical="center"/>
    </xf>
    <xf numFmtId="0" fontId="96" fillId="0" borderId="0" xfId="0" applyFont="1" applyAlignment="1">
      <alignment vertical="center"/>
    </xf>
    <xf numFmtId="0" fontId="92" fillId="0" borderId="16" xfId="0" applyFont="1" applyBorder="1" applyAlignment="1">
      <alignment horizontal="center" vertical="center"/>
    </xf>
    <xf numFmtId="0" fontId="88" fillId="0" borderId="1" xfId="0" applyFont="1" applyBorder="1" applyAlignment="1">
      <alignment horizontal="center" vertical="center"/>
    </xf>
    <xf numFmtId="0" fontId="55" fillId="6" borderId="1" xfId="0" applyFont="1" applyFill="1" applyBorder="1" applyAlignment="1">
      <alignment horizontal="center" vertical="center" wrapText="1"/>
    </xf>
    <xf numFmtId="0" fontId="55" fillId="0" borderId="1" xfId="0" applyFont="1" applyBorder="1" applyAlignment="1">
      <alignment horizontal="center" vertical="center"/>
    </xf>
    <xf numFmtId="16" fontId="238" fillId="0" borderId="52" xfId="0" applyNumberFormat="1" applyFont="1" applyBorder="1" applyAlignment="1">
      <alignment horizontal="right" vertical="center"/>
    </xf>
    <xf numFmtId="0" fontId="239" fillId="0" borderId="0" xfId="0" applyFont="1" applyAlignment="1">
      <alignment horizontal="right" vertical="center" wrapText="1"/>
    </xf>
    <xf numFmtId="0" fontId="96" fillId="0" borderId="0" xfId="0" applyFont="1" applyAlignment="1">
      <alignment horizontal="left" vertical="center"/>
    </xf>
    <xf numFmtId="0" fontId="88" fillId="0" borderId="0" xfId="0" applyFont="1" applyAlignment="1">
      <alignment horizontal="center" vertical="center" wrapText="1"/>
    </xf>
    <xf numFmtId="0" fontId="56" fillId="0" borderId="13" xfId="0" applyFont="1" applyBorder="1" applyAlignment="1">
      <alignment horizontal="center" vertical="center" wrapText="1"/>
    </xf>
    <xf numFmtId="16" fontId="0" fillId="4" borderId="14" xfId="0" applyNumberFormat="1" applyFill="1" applyBorder="1" applyAlignment="1">
      <alignment horizontal="center" vertical="center"/>
    </xf>
    <xf numFmtId="16" fontId="192" fillId="2" borderId="12" xfId="0" applyNumberFormat="1" applyFont="1" applyFill="1" applyBorder="1" applyAlignment="1">
      <alignment horizontal="center" vertical="center"/>
    </xf>
    <xf numFmtId="16" fontId="75" fillId="0" borderId="7" xfId="0" applyNumberFormat="1" applyFont="1" applyBorder="1" applyAlignment="1">
      <alignment horizontal="left" vertical="center"/>
    </xf>
    <xf numFmtId="16" fontId="38" fillId="0" borderId="15" xfId="0" applyNumberFormat="1" applyFont="1" applyBorder="1" applyAlignment="1">
      <alignment horizontal="center" vertical="center"/>
    </xf>
    <xf numFmtId="0" fontId="0" fillId="0" borderId="52" xfId="0" applyBorder="1" applyAlignment="1">
      <alignment vertical="center"/>
    </xf>
    <xf numFmtId="16" fontId="37" fillId="2" borderId="5" xfId="0" applyNumberFormat="1" applyFont="1" applyFill="1" applyBorder="1" applyAlignment="1">
      <alignment horizontal="center" vertical="center"/>
    </xf>
    <xf numFmtId="16" fontId="37" fillId="0" borderId="2" xfId="0" applyNumberFormat="1" applyFont="1" applyBorder="1" applyAlignment="1">
      <alignment horizontal="center" vertical="center"/>
    </xf>
    <xf numFmtId="16" fontId="0" fillId="2" borderId="80" xfId="0" applyNumberFormat="1" applyFill="1" applyBorder="1" applyAlignment="1">
      <alignment horizontal="center" vertical="center"/>
    </xf>
    <xf numFmtId="16" fontId="37" fillId="2" borderId="92" xfId="0" applyNumberFormat="1" applyFont="1" applyFill="1" applyBorder="1" applyAlignment="1">
      <alignment horizontal="center" vertical="center"/>
    </xf>
    <xf numFmtId="0" fontId="128" fillId="0" borderId="15" xfId="0" applyFont="1" applyBorder="1" applyAlignment="1" applyProtection="1">
      <alignment horizontal="center" vertical="top" wrapText="1"/>
      <protection locked="0"/>
    </xf>
    <xf numFmtId="0" fontId="0" fillId="0" borderId="1" xfId="2" applyFont="1" applyBorder="1" applyAlignment="1">
      <alignment horizontal="center" vertical="center"/>
    </xf>
    <xf numFmtId="0" fontId="38" fillId="0" borderId="1" xfId="0" applyFont="1" applyBorder="1" applyAlignment="1">
      <alignment horizontal="center" vertical="center"/>
    </xf>
    <xf numFmtId="16" fontId="38" fillId="0" borderId="1" xfId="0" applyNumberFormat="1" applyFont="1" applyBorder="1" applyAlignment="1">
      <alignment horizontal="center" vertical="center"/>
    </xf>
    <xf numFmtId="0" fontId="306" fillId="0" borderId="0" xfId="0" applyFont="1" applyAlignment="1">
      <alignment horizontal="center" wrapText="1"/>
    </xf>
    <xf numFmtId="0" fontId="345" fillId="0" borderId="0" xfId="0" applyFont="1" applyAlignment="1">
      <alignment horizontal="left" vertical="center"/>
    </xf>
    <xf numFmtId="16" fontId="271" fillId="3" borderId="1" xfId="0" applyNumberFormat="1" applyFont="1" applyFill="1" applyBorder="1" applyAlignment="1" applyProtection="1">
      <alignment horizontal="center" vertical="center"/>
      <protection locked="0"/>
    </xf>
    <xf numFmtId="0" fontId="66" fillId="0" borderId="34" xfId="0" applyFont="1" applyBorder="1" applyAlignment="1">
      <alignment horizontal="center" vertical="center" wrapText="1"/>
    </xf>
    <xf numFmtId="0" fontId="66" fillId="0" borderId="26" xfId="0" applyFont="1" applyBorder="1" applyAlignment="1">
      <alignment horizontal="center" vertical="center" wrapText="1"/>
    </xf>
    <xf numFmtId="0" fontId="346" fillId="0" borderId="0" xfId="0" applyFont="1" applyAlignment="1">
      <alignment horizontal="right" vertical="top"/>
    </xf>
    <xf numFmtId="0" fontId="118" fillId="0" borderId="16" xfId="0" applyFont="1" applyBorder="1" applyAlignment="1">
      <alignment horizontal="right" vertical="top"/>
    </xf>
    <xf numFmtId="0" fontId="65" fillId="0" borderId="14" xfId="0" applyFont="1" applyBorder="1" applyAlignment="1">
      <alignment horizontal="center" vertical="top"/>
    </xf>
    <xf numFmtId="0" fontId="66" fillId="0" borderId="10" xfId="0" applyFont="1" applyBorder="1" applyAlignment="1">
      <alignment horizontal="left" vertical="center" wrapText="1"/>
    </xf>
    <xf numFmtId="0" fontId="65" fillId="0" borderId="97" xfId="0" applyFont="1" applyBorder="1" applyAlignment="1">
      <alignment horizontal="center" vertical="top"/>
    </xf>
    <xf numFmtId="0" fontId="66" fillId="0" borderId="25" xfId="0" applyFont="1" applyBorder="1" applyAlignment="1">
      <alignment horizontal="center" vertical="center" wrapText="1"/>
    </xf>
    <xf numFmtId="0" fontId="252" fillId="0" borderId="0" xfId="0" applyFont="1"/>
    <xf numFmtId="0" fontId="347" fillId="0" borderId="0" xfId="0" applyFont="1"/>
    <xf numFmtId="0" fontId="79" fillId="0" borderId="0" xfId="2" applyFont="1" applyAlignment="1">
      <alignment horizontal="right" vertical="center"/>
    </xf>
    <xf numFmtId="0" fontId="79" fillId="0" borderId="0" xfId="2" applyFont="1" applyAlignment="1">
      <alignment horizontal="right" vertical="center" indent="1"/>
    </xf>
    <xf numFmtId="0" fontId="173" fillId="0" borderId="1" xfId="13" applyFont="1" applyBorder="1" applyAlignment="1" applyProtection="1">
      <alignment horizontal="right" vertical="center" wrapText="1"/>
      <protection locked="0"/>
    </xf>
    <xf numFmtId="0" fontId="173" fillId="0" borderId="0" xfId="2" applyFont="1" applyAlignment="1">
      <alignment horizontal="right" vertical="center"/>
    </xf>
    <xf numFmtId="16" fontId="86" fillId="0" borderId="0" xfId="13" applyNumberFormat="1" applyFont="1" applyBorder="1" applyAlignment="1" applyProtection="1">
      <alignment horizontal="center" vertical="center"/>
    </xf>
    <xf numFmtId="16" fontId="192" fillId="0" borderId="10" xfId="0" applyNumberFormat="1" applyFont="1" applyBorder="1" applyAlignment="1">
      <alignment horizontal="center" vertical="center"/>
    </xf>
    <xf numFmtId="16" fontId="0" fillId="4" borderId="9" xfId="0" applyNumberFormat="1" applyFill="1" applyBorder="1" applyAlignment="1">
      <alignment horizontal="center" vertical="center"/>
    </xf>
    <xf numFmtId="16" fontId="0" fillId="0" borderId="14" xfId="0" applyNumberFormat="1" applyBorder="1" applyAlignment="1">
      <alignment horizontal="left" vertical="center"/>
    </xf>
    <xf numFmtId="0" fontId="0" fillId="32" borderId="14" xfId="0" applyFill="1" applyBorder="1" applyAlignment="1">
      <alignment vertical="center"/>
    </xf>
    <xf numFmtId="0" fontId="0" fillId="32" borderId="2" xfId="0" applyFill="1" applyBorder="1" applyAlignment="1">
      <alignment vertical="center"/>
    </xf>
    <xf numFmtId="16" fontId="75" fillId="0" borderId="31" xfId="0" applyNumberFormat="1" applyFont="1" applyBorder="1" applyAlignment="1">
      <alignment horizontal="left" vertical="center"/>
    </xf>
    <xf numFmtId="0" fontId="0" fillId="32" borderId="9" xfId="0" applyFill="1" applyBorder="1" applyAlignment="1">
      <alignment vertical="center"/>
    </xf>
    <xf numFmtId="16" fontId="192" fillId="0" borderId="16" xfId="0" applyNumberFormat="1" applyFont="1" applyBorder="1" applyAlignment="1">
      <alignment horizontal="center" vertical="center"/>
    </xf>
    <xf numFmtId="16" fontId="37" fillId="0" borderId="14" xfId="0" applyNumberFormat="1" applyFont="1" applyBorder="1" applyAlignment="1">
      <alignment horizontal="center" vertical="center"/>
    </xf>
    <xf numFmtId="0" fontId="173" fillId="0" borderId="0" xfId="0" applyFont="1" applyAlignment="1">
      <alignment horizontal="right" vertical="center"/>
    </xf>
    <xf numFmtId="0" fontId="239" fillId="0" borderId="0" xfId="0" applyFont="1" applyAlignment="1">
      <alignment horizontal="center" vertical="center" wrapText="1"/>
    </xf>
    <xf numFmtId="16" fontId="348" fillId="0" borderId="0" xfId="0" applyNumberFormat="1" applyFont="1" applyAlignment="1">
      <alignment horizontal="center" vertical="center"/>
    </xf>
    <xf numFmtId="0" fontId="28" fillId="0" borderId="0" xfId="0" applyFont="1" applyAlignment="1">
      <alignment horizontal="right" vertical="center"/>
    </xf>
    <xf numFmtId="0" fontId="29" fillId="0" borderId="0" xfId="2" applyFont="1" applyAlignment="1">
      <alignment horizontal="right" vertical="center" indent="1"/>
    </xf>
    <xf numFmtId="0" fontId="349" fillId="0" borderId="0" xfId="0" applyFont="1" applyAlignment="1" applyProtection="1">
      <alignment horizontal="right" vertical="center" wrapText="1"/>
      <protection locked="0"/>
    </xf>
    <xf numFmtId="16" fontId="37" fillId="0" borderId="1" xfId="0" applyNumberFormat="1" applyFont="1" applyBorder="1" applyAlignment="1">
      <alignment horizontal="center" vertical="center"/>
    </xf>
    <xf numFmtId="16" fontId="0" fillId="2" borderId="13" xfId="0" applyNumberFormat="1" applyFill="1" applyBorder="1" applyAlignment="1">
      <alignment horizontal="center" vertical="center"/>
    </xf>
    <xf numFmtId="16" fontId="192" fillId="0" borderId="13" xfId="0" applyNumberFormat="1" applyFont="1" applyBorder="1" applyAlignment="1">
      <alignment horizontal="center" vertical="center"/>
    </xf>
    <xf numFmtId="16" fontId="350" fillId="0" borderId="0" xfId="0" applyNumberFormat="1" applyFont="1" applyAlignment="1">
      <alignment horizontal="left" vertical="center"/>
    </xf>
    <xf numFmtId="16" fontId="75" fillId="0" borderId="0" xfId="0" applyNumberFormat="1" applyFont="1" applyAlignment="1">
      <alignment horizontal="left" vertical="center"/>
    </xf>
    <xf numFmtId="16" fontId="351" fillId="2" borderId="12" xfId="0" applyNumberFormat="1" applyFont="1" applyFill="1" applyBorder="1" applyAlignment="1">
      <alignment horizontal="center" vertical="center"/>
    </xf>
    <xf numFmtId="0" fontId="0" fillId="32" borderId="68" xfId="0" applyFill="1" applyBorder="1" applyAlignment="1">
      <alignment horizontal="left" vertical="center"/>
    </xf>
    <xf numFmtId="16" fontId="0" fillId="2" borderId="12" xfId="0" applyNumberFormat="1" applyFill="1" applyBorder="1" applyAlignment="1">
      <alignment horizontal="left" vertical="center"/>
    </xf>
    <xf numFmtId="0" fontId="0" fillId="32" borderId="9" xfId="0" applyFill="1" applyBorder="1" applyAlignment="1">
      <alignment horizontal="left" vertical="center"/>
    </xf>
    <xf numFmtId="16" fontId="0" fillId="2" borderId="10" xfId="0" applyNumberFormat="1" applyFill="1" applyBorder="1" applyAlignment="1">
      <alignment horizontal="left" vertical="center"/>
    </xf>
    <xf numFmtId="16" fontId="0" fillId="2" borderId="3" xfId="0" applyNumberFormat="1" applyFill="1" applyBorder="1" applyAlignment="1">
      <alignment horizontal="left" vertical="center"/>
    </xf>
    <xf numFmtId="16" fontId="38" fillId="2" borderId="12" xfId="0" applyNumberFormat="1" applyFont="1" applyFill="1" applyBorder="1" applyAlignment="1">
      <alignment horizontal="center" vertical="center"/>
    </xf>
    <xf numFmtId="0" fontId="47" fillId="0" borderId="0" xfId="2" applyFont="1" applyAlignment="1">
      <alignment horizontal="right" vertical="center"/>
    </xf>
    <xf numFmtId="0" fontId="353" fillId="0" borderId="0" xfId="0" applyFont="1" applyAlignment="1">
      <alignment vertical="center"/>
    </xf>
    <xf numFmtId="0" fontId="354" fillId="0" borderId="0" xfId="0" applyFont="1"/>
    <xf numFmtId="0" fontId="355" fillId="0" borderId="0" xfId="0" applyFont="1"/>
    <xf numFmtId="0" fontId="356" fillId="0" borderId="0" xfId="0" applyFont="1" applyAlignment="1">
      <alignment vertical="center"/>
    </xf>
    <xf numFmtId="0" fontId="357" fillId="0" borderId="0" xfId="0" applyFont="1" applyAlignment="1">
      <alignment vertical="center"/>
    </xf>
    <xf numFmtId="0" fontId="356" fillId="0" borderId="0" xfId="0" applyFont="1" applyAlignment="1">
      <alignment horizontal="center" vertical="center"/>
    </xf>
    <xf numFmtId="0" fontId="358" fillId="0" borderId="0" xfId="0" applyFont="1" applyAlignment="1">
      <alignment horizontal="right" vertical="center"/>
    </xf>
    <xf numFmtId="0" fontId="359" fillId="0" borderId="0" xfId="0" applyFont="1"/>
    <xf numFmtId="0" fontId="361" fillId="0" borderId="0" xfId="0" applyFont="1"/>
    <xf numFmtId="0" fontId="362" fillId="0" borderId="0" xfId="0" applyFont="1" applyAlignment="1">
      <alignment vertical="center"/>
    </xf>
    <xf numFmtId="16" fontId="363" fillId="0" borderId="0" xfId="0" applyNumberFormat="1" applyFont="1" applyAlignment="1">
      <alignment horizontal="left" vertical="center"/>
    </xf>
    <xf numFmtId="16" fontId="363" fillId="0" borderId="0" xfId="0" applyNumberFormat="1" applyFont="1" applyAlignment="1">
      <alignment horizontal="center" vertical="center"/>
    </xf>
    <xf numFmtId="0" fontId="359" fillId="0" borderId="1" xfId="0" applyFont="1" applyBorder="1" applyAlignment="1">
      <alignment horizontal="center" vertical="center" wrapText="1"/>
    </xf>
    <xf numFmtId="0" fontId="364" fillId="0" borderId="1" xfId="0" applyFont="1" applyBorder="1" applyAlignment="1">
      <alignment horizontal="center" vertical="center"/>
    </xf>
    <xf numFmtId="0" fontId="364" fillId="0" borderId="1" xfId="0" applyFont="1" applyBorder="1" applyAlignment="1">
      <alignment horizontal="center" vertical="center" wrapText="1"/>
    </xf>
    <xf numFmtId="0" fontId="360" fillId="0" borderId="0" xfId="0" applyFont="1" applyAlignment="1">
      <alignment horizontal="right" vertical="center"/>
    </xf>
    <xf numFmtId="0" fontId="365" fillId="0" borderId="0" xfId="0" applyFont="1" applyAlignment="1">
      <alignment horizontal="center" vertical="center"/>
    </xf>
    <xf numFmtId="0" fontId="366" fillId="0" borderId="2" xfId="0" applyFont="1" applyBorder="1" applyAlignment="1">
      <alignment horizontal="center" vertical="center" wrapText="1"/>
    </xf>
    <xf numFmtId="0" fontId="367" fillId="0" borderId="1" xfId="0" applyFont="1" applyBorder="1" applyAlignment="1">
      <alignment horizontal="center" vertical="center"/>
    </xf>
    <xf numFmtId="0" fontId="368" fillId="0" borderId="1" xfId="0" applyFont="1" applyBorder="1" applyAlignment="1">
      <alignment horizontal="center" vertical="center"/>
    </xf>
    <xf numFmtId="16" fontId="369" fillId="0" borderId="1" xfId="0" applyNumberFormat="1" applyFont="1" applyBorder="1" applyAlignment="1">
      <alignment horizontal="left" vertical="center"/>
    </xf>
    <xf numFmtId="16" fontId="370" fillId="0" borderId="20" xfId="0" applyNumberFormat="1" applyFont="1" applyBorder="1" applyAlignment="1">
      <alignment horizontal="center" vertical="center"/>
    </xf>
    <xf numFmtId="16" fontId="369" fillId="0" borderId="1" xfId="0" applyNumberFormat="1" applyFont="1" applyBorder="1" applyAlignment="1">
      <alignment horizontal="center" vertical="center"/>
    </xf>
    <xf numFmtId="16" fontId="370" fillId="0" borderId="1" xfId="0" applyNumberFormat="1" applyFont="1" applyBorder="1" applyAlignment="1">
      <alignment horizontal="center" vertical="center"/>
    </xf>
    <xf numFmtId="16" fontId="369" fillId="6" borderId="1" xfId="0" applyNumberFormat="1" applyFont="1" applyFill="1" applyBorder="1" applyAlignment="1">
      <alignment horizontal="left" vertical="center"/>
    </xf>
    <xf numFmtId="16" fontId="370" fillId="6" borderId="1" xfId="0" applyNumberFormat="1" applyFont="1" applyFill="1" applyBorder="1" applyAlignment="1">
      <alignment horizontal="center" vertical="center"/>
    </xf>
    <xf numFmtId="16" fontId="369" fillId="6" borderId="1" xfId="0" applyNumberFormat="1" applyFont="1" applyFill="1" applyBorder="1" applyAlignment="1">
      <alignment horizontal="center" vertical="center"/>
    </xf>
    <xf numFmtId="16" fontId="369" fillId="6" borderId="2" xfId="0" applyNumberFormat="1" applyFont="1" applyFill="1" applyBorder="1" applyAlignment="1">
      <alignment horizontal="center" vertical="center"/>
    </xf>
    <xf numFmtId="16" fontId="371" fillId="6" borderId="1" xfId="0" applyNumberFormat="1" applyFont="1" applyFill="1" applyBorder="1" applyAlignment="1">
      <alignment horizontal="left" vertical="center"/>
    </xf>
    <xf numFmtId="16" fontId="369" fillId="0" borderId="2" xfId="0" applyNumberFormat="1" applyFont="1" applyBorder="1" applyAlignment="1">
      <alignment horizontal="center" vertical="center"/>
    </xf>
    <xf numFmtId="0" fontId="349" fillId="0" borderId="0" xfId="0" applyFont="1" applyAlignment="1">
      <alignment horizontal="right" vertical="center" wrapText="1"/>
    </xf>
    <xf numFmtId="16" fontId="369" fillId="15" borderId="1" xfId="0" applyNumberFormat="1" applyFont="1" applyFill="1" applyBorder="1" applyAlignment="1">
      <alignment horizontal="left" vertical="center"/>
    </xf>
    <xf numFmtId="16" fontId="370" fillId="15" borderId="1" xfId="0" applyNumberFormat="1" applyFont="1" applyFill="1" applyBorder="1" applyAlignment="1">
      <alignment horizontal="center" vertical="center"/>
    </xf>
    <xf numFmtId="16" fontId="372" fillId="15" borderId="1" xfId="0" applyNumberFormat="1" applyFont="1" applyFill="1" applyBorder="1" applyAlignment="1">
      <alignment horizontal="center" vertical="center"/>
    </xf>
    <xf numFmtId="16" fontId="369" fillId="15" borderId="2" xfId="0" applyNumberFormat="1" applyFont="1" applyFill="1" applyBorder="1" applyAlignment="1">
      <alignment horizontal="center" vertical="center"/>
    </xf>
    <xf numFmtId="16" fontId="372" fillId="15" borderId="1" xfId="0" applyNumberFormat="1" applyFont="1" applyFill="1" applyBorder="1" applyAlignment="1">
      <alignment horizontal="left" vertical="center"/>
    </xf>
    <xf numFmtId="16" fontId="369" fillId="4" borderId="1" xfId="0" applyNumberFormat="1" applyFont="1" applyFill="1" applyBorder="1" applyAlignment="1">
      <alignment horizontal="center" vertical="center"/>
    </xf>
    <xf numFmtId="16" fontId="369" fillId="4" borderId="2" xfId="0" applyNumberFormat="1" applyFont="1" applyFill="1" applyBorder="1" applyAlignment="1">
      <alignment horizontal="center" vertical="center"/>
    </xf>
    <xf numFmtId="16" fontId="356" fillId="0" borderId="0" xfId="0" applyNumberFormat="1" applyFont="1" applyAlignment="1">
      <alignment vertical="center"/>
    </xf>
    <xf numFmtId="16" fontId="372" fillId="0" borderId="1" xfId="0" applyNumberFormat="1" applyFont="1" applyBorder="1" applyAlignment="1">
      <alignment horizontal="left" vertical="center"/>
    </xf>
    <xf numFmtId="16" fontId="372" fillId="0" borderId="1" xfId="0" applyNumberFormat="1" applyFont="1" applyBorder="1" applyAlignment="1">
      <alignment horizontal="center" vertical="center"/>
    </xf>
    <xf numFmtId="16" fontId="369" fillId="0" borderId="2" xfId="0" applyNumberFormat="1" applyFont="1" applyBorder="1" applyAlignment="1">
      <alignment horizontal="left" vertical="center"/>
    </xf>
    <xf numFmtId="16" fontId="370" fillId="0" borderId="2" xfId="0" applyNumberFormat="1" applyFont="1" applyBorder="1" applyAlignment="1">
      <alignment horizontal="center" vertical="center"/>
    </xf>
    <xf numFmtId="16" fontId="369" fillId="15" borderId="1" xfId="0" applyNumberFormat="1" applyFont="1" applyFill="1" applyBorder="1" applyAlignment="1">
      <alignment horizontal="center" vertical="center"/>
    </xf>
    <xf numFmtId="16" fontId="369" fillId="0" borderId="0" xfId="0" applyNumberFormat="1" applyFont="1" applyAlignment="1">
      <alignment horizontal="left" vertical="center"/>
    </xf>
    <xf numFmtId="16" fontId="370" fillId="0" borderId="0" xfId="0" applyNumberFormat="1" applyFont="1" applyAlignment="1">
      <alignment horizontal="center" vertical="center"/>
    </xf>
    <xf numFmtId="16" fontId="369" fillId="0" borderId="0" xfId="0" applyNumberFormat="1" applyFont="1" applyAlignment="1">
      <alignment horizontal="center" vertical="center"/>
    </xf>
    <xf numFmtId="0" fontId="364" fillId="0" borderId="0" xfId="0" applyFont="1" applyAlignment="1">
      <alignment horizontal="center" vertical="center" wrapText="1"/>
    </xf>
    <xf numFmtId="0" fontId="368" fillId="0" borderId="0" xfId="0" applyFont="1" applyAlignment="1">
      <alignment horizontal="center" vertical="center"/>
    </xf>
    <xf numFmtId="16" fontId="373" fillId="0" borderId="0" xfId="0" applyNumberFormat="1" applyFont="1" applyAlignment="1">
      <alignment horizontal="left" vertical="center"/>
    </xf>
    <xf numFmtId="16" fontId="373" fillId="0" borderId="0" xfId="0" applyNumberFormat="1" applyFont="1" applyAlignment="1">
      <alignment horizontal="center" vertical="center"/>
    </xf>
    <xf numFmtId="0" fontId="364" fillId="0" borderId="0" xfId="0" applyFont="1" applyAlignment="1">
      <alignment horizontal="right" vertical="center"/>
    </xf>
    <xf numFmtId="0" fontId="374" fillId="0" borderId="0" xfId="0" applyFont="1" applyAlignment="1">
      <alignment horizontal="center" vertical="center"/>
    </xf>
    <xf numFmtId="0" fontId="369" fillId="0" borderId="2" xfId="0" applyFont="1" applyBorder="1" applyAlignment="1">
      <alignment horizontal="center" vertical="center" wrapText="1"/>
    </xf>
    <xf numFmtId="0" fontId="375" fillId="0" borderId="1" xfId="0" applyFont="1" applyBorder="1" applyAlignment="1">
      <alignment horizontal="center" vertical="center"/>
    </xf>
    <xf numFmtId="0" fontId="374" fillId="0" borderId="1" xfId="0" applyFont="1" applyBorder="1" applyAlignment="1">
      <alignment horizontal="center" vertical="center"/>
    </xf>
    <xf numFmtId="16" fontId="376" fillId="9" borderId="1" xfId="0" applyNumberFormat="1" applyFont="1" applyFill="1" applyBorder="1" applyAlignment="1">
      <alignment horizontal="left" vertical="center"/>
    </xf>
    <xf numFmtId="16" fontId="377" fillId="9" borderId="1" xfId="0" applyNumberFormat="1" applyFont="1" applyFill="1" applyBorder="1" applyAlignment="1">
      <alignment horizontal="center" vertical="center"/>
    </xf>
    <xf numFmtId="16" fontId="378" fillId="4" borderId="1" xfId="0" applyNumberFormat="1" applyFont="1" applyFill="1" applyBorder="1" applyAlignment="1">
      <alignment horizontal="center" vertical="center"/>
    </xf>
    <xf numFmtId="16" fontId="378" fillId="4" borderId="2" xfId="0" applyNumberFormat="1" applyFont="1" applyFill="1" applyBorder="1" applyAlignment="1">
      <alignment horizontal="center" vertical="center"/>
    </xf>
    <xf numFmtId="0" fontId="359" fillId="0" borderId="0" xfId="0" applyFont="1" applyAlignment="1">
      <alignment horizontal="left" vertical="center"/>
    </xf>
    <xf numFmtId="16" fontId="364" fillId="9" borderId="1" xfId="0" applyNumberFormat="1" applyFont="1" applyFill="1" applyBorder="1" applyAlignment="1">
      <alignment horizontal="left" vertical="center"/>
    </xf>
    <xf numFmtId="16" fontId="376" fillId="9" borderId="1" xfId="0" applyNumberFormat="1" applyFont="1" applyFill="1" applyBorder="1" applyAlignment="1">
      <alignment horizontal="center" vertical="center"/>
    </xf>
    <xf numFmtId="16" fontId="376" fillId="9" borderId="2" xfId="0" applyNumberFormat="1" applyFont="1" applyFill="1" applyBorder="1" applyAlignment="1">
      <alignment horizontal="center" vertical="center"/>
    </xf>
    <xf numFmtId="16" fontId="359" fillId="0" borderId="0" xfId="0" applyNumberFormat="1" applyFont="1" applyAlignment="1">
      <alignment horizontal="left" vertical="center"/>
    </xf>
    <xf numFmtId="16" fontId="379" fillId="0" borderId="0" xfId="0" applyNumberFormat="1" applyFont="1" applyAlignment="1">
      <alignment horizontal="left" vertical="center"/>
    </xf>
    <xf numFmtId="16" fontId="376" fillId="0" borderId="1" xfId="0" applyNumberFormat="1" applyFont="1" applyBorder="1" applyAlignment="1">
      <alignment horizontal="left" vertical="center"/>
    </xf>
    <xf numFmtId="16" fontId="377" fillId="0" borderId="1" xfId="0" applyNumberFormat="1" applyFont="1" applyBorder="1" applyAlignment="1">
      <alignment horizontal="center" vertical="center"/>
    </xf>
    <xf numFmtId="16" fontId="376" fillId="4" borderId="1" xfId="0" applyNumberFormat="1" applyFont="1" applyFill="1" applyBorder="1" applyAlignment="1">
      <alignment horizontal="center" vertical="center"/>
    </xf>
    <xf numFmtId="16" fontId="364" fillId="0" borderId="1" xfId="0" applyNumberFormat="1" applyFont="1" applyBorder="1" applyAlignment="1">
      <alignment horizontal="left" vertical="center"/>
    </xf>
    <xf numFmtId="16" fontId="376" fillId="0" borderId="1" xfId="0" applyNumberFormat="1" applyFont="1" applyBorder="1" applyAlignment="1">
      <alignment horizontal="center" vertical="center"/>
    </xf>
    <xf numFmtId="16" fontId="376" fillId="0" borderId="2" xfId="0" applyNumberFormat="1" applyFont="1" applyBorder="1" applyAlignment="1">
      <alignment horizontal="left" vertical="center"/>
    </xf>
    <xf numFmtId="16" fontId="376" fillId="0" borderId="2" xfId="0" applyNumberFormat="1" applyFont="1" applyBorder="1" applyAlignment="1">
      <alignment horizontal="center" vertical="center"/>
    </xf>
    <xf numFmtId="16" fontId="364" fillId="0" borderId="1" xfId="0" applyNumberFormat="1" applyFont="1" applyBorder="1" applyAlignment="1">
      <alignment horizontal="center" vertical="center"/>
    </xf>
    <xf numFmtId="16" fontId="376" fillId="2" borderId="2" xfId="0" applyNumberFormat="1" applyFont="1" applyFill="1" applyBorder="1" applyAlignment="1">
      <alignment horizontal="center" vertical="center"/>
    </xf>
    <xf numFmtId="16" fontId="376" fillId="0" borderId="14" xfId="0" applyNumberFormat="1" applyFont="1" applyBorder="1" applyAlignment="1">
      <alignment horizontal="left" vertical="center"/>
    </xf>
    <xf numFmtId="16" fontId="377" fillId="0" borderId="14" xfId="0" applyNumberFormat="1" applyFont="1" applyBorder="1" applyAlignment="1">
      <alignment horizontal="center" vertical="center"/>
    </xf>
    <xf numFmtId="16" fontId="376" fillId="2" borderId="14" xfId="0" applyNumberFormat="1" applyFont="1" applyFill="1" applyBorder="1" applyAlignment="1">
      <alignment horizontal="center" vertical="center"/>
    </xf>
    <xf numFmtId="16" fontId="376" fillId="2" borderId="5" xfId="0" applyNumberFormat="1" applyFont="1" applyFill="1" applyBorder="1" applyAlignment="1">
      <alignment horizontal="center" vertical="center"/>
    </xf>
    <xf numFmtId="16" fontId="376" fillId="0" borderId="5" xfId="0" applyNumberFormat="1" applyFont="1" applyBorder="1" applyAlignment="1">
      <alignment horizontal="left" vertical="center"/>
    </xf>
    <xf numFmtId="16" fontId="377" fillId="0" borderId="5" xfId="0" applyNumberFormat="1" applyFont="1" applyBorder="1" applyAlignment="1">
      <alignment horizontal="center" vertical="center"/>
    </xf>
    <xf numFmtId="16" fontId="376" fillId="2" borderId="12" xfId="0" applyNumberFormat="1" applyFont="1" applyFill="1" applyBorder="1" applyAlignment="1">
      <alignment horizontal="center" vertical="center"/>
    </xf>
    <xf numFmtId="16" fontId="378" fillId="4" borderId="5" xfId="0" applyNumberFormat="1" applyFont="1" applyFill="1" applyBorder="1" applyAlignment="1">
      <alignment horizontal="center" vertical="center"/>
    </xf>
    <xf numFmtId="16" fontId="380" fillId="0" borderId="0" xfId="0" applyNumberFormat="1" applyFont="1" applyAlignment="1" applyProtection="1">
      <alignment horizontal="left" vertical="center"/>
      <protection locked="0"/>
    </xf>
    <xf numFmtId="16" fontId="380" fillId="0" borderId="0" xfId="0" applyNumberFormat="1" applyFont="1" applyAlignment="1" applyProtection="1">
      <alignment horizontal="center" vertical="center"/>
      <protection locked="0"/>
    </xf>
    <xf numFmtId="0" fontId="356" fillId="0" borderId="0" xfId="0" applyFont="1" applyAlignment="1" applyProtection="1">
      <alignment vertical="center"/>
      <protection locked="0"/>
    </xf>
    <xf numFmtId="0" fontId="368" fillId="0" borderId="4" xfId="0" applyFont="1" applyBorder="1" applyAlignment="1" applyProtection="1">
      <alignment horizontal="center" vertical="center"/>
      <protection locked="0"/>
    </xf>
    <xf numFmtId="0" fontId="369" fillId="0" borderId="2" xfId="0" applyFont="1" applyBorder="1" applyAlignment="1" applyProtection="1">
      <alignment horizontal="center" vertical="center" wrapText="1"/>
      <protection locked="0"/>
    </xf>
    <xf numFmtId="0" fontId="381" fillId="0" borderId="14" xfId="0" applyFont="1" applyBorder="1" applyAlignment="1" applyProtection="1">
      <alignment horizontal="center" vertical="center"/>
      <protection locked="0"/>
    </xf>
    <xf numFmtId="0" fontId="382" fillId="0" borderId="14" xfId="0" applyFont="1" applyBorder="1" applyAlignment="1" applyProtection="1">
      <alignment horizontal="center" vertical="center"/>
      <protection locked="0"/>
    </xf>
    <xf numFmtId="0" fontId="382" fillId="0" borderId="1" xfId="0" applyFont="1" applyBorder="1" applyAlignment="1" applyProtection="1">
      <alignment horizontal="center" vertical="center"/>
      <protection locked="0"/>
    </xf>
    <xf numFmtId="0" fontId="383" fillId="0" borderId="0" xfId="0" applyFont="1" applyAlignment="1">
      <alignment horizontal="left"/>
    </xf>
    <xf numFmtId="16" fontId="384" fillId="5" borderId="5" xfId="0" applyNumberFormat="1" applyFont="1" applyFill="1" applyBorder="1" applyAlignment="1" applyProtection="1">
      <alignment horizontal="center" vertical="center"/>
      <protection locked="0"/>
    </xf>
    <xf numFmtId="16" fontId="379" fillId="0" borderId="0" xfId="0" applyNumberFormat="1" applyFont="1" applyAlignment="1" applyProtection="1">
      <alignment horizontal="left" vertical="center"/>
      <protection locked="0"/>
    </xf>
    <xf numFmtId="16" fontId="385" fillId="4" borderId="2" xfId="0" applyNumberFormat="1" applyFont="1" applyFill="1" applyBorder="1" applyAlignment="1" applyProtection="1">
      <alignment horizontal="center" vertical="center"/>
      <protection locked="0"/>
    </xf>
    <xf numFmtId="16" fontId="384" fillId="4" borderId="2" xfId="0" applyNumberFormat="1" applyFont="1" applyFill="1" applyBorder="1" applyAlignment="1" applyProtection="1">
      <alignment horizontal="center" vertical="center"/>
      <protection locked="0"/>
    </xf>
    <xf numFmtId="16" fontId="385" fillId="4" borderId="1" xfId="0" applyNumberFormat="1" applyFont="1" applyFill="1" applyBorder="1" applyAlignment="1" applyProtection="1">
      <alignment horizontal="center" vertical="center"/>
      <protection locked="0"/>
    </xf>
    <xf numFmtId="16" fontId="384" fillId="4" borderId="1" xfId="0" applyNumberFormat="1" applyFont="1" applyFill="1" applyBorder="1" applyAlignment="1" applyProtection="1">
      <alignment horizontal="center" vertical="center"/>
      <protection locked="0"/>
    </xf>
    <xf numFmtId="16" fontId="385" fillId="4" borderId="5" xfId="0" applyNumberFormat="1" applyFont="1" applyFill="1" applyBorder="1" applyAlignment="1" applyProtection="1">
      <alignment horizontal="center" vertical="center"/>
      <protection locked="0"/>
    </xf>
    <xf numFmtId="16" fontId="384" fillId="4" borderId="5" xfId="0" applyNumberFormat="1" applyFont="1" applyFill="1" applyBorder="1" applyAlignment="1" applyProtection="1">
      <alignment horizontal="center" vertical="center"/>
      <protection locked="0"/>
    </xf>
    <xf numFmtId="16" fontId="383" fillId="0" borderId="0" xfId="0" applyNumberFormat="1" applyFont="1" applyAlignment="1">
      <alignment horizontal="left"/>
    </xf>
    <xf numFmtId="16" fontId="384" fillId="4" borderId="12" xfId="0" applyNumberFormat="1" applyFont="1" applyFill="1" applyBorder="1" applyAlignment="1" applyProtection="1">
      <alignment horizontal="center" vertical="center"/>
      <protection locked="0"/>
    </xf>
    <xf numFmtId="16" fontId="385" fillId="4" borderId="12" xfId="0" applyNumberFormat="1" applyFont="1" applyFill="1" applyBorder="1" applyAlignment="1" applyProtection="1">
      <alignment horizontal="center" vertical="center"/>
      <protection locked="0"/>
    </xf>
    <xf numFmtId="16" fontId="386" fillId="4" borderId="2" xfId="0" applyNumberFormat="1" applyFont="1" applyFill="1" applyBorder="1" applyAlignment="1" applyProtection="1">
      <alignment horizontal="center" vertical="center"/>
      <protection locked="0"/>
    </xf>
    <xf numFmtId="16" fontId="384" fillId="4" borderId="10" xfId="0" applyNumberFormat="1" applyFont="1" applyFill="1" applyBorder="1" applyAlignment="1" applyProtection="1">
      <alignment horizontal="center" vertical="center"/>
      <protection locked="0"/>
    </xf>
    <xf numFmtId="16" fontId="380" fillId="4" borderId="10" xfId="0" applyNumberFormat="1" applyFont="1" applyFill="1" applyBorder="1" applyAlignment="1" applyProtection="1">
      <alignment horizontal="center" vertical="center"/>
      <protection locked="0"/>
    </xf>
    <xf numFmtId="16" fontId="380" fillId="4" borderId="1" xfId="0" applyNumberFormat="1" applyFont="1" applyFill="1" applyBorder="1" applyAlignment="1" applyProtection="1">
      <alignment horizontal="center" vertical="center"/>
      <protection locked="0"/>
    </xf>
    <xf numFmtId="16" fontId="384" fillId="4" borderId="14" xfId="0" applyNumberFormat="1" applyFont="1" applyFill="1" applyBorder="1" applyAlignment="1" applyProtection="1">
      <alignment horizontal="center" vertical="center"/>
      <protection locked="0"/>
    </xf>
    <xf numFmtId="0" fontId="359" fillId="0" borderId="0" xfId="0" applyFont="1" applyAlignment="1" applyProtection="1">
      <alignment vertical="center" wrapText="1"/>
      <protection locked="0"/>
    </xf>
    <xf numFmtId="0" fontId="387" fillId="0" borderId="4" xfId="0" applyFont="1" applyBorder="1" applyAlignment="1">
      <alignment horizontal="center" vertical="center"/>
    </xf>
    <xf numFmtId="0" fontId="368" fillId="0" borderId="5" xfId="0" applyFont="1" applyBorder="1" applyAlignment="1" applyProtection="1">
      <alignment horizontal="center" vertical="center"/>
      <protection locked="0"/>
    </xf>
    <xf numFmtId="0" fontId="382" fillId="0" borderId="36" xfId="0" applyFont="1" applyBorder="1" applyAlignment="1" applyProtection="1">
      <alignment horizontal="center" vertical="center"/>
      <protection locked="0"/>
    </xf>
    <xf numFmtId="16" fontId="388" fillId="0" borderId="0" xfId="0" applyNumberFormat="1" applyFont="1" applyAlignment="1">
      <alignment horizontal="center" vertical="center"/>
    </xf>
    <xf numFmtId="0" fontId="389" fillId="0" borderId="0" xfId="0" applyFont="1" applyAlignment="1">
      <alignment horizontal="right" wrapText="1"/>
    </xf>
    <xf numFmtId="16" fontId="369" fillId="0" borderId="0" xfId="0" applyNumberFormat="1" applyFont="1" applyAlignment="1" applyProtection="1">
      <alignment horizontal="center" vertical="center"/>
      <protection locked="0"/>
    </xf>
    <xf numFmtId="16" fontId="372" fillId="0" borderId="0" xfId="0" applyNumberFormat="1" applyFont="1" applyAlignment="1" applyProtection="1">
      <alignment horizontal="center" vertical="center"/>
      <protection locked="0"/>
    </xf>
    <xf numFmtId="0" fontId="349" fillId="0" borderId="0" xfId="0" applyFont="1" applyAlignment="1">
      <alignment horizontal="right" wrapText="1"/>
    </xf>
    <xf numFmtId="0" fontId="349" fillId="0" borderId="0" xfId="0" applyFont="1" applyAlignment="1">
      <alignment wrapText="1"/>
    </xf>
    <xf numFmtId="0" fontId="390" fillId="0" borderId="0" xfId="2" applyFont="1" applyAlignment="1">
      <alignment horizontal="right" vertical="center"/>
    </xf>
    <xf numFmtId="0" fontId="391" fillId="0" borderId="0" xfId="0" applyFont="1"/>
    <xf numFmtId="0" fontId="358" fillId="0" borderId="0" xfId="2" applyFont="1" applyAlignment="1">
      <alignment horizontal="right" vertical="center"/>
    </xf>
    <xf numFmtId="0" fontId="391" fillId="0" borderId="0" xfId="0" applyFont="1" applyAlignment="1">
      <alignment vertical="center"/>
    </xf>
    <xf numFmtId="0" fontId="358" fillId="0" borderId="0" xfId="2" applyFont="1" applyAlignment="1">
      <alignment horizontal="right" vertical="center" wrapText="1"/>
    </xf>
    <xf numFmtId="16" fontId="274" fillId="9" borderId="1" xfId="0" applyNumberFormat="1" applyFont="1" applyFill="1" applyBorder="1" applyAlignment="1" applyProtection="1">
      <alignment horizontal="left" vertical="center"/>
      <protection locked="0"/>
    </xf>
    <xf numFmtId="0" fontId="392" fillId="0" borderId="3" xfId="0" applyFont="1" applyBorder="1" applyAlignment="1">
      <alignment vertical="center"/>
    </xf>
    <xf numFmtId="16" fontId="100" fillId="2" borderId="7" xfId="0" applyNumberFormat="1" applyFont="1" applyFill="1" applyBorder="1" applyAlignment="1" applyProtection="1">
      <alignment horizontal="center" vertical="center"/>
      <protection locked="0"/>
    </xf>
    <xf numFmtId="1" fontId="100" fillId="2" borderId="12" xfId="0" applyNumberFormat="1" applyFont="1" applyFill="1" applyBorder="1" applyAlignment="1" applyProtection="1">
      <alignment horizontal="center" vertical="center"/>
      <protection locked="0"/>
    </xf>
    <xf numFmtId="16" fontId="100" fillId="2" borderId="12" xfId="0" applyNumberFormat="1" applyFont="1" applyFill="1" applyBorder="1" applyAlignment="1" applyProtection="1">
      <alignment horizontal="center" vertical="center"/>
      <protection locked="0"/>
    </xf>
    <xf numFmtId="16" fontId="182" fillId="2" borderId="12" xfId="0" applyNumberFormat="1" applyFont="1" applyFill="1" applyBorder="1" applyAlignment="1" applyProtection="1">
      <alignment horizontal="left" vertical="center"/>
      <protection locked="0"/>
    </xf>
    <xf numFmtId="0" fontId="392" fillId="0" borderId="0" xfId="0" applyFont="1" applyAlignment="1">
      <alignment vertical="center"/>
    </xf>
    <xf numFmtId="16" fontId="229" fillId="0" borderId="14" xfId="0" applyNumberFormat="1" applyFont="1" applyBorder="1" applyAlignment="1" applyProtection="1">
      <alignment horizontal="center" vertical="center"/>
      <protection locked="0"/>
    </xf>
    <xf numFmtId="16" fontId="0" fillId="0" borderId="14" xfId="0" applyNumberFormat="1" applyBorder="1" applyAlignment="1" applyProtection="1">
      <alignment horizontal="center" vertical="center"/>
      <protection locked="0"/>
    </xf>
    <xf numFmtId="16" fontId="0" fillId="2" borderId="14" xfId="0" applyNumberFormat="1" applyFill="1" applyBorder="1" applyAlignment="1" applyProtection="1">
      <alignment horizontal="center" vertical="center"/>
      <protection locked="0"/>
    </xf>
    <xf numFmtId="0" fontId="21" fillId="0" borderId="0" xfId="1" applyFont="1" applyAlignment="1" applyProtection="1">
      <alignment horizontal="left" vertical="center" wrapText="1"/>
      <protection locked="0"/>
    </xf>
    <xf numFmtId="16" fontId="282" fillId="0" borderId="0" xfId="0" applyNumberFormat="1" applyFont="1" applyAlignment="1">
      <alignment horizontal="left" vertical="center"/>
    </xf>
    <xf numFmtId="0" fontId="282" fillId="0" borderId="0" xfId="0" applyFont="1" applyAlignment="1">
      <alignment horizontal="left"/>
    </xf>
    <xf numFmtId="0" fontId="229" fillId="0" borderId="1" xfId="0" applyFont="1" applyBorder="1" applyAlignment="1">
      <alignment vertical="center"/>
    </xf>
    <xf numFmtId="0" fontId="29" fillId="2" borderId="0" xfId="0" applyFont="1" applyFill="1" applyAlignment="1">
      <alignment horizontal="center" vertical="center"/>
    </xf>
    <xf numFmtId="16" fontId="272" fillId="0" borderId="1" xfId="0" applyNumberFormat="1" applyFont="1" applyBorder="1" applyAlignment="1">
      <alignment horizontal="center" vertical="center"/>
    </xf>
    <xf numFmtId="0" fontId="272" fillId="0" borderId="0" xfId="0" applyFont="1" applyAlignment="1">
      <alignment vertical="center"/>
    </xf>
    <xf numFmtId="0" fontId="175" fillId="0" borderId="0" xfId="0" applyFont="1" applyAlignment="1">
      <alignment vertical="center"/>
    </xf>
    <xf numFmtId="0" fontId="280" fillId="0" borderId="1" xfId="0" applyFont="1" applyBorder="1" applyAlignment="1" applyProtection="1">
      <alignment horizontal="center" vertical="center" wrapText="1"/>
      <protection locked="0"/>
    </xf>
    <xf numFmtId="0" fontId="280" fillId="0" borderId="4" xfId="0" applyFont="1" applyBorder="1" applyAlignment="1" applyProtection="1">
      <alignment horizontal="right" vertical="center"/>
      <protection locked="0"/>
    </xf>
    <xf numFmtId="0" fontId="274" fillId="14" borderId="1" xfId="0" applyFont="1" applyFill="1" applyBorder="1" applyAlignment="1" applyProtection="1">
      <alignment vertical="center"/>
      <protection locked="0"/>
    </xf>
    <xf numFmtId="16" fontId="275" fillId="0" borderId="5" xfId="0" applyNumberFormat="1" applyFont="1" applyBorder="1" applyAlignment="1" applyProtection="1">
      <alignment horizontal="center" vertical="center"/>
      <protection locked="0"/>
    </xf>
    <xf numFmtId="16" fontId="275" fillId="0" borderId="2" xfId="0" applyNumberFormat="1" applyFont="1" applyBorder="1" applyAlignment="1" applyProtection="1">
      <alignment horizontal="center" vertical="center"/>
      <protection locked="0"/>
    </xf>
    <xf numFmtId="16" fontId="274" fillId="0" borderId="1" xfId="0" applyNumberFormat="1" applyFont="1" applyBorder="1" applyAlignment="1" applyProtection="1">
      <alignment horizontal="left" vertical="center"/>
      <protection locked="0"/>
    </xf>
    <xf numFmtId="16" fontId="275" fillId="0" borderId="1" xfId="0" applyNumberFormat="1" applyFont="1" applyBorder="1" applyAlignment="1" applyProtection="1">
      <alignment horizontal="center" vertical="center"/>
      <protection locked="0"/>
    </xf>
    <xf numFmtId="16" fontId="271" fillId="0" borderId="2" xfId="0" applyNumberFormat="1" applyFont="1" applyBorder="1" applyAlignment="1" applyProtection="1">
      <alignment horizontal="left" vertical="center"/>
      <protection locked="0"/>
    </xf>
    <xf numFmtId="16" fontId="271" fillId="0" borderId="2" xfId="0" applyNumberFormat="1" applyFont="1" applyBorder="1" applyAlignment="1" applyProtection="1">
      <alignment horizontal="center" vertical="center"/>
      <protection locked="0"/>
    </xf>
    <xf numFmtId="16" fontId="271" fillId="2" borderId="2" xfId="0" applyNumberFormat="1" applyFont="1" applyFill="1" applyBorder="1" applyAlignment="1" applyProtection="1">
      <alignment horizontal="center" vertical="center"/>
      <protection locked="0"/>
    </xf>
    <xf numFmtId="16" fontId="271" fillId="0" borderId="1" xfId="0" applyNumberFormat="1" applyFont="1" applyBorder="1" applyAlignment="1" applyProtection="1">
      <alignment horizontal="left" vertical="center"/>
      <protection locked="0"/>
    </xf>
    <xf numFmtId="16" fontId="274" fillId="0" borderId="5" xfId="0" applyNumberFormat="1" applyFont="1" applyBorder="1" applyAlignment="1" applyProtection="1">
      <alignment horizontal="left" vertical="center"/>
      <protection locked="0"/>
    </xf>
    <xf numFmtId="16" fontId="271" fillId="0" borderId="15" xfId="0" applyNumberFormat="1" applyFont="1" applyBorder="1" applyAlignment="1" applyProtection="1">
      <alignment horizontal="left" vertical="center"/>
      <protection locked="0"/>
    </xf>
    <xf numFmtId="16" fontId="280" fillId="0" borderId="2" xfId="0" applyNumberFormat="1" applyFont="1" applyBorder="1" applyAlignment="1" applyProtection="1">
      <alignment horizontal="center" vertical="center"/>
      <protection locked="0"/>
    </xf>
    <xf numFmtId="16" fontId="275" fillId="0" borderId="12" xfId="0" applyNumberFormat="1" applyFont="1" applyBorder="1" applyAlignment="1" applyProtection="1">
      <alignment horizontal="center" vertical="center"/>
      <protection locked="0"/>
    </xf>
    <xf numFmtId="16" fontId="274" fillId="0" borderId="2" xfId="0" applyNumberFormat="1" applyFont="1" applyBorder="1" applyAlignment="1" applyProtection="1">
      <alignment horizontal="center" vertical="center"/>
      <protection locked="0"/>
    </xf>
    <xf numFmtId="16" fontId="278" fillId="4" borderId="2" xfId="0" applyNumberFormat="1" applyFont="1" applyFill="1" applyBorder="1" applyAlignment="1" applyProtection="1">
      <alignment horizontal="center" vertical="center"/>
      <protection locked="0"/>
    </xf>
    <xf numFmtId="16" fontId="276" fillId="4" borderId="2" xfId="0" applyNumberFormat="1" applyFont="1" applyFill="1" applyBorder="1" applyAlignment="1" applyProtection="1">
      <alignment horizontal="center" vertical="center"/>
      <protection locked="0"/>
    </xf>
    <xf numFmtId="16" fontId="271" fillId="0" borderId="12" xfId="0" applyNumberFormat="1" applyFont="1" applyBorder="1" applyAlignment="1" applyProtection="1">
      <alignment horizontal="left" vertical="center"/>
      <protection locked="0"/>
    </xf>
    <xf numFmtId="16" fontId="271" fillId="0" borderId="12" xfId="0" applyNumberFormat="1" applyFont="1" applyBorder="1" applyAlignment="1" applyProtection="1">
      <alignment horizontal="center" vertical="center"/>
      <protection locked="0"/>
    </xf>
    <xf numFmtId="16" fontId="274" fillId="2" borderId="12" xfId="0" applyNumberFormat="1" applyFont="1" applyFill="1" applyBorder="1" applyAlignment="1" applyProtection="1">
      <alignment horizontal="center" vertical="center"/>
      <protection locked="0"/>
    </xf>
    <xf numFmtId="16" fontId="274" fillId="0" borderId="2" xfId="0" applyNumberFormat="1" applyFont="1" applyBorder="1" applyAlignment="1" applyProtection="1">
      <alignment horizontal="left" vertical="center"/>
      <protection locked="0"/>
    </xf>
    <xf numFmtId="16" fontId="274" fillId="0" borderId="10" xfId="0" applyNumberFormat="1" applyFont="1" applyBorder="1" applyAlignment="1" applyProtection="1">
      <alignment horizontal="left" vertical="center"/>
      <protection locked="0"/>
    </xf>
    <xf numFmtId="16" fontId="274" fillId="0" borderId="10" xfId="0" applyNumberFormat="1" applyFont="1" applyBorder="1" applyAlignment="1" applyProtection="1">
      <alignment horizontal="center" vertical="center"/>
      <protection locked="0"/>
    </xf>
    <xf numFmtId="16" fontId="271" fillId="4" borderId="2" xfId="0" applyNumberFormat="1" applyFont="1" applyFill="1" applyBorder="1" applyAlignment="1" applyProtection="1">
      <alignment horizontal="center" vertical="center"/>
      <protection locked="0"/>
    </xf>
    <xf numFmtId="16" fontId="276" fillId="4" borderId="14" xfId="0" applyNumberFormat="1" applyFont="1" applyFill="1" applyBorder="1" applyAlignment="1" applyProtection="1">
      <alignment horizontal="center" vertical="center"/>
      <protection locked="0"/>
    </xf>
    <xf numFmtId="16" fontId="276" fillId="0" borderId="2" xfId="0" applyNumberFormat="1" applyFont="1" applyBorder="1" applyAlignment="1" applyProtection="1">
      <alignment horizontal="left" vertical="center"/>
      <protection locked="0"/>
    </xf>
    <xf numFmtId="16" fontId="276" fillId="0" borderId="2" xfId="0" applyNumberFormat="1" applyFont="1" applyBorder="1" applyAlignment="1" applyProtection="1">
      <alignment horizontal="center" vertical="center"/>
      <protection locked="0"/>
    </xf>
    <xf numFmtId="16" fontId="271" fillId="18" borderId="2" xfId="0" applyNumberFormat="1" applyFont="1" applyFill="1" applyBorder="1" applyAlignment="1" applyProtection="1">
      <alignment horizontal="center" vertical="center"/>
      <protection locked="0"/>
    </xf>
    <xf numFmtId="16" fontId="271" fillId="4" borderId="5" xfId="0" applyNumberFormat="1" applyFont="1" applyFill="1" applyBorder="1" applyAlignment="1" applyProtection="1">
      <alignment horizontal="center" vertical="center"/>
      <protection locked="0"/>
    </xf>
    <xf numFmtId="16" fontId="275" fillId="0" borderId="10" xfId="0" applyNumberFormat="1" applyFont="1" applyBorder="1" applyAlignment="1" applyProtection="1">
      <alignment horizontal="center" vertical="center"/>
      <protection locked="0"/>
    </xf>
    <xf numFmtId="16" fontId="276" fillId="4" borderId="1" xfId="0" applyNumberFormat="1" applyFont="1" applyFill="1" applyBorder="1" applyAlignment="1" applyProtection="1">
      <alignment horizontal="center" vertical="center"/>
      <protection locked="0"/>
    </xf>
    <xf numFmtId="16" fontId="276" fillId="4" borderId="12" xfId="0" applyNumberFormat="1" applyFont="1" applyFill="1" applyBorder="1" applyAlignment="1" applyProtection="1">
      <alignment horizontal="center" vertical="center"/>
      <protection locked="0"/>
    </xf>
    <xf numFmtId="16" fontId="276" fillId="4" borderId="2" xfId="0" applyNumberFormat="1" applyFont="1" applyFill="1" applyBorder="1" applyAlignment="1" applyProtection="1">
      <alignment horizontal="center" vertical="center" wrapText="1"/>
      <protection locked="0"/>
    </xf>
    <xf numFmtId="16" fontId="276" fillId="4" borderId="5" xfId="0" applyNumberFormat="1" applyFont="1" applyFill="1" applyBorder="1" applyAlignment="1" applyProtection="1">
      <alignment horizontal="center" vertical="center" wrapText="1"/>
      <protection locked="0"/>
    </xf>
    <xf numFmtId="16" fontId="274" fillId="0" borderId="12" xfId="0" applyNumberFormat="1" applyFont="1" applyBorder="1" applyAlignment="1" applyProtection="1">
      <alignment horizontal="left" vertical="center"/>
      <protection locked="0"/>
    </xf>
    <xf numFmtId="16" fontId="276" fillId="18" borderId="2" xfId="0" applyNumberFormat="1" applyFont="1" applyFill="1" applyBorder="1" applyAlignment="1" applyProtection="1">
      <alignment horizontal="center" vertical="center"/>
      <protection locked="0"/>
    </xf>
    <xf numFmtId="16" fontId="276" fillId="4" borderId="10" xfId="0" applyNumberFormat="1" applyFont="1" applyFill="1" applyBorder="1" applyAlignment="1" applyProtection="1">
      <alignment horizontal="center" vertical="center"/>
      <protection locked="0"/>
    </xf>
    <xf numFmtId="16" fontId="271" fillId="4" borderId="12" xfId="0" applyNumberFormat="1" applyFont="1" applyFill="1" applyBorder="1" applyAlignment="1" applyProtection="1">
      <alignment horizontal="center" vertical="center"/>
      <protection locked="0"/>
    </xf>
    <xf numFmtId="0" fontId="280" fillId="0" borderId="14" xfId="0" applyFont="1" applyBorder="1" applyAlignment="1" applyProtection="1">
      <alignment horizontal="center" vertical="center" wrapText="1"/>
      <protection locked="0"/>
    </xf>
    <xf numFmtId="16" fontId="274" fillId="4" borderId="2" xfId="0" applyNumberFormat="1" applyFont="1" applyFill="1" applyBorder="1" applyAlignment="1" applyProtection="1">
      <alignment horizontal="center" vertical="center"/>
      <protection locked="0"/>
    </xf>
    <xf numFmtId="16" fontId="274" fillId="0" borderId="14" xfId="0" applyNumberFormat="1" applyFont="1" applyBorder="1" applyAlignment="1" applyProtection="1">
      <alignment horizontal="left" vertical="center"/>
      <protection locked="0"/>
    </xf>
    <xf numFmtId="16" fontId="271" fillId="0" borderId="5" xfId="0" applyNumberFormat="1" applyFont="1" applyBorder="1" applyAlignment="1" applyProtection="1">
      <alignment horizontal="left" vertical="center"/>
      <protection locked="0"/>
    </xf>
    <xf numFmtId="16" fontId="271" fillId="0" borderId="5" xfId="0" applyNumberFormat="1" applyFont="1" applyBorder="1" applyAlignment="1" applyProtection="1">
      <alignment horizontal="center" vertical="center"/>
      <protection locked="0"/>
    </xf>
    <xf numFmtId="16" fontId="271" fillId="2" borderId="12" xfId="0" applyNumberFormat="1" applyFont="1" applyFill="1" applyBorder="1" applyAlignment="1" applyProtection="1">
      <alignment horizontal="center" vertical="center"/>
      <protection locked="0"/>
    </xf>
    <xf numFmtId="16" fontId="271" fillId="0" borderId="31" xfId="0" applyNumberFormat="1" applyFont="1" applyBorder="1" applyAlignment="1" applyProtection="1">
      <alignment horizontal="left" vertical="center"/>
      <protection locked="0"/>
    </xf>
    <xf numFmtId="16" fontId="271" fillId="9" borderId="1" xfId="0" applyNumberFormat="1" applyFont="1" applyFill="1" applyBorder="1" applyAlignment="1" applyProtection="1">
      <alignment horizontal="left" vertical="center"/>
      <protection locked="0"/>
    </xf>
    <xf numFmtId="16" fontId="275" fillId="9" borderId="1" xfId="0" applyNumberFormat="1" applyFont="1" applyFill="1" applyBorder="1" applyAlignment="1" applyProtection="1">
      <alignment horizontal="center" vertical="center"/>
      <protection locked="0"/>
    </xf>
    <xf numFmtId="16" fontId="275" fillId="2" borderId="1" xfId="0" applyNumberFormat="1" applyFont="1" applyFill="1" applyBorder="1" applyAlignment="1" applyProtection="1">
      <alignment horizontal="center" vertical="center"/>
      <protection locked="0"/>
    </xf>
    <xf numFmtId="16" fontId="271" fillId="2" borderId="1" xfId="0" applyNumberFormat="1" applyFont="1" applyFill="1" applyBorder="1" applyAlignment="1" applyProtection="1">
      <alignment horizontal="left" vertical="center"/>
      <protection locked="0"/>
    </xf>
    <xf numFmtId="16" fontId="275" fillId="2" borderId="21" xfId="0" applyNumberFormat="1" applyFont="1" applyFill="1" applyBorder="1" applyAlignment="1" applyProtection="1">
      <alignment horizontal="center" vertical="center"/>
      <protection locked="0"/>
    </xf>
    <xf numFmtId="16" fontId="271" fillId="2" borderId="2" xfId="0" applyNumberFormat="1" applyFont="1" applyFill="1" applyBorder="1" applyAlignment="1" applyProtection="1">
      <alignment horizontal="left" vertical="center"/>
      <protection locked="0"/>
    </xf>
    <xf numFmtId="16" fontId="0" fillId="0" borderId="7" xfId="0" applyNumberFormat="1" applyBorder="1" applyAlignment="1" applyProtection="1">
      <alignment horizontal="center" vertical="center"/>
      <protection locked="0"/>
    </xf>
    <xf numFmtId="16" fontId="0" fillId="2" borderId="7"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center" vertical="center"/>
      <protection locked="0"/>
    </xf>
    <xf numFmtId="16" fontId="75" fillId="2" borderId="7" xfId="0" applyNumberFormat="1" applyFont="1" applyFill="1" applyBorder="1" applyAlignment="1" applyProtection="1">
      <alignment horizontal="center" vertical="center"/>
      <protection locked="0"/>
    </xf>
    <xf numFmtId="0" fontId="393" fillId="0" borderId="0" xfId="0" applyFont="1" applyAlignment="1">
      <alignment horizontal="left"/>
    </xf>
    <xf numFmtId="0" fontId="276" fillId="2" borderId="14" xfId="0" applyFont="1" applyFill="1" applyBorder="1" applyAlignment="1">
      <alignment vertical="center"/>
    </xf>
    <xf numFmtId="0" fontId="276" fillId="0" borderId="22" xfId="0" applyFont="1" applyBorder="1" applyAlignment="1">
      <alignment vertical="center"/>
    </xf>
    <xf numFmtId="169" fontId="47" fillId="2" borderId="5" xfId="0" applyNumberFormat="1" applyFont="1" applyFill="1" applyBorder="1" applyAlignment="1" applyProtection="1">
      <alignment horizontal="center" vertical="center"/>
      <protection locked="0"/>
    </xf>
    <xf numFmtId="0" fontId="394" fillId="0" borderId="0" xfId="0" applyFont="1" applyAlignment="1">
      <alignment vertical="center"/>
    </xf>
    <xf numFmtId="0" fontId="75" fillId="32" borderId="68" xfId="0" applyFont="1" applyFill="1" applyBorder="1" applyAlignment="1">
      <alignment horizontal="left" vertical="center"/>
    </xf>
    <xf numFmtId="0" fontId="75" fillId="32" borderId="52" xfId="0" applyFont="1" applyFill="1" applyBorder="1" applyAlignment="1">
      <alignment horizontal="left" vertical="center"/>
    </xf>
    <xf numFmtId="16" fontId="135" fillId="2" borderId="12" xfId="0" applyNumberFormat="1" applyFont="1" applyFill="1" applyBorder="1" applyAlignment="1">
      <alignment horizontal="center" vertical="center"/>
    </xf>
    <xf numFmtId="0" fontId="54" fillId="0" borderId="0" xfId="0" applyFont="1" applyAlignment="1">
      <alignment vertical="center"/>
    </xf>
    <xf numFmtId="0" fontId="0" fillId="0" borderId="0" xfId="2" applyFont="1" applyAlignment="1">
      <alignment horizontal="center" vertical="center"/>
    </xf>
    <xf numFmtId="0" fontId="395" fillId="0" borderId="0" xfId="0" applyFont="1" applyAlignment="1">
      <alignment horizontal="center" vertical="center"/>
    </xf>
    <xf numFmtId="0" fontId="396" fillId="0" borderId="0" xfId="0" applyFont="1" applyAlignment="1">
      <alignment horizontal="center" vertical="center"/>
    </xf>
    <xf numFmtId="0" fontId="397" fillId="0" borderId="0" xfId="0" applyFont="1" applyAlignment="1">
      <alignment horizontal="center" vertical="center"/>
    </xf>
    <xf numFmtId="16" fontId="86" fillId="33" borderId="1" xfId="0" applyNumberFormat="1" applyFont="1" applyFill="1" applyBorder="1" applyAlignment="1">
      <alignment horizontal="center" vertical="center"/>
    </xf>
    <xf numFmtId="16" fontId="100" fillId="33" borderId="1" xfId="0" applyNumberFormat="1" applyFont="1" applyFill="1" applyBorder="1" applyAlignment="1">
      <alignment horizontal="center" vertical="center"/>
    </xf>
    <xf numFmtId="0" fontId="164" fillId="0" borderId="67" xfId="0" applyFont="1" applyBorder="1" applyAlignment="1">
      <alignment horizontal="center"/>
    </xf>
    <xf numFmtId="16" fontId="75" fillId="2" borderId="12" xfId="0" applyNumberFormat="1" applyFont="1" applyFill="1" applyBorder="1" applyAlignment="1" applyProtection="1">
      <alignment horizontal="center" vertical="center"/>
      <protection locked="0"/>
    </xf>
    <xf numFmtId="0" fontId="75" fillId="32" borderId="1" xfId="0" applyFont="1" applyFill="1" applyBorder="1" applyAlignment="1">
      <alignment vertical="center"/>
    </xf>
    <xf numFmtId="0" fontId="77" fillId="0" borderId="19" xfId="0" applyFont="1" applyBorder="1" applyAlignment="1">
      <alignment horizontal="center" vertical="center"/>
    </xf>
    <xf numFmtId="0" fontId="142" fillId="0" borderId="67" xfId="0" applyFont="1" applyBorder="1"/>
    <xf numFmtId="0" fontId="66" fillId="0" borderId="12" xfId="0" applyFont="1" applyBorder="1" applyAlignment="1">
      <alignment horizontal="left" vertical="center" wrapText="1"/>
    </xf>
    <xf numFmtId="0" fontId="143" fillId="0" borderId="67" xfId="0" applyFont="1" applyBorder="1"/>
    <xf numFmtId="16" fontId="37" fillId="2" borderId="1" xfId="0" applyNumberFormat="1" applyFont="1" applyFill="1" applyBorder="1" applyAlignment="1" applyProtection="1">
      <alignment horizontal="center" vertical="center"/>
      <protection locked="0"/>
    </xf>
    <xf numFmtId="16" fontId="182" fillId="33" borderId="1" xfId="0" applyNumberFormat="1" applyFont="1" applyFill="1" applyBorder="1" applyAlignment="1">
      <alignment horizontal="center" vertical="center"/>
    </xf>
    <xf numFmtId="16" fontId="182" fillId="4" borderId="1" xfId="0" applyNumberFormat="1" applyFont="1" applyFill="1" applyBorder="1" applyAlignment="1">
      <alignment horizontal="center" vertical="center"/>
    </xf>
    <xf numFmtId="0" fontId="108" fillId="0" borderId="0" xfId="0" applyFont="1"/>
    <xf numFmtId="16" fontId="108" fillId="0" borderId="0" xfId="0" applyNumberFormat="1" applyFont="1"/>
    <xf numFmtId="0" fontId="210" fillId="0" borderId="2" xfId="0" applyFont="1" applyBorder="1" applyAlignment="1">
      <alignment horizontal="center" vertical="center" wrapText="1"/>
    </xf>
    <xf numFmtId="0" fontId="181" fillId="0" borderId="2" xfId="0" applyFont="1" applyBorder="1" applyAlignment="1">
      <alignment horizontal="center" vertical="center" wrapText="1"/>
    </xf>
    <xf numFmtId="16" fontId="44" fillId="0" borderId="1" xfId="0" applyNumberFormat="1" applyFont="1" applyBorder="1" applyAlignment="1" applyProtection="1">
      <alignment horizontal="left" vertical="center"/>
      <protection locked="0"/>
    </xf>
    <xf numFmtId="16" fontId="141" fillId="2" borderId="67" xfId="0" applyNumberFormat="1" applyFont="1" applyFill="1" applyBorder="1" applyAlignment="1">
      <alignment horizontal="center"/>
    </xf>
    <xf numFmtId="0" fontId="109" fillId="0" borderId="0" xfId="0" applyFont="1" applyAlignment="1">
      <alignment horizontal="center"/>
    </xf>
    <xf numFmtId="0" fontId="110" fillId="0" borderId="0" xfId="0" applyFont="1" applyAlignment="1">
      <alignment horizontal="center"/>
    </xf>
    <xf numFmtId="0" fontId="113" fillId="0" borderId="0" xfId="0" applyFont="1" applyAlignment="1">
      <alignment horizontal="center"/>
    </xf>
    <xf numFmtId="0" fontId="256" fillId="0" borderId="0" xfId="0" applyFont="1" applyAlignment="1">
      <alignment horizontal="center"/>
    </xf>
    <xf numFmtId="0" fontId="399" fillId="0" borderId="0" xfId="0" applyFont="1"/>
    <xf numFmtId="0" fontId="400" fillId="0" borderId="0" xfId="0" applyFont="1"/>
    <xf numFmtId="16" fontId="258" fillId="0" borderId="0" xfId="0" applyNumberFormat="1" applyFont="1" applyAlignment="1">
      <alignment horizontal="left" vertical="center"/>
    </xf>
    <xf numFmtId="0" fontId="344" fillId="0" borderId="0" xfId="13" applyFont="1" applyFill="1" applyBorder="1" applyAlignment="1" applyProtection="1">
      <alignment horizontal="left"/>
      <protection locked="0"/>
    </xf>
    <xf numFmtId="0" fontId="343" fillId="0" borderId="0" xfId="0" applyFont="1" applyAlignment="1" applyProtection="1">
      <alignment horizontal="left"/>
      <protection locked="0"/>
    </xf>
    <xf numFmtId="0" fontId="21" fillId="0" borderId="0" xfId="1" applyFont="1" applyAlignment="1" applyProtection="1">
      <alignment horizontal="center" vertical="center" wrapText="1"/>
      <protection locked="0"/>
    </xf>
    <xf numFmtId="0" fontId="24" fillId="0" borderId="0" xfId="1" applyFont="1" applyAlignment="1" applyProtection="1">
      <alignment vertical="center"/>
      <protection locked="0"/>
    </xf>
    <xf numFmtId="16" fontId="260" fillId="4" borderId="1" xfId="0" applyNumberFormat="1" applyFont="1" applyFill="1" applyBorder="1" applyAlignment="1">
      <alignment horizontal="center" vertical="center"/>
    </xf>
    <xf numFmtId="16" fontId="86" fillId="4" borderId="59" xfId="0" applyNumberFormat="1" applyFont="1" applyFill="1" applyBorder="1" applyAlignment="1">
      <alignment horizontal="center" vertical="center"/>
    </xf>
    <xf numFmtId="0" fontId="271" fillId="2" borderId="14" xfId="0" applyFont="1" applyFill="1" applyBorder="1" applyAlignment="1">
      <alignment vertical="center"/>
    </xf>
    <xf numFmtId="16" fontId="100" fillId="21" borderId="16" xfId="0" applyNumberFormat="1" applyFont="1" applyFill="1" applyBorder="1" applyAlignment="1" applyProtection="1">
      <alignment horizontal="center" vertical="center" wrapText="1"/>
      <protection locked="0"/>
    </xf>
    <xf numFmtId="16" fontId="100" fillId="4" borderId="7" xfId="0" applyNumberFormat="1" applyFont="1" applyFill="1" applyBorder="1" applyAlignment="1" applyProtection="1">
      <alignment horizontal="center" vertical="center"/>
      <protection locked="0"/>
    </xf>
    <xf numFmtId="16" fontId="40" fillId="4" borderId="1" xfId="0" applyNumberFormat="1" applyFont="1" applyFill="1" applyBorder="1" applyAlignment="1">
      <alignment horizontal="center" vertical="center"/>
    </xf>
    <xf numFmtId="0" fontId="129" fillId="2" borderId="0" xfId="0" applyFont="1" applyFill="1" applyAlignment="1">
      <alignment horizontal="center" vertical="top"/>
    </xf>
    <xf numFmtId="0" fontId="313" fillId="0" borderId="0" xfId="0" applyFont="1" applyAlignment="1">
      <alignment horizontal="center" vertical="top"/>
    </xf>
    <xf numFmtId="0" fontId="313" fillId="0" borderId="16" xfId="0" applyFont="1" applyBorder="1" applyAlignment="1">
      <alignment horizontal="center" vertical="top"/>
    </xf>
    <xf numFmtId="0" fontId="313" fillId="0" borderId="14" xfId="0" applyFont="1" applyBorder="1" applyAlignment="1">
      <alignment horizontal="center" vertical="center" wrapText="1"/>
    </xf>
    <xf numFmtId="0" fontId="313" fillId="0" borderId="17" xfId="0" applyFont="1" applyBorder="1" applyAlignment="1">
      <alignment horizontal="center" vertical="center" wrapText="1"/>
    </xf>
    <xf numFmtId="0" fontId="313" fillId="0" borderId="15" xfId="0" applyFont="1" applyBorder="1" applyAlignment="1">
      <alignment horizontal="left" vertical="center" wrapText="1"/>
    </xf>
    <xf numFmtId="0" fontId="313" fillId="0" borderId="15" xfId="0" applyFont="1" applyBorder="1" applyAlignment="1">
      <alignment horizontal="center" vertical="center" wrapText="1"/>
    </xf>
    <xf numFmtId="0" fontId="313" fillId="0" borderId="7" xfId="0" applyFont="1" applyBorder="1" applyAlignment="1">
      <alignment horizontal="center" vertical="center" wrapText="1"/>
    </xf>
    <xf numFmtId="0" fontId="313" fillId="16" borderId="26" xfId="0" applyFont="1" applyFill="1" applyBorder="1" applyAlignment="1">
      <alignment horizontal="center" vertical="center" wrapText="1"/>
    </xf>
    <xf numFmtId="0" fontId="313" fillId="16" borderId="56" xfId="0" applyFont="1" applyFill="1" applyBorder="1" applyAlignment="1">
      <alignment horizontal="center" vertical="center" wrapText="1"/>
    </xf>
    <xf numFmtId="0" fontId="95" fillId="0" borderId="4" xfId="0" applyFont="1" applyBorder="1" applyAlignment="1">
      <alignment horizontal="right" vertical="top"/>
    </xf>
    <xf numFmtId="0" fontId="402" fillId="0" borderId="13" xfId="0" applyFont="1" applyBorder="1" applyAlignment="1">
      <alignment horizontal="right" vertical="top"/>
    </xf>
    <xf numFmtId="0" fontId="313" fillId="0" borderId="12" xfId="0" applyFont="1" applyBorder="1" applyAlignment="1">
      <alignment horizontal="center" vertical="center" wrapText="1"/>
    </xf>
    <xf numFmtId="0" fontId="402" fillId="0" borderId="5" xfId="0" applyFont="1" applyBorder="1" applyAlignment="1">
      <alignment horizontal="center" vertical="top"/>
    </xf>
    <xf numFmtId="0" fontId="313" fillId="0" borderId="12" xfId="0" applyFont="1" applyBorder="1" applyAlignment="1">
      <alignment horizontal="left" vertical="center" wrapText="1"/>
    </xf>
    <xf numFmtId="0" fontId="402" fillId="0" borderId="53" xfId="0" applyFont="1" applyBorder="1" applyAlignment="1">
      <alignment horizontal="center" vertical="top"/>
    </xf>
    <xf numFmtId="0" fontId="402" fillId="0" borderId="35" xfId="0" applyFont="1" applyBorder="1" applyAlignment="1">
      <alignment horizontal="center" vertical="top"/>
    </xf>
    <xf numFmtId="16" fontId="313" fillId="0" borderId="2" xfId="0" applyNumberFormat="1" applyFont="1" applyBorder="1" applyAlignment="1" applyProtection="1">
      <alignment horizontal="left" vertical="center"/>
      <protection locked="0"/>
    </xf>
    <xf numFmtId="16" fontId="313" fillId="0" borderId="2" xfId="0" applyNumberFormat="1" applyFont="1" applyBorder="1" applyAlignment="1" applyProtection="1">
      <alignment horizontal="center" vertical="center"/>
      <protection locked="0"/>
    </xf>
    <xf numFmtId="16" fontId="86" fillId="0" borderId="2" xfId="0" applyNumberFormat="1" applyFont="1" applyBorder="1" applyAlignment="1" applyProtection="1">
      <alignment horizontal="center" vertical="center"/>
      <protection locked="0"/>
    </xf>
    <xf numFmtId="16" fontId="95" fillId="4" borderId="16" xfId="0" applyNumberFormat="1" applyFont="1" applyFill="1" applyBorder="1" applyAlignment="1" applyProtection="1">
      <alignment horizontal="left" vertical="center"/>
      <protection locked="0"/>
    </xf>
    <xf numFmtId="16" fontId="313" fillId="0" borderId="7" xfId="0" applyNumberFormat="1" applyFont="1" applyBorder="1" applyAlignment="1" applyProtection="1">
      <alignment horizontal="center" vertical="center"/>
      <protection locked="0"/>
    </xf>
    <xf numFmtId="16" fontId="313" fillId="4" borderId="16" xfId="0" applyNumberFormat="1" applyFont="1" applyFill="1" applyBorder="1" applyAlignment="1" applyProtection="1">
      <alignment horizontal="center" wrapText="1"/>
      <protection locked="0"/>
    </xf>
    <xf numFmtId="16" fontId="313" fillId="4" borderId="8" xfId="0" applyNumberFormat="1" applyFont="1" applyFill="1" applyBorder="1" applyAlignment="1" applyProtection="1">
      <alignment horizontal="center" vertical="center"/>
      <protection locked="0"/>
    </xf>
    <xf numFmtId="16" fontId="313" fillId="4" borderId="7" xfId="0" applyNumberFormat="1" applyFont="1" applyFill="1" applyBorder="1" applyAlignment="1" applyProtection="1">
      <alignment horizontal="center" vertical="center"/>
      <protection locked="0"/>
    </xf>
    <xf numFmtId="16" fontId="200" fillId="22" borderId="5" xfId="0" applyNumberFormat="1" applyFont="1" applyFill="1" applyBorder="1" applyAlignment="1" applyProtection="1">
      <alignment horizontal="left" vertical="center"/>
      <protection locked="0"/>
    </xf>
    <xf numFmtId="16" fontId="200" fillId="22" borderId="5" xfId="0" applyNumberFormat="1" applyFont="1" applyFill="1" applyBorder="1" applyAlignment="1" applyProtection="1">
      <alignment horizontal="center" vertical="center"/>
      <protection locked="0"/>
    </xf>
    <xf numFmtId="16" fontId="199" fillId="22" borderId="5" xfId="0" applyNumberFormat="1" applyFont="1" applyFill="1" applyBorder="1" applyAlignment="1" applyProtection="1">
      <alignment horizontal="center" vertical="center"/>
      <protection locked="0"/>
    </xf>
    <xf numFmtId="16" fontId="199" fillId="22" borderId="12" xfId="0" applyNumberFormat="1" applyFont="1" applyFill="1" applyBorder="1" applyAlignment="1" applyProtection="1">
      <alignment horizontal="center" vertical="center"/>
      <protection locked="0"/>
    </xf>
    <xf numFmtId="16" fontId="313" fillId="2" borderId="3" xfId="0" applyNumberFormat="1" applyFont="1" applyFill="1" applyBorder="1" applyAlignment="1" applyProtection="1">
      <alignment horizontal="left" vertical="center"/>
      <protection locked="0"/>
    </xf>
    <xf numFmtId="1" fontId="313" fillId="2" borderId="12" xfId="0" applyNumberFormat="1" applyFont="1" applyFill="1" applyBorder="1" applyAlignment="1" applyProtection="1">
      <alignment horizontal="center" vertical="center"/>
      <protection locked="0"/>
    </xf>
    <xf numFmtId="16" fontId="313" fillId="2" borderId="12" xfId="0" applyNumberFormat="1" applyFont="1" applyFill="1" applyBorder="1" applyAlignment="1" applyProtection="1">
      <alignment horizontal="center" vertical="center"/>
      <protection locked="0"/>
    </xf>
    <xf numFmtId="16" fontId="313" fillId="0" borderId="12" xfId="0" applyNumberFormat="1" applyFont="1" applyBorder="1" applyAlignment="1" applyProtection="1">
      <alignment horizontal="center" vertical="center"/>
      <protection locked="0"/>
    </xf>
    <xf numFmtId="16" fontId="95" fillId="4" borderId="15" xfId="0" applyNumberFormat="1" applyFont="1" applyFill="1" applyBorder="1" applyAlignment="1" applyProtection="1">
      <alignment horizontal="center" vertical="center"/>
      <protection locked="0"/>
    </xf>
    <xf numFmtId="16" fontId="313" fillId="0" borderId="5" xfId="0" applyNumberFormat="1" applyFont="1" applyBorder="1" applyAlignment="1" applyProtection="1">
      <alignment horizontal="left" vertical="center"/>
      <protection locked="0"/>
    </xf>
    <xf numFmtId="16" fontId="313" fillId="0" borderId="5" xfId="0" applyNumberFormat="1" applyFont="1" applyBorder="1" applyAlignment="1" applyProtection="1">
      <alignment horizontal="center" vertical="center"/>
      <protection locked="0"/>
    </xf>
    <xf numFmtId="16" fontId="313" fillId="2" borderId="15" xfId="0" applyNumberFormat="1" applyFont="1" applyFill="1" applyBorder="1" applyAlignment="1" applyProtection="1">
      <alignment horizontal="center" vertical="center"/>
      <protection locked="0"/>
    </xf>
    <xf numFmtId="16" fontId="101" fillId="2" borderId="16" xfId="0" applyNumberFormat="1" applyFont="1" applyFill="1" applyBorder="1" applyAlignment="1" applyProtection="1">
      <alignment horizontal="left" vertical="center"/>
      <protection locked="0"/>
    </xf>
    <xf numFmtId="16" fontId="86" fillId="0" borderId="5" xfId="0" applyNumberFormat="1" applyFont="1" applyBorder="1" applyAlignment="1" applyProtection="1">
      <alignment horizontal="center" vertical="center"/>
      <protection locked="0"/>
    </xf>
    <xf numFmtId="16" fontId="101" fillId="2" borderId="15" xfId="0" applyNumberFormat="1" applyFont="1" applyFill="1" applyBorder="1" applyAlignment="1" applyProtection="1">
      <alignment horizontal="center" vertical="center"/>
      <protection locked="0"/>
    </xf>
    <xf numFmtId="16" fontId="313" fillId="2" borderId="16" xfId="0" applyNumberFormat="1" applyFont="1" applyFill="1" applyBorder="1" applyAlignment="1" applyProtection="1">
      <alignment horizontal="left" vertical="center"/>
      <protection locked="0"/>
    </xf>
    <xf numFmtId="16" fontId="313" fillId="0" borderId="16" xfId="0" applyNumberFormat="1" applyFont="1" applyBorder="1" applyAlignment="1" applyProtection="1">
      <alignment horizontal="center" wrapText="1"/>
      <protection locked="0"/>
    </xf>
    <xf numFmtId="16" fontId="313" fillId="2" borderId="8" xfId="0" applyNumberFormat="1" applyFont="1" applyFill="1" applyBorder="1" applyAlignment="1" applyProtection="1">
      <alignment horizontal="center" vertical="center"/>
      <protection locked="0"/>
    </xf>
    <xf numFmtId="16" fontId="313" fillId="2" borderId="7" xfId="0" applyNumberFormat="1" applyFont="1" applyFill="1" applyBorder="1" applyAlignment="1" applyProtection="1">
      <alignment horizontal="center" vertical="center"/>
      <protection locked="0"/>
    </xf>
    <xf numFmtId="16" fontId="86" fillId="0" borderId="5" xfId="0" applyNumberFormat="1" applyFont="1" applyBorder="1" applyAlignment="1" applyProtection="1">
      <alignment horizontal="left" vertical="center"/>
      <protection locked="0"/>
    </xf>
    <xf numFmtId="0" fontId="403" fillId="0" borderId="14" xfId="0" applyFont="1" applyBorder="1" applyAlignment="1">
      <alignment horizontal="center" vertical="center" wrapText="1"/>
    </xf>
    <xf numFmtId="0" fontId="403" fillId="0" borderId="17" xfId="0" applyFont="1" applyBorder="1" applyAlignment="1">
      <alignment horizontal="center" vertical="center" wrapText="1"/>
    </xf>
    <xf numFmtId="0" fontId="403" fillId="0" borderId="15" xfId="0" applyFont="1" applyBorder="1" applyAlignment="1">
      <alignment horizontal="left" vertical="center" wrapText="1"/>
    </xf>
    <xf numFmtId="0" fontId="403" fillId="0" borderId="15" xfId="0" applyFont="1" applyBorder="1" applyAlignment="1">
      <alignment horizontal="center" vertical="center" wrapText="1"/>
    </xf>
    <xf numFmtId="0" fontId="403" fillId="0" borderId="7" xfId="0" applyFont="1" applyBorder="1" applyAlignment="1">
      <alignment horizontal="center" vertical="center" wrapText="1"/>
    </xf>
    <xf numFmtId="0" fontId="101" fillId="16" borderId="26" xfId="0" applyFont="1" applyFill="1" applyBorder="1" applyAlignment="1">
      <alignment horizontal="center" vertical="center" wrapText="1"/>
    </xf>
    <xf numFmtId="0" fontId="403" fillId="16" borderId="56" xfId="0" applyFont="1" applyFill="1" applyBorder="1" applyAlignment="1">
      <alignment horizontal="center" vertical="center" wrapText="1"/>
    </xf>
    <xf numFmtId="16" fontId="404" fillId="2" borderId="3" xfId="0" applyNumberFormat="1" applyFont="1" applyFill="1" applyBorder="1" applyAlignment="1" applyProtection="1">
      <alignment horizontal="left" vertical="center"/>
      <protection locked="0"/>
    </xf>
    <xf numFmtId="16" fontId="92" fillId="0" borderId="5" xfId="0" applyNumberFormat="1" applyFont="1" applyBorder="1" applyAlignment="1" applyProtection="1">
      <alignment horizontal="left" vertical="center"/>
      <protection locked="0"/>
    </xf>
    <xf numFmtId="16" fontId="187" fillId="38" borderId="0" xfId="0" applyNumberFormat="1" applyFont="1" applyFill="1" applyAlignment="1">
      <alignment horizontal="left" vertical="center"/>
    </xf>
    <xf numFmtId="16" fontId="405" fillId="2" borderId="0" xfId="0" applyNumberFormat="1" applyFont="1" applyFill="1" applyAlignment="1">
      <alignment horizontal="left" vertical="center"/>
    </xf>
    <xf numFmtId="16" fontId="310" fillId="2" borderId="0" xfId="0" applyNumberFormat="1" applyFont="1" applyFill="1" applyAlignment="1">
      <alignment horizontal="left" vertical="center"/>
    </xf>
    <xf numFmtId="16" fontId="406" fillId="2" borderId="0" xfId="0" applyNumberFormat="1" applyFont="1" applyFill="1" applyAlignment="1">
      <alignment horizontal="left" vertical="center"/>
    </xf>
    <xf numFmtId="16" fontId="405" fillId="0" borderId="0" xfId="0" applyNumberFormat="1" applyFont="1" applyAlignment="1">
      <alignment horizontal="left" vertical="center"/>
    </xf>
    <xf numFmtId="16" fontId="187" fillId="0" borderId="0" xfId="0" applyNumberFormat="1" applyFont="1" applyAlignment="1">
      <alignment horizontal="left" vertical="center"/>
    </xf>
    <xf numFmtId="0" fontId="407" fillId="0" borderId="0" xfId="0" applyFont="1" applyAlignment="1">
      <alignment horizontal="center" vertical="top"/>
    </xf>
    <xf numFmtId="0" fontId="403" fillId="0" borderId="0" xfId="0" applyFont="1" applyAlignment="1">
      <alignment horizontal="center" vertical="top"/>
    </xf>
    <xf numFmtId="0" fontId="408" fillId="0" borderId="62" xfId="13" applyFont="1" applyBorder="1" applyAlignment="1" applyProtection="1">
      <alignment horizontal="center" vertical="center" wrapText="1"/>
    </xf>
    <xf numFmtId="0" fontId="313" fillId="0" borderId="0" xfId="0" applyFont="1" applyAlignment="1">
      <alignment horizontal="right" vertical="center"/>
    </xf>
    <xf numFmtId="16" fontId="313" fillId="0" borderId="1" xfId="0" applyNumberFormat="1" applyFont="1" applyBorder="1" applyAlignment="1" applyProtection="1">
      <alignment horizontal="left" vertical="center"/>
      <protection locked="0"/>
    </xf>
    <xf numFmtId="16" fontId="403" fillId="0" borderId="1" xfId="0" applyNumberFormat="1" applyFont="1" applyBorder="1" applyAlignment="1" applyProtection="1">
      <alignment horizontal="left" vertical="center"/>
      <protection locked="0"/>
    </xf>
    <xf numFmtId="16" fontId="313" fillId="0" borderId="1" xfId="0" applyNumberFormat="1" applyFont="1" applyBorder="1" applyAlignment="1" applyProtection="1">
      <alignment horizontal="center" vertical="center"/>
      <protection locked="0"/>
    </xf>
    <xf numFmtId="16" fontId="101" fillId="0" borderId="1" xfId="0" applyNumberFormat="1" applyFont="1" applyBorder="1" applyAlignment="1" applyProtection="1">
      <alignment horizontal="left" vertical="center"/>
      <protection locked="0"/>
    </xf>
    <xf numFmtId="16" fontId="409" fillId="4" borderId="1" xfId="0" applyNumberFormat="1" applyFont="1" applyFill="1" applyBorder="1" applyAlignment="1" applyProtection="1">
      <alignment horizontal="center" vertical="center"/>
      <protection locked="0"/>
    </xf>
    <xf numFmtId="16" fontId="101" fillId="25" borderId="1" xfId="0" applyNumberFormat="1" applyFont="1" applyFill="1" applyBorder="1" applyAlignment="1" applyProtection="1">
      <alignment horizontal="left" vertical="center"/>
      <protection locked="0"/>
    </xf>
    <xf numFmtId="16" fontId="313" fillId="25" borderId="1" xfId="0" applyNumberFormat="1" applyFont="1" applyFill="1" applyBorder="1" applyAlignment="1" applyProtection="1">
      <alignment horizontal="center" vertical="center"/>
      <protection locked="0"/>
    </xf>
    <xf numFmtId="16" fontId="313" fillId="16" borderId="2" xfId="0" applyNumberFormat="1" applyFont="1" applyFill="1" applyBorder="1" applyAlignment="1" applyProtection="1">
      <alignment horizontal="left" vertical="center"/>
      <protection locked="0"/>
    </xf>
    <xf numFmtId="16" fontId="313" fillId="16" borderId="2" xfId="0" applyNumberFormat="1" applyFont="1" applyFill="1" applyBorder="1" applyAlignment="1" applyProtection="1">
      <alignment horizontal="center" vertical="center"/>
      <protection locked="0"/>
    </xf>
    <xf numFmtId="16" fontId="313" fillId="16" borderId="1" xfId="0" applyNumberFormat="1" applyFont="1" applyFill="1" applyBorder="1" applyAlignment="1" applyProtection="1">
      <alignment horizontal="center" vertical="center" wrapText="1"/>
      <protection locked="0"/>
    </xf>
    <xf numFmtId="16" fontId="313" fillId="4" borderId="1" xfId="0" applyNumberFormat="1" applyFont="1" applyFill="1" applyBorder="1" applyAlignment="1" applyProtection="1">
      <alignment horizontal="center" vertical="center"/>
      <protection locked="0"/>
    </xf>
    <xf numFmtId="16" fontId="101" fillId="2" borderId="1" xfId="0" applyNumberFormat="1" applyFont="1" applyFill="1" applyBorder="1" applyAlignment="1" applyProtection="1">
      <alignment horizontal="left" vertical="center"/>
      <protection locked="0"/>
    </xf>
    <xf numFmtId="16" fontId="403" fillId="2" borderId="1" xfId="0" applyNumberFormat="1" applyFont="1" applyFill="1" applyBorder="1" applyAlignment="1" applyProtection="1">
      <alignment horizontal="right" vertical="center"/>
      <protection locked="0"/>
    </xf>
    <xf numFmtId="16" fontId="313" fillId="16" borderId="1" xfId="0" applyNumberFormat="1" applyFont="1" applyFill="1" applyBorder="1" applyAlignment="1" applyProtection="1">
      <alignment horizontal="center" vertical="center"/>
      <protection locked="0"/>
    </xf>
    <xf numFmtId="0" fontId="94" fillId="0" borderId="0" xfId="0" applyFont="1" applyAlignment="1" applyProtection="1">
      <alignment horizontal="center" vertical="top"/>
      <protection locked="0"/>
    </xf>
    <xf numFmtId="0" fontId="92" fillId="0" borderId="16" xfId="0" applyFont="1" applyBorder="1" applyAlignment="1" applyProtection="1">
      <alignment horizontal="center" vertical="top"/>
      <protection locked="0"/>
    </xf>
    <xf numFmtId="0" fontId="92" fillId="0" borderId="14" xfId="0" applyFont="1" applyBorder="1" applyAlignment="1" applyProtection="1">
      <alignment horizontal="center" vertical="center" wrapText="1"/>
      <protection locked="0"/>
    </xf>
    <xf numFmtId="0" fontId="92" fillId="0" borderId="5" xfId="0" applyFont="1" applyBorder="1" applyAlignment="1" applyProtection="1">
      <alignment horizontal="center" vertical="center" wrapText="1"/>
      <protection locked="0"/>
    </xf>
    <xf numFmtId="0" fontId="403" fillId="0" borderId="5" xfId="0" applyFont="1" applyBorder="1" applyAlignment="1" applyProtection="1">
      <alignment horizontal="center" vertical="center" wrapText="1"/>
      <protection locked="0"/>
    </xf>
    <xf numFmtId="0" fontId="403" fillId="0" borderId="5" xfId="0" applyFont="1" applyBorder="1" applyAlignment="1" applyProtection="1">
      <alignment horizontal="center" vertical="top" wrapText="1"/>
      <protection locked="0"/>
    </xf>
    <xf numFmtId="0" fontId="410" fillId="0" borderId="4" xfId="0" applyFont="1" applyBorder="1" applyAlignment="1">
      <alignment horizontal="right" vertical="top"/>
    </xf>
    <xf numFmtId="0" fontId="98" fillId="0" borderId="13" xfId="0" applyFont="1" applyBorder="1" applyAlignment="1" applyProtection="1">
      <alignment horizontal="right" vertical="top"/>
      <protection locked="0"/>
    </xf>
    <xf numFmtId="0" fontId="92" fillId="0" borderId="12" xfId="0" applyFont="1" applyBorder="1" applyAlignment="1" applyProtection="1">
      <alignment horizontal="center" vertical="center" wrapText="1"/>
      <protection locked="0"/>
    </xf>
    <xf numFmtId="0" fontId="98" fillId="0" borderId="5" xfId="0" applyFont="1" applyBorder="1" applyAlignment="1" applyProtection="1">
      <alignment horizontal="center" vertical="top"/>
      <protection locked="0"/>
    </xf>
    <xf numFmtId="0" fontId="402" fillId="0" borderId="5" xfId="0" applyFont="1" applyBorder="1" applyAlignment="1" applyProtection="1">
      <alignment horizontal="center" vertical="top"/>
      <protection locked="0"/>
    </xf>
    <xf numFmtId="16" fontId="403" fillId="0" borderId="2" xfId="0" applyNumberFormat="1" applyFont="1" applyBorder="1" applyAlignment="1" applyProtection="1">
      <alignment horizontal="left" vertical="center"/>
      <protection locked="0"/>
    </xf>
    <xf numFmtId="16" fontId="403" fillId="0" borderId="2" xfId="0" applyNumberFormat="1" applyFont="1" applyBorder="1" applyAlignment="1" applyProtection="1">
      <alignment horizontal="center" vertical="center"/>
      <protection locked="0"/>
    </xf>
    <xf numFmtId="16" fontId="411" fillId="4" borderId="9" xfId="13" applyNumberFormat="1" applyFont="1" applyFill="1" applyBorder="1" applyAlignment="1" applyProtection="1">
      <alignment horizontal="left" vertical="center"/>
      <protection locked="0"/>
    </xf>
    <xf numFmtId="16" fontId="313" fillId="4" borderId="10" xfId="0" applyNumberFormat="1" applyFont="1" applyFill="1" applyBorder="1" applyAlignment="1" applyProtection="1">
      <alignment horizontal="center" vertical="center"/>
      <protection locked="0"/>
    </xf>
    <xf numFmtId="16" fontId="101" fillId="4" borderId="2" xfId="0" applyNumberFormat="1" applyFont="1" applyFill="1" applyBorder="1" applyAlignment="1" applyProtection="1">
      <alignment horizontal="center" vertical="center"/>
      <protection locked="0"/>
    </xf>
    <xf numFmtId="16" fontId="412" fillId="2" borderId="15" xfId="0" applyNumberFormat="1" applyFont="1" applyFill="1" applyBorder="1" applyAlignment="1" applyProtection="1">
      <alignment horizontal="center" vertical="center"/>
      <protection locked="0"/>
    </xf>
    <xf numFmtId="16" fontId="101" fillId="0" borderId="7" xfId="0" applyNumberFormat="1" applyFont="1" applyBorder="1" applyAlignment="1" applyProtection="1">
      <alignment horizontal="left" vertical="center"/>
      <protection locked="0"/>
    </xf>
    <xf numFmtId="16" fontId="403" fillId="2" borderId="12" xfId="0" applyNumberFormat="1" applyFont="1" applyFill="1" applyBorder="1" applyAlignment="1" applyProtection="1">
      <alignment horizontal="left" vertical="center"/>
      <protection locked="0"/>
    </xf>
    <xf numFmtId="16" fontId="313" fillId="0" borderId="7" xfId="0" applyNumberFormat="1" applyFont="1" applyBorder="1" applyAlignment="1" applyProtection="1">
      <alignment horizontal="left" vertical="center"/>
      <protection locked="0"/>
    </xf>
    <xf numFmtId="16" fontId="101" fillId="0" borderId="7" xfId="0" applyNumberFormat="1" applyFont="1" applyBorder="1" applyAlignment="1" applyProtection="1">
      <alignment horizontal="center" vertical="center"/>
      <protection locked="0"/>
    </xf>
    <xf numFmtId="16" fontId="313" fillId="0" borderId="10" xfId="0" applyNumberFormat="1" applyFont="1" applyBorder="1" applyAlignment="1" applyProtection="1">
      <alignment horizontal="center" vertical="center"/>
      <protection locked="0"/>
    </xf>
    <xf numFmtId="16" fontId="403" fillId="0" borderId="5" xfId="0" applyNumberFormat="1" applyFont="1" applyBorder="1" applyAlignment="1" applyProtection="1">
      <alignment horizontal="left" vertical="center"/>
      <protection locked="0"/>
    </xf>
    <xf numFmtId="16" fontId="403" fillId="0" borderId="5" xfId="0" applyNumberFormat="1" applyFont="1" applyBorder="1" applyAlignment="1" applyProtection="1">
      <alignment horizontal="center" vertical="center"/>
      <protection locked="0"/>
    </xf>
    <xf numFmtId="16" fontId="403" fillId="2" borderId="12" xfId="0" applyNumberFormat="1" applyFont="1" applyFill="1" applyBorder="1" applyAlignment="1" applyProtection="1">
      <alignment horizontal="center" vertical="center"/>
      <protection locked="0"/>
    </xf>
    <xf numFmtId="16" fontId="403" fillId="0" borderId="12" xfId="0" applyNumberFormat="1" applyFont="1" applyBorder="1" applyAlignment="1" applyProtection="1">
      <alignment horizontal="left" vertical="center"/>
      <protection locked="0"/>
    </xf>
    <xf numFmtId="0" fontId="92" fillId="0" borderId="5" xfId="0" applyFont="1" applyBorder="1" applyAlignment="1" applyProtection="1">
      <alignment horizontal="center" vertical="center"/>
      <protection locked="0"/>
    </xf>
    <xf numFmtId="0" fontId="410" fillId="0" borderId="4" xfId="0" applyFont="1" applyBorder="1" applyAlignment="1" applyProtection="1">
      <alignment horizontal="right" vertical="top"/>
      <protection locked="0"/>
    </xf>
    <xf numFmtId="0" fontId="94" fillId="0" borderId="5" xfId="0" applyFont="1" applyBorder="1" applyAlignment="1" applyProtection="1">
      <alignment horizontal="center" vertical="center"/>
      <protection locked="0"/>
    </xf>
    <xf numFmtId="16" fontId="101" fillId="4" borderId="7" xfId="0" applyNumberFormat="1" applyFont="1" applyFill="1" applyBorder="1" applyAlignment="1" applyProtection="1">
      <alignment horizontal="left" vertical="center"/>
      <protection locked="0"/>
    </xf>
    <xf numFmtId="16" fontId="403" fillId="2" borderId="15" xfId="0" quotePrefix="1" applyNumberFormat="1" applyFont="1" applyFill="1" applyBorder="1" applyAlignment="1" applyProtection="1">
      <alignment horizontal="left" vertical="center"/>
      <protection locked="0"/>
    </xf>
    <xf numFmtId="16" fontId="313" fillId="2" borderId="36" xfId="0" applyNumberFormat="1" applyFont="1" applyFill="1" applyBorder="1" applyAlignment="1" applyProtection="1">
      <alignment horizontal="left" vertical="center"/>
      <protection locked="0"/>
    </xf>
    <xf numFmtId="169" fontId="95" fillId="2" borderId="5" xfId="0" applyNumberFormat="1" applyFont="1" applyFill="1" applyBorder="1" applyAlignment="1" applyProtection="1">
      <alignment horizontal="center" vertical="center"/>
      <protection locked="0"/>
    </xf>
    <xf numFmtId="0" fontId="403" fillId="0" borderId="16" xfId="0" applyFont="1" applyBorder="1" applyAlignment="1" applyProtection="1">
      <alignment horizontal="center" vertical="top"/>
      <protection locked="0"/>
    </xf>
    <xf numFmtId="0" fontId="403" fillId="0" borderId="14" xfId="0" applyFont="1" applyBorder="1" applyAlignment="1" applyProtection="1">
      <alignment horizontal="center" vertical="center" wrapText="1"/>
      <protection locked="0"/>
    </xf>
    <xf numFmtId="0" fontId="101" fillId="0" borderId="41" xfId="0" applyFont="1" applyBorder="1" applyAlignment="1" applyProtection="1">
      <alignment horizontal="center" vertical="center" wrapText="1"/>
      <protection locked="0"/>
    </xf>
    <xf numFmtId="0" fontId="403" fillId="0" borderId="56" xfId="0" applyFont="1" applyBorder="1" applyAlignment="1" applyProtection="1">
      <alignment horizontal="left" vertical="center" wrapText="1"/>
      <protection locked="0"/>
    </xf>
    <xf numFmtId="0" fontId="403" fillId="0" borderId="15" xfId="0" applyFont="1" applyBorder="1" applyAlignment="1" applyProtection="1">
      <alignment horizontal="center" vertical="center" wrapText="1"/>
      <protection locked="0"/>
    </xf>
    <xf numFmtId="0" fontId="101" fillId="0" borderId="15" xfId="0" applyFont="1" applyBorder="1" applyAlignment="1" applyProtection="1">
      <alignment horizontal="center" vertical="top" wrapText="1"/>
      <protection locked="0"/>
    </xf>
    <xf numFmtId="0" fontId="403" fillId="2" borderId="15" xfId="0" applyFont="1" applyFill="1" applyBorder="1" applyAlignment="1" applyProtection="1">
      <alignment horizontal="center" vertical="top" wrapText="1"/>
      <protection locked="0"/>
    </xf>
    <xf numFmtId="0" fontId="402" fillId="0" borderId="13" xfId="0" applyFont="1" applyBorder="1" applyAlignment="1" applyProtection="1">
      <alignment horizontal="right" vertical="top"/>
      <protection locked="0"/>
    </xf>
    <xf numFmtId="0" fontId="403" fillId="0" borderId="12" xfId="0" applyFont="1" applyBorder="1" applyAlignment="1" applyProtection="1">
      <alignment horizontal="center" vertical="center" wrapText="1"/>
      <protection locked="0"/>
    </xf>
    <xf numFmtId="0" fontId="101" fillId="0" borderId="11" xfId="0" applyFont="1" applyBorder="1" applyAlignment="1" applyProtection="1">
      <alignment horizontal="center" vertical="center" wrapText="1"/>
      <protection locked="0"/>
    </xf>
    <xf numFmtId="0" fontId="403" fillId="0" borderId="32" xfId="0" applyFont="1" applyBorder="1" applyAlignment="1" applyProtection="1">
      <alignment horizontal="left" vertical="center" wrapText="1"/>
      <protection locked="0"/>
    </xf>
    <xf numFmtId="0" fontId="403" fillId="0" borderId="12" xfId="0" applyFont="1" applyBorder="1" applyAlignment="1" applyProtection="1">
      <alignment horizontal="left" vertical="center" wrapText="1"/>
      <protection locked="0"/>
    </xf>
    <xf numFmtId="0" fontId="402" fillId="0" borderId="12" xfId="0" applyFont="1" applyBorder="1" applyAlignment="1" applyProtection="1">
      <alignment horizontal="center" vertical="top"/>
      <protection locked="0"/>
    </xf>
    <xf numFmtId="0" fontId="402" fillId="2" borderId="12" xfId="0" applyFont="1" applyFill="1" applyBorder="1" applyAlignment="1" applyProtection="1">
      <alignment horizontal="center" vertical="top"/>
      <protection locked="0"/>
    </xf>
    <xf numFmtId="0" fontId="407" fillId="0" borderId="0" xfId="0" applyFont="1" applyAlignment="1" applyProtection="1">
      <alignment horizontal="center" vertical="top"/>
      <protection locked="0"/>
    </xf>
    <xf numFmtId="0" fontId="92" fillId="0" borderId="1" xfId="0" applyFont="1" applyBorder="1" applyAlignment="1" applyProtection="1">
      <alignment horizontal="center" vertical="center" wrapText="1"/>
      <protection locked="0"/>
    </xf>
    <xf numFmtId="0" fontId="403" fillId="0" borderId="1" xfId="0" applyFont="1" applyBorder="1" applyAlignment="1" applyProtection="1">
      <alignment horizontal="center" vertical="center" wrapText="1"/>
      <protection locked="0"/>
    </xf>
    <xf numFmtId="0" fontId="403" fillId="0" borderId="1" xfId="0" applyFont="1" applyBorder="1" applyAlignment="1" applyProtection="1">
      <alignment horizontal="center" vertical="top" wrapText="1"/>
      <protection locked="0"/>
    </xf>
    <xf numFmtId="0" fontId="403" fillId="0" borderId="20" xfId="0" applyFont="1" applyBorder="1" applyAlignment="1" applyProtection="1">
      <alignment horizontal="center" vertical="top" wrapText="1"/>
      <protection locked="0"/>
    </xf>
    <xf numFmtId="0" fontId="402" fillId="0" borderId="55" xfId="0" applyFont="1" applyBorder="1" applyAlignment="1" applyProtection="1">
      <alignment horizontal="center" vertical="top"/>
      <protection locked="0"/>
    </xf>
    <xf numFmtId="16" fontId="313" fillId="4" borderId="31" xfId="0" applyNumberFormat="1" applyFont="1" applyFill="1" applyBorder="1" applyAlignment="1" applyProtection="1">
      <alignment horizontal="center" vertical="center"/>
      <protection locked="0"/>
    </xf>
    <xf numFmtId="16" fontId="403" fillId="2" borderId="3" xfId="0" applyNumberFormat="1" applyFont="1" applyFill="1" applyBorder="1" applyAlignment="1" applyProtection="1">
      <alignment horizontal="left" vertical="center"/>
      <protection locked="0"/>
    </xf>
    <xf numFmtId="16" fontId="313" fillId="2" borderId="11" xfId="0" applyNumberFormat="1" applyFont="1" applyFill="1" applyBorder="1" applyAlignment="1" applyProtection="1">
      <alignment horizontal="center" vertical="center"/>
      <protection locked="0"/>
    </xf>
    <xf numFmtId="16" fontId="313" fillId="2" borderId="10" xfId="0" applyNumberFormat="1" applyFont="1" applyFill="1" applyBorder="1" applyAlignment="1" applyProtection="1">
      <alignment horizontal="center" vertical="center"/>
      <protection locked="0"/>
    </xf>
    <xf numFmtId="16" fontId="313" fillId="2" borderId="31" xfId="0" applyNumberFormat="1" applyFont="1" applyFill="1" applyBorder="1" applyAlignment="1" applyProtection="1">
      <alignment horizontal="center" vertical="center"/>
      <protection locked="0"/>
    </xf>
    <xf numFmtId="16" fontId="29" fillId="0" borderId="0" xfId="0" applyNumberFormat="1" applyFont="1" applyAlignment="1">
      <alignment horizontal="left"/>
    </xf>
    <xf numFmtId="16" fontId="282" fillId="28" borderId="0" xfId="0" applyNumberFormat="1" applyFont="1" applyFill="1" applyAlignment="1">
      <alignment horizontal="left"/>
    </xf>
    <xf numFmtId="16" fontId="29" fillId="25" borderId="0" xfId="0" applyNumberFormat="1" applyFont="1" applyFill="1" applyAlignment="1">
      <alignment horizontal="left"/>
    </xf>
    <xf numFmtId="16" fontId="282" fillId="25" borderId="0" xfId="0" applyNumberFormat="1" applyFont="1" applyFill="1" applyAlignment="1">
      <alignment horizontal="left"/>
    </xf>
    <xf numFmtId="0" fontId="413" fillId="35" borderId="67" xfId="0" applyFont="1" applyFill="1" applyBorder="1" applyAlignment="1">
      <alignment wrapText="1"/>
    </xf>
    <xf numFmtId="0" fontId="413" fillId="35" borderId="67" xfId="0" applyFont="1" applyFill="1" applyBorder="1" applyAlignment="1">
      <alignment horizontal="center" wrapText="1"/>
    </xf>
    <xf numFmtId="16" fontId="413" fillId="35" borderId="67" xfId="0" applyNumberFormat="1" applyFont="1" applyFill="1" applyBorder="1" applyAlignment="1">
      <alignment horizontal="center" wrapText="1"/>
    </xf>
    <xf numFmtId="16" fontId="413" fillId="35" borderId="67" xfId="0" applyNumberFormat="1" applyFont="1" applyFill="1" applyBorder="1" applyAlignment="1">
      <alignment horizontal="center"/>
    </xf>
    <xf numFmtId="16" fontId="413" fillId="35" borderId="77" xfId="0" applyNumberFormat="1" applyFont="1" applyFill="1" applyBorder="1" applyAlignment="1">
      <alignment horizontal="center"/>
    </xf>
    <xf numFmtId="0" fontId="414" fillId="0" borderId="0" xfId="0" applyFont="1"/>
    <xf numFmtId="16" fontId="414" fillId="0" borderId="0" xfId="0" applyNumberFormat="1" applyFont="1" applyAlignment="1">
      <alignment horizontal="center"/>
    </xf>
    <xf numFmtId="16" fontId="415" fillId="0" borderId="0" xfId="0" applyNumberFormat="1" applyFont="1" applyAlignment="1">
      <alignment horizontal="center"/>
    </xf>
    <xf numFmtId="0" fontId="416" fillId="15" borderId="67" xfId="0" applyFont="1" applyFill="1" applyBorder="1"/>
    <xf numFmtId="0" fontId="416" fillId="15" borderId="67" xfId="0" applyFont="1" applyFill="1" applyBorder="1" applyAlignment="1">
      <alignment horizontal="center"/>
    </xf>
    <xf numFmtId="16" fontId="416" fillId="15" borderId="67" xfId="0" applyNumberFormat="1" applyFont="1" applyFill="1" applyBorder="1" applyAlignment="1">
      <alignment horizontal="center"/>
    </xf>
    <xf numFmtId="0" fontId="417" fillId="0" borderId="0" xfId="0" applyFont="1"/>
    <xf numFmtId="16" fontId="418" fillId="0" borderId="0" xfId="0" applyNumberFormat="1" applyFont="1" applyAlignment="1">
      <alignment horizontal="center"/>
    </xf>
    <xf numFmtId="16" fontId="419" fillId="4" borderId="1" xfId="0" applyNumberFormat="1" applyFont="1" applyFill="1" applyBorder="1" applyAlignment="1" applyProtection="1">
      <alignment horizontal="center" vertical="center"/>
      <protection locked="0"/>
    </xf>
    <xf numFmtId="16" fontId="228" fillId="4" borderId="1" xfId="0" applyNumberFormat="1" applyFont="1" applyFill="1" applyBorder="1" applyAlignment="1" applyProtection="1">
      <alignment horizontal="left" vertical="center"/>
      <protection locked="0"/>
    </xf>
    <xf numFmtId="16" fontId="126" fillId="0" borderId="0" xfId="0" applyNumberFormat="1" applyFont="1" applyAlignment="1" applyProtection="1">
      <alignment horizontal="left" vertical="center"/>
      <protection locked="0"/>
    </xf>
    <xf numFmtId="16" fontId="420" fillId="0" borderId="0" xfId="0" applyNumberFormat="1" applyFont="1" applyAlignment="1">
      <alignment horizontal="left"/>
    </xf>
    <xf numFmtId="0" fontId="421" fillId="0" borderId="0" xfId="0" applyFont="1" applyAlignment="1">
      <alignment horizontal="center" vertical="center"/>
    </xf>
    <xf numFmtId="16" fontId="422" fillId="0" borderId="0" xfId="0" applyNumberFormat="1" applyFont="1" applyAlignment="1">
      <alignment horizontal="left" vertical="center"/>
    </xf>
    <xf numFmtId="0" fontId="423" fillId="0" borderId="0" xfId="0" applyFont="1" applyAlignment="1">
      <alignment vertical="center"/>
    </xf>
    <xf numFmtId="0" fontId="424" fillId="0" borderId="0" xfId="0" applyFont="1" applyAlignment="1">
      <alignment horizontal="center" vertical="center"/>
    </xf>
    <xf numFmtId="16" fontId="258" fillId="0" borderId="4" xfId="0" applyNumberFormat="1" applyFont="1" applyBorder="1" applyAlignment="1">
      <alignment horizontal="left" vertical="center"/>
    </xf>
    <xf numFmtId="168" fontId="0" fillId="0" borderId="2" xfId="0" applyNumberFormat="1" applyBorder="1" applyAlignment="1">
      <alignment horizontal="left" vertical="center"/>
    </xf>
    <xf numFmtId="0" fontId="245" fillId="0" borderId="0" xfId="0" applyFont="1" applyAlignment="1">
      <alignment horizontal="right" vertical="center"/>
    </xf>
    <xf numFmtId="0" fontId="245" fillId="0" borderId="0" xfId="2" applyFont="1" applyAlignment="1">
      <alignment horizontal="right" vertical="center" indent="1"/>
    </xf>
    <xf numFmtId="0" fontId="245" fillId="0" borderId="0" xfId="2" applyFont="1" applyAlignment="1">
      <alignment horizontal="right" vertical="center" wrapText="1" indent="1"/>
    </xf>
    <xf numFmtId="16" fontId="416" fillId="4" borderId="67" xfId="0" applyNumberFormat="1" applyFont="1" applyFill="1" applyBorder="1" applyAlignment="1">
      <alignment horizontal="center"/>
    </xf>
    <xf numFmtId="16" fontId="416" fillId="4" borderId="77" xfId="0" applyNumberFormat="1" applyFont="1" applyFill="1" applyBorder="1" applyAlignment="1">
      <alignment horizontal="center"/>
    </xf>
    <xf numFmtId="16" fontId="182" fillId="2" borderId="0" xfId="0" applyNumberFormat="1" applyFont="1" applyFill="1" applyAlignment="1" applyProtection="1">
      <alignment horizontal="left" vertical="center"/>
      <protection locked="0"/>
    </xf>
    <xf numFmtId="1" fontId="100" fillId="2" borderId="0" xfId="0" applyNumberFormat="1" applyFont="1" applyFill="1" applyAlignment="1" applyProtection="1">
      <alignment horizontal="center" vertical="center"/>
      <protection locked="0"/>
    </xf>
    <xf numFmtId="16" fontId="100" fillId="2" borderId="0" xfId="0" applyNumberFormat="1" applyFont="1" applyFill="1" applyAlignment="1" applyProtection="1">
      <alignment horizontal="center" vertical="center"/>
      <protection locked="0"/>
    </xf>
    <xf numFmtId="16" fontId="403" fillId="2" borderId="16" xfId="0" applyNumberFormat="1" applyFont="1" applyFill="1" applyBorder="1" applyAlignment="1" applyProtection="1">
      <alignment horizontal="left" vertical="center"/>
      <protection locked="0"/>
    </xf>
    <xf numFmtId="0" fontId="339" fillId="0" borderId="1" xfId="0" applyFont="1" applyBorder="1" applyAlignment="1" applyProtection="1">
      <alignment horizontal="center" vertical="center" wrapText="1"/>
      <protection locked="0"/>
    </xf>
    <xf numFmtId="0" fontId="339" fillId="0" borderId="14" xfId="0" applyFont="1" applyBorder="1" applyAlignment="1" applyProtection="1">
      <alignment horizontal="center" vertical="center" wrapText="1"/>
      <protection locked="0"/>
    </xf>
    <xf numFmtId="16" fontId="229" fillId="0" borderId="1" xfId="0" applyNumberFormat="1" applyFont="1" applyBorder="1" applyAlignment="1" applyProtection="1">
      <alignment horizontal="left" vertical="center"/>
      <protection locked="0"/>
    </xf>
    <xf numFmtId="0" fontId="426" fillId="0" borderId="14" xfId="0" applyFont="1" applyBorder="1" applyAlignment="1" applyProtection="1">
      <alignment horizontal="center" vertical="center"/>
      <protection locked="0"/>
    </xf>
    <xf numFmtId="16" fontId="335" fillId="3" borderId="0" xfId="0" applyNumberFormat="1" applyFont="1" applyFill="1" applyAlignment="1">
      <alignment horizontal="center" vertical="center"/>
    </xf>
    <xf numFmtId="0" fontId="285" fillId="3" borderId="0" xfId="0" applyFont="1" applyFill="1" applyAlignment="1">
      <alignment horizontal="right" wrapText="1"/>
    </xf>
    <xf numFmtId="16" fontId="282" fillId="3" borderId="0" xfId="0" applyNumberFormat="1" applyFont="1" applyFill="1" applyAlignment="1">
      <alignment horizontal="center" vertical="center"/>
    </xf>
    <xf numFmtId="16" fontId="229" fillId="0" borderId="0" xfId="0" applyNumberFormat="1" applyFont="1" applyAlignment="1" applyProtection="1">
      <alignment horizontal="left" vertical="center"/>
      <protection locked="0"/>
    </xf>
    <xf numFmtId="16" fontId="229" fillId="0" borderId="0" xfId="0" applyNumberFormat="1" applyFont="1" applyAlignment="1" applyProtection="1">
      <alignment horizontal="center" vertical="center"/>
      <protection locked="0"/>
    </xf>
    <xf numFmtId="16" fontId="0" fillId="0" borderId="0" xfId="0" applyNumberFormat="1" applyAlignment="1" applyProtection="1">
      <alignment horizontal="center" vertical="center"/>
      <protection locked="0"/>
    </xf>
    <xf numFmtId="16" fontId="229" fillId="2" borderId="0" xfId="0" applyNumberFormat="1" applyFont="1" applyFill="1" applyAlignment="1" applyProtection="1">
      <alignment horizontal="center" vertical="center"/>
      <protection locked="0"/>
    </xf>
    <xf numFmtId="0" fontId="403" fillId="2" borderId="51" xfId="0" applyFont="1" applyFill="1" applyBorder="1" applyAlignment="1" applyProtection="1">
      <alignment horizontal="center" vertical="top" wrapText="1"/>
      <protection locked="0"/>
    </xf>
    <xf numFmtId="0" fontId="402" fillId="2" borderId="11" xfId="0" applyFont="1" applyFill="1" applyBorder="1" applyAlignment="1" applyProtection="1">
      <alignment horizontal="center" vertical="top"/>
      <protection locked="0"/>
    </xf>
    <xf numFmtId="16" fontId="313" fillId="2" borderId="6" xfId="0" applyNumberFormat="1" applyFont="1" applyFill="1" applyBorder="1" applyAlignment="1" applyProtection="1">
      <alignment horizontal="center" vertical="center"/>
      <protection locked="0"/>
    </xf>
    <xf numFmtId="169" fontId="95" fillId="2" borderId="55" xfId="0" applyNumberFormat="1" applyFont="1" applyFill="1" applyBorder="1" applyAlignment="1" applyProtection="1">
      <alignment horizontal="center" vertical="center"/>
      <protection locked="0"/>
    </xf>
    <xf numFmtId="0" fontId="403" fillId="2" borderId="0" xfId="0" applyFont="1" applyFill="1" applyAlignment="1" applyProtection="1">
      <alignment horizontal="center" vertical="top" wrapText="1"/>
      <protection locked="0"/>
    </xf>
    <xf numFmtId="0" fontId="402" fillId="2" borderId="0" xfId="0" applyFont="1" applyFill="1" applyAlignment="1" applyProtection="1">
      <alignment horizontal="center" vertical="top"/>
      <protection locked="0"/>
    </xf>
    <xf numFmtId="16" fontId="313" fillId="2" borderId="0" xfId="0" applyNumberFormat="1" applyFont="1" applyFill="1" applyAlignment="1" applyProtection="1">
      <alignment horizontal="center" vertical="center"/>
      <protection locked="0"/>
    </xf>
    <xf numFmtId="169" fontId="95" fillId="2" borderId="0" xfId="0" applyNumberFormat="1" applyFont="1" applyFill="1" applyAlignment="1" applyProtection="1">
      <alignment horizontal="center" vertical="center"/>
      <protection locked="0"/>
    </xf>
    <xf numFmtId="0" fontId="403" fillId="2" borderId="31" xfId="0" applyFont="1" applyFill="1" applyBorder="1" applyAlignment="1" applyProtection="1">
      <alignment horizontal="center" vertical="top" wrapText="1"/>
      <protection locked="0"/>
    </xf>
    <xf numFmtId="169" fontId="95" fillId="2" borderId="31" xfId="0" applyNumberFormat="1" applyFont="1" applyFill="1" applyBorder="1" applyAlignment="1" applyProtection="1">
      <alignment horizontal="center" vertical="center"/>
      <protection locked="0"/>
    </xf>
    <xf numFmtId="0" fontId="95" fillId="2" borderId="5" xfId="0" applyFont="1" applyFill="1" applyBorder="1" applyAlignment="1" applyProtection="1">
      <alignment horizontal="center" vertical="center"/>
      <protection locked="0"/>
    </xf>
    <xf numFmtId="0" fontId="427" fillId="0" borderId="0" xfId="0" applyFont="1"/>
    <xf numFmtId="0" fontId="101" fillId="2" borderId="15" xfId="0" applyFont="1" applyFill="1" applyBorder="1" applyAlignment="1" applyProtection="1">
      <alignment horizontal="center" vertical="top" wrapText="1"/>
      <protection locked="0"/>
    </xf>
    <xf numFmtId="0" fontId="40" fillId="0" borderId="0" xfId="2" applyFont="1" applyAlignment="1">
      <alignment horizontal="center" vertical="center"/>
    </xf>
    <xf numFmtId="0" fontId="428" fillId="0" borderId="0" xfId="2" applyFont="1" applyAlignment="1">
      <alignment horizontal="center" vertical="center"/>
    </xf>
    <xf numFmtId="16" fontId="192" fillId="2" borderId="12" xfId="0" applyNumberFormat="1" applyFont="1" applyFill="1" applyBorder="1" applyAlignment="1">
      <alignment horizontal="left" vertical="center"/>
    </xf>
    <xf numFmtId="16" fontId="100" fillId="4" borderId="12" xfId="0" applyNumberFormat="1" applyFont="1" applyFill="1" applyBorder="1" applyAlignment="1" applyProtection="1">
      <alignment horizontal="center" vertical="center"/>
      <protection locked="0"/>
    </xf>
    <xf numFmtId="16" fontId="37" fillId="4" borderId="15" xfId="0" applyNumberFormat="1" applyFont="1" applyFill="1" applyBorder="1" applyAlignment="1">
      <alignment horizontal="center" vertical="center"/>
    </xf>
    <xf numFmtId="16" fontId="0" fillId="4" borderId="15" xfId="0" applyNumberFormat="1" applyFill="1" applyBorder="1" applyAlignment="1">
      <alignment horizontal="center" vertical="center"/>
    </xf>
    <xf numFmtId="0" fontId="141" fillId="9" borderId="77" xfId="0" applyFont="1" applyFill="1" applyBorder="1" applyAlignment="1">
      <alignment horizontal="center"/>
    </xf>
    <xf numFmtId="0" fontId="141" fillId="9" borderId="1" xfId="0" applyFont="1" applyFill="1" applyBorder="1"/>
    <xf numFmtId="0" fontId="271" fillId="0" borderId="101" xfId="0" applyFont="1" applyBorder="1" applyAlignment="1">
      <alignment vertical="center"/>
    </xf>
    <xf numFmtId="0" fontId="181" fillId="0" borderId="57" xfId="0" applyFont="1" applyBorder="1" applyAlignment="1">
      <alignment horizontal="center" vertical="center" wrapText="1"/>
    </xf>
    <xf numFmtId="0" fontId="181" fillId="0" borderId="1" xfId="0" applyFont="1" applyBorder="1" applyAlignment="1">
      <alignment horizontal="center" vertical="center" wrapText="1"/>
    </xf>
    <xf numFmtId="0" fontId="245" fillId="0" borderId="0" xfId="0" applyFont="1" applyAlignment="1">
      <alignment vertical="center"/>
    </xf>
    <xf numFmtId="0" fontId="245" fillId="0" borderId="0" xfId="2" applyFont="1" applyAlignment="1">
      <alignment vertical="center"/>
    </xf>
    <xf numFmtId="16" fontId="44" fillId="0" borderId="10" xfId="0" applyNumberFormat="1" applyFont="1" applyBorder="1" applyAlignment="1">
      <alignment horizontal="left" vertical="center"/>
    </xf>
    <xf numFmtId="0" fontId="141" fillId="0" borderId="77" xfId="0" applyFont="1" applyBorder="1" applyAlignment="1">
      <alignment horizontal="center"/>
    </xf>
    <xf numFmtId="0" fontId="271" fillId="2" borderId="1" xfId="0" applyFont="1" applyFill="1" applyBorder="1" applyAlignment="1">
      <alignment vertical="center"/>
    </xf>
    <xf numFmtId="16" fontId="37" fillId="0" borderId="0" xfId="0" applyNumberFormat="1" applyFont="1" applyAlignment="1" applyProtection="1">
      <alignment horizontal="center" vertical="center"/>
      <protection locked="0"/>
    </xf>
    <xf numFmtId="16" fontId="37" fillId="0" borderId="0" xfId="0" applyNumberFormat="1" applyFont="1" applyAlignment="1">
      <alignment horizontal="center" vertical="center"/>
    </xf>
    <xf numFmtId="16" fontId="37" fillId="0" borderId="0" xfId="0" applyNumberFormat="1" applyFont="1" applyAlignment="1">
      <alignment horizontal="center"/>
    </xf>
    <xf numFmtId="16" fontId="275" fillId="0" borderId="1" xfId="0" applyNumberFormat="1" applyFont="1" applyBorder="1" applyAlignment="1" applyProtection="1">
      <alignment horizontal="left" vertical="center"/>
      <protection locked="0"/>
    </xf>
    <xf numFmtId="16" fontId="44" fillId="4" borderId="7" xfId="0" applyNumberFormat="1" applyFont="1" applyFill="1" applyBorder="1" applyAlignment="1">
      <alignment horizontal="center" vertical="center"/>
    </xf>
    <xf numFmtId="16" fontId="77" fillId="6" borderId="0" xfId="0" applyNumberFormat="1" applyFont="1" applyFill="1" applyAlignment="1">
      <alignment horizontal="center" vertical="center"/>
    </xf>
    <xf numFmtId="0" fontId="395" fillId="6" borderId="0" xfId="0" applyFont="1" applyFill="1" applyAlignment="1">
      <alignment horizontal="center" vertical="center"/>
    </xf>
    <xf numFmtId="16" fontId="86" fillId="0" borderId="0" xfId="0" applyNumberFormat="1" applyFont="1" applyAlignment="1">
      <alignment horizontal="left" vertical="center"/>
    </xf>
    <xf numFmtId="168" fontId="86" fillId="0" borderId="0" xfId="0" applyNumberFormat="1" applyFont="1" applyAlignment="1">
      <alignment horizontal="center" vertical="center"/>
    </xf>
    <xf numFmtId="0" fontId="430" fillId="0" borderId="0" xfId="0" applyFont="1" applyAlignment="1">
      <alignment horizontal="center" vertical="center" wrapText="1"/>
    </xf>
    <xf numFmtId="0" fontId="47" fillId="0" borderId="0" xfId="0" applyFont="1" applyAlignment="1">
      <alignment horizontal="center"/>
    </xf>
    <xf numFmtId="0" fontId="234" fillId="0" borderId="0" xfId="0" applyFont="1" applyAlignment="1">
      <alignment horizontal="center" wrapText="1"/>
    </xf>
    <xf numFmtId="0" fontId="47" fillId="0" borderId="0" xfId="0" applyFont="1" applyAlignment="1">
      <alignment horizontal="left"/>
    </xf>
    <xf numFmtId="16" fontId="119" fillId="0" borderId="0" xfId="0" applyNumberFormat="1" applyFont="1" applyAlignment="1">
      <alignment horizontal="left" vertical="center"/>
    </xf>
    <xf numFmtId="16" fontId="0" fillId="0" borderId="10" xfId="0" applyNumberFormat="1" applyBorder="1" applyAlignment="1" applyProtection="1">
      <alignment horizontal="left" vertical="center"/>
      <protection locked="0"/>
    </xf>
    <xf numFmtId="16" fontId="0" fillId="0" borderId="10" xfId="0" applyNumberFormat="1" applyBorder="1" applyAlignment="1" applyProtection="1">
      <alignment horizontal="center" vertical="center"/>
      <protection locked="0"/>
    </xf>
    <xf numFmtId="16" fontId="0" fillId="2" borderId="10" xfId="0" applyNumberFormat="1" applyFill="1" applyBorder="1" applyAlignment="1" applyProtection="1">
      <alignment horizontal="center" vertical="center"/>
      <protection locked="0"/>
    </xf>
    <xf numFmtId="16" fontId="0" fillId="0" borderId="104" xfId="0" applyNumberFormat="1" applyBorder="1" applyAlignment="1" applyProtection="1">
      <alignment horizontal="center" vertical="center"/>
      <protection locked="0"/>
    </xf>
    <xf numFmtId="16" fontId="432" fillId="2" borderId="3" xfId="0" applyNumberFormat="1" applyFont="1" applyFill="1" applyBorder="1" applyAlignment="1" applyProtection="1">
      <alignment horizontal="left" vertical="center"/>
      <protection locked="0"/>
    </xf>
    <xf numFmtId="16" fontId="409" fillId="4" borderId="16" xfId="0" applyNumberFormat="1" applyFont="1" applyFill="1" applyBorder="1" applyAlignment="1" applyProtection="1">
      <alignment horizontal="center" wrapText="1"/>
      <protection locked="0"/>
    </xf>
    <xf numFmtId="16" fontId="409" fillId="4" borderId="8" xfId="0" applyNumberFormat="1" applyFont="1" applyFill="1" applyBorder="1" applyAlignment="1" applyProtection="1">
      <alignment horizontal="center" vertical="center"/>
      <protection locked="0"/>
    </xf>
    <xf numFmtId="16" fontId="409" fillId="4" borderId="7" xfId="0" applyNumberFormat="1" applyFont="1" applyFill="1" applyBorder="1" applyAlignment="1" applyProtection="1">
      <alignment horizontal="center" vertical="center"/>
      <protection locked="0"/>
    </xf>
    <xf numFmtId="0" fontId="36" fillId="0" borderId="0" xfId="0" applyFont="1" applyAlignment="1">
      <alignment horizontal="center" vertical="center"/>
    </xf>
    <xf numFmtId="0" fontId="35" fillId="0" borderId="0" xfId="0" applyFont="1" applyAlignment="1">
      <alignment horizontal="center" vertical="center"/>
    </xf>
    <xf numFmtId="0" fontId="64" fillId="0" borderId="0" xfId="2" applyFont="1" applyAlignment="1">
      <alignment horizontal="center" vertical="center"/>
    </xf>
    <xf numFmtId="0" fontId="0" fillId="0" borderId="1" xfId="0" applyBorder="1" applyAlignment="1">
      <alignment horizontal="center" vertical="center"/>
    </xf>
    <xf numFmtId="0" fontId="37" fillId="0" borderId="1" xfId="0" applyFont="1" applyBorder="1" applyAlignment="1">
      <alignment horizontal="center" vertical="center"/>
    </xf>
    <xf numFmtId="0" fontId="95" fillId="0" borderId="1" xfId="0" applyFont="1" applyBorder="1" applyAlignment="1">
      <alignment horizontal="center" vertical="center"/>
    </xf>
    <xf numFmtId="16" fontId="304" fillId="0" borderId="0" xfId="0" applyNumberFormat="1" applyFont="1" applyAlignment="1">
      <alignment horizontal="center" vertical="center"/>
    </xf>
    <xf numFmtId="16" fontId="50" fillId="17" borderId="1" xfId="0" applyNumberFormat="1" applyFont="1" applyFill="1" applyBorder="1" applyAlignment="1">
      <alignment horizontal="center" vertical="center"/>
    </xf>
    <xf numFmtId="16" fontId="313" fillId="4" borderId="6" xfId="0" applyNumberFormat="1" applyFont="1" applyFill="1" applyBorder="1" applyAlignment="1" applyProtection="1">
      <alignment horizontal="center" vertical="center"/>
      <protection locked="0"/>
    </xf>
    <xf numFmtId="0" fontId="254" fillId="9" borderId="1" xfId="0" applyFont="1" applyFill="1" applyBorder="1" applyAlignment="1">
      <alignment vertical="center"/>
    </xf>
    <xf numFmtId="16" fontId="37" fillId="0" borderId="106" xfId="0" applyNumberFormat="1" applyFont="1" applyBorder="1" applyAlignment="1">
      <alignment horizontal="center" vertical="center"/>
    </xf>
    <xf numFmtId="16" fontId="44" fillId="0" borderId="31" xfId="0" applyNumberFormat="1" applyFont="1" applyBorder="1" applyAlignment="1">
      <alignment horizontal="left" vertical="center"/>
    </xf>
    <xf numFmtId="16" fontId="433" fillId="2" borderId="12" xfId="0" applyNumberFormat="1" applyFont="1" applyFill="1" applyBorder="1" applyAlignment="1" applyProtection="1">
      <alignment horizontal="left" vertical="center"/>
      <protection locked="0"/>
    </xf>
    <xf numFmtId="16" fontId="0" fillId="0" borderId="30" xfId="0" applyNumberFormat="1" applyBorder="1" applyAlignment="1">
      <alignment horizontal="center" vertical="center"/>
    </xf>
    <xf numFmtId="0" fontId="159" fillId="0" borderId="0" xfId="0" applyFont="1" applyAlignment="1">
      <alignment horizontal="left" vertical="center"/>
    </xf>
    <xf numFmtId="16" fontId="0" fillId="3" borderId="13" xfId="0" applyNumberFormat="1" applyFill="1" applyBorder="1"/>
    <xf numFmtId="16" fontId="0" fillId="3" borderId="10" xfId="0" applyNumberFormat="1" applyFill="1" applyBorder="1" applyAlignment="1">
      <alignment horizontal="center" vertical="center" wrapText="1"/>
    </xf>
    <xf numFmtId="0" fontId="173" fillId="0" borderId="0" xfId="13" applyFont="1" applyBorder="1" applyAlignment="1" applyProtection="1">
      <alignment horizontal="right" vertical="center" wrapText="1"/>
      <protection locked="0"/>
    </xf>
    <xf numFmtId="0" fontId="75" fillId="32" borderId="81" xfId="0" applyFont="1" applyFill="1" applyBorder="1" applyAlignment="1">
      <alignment vertical="center"/>
    </xf>
    <xf numFmtId="169" fontId="139" fillId="2" borderId="5" xfId="0" applyNumberFormat="1" applyFont="1" applyFill="1" applyBorder="1" applyAlignment="1" applyProtection="1">
      <alignment horizontal="center" vertical="center"/>
      <protection locked="0"/>
    </xf>
    <xf numFmtId="16" fontId="44" fillId="4" borderId="10" xfId="0" applyNumberFormat="1" applyFont="1" applyFill="1" applyBorder="1" applyAlignment="1">
      <alignment horizontal="center" vertical="center"/>
    </xf>
    <xf numFmtId="16" fontId="227" fillId="0" borderId="12" xfId="0" applyNumberFormat="1" applyFont="1" applyBorder="1" applyAlignment="1">
      <alignment horizontal="left" vertical="center"/>
    </xf>
    <xf numFmtId="16" fontId="228" fillId="0" borderId="12" xfId="0" applyNumberFormat="1" applyFont="1" applyBorder="1" applyAlignment="1">
      <alignment horizontal="left" vertical="center"/>
    </xf>
    <xf numFmtId="16" fontId="228" fillId="0" borderId="12" xfId="0" applyNumberFormat="1" applyFont="1" applyBorder="1" applyAlignment="1">
      <alignment horizontal="center" vertical="center"/>
    </xf>
    <xf numFmtId="16" fontId="230" fillId="0" borderId="12" xfId="0" applyNumberFormat="1" applyFont="1" applyBorder="1" applyAlignment="1">
      <alignment horizontal="center" vertical="center"/>
    </xf>
    <xf numFmtId="0" fontId="75" fillId="0" borderId="0" xfId="0" applyFont="1" applyAlignment="1">
      <alignment vertical="center"/>
    </xf>
    <xf numFmtId="0" fontId="240" fillId="0" borderId="0" xfId="0" applyFont="1" applyAlignment="1">
      <alignment vertical="center"/>
    </xf>
    <xf numFmtId="0" fontId="75" fillId="32" borderId="84" xfId="0" applyFont="1" applyFill="1" applyBorder="1" applyAlignment="1">
      <alignment vertical="center"/>
    </xf>
    <xf numFmtId="16" fontId="75" fillId="0" borderId="1" xfId="0" applyNumberFormat="1" applyFont="1" applyBorder="1" applyAlignment="1" applyProtection="1">
      <alignment horizontal="center" vertical="center"/>
      <protection locked="0"/>
    </xf>
    <xf numFmtId="16" fontId="228" fillId="0" borderId="7" xfId="0" applyNumberFormat="1" applyFont="1" applyBorder="1" applyAlignment="1" applyProtection="1">
      <alignment horizontal="center" vertical="center"/>
      <protection locked="0"/>
    </xf>
    <xf numFmtId="16" fontId="86" fillId="3" borderId="1" xfId="0" applyNumberFormat="1" applyFont="1" applyFill="1" applyBorder="1" applyAlignment="1">
      <alignment horizontal="center" vertical="center"/>
    </xf>
    <xf numFmtId="16" fontId="86" fillId="20" borderId="1" xfId="0" applyNumberFormat="1" applyFont="1" applyFill="1" applyBorder="1" applyAlignment="1">
      <alignment horizontal="center" vertical="center"/>
    </xf>
    <xf numFmtId="16" fontId="435" fillId="0" borderId="0" xfId="0" applyNumberFormat="1" applyFont="1" applyAlignment="1" applyProtection="1">
      <alignment horizontal="left" vertical="center"/>
      <protection locked="0"/>
    </xf>
    <xf numFmtId="16" fontId="436" fillId="2" borderId="12" xfId="0" applyNumberFormat="1" applyFont="1" applyFill="1" applyBorder="1" applyAlignment="1" applyProtection="1">
      <alignment horizontal="left" vertical="center"/>
      <protection locked="0"/>
    </xf>
    <xf numFmtId="16" fontId="101" fillId="4" borderId="1" xfId="0" applyNumberFormat="1" applyFont="1" applyFill="1" applyBorder="1" applyAlignment="1" applyProtection="1">
      <alignment horizontal="center" vertical="center"/>
      <protection locked="0"/>
    </xf>
    <xf numFmtId="0" fontId="274" fillId="2" borderId="1" xfId="0" applyFont="1" applyFill="1" applyBorder="1" applyAlignment="1" applyProtection="1">
      <alignment vertical="center"/>
      <protection locked="0"/>
    </xf>
    <xf numFmtId="16" fontId="274" fillId="2" borderId="1" xfId="0" applyNumberFormat="1" applyFont="1" applyFill="1" applyBorder="1" applyAlignment="1" applyProtection="1">
      <alignment horizontal="center" vertical="center"/>
      <protection locked="0"/>
    </xf>
    <xf numFmtId="0" fontId="403" fillId="16" borderId="26" xfId="0" applyFont="1" applyFill="1" applyBorder="1" applyAlignment="1">
      <alignment horizontal="center" vertical="center" wrapText="1"/>
    </xf>
    <xf numFmtId="16" fontId="37" fillId="0" borderId="12" xfId="0" applyNumberFormat="1" applyFont="1" applyBorder="1" applyAlignment="1">
      <alignment horizontal="left" vertical="center"/>
    </xf>
    <xf numFmtId="0" fontId="403" fillId="0" borderId="50" xfId="0" applyFont="1" applyBorder="1" applyAlignment="1">
      <alignment horizontal="center" vertical="center" wrapText="1"/>
    </xf>
    <xf numFmtId="0" fontId="403" fillId="2" borderId="62" xfId="0" applyFont="1" applyFill="1" applyBorder="1" applyAlignment="1">
      <alignment horizontal="center" vertical="center" wrapText="1"/>
    </xf>
    <xf numFmtId="0" fontId="403" fillId="0" borderId="32" xfId="0" applyFont="1" applyBorder="1" applyAlignment="1">
      <alignment horizontal="center" vertical="center" wrapText="1"/>
    </xf>
    <xf numFmtId="0" fontId="407" fillId="0" borderId="12" xfId="0" applyFont="1" applyBorder="1" applyAlignment="1">
      <alignment horizontal="center" vertical="top"/>
    </xf>
    <xf numFmtId="0" fontId="407" fillId="0" borderId="71" xfId="0" applyFont="1" applyBorder="1" applyAlignment="1">
      <alignment horizontal="center" vertical="top"/>
    </xf>
    <xf numFmtId="16" fontId="229" fillId="0" borderId="1" xfId="0" applyNumberFormat="1" applyFont="1" applyBorder="1" applyAlignment="1">
      <alignment horizontal="center" vertical="center"/>
    </xf>
    <xf numFmtId="16" fontId="229" fillId="0" borderId="0" xfId="0" applyNumberFormat="1" applyFont="1" applyAlignment="1">
      <alignment horizontal="center" vertical="center"/>
    </xf>
    <xf numFmtId="16" fontId="192" fillId="0" borderId="3" xfId="0" applyNumberFormat="1" applyFont="1" applyBorder="1" applyAlignment="1">
      <alignment horizontal="center" vertical="center"/>
    </xf>
    <xf numFmtId="16" fontId="227" fillId="0" borderId="10" xfId="0" applyNumberFormat="1" applyFont="1" applyBorder="1" applyAlignment="1">
      <alignment horizontal="left" vertical="center"/>
    </xf>
    <xf numFmtId="16" fontId="228" fillId="0" borderId="14" xfId="0" applyNumberFormat="1" applyFont="1" applyBorder="1" applyAlignment="1">
      <alignment horizontal="left" vertical="center"/>
    </xf>
    <xf numFmtId="16" fontId="228" fillId="0" borderId="10" xfId="0" applyNumberFormat="1" applyFont="1" applyBorder="1" applyAlignment="1">
      <alignment horizontal="center" vertical="center"/>
    </xf>
    <xf numFmtId="16" fontId="230" fillId="0" borderId="10" xfId="0" applyNumberFormat="1" applyFont="1" applyBorder="1" applyAlignment="1">
      <alignment horizontal="center" vertical="center"/>
    </xf>
    <xf numFmtId="16" fontId="37" fillId="0" borderId="6" xfId="0" applyNumberFormat="1" applyFont="1" applyBorder="1" applyAlignment="1">
      <alignment horizontal="center" vertical="center"/>
    </xf>
    <xf numFmtId="16" fontId="351" fillId="2" borderId="10" xfId="0" applyNumberFormat="1" applyFont="1" applyFill="1" applyBorder="1" applyAlignment="1">
      <alignment horizontal="center" vertical="center"/>
    </xf>
    <xf numFmtId="16" fontId="351" fillId="2" borderId="11" xfId="0" applyNumberFormat="1" applyFont="1" applyFill="1" applyBorder="1" applyAlignment="1">
      <alignment horizontal="center" vertical="center"/>
    </xf>
    <xf numFmtId="16" fontId="228" fillId="0" borderId="10" xfId="0" applyNumberFormat="1" applyFont="1" applyBorder="1" applyAlignment="1">
      <alignment horizontal="left" vertical="center"/>
    </xf>
    <xf numFmtId="16" fontId="227" fillId="0" borderId="10" xfId="0" applyNumberFormat="1" applyFont="1" applyBorder="1" applyAlignment="1">
      <alignment horizontal="center" vertical="center"/>
    </xf>
    <xf numFmtId="16" fontId="227" fillId="0" borderId="31" xfId="0" applyNumberFormat="1" applyFont="1" applyBorder="1" applyAlignment="1">
      <alignment horizontal="center" vertical="center"/>
    </xf>
    <xf numFmtId="16" fontId="313" fillId="4" borderId="16" xfId="0" applyNumberFormat="1" applyFont="1" applyFill="1" applyBorder="1" applyAlignment="1" applyProtection="1">
      <alignment horizontal="center" vertical="center"/>
      <protection locked="0"/>
    </xf>
    <xf numFmtId="16" fontId="412" fillId="0" borderId="7" xfId="0" applyNumberFormat="1" applyFont="1" applyBorder="1" applyAlignment="1" applyProtection="1">
      <alignment horizontal="left" vertical="center"/>
      <protection locked="0"/>
    </xf>
    <xf numFmtId="16" fontId="409" fillId="0" borderId="8" xfId="0" applyNumberFormat="1" applyFont="1" applyBorder="1" applyAlignment="1" applyProtection="1">
      <alignment horizontal="center" vertical="center"/>
      <protection locked="0"/>
    </xf>
    <xf numFmtId="16" fontId="409" fillId="0" borderId="7" xfId="0" applyNumberFormat="1" applyFont="1" applyBorder="1" applyAlignment="1" applyProtection="1">
      <alignment horizontal="center" vertical="center"/>
      <protection locked="0"/>
    </xf>
    <xf numFmtId="16" fontId="101" fillId="2" borderId="8" xfId="0" applyNumberFormat="1" applyFont="1" applyFill="1" applyBorder="1" applyAlignment="1" applyProtection="1">
      <alignment horizontal="left" vertical="center"/>
      <protection locked="0"/>
    </xf>
    <xf numFmtId="16" fontId="412" fillId="0" borderId="12" xfId="0" applyNumberFormat="1" applyFont="1" applyBorder="1" applyAlignment="1" applyProtection="1">
      <alignment horizontal="left" vertical="center"/>
      <protection locked="0"/>
    </xf>
    <xf numFmtId="16" fontId="409" fillId="0" borderId="3" xfId="0" applyNumberFormat="1" applyFont="1" applyBorder="1" applyAlignment="1" applyProtection="1">
      <alignment horizontal="center" vertical="center"/>
      <protection locked="0"/>
    </xf>
    <xf numFmtId="16" fontId="101" fillId="0" borderId="12" xfId="0" applyNumberFormat="1" applyFont="1" applyBorder="1" applyAlignment="1" applyProtection="1">
      <alignment horizontal="center" vertical="center"/>
      <protection locked="0"/>
    </xf>
    <xf numFmtId="16" fontId="101" fillId="0" borderId="13" xfId="0" applyNumberFormat="1" applyFont="1" applyBorder="1" applyAlignment="1" applyProtection="1">
      <alignment horizontal="center" vertical="center"/>
      <protection locked="0"/>
    </xf>
    <xf numFmtId="16" fontId="101" fillId="2" borderId="13" xfId="0" applyNumberFormat="1" applyFont="1" applyFill="1" applyBorder="1" applyAlignment="1" applyProtection="1">
      <alignment horizontal="left" vertical="center"/>
      <protection locked="0"/>
    </xf>
    <xf numFmtId="0" fontId="37" fillId="0" borderId="0" xfId="2" applyFont="1" applyAlignment="1">
      <alignment horizontal="center" vertical="center"/>
    </xf>
    <xf numFmtId="16" fontId="229" fillId="0" borderId="14" xfId="0" applyNumberFormat="1" applyFont="1" applyBorder="1" applyAlignment="1">
      <alignment horizontal="center" vertical="center"/>
    </xf>
    <xf numFmtId="0" fontId="437" fillId="0" borderId="1" xfId="0" applyFont="1" applyBorder="1" applyAlignment="1" applyProtection="1">
      <alignment horizontal="center" vertical="center" wrapText="1"/>
      <protection locked="0"/>
    </xf>
    <xf numFmtId="16" fontId="313" fillId="2" borderId="12" xfId="0" applyNumberFormat="1" applyFont="1" applyFill="1" applyBorder="1" applyAlignment="1" applyProtection="1">
      <alignment horizontal="left" vertical="center"/>
      <protection locked="0"/>
    </xf>
    <xf numFmtId="0" fontId="438" fillId="0" borderId="14" xfId="0" applyFont="1" applyBorder="1" applyAlignment="1" applyProtection="1">
      <alignment horizontal="center" vertical="center"/>
      <protection locked="0"/>
    </xf>
    <xf numFmtId="0" fontId="438" fillId="0" borderId="1" xfId="0" applyFont="1" applyBorder="1" applyAlignment="1" applyProtection="1">
      <alignment horizontal="center" vertical="center"/>
      <protection locked="0"/>
    </xf>
    <xf numFmtId="16" fontId="141" fillId="4" borderId="72" xfId="0" applyNumberFormat="1" applyFont="1" applyFill="1" applyBorder="1" applyAlignment="1">
      <alignment horizontal="center"/>
    </xf>
    <xf numFmtId="16" fontId="38" fillId="0" borderId="7" xfId="0" applyNumberFormat="1" applyFont="1" applyBorder="1" applyAlignment="1">
      <alignment horizontal="center" vertical="center"/>
    </xf>
    <xf numFmtId="16" fontId="95" fillId="0" borderId="0" xfId="0" applyNumberFormat="1" applyFont="1" applyAlignment="1">
      <alignment horizontal="left" vertical="center"/>
    </xf>
    <xf numFmtId="16" fontId="313" fillId="2" borderId="15" xfId="0" quotePrefix="1" applyNumberFormat="1" applyFont="1" applyFill="1" applyBorder="1" applyAlignment="1" applyProtection="1">
      <alignment horizontal="left" vertical="center"/>
      <protection locked="0"/>
    </xf>
    <xf numFmtId="16" fontId="101" fillId="4" borderId="1" xfId="0" applyNumberFormat="1" applyFont="1" applyFill="1" applyBorder="1" applyAlignment="1" applyProtection="1">
      <alignment horizontal="center" vertical="center" wrapText="1"/>
      <protection locked="0"/>
    </xf>
    <xf numFmtId="16" fontId="229" fillId="26" borderId="1" xfId="0" applyNumberFormat="1" applyFont="1" applyFill="1" applyBorder="1" applyAlignment="1" applyProtection="1">
      <alignment horizontal="left" vertical="center"/>
      <protection locked="0"/>
    </xf>
    <xf numFmtId="16" fontId="229" fillId="26" borderId="1" xfId="0" applyNumberFormat="1" applyFont="1" applyFill="1" applyBorder="1" applyAlignment="1" applyProtection="1">
      <alignment horizontal="center" vertical="center"/>
      <protection locked="0"/>
    </xf>
    <xf numFmtId="16" fontId="0" fillId="26" borderId="1" xfId="0" applyNumberFormat="1" applyFill="1" applyBorder="1" applyAlignment="1" applyProtection="1">
      <alignment horizontal="center" vertical="center"/>
      <protection locked="0"/>
    </xf>
    <xf numFmtId="16" fontId="229" fillId="26" borderId="1" xfId="0" applyNumberFormat="1" applyFont="1" applyFill="1" applyBorder="1" applyAlignment="1">
      <alignment horizontal="center" vertical="center"/>
    </xf>
    <xf numFmtId="16" fontId="92" fillId="8" borderId="1" xfId="0" applyNumberFormat="1" applyFont="1" applyFill="1" applyBorder="1" applyAlignment="1">
      <alignment horizontal="center" vertical="center"/>
    </xf>
    <xf numFmtId="16" fontId="200" fillId="4" borderId="16" xfId="0" applyNumberFormat="1" applyFont="1" applyFill="1" applyBorder="1" applyAlignment="1" applyProtection="1">
      <alignment horizontal="center" wrapText="1"/>
      <protection locked="0"/>
    </xf>
    <xf numFmtId="16" fontId="200" fillId="4" borderId="8" xfId="0" applyNumberFormat="1" applyFont="1" applyFill="1" applyBorder="1" applyAlignment="1" applyProtection="1">
      <alignment horizontal="center" vertical="center"/>
      <protection locked="0"/>
    </xf>
    <xf numFmtId="16" fontId="200" fillId="4" borderId="7" xfId="0" applyNumberFormat="1" applyFont="1" applyFill="1" applyBorder="1" applyAlignment="1" applyProtection="1">
      <alignment horizontal="center" vertical="center"/>
      <protection locked="0"/>
    </xf>
    <xf numFmtId="16" fontId="200" fillId="4" borderId="12" xfId="0" applyNumberFormat="1" applyFont="1" applyFill="1" applyBorder="1" applyAlignment="1" applyProtection="1">
      <alignment horizontal="center" vertical="center"/>
      <protection locked="0"/>
    </xf>
    <xf numFmtId="16" fontId="271" fillId="0" borderId="0" xfId="0" applyNumberFormat="1" applyFont="1" applyAlignment="1" applyProtection="1">
      <alignment horizontal="center" vertical="center"/>
      <protection locked="0"/>
    </xf>
    <xf numFmtId="0" fontId="439" fillId="0" borderId="0" xfId="13" applyFont="1" applyAlignment="1" applyProtection="1"/>
    <xf numFmtId="0" fontId="440" fillId="0" borderId="0" xfId="0" applyFont="1" applyAlignment="1">
      <alignment horizontal="center" vertical="center"/>
    </xf>
    <xf numFmtId="0" fontId="441" fillId="0" borderId="0" xfId="0" applyFont="1"/>
    <xf numFmtId="0" fontId="280" fillId="0" borderId="20" xfId="0" applyFont="1" applyBorder="1" applyAlignment="1" applyProtection="1">
      <alignment horizontal="center" vertical="center" wrapText="1"/>
      <protection locked="0"/>
    </xf>
    <xf numFmtId="0" fontId="382" fillId="0" borderId="55" xfId="0" applyFont="1" applyBorder="1" applyAlignment="1" applyProtection="1">
      <alignment horizontal="center" vertical="center"/>
      <protection locked="0"/>
    </xf>
    <xf numFmtId="0" fontId="250" fillId="2" borderId="15" xfId="0" applyFont="1" applyFill="1" applyBorder="1" applyAlignment="1" applyProtection="1">
      <alignment horizontal="center" vertical="top" wrapText="1"/>
      <protection locked="0"/>
    </xf>
    <xf numFmtId="16" fontId="86" fillId="4" borderId="14" xfId="0" applyNumberFormat="1" applyFont="1" applyFill="1" applyBorder="1" applyAlignment="1">
      <alignment horizontal="center" vertical="center"/>
    </xf>
    <xf numFmtId="0" fontId="252" fillId="0" borderId="0" xfId="0" applyFont="1" applyAlignment="1">
      <alignment horizontal="center" vertical="center" wrapText="1"/>
    </xf>
    <xf numFmtId="0" fontId="156" fillId="32" borderId="68" xfId="2344" applyFill="1" applyBorder="1" applyAlignment="1">
      <alignment vertical="center"/>
    </xf>
    <xf numFmtId="0" fontId="75" fillId="0" borderId="1" xfId="0" applyFont="1" applyBorder="1" applyAlignment="1">
      <alignment vertical="center"/>
    </xf>
    <xf numFmtId="0" fontId="29" fillId="32" borderId="1" xfId="0" applyFont="1" applyFill="1" applyBorder="1" applyAlignment="1">
      <alignment vertical="center"/>
    </xf>
    <xf numFmtId="0" fontId="47" fillId="32" borderId="1" xfId="0" applyFont="1" applyFill="1" applyBorder="1" applyAlignment="1">
      <alignment vertical="center"/>
    </xf>
    <xf numFmtId="16" fontId="313" fillId="16" borderId="1" xfId="0" applyNumberFormat="1" applyFont="1" applyFill="1" applyBorder="1" applyAlignment="1" applyProtection="1">
      <alignment horizontal="left" vertical="center"/>
      <protection locked="0"/>
    </xf>
    <xf numFmtId="16" fontId="101" fillId="16" borderId="1" xfId="0" applyNumberFormat="1" applyFont="1" applyFill="1" applyBorder="1" applyAlignment="1" applyProtection="1">
      <alignment horizontal="center" vertical="center" wrapText="1"/>
      <protection locked="0"/>
    </xf>
    <xf numFmtId="16" fontId="403" fillId="16" borderId="1" xfId="0" applyNumberFormat="1" applyFont="1" applyFill="1" applyBorder="1" applyAlignment="1" applyProtection="1">
      <alignment horizontal="right" vertical="center"/>
      <protection locked="0"/>
    </xf>
    <xf numFmtId="0" fontId="382" fillId="0" borderId="5" xfId="0" applyFont="1" applyBorder="1" applyAlignment="1" applyProtection="1">
      <alignment horizontal="center" vertical="center"/>
      <protection locked="0"/>
    </xf>
    <xf numFmtId="0" fontId="369" fillId="0" borderId="0" xfId="0" applyFont="1"/>
    <xf numFmtId="0" fontId="359" fillId="0" borderId="0" xfId="0" applyFont="1" applyAlignment="1">
      <alignment horizontal="center" vertical="center"/>
    </xf>
    <xf numFmtId="0" fontId="391" fillId="0" borderId="0" xfId="0" applyFont="1" applyAlignment="1">
      <alignment horizontal="center"/>
    </xf>
    <xf numFmtId="0" fontId="164" fillId="9" borderId="1" xfId="0" applyFont="1" applyFill="1" applyBorder="1"/>
    <xf numFmtId="0" fontId="164" fillId="9" borderId="77" xfId="0" applyFont="1" applyFill="1" applyBorder="1" applyAlignment="1">
      <alignment horizontal="center"/>
    </xf>
    <xf numFmtId="16" fontId="75" fillId="26" borderId="1" xfId="0" applyNumberFormat="1" applyFont="1" applyFill="1" applyBorder="1" applyAlignment="1" applyProtection="1">
      <alignment horizontal="center" vertical="center"/>
      <protection locked="0"/>
    </xf>
    <xf numFmtId="0" fontId="275" fillId="9" borderId="1" xfId="0" applyFont="1" applyFill="1" applyBorder="1" applyAlignment="1" applyProtection="1">
      <alignment vertical="center"/>
      <protection locked="0"/>
    </xf>
    <xf numFmtId="16" fontId="86" fillId="0" borderId="0" xfId="0" applyNumberFormat="1" applyFont="1" applyAlignment="1" applyProtection="1">
      <alignment horizontal="left" vertical="center"/>
      <protection locked="0"/>
    </xf>
    <xf numFmtId="16" fontId="86" fillId="0" borderId="0" xfId="0" applyNumberFormat="1" applyFont="1" applyAlignment="1" applyProtection="1">
      <alignment horizontal="center" vertical="center"/>
      <protection locked="0"/>
    </xf>
    <xf numFmtId="16" fontId="86" fillId="2" borderId="0" xfId="0" applyNumberFormat="1" applyFont="1" applyFill="1" applyAlignment="1" applyProtection="1">
      <alignment horizontal="center" vertical="center"/>
      <protection locked="0"/>
    </xf>
    <xf numFmtId="16" fontId="313" fillId="2" borderId="0" xfId="0" applyNumberFormat="1" applyFont="1" applyFill="1" applyAlignment="1" applyProtection="1">
      <alignment horizontal="left" vertical="center"/>
      <protection locked="0"/>
    </xf>
    <xf numFmtId="1" fontId="313" fillId="2" borderId="0" xfId="0" applyNumberFormat="1" applyFont="1" applyFill="1" applyAlignment="1" applyProtection="1">
      <alignment horizontal="center" vertical="center"/>
      <protection locked="0"/>
    </xf>
    <xf numFmtId="16" fontId="313" fillId="0" borderId="0" xfId="0" applyNumberFormat="1" applyFont="1" applyAlignment="1" applyProtection="1">
      <alignment horizontal="center" vertical="center"/>
      <protection locked="0"/>
    </xf>
    <xf numFmtId="0" fontId="29" fillId="3" borderId="21" xfId="0" applyFont="1" applyFill="1" applyBorder="1" applyAlignment="1">
      <alignment horizontal="center" vertical="center"/>
    </xf>
    <xf numFmtId="0" fontId="209" fillId="0" borderId="1" xfId="0" applyFont="1" applyBorder="1" applyAlignment="1">
      <alignment horizontal="center"/>
    </xf>
    <xf numFmtId="0" fontId="442" fillId="0" borderId="0" xfId="0" applyFont="1"/>
    <xf numFmtId="0" fontId="228" fillId="32" borderId="68" xfId="0" applyFont="1" applyFill="1" applyBorder="1" applyAlignment="1">
      <alignment vertical="center"/>
    </xf>
    <xf numFmtId="0" fontId="323" fillId="0" borderId="81" xfId="0" applyFont="1" applyBorder="1" applyAlignment="1">
      <alignment vertical="center"/>
    </xf>
    <xf numFmtId="0" fontId="164" fillId="0" borderId="67" xfId="0" applyFont="1" applyBorder="1"/>
    <xf numFmtId="0" fontId="40" fillId="32" borderId="1" xfId="0" applyFont="1" applyFill="1" applyBorder="1" applyAlignment="1">
      <alignment vertical="center"/>
    </xf>
    <xf numFmtId="0" fontId="278" fillId="9" borderId="1" xfId="0" applyFont="1" applyFill="1" applyBorder="1" applyAlignment="1" applyProtection="1">
      <alignment vertical="center"/>
      <protection locked="0"/>
    </xf>
    <xf numFmtId="16" fontId="38" fillId="0" borderId="3" xfId="0" applyNumberFormat="1" applyFont="1" applyBorder="1" applyAlignment="1">
      <alignment horizontal="center" vertical="center"/>
    </xf>
    <xf numFmtId="0" fontId="207" fillId="0" borderId="0" xfId="0" applyFont="1" applyAlignment="1">
      <alignment horizontal="center"/>
    </xf>
    <xf numFmtId="0" fontId="209" fillId="40" borderId="2" xfId="0" applyFont="1" applyFill="1" applyBorder="1" applyAlignment="1">
      <alignment horizontal="center"/>
    </xf>
    <xf numFmtId="16" fontId="209" fillId="40" borderId="2" xfId="0" applyNumberFormat="1" applyFont="1" applyFill="1" applyBorder="1" applyAlignment="1">
      <alignment horizontal="center"/>
    </xf>
    <xf numFmtId="16" fontId="209" fillId="40" borderId="19" xfId="0" applyNumberFormat="1" applyFont="1" applyFill="1" applyBorder="1" applyAlignment="1">
      <alignment horizontal="center"/>
    </xf>
    <xf numFmtId="0" fontId="209" fillId="40" borderId="1" xfId="0" applyFont="1" applyFill="1" applyBorder="1"/>
    <xf numFmtId="0" fontId="209" fillId="40" borderId="1" xfId="0" applyFont="1" applyFill="1" applyBorder="1" applyAlignment="1">
      <alignment horizontal="center"/>
    </xf>
    <xf numFmtId="16" fontId="209" fillId="40" borderId="1" xfId="0" applyNumberFormat="1" applyFont="1" applyFill="1" applyBorder="1" applyAlignment="1">
      <alignment horizontal="center"/>
    </xf>
    <xf numFmtId="0" fontId="29" fillId="4" borderId="0" xfId="0" applyFont="1" applyFill="1"/>
    <xf numFmtId="0" fontId="274" fillId="0" borderId="1" xfId="0" applyFont="1" applyBorder="1" applyAlignment="1">
      <alignment vertical="center"/>
    </xf>
    <xf numFmtId="16" fontId="229" fillId="0" borderId="20" xfId="0" applyNumberFormat="1" applyFont="1" applyBorder="1" applyAlignment="1">
      <alignment horizontal="center" vertical="center"/>
    </xf>
    <xf numFmtId="16" fontId="229" fillId="0" borderId="30" xfId="0" applyNumberFormat="1" applyFont="1" applyBorder="1" applyAlignment="1">
      <alignment horizontal="center" vertical="center"/>
    </xf>
    <xf numFmtId="16" fontId="75" fillId="0" borderId="0" xfId="0" applyNumberFormat="1" applyFont="1" applyAlignment="1" applyProtection="1">
      <alignment horizontal="center" vertical="center"/>
      <protection locked="0"/>
    </xf>
    <xf numFmtId="0" fontId="164" fillId="0" borderId="1" xfId="0" applyFont="1" applyBorder="1"/>
    <xf numFmtId="0" fontId="164" fillId="0" borderId="77" xfId="0" applyFont="1" applyBorder="1" applyAlignment="1">
      <alignment horizontal="center"/>
    </xf>
    <xf numFmtId="16" fontId="141" fillId="2" borderId="77" xfId="0" applyNumberFormat="1" applyFont="1" applyFill="1" applyBorder="1" applyAlignment="1">
      <alignment horizontal="center"/>
    </xf>
    <xf numFmtId="0" fontId="43" fillId="0" borderId="14" xfId="0" applyFont="1" applyBorder="1" applyAlignment="1">
      <alignment horizontal="center" vertical="top"/>
    </xf>
    <xf numFmtId="16" fontId="54" fillId="0" borderId="0" xfId="0" applyNumberFormat="1" applyFont="1" applyAlignment="1">
      <alignment horizontal="left" vertical="center"/>
    </xf>
    <xf numFmtId="16" fontId="38" fillId="0" borderId="0" xfId="0" applyNumberFormat="1" applyFont="1" applyAlignment="1">
      <alignment horizontal="center" vertical="center"/>
    </xf>
    <xf numFmtId="16" fontId="0" fillId="4" borderId="1" xfId="0" applyNumberFormat="1" applyFill="1" applyBorder="1" applyAlignment="1">
      <alignment horizontal="center" vertical="center"/>
    </xf>
    <xf numFmtId="16" fontId="0" fillId="4" borderId="16" xfId="0" applyNumberFormat="1" applyFill="1" applyBorder="1" applyAlignment="1">
      <alignment horizontal="center" vertical="center"/>
    </xf>
    <xf numFmtId="0" fontId="250" fillId="0" borderId="15" xfId="0" applyFont="1" applyBorder="1" applyAlignment="1" applyProtection="1">
      <alignment horizontal="center" vertical="top" wrapText="1"/>
      <protection locked="0"/>
    </xf>
    <xf numFmtId="0" fontId="250" fillId="0" borderId="51" xfId="0" applyFont="1" applyBorder="1" applyAlignment="1" applyProtection="1">
      <alignment horizontal="center" vertical="top" wrapText="1"/>
      <protection locked="0"/>
    </xf>
    <xf numFmtId="16" fontId="0" fillId="3" borderId="2" xfId="0" applyNumberFormat="1" applyFill="1" applyBorder="1" applyAlignment="1">
      <alignment horizontal="center" vertical="center" wrapText="1"/>
    </xf>
    <xf numFmtId="16" fontId="95" fillId="4" borderId="10" xfId="0" applyNumberFormat="1" applyFont="1" applyFill="1" applyBorder="1" applyAlignment="1" applyProtection="1">
      <alignment horizontal="center" vertical="center"/>
      <protection locked="0"/>
    </xf>
    <xf numFmtId="0" fontId="66" fillId="0" borderId="14" xfId="0" applyFont="1" applyBorder="1" applyAlignment="1">
      <alignment horizontal="center" vertical="center"/>
    </xf>
    <xf numFmtId="16" fontId="47" fillId="0" borderId="0" xfId="0" applyNumberFormat="1" applyFont="1" applyAlignment="1">
      <alignment vertical="center"/>
    </xf>
    <xf numFmtId="16" fontId="68" fillId="8" borderId="1" xfId="0" applyNumberFormat="1" applyFont="1" applyFill="1" applyBorder="1" applyAlignment="1">
      <alignment horizontal="center" vertical="center"/>
    </xf>
    <xf numFmtId="0" fontId="50" fillId="3" borderId="0" xfId="0" applyFont="1" applyFill="1" applyAlignment="1">
      <alignment vertical="center"/>
    </xf>
    <xf numFmtId="0" fontId="182" fillId="8" borderId="14" xfId="0" applyFont="1" applyFill="1" applyBorder="1" applyAlignment="1">
      <alignment horizontal="center" vertical="center" wrapText="1"/>
    </xf>
    <xf numFmtId="0" fontId="182" fillId="8" borderId="1" xfId="0" applyFont="1" applyFill="1" applyBorder="1" applyAlignment="1">
      <alignment horizontal="center" vertical="center" wrapText="1"/>
    </xf>
    <xf numFmtId="0" fontId="182" fillId="8" borderId="17" xfId="0" applyFont="1" applyFill="1" applyBorder="1" applyAlignment="1">
      <alignment horizontal="center" vertical="center" wrapText="1"/>
    </xf>
    <xf numFmtId="0" fontId="182" fillId="8" borderId="20" xfId="0" applyFont="1" applyFill="1" applyBorder="1" applyAlignment="1">
      <alignment horizontal="center" vertical="center" wrapText="1"/>
    </xf>
    <xf numFmtId="0" fontId="182" fillId="8" borderId="10" xfId="0" applyFont="1" applyFill="1" applyBorder="1" applyAlignment="1">
      <alignment horizontal="center" vertical="center" wrapText="1"/>
    </xf>
    <xf numFmtId="0" fontId="445" fillId="8" borderId="10" xfId="0" applyFont="1" applyFill="1" applyBorder="1" applyAlignment="1">
      <alignment horizontal="center" vertical="center" wrapText="1"/>
    </xf>
    <xf numFmtId="0" fontId="182" fillId="8" borderId="12" xfId="0" applyFont="1" applyFill="1" applyBorder="1" applyAlignment="1">
      <alignment horizontal="center" vertical="center" wrapText="1"/>
    </xf>
    <xf numFmtId="0" fontId="182" fillId="8" borderId="31" xfId="0" applyFont="1" applyFill="1" applyBorder="1" applyAlignment="1">
      <alignment horizontal="center" vertical="center" wrapText="1"/>
    </xf>
    <xf numFmtId="0" fontId="94" fillId="8" borderId="5" xfId="0" applyFont="1" applyFill="1" applyBorder="1" applyAlignment="1">
      <alignment horizontal="center" vertical="center"/>
    </xf>
    <xf numFmtId="0" fontId="101" fillId="0" borderId="0" xfId="0" applyFont="1" applyAlignment="1">
      <alignment horizontal="center" vertical="center" wrapText="1"/>
    </xf>
    <xf numFmtId="0" fontId="182" fillId="0" borderId="0" xfId="0" applyFont="1" applyAlignment="1">
      <alignment horizontal="center" vertical="center"/>
    </xf>
    <xf numFmtId="0" fontId="446" fillId="0" borderId="16" xfId="0" applyFont="1" applyBorder="1" applyAlignment="1">
      <alignment horizontal="center" vertical="center"/>
    </xf>
    <xf numFmtId="0" fontId="94" fillId="8" borderId="18" xfId="0" applyFont="1" applyFill="1" applyBorder="1" applyAlignment="1">
      <alignment horizontal="center" vertical="center"/>
    </xf>
    <xf numFmtId="0" fontId="0" fillId="0" borderId="107" xfId="0" applyBorder="1" applyAlignment="1">
      <alignment vertical="center"/>
    </xf>
    <xf numFmtId="16" fontId="0" fillId="0" borderId="60" xfId="0" applyNumberFormat="1" applyBorder="1" applyAlignment="1" applyProtection="1">
      <alignment horizontal="left" vertical="center"/>
      <protection locked="0"/>
    </xf>
    <xf numFmtId="16" fontId="100" fillId="4" borderId="7" xfId="0" applyNumberFormat="1" applyFont="1" applyFill="1" applyBorder="1" applyAlignment="1">
      <alignment horizontal="center" vertical="center"/>
    </xf>
    <xf numFmtId="16" fontId="86" fillId="4" borderId="6" xfId="0" applyNumberFormat="1" applyFont="1" applyFill="1" applyBorder="1" applyAlignment="1">
      <alignment horizontal="center" vertical="center"/>
    </xf>
    <xf numFmtId="16" fontId="86" fillId="4" borderId="7" xfId="0" applyNumberFormat="1" applyFont="1" applyFill="1" applyBorder="1" applyAlignment="1">
      <alignment horizontal="center" vertical="center"/>
    </xf>
    <xf numFmtId="16" fontId="444" fillId="4" borderId="1" xfId="13" applyNumberFormat="1" applyFont="1" applyFill="1" applyBorder="1" applyAlignment="1" applyProtection="1">
      <alignment horizontal="center" vertical="center"/>
    </xf>
    <xf numFmtId="16" fontId="235" fillId="28" borderId="0" xfId="0" applyNumberFormat="1" applyFont="1" applyFill="1" applyAlignment="1">
      <alignment horizontal="left"/>
    </xf>
    <xf numFmtId="16" fontId="75" fillId="4" borderId="14" xfId="0" applyNumberFormat="1" applyFont="1" applyFill="1" applyBorder="1" applyAlignment="1">
      <alignment horizontal="center" vertical="center"/>
    </xf>
    <xf numFmtId="16" fontId="38" fillId="0" borderId="12" xfId="0" applyNumberFormat="1" applyFont="1" applyBorder="1" applyAlignment="1">
      <alignment horizontal="center" vertical="center"/>
    </xf>
    <xf numFmtId="0" fontId="443" fillId="32" borderId="68" xfId="2344" applyFont="1" applyFill="1" applyBorder="1" applyAlignment="1">
      <alignment vertical="center"/>
    </xf>
    <xf numFmtId="16" fontId="50" fillId="0" borderId="0" xfId="0" applyNumberFormat="1" applyFont="1" applyAlignment="1">
      <alignment vertical="center"/>
    </xf>
    <xf numFmtId="0" fontId="345" fillId="0" borderId="0" xfId="0" applyFont="1" applyAlignment="1" applyProtection="1">
      <alignment horizontal="left" vertical="center"/>
      <protection locked="0"/>
    </xf>
    <xf numFmtId="16" fontId="86" fillId="0" borderId="0" xfId="13" applyNumberFormat="1" applyFont="1" applyAlignment="1" applyProtection="1">
      <alignment horizontal="center" vertical="center"/>
    </xf>
    <xf numFmtId="16" fontId="403" fillId="2" borderId="0" xfId="0" applyNumberFormat="1" applyFont="1" applyFill="1" applyAlignment="1" applyProtection="1">
      <alignment horizontal="left" vertical="center"/>
      <protection locked="0"/>
    </xf>
    <xf numFmtId="16" fontId="47" fillId="4" borderId="1" xfId="0" applyNumberFormat="1" applyFont="1" applyFill="1" applyBorder="1" applyAlignment="1">
      <alignment horizontal="center" vertical="center"/>
    </xf>
    <xf numFmtId="0" fontId="400" fillId="0" borderId="0" xfId="0" applyFont="1" applyAlignment="1">
      <alignment horizontal="center"/>
    </xf>
    <xf numFmtId="0" fontId="402" fillId="0" borderId="53" xfId="0" applyFont="1" applyBorder="1" applyAlignment="1" applyProtection="1">
      <alignment horizontal="center" vertical="top"/>
      <protection locked="0"/>
    </xf>
    <xf numFmtId="0" fontId="402" fillId="0" borderId="35" xfId="0" applyFont="1" applyBorder="1" applyAlignment="1" applyProtection="1">
      <alignment horizontal="center" vertical="top"/>
      <protection locked="0"/>
    </xf>
    <xf numFmtId="16" fontId="229" fillId="26" borderId="14" xfId="0" applyNumberFormat="1" applyFont="1" applyFill="1" applyBorder="1" applyAlignment="1" applyProtection="1">
      <alignment horizontal="center" vertical="center"/>
      <protection locked="0"/>
    </xf>
    <xf numFmtId="0" fontId="274" fillId="0" borderId="67" xfId="0" applyFont="1" applyBorder="1" applyAlignment="1">
      <alignment vertical="center"/>
    </xf>
    <xf numFmtId="0" fontId="447" fillId="0" borderId="0" xfId="0" applyFont="1"/>
    <xf numFmtId="0" fontId="37" fillId="32" borderId="2" xfId="0" applyFont="1" applyFill="1" applyBorder="1" applyAlignment="1">
      <alignment vertical="center"/>
    </xf>
    <xf numFmtId="0" fontId="445" fillId="0" borderId="0" xfId="0" applyFont="1" applyAlignment="1">
      <alignment horizontal="center" vertical="top"/>
    </xf>
    <xf numFmtId="0" fontId="182" fillId="0" borderId="0" xfId="0" applyFont="1" applyAlignment="1">
      <alignment horizontal="center" vertical="top"/>
    </xf>
    <xf numFmtId="0" fontId="182" fillId="0" borderId="50" xfId="0" applyFont="1" applyBorder="1" applyAlignment="1">
      <alignment horizontal="center" vertical="center" wrapText="1"/>
    </xf>
    <xf numFmtId="0" fontId="445" fillId="0" borderId="62" xfId="13" applyFont="1" applyBorder="1" applyAlignment="1" applyProtection="1">
      <alignment horizontal="center" vertical="center" wrapText="1"/>
    </xf>
    <xf numFmtId="0" fontId="182" fillId="2" borderId="62" xfId="0" applyFont="1" applyFill="1" applyBorder="1" applyAlignment="1">
      <alignment horizontal="center" vertical="center" wrapText="1"/>
    </xf>
    <xf numFmtId="16" fontId="452" fillId="0" borderId="0" xfId="0" applyNumberFormat="1" applyFont="1" applyAlignment="1">
      <alignment horizontal="left"/>
    </xf>
    <xf numFmtId="0" fontId="100" fillId="0" borderId="0" xfId="0" applyFont="1" applyAlignment="1">
      <alignment horizontal="right" vertical="center"/>
    </xf>
    <xf numFmtId="0" fontId="182" fillId="0" borderId="32" xfId="0" applyFont="1" applyBorder="1" applyAlignment="1">
      <alignment horizontal="center" vertical="center" wrapText="1"/>
    </xf>
    <xf numFmtId="0" fontId="445" fillId="0" borderId="12" xfId="0" applyFont="1" applyBorder="1" applyAlignment="1">
      <alignment horizontal="center" vertical="top"/>
    </xf>
    <xf numFmtId="0" fontId="445" fillId="0" borderId="71" xfId="0" applyFont="1" applyBorder="1" applyAlignment="1">
      <alignment horizontal="center" vertical="top"/>
    </xf>
    <xf numFmtId="16" fontId="453" fillId="0" borderId="0" xfId="0" applyNumberFormat="1" applyFont="1" applyAlignment="1">
      <alignment horizontal="left" vertical="center"/>
    </xf>
    <xf numFmtId="0" fontId="453" fillId="0" borderId="0" xfId="0" applyFont="1" applyAlignment="1">
      <alignment horizontal="left"/>
    </xf>
    <xf numFmtId="16" fontId="100" fillId="0" borderId="1" xfId="0" applyNumberFormat="1" applyFont="1" applyBorder="1" applyAlignment="1" applyProtection="1">
      <alignment horizontal="left" vertical="center"/>
      <protection locked="0"/>
    </xf>
    <xf numFmtId="16" fontId="100" fillId="0" borderId="1" xfId="0" applyNumberFormat="1" applyFont="1" applyBorder="1" applyAlignment="1" applyProtection="1">
      <alignment horizontal="center" vertical="center"/>
      <protection locked="0"/>
    </xf>
    <xf numFmtId="16" fontId="68" fillId="0" borderId="0" xfId="0" applyNumberFormat="1" applyFont="1" applyAlignment="1">
      <alignment horizontal="left"/>
    </xf>
    <xf numFmtId="16" fontId="68" fillId="28" borderId="0" xfId="0" applyNumberFormat="1" applyFont="1" applyFill="1" applyAlignment="1">
      <alignment horizontal="left"/>
    </xf>
    <xf numFmtId="0" fontId="86" fillId="0" borderId="0" xfId="0" applyFont="1" applyAlignment="1">
      <alignment horizontal="center" vertical="top"/>
    </xf>
    <xf numFmtId="0" fontId="67" fillId="0" borderId="0" xfId="0" applyFont="1" applyAlignment="1">
      <alignment horizontal="center" vertical="top"/>
    </xf>
    <xf numFmtId="0" fontId="86" fillId="0" borderId="4" xfId="0" applyFont="1" applyBorder="1" applyAlignment="1">
      <alignment horizontal="right" vertical="top"/>
    </xf>
    <xf numFmtId="0" fontId="98" fillId="0" borderId="13" xfId="0" applyFont="1" applyBorder="1" applyAlignment="1">
      <alignment horizontal="right" vertical="top"/>
    </xf>
    <xf numFmtId="0" fontId="86" fillId="0" borderId="12" xfId="0" applyFont="1" applyBorder="1" applyAlignment="1">
      <alignment horizontal="center" vertical="center" wrapText="1"/>
    </xf>
    <xf numFmtId="0" fontId="86" fillId="0" borderId="12" xfId="0" applyFont="1" applyBorder="1" applyAlignment="1">
      <alignment horizontal="left" vertical="center" wrapText="1"/>
    </xf>
    <xf numFmtId="16" fontId="86" fillId="0" borderId="2" xfId="0" applyNumberFormat="1" applyFont="1" applyBorder="1" applyAlignment="1" applyProtection="1">
      <alignment horizontal="left" vertical="center"/>
      <protection locked="0"/>
    </xf>
    <xf numFmtId="16" fontId="86" fillId="9" borderId="7" xfId="0" applyNumberFormat="1" applyFont="1" applyFill="1" applyBorder="1" applyAlignment="1" applyProtection="1">
      <alignment horizontal="center" vertical="center"/>
      <protection locked="0"/>
    </xf>
    <xf numFmtId="16" fontId="86" fillId="0" borderId="16" xfId="0" applyNumberFormat="1" applyFont="1" applyBorder="1" applyAlignment="1" applyProtection="1">
      <alignment horizontal="center" wrapText="1"/>
      <protection locked="0"/>
    </xf>
    <xf numFmtId="16" fontId="86" fillId="0" borderId="6" xfId="0" applyNumberFormat="1" applyFont="1" applyBorder="1" applyAlignment="1" applyProtection="1">
      <alignment horizontal="center" vertical="center"/>
      <protection locked="0"/>
    </xf>
    <xf numFmtId="16" fontId="289" fillId="0" borderId="0" xfId="0" applyNumberFormat="1" applyFont="1" applyAlignment="1">
      <alignment horizontal="left" vertical="center"/>
    </xf>
    <xf numFmtId="16" fontId="86" fillId="2" borderId="3" xfId="0" applyNumberFormat="1" applyFont="1" applyFill="1" applyBorder="1" applyAlignment="1" applyProtection="1">
      <alignment horizontal="left" vertical="center"/>
      <protection locked="0"/>
    </xf>
    <xf numFmtId="1" fontId="86" fillId="2" borderId="12" xfId="0" applyNumberFormat="1" applyFont="1" applyFill="1" applyBorder="1" applyAlignment="1" applyProtection="1">
      <alignment horizontal="center" vertical="center"/>
      <protection locked="0"/>
    </xf>
    <xf numFmtId="16" fontId="86" fillId="0" borderId="11" xfId="0" applyNumberFormat="1" applyFont="1" applyBorder="1" applyAlignment="1" applyProtection="1">
      <alignment horizontal="center" vertical="center"/>
      <protection locked="0"/>
    </xf>
    <xf numFmtId="0" fontId="70" fillId="0" borderId="0" xfId="0" applyFont="1" applyAlignment="1">
      <alignment horizontal="right" wrapText="1"/>
    </xf>
    <xf numFmtId="16" fontId="86" fillId="2" borderId="16" xfId="0" applyNumberFormat="1" applyFont="1" applyFill="1" applyBorder="1" applyAlignment="1" applyProtection="1">
      <alignment horizontal="left" vertical="center"/>
      <protection locked="0"/>
    </xf>
    <xf numFmtId="16" fontId="92" fillId="0" borderId="2" xfId="0" applyNumberFormat="1" applyFont="1" applyBorder="1" applyAlignment="1" applyProtection="1">
      <alignment horizontal="left" vertical="center"/>
      <protection locked="0"/>
    </xf>
    <xf numFmtId="16" fontId="86" fillId="2" borderId="31" xfId="0" applyNumberFormat="1" applyFont="1" applyFill="1" applyBorder="1" applyAlignment="1" applyProtection="1">
      <alignment horizontal="center" vertical="center"/>
      <protection locked="0"/>
    </xf>
    <xf numFmtId="16" fontId="100" fillId="0" borderId="16" xfId="0" applyNumberFormat="1" applyFont="1" applyBorder="1" applyAlignment="1" applyProtection="1">
      <alignment horizontal="center" wrapText="1"/>
      <protection locked="0"/>
    </xf>
    <xf numFmtId="0" fontId="118" fillId="0" borderId="0" xfId="0" applyFont="1" applyAlignment="1">
      <alignment horizontal="center" vertical="top"/>
    </xf>
    <xf numFmtId="0" fontId="68" fillId="0" borderId="0" xfId="0" applyFont="1" applyAlignment="1">
      <alignment horizontal="left" vertical="center"/>
    </xf>
    <xf numFmtId="1" fontId="182" fillId="0" borderId="12" xfId="0" applyNumberFormat="1" applyFont="1" applyBorder="1" applyAlignment="1" applyProtection="1">
      <alignment horizontal="center" vertical="center"/>
      <protection locked="0"/>
    </xf>
    <xf numFmtId="16" fontId="100" fillId="0" borderId="12" xfId="0" applyNumberFormat="1" applyFont="1" applyBorder="1" applyAlignment="1" applyProtection="1">
      <alignment horizontal="center" vertical="center"/>
      <protection locked="0"/>
    </xf>
    <xf numFmtId="0" fontId="68" fillId="2" borderId="0" xfId="0" applyFont="1" applyFill="1" applyAlignment="1">
      <alignment horizontal="left" vertical="center"/>
    </xf>
    <xf numFmtId="16" fontId="100" fillId="2" borderId="8" xfId="0" applyNumberFormat="1" applyFont="1" applyFill="1" applyBorder="1" applyAlignment="1" applyProtection="1">
      <alignment horizontal="center" vertical="center"/>
      <protection locked="0"/>
    </xf>
    <xf numFmtId="16" fontId="100" fillId="0" borderId="7" xfId="0" applyNumberFormat="1" applyFont="1" applyBorder="1" applyAlignment="1" applyProtection="1">
      <alignment horizontal="center" vertical="center"/>
      <protection locked="0"/>
    </xf>
    <xf numFmtId="16" fontId="86" fillId="19" borderId="16" xfId="0" applyNumberFormat="1" applyFont="1" applyFill="1" applyBorder="1" applyAlignment="1" applyProtection="1">
      <alignment horizontal="center" wrapText="1"/>
      <protection locked="0"/>
    </xf>
    <xf numFmtId="16" fontId="92" fillId="2" borderId="12" xfId="0" applyNumberFormat="1" applyFont="1" applyFill="1" applyBorder="1" applyAlignment="1" applyProtection="1">
      <alignment horizontal="left" vertical="center"/>
      <protection locked="0"/>
    </xf>
    <xf numFmtId="1" fontId="29" fillId="2" borderId="12" xfId="0" applyNumberFormat="1" applyFont="1" applyFill="1" applyBorder="1" applyAlignment="1" applyProtection="1">
      <alignment horizontal="center" vertical="center"/>
      <protection locked="0"/>
    </xf>
    <xf numFmtId="16" fontId="28" fillId="2" borderId="12" xfId="0" applyNumberFormat="1" applyFont="1" applyFill="1" applyBorder="1" applyAlignment="1" applyProtection="1">
      <alignment horizontal="left" vertical="center"/>
      <protection locked="0"/>
    </xf>
    <xf numFmtId="16" fontId="86" fillId="4" borderId="7" xfId="0" applyNumberFormat="1" applyFont="1" applyFill="1" applyBorder="1" applyAlignment="1" applyProtection="1">
      <alignment horizontal="center" vertical="center"/>
      <protection locked="0"/>
    </xf>
    <xf numFmtId="16" fontId="173" fillId="0" borderId="0" xfId="0" applyNumberFormat="1" applyFont="1"/>
    <xf numFmtId="16" fontId="86" fillId="4" borderId="10" xfId="0" applyNumberFormat="1" applyFont="1" applyFill="1" applyBorder="1" applyAlignment="1" applyProtection="1">
      <alignment horizontal="center" vertical="center"/>
      <protection locked="0"/>
    </xf>
    <xf numFmtId="16" fontId="86" fillId="2" borderId="12" xfId="0" applyNumberFormat="1" applyFont="1" applyFill="1" applyBorder="1" applyAlignment="1" applyProtection="1">
      <alignment horizontal="left" vertical="center"/>
      <protection locked="0"/>
    </xf>
    <xf numFmtId="16" fontId="86" fillId="2" borderId="15" xfId="0" quotePrefix="1" applyNumberFormat="1" applyFont="1" applyFill="1" applyBorder="1" applyAlignment="1" applyProtection="1">
      <alignment horizontal="left" vertical="center"/>
      <protection locked="0"/>
    </xf>
    <xf numFmtId="16" fontId="86" fillId="2" borderId="6" xfId="0" applyNumberFormat="1" applyFont="1" applyFill="1" applyBorder="1" applyAlignment="1" applyProtection="1">
      <alignment horizontal="center" vertical="center"/>
      <protection locked="0"/>
    </xf>
    <xf numFmtId="169" fontId="86" fillId="2" borderId="0" xfId="0" applyNumberFormat="1" applyFont="1" applyFill="1" applyAlignment="1" applyProtection="1">
      <alignment horizontal="center" vertical="center"/>
      <protection locked="0"/>
    </xf>
    <xf numFmtId="16" fontId="86" fillId="2" borderId="36" xfId="0" applyNumberFormat="1" applyFont="1" applyFill="1" applyBorder="1" applyAlignment="1" applyProtection="1">
      <alignment horizontal="left" vertical="center"/>
      <protection locked="0"/>
    </xf>
    <xf numFmtId="169" fontId="86" fillId="2" borderId="5" xfId="0" applyNumberFormat="1" applyFont="1" applyFill="1" applyBorder="1" applyAlignment="1" applyProtection="1">
      <alignment horizontal="center" vertical="center"/>
      <protection locked="0"/>
    </xf>
    <xf numFmtId="169" fontId="86" fillId="2" borderId="55" xfId="0" applyNumberFormat="1" applyFont="1" applyFill="1" applyBorder="1" applyAlignment="1" applyProtection="1">
      <alignment horizontal="center" vertical="center"/>
      <protection locked="0"/>
    </xf>
    <xf numFmtId="16" fontId="86" fillId="4" borderId="6" xfId="0" applyNumberFormat="1" applyFont="1" applyFill="1" applyBorder="1" applyAlignment="1" applyProtection="1">
      <alignment horizontal="center" vertical="center"/>
      <protection locked="0"/>
    </xf>
    <xf numFmtId="16" fontId="86" fillId="4" borderId="15" xfId="0" applyNumberFormat="1" applyFont="1" applyFill="1" applyBorder="1" applyAlignment="1" applyProtection="1">
      <alignment horizontal="center" vertical="center"/>
      <protection locked="0"/>
    </xf>
    <xf numFmtId="16" fontId="86" fillId="4" borderId="31" xfId="0" applyNumberFormat="1" applyFont="1" applyFill="1" applyBorder="1" applyAlignment="1" applyProtection="1">
      <alignment horizontal="center" vertical="center"/>
      <protection locked="0"/>
    </xf>
    <xf numFmtId="16" fontId="101" fillId="0" borderId="16" xfId="0" applyNumberFormat="1" applyFont="1" applyBorder="1" applyAlignment="1" applyProtection="1">
      <alignment horizontal="left" vertical="center"/>
      <protection locked="0"/>
    </xf>
    <xf numFmtId="0" fontId="407" fillId="0" borderId="0" xfId="0" applyFont="1" applyAlignment="1">
      <alignment horizontal="right" vertical="top"/>
    </xf>
    <xf numFmtId="0" fontId="445" fillId="0" borderId="0" xfId="0" applyFont="1" applyAlignment="1">
      <alignment horizontal="right" vertical="top"/>
    </xf>
    <xf numFmtId="0" fontId="454" fillId="0" borderId="0" xfId="0" applyFont="1" applyAlignment="1">
      <alignment horizontal="right"/>
    </xf>
    <xf numFmtId="0" fontId="455" fillId="0" borderId="0" xfId="0" applyFont="1" applyAlignment="1">
      <alignment horizontal="right" vertical="center"/>
    </xf>
    <xf numFmtId="16" fontId="454" fillId="0" borderId="1" xfId="0" applyNumberFormat="1" applyFont="1" applyBorder="1" applyAlignment="1">
      <alignment horizontal="right" vertical="center"/>
    </xf>
    <xf numFmtId="0" fontId="456" fillId="0" borderId="0" xfId="0" applyFont="1" applyAlignment="1">
      <alignment horizontal="right" vertical="center"/>
    </xf>
    <xf numFmtId="0" fontId="443" fillId="0" borderId="0" xfId="0" applyFont="1" applyAlignment="1">
      <alignment horizontal="right"/>
    </xf>
    <xf numFmtId="0" fontId="242" fillId="17" borderId="0" xfId="0" applyFont="1" applyFill="1" applyAlignment="1">
      <alignment horizontal="center" vertical="center"/>
    </xf>
    <xf numFmtId="0" fontId="443" fillId="17" borderId="0" xfId="0" applyFont="1" applyFill="1" applyAlignment="1">
      <alignment horizontal="center" vertical="center"/>
    </xf>
    <xf numFmtId="0" fontId="454" fillId="0" borderId="0" xfId="0" applyFont="1" applyAlignment="1">
      <alignment horizontal="right" vertical="center"/>
    </xf>
    <xf numFmtId="0" fontId="40" fillId="0" borderId="0" xfId="2" applyFont="1" applyAlignment="1">
      <alignment vertical="center"/>
    </xf>
    <xf numFmtId="0" fontId="40" fillId="29" borderId="0" xfId="2" applyFont="1" applyFill="1" applyAlignment="1" applyProtection="1">
      <alignment horizontal="center" vertical="center"/>
      <protection locked="0"/>
    </xf>
    <xf numFmtId="0" fontId="40" fillId="0" borderId="0" xfId="2" applyFont="1" applyAlignment="1" applyProtection="1">
      <alignment horizontal="center" vertical="center"/>
      <protection locked="0"/>
    </xf>
    <xf numFmtId="0" fontId="40" fillId="2" borderId="0" xfId="2" applyFont="1" applyFill="1" applyAlignment="1" applyProtection="1">
      <alignment horizontal="right" vertical="center"/>
      <protection locked="0"/>
    </xf>
    <xf numFmtId="0" fontId="40" fillId="0" borderId="0" xfId="2" applyFont="1" applyAlignment="1" applyProtection="1">
      <alignment horizontal="right" vertical="center"/>
      <protection locked="0"/>
    </xf>
    <xf numFmtId="0" fontId="443" fillId="0" borderId="0" xfId="0" applyFont="1" applyAlignment="1" applyProtection="1">
      <alignment horizontal="left"/>
      <protection locked="0"/>
    </xf>
    <xf numFmtId="0" fontId="457" fillId="0" borderId="0" xfId="0" applyFont="1" applyAlignment="1">
      <alignment horizontal="right"/>
    </xf>
    <xf numFmtId="0" fontId="458" fillId="0" borderId="0" xfId="0" applyFont="1" applyAlignment="1">
      <alignment horizontal="right"/>
    </xf>
    <xf numFmtId="0" fontId="459" fillId="0" borderId="0" xfId="0" applyFont="1" applyAlignment="1">
      <alignment horizontal="right" vertical="center"/>
    </xf>
    <xf numFmtId="0" fontId="243" fillId="0" borderId="0" xfId="0" applyFont="1" applyAlignment="1">
      <alignment horizontal="center" vertical="center"/>
    </xf>
    <xf numFmtId="0" fontId="460" fillId="0" borderId="0" xfId="0" applyFont="1" applyAlignment="1">
      <alignment horizontal="right" vertical="center"/>
    </xf>
    <xf numFmtId="0" fontId="92" fillId="0" borderId="0" xfId="0" applyFont="1"/>
    <xf numFmtId="0" fontId="274" fillId="0" borderId="0" xfId="0" applyFont="1"/>
    <xf numFmtId="0" fontId="274" fillId="0" borderId="0" xfId="0" applyFont="1" applyAlignment="1">
      <alignment vertical="center"/>
    </xf>
    <xf numFmtId="0" fontId="274" fillId="0" borderId="0" xfId="0" applyFont="1" applyAlignment="1">
      <alignment horizontal="right" vertical="center"/>
    </xf>
    <xf numFmtId="0" fontId="274" fillId="0" borderId="0" xfId="0" applyFont="1" applyAlignment="1">
      <alignment horizontal="right" vertical="center" wrapText="1"/>
    </xf>
    <xf numFmtId="0" fontId="274" fillId="0" borderId="0" xfId="0" applyFont="1" applyAlignment="1" applyProtection="1">
      <alignment horizontal="right" vertical="center" wrapText="1"/>
      <protection locked="0"/>
    </xf>
    <xf numFmtId="0" fontId="274" fillId="0" borderId="0" xfId="2" applyFont="1" applyAlignment="1">
      <alignment horizontal="right" vertical="center"/>
    </xf>
    <xf numFmtId="0" fontId="274" fillId="0" borderId="0" xfId="2" applyFont="1" applyAlignment="1">
      <alignment horizontal="right" vertical="center" wrapText="1"/>
    </xf>
    <xf numFmtId="0" fontId="150" fillId="0" borderId="0" xfId="0" applyFont="1" applyAlignment="1">
      <alignment horizontal="right" vertical="center"/>
    </xf>
    <xf numFmtId="0" fontId="209" fillId="40" borderId="2" xfId="0" applyFont="1" applyFill="1" applyBorder="1"/>
    <xf numFmtId="16" fontId="86" fillId="4" borderId="16" xfId="0" applyNumberFormat="1" applyFont="1" applyFill="1" applyBorder="1" applyAlignment="1" applyProtection="1">
      <alignment horizontal="center" wrapText="1"/>
      <protection locked="0"/>
    </xf>
    <xf numFmtId="16" fontId="401" fillId="2" borderId="3" xfId="0" applyNumberFormat="1" applyFont="1" applyFill="1" applyBorder="1" applyAlignment="1" applyProtection="1">
      <alignment horizontal="left" vertical="center"/>
      <protection locked="0"/>
    </xf>
    <xf numFmtId="16" fontId="461" fillId="4" borderId="16" xfId="0" applyNumberFormat="1" applyFont="1" applyFill="1" applyBorder="1" applyAlignment="1" applyProtection="1">
      <alignment horizontal="left" vertical="center"/>
      <protection locked="0"/>
    </xf>
    <xf numFmtId="16" fontId="86" fillId="4" borderId="14" xfId="13" applyNumberFormat="1" applyFont="1" applyFill="1" applyBorder="1" applyAlignment="1" applyProtection="1">
      <alignment horizontal="center" vertical="center"/>
    </xf>
    <xf numFmtId="16" fontId="229" fillId="26" borderId="14" xfId="0" applyNumberFormat="1" applyFont="1" applyFill="1" applyBorder="1" applyAlignment="1">
      <alignment horizontal="center" vertical="center"/>
    </xf>
    <xf numFmtId="0" fontId="95" fillId="0" borderId="14" xfId="0" applyFont="1" applyBorder="1" applyAlignment="1">
      <alignment vertical="center"/>
    </xf>
    <xf numFmtId="0" fontId="95" fillId="0" borderId="14" xfId="0" applyFont="1" applyBorder="1" applyAlignment="1">
      <alignment horizontal="center" vertical="center"/>
    </xf>
    <xf numFmtId="0" fontId="56" fillId="0" borderId="108" xfId="0" applyFont="1" applyBorder="1" applyAlignment="1">
      <alignment horizontal="center" vertical="center"/>
    </xf>
    <xf numFmtId="16" fontId="388" fillId="11" borderId="0" xfId="0" applyNumberFormat="1" applyFont="1" applyFill="1" applyAlignment="1">
      <alignment horizontal="center" vertical="center"/>
    </xf>
    <xf numFmtId="0" fontId="40" fillId="11" borderId="0" xfId="0" applyFont="1" applyFill="1" applyAlignment="1">
      <alignment horizontal="center" vertical="center"/>
    </xf>
    <xf numFmtId="0" fontId="442" fillId="0" borderId="1" xfId="0" applyFont="1" applyBorder="1"/>
    <xf numFmtId="0" fontId="462" fillId="0" borderId="1" xfId="0" applyFont="1" applyBorder="1"/>
    <xf numFmtId="0" fontId="280" fillId="12" borderId="1" xfId="0" applyFont="1" applyFill="1" applyBorder="1" applyAlignment="1" applyProtection="1">
      <alignment vertical="center"/>
      <protection locked="0"/>
    </xf>
    <xf numFmtId="16" fontId="280" fillId="12" borderId="1" xfId="0" applyNumberFormat="1" applyFont="1" applyFill="1" applyBorder="1" applyAlignment="1" applyProtection="1">
      <alignment horizontal="center" vertical="center"/>
      <protection locked="0"/>
    </xf>
    <xf numFmtId="16" fontId="271" fillId="12"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264" fillId="0" borderId="0" xfId="0" applyFont="1" applyAlignment="1" applyProtection="1">
      <alignment horizontal="left"/>
      <protection locked="0"/>
    </xf>
    <xf numFmtId="0" fontId="263" fillId="0" borderId="0" xfId="0" applyFont="1" applyAlignment="1" applyProtection="1">
      <alignment horizontal="left"/>
      <protection locked="0"/>
    </xf>
    <xf numFmtId="0" fontId="323" fillId="0" borderId="0" xfId="0" applyFont="1" applyAlignment="1">
      <alignment vertical="center"/>
    </xf>
    <xf numFmtId="0" fontId="104" fillId="0" borderId="0" xfId="0" applyFont="1" applyAlignment="1">
      <alignment vertical="center"/>
    </xf>
    <xf numFmtId="0" fontId="283" fillId="0" borderId="0" xfId="0" applyFont="1" applyAlignment="1">
      <alignment vertical="center"/>
    </xf>
    <xf numFmtId="0" fontId="271" fillId="0" borderId="2" xfId="0" applyFont="1" applyBorder="1" applyAlignment="1">
      <alignment vertical="center"/>
    </xf>
    <xf numFmtId="16" fontId="86" fillId="2" borderId="5" xfId="0" applyNumberFormat="1" applyFont="1" applyFill="1" applyBorder="1" applyAlignment="1" applyProtection="1">
      <alignment horizontal="left" vertical="center"/>
      <protection locked="0"/>
    </xf>
    <xf numFmtId="16" fontId="86" fillId="0" borderId="31" xfId="0" applyNumberFormat="1" applyFont="1" applyBorder="1" applyAlignment="1" applyProtection="1">
      <alignment horizontal="left" vertical="center"/>
      <protection locked="0"/>
    </xf>
    <xf numFmtId="16" fontId="86" fillId="0" borderId="11" xfId="0" applyNumberFormat="1" applyFont="1" applyBorder="1" applyAlignment="1" applyProtection="1">
      <alignment horizontal="left" vertical="center"/>
      <protection locked="0"/>
    </xf>
    <xf numFmtId="16" fontId="86" fillId="2" borderId="11" xfId="0" applyNumberFormat="1" applyFont="1" applyFill="1" applyBorder="1" applyAlignment="1" applyProtection="1">
      <alignment horizontal="center" vertical="center"/>
      <protection locked="0"/>
    </xf>
    <xf numFmtId="16" fontId="86" fillId="2" borderId="7" xfId="0" applyNumberFormat="1" applyFont="1" applyFill="1" applyBorder="1" applyAlignment="1" applyProtection="1">
      <alignment horizontal="left" vertical="center"/>
      <protection locked="0"/>
    </xf>
    <xf numFmtId="16" fontId="86" fillId="2" borderId="10" xfId="0" applyNumberFormat="1" applyFont="1" applyFill="1" applyBorder="1" applyAlignment="1" applyProtection="1">
      <alignment horizontal="left" vertical="center"/>
      <protection locked="0"/>
    </xf>
    <xf numFmtId="0" fontId="463" fillId="32" borderId="68" xfId="2349" applyFont="1" applyFill="1" applyBorder="1" applyAlignment="1">
      <alignment vertical="center"/>
    </xf>
    <xf numFmtId="16" fontId="101" fillId="2" borderId="10" xfId="0" applyNumberFormat="1" applyFont="1" applyFill="1" applyBorder="1" applyAlignment="1" applyProtection="1">
      <alignment horizontal="left" vertical="center"/>
      <protection locked="0"/>
    </xf>
    <xf numFmtId="16" fontId="100" fillId="0" borderId="10" xfId="0" applyNumberFormat="1" applyFont="1" applyBorder="1" applyAlignment="1" applyProtection="1">
      <alignment horizontal="left" vertical="center"/>
      <protection locked="0"/>
    </xf>
    <xf numFmtId="0" fontId="98" fillId="0" borderId="12" xfId="0" applyFont="1" applyBorder="1" applyAlignment="1">
      <alignment horizontal="center" vertical="top"/>
    </xf>
    <xf numFmtId="0" fontId="98" fillId="0" borderId="49" xfId="0" applyFont="1" applyBorder="1" applyAlignment="1">
      <alignment horizontal="center" vertical="top"/>
    </xf>
    <xf numFmtId="0" fontId="98" fillId="0" borderId="11" xfId="0" applyFont="1" applyBorder="1" applyAlignment="1">
      <alignment horizontal="center" vertical="top"/>
    </xf>
    <xf numFmtId="0" fontId="98" fillId="0" borderId="32" xfId="0" applyFont="1" applyBorder="1" applyAlignment="1">
      <alignment horizontal="center" vertical="top"/>
    </xf>
    <xf numFmtId="0" fontId="92" fillId="0" borderId="1" xfId="0" applyFont="1" applyBorder="1" applyAlignment="1">
      <alignment horizontal="left" vertical="center" wrapText="1"/>
    </xf>
    <xf numFmtId="0" fontId="128" fillId="0" borderId="10" xfId="0" applyFont="1" applyBorder="1" applyAlignment="1" applyProtection="1">
      <alignment horizontal="center" vertical="center" wrapText="1"/>
      <protection locked="0"/>
    </xf>
    <xf numFmtId="0" fontId="128" fillId="0" borderId="10" xfId="0" applyFont="1" applyBorder="1" applyAlignment="1" applyProtection="1">
      <alignment horizontal="left" vertical="center" wrapText="1"/>
      <protection locked="0"/>
    </xf>
    <xf numFmtId="0" fontId="403" fillId="0" borderId="10" xfId="0" applyFont="1" applyBorder="1" applyAlignment="1" applyProtection="1">
      <alignment horizontal="center" vertical="center" wrapText="1"/>
      <protection locked="0"/>
    </xf>
    <xf numFmtId="0" fontId="403" fillId="16" borderId="109" xfId="0" applyFont="1" applyFill="1" applyBorder="1" applyAlignment="1" applyProtection="1">
      <alignment horizontal="center" vertical="center" wrapText="1"/>
      <protection locked="0"/>
    </xf>
    <xf numFmtId="0" fontId="403" fillId="16" borderId="54" xfId="0" applyFont="1" applyFill="1" applyBorder="1" applyAlignment="1" applyProtection="1">
      <alignment horizontal="center" vertical="center" wrapText="1"/>
      <protection locked="0"/>
    </xf>
    <xf numFmtId="0" fontId="29" fillId="0" borderId="4" xfId="0" applyFont="1" applyBorder="1" applyAlignment="1">
      <alignment horizontal="center"/>
    </xf>
    <xf numFmtId="16" fontId="29" fillId="0" borderId="4" xfId="0" applyNumberFormat="1" applyFont="1" applyBorder="1" applyAlignment="1">
      <alignment horizontal="center"/>
    </xf>
    <xf numFmtId="0" fontId="29" fillId="0" borderId="4" xfId="0" applyFont="1" applyBorder="1"/>
    <xf numFmtId="16" fontId="100" fillId="8" borderId="1" xfId="0" applyNumberFormat="1" applyFont="1" applyFill="1" applyBorder="1" applyAlignment="1">
      <alignment horizontal="left" vertical="center"/>
    </xf>
    <xf numFmtId="16" fontId="47" fillId="12" borderId="0" xfId="0" applyNumberFormat="1" applyFont="1" applyFill="1" applyAlignment="1" applyProtection="1">
      <alignment horizontal="center" vertical="center"/>
      <protection locked="0"/>
    </xf>
    <xf numFmtId="16" fontId="282" fillId="12" borderId="0" xfId="0" applyNumberFormat="1" applyFont="1" applyFill="1" applyAlignment="1">
      <alignment horizontal="center" vertical="center"/>
    </xf>
    <xf numFmtId="16" fontId="207" fillId="40" borderId="2" xfId="0" applyNumberFormat="1" applyFont="1" applyFill="1" applyBorder="1" applyAlignment="1">
      <alignment horizontal="center"/>
    </xf>
    <xf numFmtId="16" fontId="0" fillId="3" borderId="1" xfId="0" applyNumberFormat="1" applyFill="1" applyBorder="1" applyAlignment="1">
      <alignment horizontal="center" vertical="center" wrapText="1"/>
    </xf>
    <xf numFmtId="16" fontId="92" fillId="2" borderId="7" xfId="0" applyNumberFormat="1" applyFont="1" applyFill="1" applyBorder="1" applyAlignment="1" applyProtection="1">
      <alignment horizontal="left" vertical="center"/>
      <protection locked="0"/>
    </xf>
    <xf numFmtId="0" fontId="318" fillId="12" borderId="0" xfId="0" applyFont="1" applyFill="1" applyAlignment="1">
      <alignment vertical="center"/>
    </xf>
    <xf numFmtId="0" fontId="42" fillId="12" borderId="0" xfId="0" applyFont="1" applyFill="1" applyAlignment="1">
      <alignment vertical="center"/>
    </xf>
    <xf numFmtId="16" fontId="260" fillId="4" borderId="14" xfId="0" applyNumberFormat="1" applyFont="1" applyFill="1" applyBorder="1" applyAlignment="1">
      <alignment horizontal="center" vertical="center"/>
    </xf>
    <xf numFmtId="16" fontId="207" fillId="40" borderId="1" xfId="0" applyNumberFormat="1" applyFont="1" applyFill="1" applyBorder="1" applyAlignment="1">
      <alignment horizontal="center"/>
    </xf>
    <xf numFmtId="0" fontId="229" fillId="8" borderId="1" xfId="0" applyFont="1" applyFill="1" applyBorder="1" applyAlignment="1">
      <alignment vertical="center"/>
    </xf>
    <xf numFmtId="0" fontId="29" fillId="19" borderId="12" xfId="0" applyFont="1" applyFill="1" applyBorder="1" applyProtection="1">
      <protection locked="0"/>
    </xf>
    <xf numFmtId="0" fontId="50" fillId="3" borderId="0" xfId="0" applyFont="1" applyFill="1"/>
    <xf numFmtId="0" fontId="30" fillId="3" borderId="0" xfId="13" applyFill="1" applyAlignment="1" applyProtection="1"/>
    <xf numFmtId="16" fontId="50" fillId="3" borderId="0" xfId="0" applyNumberFormat="1" applyFont="1" applyFill="1"/>
    <xf numFmtId="0" fontId="0" fillId="32" borderId="51" xfId="0" applyFill="1" applyBorder="1" applyAlignment="1">
      <alignment vertical="center"/>
    </xf>
    <xf numFmtId="16" fontId="44" fillId="0" borderId="15" xfId="0" applyNumberFormat="1" applyFont="1" applyBorder="1" applyAlignment="1">
      <alignment horizontal="center" vertical="center"/>
    </xf>
    <xf numFmtId="16" fontId="0" fillId="4" borderId="80" xfId="0" applyNumberFormat="1" applyFill="1" applyBorder="1" applyAlignment="1">
      <alignment horizontal="center" vertical="center"/>
    </xf>
    <xf numFmtId="16" fontId="0" fillId="0" borderId="80" xfId="0" applyNumberFormat="1" applyBorder="1" applyAlignment="1">
      <alignment horizontal="center" vertical="center"/>
    </xf>
    <xf numFmtId="0" fontId="0" fillId="32" borderId="55" xfId="0" applyFill="1" applyBorder="1" applyAlignment="1">
      <alignment vertical="center"/>
    </xf>
    <xf numFmtId="16" fontId="44" fillId="0" borderId="5" xfId="0" applyNumberFormat="1" applyFont="1" applyBorder="1" applyAlignment="1">
      <alignment horizontal="center" vertical="center"/>
    </xf>
    <xf numFmtId="16" fontId="0" fillId="4" borderId="110" xfId="0" applyNumberFormat="1" applyFill="1" applyBorder="1" applyAlignment="1">
      <alignment horizontal="center" vertical="center"/>
    </xf>
    <xf numFmtId="16" fontId="0" fillId="0" borderId="110" xfId="0" applyNumberFormat="1" applyBorder="1" applyAlignment="1">
      <alignment horizontal="center" vertical="center"/>
    </xf>
    <xf numFmtId="16" fontId="86" fillId="0" borderId="13" xfId="0" applyNumberFormat="1" applyFont="1" applyBorder="1" applyAlignment="1" applyProtection="1">
      <alignment horizontal="center" vertical="center"/>
      <protection locked="0"/>
    </xf>
    <xf numFmtId="0" fontId="464" fillId="0" borderId="0" xfId="2" applyFont="1" applyAlignment="1">
      <alignment horizontal="left" vertical="center" indent="1"/>
    </xf>
    <xf numFmtId="16" fontId="75" fillId="4" borderId="7" xfId="0" applyNumberFormat="1" applyFont="1" applyFill="1" applyBorder="1" applyAlignment="1">
      <alignment horizontal="center" vertical="center"/>
    </xf>
    <xf numFmtId="0" fontId="0" fillId="32" borderId="103" xfId="0" applyFill="1" applyBorder="1" applyAlignment="1">
      <alignment vertical="center"/>
    </xf>
    <xf numFmtId="16" fontId="0" fillId="0" borderId="104" xfId="0" applyNumberFormat="1" applyBorder="1" applyAlignment="1">
      <alignment horizontal="center" vertical="center"/>
    </xf>
    <xf numFmtId="0" fontId="179" fillId="0" borderId="1" xfId="0" applyFont="1" applyBorder="1"/>
    <xf numFmtId="0" fontId="343" fillId="32" borderId="68" xfId="2344" applyFont="1" applyFill="1" applyBorder="1" applyAlignment="1">
      <alignment vertical="center"/>
    </xf>
    <xf numFmtId="16" fontId="57" fillId="0" borderId="0" xfId="0" applyNumberFormat="1" applyFont="1" applyAlignment="1">
      <alignment vertical="center"/>
    </xf>
    <xf numFmtId="0" fontId="292" fillId="0" borderId="0" xfId="0" applyFont="1" applyAlignment="1" applyProtection="1">
      <alignment horizontal="left"/>
      <protection locked="0"/>
    </xf>
    <xf numFmtId="0" fontId="86" fillId="19" borderId="30" xfId="0" applyFont="1" applyFill="1" applyBorder="1" applyAlignment="1" applyProtection="1">
      <alignment horizontal="center"/>
      <protection locked="0"/>
    </xf>
    <xf numFmtId="1" fontId="86" fillId="2" borderId="13" xfId="0" applyNumberFormat="1" applyFont="1" applyFill="1" applyBorder="1" applyAlignment="1" applyProtection="1">
      <alignment horizontal="center" vertical="center"/>
      <protection locked="0"/>
    </xf>
    <xf numFmtId="1" fontId="29" fillId="2" borderId="13" xfId="0" applyNumberFormat="1" applyFont="1" applyFill="1" applyBorder="1" applyAlignment="1" applyProtection="1">
      <alignment horizontal="center" vertical="center"/>
      <protection locked="0"/>
    </xf>
    <xf numFmtId="0" fontId="318" fillId="0" borderId="0" xfId="0" applyFont="1" applyAlignment="1">
      <alignment vertical="center"/>
    </xf>
    <xf numFmtId="16" fontId="100" fillId="9" borderId="1" xfId="0" applyNumberFormat="1" applyFont="1" applyFill="1" applyBorder="1" applyAlignment="1" applyProtection="1">
      <alignment horizontal="left" vertical="center"/>
      <protection locked="0"/>
    </xf>
    <xf numFmtId="0" fontId="21" fillId="0" borderId="0" xfId="1" applyFont="1" applyAlignment="1">
      <alignment horizontal="left" vertical="center"/>
    </xf>
    <xf numFmtId="0" fontId="271" fillId="0" borderId="0" xfId="1" applyFont="1" applyAlignment="1">
      <alignment vertical="center"/>
    </xf>
    <xf numFmtId="0" fontId="278" fillId="0" borderId="0" xfId="1" applyFont="1" applyAlignment="1">
      <alignment vertical="center"/>
    </xf>
    <xf numFmtId="0" fontId="271" fillId="0" borderId="0" xfId="0" applyFont="1" applyAlignment="1" applyProtection="1">
      <alignment vertical="center"/>
      <protection locked="0"/>
    </xf>
    <xf numFmtId="0" fontId="271" fillId="9" borderId="14" xfId="0" applyFont="1" applyFill="1" applyBorder="1" applyAlignment="1" applyProtection="1">
      <alignment vertical="center"/>
      <protection locked="0"/>
    </xf>
    <xf numFmtId="16" fontId="271" fillId="9" borderId="14" xfId="0" applyNumberFormat="1" applyFont="1" applyFill="1" applyBorder="1" applyAlignment="1" applyProtection="1">
      <alignment horizontal="center" vertical="center"/>
      <protection locked="0"/>
    </xf>
    <xf numFmtId="16" fontId="207" fillId="0" borderId="1" xfId="0" applyNumberFormat="1" applyFont="1" applyBorder="1" applyAlignment="1">
      <alignment horizontal="center"/>
    </xf>
    <xf numFmtId="0" fontId="253" fillId="0" borderId="0" xfId="0" applyFont="1" applyProtection="1">
      <protection locked="0"/>
    </xf>
    <xf numFmtId="0" fontId="40" fillId="0" borderId="0" xfId="0" applyFont="1" applyProtection="1">
      <protection locked="0"/>
    </xf>
    <xf numFmtId="0" fontId="40" fillId="0" borderId="0" xfId="0" applyFont="1" applyAlignment="1" applyProtection="1">
      <alignment vertical="center"/>
      <protection locked="0"/>
    </xf>
    <xf numFmtId="0" fontId="465" fillId="0" borderId="0" xfId="0" applyFont="1" applyAlignment="1">
      <alignment vertical="center"/>
    </xf>
    <xf numFmtId="0" fontId="466" fillId="0" borderId="0" xfId="0" applyFont="1"/>
    <xf numFmtId="0" fontId="468" fillId="0" borderId="0" xfId="0" applyFont="1" applyAlignment="1">
      <alignment vertical="center"/>
    </xf>
    <xf numFmtId="0" fontId="253" fillId="3" borderId="0" xfId="0" applyFont="1" applyFill="1"/>
    <xf numFmtId="16" fontId="278" fillId="2" borderId="1" xfId="0" applyNumberFormat="1" applyFont="1" applyFill="1" applyBorder="1" applyAlignment="1" applyProtection="1">
      <alignment horizontal="center" vertical="center"/>
      <protection locked="0"/>
    </xf>
    <xf numFmtId="16" fontId="96" fillId="0" borderId="0" xfId="0" applyNumberFormat="1" applyFont="1" applyAlignment="1">
      <alignment horizontal="left" vertical="center"/>
    </xf>
    <xf numFmtId="16" fontId="0" fillId="3" borderId="1" xfId="0" applyNumberFormat="1" applyFill="1" applyBorder="1" applyAlignment="1">
      <alignment horizontal="center" vertical="center"/>
    </xf>
    <xf numFmtId="16" fontId="100" fillId="0" borderId="1" xfId="0" applyNumberFormat="1" applyFont="1" applyBorder="1" applyAlignment="1">
      <alignment horizontal="left" vertical="center"/>
    </xf>
    <xf numFmtId="16" fontId="0" fillId="3" borderId="1" xfId="0" applyNumberFormat="1" applyFill="1" applyBorder="1" applyAlignment="1">
      <alignment vertical="center" wrapText="1"/>
    </xf>
    <xf numFmtId="16" fontId="0" fillId="4" borderId="1" xfId="0" applyNumberFormat="1" applyFill="1" applyBorder="1" applyAlignment="1">
      <alignment vertical="center" wrapText="1"/>
    </xf>
    <xf numFmtId="16" fontId="0" fillId="4" borderId="1" xfId="0" applyNumberFormat="1" applyFill="1" applyBorder="1" applyAlignment="1">
      <alignment vertical="center"/>
    </xf>
    <xf numFmtId="0" fontId="50" fillId="0" borderId="16" xfId="0" applyFont="1" applyBorder="1" applyAlignment="1">
      <alignment horizontal="center" vertical="center"/>
    </xf>
    <xf numFmtId="0" fontId="50" fillId="0" borderId="1" xfId="0" applyFont="1" applyBorder="1" applyAlignment="1">
      <alignment horizontal="center" vertical="center"/>
    </xf>
    <xf numFmtId="0" fontId="92" fillId="0" borderId="2" xfId="0" applyFont="1" applyBorder="1" applyAlignment="1" applyProtection="1">
      <alignment horizontal="center" vertical="center" wrapText="1"/>
      <protection locked="0"/>
    </xf>
    <xf numFmtId="0" fontId="437" fillId="0" borderId="2" xfId="0" applyFont="1" applyBorder="1" applyAlignment="1" applyProtection="1">
      <alignment horizontal="center" vertical="center" wrapText="1"/>
      <protection locked="0"/>
    </xf>
    <xf numFmtId="16" fontId="0" fillId="0" borderId="4" xfId="0" applyNumberFormat="1" applyBorder="1" applyAlignment="1" applyProtection="1">
      <alignment horizontal="center" vertical="center"/>
      <protection locked="0"/>
    </xf>
    <xf numFmtId="16" fontId="229" fillId="0" borderId="4" xfId="0" applyNumberFormat="1" applyFont="1" applyBorder="1" applyAlignment="1">
      <alignment horizontal="center" vertical="center"/>
    </xf>
    <xf numFmtId="16" fontId="229" fillId="0" borderId="4" xfId="0" applyNumberFormat="1" applyFont="1" applyBorder="1" applyAlignment="1" applyProtection="1">
      <alignment horizontal="center" vertical="center"/>
      <protection locked="0"/>
    </xf>
    <xf numFmtId="0" fontId="144" fillId="9" borderId="1" xfId="0" applyFont="1" applyFill="1" applyBorder="1"/>
    <xf numFmtId="0" fontId="144" fillId="9" borderId="77" xfId="0" applyFont="1" applyFill="1" applyBorder="1" applyAlignment="1">
      <alignment horizontal="center"/>
    </xf>
    <xf numFmtId="16" fontId="469" fillId="0" borderId="0" xfId="0" applyNumberFormat="1" applyFont="1" applyAlignment="1">
      <alignment horizontal="left" vertical="center"/>
    </xf>
    <xf numFmtId="0" fontId="29" fillId="0" borderId="30" xfId="0" applyFont="1" applyBorder="1" applyAlignment="1">
      <alignment horizontal="center" vertical="center"/>
    </xf>
    <xf numFmtId="0" fontId="29" fillId="0" borderId="19" xfId="0" applyFont="1" applyBorder="1" applyAlignment="1">
      <alignment horizontal="center" vertical="center"/>
    </xf>
    <xf numFmtId="16" fontId="86" fillId="4" borderId="21" xfId="0" applyNumberFormat="1" applyFont="1" applyFill="1" applyBorder="1" applyAlignment="1">
      <alignment horizontal="center" vertical="center"/>
    </xf>
    <xf numFmtId="0" fontId="210" fillId="0" borderId="17" xfId="0" applyFont="1" applyBorder="1" applyAlignment="1">
      <alignment horizontal="center" vertical="center" wrapText="1"/>
    </xf>
    <xf numFmtId="0" fontId="180" fillId="0" borderId="1" xfId="0" applyFont="1" applyBorder="1" applyAlignment="1">
      <alignment horizontal="center" vertical="center" wrapText="1"/>
    </xf>
    <xf numFmtId="0" fontId="221" fillId="0" borderId="1" xfId="0" applyFont="1" applyBorder="1" applyAlignment="1">
      <alignment horizontal="center" vertical="center" wrapText="1"/>
    </xf>
    <xf numFmtId="0" fontId="213" fillId="0" borderId="0" xfId="0" applyFont="1" applyAlignment="1">
      <alignment horizontal="center"/>
    </xf>
    <xf numFmtId="0" fontId="44" fillId="0" borderId="1" xfId="0" applyFont="1" applyBorder="1" applyAlignment="1">
      <alignment vertical="center"/>
    </xf>
    <xf numFmtId="16" fontId="211" fillId="0" borderId="1" xfId="0" applyNumberFormat="1" applyFont="1" applyBorder="1" applyAlignment="1">
      <alignment horizontal="left" vertical="center"/>
    </xf>
    <xf numFmtId="0" fontId="242" fillId="32" borderId="68" xfId="2344" applyFont="1" applyFill="1" applyBorder="1" applyAlignment="1">
      <alignment vertical="center"/>
    </xf>
    <xf numFmtId="16" fontId="95" fillId="4" borderId="7" xfId="0" applyNumberFormat="1" applyFont="1" applyFill="1" applyBorder="1" applyAlignment="1" applyProtection="1">
      <alignment horizontal="center" vertical="center"/>
      <protection locked="0"/>
    </xf>
    <xf numFmtId="16" fontId="124" fillId="0" borderId="1" xfId="0" applyNumberFormat="1" applyFont="1" applyBorder="1" applyAlignment="1">
      <alignment horizontal="left" vertical="center"/>
    </xf>
    <xf numFmtId="0" fontId="28" fillId="0" borderId="34" xfId="0" applyFont="1" applyBorder="1" applyAlignment="1">
      <alignment wrapText="1"/>
    </xf>
    <xf numFmtId="0" fontId="28" fillId="0" borderId="34"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39" xfId="0" applyFont="1" applyBorder="1" applyAlignment="1">
      <alignment vertical="center" wrapText="1"/>
    </xf>
    <xf numFmtId="0" fontId="86" fillId="0" borderId="11" xfId="0" applyFont="1" applyBorder="1" applyAlignment="1">
      <alignment horizontal="center" vertical="center" wrapText="1"/>
    </xf>
    <xf numFmtId="0" fontId="98" fillId="0" borderId="5" xfId="0" applyFont="1" applyBorder="1" applyAlignment="1">
      <alignment horizontal="center" vertical="top"/>
    </xf>
    <xf numFmtId="0" fontId="128" fillId="0" borderId="36" xfId="0" applyFont="1" applyBorder="1" applyAlignment="1">
      <alignment wrapText="1"/>
    </xf>
    <xf numFmtId="0" fontId="127" fillId="0" borderId="36" xfId="0" applyFont="1" applyBorder="1"/>
    <xf numFmtId="0" fontId="127" fillId="0" borderId="113" xfId="0" applyFont="1" applyBorder="1"/>
    <xf numFmtId="0" fontId="274" fillId="0" borderId="2" xfId="0" applyFont="1" applyBorder="1" applyAlignment="1">
      <alignment vertical="center"/>
    </xf>
    <xf numFmtId="16" fontId="95" fillId="4" borderId="16" xfId="0" applyNumberFormat="1" applyFont="1" applyFill="1" applyBorder="1" applyAlignment="1" applyProtection="1">
      <alignment horizontal="center" wrapText="1"/>
      <protection locked="0"/>
    </xf>
    <xf numFmtId="0" fontId="100" fillId="0" borderId="1" xfId="0" applyFont="1" applyBorder="1" applyAlignment="1">
      <alignment vertical="center"/>
    </xf>
    <xf numFmtId="16" fontId="86" fillId="21" borderId="7" xfId="0" applyNumberFormat="1" applyFont="1" applyFill="1" applyBorder="1" applyAlignment="1" applyProtection="1">
      <alignment horizontal="center"/>
      <protection locked="0"/>
    </xf>
    <xf numFmtId="16" fontId="229" fillId="4" borderId="1" xfId="0" applyNumberFormat="1" applyFont="1" applyFill="1" applyBorder="1" applyAlignment="1">
      <alignment horizontal="center" vertical="center"/>
    </xf>
    <xf numFmtId="0" fontId="209" fillId="0" borderId="14" xfId="0" applyFont="1" applyBorder="1"/>
    <xf numFmtId="16" fontId="209" fillId="0" borderId="14" xfId="0" applyNumberFormat="1" applyFont="1" applyBorder="1" applyAlignment="1">
      <alignment horizontal="center"/>
    </xf>
    <xf numFmtId="16" fontId="0" fillId="3" borderId="51" xfId="0" applyNumberFormat="1" applyFill="1" applyBorder="1" applyAlignment="1">
      <alignment vertical="center"/>
    </xf>
    <xf numFmtId="16" fontId="0" fillId="3" borderId="80" xfId="0" applyNumberFormat="1" applyFill="1" applyBorder="1" applyAlignment="1">
      <alignment vertical="center"/>
    </xf>
    <xf numFmtId="16" fontId="0" fillId="3" borderId="48" xfId="0" applyNumberFormat="1" applyFill="1" applyBorder="1" applyAlignment="1">
      <alignment vertical="center"/>
    </xf>
    <xf numFmtId="16" fontId="86" fillId="0" borderId="1" xfId="13" applyNumberFormat="1" applyFont="1" applyFill="1" applyBorder="1" applyAlignment="1" applyProtection="1">
      <alignment horizontal="center" vertical="center"/>
    </xf>
    <xf numFmtId="0" fontId="20" fillId="0" borderId="0" xfId="16"/>
    <xf numFmtId="0" fontId="470" fillId="32" borderId="68" xfId="2344" applyFont="1" applyFill="1" applyBorder="1" applyAlignment="1">
      <alignment vertical="center"/>
    </xf>
    <xf numFmtId="16" fontId="44" fillId="2" borderId="12" xfId="0" applyNumberFormat="1" applyFont="1" applyFill="1" applyBorder="1" applyAlignment="1">
      <alignment horizontal="center" vertical="center"/>
    </xf>
    <xf numFmtId="0" fontId="285" fillId="0" borderId="0" xfId="0" applyFont="1" applyAlignment="1">
      <alignment horizontal="center" vertical="center" wrapText="1"/>
    </xf>
    <xf numFmtId="16" fontId="86" fillId="0" borderId="114" xfId="0" applyNumberFormat="1" applyFont="1" applyBorder="1" applyAlignment="1" applyProtection="1">
      <alignment horizontal="left" vertical="center"/>
      <protection locked="0"/>
    </xf>
    <xf numFmtId="16" fontId="0" fillId="0" borderId="60" xfId="0" applyNumberFormat="1" applyBorder="1" applyAlignment="1">
      <alignment horizontal="left" vertical="center"/>
    </xf>
    <xf numFmtId="16" fontId="29" fillId="4" borderId="12" xfId="0" applyNumberFormat="1" applyFont="1" applyFill="1" applyBorder="1" applyAlignment="1" applyProtection="1">
      <alignment horizontal="center" vertical="center"/>
      <protection locked="0"/>
    </xf>
    <xf numFmtId="16" fontId="199" fillId="0" borderId="31" xfId="0" applyNumberFormat="1" applyFont="1" applyBorder="1" applyAlignment="1" applyProtection="1">
      <alignment horizontal="left" vertical="center"/>
      <protection locked="0"/>
    </xf>
    <xf numFmtId="16" fontId="199" fillId="0" borderId="6" xfId="0" applyNumberFormat="1" applyFont="1" applyBorder="1" applyAlignment="1" applyProtection="1">
      <alignment horizontal="center" vertical="center"/>
      <protection locked="0"/>
    </xf>
    <xf numFmtId="16" fontId="199" fillId="2" borderId="6" xfId="0" applyNumberFormat="1" applyFont="1" applyFill="1" applyBorder="1" applyAlignment="1" applyProtection="1">
      <alignment horizontal="center" vertical="center"/>
      <protection locked="0"/>
    </xf>
    <xf numFmtId="16" fontId="199" fillId="2" borderId="11" xfId="0" applyNumberFormat="1" applyFont="1" applyFill="1" applyBorder="1" applyAlignment="1" applyProtection="1">
      <alignment horizontal="center" vertical="center"/>
      <protection locked="0"/>
    </xf>
    <xf numFmtId="16" fontId="75" fillId="26" borderId="1" xfId="0" applyNumberFormat="1" applyFont="1" applyFill="1" applyBorder="1" applyAlignment="1" applyProtection="1">
      <alignment horizontal="left" vertical="center"/>
      <protection locked="0"/>
    </xf>
    <xf numFmtId="16" fontId="86" fillId="0" borderId="8" xfId="0" applyNumberFormat="1" applyFont="1" applyBorder="1" applyAlignment="1" applyProtection="1">
      <alignment horizontal="center" vertical="center"/>
      <protection locked="0"/>
    </xf>
    <xf numFmtId="16" fontId="92" fillId="0" borderId="6" xfId="0" applyNumberFormat="1" applyFont="1" applyBorder="1" applyAlignment="1" applyProtection="1">
      <alignment horizontal="center" vertical="center"/>
      <protection locked="0"/>
    </xf>
    <xf numFmtId="0" fontId="209" fillId="0" borderId="31" xfId="0" applyFont="1" applyBorder="1" applyAlignment="1">
      <alignment horizontal="center"/>
    </xf>
    <xf numFmtId="0" fontId="209" fillId="40" borderId="20" xfId="0" applyFont="1" applyFill="1" applyBorder="1" applyAlignment="1">
      <alignment horizontal="center"/>
    </xf>
    <xf numFmtId="0" fontId="56" fillId="0" borderId="3" xfId="0" applyFont="1" applyBorder="1" applyAlignment="1">
      <alignment horizontal="center" vertical="center"/>
    </xf>
    <xf numFmtId="0" fontId="55" fillId="0" borderId="21" xfId="0" applyFont="1" applyBorder="1" applyAlignment="1">
      <alignment horizontal="center" vertical="center" wrapText="1"/>
    </xf>
    <xf numFmtId="0" fontId="437" fillId="0" borderId="40" xfId="0" applyFont="1" applyBorder="1" applyAlignment="1">
      <alignment horizontal="center" vertical="center"/>
    </xf>
    <xf numFmtId="16" fontId="437" fillId="0" borderId="45" xfId="0" applyNumberFormat="1" applyFont="1" applyBorder="1" applyAlignment="1">
      <alignment horizontal="center" vertical="center"/>
    </xf>
    <xf numFmtId="16" fontId="92" fillId="0" borderId="45" xfId="0" applyNumberFormat="1" applyFont="1" applyBorder="1" applyAlignment="1">
      <alignment horizontal="center" vertical="center"/>
    </xf>
    <xf numFmtId="16" fontId="86" fillId="0" borderId="45" xfId="0" applyNumberFormat="1" applyFont="1" applyBorder="1" applyAlignment="1">
      <alignment horizontal="center" vertical="center"/>
    </xf>
    <xf numFmtId="16" fontId="104" fillId="0" borderId="45" xfId="0" applyNumberFormat="1" applyFont="1" applyBorder="1" applyAlignment="1">
      <alignment horizontal="center" vertical="center"/>
    </xf>
    <xf numFmtId="16" fontId="250" fillId="0" borderId="45" xfId="0" applyNumberFormat="1" applyFont="1" applyBorder="1" applyAlignment="1">
      <alignment horizontal="center" vertical="center"/>
    </xf>
    <xf numFmtId="16" fontId="250" fillId="0" borderId="39" xfId="0" applyNumberFormat="1" applyFont="1" applyBorder="1" applyAlignment="1">
      <alignment horizontal="center" vertical="center"/>
    </xf>
    <xf numFmtId="0" fontId="86" fillId="0" borderId="42" xfId="0" applyFont="1" applyBorder="1" applyAlignment="1">
      <alignment horizontal="left"/>
    </xf>
    <xf numFmtId="0" fontId="86" fillId="0" borderId="46" xfId="0" applyFont="1" applyBorder="1" applyAlignment="1">
      <alignment vertical="center"/>
    </xf>
    <xf numFmtId="0" fontId="86" fillId="0" borderId="47" xfId="0" applyFont="1" applyBorder="1" applyAlignment="1">
      <alignment vertical="center"/>
    </xf>
    <xf numFmtId="0" fontId="472" fillId="19" borderId="0" xfId="0" applyFont="1" applyFill="1" applyAlignment="1">
      <alignment horizontal="center"/>
    </xf>
    <xf numFmtId="0" fontId="473" fillId="0" borderId="0" xfId="0" applyFont="1"/>
    <xf numFmtId="0" fontId="474" fillId="0" borderId="1" xfId="0" applyFont="1" applyBorder="1"/>
    <xf numFmtId="0" fontId="474" fillId="0" borderId="1" xfId="0" applyFont="1" applyBorder="1" applyAlignment="1">
      <alignment horizontal="center"/>
    </xf>
    <xf numFmtId="16" fontId="474" fillId="0" borderId="1" xfId="0" applyNumberFormat="1" applyFont="1" applyBorder="1" applyAlignment="1">
      <alignment horizontal="center"/>
    </xf>
    <xf numFmtId="16" fontId="75" fillId="0" borderId="1" xfId="0" applyNumberFormat="1" applyFont="1" applyBorder="1" applyAlignment="1">
      <alignment horizontal="center" vertical="center"/>
    </xf>
    <xf numFmtId="0" fontId="209" fillId="19" borderId="105" xfId="0" applyFont="1" applyFill="1" applyBorder="1"/>
    <xf numFmtId="0" fontId="213" fillId="19" borderId="115" xfId="0" applyFont="1" applyFill="1" applyBorder="1" applyAlignment="1">
      <alignment horizontal="center"/>
    </xf>
    <xf numFmtId="0" fontId="213" fillId="19" borderId="105" xfId="0" applyFont="1" applyFill="1" applyBorder="1" applyAlignment="1">
      <alignment horizontal="center"/>
    </xf>
    <xf numFmtId="0" fontId="228" fillId="13" borderId="68" xfId="0" applyFont="1" applyFill="1" applyBorder="1" applyAlignment="1">
      <alignment vertical="center"/>
    </xf>
    <xf numFmtId="16" fontId="228" fillId="13" borderId="7" xfId="0" applyNumberFormat="1" applyFont="1" applyFill="1" applyBorder="1" applyAlignment="1">
      <alignment horizontal="center" vertical="center"/>
    </xf>
    <xf numFmtId="16" fontId="95" fillId="4" borderId="6" xfId="0" applyNumberFormat="1" applyFont="1" applyFill="1" applyBorder="1" applyAlignment="1" applyProtection="1">
      <alignment horizontal="center" vertical="center"/>
      <protection locked="0"/>
    </xf>
    <xf numFmtId="0" fontId="101" fillId="0" borderId="1" xfId="0" applyFont="1" applyBorder="1" applyAlignment="1">
      <alignment vertical="center"/>
    </xf>
    <xf numFmtId="0" fontId="101" fillId="0" borderId="1" xfId="0" applyFont="1" applyBorder="1" applyAlignment="1">
      <alignment horizontal="center" vertical="center"/>
    </xf>
    <xf numFmtId="16" fontId="260" fillId="4" borderId="1" xfId="13" applyNumberFormat="1" applyFont="1" applyFill="1" applyBorder="1" applyAlignment="1" applyProtection="1">
      <alignment horizontal="center" vertical="center"/>
    </xf>
    <xf numFmtId="16" fontId="100" fillId="4" borderId="12" xfId="0" applyNumberFormat="1" applyFont="1" applyFill="1" applyBorder="1" applyAlignment="1">
      <alignment horizontal="center" vertical="center"/>
    </xf>
    <xf numFmtId="16" fontId="86" fillId="4" borderId="12" xfId="0" applyNumberFormat="1" applyFont="1" applyFill="1" applyBorder="1" applyAlignment="1">
      <alignment horizontal="center" vertical="center"/>
    </xf>
    <xf numFmtId="16" fontId="86" fillId="4" borderId="61" xfId="0" applyNumberFormat="1" applyFont="1" applyFill="1" applyBorder="1" applyAlignment="1">
      <alignment horizontal="center" vertical="center"/>
    </xf>
    <xf numFmtId="0" fontId="475" fillId="32" borderId="68" xfId="0" applyFont="1" applyFill="1" applyBorder="1" applyAlignment="1">
      <alignment vertical="center"/>
    </xf>
    <xf numFmtId="16" fontId="475" fillId="0" borderId="7" xfId="0" applyNumberFormat="1" applyFont="1" applyBorder="1" applyAlignment="1">
      <alignment horizontal="center" vertical="center"/>
    </xf>
    <xf numFmtId="16" fontId="199" fillId="13" borderId="31" xfId="0" applyNumberFormat="1" applyFont="1" applyFill="1" applyBorder="1" applyAlignment="1" applyProtection="1">
      <alignment horizontal="left" vertical="center"/>
      <protection locked="0"/>
    </xf>
    <xf numFmtId="16" fontId="199" fillId="13" borderId="6" xfId="0" applyNumberFormat="1" applyFont="1" applyFill="1" applyBorder="1" applyAlignment="1" applyProtection="1">
      <alignment horizontal="center" vertical="center"/>
      <protection locked="0"/>
    </xf>
    <xf numFmtId="16" fontId="199" fillId="13" borderId="10" xfId="0" applyNumberFormat="1" applyFont="1" applyFill="1" applyBorder="1" applyAlignment="1" applyProtection="1">
      <alignment horizontal="center" vertical="center"/>
      <protection locked="0"/>
    </xf>
    <xf numFmtId="16" fontId="199" fillId="13" borderId="7" xfId="0" applyNumberFormat="1" applyFont="1" applyFill="1" applyBorder="1" applyAlignment="1" applyProtection="1">
      <alignment horizontal="center" vertical="center"/>
      <protection locked="0"/>
    </xf>
    <xf numFmtId="16" fontId="199" fillId="13" borderId="7" xfId="0" applyNumberFormat="1" applyFont="1" applyFill="1" applyBorder="1" applyAlignment="1" applyProtection="1">
      <alignment horizontal="left" vertical="center"/>
      <protection locked="0"/>
    </xf>
    <xf numFmtId="16" fontId="199" fillId="13" borderId="16" xfId="0" applyNumberFormat="1" applyFont="1" applyFill="1" applyBorder="1" applyAlignment="1" applyProtection="1">
      <alignment horizontal="center" vertical="center"/>
      <protection locked="0"/>
    </xf>
    <xf numFmtId="0" fontId="38" fillId="0" borderId="10" xfId="0" applyFont="1" applyBorder="1" applyAlignment="1">
      <alignment horizontal="center" vertical="center" wrapText="1"/>
    </xf>
    <xf numFmtId="16" fontId="92" fillId="3" borderId="1" xfId="0" applyNumberFormat="1" applyFont="1" applyFill="1" applyBorder="1" applyAlignment="1">
      <alignment horizontal="center" vertical="center"/>
    </xf>
    <xf numFmtId="16" fontId="68" fillId="28" borderId="1" xfId="0" applyNumberFormat="1" applyFont="1" applyFill="1" applyBorder="1" applyAlignment="1">
      <alignment horizontal="center" vertical="center"/>
    </xf>
    <xf numFmtId="16" fontId="101" fillId="0" borderId="0" xfId="0" applyNumberFormat="1" applyFont="1" applyAlignment="1">
      <alignment horizontal="center" vertical="center"/>
    </xf>
    <xf numFmtId="16" fontId="86" fillId="0" borderId="0" xfId="13" applyNumberFormat="1" applyFont="1" applyFill="1" applyBorder="1" applyAlignment="1" applyProtection="1">
      <alignment horizontal="center" vertical="center"/>
    </xf>
    <xf numFmtId="0" fontId="209" fillId="0" borderId="10" xfId="0" applyFont="1" applyBorder="1"/>
    <xf numFmtId="16" fontId="437" fillId="0" borderId="4" xfId="0" applyNumberFormat="1" applyFont="1" applyBorder="1" applyAlignment="1">
      <alignment horizontal="left" vertical="center"/>
    </xf>
    <xf numFmtId="0" fontId="209" fillId="40" borderId="14" xfId="0" applyFont="1" applyFill="1" applyBorder="1"/>
    <xf numFmtId="0" fontId="209" fillId="40" borderId="17" xfId="0" applyFont="1" applyFill="1" applyBorder="1" applyAlignment="1">
      <alignment horizontal="center"/>
    </xf>
    <xf numFmtId="16" fontId="209" fillId="40" borderId="10" xfId="0" applyNumberFormat="1" applyFont="1" applyFill="1" applyBorder="1" applyAlignment="1">
      <alignment horizontal="center"/>
    </xf>
    <xf numFmtId="0" fontId="29" fillId="0" borderId="5" xfId="0" applyFont="1" applyBorder="1" applyAlignment="1" applyProtection="1">
      <alignment horizontal="center" vertical="center" wrapText="1"/>
      <protection locked="0"/>
    </xf>
    <xf numFmtId="0" fontId="29" fillId="0" borderId="12" xfId="0" applyFont="1" applyBorder="1" applyAlignment="1">
      <alignment horizontal="center" vertical="center" wrapText="1"/>
    </xf>
    <xf numFmtId="0" fontId="108" fillId="0" borderId="12" xfId="0" applyFont="1" applyBorder="1" applyAlignment="1" applyProtection="1">
      <alignment horizontal="center" vertical="center" wrapText="1"/>
      <protection locked="0"/>
    </xf>
    <xf numFmtId="0" fontId="108" fillId="0" borderId="5" xfId="0" applyFont="1" applyBorder="1" applyAlignment="1" applyProtection="1">
      <alignment horizontal="center" vertical="center" wrapText="1"/>
      <protection locked="0"/>
    </xf>
    <xf numFmtId="16" fontId="207" fillId="0" borderId="14" xfId="0" applyNumberFormat="1" applyFont="1" applyBorder="1" applyAlignment="1">
      <alignment horizontal="center"/>
    </xf>
    <xf numFmtId="0" fontId="156" fillId="32" borderId="84" xfId="2344" applyFill="1" applyBorder="1" applyAlignment="1">
      <alignment vertical="center"/>
    </xf>
    <xf numFmtId="16" fontId="192" fillId="2" borderId="13" xfId="0" applyNumberFormat="1" applyFont="1" applyFill="1" applyBorder="1" applyAlignment="1">
      <alignment horizontal="center" vertical="center"/>
    </xf>
    <xf numFmtId="0" fontId="228" fillId="13" borderId="111" xfId="0" applyFont="1" applyFill="1" applyBorder="1" applyAlignment="1">
      <alignment vertical="center"/>
    </xf>
    <xf numFmtId="16" fontId="228" fillId="13" borderId="112" xfId="0" applyNumberFormat="1" applyFont="1" applyFill="1" applyBorder="1" applyAlignment="1">
      <alignment horizontal="center" vertical="center"/>
    </xf>
    <xf numFmtId="0" fontId="448" fillId="0" borderId="0" xfId="13" applyFont="1" applyBorder="1" applyAlignment="1" applyProtection="1">
      <alignment horizontal="left" vertical="center"/>
    </xf>
    <xf numFmtId="16" fontId="207" fillId="0" borderId="2" xfId="0" applyNumberFormat="1" applyFont="1" applyBorder="1" applyAlignment="1">
      <alignment horizontal="center"/>
    </xf>
    <xf numFmtId="16" fontId="92" fillId="2" borderId="10" xfId="0" applyNumberFormat="1" applyFont="1" applyFill="1" applyBorder="1" applyAlignment="1" applyProtection="1">
      <alignment horizontal="left" vertical="center"/>
      <protection locked="0"/>
    </xf>
    <xf numFmtId="0" fontId="484" fillId="0" borderId="0" xfId="0" applyFont="1" applyAlignment="1">
      <alignment horizontal="center"/>
    </xf>
    <xf numFmtId="0" fontId="250" fillId="0" borderId="0" xfId="0" applyFont="1" applyAlignment="1" applyProtection="1">
      <alignment horizontal="center" vertical="top" wrapText="1"/>
      <protection locked="0"/>
    </xf>
    <xf numFmtId="0" fontId="37" fillId="0" borderId="0" xfId="0" applyFont="1" applyAlignment="1">
      <alignment horizontal="right" vertical="center"/>
    </xf>
    <xf numFmtId="16" fontId="200" fillId="4" borderId="10" xfId="0" applyNumberFormat="1" applyFont="1" applyFill="1" applyBorder="1" applyAlignment="1" applyProtection="1">
      <alignment horizontal="center" vertical="center"/>
      <protection locked="0"/>
    </xf>
    <xf numFmtId="0" fontId="141" fillId="0" borderId="93" xfId="0" applyFont="1" applyBorder="1"/>
    <xf numFmtId="16" fontId="141" fillId="0" borderId="93" xfId="0" applyNumberFormat="1" applyFont="1" applyBorder="1" applyAlignment="1">
      <alignment horizontal="center"/>
    </xf>
    <xf numFmtId="16" fontId="141" fillId="9" borderId="94" xfId="0" applyNumberFormat="1" applyFont="1" applyFill="1" applyBorder="1" applyAlignment="1">
      <alignment horizontal="center"/>
    </xf>
    <xf numFmtId="0" fontId="141" fillId="0" borderId="102" xfId="0" applyFont="1" applyBorder="1" applyAlignment="1">
      <alignment horizontal="center"/>
    </xf>
    <xf numFmtId="0" fontId="486" fillId="0" borderId="0" xfId="0" applyFont="1"/>
    <xf numFmtId="16" fontId="47" fillId="8" borderId="1" xfId="0" applyNumberFormat="1" applyFont="1" applyFill="1" applyBorder="1" applyAlignment="1">
      <alignment horizontal="left" vertical="center"/>
    </xf>
    <xf numFmtId="0" fontId="44" fillId="8" borderId="1" xfId="0" applyFont="1" applyFill="1" applyBorder="1" applyAlignment="1">
      <alignment vertical="center"/>
    </xf>
    <xf numFmtId="0" fontId="391" fillId="0" borderId="1" xfId="0" applyFont="1" applyBorder="1"/>
    <xf numFmtId="0" fontId="488" fillId="0" borderId="0" xfId="2" applyFont="1" applyAlignment="1">
      <alignment horizontal="right" vertical="center"/>
    </xf>
    <xf numFmtId="0" fontId="175" fillId="0" borderId="0" xfId="2" applyFont="1" applyAlignment="1">
      <alignment horizontal="right" vertical="center"/>
    </xf>
    <xf numFmtId="16" fontId="489" fillId="0" borderId="0" xfId="0" applyNumberFormat="1" applyFont="1" applyAlignment="1" applyProtection="1">
      <alignment horizontal="left" vertical="center"/>
      <protection locked="0"/>
    </xf>
    <xf numFmtId="16" fontId="477" fillId="0" borderId="0" xfId="0" applyNumberFormat="1" applyFont="1" applyAlignment="1" applyProtection="1">
      <alignment horizontal="center" vertical="center"/>
      <protection locked="0"/>
    </xf>
    <xf numFmtId="0" fontId="360" fillId="0" borderId="14" xfId="0" applyFont="1" applyBorder="1" applyAlignment="1" applyProtection="1">
      <alignment horizontal="center" vertical="center" wrapText="1"/>
      <protection locked="0"/>
    </xf>
    <xf numFmtId="0" fontId="360" fillId="0" borderId="1" xfId="0" applyFont="1" applyBorder="1" applyAlignment="1" applyProtection="1">
      <alignment horizontal="center" vertical="center" wrapText="1"/>
      <protection locked="0"/>
    </xf>
    <xf numFmtId="0" fontId="360" fillId="0" borderId="20" xfId="0" applyFont="1" applyBorder="1" applyAlignment="1" applyProtection="1">
      <alignment horizontal="center" vertical="center" wrapText="1"/>
      <protection locked="0"/>
    </xf>
    <xf numFmtId="0" fontId="360" fillId="0" borderId="0" xfId="0" applyFont="1" applyAlignment="1">
      <alignment vertical="center"/>
    </xf>
    <xf numFmtId="0" fontId="490" fillId="0" borderId="0" xfId="0" applyFont="1" applyAlignment="1">
      <alignment horizontal="center" vertical="center"/>
    </xf>
    <xf numFmtId="0" fontId="365" fillId="0" borderId="14" xfId="0" applyFont="1" applyBorder="1" applyAlignment="1" applyProtection="1">
      <alignment horizontal="center" vertical="center"/>
      <protection locked="0"/>
    </xf>
    <xf numFmtId="0" fontId="365" fillId="0" borderId="17" xfId="0" applyFont="1" applyBorder="1" applyAlignment="1" applyProtection="1">
      <alignment horizontal="center" vertical="center"/>
      <protection locked="0"/>
    </xf>
    <xf numFmtId="16" fontId="175" fillId="0" borderId="1" xfId="0" applyNumberFormat="1" applyFont="1" applyBorder="1" applyAlignment="1" applyProtection="1">
      <alignment horizontal="center" vertical="center"/>
      <protection locked="0"/>
    </xf>
    <xf numFmtId="16" fontId="391" fillId="0" borderId="1" xfId="0" applyNumberFormat="1" applyFont="1" applyBorder="1" applyAlignment="1" applyProtection="1">
      <alignment horizontal="center" vertical="center"/>
      <protection locked="0"/>
    </xf>
    <xf numFmtId="16" fontId="29" fillId="2" borderId="31" xfId="0" applyNumberFormat="1" applyFont="1" applyFill="1" applyBorder="1" applyAlignment="1" applyProtection="1">
      <alignment horizontal="center" vertical="center"/>
      <protection locked="0"/>
    </xf>
    <xf numFmtId="0" fontId="403" fillId="0" borderId="0" xfId="0" applyFont="1" applyAlignment="1" applyProtection="1">
      <alignment horizontal="center" vertical="top" wrapText="1"/>
      <protection locked="0"/>
    </xf>
    <xf numFmtId="16" fontId="75" fillId="0" borderId="1" xfId="0" applyNumberFormat="1" applyFont="1" applyBorder="1" applyAlignment="1" applyProtection="1">
      <alignment horizontal="left" vertical="center"/>
      <protection locked="0"/>
    </xf>
    <xf numFmtId="0" fontId="261" fillId="0" borderId="1" xfId="0" applyFont="1" applyBorder="1" applyAlignment="1">
      <alignment horizontal="center" vertical="center" wrapText="1"/>
    </xf>
    <xf numFmtId="0" fontId="86" fillId="0" borderId="4" xfId="0" applyFont="1" applyBorder="1" applyAlignment="1">
      <alignment horizontal="right"/>
    </xf>
    <xf numFmtId="0" fontId="98" fillId="0" borderId="13" xfId="0" applyFont="1" applyBorder="1" applyAlignment="1">
      <alignment horizontal="right"/>
    </xf>
    <xf numFmtId="0" fontId="86" fillId="0" borderId="12" xfId="0" applyFont="1" applyBorder="1" applyAlignment="1">
      <alignment horizontal="center" wrapText="1"/>
    </xf>
    <xf numFmtId="0" fontId="98" fillId="0" borderId="12" xfId="0" applyFont="1" applyBorder="1" applyAlignment="1">
      <alignment horizontal="center"/>
    </xf>
    <xf numFmtId="0" fontId="86" fillId="0" borderId="12" xfId="0" applyFont="1" applyBorder="1" applyAlignment="1">
      <alignment horizontal="left" wrapText="1"/>
    </xf>
    <xf numFmtId="0" fontId="29" fillId="0" borderId="12" xfId="0" applyFont="1" applyBorder="1" applyAlignment="1">
      <alignment horizontal="center" wrapText="1"/>
    </xf>
    <xf numFmtId="0" fontId="98" fillId="0" borderId="49" xfId="0" applyFont="1" applyBorder="1" applyAlignment="1">
      <alignment horizontal="center"/>
    </xf>
    <xf numFmtId="16" fontId="101" fillId="0" borderId="31" xfId="0" applyNumberFormat="1" applyFont="1" applyBorder="1" applyAlignment="1" applyProtection="1">
      <alignment horizontal="left" vertical="center"/>
      <protection locked="0"/>
    </xf>
    <xf numFmtId="0" fontId="43" fillId="0" borderId="10" xfId="0" applyFont="1" applyBorder="1" applyAlignment="1">
      <alignment horizontal="center" vertical="center"/>
    </xf>
    <xf numFmtId="0" fontId="42" fillId="0" borderId="0" xfId="0" applyFont="1" applyAlignment="1">
      <alignment horizontal="left" vertical="center"/>
    </xf>
    <xf numFmtId="16" fontId="37" fillId="3" borderId="1" xfId="0" applyNumberFormat="1" applyFont="1" applyFill="1" applyBorder="1" applyAlignment="1">
      <alignment horizontal="center" vertical="center"/>
    </xf>
    <xf numFmtId="16" fontId="0" fillId="9" borderId="1" xfId="0" applyNumberFormat="1" applyFill="1" applyBorder="1" applyAlignment="1">
      <alignment horizontal="center" vertical="center"/>
    </xf>
    <xf numFmtId="0" fontId="0" fillId="9" borderId="74" xfId="0" applyFill="1" applyBorder="1" applyAlignment="1">
      <alignment vertical="center"/>
    </xf>
    <xf numFmtId="0" fontId="0" fillId="9" borderId="68" xfId="0" applyFill="1" applyBorder="1" applyAlignment="1">
      <alignment vertical="center"/>
    </xf>
    <xf numFmtId="0" fontId="37" fillId="9" borderId="1" xfId="0" applyFont="1" applyFill="1" applyBorder="1" applyAlignment="1">
      <alignment vertical="center"/>
    </xf>
    <xf numFmtId="0" fontId="0" fillId="9" borderId="117" xfId="0" applyFill="1" applyBorder="1" applyAlignment="1">
      <alignment vertical="center"/>
    </xf>
    <xf numFmtId="0" fontId="0" fillId="9" borderId="1" xfId="0" applyFill="1" applyBorder="1" applyAlignment="1">
      <alignment vertical="center"/>
    </xf>
    <xf numFmtId="0" fontId="53" fillId="0" borderId="0" xfId="0" applyFont="1" applyAlignment="1">
      <alignment horizontal="right" vertical="center"/>
    </xf>
    <xf numFmtId="16" fontId="44" fillId="0" borderId="11" xfId="0" applyNumberFormat="1" applyFont="1" applyBorder="1" applyAlignment="1">
      <alignment horizontal="right" vertical="center"/>
    </xf>
    <xf numFmtId="0" fontId="0" fillId="0" borderId="0" xfId="0" applyAlignment="1">
      <alignment horizontal="right" vertical="top"/>
    </xf>
    <xf numFmtId="0" fontId="50" fillId="0" borderId="0" xfId="0" applyFont="1" applyAlignment="1">
      <alignment horizontal="right" vertical="center" indent="1"/>
    </xf>
    <xf numFmtId="0" fontId="50" fillId="0" borderId="0" xfId="0" applyFont="1" applyAlignment="1">
      <alignment horizontal="right" vertical="center" wrapText="1" indent="1"/>
    </xf>
    <xf numFmtId="16" fontId="0" fillId="0" borderId="0" xfId="0" applyNumberFormat="1" applyAlignment="1">
      <alignment horizontal="right" vertical="center"/>
    </xf>
    <xf numFmtId="0" fontId="96" fillId="0" borderId="0" xfId="0" applyFont="1" applyAlignment="1">
      <alignment horizontal="right" vertical="top"/>
    </xf>
    <xf numFmtId="16" fontId="260" fillId="4" borderId="1" xfId="0" applyNumberFormat="1" applyFont="1" applyFill="1" applyBorder="1" applyAlignment="1">
      <alignment horizontal="center" vertical="center" wrapText="1"/>
    </xf>
    <xf numFmtId="16" fontId="237" fillId="12" borderId="0" xfId="0" applyNumberFormat="1" applyFont="1" applyFill="1" applyAlignment="1">
      <alignment vertical="center"/>
    </xf>
    <xf numFmtId="16" fontId="175" fillId="0" borderId="21" xfId="0" applyNumberFormat="1" applyFont="1" applyBorder="1" applyAlignment="1" applyProtection="1">
      <alignment horizontal="center" vertical="center"/>
      <protection locked="0"/>
    </xf>
    <xf numFmtId="16" fontId="0" fillId="4" borderId="7" xfId="0" applyNumberFormat="1" applyFill="1" applyBorder="1" applyAlignment="1" applyProtection="1">
      <alignment horizontal="center" vertical="center"/>
      <protection locked="0"/>
    </xf>
    <xf numFmtId="0" fontId="75" fillId="0" borderId="107" xfId="0" applyFont="1" applyBorder="1" applyAlignment="1">
      <alignment vertical="center"/>
    </xf>
    <xf numFmtId="16" fontId="75" fillId="0" borderId="7" xfId="0" applyNumberFormat="1" applyFont="1" applyBorder="1" applyAlignment="1" applyProtection="1">
      <alignment horizontal="center" vertical="center"/>
      <protection locked="0"/>
    </xf>
    <xf numFmtId="16" fontId="207" fillId="40" borderId="14" xfId="0" applyNumberFormat="1" applyFont="1" applyFill="1" applyBorder="1" applyAlignment="1">
      <alignment horizontal="center"/>
    </xf>
    <xf numFmtId="0" fontId="50" fillId="32" borderId="52" xfId="0" applyFont="1" applyFill="1" applyBorder="1" applyAlignment="1">
      <alignment vertical="center"/>
    </xf>
    <xf numFmtId="0" fontId="50" fillId="32" borderId="68" xfId="0" applyFont="1" applyFill="1" applyBorder="1" applyAlignment="1">
      <alignment vertical="center"/>
    </xf>
    <xf numFmtId="0" fontId="39" fillId="32" borderId="52" xfId="0" applyFont="1" applyFill="1" applyBorder="1" applyAlignment="1">
      <alignment vertical="center"/>
    </xf>
    <xf numFmtId="16" fontId="39" fillId="0" borderId="10" xfId="0" applyNumberFormat="1" applyFont="1" applyBorder="1" applyAlignment="1">
      <alignment horizontal="center" vertical="center"/>
    </xf>
    <xf numFmtId="16" fontId="39" fillId="2" borderId="7" xfId="0" applyNumberFormat="1" applyFont="1" applyFill="1" applyBorder="1" applyAlignment="1">
      <alignment horizontal="center" vertical="center"/>
    </xf>
    <xf numFmtId="16" fontId="39" fillId="0" borderId="12" xfId="0" applyNumberFormat="1" applyFont="1" applyBorder="1" applyAlignment="1">
      <alignment horizontal="left" vertical="center"/>
    </xf>
    <xf numFmtId="16" fontId="39" fillId="0" borderId="12" xfId="0" applyNumberFormat="1" applyFont="1" applyBorder="1" applyAlignment="1">
      <alignment horizontal="center" vertical="center"/>
    </xf>
    <xf numFmtId="16" fontId="39" fillId="2" borderId="12" xfId="0" applyNumberFormat="1" applyFont="1" applyFill="1" applyBorder="1" applyAlignment="1">
      <alignment horizontal="center" vertical="center"/>
    </xf>
    <xf numFmtId="16" fontId="39" fillId="0" borderId="14" xfId="0" applyNumberFormat="1" applyFont="1" applyBorder="1" applyAlignment="1">
      <alignment horizontal="center" vertical="center"/>
    </xf>
    <xf numFmtId="16" fontId="39" fillId="0" borderId="7" xfId="0" applyNumberFormat="1" applyFont="1" applyBorder="1" applyAlignment="1">
      <alignment horizontal="center" vertical="center"/>
    </xf>
    <xf numFmtId="0" fontId="39" fillId="32" borderId="68" xfId="2344" applyFont="1" applyFill="1" applyBorder="1" applyAlignment="1">
      <alignment vertical="center"/>
    </xf>
    <xf numFmtId="16" fontId="492" fillId="2" borderId="12" xfId="0" applyNumberFormat="1" applyFont="1" applyFill="1" applyBorder="1" applyAlignment="1">
      <alignment horizontal="center" vertical="center"/>
    </xf>
    <xf numFmtId="16" fontId="323" fillId="0" borderId="60" xfId="0" applyNumberFormat="1" applyFont="1" applyBorder="1" applyAlignment="1">
      <alignment horizontal="left" vertical="center"/>
    </xf>
    <xf numFmtId="16" fontId="323" fillId="0" borderId="12" xfId="0" applyNumberFormat="1" applyFont="1" applyBorder="1" applyAlignment="1">
      <alignment horizontal="left" vertical="center"/>
    </xf>
    <xf numFmtId="16" fontId="44" fillId="23" borderId="24" xfId="0" applyNumberFormat="1" applyFont="1" applyFill="1" applyBorder="1" applyAlignment="1" applyProtection="1">
      <alignment horizontal="left" vertical="center"/>
      <protection locked="0"/>
    </xf>
    <xf numFmtId="16" fontId="44" fillId="23" borderId="25" xfId="0" applyNumberFormat="1" applyFont="1" applyFill="1" applyBorder="1" applyAlignment="1" applyProtection="1">
      <alignment horizontal="left" vertical="center"/>
      <protection locked="0"/>
    </xf>
    <xf numFmtId="16" fontId="41" fillId="23" borderId="25" xfId="0" applyNumberFormat="1" applyFont="1" applyFill="1" applyBorder="1" applyAlignment="1" applyProtection="1">
      <alignment horizontal="center" vertical="center"/>
      <protection locked="0"/>
    </xf>
    <xf numFmtId="16" fontId="37" fillId="23" borderId="116" xfId="0" applyNumberFormat="1" applyFont="1" applyFill="1" applyBorder="1" applyAlignment="1" applyProtection="1">
      <alignment horizontal="center" vertical="center" wrapText="1"/>
      <protection locked="0"/>
    </xf>
    <xf numFmtId="16" fontId="44" fillId="23" borderId="26" xfId="0" applyNumberFormat="1" applyFont="1" applyFill="1" applyBorder="1" applyAlignment="1" applyProtection="1">
      <alignment horizontal="center" vertical="center"/>
      <protection locked="0"/>
    </xf>
    <xf numFmtId="16" fontId="41" fillId="0" borderId="27" xfId="0" applyNumberFormat="1" applyFont="1" applyBorder="1" applyAlignment="1" applyProtection="1">
      <alignment horizontal="left" vertical="center"/>
      <protection locked="0"/>
    </xf>
    <xf numFmtId="16" fontId="41" fillId="23" borderId="28" xfId="0" applyNumberFormat="1" applyFont="1" applyFill="1" applyBorder="1" applyAlignment="1" applyProtection="1">
      <alignment horizontal="right" vertical="center"/>
      <protection locked="0"/>
    </xf>
    <xf numFmtId="16" fontId="37" fillId="23" borderId="28" xfId="0" applyNumberFormat="1" applyFont="1" applyFill="1" applyBorder="1" applyAlignment="1" applyProtection="1">
      <alignment horizontal="center" vertical="center" wrapText="1"/>
      <protection locked="0"/>
    </xf>
    <xf numFmtId="16" fontId="44" fillId="23" borderId="28" xfId="0" applyNumberFormat="1" applyFont="1" applyFill="1" applyBorder="1" applyAlignment="1" applyProtection="1">
      <alignment horizontal="center" vertical="center"/>
      <protection locked="0"/>
    </xf>
    <xf numFmtId="16" fontId="44" fillId="23" borderId="29" xfId="0" applyNumberFormat="1" applyFont="1" applyFill="1" applyBorder="1" applyAlignment="1" applyProtection="1">
      <alignment horizontal="center" vertical="center"/>
      <protection locked="0"/>
    </xf>
    <xf numFmtId="16" fontId="44" fillId="0" borderId="1" xfId="0" applyNumberFormat="1" applyFont="1" applyBorder="1" applyAlignment="1" applyProtection="1">
      <alignment horizontal="center" vertical="center"/>
      <protection locked="0"/>
    </xf>
    <xf numFmtId="0" fontId="455" fillId="0" borderId="1" xfId="0" applyFont="1" applyBorder="1" applyAlignment="1">
      <alignment horizontal="center" vertical="center" wrapText="1"/>
    </xf>
    <xf numFmtId="0" fontId="105" fillId="0" borderId="0" xfId="0" applyFont="1" applyAlignment="1">
      <alignment horizontal="left" vertical="center"/>
    </xf>
    <xf numFmtId="0" fontId="50" fillId="0" borderId="21" xfId="0" applyFont="1" applyBorder="1" applyAlignment="1">
      <alignment horizontal="center" vertical="center"/>
    </xf>
    <xf numFmtId="0" fontId="0" fillId="2" borderId="1" xfId="0" applyFill="1" applyBorder="1" applyAlignment="1">
      <alignment vertical="center"/>
    </xf>
    <xf numFmtId="16" fontId="0" fillId="2" borderId="1" xfId="0" applyNumberFormat="1" applyFill="1" applyBorder="1" applyAlignment="1">
      <alignment horizontal="center" vertical="center"/>
    </xf>
    <xf numFmtId="0" fontId="0" fillId="2" borderId="74" xfId="0" applyFill="1" applyBorder="1" applyAlignment="1">
      <alignment vertical="center"/>
    </xf>
    <xf numFmtId="16" fontId="237" fillId="2" borderId="0" xfId="0" applyNumberFormat="1" applyFont="1" applyFill="1" applyAlignment="1">
      <alignment vertical="center"/>
    </xf>
    <xf numFmtId="16" fontId="44" fillId="4" borderId="1" xfId="0" applyNumberFormat="1" applyFont="1" applyFill="1" applyBorder="1" applyAlignment="1" applyProtection="1">
      <alignment horizontal="center" vertical="center"/>
      <protection locked="0"/>
    </xf>
    <xf numFmtId="16" fontId="0" fillId="12" borderId="1" xfId="0" applyNumberFormat="1" applyFill="1" applyBorder="1" applyAlignment="1">
      <alignment horizontal="center" vertical="center" wrapText="1"/>
    </xf>
    <xf numFmtId="0" fontId="175" fillId="0" borderId="1" xfId="0" applyFont="1" applyBorder="1"/>
    <xf numFmtId="0" fontId="493" fillId="32" borderId="68" xfId="0" applyFont="1" applyFill="1" applyBorder="1" applyAlignment="1">
      <alignment vertical="center"/>
    </xf>
    <xf numFmtId="16" fontId="101" fillId="4" borderId="6" xfId="0" applyNumberFormat="1" applyFont="1" applyFill="1" applyBorder="1" applyAlignment="1" applyProtection="1">
      <alignment horizontal="center" vertical="center"/>
      <protection locked="0"/>
    </xf>
    <xf numFmtId="0" fontId="190" fillId="0" borderId="0" xfId="0" applyFont="1"/>
    <xf numFmtId="0" fontId="494" fillId="9" borderId="0" xfId="13" applyFont="1" applyFill="1" applyAlignment="1" applyProtection="1"/>
    <xf numFmtId="1" fontId="150" fillId="0" borderId="0" xfId="0" applyNumberFormat="1" applyFont="1"/>
    <xf numFmtId="1" fontId="150" fillId="0" borderId="0" xfId="0" applyNumberFormat="1" applyFont="1" applyAlignment="1">
      <alignment horizontal="left"/>
    </xf>
    <xf numFmtId="1" fontId="40" fillId="0" borderId="0" xfId="2" applyNumberFormat="1" applyFont="1" applyAlignment="1">
      <alignment horizontal="right" vertical="center"/>
    </xf>
    <xf numFmtId="1" fontId="222" fillId="0" borderId="0" xfId="0" applyNumberFormat="1" applyFont="1" applyAlignment="1" applyProtection="1">
      <alignment horizontal="right" vertical="center"/>
      <protection locked="0"/>
    </xf>
    <xf numFmtId="1" fontId="101" fillId="0" borderId="0" xfId="0" applyNumberFormat="1" applyFont="1" applyAlignment="1" applyProtection="1">
      <alignment horizontal="right" vertical="center"/>
      <protection locked="0"/>
    </xf>
    <xf numFmtId="1" fontId="29" fillId="0" borderId="0" xfId="0" applyNumberFormat="1" applyFont="1"/>
    <xf numFmtId="1" fontId="100" fillId="2" borderId="0" xfId="2" applyNumberFormat="1" applyFont="1" applyFill="1" applyAlignment="1">
      <alignment horizontal="left" vertical="center" indent="1"/>
    </xf>
    <xf numFmtId="1" fontId="100" fillId="0" borderId="0" xfId="2" applyNumberFormat="1" applyFont="1" applyAlignment="1">
      <alignment horizontal="left" vertical="center" indent="1"/>
    </xf>
    <xf numFmtId="1" fontId="100" fillId="0" borderId="0" xfId="0" applyNumberFormat="1" applyFont="1"/>
    <xf numFmtId="1" fontId="100" fillId="0" borderId="0" xfId="0" applyNumberFormat="1" applyFont="1" applyAlignment="1">
      <alignment horizontal="right" vertical="center"/>
    </xf>
    <xf numFmtId="16" fontId="222" fillId="0" borderId="0" xfId="0" applyNumberFormat="1" applyFont="1" applyAlignment="1">
      <alignment horizontal="right" vertical="center"/>
    </xf>
    <xf numFmtId="1" fontId="182" fillId="0" borderId="0" xfId="0" applyNumberFormat="1" applyFont="1" applyAlignment="1">
      <alignment horizontal="right" vertical="center"/>
    </xf>
    <xf numFmtId="0" fontId="177" fillId="0" borderId="67" xfId="0" applyFont="1" applyBorder="1" applyAlignment="1">
      <alignment horizontal="center" vertical="center" wrapText="1"/>
    </xf>
    <xf numFmtId="0" fontId="210" fillId="0" borderId="67" xfId="0" applyFont="1" applyBorder="1" applyAlignment="1">
      <alignment horizontal="center" vertical="center" wrapText="1"/>
    </xf>
    <xf numFmtId="0" fontId="360" fillId="4" borderId="1" xfId="0" applyFont="1" applyFill="1" applyBorder="1" applyAlignment="1">
      <alignment vertical="center"/>
    </xf>
    <xf numFmtId="0" fontId="146" fillId="8" borderId="1" xfId="0" applyFont="1" applyFill="1" applyBorder="1" applyAlignment="1">
      <alignment horizontal="center" vertical="center" wrapText="1"/>
    </xf>
    <xf numFmtId="16" fontId="391" fillId="4" borderId="1" xfId="0" applyNumberFormat="1" applyFont="1" applyFill="1" applyBorder="1" applyAlignment="1" applyProtection="1">
      <alignment horizontal="center" vertical="center"/>
      <protection locked="0"/>
    </xf>
    <xf numFmtId="16" fontId="182" fillId="0" borderId="4" xfId="0" applyNumberFormat="1" applyFont="1" applyBorder="1" applyAlignment="1">
      <alignment horizontal="left" vertical="center"/>
    </xf>
    <xf numFmtId="0" fontId="28" fillId="0" borderId="0" xfId="2" applyFont="1" applyAlignment="1">
      <alignment horizontal="center" vertical="center"/>
    </xf>
    <xf numFmtId="0" fontId="328" fillId="0" borderId="0" xfId="2" applyFont="1" applyAlignment="1">
      <alignment horizontal="right" vertical="center"/>
    </xf>
    <xf numFmtId="0" fontId="328" fillId="0" borderId="0" xfId="2" applyFont="1" applyAlignment="1">
      <alignment vertical="center"/>
    </xf>
    <xf numFmtId="0" fontId="28" fillId="0" borderId="0" xfId="2" applyFont="1" applyAlignment="1">
      <alignment vertical="center"/>
    </xf>
    <xf numFmtId="0" fontId="228" fillId="0" borderId="107" xfId="0" applyFont="1" applyBorder="1" applyAlignment="1">
      <alignment vertical="center"/>
    </xf>
    <xf numFmtId="16" fontId="496" fillId="4" borderId="7" xfId="0" applyNumberFormat="1" applyFont="1" applyFill="1" applyBorder="1" applyAlignment="1" applyProtection="1">
      <alignment horizontal="center" vertical="center"/>
      <protection locked="0"/>
    </xf>
    <xf numFmtId="0" fontId="150" fillId="0" borderId="0" xfId="0" applyFont="1" applyAlignment="1" applyProtection="1">
      <alignment horizontal="right" vertical="center"/>
      <protection locked="0"/>
    </xf>
    <xf numFmtId="0" fontId="500" fillId="0" borderId="0" xfId="0" applyFont="1" applyAlignment="1">
      <alignment horizontal="right" vertical="center"/>
    </xf>
    <xf numFmtId="0" fontId="501" fillId="0" borderId="0" xfId="0" applyFont="1"/>
    <xf numFmtId="16" fontId="145" fillId="0" borderId="0" xfId="0" applyNumberFormat="1" applyFont="1" applyAlignment="1">
      <alignment horizontal="center"/>
    </xf>
    <xf numFmtId="16" fontId="502" fillId="0" borderId="0" xfId="0" applyNumberFormat="1" applyFont="1" applyAlignment="1">
      <alignment horizontal="center"/>
    </xf>
    <xf numFmtId="16" fontId="503" fillId="0" borderId="0" xfId="0" applyNumberFormat="1" applyFont="1" applyAlignment="1">
      <alignment horizontal="center"/>
    </xf>
    <xf numFmtId="0" fontId="504" fillId="0" borderId="0" xfId="0" applyFont="1" applyAlignment="1">
      <alignment horizontal="left" wrapText="1"/>
    </xf>
    <xf numFmtId="0" fontId="504" fillId="0" borderId="0" xfId="0" applyFont="1" applyAlignment="1">
      <alignment horizontal="center" wrapText="1"/>
    </xf>
    <xf numFmtId="16" fontId="504" fillId="0" borderId="0" xfId="0" applyNumberFormat="1" applyFont="1" applyAlignment="1">
      <alignment horizontal="center"/>
    </xf>
    <xf numFmtId="16" fontId="505" fillId="0" borderId="0" xfId="0" applyNumberFormat="1" applyFont="1" applyAlignment="1">
      <alignment horizontal="center"/>
    </xf>
    <xf numFmtId="16" fontId="276" fillId="0" borderId="0" xfId="0" applyNumberFormat="1" applyFont="1" applyAlignment="1">
      <alignment horizontal="center"/>
    </xf>
    <xf numFmtId="0" fontId="439" fillId="0" borderId="0" xfId="13" applyFont="1" applyFill="1" applyAlignment="1" applyProtection="1"/>
    <xf numFmtId="0" fontId="359" fillId="0" borderId="0" xfId="0" applyFont="1" applyAlignment="1">
      <alignment vertical="center"/>
    </xf>
    <xf numFmtId="0" fontId="369" fillId="0" borderId="0" xfId="0" applyFont="1" applyAlignment="1">
      <alignment vertical="center"/>
    </xf>
    <xf numFmtId="0" fontId="506" fillId="0" borderId="0" xfId="0" applyFont="1"/>
    <xf numFmtId="0" fontId="507" fillId="0" borderId="0" xfId="0" applyFont="1" applyAlignment="1">
      <alignment vertical="center"/>
    </xf>
    <xf numFmtId="0" fontId="369" fillId="0" borderId="0" xfId="0" applyFont="1" applyAlignment="1">
      <alignment horizontal="right"/>
    </xf>
    <xf numFmtId="0" fontId="369" fillId="0" borderId="0" xfId="0" applyFont="1" applyAlignment="1">
      <alignment horizontal="left"/>
    </xf>
    <xf numFmtId="0" fontId="502" fillId="0" borderId="0" xfId="0" applyFont="1" applyAlignment="1">
      <alignment horizontal="center" wrapText="1"/>
    </xf>
    <xf numFmtId="0" fontId="508" fillId="0" borderId="0" xfId="0" applyFont="1" applyAlignment="1" applyProtection="1">
      <alignment horizontal="center" vertical="top"/>
      <protection locked="0"/>
    </xf>
    <xf numFmtId="0" fontId="143" fillId="0" borderId="0" xfId="0" applyFont="1" applyAlignment="1" applyProtection="1">
      <alignment horizontal="center" vertical="top"/>
      <protection locked="0"/>
    </xf>
    <xf numFmtId="0" fontId="143" fillId="0" borderId="1" xfId="0" applyFont="1" applyBorder="1" applyAlignment="1" applyProtection="1">
      <alignment horizontal="center" vertical="center" wrapText="1"/>
      <protection locked="0"/>
    </xf>
    <xf numFmtId="0" fontId="176" fillId="0" borderId="1" xfId="0" applyFont="1" applyBorder="1" applyAlignment="1" applyProtection="1">
      <alignment horizontal="center" vertical="center" wrapText="1"/>
      <protection locked="0"/>
    </xf>
    <xf numFmtId="0" fontId="176" fillId="26" borderId="1" xfId="0" applyFont="1" applyFill="1" applyBorder="1" applyAlignment="1" applyProtection="1">
      <alignment horizontal="center" vertical="center" wrapText="1"/>
      <protection locked="0"/>
    </xf>
    <xf numFmtId="0" fontId="164" fillId="0" borderId="0" xfId="0" applyFont="1" applyAlignment="1" applyProtection="1">
      <alignment vertical="top"/>
      <protection locked="0"/>
    </xf>
    <xf numFmtId="0" fontId="147" fillId="0" borderId="16" xfId="0" applyFont="1" applyBorder="1" applyAlignment="1" applyProtection="1">
      <alignment horizontal="center" vertical="top"/>
      <protection locked="0"/>
    </xf>
    <xf numFmtId="0" fontId="143" fillId="0" borderId="14" xfId="0" applyFont="1" applyBorder="1" applyAlignment="1" applyProtection="1">
      <alignment horizontal="center" vertical="center" wrapText="1"/>
      <protection locked="0"/>
    </xf>
    <xf numFmtId="0" fontId="509" fillId="0" borderId="14" xfId="0" applyFont="1" applyBorder="1" applyAlignment="1" applyProtection="1">
      <alignment horizontal="center" vertical="center"/>
      <protection locked="0"/>
    </xf>
    <xf numFmtId="0" fontId="176" fillId="0" borderId="14" xfId="0" applyFont="1" applyBorder="1" applyAlignment="1" applyProtection="1">
      <alignment horizontal="center" vertical="center" wrapText="1"/>
      <protection locked="0"/>
    </xf>
    <xf numFmtId="0" fontId="509" fillId="26" borderId="14" xfId="0" applyFont="1" applyFill="1" applyBorder="1" applyAlignment="1" applyProtection="1">
      <alignment horizontal="center" vertical="center"/>
      <protection locked="0"/>
    </xf>
    <xf numFmtId="0" fontId="164" fillId="0" borderId="0" xfId="2" applyFont="1" applyAlignment="1">
      <alignment horizontal="center" vertical="center"/>
    </xf>
    <xf numFmtId="0" fontId="141" fillId="0" borderId="1" xfId="0" applyFont="1" applyBorder="1" applyAlignment="1">
      <alignment vertical="center"/>
    </xf>
    <xf numFmtId="16" fontId="142" fillId="0" borderId="1" xfId="0" applyNumberFormat="1" applyFont="1" applyBorder="1" applyAlignment="1" applyProtection="1">
      <alignment horizontal="center" vertical="center"/>
      <protection locked="0"/>
    </xf>
    <xf numFmtId="16" fontId="141" fillId="0" borderId="1" xfId="0" applyNumberFormat="1" applyFont="1" applyBorder="1" applyAlignment="1" applyProtection="1">
      <alignment horizontal="center" vertical="center"/>
      <protection locked="0"/>
    </xf>
    <xf numFmtId="16" fontId="142" fillId="0" borderId="1" xfId="0" applyNumberFormat="1" applyFont="1" applyBorder="1" applyAlignment="1">
      <alignment horizontal="center" vertical="center"/>
    </xf>
    <xf numFmtId="16" fontId="142" fillId="26" borderId="1" xfId="0" applyNumberFormat="1" applyFont="1" applyFill="1" applyBorder="1" applyAlignment="1">
      <alignment horizontal="center" vertical="center"/>
    </xf>
    <xf numFmtId="16" fontId="142" fillId="4" borderId="1" xfId="0" applyNumberFormat="1" applyFont="1" applyFill="1" applyBorder="1" applyAlignment="1">
      <alignment horizontal="center" vertical="center"/>
    </xf>
    <xf numFmtId="16" fontId="145" fillId="0" borderId="1" xfId="0" applyNumberFormat="1" applyFont="1" applyBorder="1" applyAlignment="1" applyProtection="1">
      <alignment horizontal="center" vertical="center"/>
      <protection locked="0"/>
    </xf>
    <xf numFmtId="16" fontId="145" fillId="0" borderId="1" xfId="0" applyNumberFormat="1" applyFont="1" applyBorder="1" applyAlignment="1" applyProtection="1">
      <alignment horizontal="left" vertical="center"/>
      <protection locked="0"/>
    </xf>
    <xf numFmtId="16" fontId="164" fillId="0" borderId="1" xfId="0" applyNumberFormat="1" applyFont="1" applyBorder="1" applyAlignment="1" applyProtection="1">
      <alignment horizontal="center" vertical="center"/>
      <protection locked="0"/>
    </xf>
    <xf numFmtId="16" fontId="145" fillId="26" borderId="1" xfId="0" applyNumberFormat="1" applyFont="1" applyFill="1" applyBorder="1" applyAlignment="1" applyProtection="1">
      <alignment horizontal="center" vertical="center"/>
      <protection locked="0"/>
    </xf>
    <xf numFmtId="16" fontId="142" fillId="0" borderId="1" xfId="0" applyNumberFormat="1" applyFont="1" applyBorder="1" applyAlignment="1" applyProtection="1">
      <alignment horizontal="left" vertical="center"/>
      <protection locked="0"/>
    </xf>
    <xf numFmtId="16" fontId="512" fillId="0" borderId="1" xfId="0" applyNumberFormat="1" applyFont="1" applyBorder="1" applyAlignment="1" applyProtection="1">
      <alignment horizontal="left" vertical="center"/>
      <protection locked="0"/>
    </xf>
    <xf numFmtId="16" fontId="512" fillId="0" borderId="1" xfId="0" applyNumberFormat="1" applyFont="1" applyBorder="1" applyAlignment="1" applyProtection="1">
      <alignment horizontal="center" vertical="center"/>
      <protection locked="0"/>
    </xf>
    <xf numFmtId="16" fontId="164" fillId="0" borderId="1" xfId="0" applyNumberFormat="1" applyFont="1" applyBorder="1" applyAlignment="1" applyProtection="1">
      <alignment horizontal="left" vertical="center"/>
      <protection locked="0"/>
    </xf>
    <xf numFmtId="16" fontId="141" fillId="26" borderId="1" xfId="0" applyNumberFormat="1" applyFont="1" applyFill="1" applyBorder="1" applyAlignment="1" applyProtection="1">
      <alignment horizontal="center" vertical="center"/>
      <protection locked="0"/>
    </xf>
    <xf numFmtId="16" fontId="142" fillId="26" borderId="1" xfId="0" applyNumberFormat="1" applyFont="1" applyFill="1" applyBorder="1" applyAlignment="1" applyProtection="1">
      <alignment horizontal="center" vertical="center"/>
      <protection locked="0"/>
    </xf>
    <xf numFmtId="16" fontId="142" fillId="26" borderId="1" xfId="0" applyNumberFormat="1" applyFont="1" applyFill="1" applyBorder="1" applyAlignment="1" applyProtection="1">
      <alignment horizontal="left" vertical="center"/>
      <protection locked="0"/>
    </xf>
    <xf numFmtId="16" fontId="142" fillId="4" borderId="1" xfId="0" applyNumberFormat="1" applyFont="1" applyFill="1" applyBorder="1" applyAlignment="1" applyProtection="1">
      <alignment horizontal="center" vertical="center"/>
      <protection locked="0"/>
    </xf>
    <xf numFmtId="16" fontId="164" fillId="26" borderId="1" xfId="0" applyNumberFormat="1" applyFont="1" applyFill="1" applyBorder="1" applyAlignment="1" applyProtection="1">
      <alignment horizontal="center" vertical="center"/>
      <protection locked="0"/>
    </xf>
    <xf numFmtId="16" fontId="142" fillId="0" borderId="14" xfId="0" applyNumberFormat="1" applyFont="1" applyBorder="1" applyAlignment="1" applyProtection="1">
      <alignment horizontal="left" vertical="center"/>
      <protection locked="0"/>
    </xf>
    <xf numFmtId="16" fontId="142" fillId="0" borderId="14" xfId="0" applyNumberFormat="1" applyFont="1" applyBorder="1" applyAlignment="1" applyProtection="1">
      <alignment horizontal="center" vertical="center"/>
      <protection locked="0"/>
    </xf>
    <xf numFmtId="16" fontId="141" fillId="0" borderId="14" xfId="0" applyNumberFormat="1" applyFont="1" applyBorder="1" applyAlignment="1" applyProtection="1">
      <alignment horizontal="center" vertical="center"/>
      <protection locked="0"/>
    </xf>
    <xf numFmtId="16" fontId="142" fillId="0" borderId="14" xfId="0" applyNumberFormat="1" applyFont="1" applyBorder="1" applyAlignment="1">
      <alignment horizontal="center" vertical="center"/>
    </xf>
    <xf numFmtId="16" fontId="513" fillId="26" borderId="1" xfId="0" applyNumberFormat="1" applyFont="1" applyFill="1" applyBorder="1" applyAlignment="1" applyProtection="1">
      <alignment horizontal="center" vertical="center"/>
      <protection locked="0"/>
    </xf>
    <xf numFmtId="16" fontId="495" fillId="0" borderId="1" xfId="0" applyNumberFormat="1" applyFont="1" applyBorder="1" applyAlignment="1" applyProtection="1">
      <alignment horizontal="center" vertical="center"/>
      <protection locked="0"/>
    </xf>
    <xf numFmtId="0" fontId="514" fillId="0" borderId="1" xfId="0" applyFont="1" applyBorder="1" applyAlignment="1" applyProtection="1">
      <alignment horizontal="center" vertical="center"/>
      <protection locked="0"/>
    </xf>
    <xf numFmtId="0" fontId="143" fillId="0" borderId="0" xfId="0" applyFont="1" applyAlignment="1">
      <alignment vertical="center"/>
    </xf>
    <xf numFmtId="0" fontId="164" fillId="0" borderId="0" xfId="0" applyFont="1"/>
    <xf numFmtId="0" fontId="141" fillId="0" borderId="0" xfId="0" applyFont="1" applyAlignment="1">
      <alignment vertical="center"/>
    </xf>
    <xf numFmtId="16" fontId="29" fillId="12" borderId="0" xfId="0" applyNumberFormat="1" applyFont="1" applyFill="1" applyAlignment="1" applyProtection="1">
      <alignment horizontal="center" vertical="center"/>
      <protection locked="0"/>
    </xf>
    <xf numFmtId="16" fontId="29" fillId="12" borderId="0" xfId="0" applyNumberFormat="1" applyFont="1" applyFill="1" applyAlignment="1">
      <alignment horizontal="center" vertical="center"/>
    </xf>
    <xf numFmtId="0" fontId="141" fillId="0" borderId="0" xfId="0" applyFont="1" applyAlignment="1">
      <alignment horizontal="center" vertical="center"/>
    </xf>
    <xf numFmtId="0" fontId="143" fillId="6" borderId="1" xfId="0" applyFont="1" applyFill="1" applyBorder="1" applyAlignment="1">
      <alignment horizontal="center" vertical="center" wrapText="1"/>
    </xf>
    <xf numFmtId="0" fontId="143" fillId="6" borderId="70" xfId="0" applyFont="1" applyFill="1" applyBorder="1" applyAlignment="1">
      <alignment horizontal="center" vertical="center" wrapText="1"/>
    </xf>
    <xf numFmtId="16" fontId="145" fillId="0" borderId="0" xfId="0" applyNumberFormat="1" applyFont="1" applyAlignment="1">
      <alignment horizontal="center" vertical="center"/>
    </xf>
    <xf numFmtId="16" fontId="143" fillId="0" borderId="0" xfId="0" applyNumberFormat="1" applyFont="1" applyAlignment="1">
      <alignment horizontal="left" vertical="center"/>
    </xf>
    <xf numFmtId="0" fontId="143" fillId="6" borderId="12" xfId="0" applyFont="1" applyFill="1" applyBorder="1" applyAlignment="1">
      <alignment horizontal="center" vertical="center" wrapText="1"/>
    </xf>
    <xf numFmtId="0" fontId="147" fillId="6" borderId="12" xfId="0" applyFont="1" applyFill="1" applyBorder="1" applyAlignment="1">
      <alignment horizontal="center" vertical="center"/>
    </xf>
    <xf numFmtId="0" fontId="513" fillId="0" borderId="0" xfId="0" applyFont="1" applyAlignment="1">
      <alignment horizontal="center" vertical="center"/>
    </xf>
    <xf numFmtId="0" fontId="141" fillId="11" borderId="68" xfId="0" applyFont="1" applyFill="1" applyBorder="1" applyAlignment="1">
      <alignment vertical="center"/>
    </xf>
    <xf numFmtId="0" fontId="141" fillId="11" borderId="1" xfId="0" applyFont="1" applyFill="1" applyBorder="1" applyAlignment="1">
      <alignment horizontal="center" vertical="center"/>
    </xf>
    <xf numFmtId="16" fontId="141" fillId="11" borderId="19" xfId="0" applyNumberFormat="1" applyFont="1" applyFill="1" applyBorder="1" applyAlignment="1">
      <alignment horizontal="center" vertical="center"/>
    </xf>
    <xf numFmtId="16" fontId="141" fillId="11" borderId="1" xfId="0" applyNumberFormat="1" applyFont="1" applyFill="1" applyBorder="1" applyAlignment="1">
      <alignment horizontal="center" vertical="center"/>
    </xf>
    <xf numFmtId="16" fontId="141" fillId="11" borderId="2" xfId="0" applyNumberFormat="1" applyFont="1" applyFill="1" applyBorder="1" applyAlignment="1">
      <alignment horizontal="center" vertical="center"/>
    </xf>
    <xf numFmtId="0" fontId="141" fillId="11" borderId="1" xfId="0" applyFont="1" applyFill="1" applyBorder="1" applyAlignment="1">
      <alignment vertical="center"/>
    </xf>
    <xf numFmtId="0" fontId="141" fillId="11" borderId="19" xfId="0" applyFont="1" applyFill="1" applyBorder="1" applyAlignment="1">
      <alignment horizontal="center" vertical="center"/>
    </xf>
    <xf numFmtId="0" fontId="141" fillId="0" borderId="21" xfId="0" applyFont="1" applyBorder="1" applyAlignment="1">
      <alignment horizontal="center" vertical="center"/>
    </xf>
    <xf numFmtId="16" fontId="145" fillId="0" borderId="2" xfId="0" applyNumberFormat="1" applyFont="1" applyBorder="1" applyAlignment="1">
      <alignment horizontal="center" vertical="center"/>
    </xf>
    <xf numFmtId="16" fontId="141" fillId="2" borderId="1" xfId="0" applyNumberFormat="1" applyFont="1" applyFill="1" applyBorder="1" applyAlignment="1">
      <alignment horizontal="center" vertical="center"/>
    </xf>
    <xf numFmtId="16" fontId="145" fillId="0" borderId="1" xfId="0" applyNumberFormat="1" applyFont="1" applyBorder="1" applyAlignment="1">
      <alignment horizontal="center" vertical="center"/>
    </xf>
    <xf numFmtId="0" fontId="141" fillId="11" borderId="21" xfId="0" applyFont="1" applyFill="1" applyBorder="1" applyAlignment="1">
      <alignment horizontal="center" vertical="center"/>
    </xf>
    <xf numFmtId="16" fontId="145" fillId="11" borderId="2" xfId="0" applyNumberFormat="1" applyFont="1" applyFill="1" applyBorder="1" applyAlignment="1">
      <alignment horizontal="center" vertical="center"/>
    </xf>
    <xf numFmtId="0" fontId="143" fillId="0" borderId="0" xfId="0" applyFont="1" applyAlignment="1">
      <alignment horizontal="center" vertical="center"/>
    </xf>
    <xf numFmtId="16" fontId="141" fillId="0" borderId="0" xfId="0" applyNumberFormat="1" applyFont="1" applyAlignment="1">
      <alignment horizontal="center" vertical="center"/>
    </xf>
    <xf numFmtId="0" fontId="513" fillId="0" borderId="0" xfId="0" applyFont="1" applyAlignment="1">
      <alignment horizontal="center"/>
    </xf>
    <xf numFmtId="0" fontId="141" fillId="0" borderId="1" xfId="0" applyFont="1" applyBorder="1" applyAlignment="1">
      <alignment horizontal="center" vertical="center"/>
    </xf>
    <xf numFmtId="0" fontId="141" fillId="11" borderId="14" xfId="0" applyFont="1" applyFill="1" applyBorder="1" applyAlignment="1">
      <alignment horizontal="center" vertical="center"/>
    </xf>
    <xf numFmtId="16" fontId="141" fillId="11" borderId="21" xfId="0" applyNumberFormat="1" applyFont="1" applyFill="1" applyBorder="1" applyAlignment="1">
      <alignment horizontal="center" vertical="center"/>
    </xf>
    <xf numFmtId="16" fontId="502" fillId="0" borderId="0" xfId="0" applyNumberFormat="1" applyFont="1" applyAlignment="1">
      <alignment horizontal="center" vertical="center"/>
    </xf>
    <xf numFmtId="16" fontId="495" fillId="11" borderId="2" xfId="0" applyNumberFormat="1" applyFont="1" applyFill="1" applyBorder="1" applyAlignment="1">
      <alignment horizontal="center" vertical="center"/>
    </xf>
    <xf numFmtId="16" fontId="516" fillId="0" borderId="0" xfId="0" applyNumberFormat="1" applyFont="1" applyAlignment="1">
      <alignment horizontal="left"/>
    </xf>
    <xf numFmtId="0" fontId="411" fillId="0" borderId="0" xfId="0" applyFont="1" applyAlignment="1">
      <alignment horizontal="right" wrapText="1"/>
    </xf>
    <xf numFmtId="16" fontId="73" fillId="0" borderId="0" xfId="0" applyNumberFormat="1" applyFont="1" applyAlignment="1">
      <alignment horizontal="left"/>
    </xf>
    <xf numFmtId="0" fontId="515" fillId="2" borderId="0" xfId="0" applyFont="1" applyFill="1" applyAlignment="1">
      <alignment horizontal="left" vertical="center"/>
    </xf>
    <xf numFmtId="0" fontId="515" fillId="0" borderId="0" xfId="0" applyFont="1" applyAlignment="1">
      <alignment horizontal="left" vertical="center"/>
    </xf>
    <xf numFmtId="16" fontId="517" fillId="0" borderId="0" xfId="0" applyNumberFormat="1" applyFont="1" applyAlignment="1">
      <alignment horizontal="left" vertical="center"/>
    </xf>
    <xf numFmtId="0" fontId="518" fillId="0" borderId="0" xfId="0" applyFont="1"/>
    <xf numFmtId="0" fontId="518" fillId="0" borderId="0" xfId="0" applyFont="1" applyAlignment="1">
      <alignment vertical="center"/>
    </xf>
    <xf numFmtId="0" fontId="518" fillId="0" borderId="0" xfId="0" applyFont="1" applyAlignment="1">
      <alignment horizontal="left"/>
    </xf>
    <xf numFmtId="16" fontId="518" fillId="0" borderId="0" xfId="0" applyNumberFormat="1" applyFont="1" applyAlignment="1">
      <alignment horizontal="left" vertical="center"/>
    </xf>
    <xf numFmtId="0" fontId="360" fillId="0" borderId="0" xfId="0" applyFont="1" applyAlignment="1" applyProtection="1">
      <alignment horizontal="right" vertical="center"/>
      <protection locked="0"/>
    </xf>
    <xf numFmtId="0" fontId="502" fillId="0" borderId="0" xfId="0" applyFont="1" applyAlignment="1">
      <alignment horizontal="left" wrapText="1"/>
    </xf>
    <xf numFmtId="0" fontId="521" fillId="0" borderId="0" xfId="13" applyFont="1" applyAlignment="1" applyProtection="1">
      <alignment horizontal="left" vertical="center"/>
      <protection locked="0"/>
    </xf>
    <xf numFmtId="0" fontId="86" fillId="2" borderId="52" xfId="0" applyFont="1" applyFill="1" applyBorder="1" applyAlignment="1">
      <alignment vertical="center"/>
    </xf>
    <xf numFmtId="16" fontId="86" fillId="2" borderId="10" xfId="0" applyNumberFormat="1" applyFont="1" applyFill="1" applyBorder="1" applyAlignment="1">
      <alignment horizontal="center" vertical="center"/>
    </xf>
    <xf numFmtId="0" fontId="101" fillId="2" borderId="68" xfId="2344" applyFont="1" applyFill="1" applyBorder="1" applyAlignment="1">
      <alignment vertical="center"/>
    </xf>
    <xf numFmtId="16" fontId="86" fillId="2" borderId="7" xfId="0" applyNumberFormat="1" applyFont="1" applyFill="1" applyBorder="1" applyAlignment="1">
      <alignment horizontal="center" vertical="center"/>
    </xf>
    <xf numFmtId="16" fontId="86" fillId="2" borderId="12" xfId="0" applyNumberFormat="1" applyFont="1" applyFill="1" applyBorder="1" applyAlignment="1">
      <alignment horizontal="left" vertical="center"/>
    </xf>
    <xf numFmtId="16" fontId="401" fillId="2" borderId="12" xfId="0" applyNumberFormat="1" applyFont="1" applyFill="1" applyBorder="1" applyAlignment="1">
      <alignment horizontal="center" vertical="center"/>
    </xf>
    <xf numFmtId="0" fontId="95" fillId="2" borderId="52" xfId="0" applyFont="1" applyFill="1" applyBorder="1" applyAlignment="1">
      <alignment vertical="center"/>
    </xf>
    <xf numFmtId="0" fontId="211" fillId="2" borderId="68" xfId="2344" applyFont="1" applyFill="1" applyBorder="1" applyAlignment="1">
      <alignment vertical="center"/>
    </xf>
    <xf numFmtId="16" fontId="228" fillId="0" borderId="5" xfId="0" applyNumberFormat="1" applyFont="1" applyBorder="1" applyAlignment="1">
      <alignment horizontal="center" vertical="center"/>
    </xf>
    <xf numFmtId="0" fontId="50" fillId="3" borderId="0" xfId="0" applyFont="1" applyFill="1" applyAlignment="1">
      <alignment horizontal="center"/>
    </xf>
    <xf numFmtId="0" fontId="86" fillId="2" borderId="68" xfId="0" applyFont="1" applyFill="1" applyBorder="1" applyAlignment="1">
      <alignment vertical="center"/>
    </xf>
    <xf numFmtId="16" fontId="433" fillId="2" borderId="12" xfId="0" applyNumberFormat="1" applyFont="1" applyFill="1" applyBorder="1" applyAlignment="1">
      <alignment horizontal="center" vertical="center"/>
    </xf>
    <xf numFmtId="16" fontId="55" fillId="0" borderId="2" xfId="0" applyNumberFormat="1" applyFont="1" applyBorder="1" applyAlignment="1">
      <alignment horizontal="center" vertical="center"/>
    </xf>
    <xf numFmtId="0" fontId="102" fillId="0" borderId="0" xfId="0" applyFont="1" applyAlignment="1">
      <alignment horizontal="center" vertical="center"/>
    </xf>
    <xf numFmtId="0" fontId="102" fillId="0" borderId="0" xfId="0" applyFont="1" applyAlignment="1">
      <alignment horizontal="center"/>
    </xf>
    <xf numFmtId="0" fontId="30" fillId="3" borderId="0" xfId="13" applyFill="1" applyAlignment="1" applyProtection="1">
      <alignment horizontal="center"/>
    </xf>
    <xf numFmtId="0" fontId="340" fillId="0" borderId="0" xfId="13" applyFont="1" applyAlignment="1" applyProtection="1">
      <alignment horizontal="center" vertical="center"/>
    </xf>
    <xf numFmtId="0" fontId="67" fillId="0" borderId="5" xfId="0" applyFont="1" applyBorder="1" applyAlignment="1">
      <alignment horizontal="center" vertical="center"/>
    </xf>
    <xf numFmtId="0" fontId="522" fillId="0" borderId="5" xfId="0" applyFont="1" applyBorder="1" applyAlignment="1">
      <alignment horizontal="center" vertical="center" wrapText="1"/>
    </xf>
    <xf numFmtId="0" fontId="524" fillId="0" borderId="0" xfId="13" applyFont="1" applyAlignment="1" applyProtection="1">
      <alignment horizontal="left" wrapText="1"/>
    </xf>
    <xf numFmtId="16" fontId="136" fillId="0" borderId="0" xfId="0" applyNumberFormat="1" applyFont="1" applyAlignment="1">
      <alignment horizontal="center" vertical="center"/>
    </xf>
    <xf numFmtId="16" fontId="20" fillId="0" borderId="0" xfId="0" applyNumberFormat="1" applyFont="1" applyAlignment="1">
      <alignment vertical="center"/>
    </xf>
    <xf numFmtId="16" fontId="234" fillId="0" borderId="52" xfId="0" applyNumberFormat="1" applyFont="1" applyBorder="1" applyAlignment="1">
      <alignment horizontal="right" vertical="center"/>
    </xf>
    <xf numFmtId="0" fontId="136" fillId="0" borderId="0" xfId="0" applyFont="1" applyAlignment="1">
      <alignment horizontal="right" vertical="center" wrapText="1"/>
    </xf>
    <xf numFmtId="0" fontId="48" fillId="0" borderId="0" xfId="0" applyFont="1" applyAlignment="1">
      <alignment vertical="center"/>
    </xf>
    <xf numFmtId="0" fontId="20" fillId="0" borderId="0" xfId="0" applyFont="1" applyAlignment="1">
      <alignment horizontal="right" vertical="center"/>
    </xf>
    <xf numFmtId="16" fontId="55" fillId="0" borderId="1" xfId="0" applyNumberFormat="1" applyFont="1" applyBorder="1" applyAlignment="1">
      <alignment horizontal="center" vertical="center"/>
    </xf>
    <xf numFmtId="0" fontId="50" fillId="32" borderId="95" xfId="0" applyFont="1" applyFill="1" applyBorder="1" applyAlignment="1">
      <alignment vertical="center"/>
    </xf>
    <xf numFmtId="0" fontId="50" fillId="32" borderId="1" xfId="0" applyFont="1" applyFill="1" applyBorder="1" applyAlignment="1">
      <alignment vertical="center"/>
    </xf>
    <xf numFmtId="16" fontId="77" fillId="0" borderId="0" xfId="0" applyNumberFormat="1" applyFont="1" applyAlignment="1">
      <alignment vertical="center"/>
    </xf>
    <xf numFmtId="0" fontId="526" fillId="32" borderId="68" xfId="0" applyFont="1" applyFill="1" applyBorder="1" applyAlignment="1">
      <alignment vertical="center"/>
    </xf>
    <xf numFmtId="0" fontId="50" fillId="32" borderId="74" xfId="0" applyFont="1" applyFill="1" applyBorder="1" applyAlignment="1">
      <alignment vertical="center"/>
    </xf>
    <xf numFmtId="0" fontId="526" fillId="32" borderId="67" xfId="0" applyFont="1" applyFill="1" applyBorder="1" applyAlignment="1">
      <alignment vertical="center"/>
    </xf>
    <xf numFmtId="0" fontId="20" fillId="0" borderId="0" xfId="0" applyFont="1" applyAlignment="1">
      <alignment horizontal="center" vertical="center"/>
    </xf>
    <xf numFmtId="0" fontId="56" fillId="0" borderId="36" xfId="0" applyFont="1" applyBorder="1" applyAlignment="1">
      <alignment horizontal="center" vertical="center"/>
    </xf>
    <xf numFmtId="0" fontId="437" fillId="0" borderId="40" xfId="0" applyFont="1" applyBorder="1" applyAlignment="1">
      <alignment horizontal="center"/>
    </xf>
    <xf numFmtId="16" fontId="437" fillId="0" borderId="45" xfId="0" applyNumberFormat="1" applyFont="1" applyBorder="1" applyAlignment="1">
      <alignment horizontal="center"/>
    </xf>
    <xf numFmtId="16" fontId="92" fillId="0" borderId="45" xfId="0" applyNumberFormat="1" applyFont="1" applyBorder="1" applyAlignment="1">
      <alignment horizontal="center"/>
    </xf>
    <xf numFmtId="16" fontId="86" fillId="0" borderId="45" xfId="0" applyNumberFormat="1" applyFont="1" applyBorder="1" applyAlignment="1">
      <alignment horizontal="center"/>
    </xf>
    <xf numFmtId="16" fontId="104" fillId="0" borderId="45" xfId="0" applyNumberFormat="1" applyFont="1" applyBorder="1" applyAlignment="1">
      <alignment horizontal="center"/>
    </xf>
    <xf numFmtId="16" fontId="250" fillId="0" borderId="45" xfId="0" applyNumberFormat="1" applyFont="1" applyBorder="1" applyAlignment="1">
      <alignment horizontal="center"/>
    </xf>
    <xf numFmtId="16" fontId="250" fillId="0" borderId="39" xfId="0" applyNumberFormat="1" applyFont="1" applyBorder="1" applyAlignment="1">
      <alignment horizontal="center"/>
    </xf>
    <xf numFmtId="0" fontId="92" fillId="0" borderId="42" xfId="0" applyFont="1" applyBorder="1" applyAlignment="1">
      <alignment horizontal="left"/>
    </xf>
    <xf numFmtId="0" fontId="92" fillId="0" borderId="64" xfId="0" applyFont="1" applyBorder="1"/>
    <xf numFmtId="0" fontId="30" fillId="0" borderId="0" xfId="13" applyAlignment="1" applyProtection="1">
      <alignment horizontal="left"/>
    </xf>
    <xf numFmtId="0" fontId="50" fillId="0" borderId="0" xfId="2" applyFont="1" applyAlignment="1">
      <alignment horizontal="center" vertical="center"/>
    </xf>
    <xf numFmtId="0" fontId="337" fillId="0" borderId="0" xfId="0" applyFont="1" applyAlignment="1">
      <alignment horizontal="center" vertical="center"/>
    </xf>
    <xf numFmtId="0" fontId="525" fillId="0" borderId="0" xfId="2" applyFont="1" applyAlignment="1">
      <alignment horizontal="center" vertical="center"/>
    </xf>
    <xf numFmtId="0" fontId="92" fillId="0" borderId="0" xfId="0" applyFont="1" applyAlignment="1">
      <alignment horizontal="center"/>
    </xf>
    <xf numFmtId="0" fontId="467" fillId="0" borderId="0" xfId="0" applyFont="1" applyAlignment="1">
      <alignment horizontal="center"/>
    </xf>
    <xf numFmtId="0" fontId="209" fillId="0" borderId="14" xfId="0" applyFont="1" applyBorder="1" applyAlignment="1">
      <alignment horizontal="center"/>
    </xf>
    <xf numFmtId="0" fontId="209" fillId="0" borderId="2" xfId="0" applyFont="1" applyBorder="1"/>
    <xf numFmtId="0" fontId="209" fillId="0" borderId="2" xfId="0" applyFont="1" applyBorder="1" applyAlignment="1">
      <alignment horizontal="center"/>
    </xf>
    <xf numFmtId="0" fontId="0" fillId="0" borderId="0" xfId="0" applyAlignment="1">
      <alignment horizontal="right" vertical="center"/>
    </xf>
    <xf numFmtId="16" fontId="209" fillId="0" borderId="10" xfId="0" applyNumberFormat="1" applyFont="1" applyBorder="1" applyAlignment="1">
      <alignment horizontal="center"/>
    </xf>
    <xf numFmtId="0" fontId="29" fillId="0" borderId="1" xfId="0" applyFont="1" applyBorder="1"/>
    <xf numFmtId="16" fontId="145" fillId="11" borderId="1" xfId="0" applyNumberFormat="1" applyFont="1" applyFill="1" applyBorder="1" applyAlignment="1">
      <alignment horizontal="center" vertical="center"/>
    </xf>
    <xf numFmtId="0" fontId="529" fillId="4" borderId="1" xfId="0" applyFont="1" applyFill="1" applyBorder="1" applyAlignment="1">
      <alignment horizontal="center" vertical="center"/>
    </xf>
    <xf numFmtId="0" fontId="292" fillId="2" borderId="0" xfId="0" applyFont="1" applyFill="1" applyAlignment="1" applyProtection="1">
      <alignment horizontal="left"/>
      <protection locked="0"/>
    </xf>
    <xf numFmtId="0" fontId="293" fillId="2" borderId="0" xfId="0" applyFont="1" applyFill="1" applyProtection="1">
      <protection locked="0"/>
    </xf>
    <xf numFmtId="16" fontId="142" fillId="0" borderId="2" xfId="0" applyNumberFormat="1" applyFont="1" applyBorder="1" applyAlignment="1" applyProtection="1">
      <alignment horizontal="left" vertical="center"/>
      <protection locked="0"/>
    </xf>
    <xf numFmtId="16" fontId="142" fillId="0" borderId="2" xfId="0" applyNumberFormat="1" applyFont="1" applyBorder="1" applyAlignment="1" applyProtection="1">
      <alignment horizontal="center" vertical="center"/>
      <protection locked="0"/>
    </xf>
    <xf numFmtId="16" fontId="145" fillId="0" borderId="2" xfId="0" applyNumberFormat="1" applyFont="1" applyBorder="1" applyAlignment="1" applyProtection="1">
      <alignment horizontal="center" vertical="center"/>
      <protection locked="0"/>
    </xf>
    <xf numFmtId="16" fontId="142" fillId="0" borderId="57" xfId="0" applyNumberFormat="1" applyFont="1" applyBorder="1" applyAlignment="1">
      <alignment horizontal="center" vertical="center"/>
    </xf>
    <xf numFmtId="16" fontId="142" fillId="0" borderId="2" xfId="0" applyNumberFormat="1" applyFont="1" applyBorder="1" applyAlignment="1">
      <alignment horizontal="center" vertical="center"/>
    </xf>
    <xf numFmtId="16" fontId="142" fillId="0" borderId="0" xfId="0" applyNumberFormat="1" applyFont="1" applyAlignment="1" applyProtection="1">
      <alignment horizontal="left" vertical="center"/>
      <protection locked="0"/>
    </xf>
    <xf numFmtId="16" fontId="142" fillId="0" borderId="0" xfId="0" applyNumberFormat="1" applyFont="1" applyAlignment="1" applyProtection="1">
      <alignment horizontal="center" vertical="center"/>
      <protection locked="0"/>
    </xf>
    <xf numFmtId="16" fontId="145" fillId="0" borderId="0" xfId="0" applyNumberFormat="1" applyFont="1" applyAlignment="1" applyProtection="1">
      <alignment horizontal="center" vertical="center"/>
      <protection locked="0"/>
    </xf>
    <xf numFmtId="16" fontId="142" fillId="0" borderId="0" xfId="0" applyNumberFormat="1" applyFont="1" applyAlignment="1">
      <alignment horizontal="center" vertical="center"/>
    </xf>
    <xf numFmtId="16" fontId="141" fillId="0" borderId="0" xfId="0" applyNumberFormat="1" applyFont="1" applyAlignment="1" applyProtection="1">
      <alignment horizontal="center" vertical="center"/>
      <protection locked="0"/>
    </xf>
    <xf numFmtId="0" fontId="509" fillId="0" borderId="1" xfId="0" applyFont="1" applyBorder="1" applyAlignment="1" applyProtection="1">
      <alignment horizontal="center" vertical="center"/>
      <protection locked="0"/>
    </xf>
    <xf numFmtId="0" fontId="29" fillId="9" borderId="1" xfId="0" applyFont="1" applyFill="1" applyBorder="1" applyAlignment="1">
      <alignment vertical="center"/>
    </xf>
    <xf numFmtId="0" fontId="150" fillId="2" borderId="0" xfId="0" applyFont="1" applyFill="1" applyAlignment="1" applyProtection="1">
      <alignment horizontal="right" vertical="center"/>
      <protection locked="0"/>
    </xf>
    <xf numFmtId="0" fontId="150" fillId="2" borderId="0" xfId="0" applyFont="1" applyFill="1" applyAlignment="1">
      <alignment horizontal="right" vertical="center"/>
    </xf>
    <xf numFmtId="0" fontId="484" fillId="2" borderId="0" xfId="0" applyFont="1" applyFill="1" applyAlignment="1">
      <alignment horizontal="center"/>
    </xf>
    <xf numFmtId="0" fontId="182" fillId="2" borderId="0" xfId="0" applyFont="1" applyFill="1" applyAlignment="1">
      <alignment horizontal="center" vertical="top"/>
    </xf>
    <xf numFmtId="0" fontId="182" fillId="2" borderId="5" xfId="0" applyFont="1" applyFill="1" applyBorder="1" applyAlignment="1">
      <alignment horizontal="center" vertical="center" wrapText="1"/>
    </xf>
    <xf numFmtId="0" fontId="403" fillId="2" borderId="5" xfId="0" applyFont="1" applyFill="1" applyBorder="1" applyAlignment="1" applyProtection="1">
      <alignment horizontal="center" vertical="top" wrapText="1"/>
      <protection locked="0"/>
    </xf>
    <xf numFmtId="0" fontId="100" fillId="2" borderId="0" xfId="0" applyFont="1" applyFill="1" applyAlignment="1">
      <alignment horizontal="center" vertical="center"/>
    </xf>
    <xf numFmtId="0" fontId="182" fillId="2" borderId="2" xfId="0" applyFont="1" applyFill="1" applyBorder="1" applyAlignment="1">
      <alignment horizontal="center" vertical="center" wrapText="1"/>
    </xf>
    <xf numFmtId="0" fontId="182" fillId="2" borderId="2" xfId="0" applyFont="1" applyFill="1" applyBorder="1" applyAlignment="1">
      <alignment horizontal="center" vertical="center"/>
    </xf>
    <xf numFmtId="0" fontId="502" fillId="2" borderId="0" xfId="0" applyFont="1" applyFill="1" applyAlignment="1">
      <alignment horizontal="center" vertical="center" wrapText="1"/>
    </xf>
    <xf numFmtId="16" fontId="44" fillId="2" borderId="1" xfId="0" applyNumberFormat="1" applyFont="1" applyFill="1" applyBorder="1" applyAlignment="1" applyProtection="1">
      <alignment horizontal="left" vertical="center"/>
      <protection locked="0"/>
    </xf>
    <xf numFmtId="16" fontId="44" fillId="2" borderId="20" xfId="0" applyNumberFormat="1" applyFont="1" applyFill="1" applyBorder="1" applyAlignment="1" applyProtection="1">
      <alignment horizontal="center" vertical="center"/>
      <protection locked="0"/>
    </xf>
    <xf numFmtId="16" fontId="142" fillId="26" borderId="14" xfId="0" applyNumberFormat="1" applyFont="1" applyFill="1" applyBorder="1" applyAlignment="1" applyProtection="1">
      <alignment horizontal="center" vertical="center"/>
      <protection locked="0"/>
    </xf>
    <xf numFmtId="16" fontId="142" fillId="26" borderId="14" xfId="0" applyNumberFormat="1" applyFont="1" applyFill="1" applyBorder="1" applyAlignment="1">
      <alignment horizontal="center" vertical="center"/>
    </xf>
    <xf numFmtId="16" fontId="142" fillId="26" borderId="2" xfId="0" applyNumberFormat="1" applyFont="1" applyFill="1" applyBorder="1" applyAlignment="1">
      <alignment horizontal="center" vertical="center"/>
    </xf>
    <xf numFmtId="0" fontId="176" fillId="26" borderId="14" xfId="0" applyFont="1" applyFill="1" applyBorder="1" applyAlignment="1" applyProtection="1">
      <alignment horizontal="center" vertical="center" wrapText="1"/>
      <protection locked="0"/>
    </xf>
    <xf numFmtId="0" fontId="509" fillId="26" borderId="1" xfId="0" applyFont="1" applyFill="1" applyBorder="1" applyAlignment="1" applyProtection="1">
      <alignment horizontal="center" vertical="center"/>
      <protection locked="0"/>
    </xf>
    <xf numFmtId="16" fontId="142" fillId="26" borderId="57" xfId="0" applyNumberFormat="1" applyFont="1" applyFill="1" applyBorder="1" applyAlignment="1">
      <alignment horizontal="center" vertical="center"/>
    </xf>
    <xf numFmtId="16" fontId="86" fillId="4" borderId="1" xfId="0" applyNumberFormat="1" applyFont="1" applyFill="1" applyBorder="1" applyAlignment="1" applyProtection="1">
      <alignment horizontal="center" vertical="center"/>
      <protection locked="0"/>
    </xf>
    <xf numFmtId="16" fontId="73" fillId="4" borderId="1" xfId="0" applyNumberFormat="1" applyFont="1" applyFill="1" applyBorder="1" applyAlignment="1">
      <alignment horizontal="center" vertical="center"/>
    </xf>
    <xf numFmtId="16" fontId="164" fillId="26" borderId="1" xfId="0" applyNumberFormat="1" applyFont="1" applyFill="1" applyBorder="1" applyAlignment="1" applyProtection="1">
      <alignment horizontal="left" vertical="center"/>
      <protection locked="0"/>
    </xf>
    <xf numFmtId="16" fontId="141" fillId="26" borderId="10" xfId="0" applyNumberFormat="1" applyFont="1" applyFill="1" applyBorder="1" applyAlignment="1" applyProtection="1">
      <alignment horizontal="center" vertical="center"/>
      <protection locked="0"/>
    </xf>
    <xf numFmtId="16" fontId="141" fillId="26" borderId="2" xfId="0" applyNumberFormat="1" applyFont="1" applyFill="1" applyBorder="1" applyAlignment="1" applyProtection="1">
      <alignment horizontal="center" vertical="center"/>
      <protection locked="0"/>
    </xf>
    <xf numFmtId="16" fontId="142" fillId="26" borderId="2" xfId="0" applyNumberFormat="1" applyFont="1" applyFill="1" applyBorder="1" applyAlignment="1" applyProtection="1">
      <alignment horizontal="center" vertical="center"/>
      <protection locked="0"/>
    </xf>
    <xf numFmtId="16" fontId="275" fillId="0" borderId="1" xfId="0" applyNumberFormat="1" applyFont="1" applyBorder="1" applyAlignment="1">
      <alignment horizontal="center" vertical="center" wrapText="1"/>
    </xf>
    <xf numFmtId="16" fontId="275" fillId="0" borderId="93" xfId="0" applyNumberFormat="1" applyFont="1" applyBorder="1" applyAlignment="1">
      <alignment horizontal="center" vertical="center" wrapText="1"/>
    </xf>
    <xf numFmtId="16" fontId="277" fillId="0" borderId="93" xfId="0" applyNumberFormat="1" applyFont="1" applyBorder="1" applyAlignment="1">
      <alignment horizontal="center" vertical="center" wrapText="1"/>
    </xf>
    <xf numFmtId="16" fontId="277" fillId="0" borderId="98" xfId="0" applyNumberFormat="1" applyFont="1" applyBorder="1" applyAlignment="1">
      <alignment horizontal="center" vertical="center" wrapText="1"/>
    </xf>
    <xf numFmtId="16" fontId="277" fillId="0" borderId="2" xfId="0" applyNumberFormat="1" applyFont="1" applyBorder="1" applyAlignment="1">
      <alignment horizontal="center" vertical="center" wrapText="1"/>
    </xf>
    <xf numFmtId="16" fontId="275" fillId="4" borderId="1" xfId="0" applyNumberFormat="1" applyFont="1" applyFill="1" applyBorder="1" applyAlignment="1">
      <alignment horizontal="center" vertical="center" wrapText="1"/>
    </xf>
    <xf numFmtId="0" fontId="277" fillId="0" borderId="2" xfId="0" applyFont="1" applyBorder="1" applyAlignment="1">
      <alignment horizontal="center" vertical="center" wrapText="1"/>
    </xf>
    <xf numFmtId="16" fontId="277" fillId="0" borderId="102" xfId="0" applyNumberFormat="1" applyFont="1" applyBorder="1" applyAlignment="1">
      <alignment horizontal="center" vertical="center" wrapText="1"/>
    </xf>
    <xf numFmtId="0" fontId="30" fillId="0" borderId="0" xfId="13" applyAlignment="1" applyProtection="1">
      <alignment horizontal="left" vertical="center"/>
      <protection locked="0"/>
    </xf>
    <xf numFmtId="0" fontId="431" fillId="0" borderId="0" xfId="0" applyFont="1" applyAlignment="1">
      <alignment vertical="center"/>
    </xf>
    <xf numFmtId="16" fontId="142" fillId="0" borderId="20" xfId="0" applyNumberFormat="1" applyFont="1" applyBorder="1" applyAlignment="1">
      <alignment horizontal="center" vertical="center"/>
    </xf>
    <xf numFmtId="16" fontId="530" fillId="0" borderId="0" xfId="0" applyNumberFormat="1" applyFont="1" applyAlignment="1" applyProtection="1">
      <alignment horizontal="center" vertical="center"/>
      <protection locked="0"/>
    </xf>
    <xf numFmtId="0" fontId="528" fillId="2" borderId="0" xfId="0" applyFont="1" applyFill="1" applyAlignment="1">
      <alignment horizontal="center" vertical="center" wrapText="1"/>
    </xf>
    <xf numFmtId="16" fontId="282" fillId="0" borderId="0" xfId="0" applyNumberFormat="1" applyFont="1" applyAlignment="1" applyProtection="1">
      <alignment horizontal="center" vertical="center"/>
      <protection locked="0"/>
    </xf>
    <xf numFmtId="0" fontId="309" fillId="0" borderId="0" xfId="13" applyFont="1" applyAlignment="1" applyProtection="1">
      <alignment horizontal="left" wrapText="1"/>
    </xf>
    <xf numFmtId="16" fontId="73" fillId="0" borderId="1" xfId="0" applyNumberFormat="1" applyFont="1" applyBorder="1" applyAlignment="1">
      <alignment horizontal="center" vertical="center"/>
    </xf>
    <xf numFmtId="16" fontId="44" fillId="42" borderId="1" xfId="0" applyNumberFormat="1" applyFont="1" applyFill="1" applyBorder="1" applyAlignment="1" applyProtection="1">
      <alignment horizontal="center" vertical="center"/>
      <protection locked="0"/>
    </xf>
    <xf numFmtId="16" fontId="73" fillId="42" borderId="1" xfId="0" applyNumberFormat="1" applyFont="1" applyFill="1" applyBorder="1" applyAlignment="1">
      <alignment horizontal="center" vertical="center"/>
    </xf>
    <xf numFmtId="16" fontId="86" fillId="42" borderId="1" xfId="0" applyNumberFormat="1" applyFont="1" applyFill="1" applyBorder="1" applyAlignment="1" applyProtection="1">
      <alignment horizontal="center" vertical="center"/>
      <protection locked="0"/>
    </xf>
    <xf numFmtId="16" fontId="141" fillId="3" borderId="67" xfId="0" applyNumberFormat="1" applyFont="1" applyFill="1" applyBorder="1" applyAlignment="1">
      <alignment horizontal="center" wrapText="1"/>
    </xf>
    <xf numFmtId="0" fontId="0" fillId="32" borderId="119" xfId="0" applyFill="1" applyBorder="1" applyAlignment="1">
      <alignment vertical="center"/>
    </xf>
    <xf numFmtId="0" fontId="37" fillId="2" borderId="1" xfId="0" applyFont="1" applyFill="1" applyBorder="1" applyAlignment="1">
      <alignment vertical="center"/>
    </xf>
    <xf numFmtId="16" fontId="37" fillId="2" borderId="1" xfId="0" applyNumberFormat="1" applyFont="1" applyFill="1" applyBorder="1" applyAlignment="1">
      <alignment horizontal="center" vertical="center"/>
    </xf>
    <xf numFmtId="0" fontId="73" fillId="32" borderId="68" xfId="0" applyFont="1" applyFill="1" applyBorder="1" applyAlignment="1">
      <alignment vertical="center"/>
    </xf>
    <xf numFmtId="16" fontId="271" fillId="0" borderId="21" xfId="0" applyNumberFormat="1" applyFont="1" applyBorder="1" applyAlignment="1" applyProtection="1">
      <alignment horizontal="center" vertical="center"/>
      <protection locked="0"/>
    </xf>
    <xf numFmtId="0" fontId="282" fillId="0" borderId="0" xfId="0" applyFont="1" applyAlignment="1">
      <alignment vertical="center"/>
    </xf>
    <xf numFmtId="16" fontId="86" fillId="6" borderId="14" xfId="0" applyNumberFormat="1" applyFont="1" applyFill="1" applyBorder="1" applyAlignment="1">
      <alignment horizontal="center" vertical="center"/>
    </xf>
    <xf numFmtId="16" fontId="86" fillId="6" borderId="12" xfId="0" applyNumberFormat="1" applyFont="1" applyFill="1" applyBorder="1" applyAlignment="1">
      <alignment horizontal="center" vertical="center"/>
    </xf>
    <xf numFmtId="0" fontId="86" fillId="0" borderId="0" xfId="13" applyFont="1" applyAlignment="1" applyProtection="1">
      <alignment vertical="center"/>
    </xf>
    <xf numFmtId="0" fontId="0" fillId="0" borderId="1" xfId="0" applyBorder="1" applyAlignment="1" applyProtection="1">
      <alignment vertical="center"/>
      <protection locked="0"/>
    </xf>
    <xf numFmtId="0" fontId="229" fillId="0" borderId="1" xfId="0" applyFont="1" applyBorder="1" applyAlignment="1" applyProtection="1">
      <alignment vertical="center"/>
      <protection locked="0"/>
    </xf>
    <xf numFmtId="0" fontId="229" fillId="32" borderId="68" xfId="0" applyFont="1" applyFill="1" applyBorder="1" applyAlignment="1">
      <alignment vertical="center"/>
    </xf>
    <xf numFmtId="0" fontId="229" fillId="32" borderId="1" xfId="0" applyFont="1" applyFill="1" applyBorder="1" applyAlignment="1">
      <alignment vertical="center"/>
    </xf>
    <xf numFmtId="0" fontId="58" fillId="0" borderId="0" xfId="0" applyFont="1" applyAlignment="1">
      <alignment vertical="center"/>
    </xf>
    <xf numFmtId="0" fontId="39" fillId="0" borderId="0" xfId="0" applyFont="1" applyAlignment="1">
      <alignment horizontal="left" vertical="center"/>
    </xf>
    <xf numFmtId="0" fontId="467" fillId="0" borderId="0" xfId="0" applyFont="1" applyAlignment="1">
      <alignment horizontal="center" vertical="center"/>
    </xf>
    <xf numFmtId="0" fontId="211" fillId="0" borderId="40" xfId="0" applyFont="1" applyBorder="1" applyAlignment="1">
      <alignment horizontal="center" vertical="center"/>
    </xf>
    <xf numFmtId="16" fontId="211" fillId="0" borderId="45" xfId="0" applyNumberFormat="1" applyFont="1" applyBorder="1" applyAlignment="1">
      <alignment horizontal="center" vertical="center"/>
    </xf>
    <xf numFmtId="16" fontId="104" fillId="0" borderId="39" xfId="0" applyNumberFormat="1" applyFont="1" applyBorder="1" applyAlignment="1">
      <alignment horizontal="center" vertical="center"/>
    </xf>
    <xf numFmtId="0" fontId="86" fillId="0" borderId="64" xfId="0" applyFont="1" applyBorder="1" applyAlignment="1">
      <alignment vertical="center"/>
    </xf>
    <xf numFmtId="0" fontId="37" fillId="2" borderId="74" xfId="0" applyFont="1" applyFill="1" applyBorder="1" applyAlignment="1">
      <alignment vertical="center"/>
    </xf>
    <xf numFmtId="16" fontId="101" fillId="4" borderId="7" xfId="0" applyNumberFormat="1" applyFont="1" applyFill="1" applyBorder="1" applyAlignment="1">
      <alignment horizontal="center" vertical="center"/>
    </xf>
    <xf numFmtId="16" fontId="101" fillId="4" borderId="14" xfId="0" applyNumberFormat="1" applyFont="1" applyFill="1" applyBorder="1" applyAlignment="1">
      <alignment horizontal="center" vertical="center"/>
    </xf>
    <xf numFmtId="0" fontId="67" fillId="6" borderId="5" xfId="0" applyFont="1" applyFill="1" applyBorder="1" applyAlignment="1">
      <alignment horizontal="center" vertical="center"/>
    </xf>
    <xf numFmtId="16" fontId="0" fillId="6" borderId="12" xfId="0" applyNumberFormat="1" applyFill="1" applyBorder="1" applyAlignment="1">
      <alignment horizontal="center" vertical="center"/>
    </xf>
    <xf numFmtId="0" fontId="167" fillId="6" borderId="1" xfId="0" applyFont="1" applyFill="1" applyBorder="1" applyAlignment="1">
      <alignment horizontal="center" vertical="center" wrapText="1"/>
    </xf>
    <xf numFmtId="16" fontId="0" fillId="6" borderId="14" xfId="0" applyNumberFormat="1" applyFill="1" applyBorder="1" applyAlignment="1">
      <alignment horizontal="center" vertical="center"/>
    </xf>
    <xf numFmtId="16" fontId="37" fillId="9" borderId="1" xfId="0" applyNumberFormat="1" applyFont="1" applyFill="1" applyBorder="1" applyAlignment="1">
      <alignment horizontal="center" vertical="center"/>
    </xf>
    <xf numFmtId="16" fontId="331" fillId="4" borderId="1" xfId="0" applyNumberFormat="1" applyFont="1" applyFill="1" applyBorder="1" applyAlignment="1" applyProtection="1">
      <alignment horizontal="center" vertical="center"/>
      <protection locked="0"/>
    </xf>
    <xf numFmtId="16" fontId="280" fillId="0" borderId="67" xfId="0" applyNumberFormat="1" applyFont="1" applyBorder="1" applyAlignment="1">
      <alignment horizontal="center" vertical="center"/>
    </xf>
    <xf numFmtId="0" fontId="454" fillId="0" borderId="0" xfId="0" applyFont="1" applyAlignment="1">
      <alignment horizontal="center" vertical="center"/>
    </xf>
    <xf numFmtId="0" fontId="141" fillId="11" borderId="14" xfId="0" applyFont="1" applyFill="1" applyBorder="1" applyAlignment="1">
      <alignment vertical="center"/>
    </xf>
    <xf numFmtId="16" fontId="145" fillId="26" borderId="1" xfId="0" applyNumberFormat="1" applyFont="1" applyFill="1" applyBorder="1" applyAlignment="1" applyProtection="1">
      <alignment horizontal="left" vertical="center"/>
      <protection locked="0"/>
    </xf>
    <xf numFmtId="0" fontId="209" fillId="40" borderId="14" xfId="0" applyFont="1" applyFill="1" applyBorder="1" applyAlignment="1">
      <alignment horizontal="center"/>
    </xf>
    <xf numFmtId="16" fontId="145" fillId="11" borderId="14" xfId="0" applyNumberFormat="1" applyFont="1" applyFill="1" applyBorder="1" applyAlignment="1">
      <alignment horizontal="center" vertical="center"/>
    </xf>
    <xf numFmtId="16" fontId="540" fillId="0" borderId="1" xfId="0" applyNumberFormat="1" applyFont="1" applyBorder="1" applyAlignment="1">
      <alignment horizontal="center" vertical="center"/>
    </xf>
    <xf numFmtId="0" fontId="541" fillId="0" borderId="69" xfId="0" applyFont="1" applyBorder="1" applyAlignment="1">
      <alignment horizontal="center" vertical="center" wrapText="1"/>
    </xf>
    <xf numFmtId="0" fontId="541" fillId="0" borderId="1" xfId="0" applyFont="1" applyBorder="1" applyAlignment="1">
      <alignment horizontal="center" vertical="center" wrapText="1"/>
    </xf>
    <xf numFmtId="0" fontId="542" fillId="0" borderId="14" xfId="0" applyFont="1" applyBorder="1" applyAlignment="1">
      <alignment horizontal="center" vertical="center"/>
    </xf>
    <xf numFmtId="16" fontId="541" fillId="0" borderId="10" xfId="0" applyNumberFormat="1" applyFont="1" applyBorder="1" applyAlignment="1">
      <alignment horizontal="center" vertical="center" wrapText="1"/>
    </xf>
    <xf numFmtId="0" fontId="543" fillId="0" borderId="14" xfId="0" applyFont="1" applyBorder="1" applyAlignment="1">
      <alignment horizontal="center" vertical="center"/>
    </xf>
    <xf numFmtId="0" fontId="0" fillId="0" borderId="117" xfId="0" applyBorder="1" applyAlignment="1">
      <alignment vertical="center"/>
    </xf>
    <xf numFmtId="16" fontId="199" fillId="4" borderId="16" xfId="0" applyNumberFormat="1" applyFont="1" applyFill="1" applyBorder="1" applyAlignment="1" applyProtection="1">
      <alignment horizontal="center" wrapText="1"/>
      <protection locked="0"/>
    </xf>
    <xf numFmtId="16" fontId="86" fillId="0" borderId="0" xfId="0" applyNumberFormat="1" applyFont="1" applyAlignment="1">
      <alignment horizontal="left"/>
    </xf>
    <xf numFmtId="0" fontId="86" fillId="2" borderId="0" xfId="0" applyFont="1" applyFill="1" applyAlignment="1">
      <alignment horizontal="left"/>
    </xf>
    <xf numFmtId="0" fontId="86" fillId="2" borderId="0" xfId="0" applyFont="1" applyFill="1" applyAlignment="1">
      <alignment horizontal="left" vertical="center"/>
    </xf>
    <xf numFmtId="0" fontId="29" fillId="2" borderId="0" xfId="0" applyFont="1" applyFill="1" applyAlignment="1">
      <alignment horizontal="left"/>
    </xf>
    <xf numFmtId="16" fontId="313" fillId="0" borderId="11" xfId="0" applyNumberFormat="1" applyFont="1" applyBorder="1" applyAlignment="1" applyProtection="1">
      <alignment horizontal="left" vertical="center"/>
      <protection locked="0"/>
    </xf>
    <xf numFmtId="16" fontId="313" fillId="0" borderId="11" xfId="0" applyNumberFormat="1" applyFont="1" applyBorder="1" applyAlignment="1" applyProtection="1">
      <alignment horizontal="center" vertical="center"/>
      <protection locked="0"/>
    </xf>
    <xf numFmtId="0" fontId="86" fillId="0" borderId="0" xfId="0" applyFont="1" applyAlignment="1">
      <alignment horizontal="right" vertical="center"/>
    </xf>
    <xf numFmtId="16" fontId="86" fillId="4" borderId="31" xfId="0" applyNumberFormat="1" applyFont="1" applyFill="1" applyBorder="1" applyAlignment="1" applyProtection="1">
      <alignment horizontal="left" vertical="center"/>
      <protection locked="0"/>
    </xf>
    <xf numFmtId="0" fontId="545" fillId="0" borderId="0" xfId="13" applyFont="1" applyAlignment="1" applyProtection="1"/>
    <xf numFmtId="16" fontId="95" fillId="0" borderId="0" xfId="0" applyNumberFormat="1" applyFont="1"/>
    <xf numFmtId="0" fontId="92" fillId="0" borderId="4" xfId="0" applyFont="1" applyBorder="1" applyAlignment="1">
      <alignment horizontal="right" vertical="top"/>
    </xf>
    <xf numFmtId="0" fontId="37" fillId="9" borderId="74" xfId="0" applyFont="1" applyFill="1" applyBorder="1" applyAlignment="1">
      <alignment vertical="center"/>
    </xf>
    <xf numFmtId="16" fontId="141" fillId="0" borderId="1" xfId="0" applyNumberFormat="1" applyFont="1" applyBorder="1" applyAlignment="1" applyProtection="1">
      <alignment horizontal="left" vertical="center"/>
      <protection locked="0"/>
    </xf>
    <xf numFmtId="16" fontId="86" fillId="7" borderId="6" xfId="0" applyNumberFormat="1" applyFont="1" applyFill="1" applyBorder="1" applyAlignment="1" applyProtection="1">
      <alignment horizontal="center" vertical="center"/>
      <protection locked="0"/>
    </xf>
    <xf numFmtId="0" fontId="44" fillId="2" borderId="1" xfId="0" applyFont="1" applyFill="1" applyBorder="1" applyAlignment="1">
      <alignment vertical="center"/>
    </xf>
    <xf numFmtId="0" fontId="44" fillId="9" borderId="74" xfId="0" applyFont="1" applyFill="1" applyBorder="1" applyAlignment="1">
      <alignment vertical="center"/>
    </xf>
    <xf numFmtId="16" fontId="44" fillId="9" borderId="1" xfId="0" applyNumberFormat="1" applyFont="1" applyFill="1" applyBorder="1" applyAlignment="1">
      <alignment horizontal="center" vertical="center"/>
    </xf>
    <xf numFmtId="0" fontId="62" fillId="0" borderId="0" xfId="0" applyFont="1" applyAlignment="1">
      <alignment horizontal="left"/>
    </xf>
    <xf numFmtId="0" fontId="546" fillId="0" borderId="0" xfId="0" applyFont="1" applyAlignment="1">
      <alignment vertical="center"/>
    </xf>
    <xf numFmtId="0" fontId="37" fillId="9" borderId="117" xfId="0" applyFont="1" applyFill="1" applyBorder="1" applyAlignment="1">
      <alignment vertical="center"/>
    </xf>
    <xf numFmtId="16" fontId="226" fillId="0" borderId="11" xfId="0" applyNumberFormat="1" applyFont="1" applyBorder="1" applyAlignment="1" applyProtection="1">
      <alignment horizontal="left" vertical="center"/>
      <protection locked="0"/>
    </xf>
    <xf numFmtId="16" fontId="226" fillId="0" borderId="11" xfId="0" applyNumberFormat="1" applyFont="1" applyBorder="1" applyAlignment="1" applyProtection="1">
      <alignment horizontal="center" vertical="center"/>
      <protection locked="0"/>
    </xf>
    <xf numFmtId="16" fontId="226" fillId="2" borderId="11" xfId="0" applyNumberFormat="1" applyFont="1" applyFill="1" applyBorder="1" applyAlignment="1" applyProtection="1">
      <alignment horizontal="center" vertical="center"/>
      <protection locked="0"/>
    </xf>
    <xf numFmtId="16" fontId="37" fillId="4" borderId="11" xfId="0" applyNumberFormat="1" applyFont="1" applyFill="1" applyBorder="1" applyAlignment="1" applyProtection="1">
      <alignment horizontal="center" vertical="center"/>
      <protection locked="0"/>
    </xf>
    <xf numFmtId="0" fontId="547" fillId="0" borderId="0" xfId="0" applyFont="1" applyAlignment="1">
      <alignment horizontal="left"/>
    </xf>
    <xf numFmtId="16" fontId="547" fillId="0" borderId="0" xfId="0" applyNumberFormat="1" applyFont="1" applyAlignment="1">
      <alignment horizontal="left" vertical="center"/>
    </xf>
    <xf numFmtId="0" fontId="547" fillId="0" borderId="0" xfId="0" applyFont="1"/>
    <xf numFmtId="0" fontId="547" fillId="0" borderId="0" xfId="0" applyFont="1" applyAlignment="1">
      <alignment vertical="center"/>
    </xf>
    <xf numFmtId="0" fontId="548" fillId="0" borderId="0" xfId="0" applyFont="1"/>
    <xf numFmtId="0" fontId="548" fillId="0" borderId="0" xfId="0" applyFont="1" applyAlignment="1">
      <alignment vertical="center"/>
    </xf>
    <xf numFmtId="0" fontId="547" fillId="0" borderId="0" xfId="0" applyFont="1" applyAlignment="1">
      <alignment horizontal="left" vertical="center"/>
    </xf>
    <xf numFmtId="16" fontId="275" fillId="4" borderId="93" xfId="0" applyNumberFormat="1" applyFont="1" applyFill="1" applyBorder="1" applyAlignment="1">
      <alignment horizontal="center" vertical="center" wrapText="1"/>
    </xf>
    <xf numFmtId="16" fontId="86" fillId="4" borderId="12" xfId="0" applyNumberFormat="1" applyFont="1" applyFill="1" applyBorder="1" applyAlignment="1" applyProtection="1">
      <alignment horizontal="center" vertical="center"/>
      <protection locked="0"/>
    </xf>
    <xf numFmtId="16" fontId="86" fillId="4" borderId="11" xfId="0" applyNumberFormat="1" applyFont="1" applyFill="1" applyBorder="1" applyAlignment="1" applyProtection="1">
      <alignment horizontal="center" vertical="center"/>
      <protection locked="0"/>
    </xf>
    <xf numFmtId="16" fontId="86" fillId="4" borderId="13" xfId="0" applyNumberFormat="1" applyFont="1" applyFill="1" applyBorder="1" applyAlignment="1" applyProtection="1">
      <alignment horizontal="center" vertical="center"/>
      <protection locked="0"/>
    </xf>
    <xf numFmtId="16" fontId="277" fillId="4" borderId="93" xfId="0" applyNumberFormat="1" applyFont="1" applyFill="1" applyBorder="1" applyAlignment="1">
      <alignment horizontal="center" vertical="center" wrapText="1"/>
    </xf>
    <xf numFmtId="16" fontId="277" fillId="4" borderId="98" xfId="0" applyNumberFormat="1" applyFont="1" applyFill="1" applyBorder="1" applyAlignment="1">
      <alignment horizontal="center" vertical="center" wrapText="1"/>
    </xf>
    <xf numFmtId="16" fontId="277" fillId="4" borderId="2" xfId="0" applyNumberFormat="1" applyFont="1" applyFill="1" applyBorder="1" applyAlignment="1">
      <alignment horizontal="center" vertical="center" wrapText="1"/>
    </xf>
    <xf numFmtId="16" fontId="86" fillId="2" borderId="1" xfId="0" applyNumberFormat="1" applyFont="1" applyFill="1" applyBorder="1" applyAlignment="1">
      <alignment horizontal="center" vertical="center"/>
    </xf>
    <xf numFmtId="0" fontId="86" fillId="2" borderId="1" xfId="0" applyFont="1" applyFill="1" applyBorder="1" applyAlignment="1">
      <alignment vertical="center"/>
    </xf>
    <xf numFmtId="0" fontId="86" fillId="2" borderId="1" xfId="0" applyFont="1" applyFill="1" applyBorder="1" applyAlignment="1">
      <alignment horizontal="center" vertical="center"/>
    </xf>
    <xf numFmtId="16" fontId="86" fillId="2" borderId="1" xfId="13" applyNumberFormat="1" applyFont="1" applyFill="1" applyBorder="1" applyAlignment="1" applyProtection="1">
      <alignment horizontal="center" vertical="center"/>
    </xf>
    <xf numFmtId="0" fontId="429" fillId="32" borderId="68" xfId="0" applyFont="1" applyFill="1" applyBorder="1" applyAlignment="1">
      <alignment vertical="center"/>
    </xf>
    <xf numFmtId="16" fontId="141" fillId="0" borderId="2" xfId="0" applyNumberFormat="1" applyFont="1" applyBorder="1" applyAlignment="1" applyProtection="1">
      <alignment horizontal="center" vertical="center"/>
      <protection locked="0"/>
    </xf>
    <xf numFmtId="16" fontId="145" fillId="0" borderId="0" xfId="0" applyNumberFormat="1" applyFont="1" applyAlignment="1" applyProtection="1">
      <alignment horizontal="left" vertical="center"/>
      <protection locked="0"/>
    </xf>
    <xf numFmtId="16" fontId="75" fillId="4" borderId="7" xfId="0" applyNumberFormat="1" applyFont="1" applyFill="1" applyBorder="1" applyAlignment="1" applyProtection="1">
      <alignment horizontal="center" vertical="center"/>
      <protection locked="0"/>
    </xf>
    <xf numFmtId="16" fontId="145" fillId="26" borderId="1" xfId="0" applyNumberFormat="1" applyFont="1" applyFill="1" applyBorder="1" applyAlignment="1">
      <alignment horizontal="center" vertical="center"/>
    </xf>
    <xf numFmtId="16" fontId="144" fillId="0" borderId="1" xfId="0" applyNumberFormat="1" applyFont="1" applyBorder="1" applyAlignment="1" applyProtection="1">
      <alignment horizontal="center" vertical="center"/>
      <protection locked="0"/>
    </xf>
    <xf numFmtId="16" fontId="75" fillId="6" borderId="1" xfId="0" applyNumberFormat="1" applyFont="1" applyFill="1" applyBorder="1" applyAlignment="1" applyProtection="1">
      <alignment horizontal="center" vertical="center"/>
      <protection locked="0"/>
    </xf>
    <xf numFmtId="16" fontId="75" fillId="4" borderId="1" xfId="0" applyNumberFormat="1" applyFont="1" applyFill="1" applyBorder="1" applyAlignment="1" applyProtection="1">
      <alignment horizontal="left" vertical="center"/>
      <protection locked="0"/>
    </xf>
    <xf numFmtId="16" fontId="86" fillId="7" borderId="31" xfId="0" applyNumberFormat="1" applyFont="1" applyFill="1" applyBorder="1" applyAlignment="1" applyProtection="1">
      <alignment horizontal="left" vertical="center"/>
      <protection locked="0"/>
    </xf>
    <xf numFmtId="0" fontId="141" fillId="0" borderId="94" xfId="0" applyFont="1" applyBorder="1" applyAlignment="1">
      <alignment horizontal="center"/>
    </xf>
    <xf numFmtId="0" fontId="550" fillId="0" borderId="0" xfId="0" applyFont="1"/>
    <xf numFmtId="16" fontId="92" fillId="7" borderId="6" xfId="0" applyNumberFormat="1" applyFont="1" applyFill="1" applyBorder="1" applyAlignment="1" applyProtection="1">
      <alignment horizontal="center" vertical="center"/>
      <protection locked="0"/>
    </xf>
    <xf numFmtId="16" fontId="86" fillId="12" borderId="1" xfId="0" applyNumberFormat="1" applyFont="1" applyFill="1" applyBorder="1" applyAlignment="1">
      <alignment horizontal="center" vertical="center" wrapText="1"/>
    </xf>
    <xf numFmtId="16" fontId="335" fillId="0" borderId="0" xfId="0" applyNumberFormat="1" applyFont="1" applyAlignment="1">
      <alignment horizontal="left"/>
    </xf>
    <xf numFmtId="16" fontId="551" fillId="0" borderId="0" xfId="0" applyNumberFormat="1" applyFont="1" applyAlignment="1">
      <alignment horizontal="left"/>
    </xf>
    <xf numFmtId="0" fontId="551" fillId="0" borderId="0" xfId="0" applyFont="1"/>
    <xf numFmtId="0" fontId="552" fillId="3" borderId="0" xfId="0" applyFont="1" applyFill="1"/>
    <xf numFmtId="0" fontId="553" fillId="3" borderId="0" xfId="0" applyFont="1" applyFill="1" applyAlignment="1">
      <alignment horizontal="left"/>
    </xf>
    <xf numFmtId="0" fontId="554" fillId="0" borderId="0" xfId="0" applyFont="1"/>
    <xf numFmtId="0" fontId="555" fillId="0" borderId="0" xfId="0" applyFont="1"/>
    <xf numFmtId="16" fontId="547" fillId="0" borderId="0" xfId="0" applyNumberFormat="1" applyFont="1" applyAlignment="1">
      <alignment horizontal="left"/>
    </xf>
    <xf numFmtId="0" fontId="282" fillId="2" borderId="0" xfId="0" applyFont="1" applyFill="1" applyAlignment="1">
      <alignment vertical="center"/>
    </xf>
    <xf numFmtId="0" fontId="548" fillId="0" borderId="0" xfId="0" applyFont="1" applyAlignment="1">
      <alignment horizontal="left" vertical="center"/>
    </xf>
    <xf numFmtId="0" fontId="282" fillId="0" borderId="0" xfId="0" applyFont="1"/>
    <xf numFmtId="0" fontId="0" fillId="0" borderId="20" xfId="2" applyFont="1" applyBorder="1" applyAlignment="1">
      <alignment horizontal="center" vertical="center"/>
    </xf>
    <xf numFmtId="0" fontId="493" fillId="32" borderId="83" xfId="0" applyFont="1" applyFill="1" applyBorder="1" applyAlignment="1">
      <alignment vertical="center"/>
    </xf>
    <xf numFmtId="0" fontId="179" fillId="0" borderId="10" xfId="0" applyFont="1" applyBorder="1"/>
    <xf numFmtId="0" fontId="209" fillId="0" borderId="10" xfId="0" applyFont="1" applyBorder="1" applyAlignment="1">
      <alignment horizontal="center"/>
    </xf>
    <xf numFmtId="16" fontId="207" fillId="0" borderId="31" xfId="0" applyNumberFormat="1" applyFont="1" applyBorder="1" applyAlignment="1">
      <alignment horizontal="center"/>
    </xf>
    <xf numFmtId="16" fontId="207" fillId="0" borderId="20" xfId="0" applyNumberFormat="1" applyFont="1" applyBorder="1" applyAlignment="1">
      <alignment horizontal="center"/>
    </xf>
    <xf numFmtId="16" fontId="207" fillId="0" borderId="17" xfId="0" applyNumberFormat="1" applyFont="1" applyBorder="1" applyAlignment="1">
      <alignment horizontal="center"/>
    </xf>
    <xf numFmtId="16" fontId="209" fillId="40" borderId="20" xfId="0" applyNumberFormat="1" applyFont="1" applyFill="1" applyBorder="1" applyAlignment="1">
      <alignment horizontal="center"/>
    </xf>
    <xf numFmtId="16" fontId="229" fillId="0" borderId="14" xfId="0" applyNumberFormat="1" applyFont="1" applyBorder="1" applyAlignment="1" applyProtection="1">
      <alignment horizontal="left" vertical="center"/>
      <protection locked="0"/>
    </xf>
    <xf numFmtId="16" fontId="207" fillId="40" borderId="20" xfId="0" applyNumberFormat="1" applyFont="1" applyFill="1" applyBorder="1" applyAlignment="1">
      <alignment horizontal="center"/>
    </xf>
    <xf numFmtId="0" fontId="29" fillId="0" borderId="0" xfId="0" applyFont="1" applyAlignment="1" applyProtection="1">
      <alignment horizontal="right" vertical="center"/>
      <protection locked="0"/>
    </xf>
    <xf numFmtId="0" fontId="173" fillId="0" borderId="0" xfId="0" applyFont="1" applyAlignment="1" applyProtection="1">
      <alignment horizontal="right" vertical="center"/>
      <protection locked="0"/>
    </xf>
    <xf numFmtId="0" fontId="173" fillId="0" borderId="0" xfId="2" applyFont="1" applyAlignment="1" applyProtection="1">
      <alignment horizontal="right" vertical="center"/>
      <protection locked="0"/>
    </xf>
    <xf numFmtId="16" fontId="86" fillId="9" borderId="0" xfId="0" applyNumberFormat="1" applyFont="1" applyFill="1" applyAlignment="1">
      <alignment horizontal="left" vertical="center"/>
    </xf>
    <xf numFmtId="16" fontId="547" fillId="9" borderId="0" xfId="0" applyNumberFormat="1" applyFont="1" applyFill="1" applyAlignment="1">
      <alignment horizontal="left" vertical="center"/>
    </xf>
    <xf numFmtId="16" fontId="86" fillId="9" borderId="11" xfId="0" applyNumberFormat="1" applyFont="1" applyFill="1" applyBorder="1" applyAlignment="1" applyProtection="1">
      <alignment horizontal="center" vertical="center"/>
      <protection locked="0"/>
    </xf>
    <xf numFmtId="16" fontId="141" fillId="0" borderId="94" xfId="0" applyNumberFormat="1" applyFont="1" applyBorder="1" applyAlignment="1">
      <alignment horizontal="center"/>
    </xf>
    <xf numFmtId="0" fontId="75" fillId="32" borderId="14" xfId="0" applyFont="1" applyFill="1" applyBorder="1" applyAlignment="1">
      <alignment vertical="center"/>
    </xf>
    <xf numFmtId="0" fontId="160" fillId="0" borderId="12" xfId="0" applyFont="1" applyBorder="1" applyAlignment="1">
      <alignment horizontal="center" vertical="center"/>
    </xf>
    <xf numFmtId="0" fontId="147" fillId="0" borderId="12" xfId="0" applyFont="1" applyBorder="1" applyAlignment="1">
      <alignment horizontal="center" vertical="center"/>
    </xf>
    <xf numFmtId="0" fontId="37" fillId="0" borderId="74" xfId="0" applyFont="1" applyBorder="1" applyAlignment="1">
      <alignment vertical="center"/>
    </xf>
    <xf numFmtId="16" fontId="0" fillId="7" borderId="31" xfId="0" applyNumberFormat="1" applyFill="1" applyBorder="1" applyAlignment="1" applyProtection="1">
      <alignment horizontal="left" vertical="center"/>
      <protection locked="0"/>
    </xf>
    <xf numFmtId="16" fontId="0" fillId="7" borderId="6" xfId="0" applyNumberFormat="1" applyFill="1" applyBorder="1" applyAlignment="1" applyProtection="1">
      <alignment horizontal="center" vertical="center"/>
      <protection locked="0"/>
    </xf>
    <xf numFmtId="16" fontId="38" fillId="7" borderId="6" xfId="0" applyNumberFormat="1" applyFont="1" applyFill="1" applyBorder="1" applyAlignment="1" applyProtection="1">
      <alignment horizontal="center" vertical="center"/>
      <protection locked="0"/>
    </xf>
    <xf numFmtId="16" fontId="0" fillId="9" borderId="11" xfId="0" applyNumberFormat="1" applyFill="1" applyBorder="1" applyAlignment="1" applyProtection="1">
      <alignment horizontal="left" vertical="center"/>
      <protection locked="0"/>
    </xf>
    <xf numFmtId="16" fontId="0" fillId="9" borderId="11" xfId="0" applyNumberFormat="1" applyFill="1" applyBorder="1" applyAlignment="1" applyProtection="1">
      <alignment horizontal="center" vertical="center"/>
      <protection locked="0"/>
    </xf>
    <xf numFmtId="0" fontId="179" fillId="40" borderId="14" xfId="0" applyFont="1" applyFill="1" applyBorder="1"/>
    <xf numFmtId="0" fontId="179" fillId="40" borderId="1" xfId="0" applyFont="1" applyFill="1" applyBorder="1"/>
    <xf numFmtId="0" fontId="44" fillId="32" borderId="68" xfId="0" applyFont="1" applyFill="1" applyBorder="1" applyAlignment="1">
      <alignment vertical="center"/>
    </xf>
    <xf numFmtId="16" fontId="68" fillId="0" borderId="1" xfId="0" quotePrefix="1" applyNumberFormat="1" applyFont="1" applyBorder="1" applyAlignment="1">
      <alignment horizontal="center" vertical="center"/>
    </xf>
    <xf numFmtId="0" fontId="95" fillId="2" borderId="1" xfId="0" applyFont="1" applyFill="1" applyBorder="1" applyAlignment="1">
      <alignment vertical="center"/>
    </xf>
    <xf numFmtId="16" fontId="207" fillId="40" borderId="17" xfId="0" applyNumberFormat="1" applyFont="1" applyFill="1" applyBorder="1" applyAlignment="1">
      <alignment horizontal="center"/>
    </xf>
    <xf numFmtId="16" fontId="95" fillId="4" borderId="31" xfId="0" applyNumberFormat="1" applyFont="1" applyFill="1" applyBorder="1" applyAlignment="1" applyProtection="1">
      <alignment horizontal="left" vertical="center"/>
      <protection locked="0"/>
    </xf>
    <xf numFmtId="16" fontId="37" fillId="4" borderId="1" xfId="0" applyNumberFormat="1" applyFont="1" applyFill="1" applyBorder="1" applyAlignment="1" applyProtection="1">
      <alignment horizontal="center" vertical="center"/>
      <protection locked="0"/>
    </xf>
    <xf numFmtId="16" fontId="37" fillId="4" borderId="1" xfId="0" applyNumberFormat="1" applyFont="1" applyFill="1" applyBorder="1" applyAlignment="1" applyProtection="1">
      <alignment horizontal="left" vertical="center"/>
      <protection locked="0"/>
    </xf>
    <xf numFmtId="16" fontId="75" fillId="4" borderId="20" xfId="0" applyNumberFormat="1" applyFont="1" applyFill="1" applyBorder="1" applyAlignment="1" applyProtection="1">
      <alignment horizontal="center" vertical="center"/>
      <protection locked="0"/>
    </xf>
    <xf numFmtId="16" fontId="164" fillId="26" borderId="14" xfId="0" applyNumberFormat="1" applyFont="1" applyFill="1" applyBorder="1" applyAlignment="1" applyProtection="1">
      <alignment horizontal="center" vertical="center"/>
      <protection locked="0"/>
    </xf>
    <xf numFmtId="16" fontId="100" fillId="9" borderId="0" xfId="0" applyNumberFormat="1" applyFont="1" applyFill="1" applyAlignment="1">
      <alignment horizontal="left"/>
    </xf>
    <xf numFmtId="16" fontId="547" fillId="9" borderId="0" xfId="0" applyNumberFormat="1" applyFont="1" applyFill="1" applyAlignment="1">
      <alignment horizontal="left"/>
    </xf>
    <xf numFmtId="0" fontId="556" fillId="0" borderId="0" xfId="13" applyFont="1" applyAlignment="1" applyProtection="1"/>
    <xf numFmtId="0" fontId="556" fillId="0" borderId="0" xfId="13" applyFont="1" applyAlignment="1" applyProtection="1">
      <protection locked="0"/>
    </xf>
    <xf numFmtId="0" fontId="30" fillId="0" borderId="0" xfId="13" applyAlignment="1" applyProtection="1">
      <alignment horizontal="center"/>
    </xf>
    <xf numFmtId="16" fontId="77" fillId="4" borderId="1" xfId="0" applyNumberFormat="1" applyFont="1" applyFill="1" applyBorder="1" applyAlignment="1">
      <alignment horizontal="center" vertical="center"/>
    </xf>
    <xf numFmtId="16" fontId="95" fillId="4" borderId="1" xfId="0" applyNumberFormat="1" applyFont="1" applyFill="1" applyBorder="1" applyAlignment="1" applyProtection="1">
      <alignment horizontal="center" vertical="center"/>
      <protection locked="0"/>
    </xf>
    <xf numFmtId="0" fontId="21" fillId="0" borderId="0" xfId="1" applyFont="1" applyAlignment="1" applyProtection="1">
      <alignment vertical="center"/>
      <protection locked="0"/>
    </xf>
    <xf numFmtId="16" fontId="44" fillId="33" borderId="1" xfId="0" applyNumberFormat="1" applyFont="1" applyFill="1" applyBorder="1" applyAlignment="1" applyProtection="1">
      <alignment horizontal="center" vertical="center"/>
      <protection locked="0"/>
    </xf>
    <xf numFmtId="16" fontId="73" fillId="33" borderId="1" xfId="0" applyNumberFormat="1" applyFont="1" applyFill="1" applyBorder="1" applyAlignment="1">
      <alignment horizontal="center" vertical="center"/>
    </xf>
    <xf numFmtId="16" fontId="86" fillId="33" borderId="1" xfId="0" applyNumberFormat="1" applyFont="1" applyFill="1" applyBorder="1" applyAlignment="1" applyProtection="1">
      <alignment horizontal="center" vertical="center"/>
      <protection locked="0"/>
    </xf>
    <xf numFmtId="16" fontId="68" fillId="3" borderId="0" xfId="0" applyNumberFormat="1" applyFont="1" applyFill="1" applyAlignment="1">
      <alignment horizontal="center" vertical="center"/>
    </xf>
    <xf numFmtId="16" fontId="557" fillId="3" borderId="0" xfId="0" applyNumberFormat="1" applyFont="1" applyFill="1" applyAlignment="1">
      <alignment horizontal="center" vertical="center"/>
    </xf>
    <xf numFmtId="16" fontId="53" fillId="3" borderId="0" xfId="0" applyNumberFormat="1" applyFont="1" applyFill="1" applyAlignment="1">
      <alignment horizontal="left" vertical="center"/>
    </xf>
    <xf numFmtId="16" fontId="47" fillId="3" borderId="0" xfId="0" applyNumberFormat="1" applyFont="1" applyFill="1" applyAlignment="1">
      <alignment vertical="center"/>
    </xf>
    <xf numFmtId="0" fontId="156" fillId="32" borderId="68" xfId="2354" applyFill="1" applyBorder="1" applyAlignment="1">
      <alignment vertical="center"/>
    </xf>
    <xf numFmtId="16" fontId="142" fillId="4" borderId="2" xfId="0" applyNumberFormat="1" applyFont="1" applyFill="1" applyBorder="1" applyAlignment="1">
      <alignment horizontal="center" vertical="center"/>
    </xf>
    <xf numFmtId="0" fontId="44" fillId="32" borderId="1" xfId="0" applyFont="1" applyFill="1" applyBorder="1" applyAlignment="1">
      <alignment vertical="center"/>
    </xf>
    <xf numFmtId="0" fontId="156" fillId="32" borderId="1" xfId="2355" applyFill="1" applyBorder="1" applyAlignment="1">
      <alignment vertical="center"/>
    </xf>
    <xf numFmtId="16" fontId="550" fillId="4" borderId="1" xfId="0" applyNumberFormat="1" applyFont="1" applyFill="1" applyBorder="1" applyAlignment="1">
      <alignment horizontal="center" vertical="center"/>
    </xf>
    <xf numFmtId="0" fontId="559" fillId="0" borderId="0" xfId="0" applyFont="1" applyAlignment="1">
      <alignment horizontal="right" vertical="center"/>
    </xf>
    <xf numFmtId="0" fontId="88" fillId="0" borderId="0" xfId="0" applyFont="1" applyAlignment="1">
      <alignment horizontal="center" vertical="center"/>
    </xf>
    <xf numFmtId="0" fontId="197" fillId="0" borderId="0" xfId="2" applyFont="1" applyAlignment="1">
      <alignment horizontal="center" vertical="center"/>
    </xf>
    <xf numFmtId="0" fontId="309" fillId="0" borderId="0" xfId="0" applyFont="1"/>
    <xf numFmtId="0" fontId="493" fillId="32" borderId="1" xfId="0" applyFont="1" applyFill="1" applyBorder="1" applyAlignment="1">
      <alignment vertical="center"/>
    </xf>
    <xf numFmtId="0" fontId="50" fillId="4" borderId="1" xfId="0" applyFont="1" applyFill="1" applyBorder="1" applyAlignment="1">
      <alignment horizontal="center" vertical="center"/>
    </xf>
    <xf numFmtId="0" fontId="50" fillId="0" borderId="21" xfId="0" quotePrefix="1" applyFont="1" applyBorder="1" applyAlignment="1">
      <alignment horizontal="center" vertical="center"/>
    </xf>
    <xf numFmtId="0" fontId="429" fillId="32" borderId="67" xfId="0" applyFont="1" applyFill="1" applyBorder="1" applyAlignment="1">
      <alignment vertical="center"/>
    </xf>
    <xf numFmtId="0" fontId="429" fillId="32" borderId="74" xfId="0" applyFont="1" applyFill="1" applyBorder="1" applyAlignment="1">
      <alignment vertical="center"/>
    </xf>
    <xf numFmtId="0" fontId="73" fillId="32" borderId="67" xfId="0" applyFont="1" applyFill="1" applyBorder="1" applyAlignment="1">
      <alignment vertical="center"/>
    </xf>
    <xf numFmtId="0" fontId="177" fillId="0" borderId="72" xfId="0" applyFont="1" applyBorder="1" applyAlignment="1">
      <alignment horizontal="center" vertical="center" wrapText="1"/>
    </xf>
    <xf numFmtId="0" fontId="210" fillId="0" borderId="72" xfId="0" applyFont="1" applyBorder="1" applyAlignment="1">
      <alignment horizontal="center" vertical="center" wrapText="1"/>
    </xf>
    <xf numFmtId="0" fontId="51" fillId="0" borderId="1" xfId="0" applyFont="1" applyBorder="1" applyAlignment="1">
      <alignment horizontal="center" vertical="center"/>
    </xf>
    <xf numFmtId="0" fontId="51" fillId="0" borderId="21" xfId="0" applyFont="1" applyBorder="1" applyAlignment="1">
      <alignment horizontal="center" vertical="center"/>
    </xf>
    <xf numFmtId="0" fontId="51" fillId="0" borderId="4" xfId="0" applyFont="1" applyBorder="1" applyAlignment="1">
      <alignment vertical="center"/>
    </xf>
    <xf numFmtId="0" fontId="51" fillId="0" borderId="4" xfId="0" applyFont="1" applyBorder="1" applyAlignment="1">
      <alignment horizontal="center" vertical="center"/>
    </xf>
    <xf numFmtId="16" fontId="530" fillId="0" borderId="0" xfId="0" applyNumberFormat="1" applyFont="1" applyAlignment="1">
      <alignment horizontal="left" vertical="center"/>
    </xf>
    <xf numFmtId="16" fontId="530" fillId="0" borderId="0" xfId="0" applyNumberFormat="1" applyFont="1" applyAlignment="1">
      <alignment horizontal="left"/>
    </xf>
    <xf numFmtId="0" fontId="237" fillId="0" borderId="0" xfId="0" applyFont="1" applyAlignment="1">
      <alignment vertical="center"/>
    </xf>
    <xf numFmtId="16" fontId="228" fillId="0" borderId="60" xfId="0" applyNumberFormat="1" applyFont="1" applyBorder="1" applyAlignment="1">
      <alignment horizontal="left" vertical="center"/>
    </xf>
    <xf numFmtId="0" fontId="30" fillId="0" borderId="0" xfId="13" applyBorder="1" applyAlignment="1" applyProtection="1">
      <alignment horizontal="left"/>
    </xf>
    <xf numFmtId="0" fontId="20" fillId="0" borderId="46" xfId="0" applyFont="1" applyBorder="1" applyAlignment="1">
      <alignment horizontal="right" vertical="center"/>
    </xf>
    <xf numFmtId="0" fontId="20" fillId="0" borderId="23" xfId="0" applyFont="1" applyBorder="1" applyAlignment="1">
      <alignment horizontal="right" vertical="center"/>
    </xf>
    <xf numFmtId="0" fontId="0" fillId="0" borderId="23" xfId="0" applyBorder="1" applyAlignment="1">
      <alignment horizontal="left" vertical="center"/>
    </xf>
    <xf numFmtId="0" fontId="0" fillId="0" borderId="23" xfId="0" applyBorder="1" applyAlignment="1">
      <alignment vertical="center"/>
    </xf>
    <xf numFmtId="0" fontId="0" fillId="0" borderId="23" xfId="0" applyBorder="1" applyAlignment="1">
      <alignment horizontal="right" vertical="center"/>
    </xf>
    <xf numFmtId="0" fontId="20" fillId="0" borderId="47" xfId="0" applyFont="1" applyBorder="1" applyAlignment="1">
      <alignment horizontal="left" vertical="center"/>
    </xf>
    <xf numFmtId="0" fontId="30" fillId="0" borderId="64" xfId="13" applyBorder="1" applyAlignment="1" applyProtection="1">
      <alignment horizontal="left"/>
    </xf>
    <xf numFmtId="0" fontId="530" fillId="0" borderId="0" xfId="0" applyFont="1" applyAlignment="1">
      <alignment horizontal="left" vertical="center"/>
    </xf>
    <xf numFmtId="16" fontId="86" fillId="9" borderId="0" xfId="0" applyNumberFormat="1" applyFont="1" applyFill="1" applyAlignment="1">
      <alignment horizontal="left"/>
    </xf>
    <xf numFmtId="16" fontId="86" fillId="0" borderId="31" xfId="0" applyNumberFormat="1" applyFont="1" applyBorder="1" applyAlignment="1" applyProtection="1">
      <alignment horizontal="center" vertical="center"/>
      <protection locked="0"/>
    </xf>
    <xf numFmtId="1" fontId="86" fillId="2" borderId="10" xfId="0" applyNumberFormat="1" applyFont="1" applyFill="1" applyBorder="1" applyAlignment="1" applyProtection="1">
      <alignment horizontal="center" vertical="center"/>
      <protection locked="0"/>
    </xf>
    <xf numFmtId="16" fontId="95" fillId="9" borderId="11" xfId="0" applyNumberFormat="1" applyFont="1" applyFill="1" applyBorder="1" applyAlignment="1" applyProtection="1">
      <alignment horizontal="center" vertical="center"/>
      <protection locked="0"/>
    </xf>
    <xf numFmtId="16" fontId="141" fillId="4" borderId="1" xfId="0" applyNumberFormat="1" applyFont="1" applyFill="1" applyBorder="1" applyAlignment="1" applyProtection="1">
      <alignment horizontal="center" vertical="center"/>
      <protection locked="0"/>
    </xf>
    <xf numFmtId="16" fontId="229" fillId="4" borderId="1" xfId="0" applyNumberFormat="1" applyFont="1" applyFill="1" applyBorder="1" applyAlignment="1" applyProtection="1">
      <alignment horizontal="center" vertical="center"/>
      <protection locked="0"/>
    </xf>
    <xf numFmtId="1" fontId="68" fillId="0" borderId="0" xfId="0" applyNumberFormat="1" applyFont="1" applyAlignment="1">
      <alignment horizontal="right" vertical="center"/>
    </xf>
    <xf numFmtId="0" fontId="250" fillId="0" borderId="0" xfId="0" applyFont="1" applyAlignment="1" applyProtection="1">
      <alignment horizontal="left" vertical="top" wrapText="1"/>
      <protection locked="0"/>
    </xf>
    <xf numFmtId="0" fontId="556" fillId="0" borderId="0" xfId="13" applyFont="1" applyAlignment="1" applyProtection="1">
      <alignment horizontal="left"/>
    </xf>
    <xf numFmtId="16" fontId="86" fillId="2" borderId="0" xfId="0" applyNumberFormat="1" applyFont="1" applyFill="1" applyAlignment="1" applyProtection="1">
      <alignment horizontal="left" vertical="center"/>
      <protection locked="0"/>
    </xf>
    <xf numFmtId="169" fontId="86" fillId="2" borderId="0" xfId="0" applyNumberFormat="1" applyFont="1" applyFill="1" applyAlignment="1" applyProtection="1">
      <alignment horizontal="left" vertical="center"/>
      <protection locked="0"/>
    </xf>
    <xf numFmtId="169" fontId="86" fillId="0" borderId="0" xfId="0" applyNumberFormat="1" applyFont="1" applyAlignment="1">
      <alignment horizontal="left"/>
    </xf>
    <xf numFmtId="0" fontId="250" fillId="0" borderId="14" xfId="0" applyFont="1" applyBorder="1" applyAlignment="1" applyProtection="1">
      <alignment horizontal="center" vertical="center" wrapText="1"/>
      <protection locked="0"/>
    </xf>
    <xf numFmtId="0" fontId="250" fillId="0" borderId="41" xfId="0" applyFont="1" applyBorder="1" applyAlignment="1" applyProtection="1">
      <alignment horizontal="center" vertical="center" wrapText="1"/>
      <protection locked="0"/>
    </xf>
    <xf numFmtId="0" fontId="250" fillId="0" borderId="56" xfId="0" applyFont="1" applyBorder="1" applyAlignment="1" applyProtection="1">
      <alignment horizontal="left" vertical="center" wrapText="1"/>
      <protection locked="0"/>
    </xf>
    <xf numFmtId="0" fontId="250" fillId="0" borderId="15" xfId="0" applyFont="1" applyBorder="1" applyAlignment="1" applyProtection="1">
      <alignment horizontal="center" vertical="center" wrapText="1"/>
      <protection locked="0"/>
    </xf>
    <xf numFmtId="16" fontId="461" fillId="4" borderId="6" xfId="0" applyNumberFormat="1" applyFont="1" applyFill="1" applyBorder="1" applyAlignment="1" applyProtection="1">
      <alignment horizontal="center" vertical="center"/>
      <protection locked="0"/>
    </xf>
    <xf numFmtId="0" fontId="175" fillId="0" borderId="0" xfId="2" applyFont="1" applyAlignment="1">
      <alignment horizontal="center" vertical="center"/>
    </xf>
    <xf numFmtId="16" fontId="476" fillId="0" borderId="2" xfId="0" applyNumberFormat="1" applyFont="1" applyBorder="1" applyAlignment="1" applyProtection="1">
      <alignment horizontal="left" vertical="center"/>
      <protection locked="0"/>
    </xf>
    <xf numFmtId="16" fontId="476" fillId="0" borderId="2" xfId="0" applyNumberFormat="1" applyFont="1" applyBorder="1" applyAlignment="1" applyProtection="1">
      <alignment horizontal="center" vertical="center"/>
      <protection locked="0"/>
    </xf>
    <xf numFmtId="16" fontId="344" fillId="0" borderId="2" xfId="0" applyNumberFormat="1" applyFont="1" applyBorder="1" applyAlignment="1" applyProtection="1">
      <alignment horizontal="center" vertical="center"/>
      <protection locked="0"/>
    </xf>
    <xf numFmtId="16" fontId="476" fillId="0" borderId="57" xfId="0" applyNumberFormat="1" applyFont="1" applyBorder="1" applyAlignment="1">
      <alignment horizontal="center" vertical="center"/>
    </xf>
    <xf numFmtId="16" fontId="476" fillId="26" borderId="2" xfId="0" applyNumberFormat="1" applyFont="1" applyFill="1" applyBorder="1" applyAlignment="1">
      <alignment horizontal="center" vertical="center"/>
    </xf>
    <xf numFmtId="16" fontId="476" fillId="0" borderId="2" xfId="0" applyNumberFormat="1" applyFont="1" applyBorder="1" applyAlignment="1">
      <alignment horizontal="center" vertical="center"/>
    </xf>
    <xf numFmtId="16" fontId="175" fillId="26" borderId="1" xfId="0" applyNumberFormat="1" applyFont="1" applyFill="1" applyBorder="1" applyAlignment="1" applyProtection="1">
      <alignment horizontal="left" vertical="center"/>
      <protection locked="0"/>
    </xf>
    <xf numFmtId="16" fontId="175" fillId="26" borderId="1" xfId="0" applyNumberFormat="1" applyFont="1" applyFill="1" applyBorder="1" applyAlignment="1" applyProtection="1">
      <alignment horizontal="center" vertical="center"/>
      <protection locked="0"/>
    </xf>
    <xf numFmtId="16" fontId="391" fillId="26" borderId="1" xfId="0" applyNumberFormat="1" applyFont="1" applyFill="1" applyBorder="1" applyAlignment="1" applyProtection="1">
      <alignment horizontal="center" vertical="center"/>
      <protection locked="0"/>
    </xf>
    <xf numFmtId="16" fontId="476" fillId="26" borderId="57" xfId="0" applyNumberFormat="1" applyFont="1" applyFill="1" applyBorder="1" applyAlignment="1">
      <alignment horizontal="center" vertical="center"/>
    </xf>
    <xf numFmtId="16" fontId="476" fillId="0" borderId="1" xfId="0" applyNumberFormat="1" applyFont="1" applyBorder="1" applyAlignment="1" applyProtection="1">
      <alignment horizontal="center" vertical="center"/>
      <protection locked="0"/>
    </xf>
    <xf numFmtId="16" fontId="476" fillId="26" borderId="1" xfId="0" applyNumberFormat="1" applyFont="1" applyFill="1" applyBorder="1" applyAlignment="1">
      <alignment horizontal="center" vertical="center"/>
    </xf>
    <xf numFmtId="16" fontId="476" fillId="0" borderId="1" xfId="0" applyNumberFormat="1" applyFont="1" applyBorder="1" applyAlignment="1">
      <alignment horizontal="center" vertical="center"/>
    </xf>
    <xf numFmtId="16" fontId="476" fillId="0" borderId="1" xfId="0" applyNumberFormat="1" applyFont="1" applyBorder="1" applyAlignment="1" applyProtection="1">
      <alignment horizontal="left" vertical="center"/>
      <protection locked="0"/>
    </xf>
    <xf numFmtId="16" fontId="344" fillId="0" borderId="1" xfId="0" applyNumberFormat="1" applyFont="1" applyBorder="1" applyAlignment="1" applyProtection="1">
      <alignment horizontal="center" vertical="center"/>
      <protection locked="0"/>
    </xf>
    <xf numFmtId="16" fontId="476" fillId="26" borderId="1" xfId="0" applyNumberFormat="1" applyFont="1" applyFill="1" applyBorder="1" applyAlignment="1" applyProtection="1">
      <alignment horizontal="left" vertical="center"/>
      <protection locked="0"/>
    </xf>
    <xf numFmtId="16" fontId="476" fillId="26" borderId="1" xfId="0" applyNumberFormat="1" applyFont="1" applyFill="1" applyBorder="1" applyAlignment="1" applyProtection="1">
      <alignment horizontal="center" vertical="center"/>
      <protection locked="0"/>
    </xf>
    <xf numFmtId="16" fontId="344" fillId="26" borderId="1" xfId="0" applyNumberFormat="1" applyFont="1" applyFill="1" applyBorder="1" applyAlignment="1" applyProtection="1">
      <alignment horizontal="center" vertical="center"/>
      <protection locked="0"/>
    </xf>
    <xf numFmtId="16" fontId="344" fillId="26" borderId="1" xfId="0" applyNumberFormat="1" applyFont="1" applyFill="1" applyBorder="1" applyAlignment="1">
      <alignment horizontal="center" vertical="center"/>
    </xf>
    <xf numFmtId="16" fontId="391" fillId="0" borderId="1" xfId="0" applyNumberFormat="1" applyFont="1" applyBorder="1" applyAlignment="1" applyProtection="1">
      <alignment horizontal="left" vertical="center"/>
      <protection locked="0"/>
    </xf>
    <xf numFmtId="16" fontId="526" fillId="0" borderId="1" xfId="0" applyNumberFormat="1" applyFont="1" applyBorder="1" applyAlignment="1" applyProtection="1">
      <alignment horizontal="center" vertical="center"/>
      <protection locked="0"/>
    </xf>
    <xf numFmtId="16" fontId="50" fillId="0" borderId="1" xfId="0" applyNumberFormat="1" applyFont="1" applyBorder="1" applyAlignment="1" applyProtection="1">
      <alignment horizontal="center" vertical="center"/>
      <protection locked="0"/>
    </xf>
    <xf numFmtId="16" fontId="526" fillId="26" borderId="1" xfId="0" applyNumberFormat="1" applyFont="1" applyFill="1" applyBorder="1" applyAlignment="1">
      <alignment horizontal="center" vertical="center"/>
    </xf>
    <xf numFmtId="16" fontId="526" fillId="0" borderId="1" xfId="0" applyNumberFormat="1" applyFont="1" applyBorder="1" applyAlignment="1">
      <alignment horizontal="center" vertical="center"/>
    </xf>
    <xf numFmtId="16" fontId="526" fillId="4" borderId="1" xfId="0" applyNumberFormat="1" applyFont="1" applyFill="1" applyBorder="1" applyAlignment="1" applyProtection="1">
      <alignment horizontal="center" vertical="center"/>
      <protection locked="0"/>
    </xf>
    <xf numFmtId="16" fontId="526" fillId="4" borderId="1" xfId="0" applyNumberFormat="1" applyFont="1" applyFill="1" applyBorder="1" applyAlignment="1">
      <alignment horizontal="center" vertical="center"/>
    </xf>
    <xf numFmtId="16" fontId="526" fillId="0" borderId="14" xfId="0" applyNumberFormat="1" applyFont="1" applyBorder="1" applyAlignment="1" applyProtection="1">
      <alignment horizontal="center" vertical="center"/>
      <protection locked="0"/>
    </xf>
    <xf numFmtId="16" fontId="526" fillId="26" borderId="14" xfId="0" applyNumberFormat="1" applyFont="1" applyFill="1" applyBorder="1" applyAlignment="1">
      <alignment horizontal="center" vertical="center"/>
    </xf>
    <xf numFmtId="16" fontId="341" fillId="25" borderId="1" xfId="0" applyNumberFormat="1" applyFont="1" applyFill="1" applyBorder="1" applyAlignment="1">
      <alignment horizontal="center" vertical="center"/>
    </xf>
    <xf numFmtId="0" fontId="79" fillId="0" borderId="0" xfId="2" applyFont="1" applyAlignment="1">
      <alignment horizontal="left" vertical="center"/>
    </xf>
    <xf numFmtId="0" fontId="29" fillId="0" borderId="0" xfId="2" applyFont="1" applyAlignment="1">
      <alignment horizontal="left" vertical="center"/>
    </xf>
    <xf numFmtId="0" fontId="51" fillId="0" borderId="0" xfId="0"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43" fillId="0" borderId="16" xfId="0" applyFont="1" applyBorder="1" applyAlignment="1" applyProtection="1">
      <alignment horizontal="center" vertical="center"/>
      <protection locked="0"/>
    </xf>
    <xf numFmtId="0" fontId="108" fillId="0" borderId="0" xfId="0" applyFont="1" applyAlignment="1">
      <alignment vertical="center"/>
    </xf>
    <xf numFmtId="16" fontId="108" fillId="0" borderId="0" xfId="0" applyNumberFormat="1" applyFont="1" applyAlignment="1">
      <alignment vertical="center"/>
    </xf>
    <xf numFmtId="0" fontId="141" fillId="0" borderId="0" xfId="2" applyFont="1" applyAlignment="1">
      <alignment horizontal="left" vertical="center"/>
    </xf>
    <xf numFmtId="0" fontId="508" fillId="0" borderId="0" xfId="0" applyFont="1" applyAlignment="1" applyProtection="1">
      <alignment horizontal="center" vertical="center"/>
      <protection locked="0"/>
    </xf>
    <xf numFmtId="0" fontId="143" fillId="0" borderId="0" xfId="0" applyFont="1" applyAlignment="1" applyProtection="1">
      <alignment horizontal="center" vertical="center"/>
      <protection locked="0"/>
    </xf>
    <xf numFmtId="0" fontId="502" fillId="0" borderId="0" xfId="0" applyFont="1" applyAlignment="1">
      <alignment horizontal="center" vertical="center" wrapText="1"/>
    </xf>
    <xf numFmtId="0" fontId="164" fillId="0" borderId="0" xfId="0" applyFont="1" applyAlignment="1" applyProtection="1">
      <alignment vertical="center"/>
      <protection locked="0"/>
    </xf>
    <xf numFmtId="0" fontId="147" fillId="0" borderId="16" xfId="0" applyFont="1" applyBorder="1" applyAlignment="1" applyProtection="1">
      <alignment horizontal="center" vertical="center"/>
      <protection locked="0"/>
    </xf>
    <xf numFmtId="0" fontId="510" fillId="0" borderId="0" xfId="0" applyFont="1" applyAlignment="1">
      <alignment vertical="center"/>
    </xf>
    <xf numFmtId="0" fontId="511" fillId="0" borderId="0" xfId="0" applyFont="1" applyAlignment="1">
      <alignment horizontal="right" vertical="center" wrapText="1"/>
    </xf>
    <xf numFmtId="16" fontId="510" fillId="0" borderId="0" xfId="0" applyNumberFormat="1" applyFont="1" applyAlignment="1">
      <alignment vertical="center"/>
    </xf>
    <xf numFmtId="0" fontId="164" fillId="0" borderId="4" xfId="0" applyFont="1" applyBorder="1" applyAlignment="1" applyProtection="1">
      <alignment vertical="center"/>
      <protection locked="0"/>
    </xf>
    <xf numFmtId="0" fontId="147" fillId="0" borderId="19" xfId="0" applyFont="1" applyBorder="1" applyAlignment="1" applyProtection="1">
      <alignment horizontal="center" vertical="center"/>
      <protection locked="0"/>
    </xf>
    <xf numFmtId="16" fontId="524" fillId="0" borderId="0" xfId="0" applyNumberFormat="1" applyFont="1" applyAlignment="1">
      <alignment horizontal="center" vertical="center"/>
    </xf>
    <xf numFmtId="0" fontId="69" fillId="0" borderId="0" xfId="0" applyFont="1" applyAlignment="1">
      <alignment vertical="center"/>
    </xf>
    <xf numFmtId="0" fontId="50" fillId="0" borderId="0" xfId="2" applyFont="1" applyAlignment="1">
      <alignment horizontal="left" vertical="center"/>
    </xf>
    <xf numFmtId="0" fontId="50" fillId="0" borderId="0" xfId="2" applyFont="1" applyAlignment="1">
      <alignment horizontal="left" vertical="center" wrapText="1"/>
    </xf>
    <xf numFmtId="0" fontId="55" fillId="0" borderId="17" xfId="0" applyFont="1" applyBorder="1" applyAlignment="1">
      <alignment vertical="center" wrapText="1"/>
    </xf>
    <xf numFmtId="0" fontId="0" fillId="0" borderId="46" xfId="0" applyBorder="1" applyAlignment="1">
      <alignment horizontal="right" vertical="center"/>
    </xf>
    <xf numFmtId="0" fontId="0" fillId="0" borderId="47" xfId="0" applyBorder="1" applyAlignment="1">
      <alignment horizontal="left" vertical="center"/>
    </xf>
    <xf numFmtId="0" fontId="258" fillId="0" borderId="0" xfId="0" applyFont="1" applyAlignment="1">
      <alignment vertical="center"/>
    </xf>
    <xf numFmtId="0" fontId="560" fillId="0" borderId="0" xfId="0" applyFont="1" applyAlignment="1">
      <alignment vertical="center"/>
    </xf>
    <xf numFmtId="0" fontId="0" fillId="32" borderId="117" xfId="0" applyFill="1" applyBorder="1" applyAlignment="1">
      <alignment vertical="center"/>
    </xf>
    <xf numFmtId="16" fontId="240" fillId="0" borderId="0" xfId="0" applyNumberFormat="1" applyFont="1" applyAlignment="1" applyProtection="1">
      <alignment horizontal="left" vertical="center"/>
      <protection locked="0"/>
    </xf>
    <xf numFmtId="16" fontId="271" fillId="0" borderId="30" xfId="0" applyNumberFormat="1" applyFont="1" applyBorder="1" applyAlignment="1" applyProtection="1">
      <alignment horizontal="center" vertical="center"/>
      <protection locked="0"/>
    </xf>
    <xf numFmtId="0" fontId="141" fillId="11" borderId="2" xfId="0" applyFont="1" applyFill="1" applyBorder="1" applyAlignment="1">
      <alignment vertical="center"/>
    </xf>
    <xf numFmtId="16" fontId="141" fillId="4" borderId="1" xfId="0" applyNumberFormat="1" applyFont="1" applyFill="1" applyBorder="1" applyAlignment="1">
      <alignment horizontal="center" vertical="center"/>
    </xf>
    <xf numFmtId="0" fontId="50" fillId="32" borderId="121" xfId="0" applyFont="1" applyFill="1" applyBorder="1" applyAlignment="1">
      <alignment vertical="center"/>
    </xf>
    <xf numFmtId="16" fontId="50" fillId="0" borderId="2" xfId="0" applyNumberFormat="1" applyFont="1" applyBorder="1" applyAlignment="1" applyProtection="1">
      <alignment horizontal="center" vertical="center"/>
      <protection locked="0"/>
    </xf>
    <xf numFmtId="0" fontId="55" fillId="0" borderId="11" xfId="0" applyFont="1" applyBorder="1" applyAlignment="1">
      <alignment horizontal="center" vertical="center" wrapText="1"/>
    </xf>
    <xf numFmtId="0" fontId="0" fillId="9" borderId="2" xfId="0" applyFill="1" applyBorder="1" applyAlignment="1">
      <alignment vertical="center"/>
    </xf>
    <xf numFmtId="16" fontId="0" fillId="9" borderId="2" xfId="0" applyNumberFormat="1" applyFill="1" applyBorder="1" applyAlignment="1">
      <alignment horizontal="center" vertical="center"/>
    </xf>
    <xf numFmtId="16" fontId="54" fillId="0" borderId="1" xfId="0" applyNumberFormat="1" applyFont="1" applyBorder="1" applyAlignment="1">
      <alignment horizontal="left" vertical="center"/>
    </xf>
    <xf numFmtId="16" fontId="0" fillId="12" borderId="14" xfId="0" applyNumberFormat="1" applyFill="1" applyBorder="1" applyAlignment="1">
      <alignment horizontal="center" vertical="center" wrapText="1"/>
    </xf>
    <xf numFmtId="0" fontId="43" fillId="0" borderId="1" xfId="0" applyFont="1" applyBorder="1" applyAlignment="1">
      <alignment horizontal="center" vertical="top"/>
    </xf>
    <xf numFmtId="0" fontId="555" fillId="0" borderId="0" xfId="0" applyFont="1" applyAlignment="1">
      <alignment vertical="center"/>
    </xf>
    <xf numFmtId="0" fontId="335" fillId="0" borderId="0" xfId="0" applyFont="1" applyAlignment="1">
      <alignment wrapText="1"/>
    </xf>
    <xf numFmtId="0" fontId="562" fillId="0" borderId="0" xfId="0" applyFont="1" applyAlignment="1">
      <alignment horizontal="center" vertical="center"/>
    </xf>
    <xf numFmtId="0" fontId="551" fillId="0" borderId="0" xfId="0" applyFont="1" applyAlignment="1">
      <alignment wrapText="1"/>
    </xf>
    <xf numFmtId="0" fontId="563" fillId="0" borderId="0" xfId="2" applyFont="1" applyAlignment="1">
      <alignment horizontal="right" vertical="center" indent="1"/>
    </xf>
    <xf numFmtId="16" fontId="164" fillId="26" borderId="2" xfId="0" applyNumberFormat="1" applyFont="1" applyFill="1" applyBorder="1" applyAlignment="1" applyProtection="1">
      <alignment horizontal="center" vertical="center"/>
      <protection locked="0"/>
    </xf>
    <xf numFmtId="16" fontId="50" fillId="4" borderId="1" xfId="0" applyNumberFormat="1" applyFont="1" applyFill="1" applyBorder="1" applyAlignment="1" applyProtection="1">
      <alignment horizontal="center" vertical="center"/>
      <protection locked="0"/>
    </xf>
    <xf numFmtId="0" fontId="114" fillId="0" borderId="0" xfId="0" applyFont="1" applyAlignment="1">
      <alignment vertical="center"/>
    </xf>
    <xf numFmtId="16" fontId="502" fillId="25" borderId="1" xfId="0" applyNumberFormat="1" applyFont="1" applyFill="1" applyBorder="1" applyAlignment="1">
      <alignment horizontal="center" vertical="center"/>
    </xf>
    <xf numFmtId="16" fontId="274" fillId="0" borderId="72" xfId="0" applyNumberFormat="1" applyFont="1" applyBorder="1" applyAlignment="1">
      <alignment horizontal="center" vertical="center"/>
    </xf>
    <xf numFmtId="16" fontId="271" fillId="4" borderId="72" xfId="0" applyNumberFormat="1" applyFont="1" applyFill="1" applyBorder="1" applyAlignment="1">
      <alignment horizontal="center" vertical="center"/>
    </xf>
    <xf numFmtId="16" fontId="271" fillId="0" borderId="119" xfId="0" applyNumberFormat="1" applyFont="1" applyBorder="1" applyAlignment="1">
      <alignment horizontal="center" vertical="center"/>
    </xf>
    <xf numFmtId="16" fontId="274" fillId="0" borderId="119" xfId="0" applyNumberFormat="1" applyFont="1" applyBorder="1" applyAlignment="1">
      <alignment horizontal="center" vertical="center"/>
    </xf>
    <xf numFmtId="0" fontId="0" fillId="0" borderId="67" xfId="0" applyBorder="1"/>
    <xf numFmtId="0" fontId="20" fillId="32" borderId="14" xfId="0" applyFont="1" applyFill="1" applyBorder="1" applyAlignment="1">
      <alignment vertical="center"/>
    </xf>
    <xf numFmtId="16" fontId="341" fillId="25" borderId="1" xfId="0" applyNumberFormat="1" applyFont="1" applyFill="1" applyBorder="1" applyAlignment="1" applyProtection="1">
      <alignment horizontal="center" vertical="center"/>
      <protection locked="0"/>
    </xf>
    <xf numFmtId="16" fontId="175" fillId="0" borderId="30" xfId="0" applyNumberFormat="1" applyFont="1" applyBorder="1" applyAlignment="1" applyProtection="1">
      <alignment horizontal="center" vertical="center"/>
      <protection locked="0"/>
    </xf>
    <xf numFmtId="16" fontId="391" fillId="0" borderId="14" xfId="0" applyNumberFormat="1" applyFont="1" applyBorder="1" applyAlignment="1" applyProtection="1">
      <alignment horizontal="center" vertical="center"/>
      <protection locked="0"/>
    </xf>
    <xf numFmtId="16" fontId="175" fillId="0" borderId="0" xfId="0" applyNumberFormat="1" applyFont="1" applyAlignment="1" applyProtection="1">
      <alignment horizontal="center" vertical="center"/>
      <protection locked="0"/>
    </xf>
    <xf numFmtId="16" fontId="391" fillId="0" borderId="0" xfId="0" applyNumberFormat="1" applyFont="1" applyAlignment="1" applyProtection="1">
      <alignment horizontal="center" vertical="center"/>
      <protection locked="0"/>
    </xf>
    <xf numFmtId="0" fontId="365" fillId="0" borderId="10" xfId="0" applyFont="1" applyBorder="1" applyAlignment="1" applyProtection="1">
      <alignment horizontal="center" vertical="center"/>
      <protection locked="0"/>
    </xf>
    <xf numFmtId="0" fontId="365" fillId="0" borderId="31" xfId="0" applyFont="1" applyBorder="1" applyAlignment="1" applyProtection="1">
      <alignment horizontal="center" vertical="center"/>
      <protection locked="0"/>
    </xf>
    <xf numFmtId="16" fontId="465" fillId="0" borderId="0" xfId="0" applyNumberFormat="1" applyFont="1" applyAlignment="1" applyProtection="1">
      <alignment horizontal="left" vertical="center"/>
      <protection locked="0"/>
    </xf>
    <xf numFmtId="16" fontId="101" fillId="0" borderId="16" xfId="0" applyNumberFormat="1" applyFont="1" applyBorder="1" applyAlignment="1" applyProtection="1">
      <alignment horizontal="center" wrapText="1"/>
      <protection locked="0"/>
    </xf>
    <xf numFmtId="0" fontId="20" fillId="0" borderId="1" xfId="0" applyFont="1" applyBorder="1" applyAlignment="1">
      <alignment vertical="center"/>
    </xf>
    <xf numFmtId="0" fontId="20" fillId="32" borderId="2" xfId="0" applyFont="1" applyFill="1" applyBorder="1" applyAlignment="1">
      <alignment vertical="center"/>
    </xf>
    <xf numFmtId="0" fontId="20" fillId="32" borderId="1" xfId="0" applyFont="1" applyFill="1" applyBorder="1" applyAlignment="1">
      <alignment vertical="center"/>
    </xf>
    <xf numFmtId="16" fontId="95" fillId="4" borderId="1" xfId="0" applyNumberFormat="1" applyFont="1" applyFill="1" applyBorder="1" applyAlignment="1">
      <alignment horizontal="center" vertical="center"/>
    </xf>
    <xf numFmtId="0" fontId="50" fillId="32" borderId="67" xfId="0" applyFont="1" applyFill="1" applyBorder="1" applyAlignment="1">
      <alignment vertical="center"/>
    </xf>
    <xf numFmtId="16" fontId="68" fillId="8" borderId="1" xfId="0" applyNumberFormat="1" applyFont="1" applyFill="1" applyBorder="1" applyAlignment="1">
      <alignment horizontal="left" vertical="center"/>
    </xf>
    <xf numFmtId="0" fontId="341" fillId="0" borderId="0" xfId="0" applyFont="1" applyAlignment="1">
      <alignment vertical="center"/>
    </xf>
    <xf numFmtId="0" fontId="564" fillId="0" borderId="0" xfId="13" applyFont="1" applyAlignment="1" applyProtection="1"/>
    <xf numFmtId="16" fontId="100" fillId="9" borderId="11" xfId="0" applyNumberFormat="1" applyFont="1" applyFill="1" applyBorder="1" applyAlignment="1" applyProtection="1">
      <alignment horizontal="center" vertical="center"/>
      <protection locked="0"/>
    </xf>
    <xf numFmtId="0" fontId="565" fillId="0" borderId="0" xfId="0" applyFont="1" applyAlignment="1" applyProtection="1">
      <alignment horizontal="center" vertical="top"/>
      <protection locked="0"/>
    </xf>
    <xf numFmtId="0" fontId="566" fillId="0" borderId="16" xfId="0" applyFont="1" applyBorder="1" applyAlignment="1" applyProtection="1">
      <alignment horizontal="center" vertical="top"/>
      <protection locked="0"/>
    </xf>
    <xf numFmtId="0" fontId="566" fillId="0" borderId="14" xfId="0" applyFont="1" applyBorder="1" applyAlignment="1" applyProtection="1">
      <alignment horizontal="center" vertical="center" wrapText="1"/>
      <protection locked="0"/>
    </xf>
    <xf numFmtId="0" fontId="531" fillId="0" borderId="1" xfId="0" applyFont="1" applyBorder="1" applyAlignment="1" applyProtection="1">
      <alignment horizontal="center" vertical="center" wrapText="1"/>
      <protection locked="0"/>
    </xf>
    <xf numFmtId="0" fontId="566" fillId="0" borderId="1" xfId="0" applyFont="1" applyBorder="1" applyAlignment="1" applyProtection="1">
      <alignment horizontal="center" vertical="center" wrapText="1"/>
      <protection locked="0"/>
    </xf>
    <xf numFmtId="0" fontId="566" fillId="0" borderId="1" xfId="0" applyFont="1" applyBorder="1" applyAlignment="1" applyProtection="1">
      <alignment horizontal="center" vertical="top" wrapText="1"/>
      <protection locked="0"/>
    </xf>
    <xf numFmtId="0" fontId="567" fillId="0" borderId="1" xfId="0" applyFont="1" applyBorder="1" applyAlignment="1" applyProtection="1">
      <alignment horizontal="center" vertical="top" wrapText="1"/>
      <protection locked="0"/>
    </xf>
    <xf numFmtId="0" fontId="566" fillId="0" borderId="20" xfId="0" applyFont="1" applyBorder="1" applyAlignment="1" applyProtection="1">
      <alignment horizontal="center" vertical="top" wrapText="1"/>
      <protection locked="0"/>
    </xf>
    <xf numFmtId="0" fontId="501" fillId="0" borderId="4" xfId="0" applyFont="1" applyBorder="1" applyAlignment="1">
      <alignment horizontal="right" vertical="top"/>
    </xf>
    <xf numFmtId="0" fontId="568" fillId="0" borderId="13" xfId="0" applyFont="1" applyBorder="1" applyAlignment="1">
      <alignment horizontal="right" vertical="top"/>
    </xf>
    <xf numFmtId="0" fontId="501" fillId="0" borderId="12" xfId="0" applyFont="1" applyBorder="1" applyAlignment="1">
      <alignment horizontal="center" vertical="center" wrapText="1"/>
    </xf>
    <xf numFmtId="0" fontId="568" fillId="0" borderId="5" xfId="0" applyFont="1" applyBorder="1" applyAlignment="1" applyProtection="1">
      <alignment horizontal="center" vertical="top"/>
      <protection locked="0"/>
    </xf>
    <xf numFmtId="0" fontId="566" fillId="0" borderId="5" xfId="0" applyFont="1" applyBorder="1" applyAlignment="1" applyProtection="1">
      <alignment horizontal="center" vertical="center" wrapText="1"/>
      <protection locked="0"/>
    </xf>
    <xf numFmtId="0" fontId="569" fillId="0" borderId="5" xfId="0" applyFont="1" applyBorder="1" applyAlignment="1" applyProtection="1">
      <alignment horizontal="center" vertical="center" wrapText="1"/>
      <protection locked="0"/>
    </xf>
    <xf numFmtId="0" fontId="570" fillId="0" borderId="5" xfId="0" applyFont="1" applyBorder="1" applyAlignment="1" applyProtection="1">
      <alignment horizontal="center" vertical="top"/>
      <protection locked="0"/>
    </xf>
    <xf numFmtId="0" fontId="570" fillId="0" borderId="55" xfId="0" applyFont="1" applyBorder="1" applyAlignment="1" applyProtection="1">
      <alignment horizontal="center" vertical="top"/>
      <protection locked="0"/>
    </xf>
    <xf numFmtId="0" fontId="570" fillId="0" borderId="10" xfId="0" applyFont="1" applyBorder="1" applyAlignment="1" applyProtection="1">
      <alignment horizontal="center" vertical="top"/>
      <protection locked="0"/>
    </xf>
    <xf numFmtId="16" fontId="501" fillId="0" borderId="31" xfId="0" applyNumberFormat="1" applyFont="1" applyBorder="1" applyAlignment="1" applyProtection="1">
      <alignment horizontal="left" vertical="center"/>
      <protection locked="0"/>
    </xf>
    <xf numFmtId="16" fontId="501" fillId="0" borderId="6" xfId="0" applyNumberFormat="1" applyFont="1" applyBorder="1" applyAlignment="1" applyProtection="1">
      <alignment horizontal="center" vertical="center"/>
      <protection locked="0"/>
    </xf>
    <xf numFmtId="16" fontId="501" fillId="2" borderId="6" xfId="0" applyNumberFormat="1" applyFont="1" applyFill="1" applyBorder="1" applyAlignment="1" applyProtection="1">
      <alignment horizontal="center" vertical="center"/>
      <protection locked="0"/>
    </xf>
    <xf numFmtId="16" fontId="501" fillId="2" borderId="10" xfId="0" applyNumberFormat="1" applyFont="1" applyFill="1" applyBorder="1" applyAlignment="1" applyProtection="1">
      <alignment horizontal="left" vertical="center"/>
      <protection locked="0"/>
    </xf>
    <xf numFmtId="16" fontId="501" fillId="2" borderId="7" xfId="0" applyNumberFormat="1" applyFont="1" applyFill="1" applyBorder="1" applyAlignment="1" applyProtection="1">
      <alignment horizontal="center" vertical="center"/>
      <protection locked="0"/>
    </xf>
    <xf numFmtId="16" fontId="501" fillId="0" borderId="10" xfId="0" applyNumberFormat="1" applyFont="1" applyBorder="1" applyAlignment="1" applyProtection="1">
      <alignment horizontal="center" vertical="center"/>
      <protection locked="0"/>
    </xf>
    <xf numFmtId="16" fontId="501" fillId="2" borderId="10" xfId="0" applyNumberFormat="1" applyFont="1" applyFill="1" applyBorder="1" applyAlignment="1" applyProtection="1">
      <alignment horizontal="center" vertical="center"/>
      <protection locked="0"/>
    </xf>
    <xf numFmtId="16" fontId="501" fillId="2" borderId="31" xfId="0" applyNumberFormat="1" applyFont="1" applyFill="1" applyBorder="1" applyAlignment="1" applyProtection="1">
      <alignment horizontal="center" vertical="center"/>
      <protection locked="0"/>
    </xf>
    <xf numFmtId="16" fontId="501" fillId="0" borderId="11" xfId="0" applyNumberFormat="1" applyFont="1" applyBorder="1" applyAlignment="1" applyProtection="1">
      <alignment horizontal="left" vertical="center"/>
      <protection locked="0"/>
    </xf>
    <xf numFmtId="16" fontId="501" fillId="0" borderId="11" xfId="0" applyNumberFormat="1" applyFont="1" applyBorder="1" applyAlignment="1" applyProtection="1">
      <alignment horizontal="center" vertical="center"/>
      <protection locked="0"/>
    </xf>
    <xf numFmtId="16" fontId="501" fillId="2" borderId="11" xfId="0" applyNumberFormat="1" applyFont="1" applyFill="1" applyBorder="1" applyAlignment="1" applyProtection="1">
      <alignment horizontal="center" vertical="center"/>
      <protection locked="0"/>
    </xf>
    <xf numFmtId="16" fontId="501" fillId="0" borderId="12" xfId="0" applyNumberFormat="1" applyFont="1" applyBorder="1" applyAlignment="1" applyProtection="1">
      <alignment horizontal="center" vertical="center"/>
      <protection locked="0"/>
    </xf>
    <xf numFmtId="16" fontId="501" fillId="2" borderId="12" xfId="0" applyNumberFormat="1" applyFont="1" applyFill="1" applyBorder="1" applyAlignment="1" applyProtection="1">
      <alignment horizontal="center" vertical="center"/>
      <protection locked="0"/>
    </xf>
    <xf numFmtId="16" fontId="497" fillId="4" borderId="6" xfId="0" applyNumberFormat="1" applyFont="1" applyFill="1" applyBorder="1" applyAlignment="1" applyProtection="1">
      <alignment horizontal="center" vertical="center"/>
      <protection locked="0"/>
    </xf>
    <xf numFmtId="0" fontId="501" fillId="0" borderId="10" xfId="0" applyFont="1" applyBorder="1" applyAlignment="1" applyProtection="1">
      <alignment vertical="center"/>
      <protection locked="0"/>
    </xf>
    <xf numFmtId="16" fontId="501" fillId="2" borderId="12" xfId="0" applyNumberFormat="1" applyFont="1" applyFill="1" applyBorder="1" applyAlignment="1" applyProtection="1">
      <alignment horizontal="left" vertical="center"/>
      <protection locked="0"/>
    </xf>
    <xf numFmtId="16" fontId="501" fillId="7" borderId="31" xfId="0" applyNumberFormat="1" applyFont="1" applyFill="1" applyBorder="1" applyAlignment="1" applyProtection="1">
      <alignment horizontal="left" vertical="center"/>
      <protection locked="0"/>
    </xf>
    <xf numFmtId="16" fontId="501" fillId="7" borderId="6" xfId="0" applyNumberFormat="1" applyFont="1" applyFill="1" applyBorder="1" applyAlignment="1" applyProtection="1">
      <alignment horizontal="center" vertical="center"/>
      <protection locked="0"/>
    </xf>
    <xf numFmtId="16" fontId="531" fillId="7" borderId="6" xfId="0" applyNumberFormat="1" applyFont="1" applyFill="1" applyBorder="1" applyAlignment="1" applyProtection="1">
      <alignment horizontal="center" vertical="center"/>
      <protection locked="0"/>
    </xf>
    <xf numFmtId="0" fontId="441" fillId="0" borderId="10" xfId="0" applyFont="1" applyBorder="1" applyAlignment="1" applyProtection="1">
      <alignment vertical="center"/>
      <protection locked="0"/>
    </xf>
    <xf numFmtId="16" fontId="497" fillId="4" borderId="7" xfId="0" applyNumberFormat="1" applyFont="1" applyFill="1" applyBorder="1" applyAlignment="1" applyProtection="1">
      <alignment horizontal="center" vertical="center"/>
      <protection locked="0"/>
    </xf>
    <xf numFmtId="16" fontId="501" fillId="4" borderId="10" xfId="0" applyNumberFormat="1" applyFont="1" applyFill="1" applyBorder="1" applyAlignment="1" applyProtection="1">
      <alignment horizontal="center" vertical="center"/>
      <protection locked="0"/>
    </xf>
    <xf numFmtId="16" fontId="501" fillId="4" borderId="31" xfId="0" applyNumberFormat="1" applyFont="1" applyFill="1" applyBorder="1" applyAlignment="1" applyProtection="1">
      <alignment horizontal="center" vertical="center"/>
      <protection locked="0"/>
    </xf>
    <xf numFmtId="16" fontId="441" fillId="0" borderId="31" xfId="0" applyNumberFormat="1" applyFont="1" applyBorder="1" applyAlignment="1" applyProtection="1">
      <alignment horizontal="left" vertical="center"/>
      <protection locked="0"/>
    </xf>
    <xf numFmtId="16" fontId="501" fillId="9" borderId="11" xfId="0" applyNumberFormat="1" applyFont="1" applyFill="1" applyBorder="1" applyAlignment="1" applyProtection="1">
      <alignment horizontal="left" vertical="center"/>
      <protection locked="0"/>
    </xf>
    <xf numFmtId="16" fontId="501" fillId="9" borderId="11" xfId="0" applyNumberFormat="1" applyFont="1" applyFill="1" applyBorder="1" applyAlignment="1" applyProtection="1">
      <alignment horizontal="center" vertical="center"/>
      <protection locked="0"/>
    </xf>
    <xf numFmtId="16" fontId="571" fillId="9" borderId="11" xfId="0" applyNumberFormat="1" applyFont="1" applyFill="1" applyBorder="1" applyAlignment="1" applyProtection="1">
      <alignment horizontal="left" vertical="center"/>
      <protection locked="0"/>
    </xf>
    <xf numFmtId="16" fontId="571" fillId="9" borderId="11" xfId="0" applyNumberFormat="1" applyFont="1" applyFill="1" applyBorder="1" applyAlignment="1" applyProtection="1">
      <alignment horizontal="center" vertical="center"/>
      <protection locked="0"/>
    </xf>
    <xf numFmtId="16" fontId="86" fillId="4" borderId="1" xfId="0" applyNumberFormat="1" applyFont="1" applyFill="1" applyBorder="1" applyAlignment="1">
      <alignment horizontal="center" vertical="center" wrapText="1"/>
    </xf>
    <xf numFmtId="16" fontId="574" fillId="2" borderId="12" xfId="0" applyNumberFormat="1" applyFont="1" applyFill="1" applyBorder="1" applyAlignment="1" applyProtection="1">
      <alignment horizontal="left" vertical="center"/>
      <protection locked="0"/>
    </xf>
    <xf numFmtId="16" fontId="226" fillId="0" borderId="31" xfId="0" applyNumberFormat="1" applyFont="1" applyBorder="1" applyAlignment="1" applyProtection="1">
      <alignment horizontal="left" vertical="center"/>
      <protection locked="0"/>
    </xf>
    <xf numFmtId="16" fontId="226" fillId="0" borderId="6" xfId="0" applyNumberFormat="1" applyFont="1" applyBorder="1" applyAlignment="1" applyProtection="1">
      <alignment horizontal="center" vertical="center"/>
      <protection locked="0"/>
    </xf>
    <xf numFmtId="16" fontId="38" fillId="0" borderId="6" xfId="0" applyNumberFormat="1" applyFont="1" applyBorder="1" applyAlignment="1" applyProtection="1">
      <alignment horizontal="center" vertical="center"/>
      <protection locked="0"/>
    </xf>
    <xf numFmtId="16" fontId="0" fillId="2" borderId="6" xfId="0" applyNumberFormat="1" applyFill="1" applyBorder="1" applyAlignment="1" applyProtection="1">
      <alignment horizontal="center" vertical="center"/>
      <protection locked="0"/>
    </xf>
    <xf numFmtId="16" fontId="0" fillId="2" borderId="10" xfId="0" applyNumberFormat="1" applyFill="1" applyBorder="1" applyAlignment="1" applyProtection="1">
      <alignment horizontal="left" vertical="center"/>
      <protection locked="0"/>
    </xf>
    <xf numFmtId="16" fontId="0" fillId="0" borderId="16" xfId="0" applyNumberFormat="1" applyBorder="1" applyAlignment="1" applyProtection="1">
      <alignment horizontal="center" wrapText="1"/>
      <protection locked="0"/>
    </xf>
    <xf numFmtId="16" fontId="0" fillId="0" borderId="6" xfId="0" applyNumberFormat="1" applyBorder="1" applyAlignment="1" applyProtection="1">
      <alignment horizontal="center" vertical="center"/>
      <protection locked="0"/>
    </xf>
    <xf numFmtId="16" fontId="0" fillId="0" borderId="11" xfId="0" applyNumberFormat="1" applyBorder="1" applyAlignment="1" applyProtection="1">
      <alignment horizontal="center" vertical="center"/>
      <protection locked="0"/>
    </xf>
    <xf numFmtId="16" fontId="0" fillId="2" borderId="11"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left" vertical="center"/>
      <protection locked="0"/>
    </xf>
    <xf numFmtId="1" fontId="0" fillId="2" borderId="12" xfId="0" applyNumberFormat="1" applyFill="1" applyBorder="1" applyAlignment="1" applyProtection="1">
      <alignment horizontal="center" vertical="center"/>
      <protection locked="0"/>
    </xf>
    <xf numFmtId="16" fontId="0" fillId="0" borderId="13" xfId="0" applyNumberFormat="1" applyBorder="1" applyAlignment="1" applyProtection="1">
      <alignment horizontal="center" vertical="center"/>
      <protection locked="0"/>
    </xf>
    <xf numFmtId="16" fontId="75" fillId="4" borderId="31" xfId="0" applyNumberFormat="1" applyFont="1" applyFill="1" applyBorder="1" applyAlignment="1" applyProtection="1">
      <alignment horizontal="left" vertical="center"/>
      <protection locked="0"/>
    </xf>
    <xf numFmtId="16" fontId="75" fillId="4" borderId="6" xfId="0" applyNumberFormat="1" applyFont="1" applyFill="1" applyBorder="1" applyAlignment="1" applyProtection="1">
      <alignment horizontal="center" vertical="center"/>
      <protection locked="0"/>
    </xf>
    <xf numFmtId="16" fontId="37" fillId="4" borderId="6" xfId="0" applyNumberFormat="1" applyFont="1" applyFill="1" applyBorder="1" applyAlignment="1" applyProtection="1">
      <alignment horizontal="center" vertical="center"/>
      <protection locked="0"/>
    </xf>
    <xf numFmtId="16" fontId="226" fillId="9" borderId="11" xfId="0" applyNumberFormat="1" applyFont="1" applyFill="1" applyBorder="1" applyAlignment="1" applyProtection="1">
      <alignment horizontal="left" vertical="center"/>
      <protection locked="0"/>
    </xf>
    <xf numFmtId="16" fontId="226" fillId="9" borderId="11" xfId="0" applyNumberFormat="1" applyFont="1" applyFill="1" applyBorder="1" applyAlignment="1" applyProtection="1">
      <alignment horizontal="center" vertical="center"/>
      <protection locked="0"/>
    </xf>
    <xf numFmtId="16" fontId="37" fillId="4" borderId="31" xfId="0" applyNumberFormat="1" applyFont="1" applyFill="1" applyBorder="1" applyAlignment="1" applyProtection="1">
      <alignment horizontal="left" vertical="center"/>
      <protection locked="0"/>
    </xf>
    <xf numFmtId="16" fontId="44" fillId="4" borderId="6" xfId="0" applyNumberFormat="1" applyFont="1" applyFill="1" applyBorder="1" applyAlignment="1" applyProtection="1">
      <alignment horizontal="center" vertical="center"/>
      <protection locked="0"/>
    </xf>
    <xf numFmtId="16" fontId="75" fillId="4" borderId="11" xfId="0" applyNumberFormat="1" applyFont="1" applyFill="1" applyBorder="1" applyAlignment="1" applyProtection="1">
      <alignment horizontal="left" vertical="center"/>
      <protection locked="0"/>
    </xf>
    <xf numFmtId="16" fontId="75" fillId="4" borderId="11" xfId="0" applyNumberFormat="1" applyFont="1" applyFill="1" applyBorder="1" applyAlignment="1" applyProtection="1">
      <alignment horizontal="center" vertical="center"/>
      <protection locked="0"/>
    </xf>
    <xf numFmtId="16" fontId="38" fillId="2" borderId="10" xfId="0" applyNumberFormat="1" applyFont="1" applyFill="1" applyBorder="1" applyAlignment="1" applyProtection="1">
      <alignment horizontal="left" vertical="center"/>
      <protection locked="0"/>
    </xf>
    <xf numFmtId="16" fontId="0" fillId="0" borderId="11" xfId="0" applyNumberFormat="1" applyBorder="1" applyAlignment="1" applyProtection="1">
      <alignment horizontal="left" vertical="center"/>
      <protection locked="0"/>
    </xf>
    <xf numFmtId="16" fontId="37" fillId="2" borderId="10" xfId="0" applyNumberFormat="1" applyFont="1" applyFill="1" applyBorder="1" applyAlignment="1" applyProtection="1">
      <alignment horizontal="left" vertical="center"/>
      <protection locked="0"/>
    </xf>
    <xf numFmtId="16" fontId="0" fillId="0" borderId="31" xfId="0" applyNumberFormat="1" applyBorder="1" applyAlignment="1" applyProtection="1">
      <alignment horizontal="left" vertical="center"/>
      <protection locked="0"/>
    </xf>
    <xf numFmtId="16" fontId="37" fillId="0" borderId="31" xfId="0" applyNumberFormat="1" applyFont="1" applyBorder="1" applyAlignment="1" applyProtection="1">
      <alignment horizontal="left" vertical="center"/>
      <protection locked="0"/>
    </xf>
    <xf numFmtId="16" fontId="44" fillId="0" borderId="31" xfId="0" applyNumberFormat="1" applyFont="1" applyBorder="1" applyAlignment="1" applyProtection="1">
      <alignment horizontal="left" vertical="center"/>
      <protection locked="0"/>
    </xf>
    <xf numFmtId="16" fontId="550" fillId="0" borderId="11" xfId="0" applyNumberFormat="1" applyFont="1" applyBorder="1" applyAlignment="1" applyProtection="1">
      <alignment horizontal="left" vertical="center"/>
      <protection locked="0"/>
    </xf>
    <xf numFmtId="16" fontId="550" fillId="0" borderId="11" xfId="0" applyNumberFormat="1" applyFont="1" applyBorder="1" applyAlignment="1" applyProtection="1">
      <alignment horizontal="center" vertical="center"/>
      <protection locked="0"/>
    </xf>
    <xf numFmtId="16" fontId="550" fillId="9" borderId="11" xfId="0" applyNumberFormat="1" applyFont="1" applyFill="1" applyBorder="1" applyAlignment="1" applyProtection="1">
      <alignment horizontal="center" vertical="center"/>
      <protection locked="0"/>
    </xf>
    <xf numFmtId="16" fontId="573" fillId="4" borderId="6" xfId="0" applyNumberFormat="1" applyFont="1" applyFill="1" applyBorder="1" applyAlignment="1" applyProtection="1">
      <alignment horizontal="center" vertical="center"/>
      <protection locked="0"/>
    </xf>
    <xf numFmtId="16" fontId="338" fillId="4" borderId="6" xfId="0" applyNumberFormat="1" applyFont="1" applyFill="1" applyBorder="1" applyAlignment="1" applyProtection="1">
      <alignment horizontal="center" vertical="center"/>
      <protection locked="0"/>
    </xf>
    <xf numFmtId="16" fontId="41" fillId="0" borderId="31" xfId="0" applyNumberFormat="1" applyFont="1" applyBorder="1" applyAlignment="1" applyProtection="1">
      <alignment horizontal="left" vertical="center"/>
      <protection locked="0"/>
    </xf>
    <xf numFmtId="16" fontId="0" fillId="2" borderId="15" xfId="0" quotePrefix="1" applyNumberFormat="1" applyFill="1" applyBorder="1" applyAlignment="1" applyProtection="1">
      <alignment horizontal="left" vertical="center"/>
      <protection locked="0"/>
    </xf>
    <xf numFmtId="16" fontId="0" fillId="2" borderId="5" xfId="0" applyNumberFormat="1" applyFill="1" applyBorder="1" applyAlignment="1" applyProtection="1">
      <alignment horizontal="left" vertical="center"/>
      <protection locked="0"/>
    </xf>
    <xf numFmtId="169" fontId="0" fillId="2" borderId="5" xfId="0" applyNumberFormat="1" applyFill="1" applyBorder="1" applyAlignment="1" applyProtection="1">
      <alignment horizontal="center" vertical="center"/>
      <protection locked="0"/>
    </xf>
    <xf numFmtId="169" fontId="0" fillId="2" borderId="55" xfId="0" applyNumberFormat="1" applyFill="1" applyBorder="1" applyAlignment="1" applyProtection="1">
      <alignment horizontal="center" vertical="center"/>
      <protection locked="0"/>
    </xf>
    <xf numFmtId="16" fontId="37" fillId="0" borderId="6" xfId="0" applyNumberFormat="1" applyFont="1" applyBorder="1" applyAlignment="1" applyProtection="1">
      <alignment horizontal="center" vertical="center"/>
      <protection locked="0"/>
    </xf>
    <xf numFmtId="16" fontId="0" fillId="0" borderId="0" xfId="0" applyNumberFormat="1" applyAlignment="1" applyProtection="1">
      <alignment horizontal="left" vertical="center"/>
      <protection locked="0"/>
    </xf>
    <xf numFmtId="16" fontId="0" fillId="2" borderId="0" xfId="0" applyNumberFormat="1" applyFill="1" applyAlignment="1" applyProtection="1">
      <alignment horizontal="left" vertical="center"/>
      <protection locked="0"/>
    </xf>
    <xf numFmtId="169" fontId="0" fillId="2" borderId="0" xfId="0" applyNumberFormat="1" applyFill="1" applyAlignment="1" applyProtection="1">
      <alignment horizontal="center" vertical="center"/>
      <protection locked="0"/>
    </xf>
    <xf numFmtId="16" fontId="75" fillId="4" borderId="16" xfId="0" applyNumberFormat="1" applyFont="1" applyFill="1" applyBorder="1" applyAlignment="1" applyProtection="1">
      <alignment horizontal="center" wrapText="1"/>
      <protection locked="0"/>
    </xf>
    <xf numFmtId="0" fontId="36" fillId="0" borderId="0" xfId="0" applyFont="1" applyAlignment="1">
      <alignment horizontal="right"/>
    </xf>
    <xf numFmtId="0" fontId="45" fillId="0" borderId="0" xfId="0" applyFont="1" applyAlignment="1">
      <alignment horizontal="center" vertical="center"/>
    </xf>
    <xf numFmtId="16" fontId="531" fillId="0" borderId="6" xfId="0" applyNumberFormat="1" applyFont="1" applyBorder="1" applyAlignment="1" applyProtection="1">
      <alignment horizontal="center" vertical="center"/>
      <protection locked="0"/>
    </xf>
    <xf numFmtId="16" fontId="441" fillId="0" borderId="6" xfId="0" applyNumberFormat="1" applyFont="1" applyBorder="1" applyAlignment="1" applyProtection="1">
      <alignment horizontal="center" vertical="center"/>
      <protection locked="0"/>
    </xf>
    <xf numFmtId="0" fontId="245" fillId="0" borderId="0" xfId="0" applyFont="1" applyAlignment="1">
      <alignment horizontal="left" vertical="center"/>
    </xf>
    <xf numFmtId="16" fontId="102" fillId="0" borderId="0" xfId="0" applyNumberFormat="1" applyFont="1" applyAlignment="1">
      <alignment vertical="center"/>
    </xf>
    <xf numFmtId="16" fontId="86" fillId="0" borderId="0" xfId="0" applyNumberFormat="1" applyFont="1" applyAlignment="1">
      <alignment vertical="center"/>
    </xf>
    <xf numFmtId="0" fontId="207" fillId="0" borderId="0" xfId="0" applyFont="1" applyAlignment="1">
      <alignment vertical="center"/>
    </xf>
    <xf numFmtId="16" fontId="102" fillId="0" borderId="0" xfId="13" applyNumberFormat="1" applyFont="1" applyFill="1" applyAlignment="1" applyProtection="1">
      <alignment vertical="center"/>
    </xf>
    <xf numFmtId="16" fontId="102" fillId="0" borderId="0" xfId="13" applyNumberFormat="1" applyFont="1" applyFill="1" applyBorder="1" applyAlignment="1" applyProtection="1">
      <alignment vertical="center"/>
    </xf>
    <xf numFmtId="0" fontId="148" fillId="0" borderId="0" xfId="0" applyFont="1" applyAlignment="1">
      <alignment vertical="center"/>
    </xf>
    <xf numFmtId="0" fontId="109" fillId="0" borderId="0" xfId="0" applyFont="1" applyAlignment="1">
      <alignment horizontal="left" vertical="center"/>
    </xf>
    <xf numFmtId="0" fontId="110" fillId="0" borderId="0" xfId="0" applyFont="1" applyAlignment="1">
      <alignment horizontal="centerContinuous" vertical="center"/>
    </xf>
    <xf numFmtId="0" fontId="498" fillId="0" borderId="0" xfId="0" applyFont="1" applyAlignment="1">
      <alignment horizontal="center" vertical="center"/>
    </xf>
    <xf numFmtId="0" fontId="204"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499" fillId="0" borderId="0" xfId="0" applyFont="1" applyAlignment="1">
      <alignment horizontal="center" vertical="center"/>
    </xf>
    <xf numFmtId="0" fontId="99" fillId="0" borderId="0" xfId="0" applyFont="1" applyAlignment="1">
      <alignment horizontal="center" vertical="center"/>
    </xf>
    <xf numFmtId="16" fontId="84" fillId="0" borderId="0" xfId="0" applyNumberFormat="1" applyFont="1" applyAlignment="1">
      <alignment horizontal="center" vertical="center"/>
    </xf>
    <xf numFmtId="16" fontId="85" fillId="0" borderId="0" xfId="0" applyNumberFormat="1" applyFont="1" applyAlignment="1">
      <alignment horizontal="center" vertical="center"/>
    </xf>
    <xf numFmtId="0" fontId="113" fillId="0" borderId="0" xfId="0" applyFont="1" applyAlignment="1">
      <alignment vertical="center"/>
    </xf>
    <xf numFmtId="0" fontId="130" fillId="0" borderId="0" xfId="0" applyFont="1" applyAlignment="1">
      <alignment horizontal="left" vertical="center"/>
    </xf>
    <xf numFmtId="16" fontId="284" fillId="0" borderId="52" xfId="0" applyNumberFormat="1" applyFont="1" applyBorder="1" applyAlignment="1">
      <alignment horizontal="right" vertical="center"/>
    </xf>
    <xf numFmtId="16" fontId="168" fillId="0" borderId="0" xfId="0" applyNumberFormat="1" applyFont="1" applyAlignment="1">
      <alignment horizontal="right" vertical="center"/>
    </xf>
    <xf numFmtId="0" fontId="173" fillId="9" borderId="0" xfId="0" applyFont="1" applyFill="1" applyAlignment="1">
      <alignment vertical="center"/>
    </xf>
    <xf numFmtId="0" fontId="136" fillId="0" borderId="0" xfId="0" applyFont="1" applyAlignment="1">
      <alignment horizontal="right" vertical="center"/>
    </xf>
    <xf numFmtId="0" fontId="102" fillId="0" borderId="0" xfId="13" applyFont="1" applyFill="1" applyAlignment="1" applyProtection="1">
      <alignment vertical="center"/>
    </xf>
    <xf numFmtId="16" fontId="233" fillId="0" borderId="0" xfId="0" applyNumberFormat="1" applyFont="1" applyAlignment="1">
      <alignment vertical="center"/>
    </xf>
    <xf numFmtId="16" fontId="102" fillId="0" borderId="0" xfId="13" applyNumberFormat="1" applyFont="1" applyAlignment="1" applyProtection="1">
      <alignment vertical="center"/>
    </xf>
    <xf numFmtId="16" fontId="305" fillId="0" borderId="0" xfId="0" applyNumberFormat="1" applyFont="1" applyAlignment="1">
      <alignment horizontal="right" vertical="center"/>
    </xf>
    <xf numFmtId="16" fontId="101" fillId="0" borderId="0" xfId="0" applyNumberFormat="1" applyFont="1" applyAlignment="1">
      <alignment vertical="center"/>
    </xf>
    <xf numFmtId="16" fontId="305" fillId="0" borderId="0" xfId="0" applyNumberFormat="1" applyFont="1" applyAlignment="1">
      <alignment horizontal="right" vertical="center" wrapText="1"/>
    </xf>
    <xf numFmtId="0" fontId="304" fillId="0" borderId="0" xfId="0" applyFont="1" applyAlignment="1">
      <alignment vertical="center"/>
    </xf>
    <xf numFmtId="16" fontId="305" fillId="0" borderId="0" xfId="0" applyNumberFormat="1" applyFont="1" applyAlignment="1">
      <alignment vertical="center"/>
    </xf>
    <xf numFmtId="16" fontId="532" fillId="0" borderId="0" xfId="0" applyNumberFormat="1" applyFont="1" applyAlignment="1">
      <alignment horizontal="right" vertical="center"/>
    </xf>
    <xf numFmtId="16" fontId="532" fillId="0" borderId="0" xfId="0" applyNumberFormat="1" applyFont="1" applyAlignment="1">
      <alignment vertical="center"/>
    </xf>
    <xf numFmtId="16" fontId="283" fillId="0" borderId="0" xfId="0" applyNumberFormat="1" applyFont="1" applyAlignment="1">
      <alignment vertical="center"/>
    </xf>
    <xf numFmtId="16" fontId="235" fillId="0" borderId="0" xfId="0" applyNumberFormat="1" applyFont="1" applyAlignment="1">
      <alignment horizontal="left" vertical="center"/>
    </xf>
    <xf numFmtId="0" fontId="328" fillId="0" borderId="0" xfId="0" applyFont="1" applyAlignment="1">
      <alignment horizontal="left" vertical="center"/>
    </xf>
    <xf numFmtId="16" fontId="245" fillId="0" borderId="0" xfId="0" applyNumberFormat="1" applyFont="1" applyAlignment="1">
      <alignment horizontal="right" vertical="center"/>
    </xf>
    <xf numFmtId="0" fontId="246" fillId="0" borderId="0" xfId="0" applyFont="1" applyAlignment="1">
      <alignment horizontal="right" vertical="center"/>
    </xf>
    <xf numFmtId="0" fontId="206" fillId="0" borderId="0" xfId="0" applyFont="1" applyAlignment="1">
      <alignment vertical="center" wrapText="1"/>
    </xf>
    <xf numFmtId="0" fontId="206" fillId="0" borderId="1" xfId="0" applyFont="1" applyBorder="1" applyAlignment="1">
      <alignment horizontal="center" vertical="center" wrapText="1"/>
    </xf>
    <xf numFmtId="16" fontId="207" fillId="0" borderId="1" xfId="0" applyNumberFormat="1" applyFont="1" applyBorder="1" applyAlignment="1">
      <alignment horizontal="center" vertical="center" wrapText="1"/>
    </xf>
    <xf numFmtId="16" fontId="277" fillId="0" borderId="1" xfId="0" applyNumberFormat="1" applyFont="1" applyBorder="1" applyAlignment="1">
      <alignment horizontal="center" vertical="center" wrapText="1"/>
    </xf>
    <xf numFmtId="16" fontId="206" fillId="0" borderId="1" xfId="0" applyNumberFormat="1" applyFont="1" applyBorder="1" applyAlignment="1">
      <alignment horizontal="center" vertical="center" wrapText="1"/>
    </xf>
    <xf numFmtId="0" fontId="206" fillId="0" borderId="14" xfId="0" applyFont="1" applyBorder="1" applyAlignment="1">
      <alignment horizontal="center" vertical="center" wrapText="1"/>
    </xf>
    <xf numFmtId="16" fontId="206" fillId="0" borderId="14" xfId="0" applyNumberFormat="1" applyFont="1" applyBorder="1" applyAlignment="1">
      <alignment horizontal="center" vertical="center" wrapText="1"/>
    </xf>
    <xf numFmtId="16" fontId="277" fillId="0" borderId="14" xfId="0" applyNumberFormat="1" applyFont="1" applyBorder="1" applyAlignment="1">
      <alignment horizontal="center" vertical="center" wrapText="1"/>
    </xf>
    <xf numFmtId="16" fontId="275" fillId="0" borderId="14" xfId="0" applyNumberFormat="1" applyFont="1" applyBorder="1" applyAlignment="1">
      <alignment horizontal="center" vertical="center" wrapText="1"/>
    </xf>
    <xf numFmtId="16" fontId="206" fillId="4" borderId="67" xfId="0" applyNumberFormat="1" applyFont="1" applyFill="1" applyBorder="1" applyAlignment="1">
      <alignment horizontal="center" vertical="center" wrapText="1"/>
    </xf>
    <xf numFmtId="16" fontId="277" fillId="4" borderId="67" xfId="0" applyNumberFormat="1" applyFont="1" applyFill="1" applyBorder="1" applyAlignment="1">
      <alignment horizontal="center" vertical="center" wrapText="1"/>
    </xf>
    <xf numFmtId="16" fontId="275" fillId="4" borderId="67" xfId="0" applyNumberFormat="1" applyFont="1" applyFill="1" applyBorder="1" applyAlignment="1">
      <alignment horizontal="center" vertical="center" wrapText="1"/>
    </xf>
    <xf numFmtId="0" fontId="206" fillId="0" borderId="67" xfId="0" applyFont="1" applyBorder="1" applyAlignment="1">
      <alignment horizontal="center" vertical="center" wrapText="1"/>
    </xf>
    <xf numFmtId="16" fontId="206" fillId="0" borderId="67" xfId="0" applyNumberFormat="1" applyFont="1" applyBorder="1" applyAlignment="1">
      <alignment horizontal="center" vertical="center" wrapText="1"/>
    </xf>
    <xf numFmtId="16" fontId="277" fillId="0" borderId="67" xfId="0" applyNumberFormat="1" applyFont="1" applyBorder="1" applyAlignment="1">
      <alignment horizontal="center" vertical="center" wrapText="1"/>
    </xf>
    <xf numFmtId="16" fontId="275" fillId="0" borderId="67" xfId="0" applyNumberFormat="1" applyFont="1" applyBorder="1" applyAlignment="1">
      <alignment horizontal="center" vertical="center" wrapText="1"/>
    </xf>
    <xf numFmtId="0" fontId="276" fillId="0" borderId="0" xfId="0" applyFont="1" applyAlignment="1">
      <alignment vertical="center"/>
    </xf>
    <xf numFmtId="16" fontId="209" fillId="0" borderId="67" xfId="0" applyNumberFormat="1" applyFont="1" applyBorder="1" applyAlignment="1">
      <alignment horizontal="center" vertical="center" wrapText="1"/>
    </xf>
    <xf numFmtId="16" fontId="329" fillId="4" borderId="67" xfId="0" applyNumberFormat="1" applyFont="1" applyFill="1" applyBorder="1" applyAlignment="1">
      <alignment horizontal="center" vertical="center" wrapText="1"/>
    </xf>
    <xf numFmtId="16" fontId="330" fillId="9" borderId="67" xfId="0" applyNumberFormat="1" applyFont="1" applyFill="1" applyBorder="1" applyAlignment="1">
      <alignment horizontal="center" vertical="center" wrapText="1"/>
    </xf>
    <xf numFmtId="16" fontId="279" fillId="4" borderId="67" xfId="0" applyNumberFormat="1" applyFont="1" applyFill="1" applyBorder="1" applyAlignment="1">
      <alignment horizontal="center" vertical="center" wrapText="1"/>
    </xf>
    <xf numFmtId="16" fontId="330" fillId="4" borderId="67" xfId="0" applyNumberFormat="1" applyFont="1" applyFill="1" applyBorder="1" applyAlignment="1">
      <alignment horizontal="center" vertical="center" wrapText="1"/>
    </xf>
    <xf numFmtId="0" fontId="206" fillId="2" borderId="77" xfId="0" applyFont="1" applyFill="1" applyBorder="1" applyAlignment="1">
      <alignment horizontal="center" vertical="center" wrapText="1"/>
    </xf>
    <xf numFmtId="16" fontId="206" fillId="2" borderId="67" xfId="0" applyNumberFormat="1" applyFont="1" applyFill="1" applyBorder="1" applyAlignment="1">
      <alignment horizontal="center" vertical="center" wrapText="1"/>
    </xf>
    <xf numFmtId="16" fontId="277" fillId="2" borderId="67" xfId="0" applyNumberFormat="1" applyFont="1" applyFill="1" applyBorder="1" applyAlignment="1">
      <alignment horizontal="center" vertical="center" wrapText="1"/>
    </xf>
    <xf numFmtId="16" fontId="275" fillId="2" borderId="67" xfId="0" applyNumberFormat="1" applyFont="1" applyFill="1" applyBorder="1" applyAlignment="1">
      <alignment horizontal="center" vertical="center" wrapText="1"/>
    </xf>
    <xf numFmtId="0" fontId="180" fillId="2" borderId="94" xfId="0" applyFont="1" applyFill="1" applyBorder="1" applyAlignment="1">
      <alignment horizontal="center" vertical="center" wrapText="1"/>
    </xf>
    <xf numFmtId="16" fontId="329" fillId="4" borderId="72" xfId="0" applyNumberFormat="1" applyFont="1" applyFill="1" applyBorder="1" applyAlignment="1">
      <alignment horizontal="center" vertical="center" wrapText="1"/>
    </xf>
    <xf numFmtId="16" fontId="277" fillId="4" borderId="72" xfId="0" applyNumberFormat="1" applyFont="1" applyFill="1" applyBorder="1" applyAlignment="1">
      <alignment horizontal="center" vertical="center" wrapText="1"/>
    </xf>
    <xf numFmtId="16" fontId="275" fillId="4" borderId="72" xfId="0" applyNumberFormat="1" applyFont="1" applyFill="1" applyBorder="1" applyAlignment="1">
      <alignment horizontal="center" vertical="center" wrapText="1"/>
    </xf>
    <xf numFmtId="0" fontId="180" fillId="0" borderId="22" xfId="0" applyFont="1" applyBorder="1" applyAlignment="1">
      <alignment horizontal="center" vertical="center" wrapText="1"/>
    </xf>
    <xf numFmtId="16" fontId="329" fillId="0" borderId="66" xfId="0" applyNumberFormat="1" applyFont="1" applyBorder="1" applyAlignment="1">
      <alignment horizontal="center" vertical="center" wrapText="1"/>
    </xf>
    <xf numFmtId="16" fontId="277" fillId="0" borderId="66" xfId="0" applyNumberFormat="1" applyFont="1" applyBorder="1" applyAlignment="1">
      <alignment horizontal="center" vertical="center" wrapText="1"/>
    </xf>
    <xf numFmtId="16" fontId="275" fillId="0" borderId="66" xfId="0" applyNumberFormat="1" applyFont="1" applyBorder="1" applyAlignment="1">
      <alignment horizontal="center" vertical="center" wrapText="1"/>
    </xf>
    <xf numFmtId="16" fontId="277" fillId="0" borderId="22" xfId="0" applyNumberFormat="1" applyFont="1" applyBorder="1" applyAlignment="1">
      <alignment horizontal="center" vertical="center" wrapText="1"/>
    </xf>
    <xf numFmtId="0" fontId="285" fillId="0" borderId="0" xfId="0" applyFont="1" applyAlignment="1">
      <alignment horizontal="right" vertical="center" wrapText="1"/>
    </xf>
    <xf numFmtId="16" fontId="206" fillId="2" borderId="93" xfId="0" applyNumberFormat="1" applyFont="1" applyFill="1" applyBorder="1" applyAlignment="1">
      <alignment horizontal="center" vertical="center" wrapText="1"/>
    </xf>
    <xf numFmtId="16" fontId="275" fillId="2" borderId="93" xfId="0" applyNumberFormat="1" applyFont="1" applyFill="1" applyBorder="1" applyAlignment="1">
      <alignment horizontal="center" vertical="center" wrapText="1"/>
    </xf>
    <xf numFmtId="16" fontId="277" fillId="2" borderId="98" xfId="0" applyNumberFormat="1" applyFont="1" applyFill="1" applyBorder="1" applyAlignment="1">
      <alignment horizontal="center" vertical="center" wrapText="1"/>
    </xf>
    <xf numFmtId="16" fontId="277" fillId="2" borderId="1" xfId="0" applyNumberFormat="1" applyFont="1" applyFill="1" applyBorder="1" applyAlignment="1">
      <alignment horizontal="center" vertical="center" wrapText="1"/>
    </xf>
    <xf numFmtId="16" fontId="277" fillId="0" borderId="0" xfId="0" applyNumberFormat="1" applyFont="1" applyAlignment="1">
      <alignment horizontal="center" vertical="center" wrapText="1"/>
    </xf>
    <xf numFmtId="16" fontId="277" fillId="2" borderId="83" xfId="0" applyNumberFormat="1" applyFont="1" applyFill="1" applyBorder="1" applyAlignment="1">
      <alignment horizontal="center" vertical="center" wrapText="1"/>
    </xf>
    <xf numFmtId="16" fontId="277" fillId="0" borderId="20" xfId="0" applyNumberFormat="1" applyFont="1" applyBorder="1" applyAlignment="1">
      <alignment horizontal="center" vertical="center" wrapText="1"/>
    </xf>
    <xf numFmtId="0" fontId="206" fillId="0" borderId="93" xfId="0" applyFont="1" applyBorder="1" applyAlignment="1">
      <alignment horizontal="center" vertical="center" wrapText="1"/>
    </xf>
    <xf numFmtId="16" fontId="206" fillId="0" borderId="93" xfId="0" applyNumberFormat="1" applyFont="1" applyBorder="1" applyAlignment="1">
      <alignment horizontal="center" vertical="center" wrapText="1"/>
    </xf>
    <xf numFmtId="0" fontId="206" fillId="0" borderId="94" xfId="0" applyFont="1" applyBorder="1" applyAlignment="1">
      <alignment horizontal="center" vertical="center" wrapText="1"/>
    </xf>
    <xf numFmtId="16" fontId="206" fillId="0" borderId="72" xfId="0" applyNumberFormat="1" applyFont="1" applyBorder="1" applyAlignment="1">
      <alignment horizontal="center" vertical="center" wrapText="1"/>
    </xf>
    <xf numFmtId="16" fontId="275" fillId="0" borderId="72" xfId="0" applyNumberFormat="1" applyFont="1" applyBorder="1" applyAlignment="1">
      <alignment horizontal="center" vertical="center" wrapText="1"/>
    </xf>
    <xf numFmtId="16" fontId="277" fillId="0" borderId="68" xfId="0" applyNumberFormat="1" applyFont="1" applyBorder="1" applyAlignment="1">
      <alignment horizontal="center" vertical="center" wrapText="1"/>
    </xf>
    <xf numFmtId="0" fontId="206" fillId="0" borderId="0" xfId="0" applyFont="1" applyAlignment="1">
      <alignment horizontal="center" vertical="center" wrapText="1"/>
    </xf>
    <xf numFmtId="16" fontId="206" fillId="0" borderId="0" xfId="0" applyNumberFormat="1" applyFont="1" applyAlignment="1">
      <alignment horizontal="center" vertical="center" wrapText="1"/>
    </xf>
    <xf numFmtId="16" fontId="275" fillId="0" borderId="0" xfId="0" applyNumberFormat="1" applyFont="1" applyAlignment="1">
      <alignment horizontal="center" vertical="center" wrapText="1"/>
    </xf>
    <xf numFmtId="16" fontId="277" fillId="4" borderId="1" xfId="0" applyNumberFormat="1" applyFont="1" applyFill="1" applyBorder="1" applyAlignment="1">
      <alignment horizontal="center" vertical="center" wrapText="1"/>
    </xf>
    <xf numFmtId="16" fontId="329" fillId="4" borderId="1" xfId="0" applyNumberFormat="1" applyFont="1" applyFill="1" applyBorder="1" applyAlignment="1">
      <alignment horizontal="center" vertical="center" wrapText="1"/>
    </xf>
    <xf numFmtId="0" fontId="206" fillId="2" borderId="1" xfId="0" applyFont="1" applyFill="1" applyBorder="1" applyAlignment="1">
      <alignment horizontal="center" vertical="center" wrapText="1"/>
    </xf>
    <xf numFmtId="16" fontId="206" fillId="2" borderId="1" xfId="0" applyNumberFormat="1" applyFont="1" applyFill="1" applyBorder="1" applyAlignment="1">
      <alignment horizontal="center" vertical="center" wrapText="1"/>
    </xf>
    <xf numFmtId="16" fontId="275" fillId="2" borderId="1" xfId="0" applyNumberFormat="1" applyFont="1" applyFill="1" applyBorder="1" applyAlignment="1">
      <alignment horizontal="center" vertical="center" wrapText="1"/>
    </xf>
    <xf numFmtId="16" fontId="206" fillId="4" borderId="1" xfId="0" applyNumberFormat="1" applyFont="1" applyFill="1" applyBorder="1" applyAlignment="1">
      <alignment horizontal="center" vertical="center" wrapText="1"/>
    </xf>
    <xf numFmtId="0" fontId="206" fillId="0" borderId="2" xfId="0" applyFont="1" applyBorder="1" applyAlignment="1">
      <alignment horizontal="center" vertical="center" wrapText="1"/>
    </xf>
    <xf numFmtId="16" fontId="206" fillId="0" borderId="102" xfId="0" applyNumberFormat="1" applyFont="1" applyBorder="1" applyAlignment="1">
      <alignment horizontal="center" vertical="center" wrapText="1"/>
    </xf>
    <xf numFmtId="16" fontId="277" fillId="2" borderId="93" xfId="0" applyNumberFormat="1" applyFont="1" applyFill="1" applyBorder="1" applyAlignment="1">
      <alignment horizontal="center" vertical="center" wrapText="1"/>
    </xf>
    <xf numFmtId="16" fontId="277" fillId="2" borderId="2" xfId="0" applyNumberFormat="1" applyFont="1" applyFill="1" applyBorder="1" applyAlignment="1">
      <alignment horizontal="center" vertical="center" wrapText="1"/>
    </xf>
    <xf numFmtId="0" fontId="180" fillId="0" borderId="2" xfId="0" applyFont="1" applyBorder="1" applyAlignment="1">
      <alignment horizontal="center" vertical="center" wrapText="1"/>
    </xf>
    <xf numFmtId="16" fontId="206" fillId="4" borderId="102" xfId="0" applyNumberFormat="1" applyFont="1" applyFill="1" applyBorder="1" applyAlignment="1">
      <alignment horizontal="center" vertical="center" wrapText="1"/>
    </xf>
    <xf numFmtId="0" fontId="247" fillId="0" borderId="0" xfId="0" applyFont="1" applyAlignment="1">
      <alignment horizontal="right" vertical="center"/>
    </xf>
    <xf numFmtId="0" fontId="344" fillId="0" borderId="0" xfId="13" applyFont="1" applyAlignment="1" applyProtection="1">
      <alignment horizontal="left" vertical="center"/>
      <protection locked="0"/>
    </xf>
    <xf numFmtId="0" fontId="343" fillId="0" borderId="0" xfId="0" applyFont="1" applyAlignment="1" applyProtection="1">
      <alignment horizontal="left" vertical="center"/>
      <protection locked="0"/>
    </xf>
    <xf numFmtId="0" fontId="157" fillId="0" borderId="0" xfId="0" applyFont="1" applyAlignment="1">
      <alignment horizontal="right" vertical="center"/>
    </xf>
    <xf numFmtId="0" fontId="115" fillId="0" borderId="0" xfId="0" applyFont="1" applyAlignment="1">
      <alignment horizontal="right" vertical="center"/>
    </xf>
    <xf numFmtId="0" fontId="289" fillId="0" borderId="0" xfId="0" applyFont="1" applyAlignment="1">
      <alignment horizontal="right" vertical="center"/>
    </xf>
    <xf numFmtId="16" fontId="540" fillId="0" borderId="0" xfId="0" applyNumberFormat="1" applyFont="1" applyAlignment="1">
      <alignment horizontal="center" vertical="center"/>
    </xf>
    <xf numFmtId="0" fontId="262" fillId="0" borderId="0" xfId="0" applyFont="1" applyAlignment="1">
      <alignment horizontal="right" vertical="center"/>
    </xf>
    <xf numFmtId="16" fontId="302" fillId="0" borderId="0" xfId="0" applyNumberFormat="1" applyFont="1" applyAlignment="1">
      <alignment horizontal="center" vertical="center"/>
    </xf>
    <xf numFmtId="16" fontId="303" fillId="0" borderId="0" xfId="0" applyNumberFormat="1" applyFont="1" applyAlignment="1">
      <alignment horizontal="center" vertical="center"/>
    </xf>
    <xf numFmtId="0" fontId="86" fillId="0" borderId="0" xfId="0" quotePrefix="1" applyFont="1" applyAlignment="1">
      <alignment vertical="center"/>
    </xf>
    <xf numFmtId="16" fontId="244" fillId="0" borderId="0" xfId="0" applyNumberFormat="1" applyFont="1" applyAlignment="1">
      <alignment horizontal="center" vertical="center"/>
    </xf>
    <xf numFmtId="0" fontId="119" fillId="0" borderId="0" xfId="0" applyFont="1" applyAlignment="1">
      <alignment vertical="center"/>
    </xf>
    <xf numFmtId="0" fontId="102" fillId="0" borderId="0" xfId="13" applyFont="1" applyAlignment="1" applyProtection="1">
      <alignment vertical="center"/>
    </xf>
    <xf numFmtId="0" fontId="95" fillId="8" borderId="1" xfId="0" applyFont="1" applyFill="1" applyBorder="1" applyAlignment="1">
      <alignment vertical="center"/>
    </xf>
    <xf numFmtId="0" fontId="86" fillId="8" borderId="1" xfId="0" applyFont="1" applyFill="1" applyBorder="1" applyAlignment="1">
      <alignment horizontal="center" vertical="center"/>
    </xf>
    <xf numFmtId="16" fontId="86" fillId="8" borderId="1" xfId="13" applyNumberFormat="1" applyFont="1" applyFill="1" applyBorder="1" applyAlignment="1" applyProtection="1">
      <alignment horizontal="center" vertical="center"/>
    </xf>
    <xf numFmtId="0" fontId="100" fillId="8" borderId="1" xfId="0" applyFont="1" applyFill="1" applyBorder="1" applyAlignment="1">
      <alignment vertical="center"/>
    </xf>
    <xf numFmtId="0" fontId="101" fillId="8" borderId="1" xfId="0" applyFont="1" applyFill="1" applyBorder="1" applyAlignment="1">
      <alignment vertical="center"/>
    </xf>
    <xf numFmtId="0" fontId="86" fillId="8" borderId="1" xfId="0" applyFont="1" applyFill="1" applyBorder="1" applyAlignment="1">
      <alignment vertical="center"/>
    </xf>
    <xf numFmtId="16" fontId="95" fillId="8" borderId="1" xfId="13" applyNumberFormat="1" applyFont="1" applyFill="1" applyBorder="1" applyAlignment="1" applyProtection="1">
      <alignment horizontal="center" vertical="center"/>
    </xf>
    <xf numFmtId="0" fontId="95" fillId="8" borderId="1" xfId="0" applyFont="1" applyFill="1" applyBorder="1" applyAlignment="1">
      <alignment horizontal="center" vertical="center"/>
    </xf>
    <xf numFmtId="16" fontId="86" fillId="8" borderId="21" xfId="0" applyNumberFormat="1" applyFont="1" applyFill="1" applyBorder="1" applyAlignment="1">
      <alignment horizontal="center" vertical="center"/>
    </xf>
    <xf numFmtId="0" fontId="95" fillId="8" borderId="14" xfId="0" applyFont="1" applyFill="1" applyBorder="1" applyAlignment="1">
      <alignment vertical="center"/>
    </xf>
    <xf numFmtId="0" fontId="95" fillId="8" borderId="14" xfId="0" applyFont="1" applyFill="1" applyBorder="1" applyAlignment="1">
      <alignment horizontal="center" vertical="center"/>
    </xf>
    <xf numFmtId="0" fontId="86" fillId="8" borderId="14" xfId="0" applyFont="1" applyFill="1" applyBorder="1" applyAlignment="1">
      <alignment horizontal="center" vertical="center"/>
    </xf>
    <xf numFmtId="16" fontId="95" fillId="8" borderId="14" xfId="13" applyNumberFormat="1" applyFont="1" applyFill="1" applyBorder="1" applyAlignment="1" applyProtection="1">
      <alignment horizontal="center" vertical="center"/>
    </xf>
    <xf numFmtId="16" fontId="86" fillId="8" borderId="14" xfId="0" applyNumberFormat="1" applyFont="1" applyFill="1" applyBorder="1" applyAlignment="1">
      <alignment horizontal="center" vertical="center"/>
    </xf>
    <xf numFmtId="0" fontId="0" fillId="8" borderId="1" xfId="0" applyFill="1" applyBorder="1" applyAlignment="1">
      <alignment horizontal="center" vertical="center"/>
    </xf>
    <xf numFmtId="16" fontId="0" fillId="8" borderId="1" xfId="0" applyNumberFormat="1" applyFill="1" applyBorder="1" applyAlignment="1">
      <alignment horizontal="center" vertical="center"/>
    </xf>
    <xf numFmtId="0" fontId="271" fillId="8" borderId="2" xfId="0" applyFont="1" applyFill="1" applyBorder="1" applyAlignment="1">
      <alignment vertical="center"/>
    </xf>
    <xf numFmtId="16" fontId="275" fillId="8" borderId="1" xfId="0" applyNumberFormat="1" applyFont="1" applyFill="1" applyBorder="1" applyAlignment="1">
      <alignment horizontal="center" vertical="center" wrapText="1"/>
    </xf>
    <xf numFmtId="16" fontId="275" fillId="8" borderId="93" xfId="0" applyNumberFormat="1" applyFont="1" applyFill="1" applyBorder="1" applyAlignment="1">
      <alignment horizontal="center" vertical="center" wrapText="1"/>
    </xf>
    <xf numFmtId="16" fontId="277" fillId="8" borderId="93" xfId="0" applyNumberFormat="1" applyFont="1" applyFill="1" applyBorder="1" applyAlignment="1">
      <alignment horizontal="center" vertical="center" wrapText="1"/>
    </xf>
    <xf numFmtId="16" fontId="277" fillId="8" borderId="98" xfId="0" applyNumberFormat="1" applyFont="1" applyFill="1" applyBorder="1" applyAlignment="1">
      <alignment horizontal="center" vertical="center" wrapText="1"/>
    </xf>
    <xf numFmtId="16" fontId="277" fillId="8" borderId="2" xfId="0" applyNumberFormat="1" applyFont="1" applyFill="1" applyBorder="1" applyAlignment="1">
      <alignment horizontal="center" vertical="center" wrapText="1"/>
    </xf>
    <xf numFmtId="0" fontId="206" fillId="8" borderId="2" xfId="0" applyFont="1" applyFill="1" applyBorder="1" applyAlignment="1">
      <alignment horizontal="center" vertical="center" wrapText="1"/>
    </xf>
    <xf numFmtId="16" fontId="206" fillId="8" borderId="102" xfId="0" applyNumberFormat="1" applyFont="1" applyFill="1" applyBorder="1" applyAlignment="1">
      <alignment horizontal="center" vertical="center" wrapText="1"/>
    </xf>
    <xf numFmtId="0" fontId="271" fillId="8" borderId="1" xfId="0" applyFont="1" applyFill="1" applyBorder="1" applyAlignment="1">
      <alignment vertical="center"/>
    </xf>
    <xf numFmtId="0" fontId="206" fillId="8" borderId="1" xfId="0" applyFont="1" applyFill="1" applyBorder="1" applyAlignment="1">
      <alignment horizontal="center" vertical="center" wrapText="1"/>
    </xf>
    <xf numFmtId="16" fontId="206" fillId="8" borderId="1" xfId="0" applyNumberFormat="1" applyFont="1" applyFill="1" applyBorder="1" applyAlignment="1">
      <alignment horizontal="center" vertical="center" wrapText="1"/>
    </xf>
    <xf numFmtId="16" fontId="435" fillId="8" borderId="1" xfId="0" applyNumberFormat="1" applyFont="1" applyFill="1" applyBorder="1" applyAlignment="1">
      <alignment horizontal="center" vertical="center" wrapText="1"/>
    </xf>
    <xf numFmtId="16" fontId="277" fillId="8" borderId="1" xfId="0" applyNumberFormat="1" applyFont="1" applyFill="1" applyBorder="1" applyAlignment="1">
      <alignment horizontal="center" vertical="center" wrapText="1"/>
    </xf>
    <xf numFmtId="0" fontId="278" fillId="8" borderId="1" xfId="0" applyFont="1" applyFill="1" applyBorder="1" applyAlignment="1">
      <alignment vertical="center"/>
    </xf>
    <xf numFmtId="0" fontId="274" fillId="8" borderId="1" xfId="0" applyFont="1" applyFill="1" applyBorder="1" applyAlignment="1" applyProtection="1">
      <alignment vertical="center"/>
      <protection locked="0"/>
    </xf>
    <xf numFmtId="0" fontId="180" fillId="8" borderId="1" xfId="0" applyFont="1" applyFill="1" applyBorder="1" applyAlignment="1">
      <alignment horizontal="center" vertical="center" wrapText="1"/>
    </xf>
    <xf numFmtId="16" fontId="279" fillId="8" borderId="1" xfId="0" applyNumberFormat="1" applyFont="1" applyFill="1" applyBorder="1" applyAlignment="1" applyProtection="1">
      <alignment horizontal="center" vertical="center" wrapText="1"/>
      <protection locked="0"/>
    </xf>
    <xf numFmtId="0" fontId="261" fillId="8" borderId="1" xfId="0" applyFont="1" applyFill="1" applyBorder="1" applyAlignment="1">
      <alignment vertical="center"/>
    </xf>
    <xf numFmtId="0" fontId="271" fillId="8" borderId="100" xfId="0" applyFont="1" applyFill="1" applyBorder="1" applyAlignment="1">
      <alignment vertical="center"/>
    </xf>
    <xf numFmtId="0" fontId="206" fillId="8" borderId="67" xfId="0" applyFont="1" applyFill="1" applyBorder="1" applyAlignment="1">
      <alignment horizontal="center" vertical="center" wrapText="1"/>
    </xf>
    <xf numFmtId="16" fontId="206" fillId="8" borderId="67" xfId="0" applyNumberFormat="1" applyFont="1" applyFill="1" applyBorder="1" applyAlignment="1">
      <alignment horizontal="center" vertical="center" wrapText="1"/>
    </xf>
    <xf numFmtId="16" fontId="275" fillId="8" borderId="67" xfId="0" applyNumberFormat="1" applyFont="1" applyFill="1" applyBorder="1" applyAlignment="1">
      <alignment horizontal="center" vertical="center" wrapText="1"/>
    </xf>
    <xf numFmtId="16" fontId="277" fillId="8" borderId="83" xfId="0" applyNumberFormat="1" applyFont="1" applyFill="1" applyBorder="1" applyAlignment="1">
      <alignment horizontal="center" vertical="center" wrapText="1"/>
    </xf>
    <xf numFmtId="0" fontId="271" fillId="8" borderId="93" xfId="0" applyFont="1" applyFill="1" applyBorder="1" applyAlignment="1">
      <alignment vertical="center"/>
    </xf>
    <xf numFmtId="0" fontId="275" fillId="8" borderId="67" xfId="0" applyFont="1" applyFill="1" applyBorder="1" applyAlignment="1">
      <alignment vertical="center"/>
    </xf>
    <xf numFmtId="0" fontId="271" fillId="8" borderId="72" xfId="0" applyFont="1" applyFill="1" applyBorder="1" applyAlignment="1">
      <alignment vertical="center"/>
    </xf>
    <xf numFmtId="0" fontId="206" fillId="8" borderId="72" xfId="0" applyFont="1" applyFill="1" applyBorder="1" applyAlignment="1">
      <alignment horizontal="center" vertical="center" wrapText="1"/>
    </xf>
    <xf numFmtId="16" fontId="206" fillId="8" borderId="72" xfId="0" applyNumberFormat="1" applyFont="1" applyFill="1" applyBorder="1" applyAlignment="1">
      <alignment horizontal="center" vertical="center" wrapText="1"/>
    </xf>
    <xf numFmtId="16" fontId="275" fillId="8" borderId="72" xfId="0" applyNumberFormat="1" applyFont="1" applyFill="1" applyBorder="1" applyAlignment="1">
      <alignment horizontal="center" vertical="center" wrapText="1"/>
    </xf>
    <xf numFmtId="16" fontId="277" fillId="8" borderId="68" xfId="0" applyNumberFormat="1" applyFont="1" applyFill="1" applyBorder="1" applyAlignment="1">
      <alignment horizontal="center" vertical="center" wrapText="1"/>
    </xf>
    <xf numFmtId="0" fontId="271" fillId="8" borderId="67" xfId="0" applyFont="1" applyFill="1" applyBorder="1" applyAlignment="1">
      <alignment vertical="center"/>
    </xf>
    <xf numFmtId="16" fontId="277" fillId="8" borderId="67" xfId="0" applyNumberFormat="1" applyFont="1" applyFill="1" applyBorder="1" applyAlignment="1">
      <alignment horizontal="center" vertical="center" wrapText="1"/>
    </xf>
    <xf numFmtId="0" fontId="261" fillId="8" borderId="67" xfId="0" applyFont="1" applyFill="1" applyBorder="1" applyAlignment="1">
      <alignment vertical="center"/>
    </xf>
    <xf numFmtId="16" fontId="277" fillId="8" borderId="72" xfId="0" applyNumberFormat="1" applyFont="1" applyFill="1" applyBorder="1" applyAlignment="1">
      <alignment horizontal="center" vertical="center" wrapText="1"/>
    </xf>
    <xf numFmtId="0" fontId="276" fillId="8" borderId="67" xfId="0" applyFont="1" applyFill="1" applyBorder="1" applyAlignment="1">
      <alignment vertical="center"/>
    </xf>
    <xf numFmtId="0" fontId="180" fillId="8" borderId="67" xfId="0" applyFont="1" applyFill="1" applyBorder="1" applyAlignment="1">
      <alignment horizontal="center" vertical="center" wrapText="1"/>
    </xf>
    <xf numFmtId="0" fontId="180" fillId="0" borderId="67" xfId="0" applyFont="1" applyBorder="1" applyAlignment="1">
      <alignment horizontal="center" vertical="center" wrapText="1"/>
    </xf>
    <xf numFmtId="0" fontId="274" fillId="8" borderId="72" xfId="0" applyFont="1" applyFill="1" applyBorder="1" applyAlignment="1">
      <alignment vertical="center"/>
    </xf>
    <xf numFmtId="0" fontId="206" fillId="8" borderId="77" xfId="0" applyFont="1" applyFill="1" applyBorder="1" applyAlignment="1">
      <alignment horizontal="center" vertical="center" wrapText="1"/>
    </xf>
    <xf numFmtId="16" fontId="515" fillId="4" borderId="1" xfId="0" applyNumberFormat="1" applyFont="1" applyFill="1" applyBorder="1" applyAlignment="1">
      <alignment horizontal="center" vertical="center"/>
    </xf>
    <xf numFmtId="0" fontId="73" fillId="32" borderId="74" xfId="0" applyFont="1" applyFill="1" applyBorder="1" applyAlignment="1">
      <alignment vertical="center"/>
    </xf>
    <xf numFmtId="16" fontId="75" fillId="9" borderId="11" xfId="0" applyNumberFormat="1" applyFont="1" applyFill="1" applyBorder="1" applyAlignment="1" applyProtection="1">
      <alignment horizontal="center" vertical="center"/>
      <protection locked="0"/>
    </xf>
    <xf numFmtId="0" fontId="37" fillId="32" borderId="14" xfId="0" applyFont="1" applyFill="1" applyBorder="1" applyAlignment="1">
      <alignment vertical="center"/>
    </xf>
    <xf numFmtId="16" fontId="274" fillId="0" borderId="21" xfId="0" applyNumberFormat="1" applyFont="1" applyBorder="1" applyAlignment="1" applyProtection="1">
      <alignment horizontal="center" vertical="center"/>
      <protection locked="0"/>
    </xf>
    <xf numFmtId="16" fontId="429" fillId="0" borderId="1" xfId="0" applyNumberFormat="1" applyFont="1" applyBorder="1" applyAlignment="1" applyProtection="1">
      <alignment horizontal="center" vertical="center"/>
      <protection locked="0"/>
    </xf>
    <xf numFmtId="16" fontId="101" fillId="0" borderId="107" xfId="0" applyNumberFormat="1" applyFont="1" applyBorder="1" applyAlignment="1" applyProtection="1">
      <alignment horizontal="left" vertical="center"/>
      <protection locked="0"/>
    </xf>
    <xf numFmtId="16" fontId="86" fillId="9" borderId="114" xfId="0" applyNumberFormat="1" applyFont="1" applyFill="1" applyBorder="1" applyAlignment="1" applyProtection="1">
      <alignment horizontal="left" vertical="center"/>
      <protection locked="0"/>
    </xf>
    <xf numFmtId="16" fontId="44" fillId="0" borderId="123" xfId="0" applyNumberFormat="1" applyFont="1" applyBorder="1" applyAlignment="1" applyProtection="1">
      <alignment horizontal="left" vertical="center"/>
      <protection locked="0"/>
    </xf>
    <xf numFmtId="16" fontId="550" fillId="0" borderId="114" xfId="0" applyNumberFormat="1" applyFont="1" applyBorder="1" applyAlignment="1" applyProtection="1">
      <alignment horizontal="left" vertical="center"/>
      <protection locked="0"/>
    </xf>
    <xf numFmtId="16" fontId="0" fillId="9" borderId="114" xfId="0" applyNumberFormat="1" applyFill="1" applyBorder="1" applyAlignment="1" applyProtection="1">
      <alignment horizontal="left" vertical="center"/>
      <protection locked="0"/>
    </xf>
    <xf numFmtId="16" fontId="86" fillId="0" borderId="123" xfId="0" applyNumberFormat="1" applyFont="1" applyBorder="1" applyAlignment="1" applyProtection="1">
      <alignment horizontal="left" vertical="center"/>
      <protection locked="0"/>
    </xf>
    <xf numFmtId="16" fontId="100" fillId="9" borderId="114" xfId="0" applyNumberFormat="1" applyFont="1" applyFill="1" applyBorder="1" applyAlignment="1" applyProtection="1">
      <alignment horizontal="left" vertical="center"/>
      <protection locked="0"/>
    </xf>
    <xf numFmtId="0" fontId="452" fillId="0" borderId="0" xfId="0" applyFont="1" applyAlignment="1" applyProtection="1">
      <alignment horizontal="right" vertical="center"/>
      <protection locked="0"/>
    </xf>
    <xf numFmtId="0" fontId="453" fillId="0" borderId="0" xfId="0" applyFont="1" applyAlignment="1">
      <alignment horizontal="right" vertical="center"/>
    </xf>
    <xf numFmtId="16" fontId="0" fillId="9" borderId="57" xfId="0" applyNumberFormat="1" applyFill="1" applyBorder="1" applyAlignment="1">
      <alignment horizontal="center" vertical="center"/>
    </xf>
    <xf numFmtId="16" fontId="0" fillId="9" borderId="21" xfId="0" applyNumberFormat="1" applyFill="1" applyBorder="1" applyAlignment="1">
      <alignment horizontal="center" vertical="center"/>
    </xf>
    <xf numFmtId="16" fontId="115" fillId="2" borderId="12" xfId="0" applyNumberFormat="1" applyFont="1" applyFill="1" applyBorder="1" applyAlignment="1" applyProtection="1">
      <alignment horizontal="left" vertical="center"/>
      <protection locked="0"/>
    </xf>
    <xf numFmtId="0" fontId="92" fillId="3" borderId="14" xfId="0" applyFont="1" applyFill="1" applyBorder="1" applyAlignment="1">
      <alignment horizontal="center" vertical="center" wrapText="1"/>
    </xf>
    <xf numFmtId="16" fontId="86" fillId="2" borderId="2" xfId="13" applyNumberFormat="1" applyFont="1" applyFill="1" applyBorder="1" applyAlignment="1" applyProtection="1">
      <alignment horizontal="center" vertical="center"/>
    </xf>
    <xf numFmtId="16" fontId="102" fillId="0" borderId="1" xfId="13" applyNumberFormat="1" applyFont="1" applyBorder="1" applyAlignment="1" applyProtection="1">
      <alignment vertical="center"/>
    </xf>
    <xf numFmtId="16" fontId="86" fillId="8" borderId="2" xfId="13" applyNumberFormat="1" applyFont="1" applyFill="1" applyBorder="1" applyAlignment="1" applyProtection="1">
      <alignment horizontal="center" vertical="center"/>
    </xf>
    <xf numFmtId="16" fontId="73" fillId="0" borderId="1" xfId="0" applyNumberFormat="1" applyFont="1" applyBorder="1" applyAlignment="1" applyProtection="1">
      <alignment horizontal="center" vertical="center"/>
      <protection locked="0"/>
    </xf>
    <xf numFmtId="0" fontId="100" fillId="2" borderId="1" xfId="0" applyFont="1" applyFill="1" applyBorder="1" applyAlignment="1">
      <alignment vertical="center"/>
    </xf>
    <xf numFmtId="16" fontId="0" fillId="4" borderId="6" xfId="0" applyNumberFormat="1" applyFill="1" applyBorder="1" applyAlignment="1" applyProtection="1">
      <alignment horizontal="center" vertical="center"/>
      <protection locked="0"/>
    </xf>
    <xf numFmtId="16" fontId="258" fillId="2" borderId="12" xfId="0" applyNumberFormat="1" applyFont="1" applyFill="1" applyBorder="1" applyAlignment="1" applyProtection="1">
      <alignment horizontal="left" vertical="center"/>
      <protection locked="0"/>
    </xf>
    <xf numFmtId="0" fontId="578" fillId="0" borderId="0" xfId="0" applyFont="1"/>
    <xf numFmtId="16" fontId="44" fillId="0" borderId="0" xfId="0" applyNumberFormat="1" applyFont="1" applyAlignment="1">
      <alignment horizontal="left"/>
    </xf>
    <xf numFmtId="0" fontId="36" fillId="0" borderId="0" xfId="0" applyFont="1" applyAlignment="1" applyProtection="1">
      <alignment vertical="center"/>
      <protection locked="0"/>
    </xf>
    <xf numFmtId="0" fontId="92" fillId="0" borderId="0" xfId="0" applyFont="1" applyAlignment="1" applyProtection="1">
      <alignment horizontal="center" vertical="center"/>
      <protection locked="0"/>
    </xf>
    <xf numFmtId="0" fontId="55" fillId="0" borderId="1" xfId="0" applyFont="1" applyBorder="1" applyAlignment="1" applyProtection="1">
      <alignment horizontal="center" vertical="center" wrapText="1"/>
      <protection locked="0"/>
    </xf>
    <xf numFmtId="0" fontId="93" fillId="0" borderId="1" xfId="0" applyFont="1" applyBorder="1" applyAlignment="1" applyProtection="1">
      <alignment horizontal="center" vertical="center" wrapText="1"/>
      <protection locked="0"/>
    </xf>
    <xf numFmtId="0" fontId="88" fillId="0" borderId="1" xfId="0" applyFont="1" applyBorder="1" applyAlignment="1" applyProtection="1">
      <alignment horizontal="center" vertical="center"/>
      <protection locked="0"/>
    </xf>
    <xf numFmtId="0" fontId="455" fillId="6" borderId="1" xfId="0" applyFont="1" applyFill="1" applyBorder="1" applyAlignment="1" applyProtection="1">
      <alignment horizontal="center" vertical="center" wrapText="1"/>
      <protection locked="0"/>
    </xf>
    <xf numFmtId="0" fontId="392" fillId="0" borderId="3" xfId="0" applyFont="1" applyBorder="1" applyAlignment="1" applyProtection="1">
      <alignment vertical="center"/>
      <protection locked="0"/>
    </xf>
    <xf numFmtId="0" fontId="56" fillId="0" borderId="13" xfId="0" applyFont="1" applyBorder="1" applyAlignment="1" applyProtection="1">
      <alignment horizontal="center" vertical="center"/>
      <protection locked="0"/>
    </xf>
    <xf numFmtId="0" fontId="55" fillId="0" borderId="5"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protection locked="0"/>
    </xf>
    <xf numFmtId="0" fontId="522" fillId="0" borderId="5" xfId="0" applyFont="1" applyBorder="1" applyAlignment="1" applyProtection="1">
      <alignment horizontal="center" vertical="center" wrapText="1"/>
      <protection locked="0"/>
    </xf>
    <xf numFmtId="0" fontId="86" fillId="2" borderId="52" xfId="0" applyFont="1" applyFill="1" applyBorder="1" applyAlignment="1" applyProtection="1">
      <alignment vertical="center"/>
      <protection locked="0"/>
    </xf>
    <xf numFmtId="0" fontId="101" fillId="2" borderId="68" xfId="0" applyFont="1" applyFill="1" applyBorder="1" applyAlignment="1" applyProtection="1">
      <alignment vertical="center"/>
      <protection locked="0"/>
    </xf>
    <xf numFmtId="16" fontId="86" fillId="4" borderId="14" xfId="0" applyNumberFormat="1" applyFont="1" applyFill="1" applyBorder="1" applyAlignment="1" applyProtection="1">
      <alignment horizontal="center" vertical="center"/>
      <protection locked="0"/>
    </xf>
    <xf numFmtId="16" fontId="86" fillId="6" borderId="7" xfId="0" applyNumberFormat="1" applyFont="1" applyFill="1" applyBorder="1" applyAlignment="1" applyProtection="1">
      <alignment horizontal="center" vertical="center"/>
      <protection locked="0"/>
    </xf>
    <xf numFmtId="16" fontId="86" fillId="6" borderId="12" xfId="0" applyNumberFormat="1" applyFont="1" applyFill="1" applyBorder="1" applyAlignment="1" applyProtection="1">
      <alignment horizontal="center" vertical="center"/>
      <protection locked="0"/>
    </xf>
    <xf numFmtId="0" fontId="0" fillId="2" borderId="68" xfId="0" applyFill="1" applyBorder="1" applyAlignment="1" applyProtection="1">
      <alignment vertical="center"/>
      <protection locked="0"/>
    </xf>
    <xf numFmtId="16" fontId="0" fillId="6" borderId="7" xfId="0" applyNumberFormat="1" applyFill="1" applyBorder="1" applyAlignment="1" applyProtection="1">
      <alignment horizontal="center" vertical="center"/>
      <protection locked="0"/>
    </xf>
    <xf numFmtId="16" fontId="0" fillId="6" borderId="12" xfId="0" applyNumberFormat="1" applyFill="1" applyBorder="1" applyAlignment="1" applyProtection="1">
      <alignment horizontal="center" vertical="center"/>
      <protection locked="0"/>
    </xf>
    <xf numFmtId="0" fontId="38" fillId="2" borderId="68" xfId="0" applyFont="1" applyFill="1" applyBorder="1" applyAlignment="1" applyProtection="1">
      <alignment vertical="center"/>
      <protection locked="0"/>
    </xf>
    <xf numFmtId="16" fontId="192" fillId="0" borderId="12" xfId="0" applyNumberFormat="1" applyFont="1" applyBorder="1" applyAlignment="1" applyProtection="1">
      <alignment horizontal="center" vertical="center"/>
      <protection locked="0"/>
    </xf>
    <xf numFmtId="16" fontId="0" fillId="2" borderId="7" xfId="0" quotePrefix="1" applyNumberFormat="1" applyFill="1" applyBorder="1" applyAlignment="1" applyProtection="1">
      <alignment horizontal="center" vertical="center"/>
      <protection locked="0"/>
    </xf>
    <xf numFmtId="0" fontId="38" fillId="0" borderId="16" xfId="0" applyFont="1" applyBorder="1" applyAlignment="1" applyProtection="1">
      <alignment horizontal="center" vertical="center"/>
      <protection locked="0"/>
    </xf>
    <xf numFmtId="0" fontId="575"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0" fontId="458" fillId="6" borderId="1" xfId="0" applyFont="1" applyFill="1" applyBorder="1" applyAlignment="1" applyProtection="1">
      <alignment horizontal="center" vertical="center" wrapText="1"/>
      <protection locked="0"/>
    </xf>
    <xf numFmtId="0" fontId="37" fillId="9" borderId="4" xfId="0" applyFont="1" applyFill="1" applyBorder="1" applyAlignment="1" applyProtection="1">
      <alignment horizontal="right"/>
      <protection locked="0"/>
    </xf>
    <xf numFmtId="0" fontId="238" fillId="9" borderId="13" xfId="0" applyFont="1" applyFill="1" applyBorder="1" applyAlignment="1" applyProtection="1">
      <alignment horizontal="right" vertical="top"/>
      <protection locked="0"/>
    </xf>
    <xf numFmtId="0" fontId="37" fillId="9" borderId="12" xfId="0" applyFont="1" applyFill="1" applyBorder="1" applyAlignment="1" applyProtection="1">
      <alignment horizontal="center" vertical="center" wrapText="1"/>
      <protection locked="0"/>
    </xf>
    <xf numFmtId="0" fontId="43" fillId="0" borderId="5" xfId="0" applyFont="1" applyBorder="1" applyAlignment="1" applyProtection="1">
      <alignment horizontal="center" vertical="center"/>
      <protection locked="0"/>
    </xf>
    <xf numFmtId="16" fontId="0" fillId="6" borderId="10" xfId="0" applyNumberFormat="1" applyFill="1" applyBorder="1" applyAlignment="1" applyProtection="1">
      <alignment horizontal="center" vertical="center"/>
      <protection locked="0"/>
    </xf>
    <xf numFmtId="0" fontId="96" fillId="0" borderId="0" xfId="0" applyFont="1" applyAlignment="1" applyProtection="1">
      <alignment vertical="center"/>
      <protection locked="0"/>
    </xf>
    <xf numFmtId="0" fontId="92" fillId="0" borderId="16" xfId="0" applyFont="1" applyBorder="1" applyAlignment="1" applyProtection="1">
      <alignment horizontal="center" vertical="center"/>
      <protection locked="0"/>
    </xf>
    <xf numFmtId="0" fontId="524" fillId="0" borderId="0" xfId="13" applyFont="1" applyAlignment="1" applyProtection="1">
      <alignment horizontal="left" wrapText="1"/>
      <protection locked="0"/>
    </xf>
    <xf numFmtId="0" fontId="309" fillId="0" borderId="0" xfId="13" applyFont="1" applyAlignment="1" applyProtection="1">
      <alignment horizontal="left" wrapText="1"/>
      <protection locked="0"/>
    </xf>
    <xf numFmtId="0" fontId="253" fillId="0" borderId="3" xfId="0" applyFont="1" applyBorder="1" applyAlignment="1" applyProtection="1">
      <alignment horizontal="right" vertical="center"/>
      <protection locked="0"/>
    </xf>
    <xf numFmtId="0" fontId="56" fillId="0" borderId="13" xfId="0" applyFont="1" applyBorder="1" applyAlignment="1" applyProtection="1">
      <alignment horizontal="center" vertical="center" wrapText="1"/>
      <protection locked="0"/>
    </xf>
    <xf numFmtId="0" fontId="523" fillId="0" borderId="5" xfId="0" applyFont="1" applyBorder="1" applyAlignment="1" applyProtection="1">
      <alignment horizontal="center" vertical="center"/>
      <protection locked="0"/>
    </xf>
    <xf numFmtId="0" fontId="136" fillId="0" borderId="0" xfId="0" applyFont="1" applyAlignment="1" applyProtection="1">
      <alignment horizontal="center" vertical="center" wrapText="1"/>
      <protection locked="0"/>
    </xf>
    <xf numFmtId="16" fontId="44" fillId="0" borderId="7" xfId="0" applyNumberFormat="1" applyFont="1" applyBorder="1" applyAlignment="1" applyProtection="1">
      <alignment horizontal="center" vertical="center"/>
      <protection locked="0"/>
    </xf>
    <xf numFmtId="16" fontId="44" fillId="0" borderId="12" xfId="0" applyNumberFormat="1" applyFont="1" applyBorder="1" applyAlignment="1" applyProtection="1">
      <alignment horizontal="center" vertical="center"/>
      <protection locked="0"/>
    </xf>
    <xf numFmtId="16" fontId="100" fillId="9" borderId="0" xfId="0" applyNumberFormat="1" applyFont="1" applyFill="1" applyAlignment="1" applyProtection="1">
      <alignment horizontal="left"/>
      <protection locked="0"/>
    </xf>
    <xf numFmtId="0" fontId="575" fillId="0" borderId="5" xfId="0" applyFont="1" applyBorder="1" applyAlignment="1" applyProtection="1">
      <alignment horizontal="center" vertical="center" wrapText="1"/>
      <protection locked="0"/>
    </xf>
    <xf numFmtId="0" fontId="576" fillId="0" borderId="5" xfId="0" applyFont="1" applyBorder="1" applyAlignment="1" applyProtection="1">
      <alignment horizontal="center" vertical="center"/>
      <protection locked="0"/>
    </xf>
    <xf numFmtId="16" fontId="77" fillId="0" borderId="0" xfId="0" applyNumberFormat="1" applyFont="1" applyAlignment="1" applyProtection="1">
      <alignment horizontal="center" vertical="center"/>
      <protection locked="0"/>
    </xf>
    <xf numFmtId="0" fontId="67" fillId="6" borderId="5" xfId="0" applyFont="1" applyFill="1" applyBorder="1" applyAlignment="1" applyProtection="1">
      <alignment horizontal="center" vertical="center"/>
      <protection locked="0"/>
    </xf>
    <xf numFmtId="0" fontId="0" fillId="32" borderId="103" xfId="0" applyFill="1" applyBorder="1" applyAlignment="1" applyProtection="1">
      <alignment vertical="center"/>
      <protection locked="0"/>
    </xf>
    <xf numFmtId="16" fontId="0" fillId="0" borderId="104" xfId="0" applyNumberFormat="1" applyBorder="1" applyAlignment="1" applyProtection="1">
      <alignment horizontal="left" vertical="center"/>
      <protection locked="0"/>
    </xf>
    <xf numFmtId="0" fontId="50" fillId="32" borderId="68" xfId="0" applyFont="1" applyFill="1" applyBorder="1" applyAlignment="1" applyProtection="1">
      <alignment vertical="center"/>
      <protection locked="0"/>
    </xf>
    <xf numFmtId="16" fontId="50" fillId="0" borderId="7" xfId="0" applyNumberFormat="1" applyFont="1" applyBorder="1" applyAlignment="1" applyProtection="1">
      <alignment horizontal="center" vertical="center"/>
      <protection locked="0"/>
    </xf>
    <xf numFmtId="0" fontId="228" fillId="32" borderId="111" xfId="0" applyFont="1" applyFill="1" applyBorder="1" applyAlignment="1" applyProtection="1">
      <alignment vertical="center"/>
      <protection locked="0"/>
    </xf>
    <xf numFmtId="16" fontId="228" fillId="0" borderId="112" xfId="0" applyNumberFormat="1" applyFont="1" applyBorder="1" applyAlignment="1" applyProtection="1">
      <alignment horizontal="left" vertical="center"/>
      <protection locked="0"/>
    </xf>
    <xf numFmtId="16" fontId="228" fillId="0" borderId="112" xfId="0" applyNumberFormat="1" applyFont="1" applyBorder="1" applyAlignment="1" applyProtection="1">
      <alignment horizontal="center" vertical="center"/>
      <protection locked="0"/>
    </xf>
    <xf numFmtId="16" fontId="471" fillId="0" borderId="12" xfId="0" applyNumberFormat="1" applyFont="1" applyBorder="1" applyAlignment="1" applyProtection="1">
      <alignment horizontal="center" vertical="center"/>
      <protection locked="0"/>
    </xf>
    <xf numFmtId="0" fontId="228" fillId="13" borderId="68" xfId="0" applyFont="1" applyFill="1" applyBorder="1" applyAlignment="1" applyProtection="1">
      <alignment vertical="center"/>
      <protection locked="0"/>
    </xf>
    <xf numFmtId="16" fontId="228" fillId="13" borderId="7" xfId="0" applyNumberFormat="1" applyFont="1" applyFill="1" applyBorder="1" applyAlignment="1" applyProtection="1">
      <alignment horizontal="left" vertical="center"/>
      <protection locked="0"/>
    </xf>
    <xf numFmtId="16" fontId="228" fillId="13" borderId="7" xfId="0" applyNumberFormat="1" applyFont="1" applyFill="1" applyBorder="1" applyAlignment="1" applyProtection="1">
      <alignment horizontal="center" vertical="center"/>
      <protection locked="0"/>
    </xf>
    <xf numFmtId="0" fontId="0" fillId="32" borderId="111" xfId="0" applyFill="1" applyBorder="1" applyAlignment="1" applyProtection="1">
      <alignment vertical="center"/>
      <protection locked="0"/>
    </xf>
    <xf numFmtId="16" fontId="0" fillId="0" borderId="112" xfId="0" applyNumberFormat="1" applyBorder="1" applyAlignment="1" applyProtection="1">
      <alignment horizontal="left" vertical="center"/>
      <protection locked="0"/>
    </xf>
    <xf numFmtId="16" fontId="0" fillId="0" borderId="112" xfId="0" applyNumberFormat="1" applyBorder="1" applyAlignment="1" applyProtection="1">
      <alignment horizontal="center" vertical="center"/>
      <protection locked="0"/>
    </xf>
    <xf numFmtId="0" fontId="0" fillId="32" borderId="52" xfId="0" applyFill="1" applyBorder="1" applyAlignment="1" applyProtection="1">
      <alignment vertical="center"/>
      <protection locked="0"/>
    </xf>
    <xf numFmtId="0" fontId="50" fillId="32" borderId="52" xfId="0" applyFont="1" applyFill="1" applyBorder="1" applyAlignment="1" applyProtection="1">
      <alignment vertical="center"/>
      <protection locked="0"/>
    </xf>
    <xf numFmtId="16" fontId="50" fillId="0" borderId="10" xfId="0" applyNumberFormat="1" applyFont="1" applyBorder="1" applyAlignment="1" applyProtection="1">
      <alignment horizontal="left" vertical="center"/>
      <protection locked="0"/>
    </xf>
    <xf numFmtId="16" fontId="50" fillId="0" borderId="10" xfId="0" applyNumberFormat="1" applyFont="1" applyBorder="1" applyAlignment="1" applyProtection="1">
      <alignment horizontal="center" vertical="center"/>
      <protection locked="0"/>
    </xf>
    <xf numFmtId="16" fontId="73" fillId="0" borderId="7" xfId="0" applyNumberFormat="1" applyFont="1" applyBorder="1" applyAlignment="1" applyProtection="1">
      <alignment horizontal="center" vertical="center"/>
      <protection locked="0"/>
    </xf>
    <xf numFmtId="16" fontId="50" fillId="0" borderId="0" xfId="0" applyNumberFormat="1" applyFont="1" applyAlignment="1" applyProtection="1">
      <alignment horizontal="center" vertical="center"/>
      <protection locked="0"/>
    </xf>
    <xf numFmtId="16" fontId="50" fillId="6" borderId="10" xfId="0" applyNumberFormat="1" applyFont="1" applyFill="1" applyBorder="1" applyAlignment="1" applyProtection="1">
      <alignment horizontal="center" vertical="center"/>
      <protection locked="0"/>
    </xf>
    <xf numFmtId="16" fontId="50" fillId="0" borderId="12" xfId="0" applyNumberFormat="1" applyFont="1" applyBorder="1" applyAlignment="1" applyProtection="1">
      <alignment horizontal="left" vertical="center"/>
      <protection locked="0"/>
    </xf>
    <xf numFmtId="16" fontId="50" fillId="0" borderId="12" xfId="0" applyNumberFormat="1" applyFont="1" applyBorder="1" applyAlignment="1" applyProtection="1">
      <alignment horizontal="center" vertical="center"/>
      <protection locked="0"/>
    </xf>
    <xf numFmtId="16" fontId="189" fillId="0" borderId="12" xfId="0" applyNumberFormat="1" applyFont="1" applyBorder="1" applyAlignment="1" applyProtection="1">
      <alignment horizontal="center" vertical="center"/>
      <protection locked="0"/>
    </xf>
    <xf numFmtId="16" fontId="73" fillId="0" borderId="12" xfId="0" applyNumberFormat="1" applyFont="1" applyBorder="1" applyAlignment="1" applyProtection="1">
      <alignment horizontal="center" vertical="center"/>
      <protection locked="0"/>
    </xf>
    <xf numFmtId="16" fontId="50" fillId="6" borderId="12" xfId="0" applyNumberFormat="1" applyFont="1" applyFill="1" applyBorder="1" applyAlignment="1" applyProtection="1">
      <alignment horizontal="center" vertical="center"/>
      <protection locked="0"/>
    </xf>
    <xf numFmtId="0" fontId="50" fillId="2" borderId="68" xfId="0" applyFont="1" applyFill="1" applyBorder="1" applyAlignment="1" applyProtection="1">
      <alignment vertical="center"/>
      <protection locked="0"/>
    </xf>
    <xf numFmtId="16" fontId="189" fillId="2" borderId="12" xfId="0" applyNumberFormat="1" applyFont="1" applyFill="1" applyBorder="1" applyAlignment="1" applyProtection="1">
      <alignment horizontal="center" vertical="center"/>
      <protection locked="0"/>
    </xf>
    <xf numFmtId="16" fontId="86" fillId="4" borderId="0" xfId="0" applyNumberFormat="1" applyFont="1" applyFill="1" applyAlignment="1" applyProtection="1">
      <alignment horizontal="center" vertical="center"/>
      <protection locked="0"/>
    </xf>
    <xf numFmtId="16" fontId="86" fillId="6" borderId="10" xfId="0" applyNumberFormat="1" applyFont="1" applyFill="1" applyBorder="1" applyAlignment="1" applyProtection="1">
      <alignment horizontal="center" vertical="center"/>
      <protection locked="0"/>
    </xf>
    <xf numFmtId="16" fontId="401" fillId="2" borderId="12" xfId="0" applyNumberFormat="1" applyFont="1" applyFill="1" applyBorder="1" applyAlignment="1" applyProtection="1">
      <alignment horizontal="center" vertical="center"/>
      <protection locked="0"/>
    </xf>
    <xf numFmtId="16" fontId="401" fillId="0" borderId="12" xfId="0" applyNumberFormat="1" applyFont="1" applyBorder="1" applyAlignment="1" applyProtection="1">
      <alignment horizontal="center" vertical="center"/>
      <protection locked="0"/>
    </xf>
    <xf numFmtId="0" fontId="37" fillId="0" borderId="107" xfId="0" applyFont="1" applyBorder="1" applyAlignment="1" applyProtection="1">
      <alignment vertical="center"/>
      <protection locked="0"/>
    </xf>
    <xf numFmtId="0" fontId="43" fillId="0" borderId="55" xfId="0" applyFont="1" applyBorder="1" applyAlignment="1" applyProtection="1">
      <alignment horizontal="center" vertical="center"/>
      <protection locked="0"/>
    </xf>
    <xf numFmtId="16" fontId="192" fillId="0" borderId="16" xfId="0" applyNumberFormat="1" applyFont="1" applyBorder="1" applyAlignment="1" applyProtection="1">
      <alignment horizontal="center" vertical="center"/>
      <protection locked="0"/>
    </xf>
    <xf numFmtId="16" fontId="44" fillId="0" borderId="10" xfId="0" applyNumberFormat="1" applyFont="1" applyBorder="1" applyAlignment="1" applyProtection="1">
      <alignment horizontal="center" vertical="center"/>
      <protection locked="0"/>
    </xf>
    <xf numFmtId="16" fontId="0" fillId="0" borderId="110" xfId="0" applyNumberFormat="1" applyBorder="1" applyAlignment="1" applyProtection="1">
      <alignment horizontal="center" vertical="center"/>
      <protection locked="0"/>
    </xf>
    <xf numFmtId="16" fontId="0" fillId="6" borderId="5" xfId="0" applyNumberFormat="1" applyFill="1" applyBorder="1" applyAlignment="1" applyProtection="1">
      <alignment horizontal="center" vertical="center"/>
      <protection locked="0"/>
    </xf>
    <xf numFmtId="16" fontId="196" fillId="0" borderId="0" xfId="0" applyNumberFormat="1" applyFont="1" applyAlignment="1" applyProtection="1">
      <alignment horizontal="left" vertical="center"/>
      <protection locked="0"/>
    </xf>
    <xf numFmtId="0" fontId="167" fillId="6" borderId="1" xfId="0" applyFont="1" applyFill="1" applyBorder="1" applyAlignment="1" applyProtection="1">
      <alignment horizontal="center" vertical="center" wrapText="1"/>
      <protection locked="0"/>
    </xf>
    <xf numFmtId="0" fontId="55" fillId="0" borderId="1" xfId="0" applyFont="1" applyBorder="1" applyAlignment="1" applyProtection="1">
      <alignment horizontal="center" vertical="center"/>
      <protection locked="0"/>
    </xf>
    <xf numFmtId="0" fontId="50" fillId="0" borderId="0" xfId="0" applyFont="1" applyAlignment="1" applyProtection="1">
      <alignment vertical="center"/>
      <protection locked="0"/>
    </xf>
    <xf numFmtId="16" fontId="0" fillId="6" borderId="14" xfId="0" applyNumberFormat="1" applyFill="1" applyBorder="1" applyAlignment="1" applyProtection="1">
      <alignment horizontal="center" vertical="center"/>
      <protection locked="0"/>
    </xf>
    <xf numFmtId="0" fontId="577" fillId="6" borderId="1" xfId="0" applyFont="1" applyFill="1" applyBorder="1" applyAlignment="1" applyProtection="1">
      <alignment horizontal="center" vertical="center" wrapText="1"/>
      <protection locked="0"/>
    </xf>
    <xf numFmtId="0" fontId="38" fillId="0" borderId="1" xfId="0" applyFont="1" applyBorder="1" applyAlignment="1" applyProtection="1">
      <alignment horizontal="center" vertical="center"/>
      <protection locked="0"/>
    </xf>
    <xf numFmtId="0" fontId="43" fillId="6" borderId="5" xfId="0" applyFont="1" applyFill="1" applyBorder="1" applyAlignment="1" applyProtection="1">
      <alignment horizontal="center" vertical="center"/>
      <protection locked="0"/>
    </xf>
    <xf numFmtId="0" fontId="50" fillId="0" borderId="0" xfId="0" applyFont="1" applyProtection="1">
      <protection locked="0"/>
    </xf>
    <xf numFmtId="0" fontId="101" fillId="2" borderId="68" xfId="2344" applyFont="1" applyFill="1" applyBorder="1" applyAlignment="1" applyProtection="1">
      <alignment vertical="center"/>
      <protection locked="0"/>
    </xf>
    <xf numFmtId="16" fontId="549" fillId="2" borderId="12" xfId="0" applyNumberFormat="1" applyFont="1" applyFill="1" applyBorder="1" applyAlignment="1" applyProtection="1">
      <alignment horizontal="left" vertical="center"/>
      <protection locked="0"/>
    </xf>
    <xf numFmtId="0" fontId="37" fillId="2" borderId="68" xfId="2344" applyFont="1" applyFill="1" applyBorder="1" applyAlignment="1" applyProtection="1">
      <alignment vertical="center"/>
      <protection locked="0"/>
    </xf>
    <xf numFmtId="16" fontId="0" fillId="4" borderId="14" xfId="0" applyNumberFormat="1" applyFill="1" applyBorder="1" applyAlignment="1" applyProtection="1">
      <alignment horizontal="center" vertical="center"/>
      <protection locked="0"/>
    </xf>
    <xf numFmtId="16" fontId="44" fillId="4" borderId="7" xfId="0" applyNumberFormat="1" applyFont="1" applyFill="1" applyBorder="1" applyAlignment="1" applyProtection="1">
      <alignment horizontal="center" vertical="center"/>
      <protection locked="0"/>
    </xf>
    <xf numFmtId="16" fontId="44" fillId="4" borderId="14" xfId="0" applyNumberFormat="1" applyFont="1" applyFill="1" applyBorder="1" applyAlignment="1" applyProtection="1">
      <alignment horizontal="center" vertical="center"/>
      <protection locked="0"/>
    </xf>
    <xf numFmtId="0" fontId="37" fillId="9" borderId="4" xfId="0" applyFont="1" applyFill="1" applyBorder="1" applyAlignment="1" applyProtection="1">
      <alignment horizontal="center"/>
      <protection locked="0"/>
    </xf>
    <xf numFmtId="0" fontId="238" fillId="9" borderId="13" xfId="0" applyFont="1" applyFill="1" applyBorder="1" applyAlignment="1" applyProtection="1">
      <alignment horizontal="center"/>
      <protection locked="0"/>
    </xf>
    <xf numFmtId="0" fontId="37" fillId="9" borderId="12" xfId="0" applyFont="1" applyFill="1" applyBorder="1" applyAlignment="1" applyProtection="1">
      <alignment horizontal="center" wrapText="1"/>
      <protection locked="0"/>
    </xf>
    <xf numFmtId="16" fontId="238" fillId="0" borderId="52" xfId="0" applyNumberFormat="1" applyFont="1" applyBorder="1" applyAlignment="1" applyProtection="1">
      <alignment horizontal="right" vertical="center"/>
      <protection locked="0"/>
    </xf>
    <xf numFmtId="16" fontId="38" fillId="9" borderId="11" xfId="0" applyNumberFormat="1" applyFont="1" applyFill="1" applyBorder="1" applyAlignment="1" applyProtection="1">
      <alignment horizontal="center" vertical="center"/>
      <protection locked="0"/>
    </xf>
    <xf numFmtId="16" fontId="50" fillId="0" borderId="14" xfId="0" applyNumberFormat="1" applyFont="1" applyBorder="1" applyAlignment="1" applyProtection="1">
      <alignment horizontal="center" vertical="center"/>
      <protection locked="0"/>
    </xf>
    <xf numFmtId="0" fontId="115" fillId="0" borderId="0" xfId="0" applyFont="1" applyAlignment="1">
      <alignment horizontal="center" vertical="center"/>
    </xf>
    <xf numFmtId="0" fontId="114" fillId="0" borderId="0" xfId="0" applyFont="1" applyAlignment="1">
      <alignment horizontal="center" vertical="center"/>
    </xf>
    <xf numFmtId="1" fontId="175" fillId="0" borderId="0" xfId="0" applyNumberFormat="1" applyFont="1" applyAlignment="1">
      <alignment horizontal="right" vertical="center"/>
    </xf>
    <xf numFmtId="1" fontId="175" fillId="0" borderId="0" xfId="0" applyNumberFormat="1" applyFont="1" applyAlignment="1">
      <alignment horizontal="center" vertical="center"/>
    </xf>
    <xf numFmtId="16" fontId="0" fillId="2" borderId="0" xfId="0" applyNumberFormat="1" applyFill="1" applyAlignment="1" applyProtection="1">
      <alignment horizontal="center" vertical="center"/>
      <protection locked="0"/>
    </xf>
    <xf numFmtId="0" fontId="490" fillId="0" borderId="0" xfId="0" applyFont="1" applyAlignment="1" applyProtection="1">
      <alignment horizontal="center" vertical="top"/>
      <protection locked="0"/>
    </xf>
    <xf numFmtId="0" fontId="579" fillId="0" borderId="16" xfId="0" applyFont="1" applyBorder="1" applyAlignment="1" applyProtection="1">
      <alignment horizontal="center" vertical="top"/>
      <protection locked="0"/>
    </xf>
    <xf numFmtId="0" fontId="579" fillId="0" borderId="14" xfId="0" applyFont="1" applyBorder="1" applyAlignment="1" applyProtection="1">
      <alignment horizontal="center" vertical="center" wrapText="1"/>
      <protection locked="0"/>
    </xf>
    <xf numFmtId="0" fontId="579" fillId="0" borderId="41" xfId="0" applyFont="1" applyBorder="1" applyAlignment="1" applyProtection="1">
      <alignment horizontal="center" vertical="center" wrapText="1"/>
      <protection locked="0"/>
    </xf>
    <xf numFmtId="0" fontId="579" fillId="0" borderId="56" xfId="0" applyFont="1" applyBorder="1" applyAlignment="1" applyProtection="1">
      <alignment horizontal="left" vertical="center" wrapText="1"/>
      <protection locked="0"/>
    </xf>
    <xf numFmtId="0" fontId="579" fillId="0" borderId="15" xfId="0" applyFont="1" applyBorder="1" applyAlignment="1" applyProtection="1">
      <alignment horizontal="center" vertical="center" wrapText="1"/>
      <protection locked="0"/>
    </xf>
    <xf numFmtId="0" fontId="175" fillId="0" borderId="4" xfId="0" applyFont="1" applyBorder="1" applyAlignment="1">
      <alignment horizontal="right"/>
    </xf>
    <xf numFmtId="0" fontId="580" fillId="0" borderId="13" xfId="0" applyFont="1" applyBorder="1" applyAlignment="1">
      <alignment horizontal="right" vertical="top"/>
    </xf>
    <xf numFmtId="0" fontId="175" fillId="0" borderId="12" xfId="0" applyFont="1" applyBorder="1" applyAlignment="1">
      <alignment horizontal="center" vertical="center" wrapText="1"/>
    </xf>
    <xf numFmtId="0" fontId="175" fillId="0" borderId="11" xfId="0" applyFont="1" applyBorder="1" applyAlignment="1" applyProtection="1">
      <alignment horizontal="center" vertical="center" wrapText="1"/>
      <protection locked="0"/>
    </xf>
    <xf numFmtId="0" fontId="579" fillId="0" borderId="32" xfId="0" applyFont="1" applyBorder="1" applyAlignment="1" applyProtection="1">
      <alignment horizontal="left" vertical="center" wrapText="1"/>
      <protection locked="0"/>
    </xf>
    <xf numFmtId="16" fontId="174" fillId="0" borderId="31" xfId="0" applyNumberFormat="1" applyFont="1" applyBorder="1" applyAlignment="1" applyProtection="1">
      <alignment horizontal="left" vertical="center"/>
      <protection locked="0"/>
    </xf>
    <xf numFmtId="16" fontId="391" fillId="0" borderId="6" xfId="0" applyNumberFormat="1" applyFont="1" applyBorder="1" applyAlignment="1" applyProtection="1">
      <alignment horizontal="center" vertical="center"/>
      <protection locked="0"/>
    </xf>
    <xf numFmtId="16" fontId="391" fillId="2" borderId="6" xfId="0" applyNumberFormat="1" applyFont="1" applyFill="1" applyBorder="1" applyAlignment="1" applyProtection="1">
      <alignment horizontal="center" vertical="center"/>
      <protection locked="0"/>
    </xf>
    <xf numFmtId="16" fontId="391" fillId="2" borderId="10" xfId="0" applyNumberFormat="1" applyFont="1" applyFill="1" applyBorder="1" applyAlignment="1" applyProtection="1">
      <alignment horizontal="left" vertical="center"/>
      <protection locked="0"/>
    </xf>
    <xf numFmtId="16" fontId="391" fillId="2" borderId="7" xfId="0" applyNumberFormat="1" applyFont="1" applyFill="1" applyBorder="1" applyAlignment="1" applyProtection="1">
      <alignment horizontal="center" vertical="center"/>
      <protection locked="0"/>
    </xf>
    <xf numFmtId="16" fontId="391" fillId="0" borderId="11" xfId="0" applyNumberFormat="1" applyFont="1" applyBorder="1" applyAlignment="1" applyProtection="1">
      <alignment horizontal="left" vertical="center"/>
      <protection locked="0"/>
    </xf>
    <xf numFmtId="16" fontId="391" fillId="0" borderId="11" xfId="0" applyNumberFormat="1" applyFont="1" applyBorder="1" applyAlignment="1" applyProtection="1">
      <alignment horizontal="center" vertical="center"/>
      <protection locked="0"/>
    </xf>
    <xf numFmtId="16" fontId="391" fillId="2" borderId="11" xfId="0" applyNumberFormat="1" applyFont="1" applyFill="1" applyBorder="1" applyAlignment="1" applyProtection="1">
      <alignment horizontal="center" vertical="center"/>
      <protection locked="0"/>
    </xf>
    <xf numFmtId="16" fontId="391" fillId="2" borderId="12" xfId="0" applyNumberFormat="1" applyFont="1" applyFill="1" applyBorder="1" applyAlignment="1" applyProtection="1">
      <alignment horizontal="left" vertical="center"/>
      <protection locked="0"/>
    </xf>
    <xf numFmtId="169" fontId="391" fillId="2" borderId="5" xfId="0" applyNumberFormat="1" applyFont="1" applyFill="1" applyBorder="1" applyAlignment="1" applyProtection="1">
      <alignment horizontal="center" vertical="center"/>
      <protection locked="0"/>
    </xf>
    <xf numFmtId="169" fontId="391" fillId="2" borderId="55" xfId="0" applyNumberFormat="1" applyFont="1" applyFill="1" applyBorder="1" applyAlignment="1" applyProtection="1">
      <alignment horizontal="center" vertical="center"/>
      <protection locked="0"/>
    </xf>
    <xf numFmtId="16" fontId="482" fillId="4" borderId="6" xfId="0" applyNumberFormat="1" applyFont="1" applyFill="1" applyBorder="1" applyAlignment="1" applyProtection="1">
      <alignment horizontal="center" vertical="center"/>
      <protection locked="0"/>
    </xf>
    <xf numFmtId="16" fontId="456" fillId="2" borderId="12" xfId="0" applyNumberFormat="1" applyFont="1" applyFill="1" applyBorder="1" applyAlignment="1" applyProtection="1">
      <alignment horizontal="left" vertical="center"/>
      <protection locked="0"/>
    </xf>
    <xf numFmtId="16" fontId="175" fillId="0" borderId="31" xfId="0" applyNumberFormat="1" applyFont="1" applyBorder="1" applyAlignment="1" applyProtection="1">
      <alignment horizontal="left" vertical="center"/>
      <protection locked="0"/>
    </xf>
    <xf numFmtId="16" fontId="344" fillId="4" borderId="6" xfId="0" applyNumberFormat="1" applyFont="1" applyFill="1" applyBorder="1" applyAlignment="1" applyProtection="1">
      <alignment horizontal="center" vertical="center"/>
      <protection locked="0"/>
    </xf>
    <xf numFmtId="16" fontId="391" fillId="2" borderId="15" xfId="0" quotePrefix="1" applyNumberFormat="1" applyFont="1" applyFill="1" applyBorder="1" applyAlignment="1" applyProtection="1">
      <alignment horizontal="center" vertical="center"/>
      <protection locked="0"/>
    </xf>
    <xf numFmtId="16" fontId="391" fillId="2" borderId="5" xfId="0" applyNumberFormat="1" applyFont="1" applyFill="1" applyBorder="1" applyAlignment="1" applyProtection="1">
      <alignment horizontal="center" vertical="center"/>
      <protection locked="0"/>
    </xf>
    <xf numFmtId="0" fontId="579" fillId="2" borderId="15" xfId="0" applyFont="1" applyFill="1" applyBorder="1" applyAlignment="1" applyProtection="1">
      <alignment horizontal="center" vertical="center" wrapText="1"/>
      <protection locked="0"/>
    </xf>
    <xf numFmtId="0" fontId="579" fillId="0" borderId="12" xfId="0" applyFont="1" applyBorder="1" applyAlignment="1" applyProtection="1">
      <alignment horizontal="center" vertical="center" wrapText="1"/>
      <protection locked="0"/>
    </xf>
    <xf numFmtId="0" fontId="490" fillId="0" borderId="12" xfId="0" applyFont="1" applyBorder="1" applyAlignment="1" applyProtection="1">
      <alignment horizontal="center" vertical="top"/>
      <protection locked="0"/>
    </xf>
    <xf numFmtId="0" fontId="490" fillId="2" borderId="12" xfId="0" applyFont="1" applyFill="1" applyBorder="1" applyAlignment="1" applyProtection="1">
      <alignment horizontal="center" vertical="top"/>
      <protection locked="0"/>
    </xf>
    <xf numFmtId="0" fontId="490" fillId="2" borderId="11" xfId="0" applyFont="1" applyFill="1" applyBorder="1" applyAlignment="1" applyProtection="1">
      <alignment horizontal="center" vertical="top"/>
      <protection locked="0"/>
    </xf>
    <xf numFmtId="0" fontId="101" fillId="0" borderId="7" xfId="0" applyFont="1" applyBorder="1" applyAlignment="1">
      <alignment horizontal="center" vertical="center" wrapText="1"/>
    </xf>
    <xf numFmtId="0" fontId="0" fillId="0" borderId="117" xfId="0" applyBorder="1"/>
    <xf numFmtId="0" fontId="101" fillId="0" borderId="0" xfId="0" applyFont="1" applyAlignment="1">
      <alignment horizontal="center"/>
    </xf>
    <xf numFmtId="0" fontId="581" fillId="0" borderId="0" xfId="0" applyFont="1" applyAlignment="1">
      <alignment horizontal="center"/>
    </xf>
    <xf numFmtId="16" fontId="86" fillId="0" borderId="2" xfId="13" applyNumberFormat="1" applyFont="1" applyBorder="1" applyAlignment="1" applyProtection="1">
      <alignment horizontal="center" vertical="center"/>
    </xf>
    <xf numFmtId="16" fontId="391" fillId="4" borderId="6" xfId="0" applyNumberFormat="1" applyFont="1" applyFill="1" applyBorder="1" applyAlignment="1" applyProtection="1">
      <alignment horizontal="center" vertical="center"/>
      <protection locked="0"/>
    </xf>
    <xf numFmtId="1" fontId="582" fillId="0" borderId="0" xfId="0" applyNumberFormat="1" applyFont="1" applyAlignment="1">
      <alignment horizontal="center" vertical="center"/>
    </xf>
    <xf numFmtId="0" fontId="86" fillId="0" borderId="0" xfId="0" applyFont="1" applyAlignment="1" applyProtection="1">
      <alignment horizontal="center" vertical="top"/>
      <protection locked="0"/>
    </xf>
    <xf numFmtId="0" fontId="92" fillId="3" borderId="1" xfId="0" applyFont="1" applyFill="1" applyBorder="1" applyAlignment="1" applyProtection="1">
      <alignment horizontal="center" vertical="center" wrapText="1"/>
      <protection locked="0"/>
    </xf>
    <xf numFmtId="0" fontId="92" fillId="0" borderId="1" xfId="0" applyFont="1" applyBorder="1" applyAlignment="1" applyProtection="1">
      <alignment horizontal="left" vertical="center" wrapText="1"/>
      <protection locked="0"/>
    </xf>
    <xf numFmtId="1" fontId="182" fillId="0" borderId="0" xfId="0" applyNumberFormat="1" applyFont="1" applyAlignment="1" applyProtection="1">
      <alignment horizontal="right" vertical="center"/>
      <protection locked="0"/>
    </xf>
    <xf numFmtId="0" fontId="403" fillId="0" borderId="4" xfId="0" applyFont="1" applyBorder="1" applyAlignment="1" applyProtection="1">
      <alignment horizontal="right"/>
      <protection locked="0"/>
    </xf>
    <xf numFmtId="0" fontId="98" fillId="0" borderId="13" xfId="0" applyFont="1" applyBorder="1" applyAlignment="1" applyProtection="1">
      <alignment horizontal="right"/>
      <protection locked="0"/>
    </xf>
    <xf numFmtId="0" fontId="86" fillId="0" borderId="12" xfId="0" applyFont="1" applyBorder="1" applyAlignment="1" applyProtection="1">
      <alignment horizontal="center" wrapText="1"/>
      <protection locked="0"/>
    </xf>
    <xf numFmtId="0" fontId="98" fillId="0" borderId="12" xfId="0" applyFont="1" applyBorder="1" applyAlignment="1" applyProtection="1">
      <alignment horizontal="center"/>
      <protection locked="0"/>
    </xf>
    <xf numFmtId="0" fontId="86" fillId="0" borderId="12" xfId="0" applyFont="1" applyBorder="1" applyAlignment="1" applyProtection="1">
      <alignment horizontal="left" wrapText="1"/>
      <protection locked="0"/>
    </xf>
    <xf numFmtId="0" fontId="29" fillId="0" borderId="12" xfId="0" applyFont="1" applyBorder="1" applyAlignment="1" applyProtection="1">
      <alignment horizontal="center" wrapText="1"/>
      <protection locked="0"/>
    </xf>
    <xf numFmtId="0" fontId="98" fillId="0" borderId="49" xfId="0" applyFont="1" applyBorder="1" applyAlignment="1" applyProtection="1">
      <alignment horizontal="center"/>
      <protection locked="0"/>
    </xf>
    <xf numFmtId="0" fontId="98" fillId="0" borderId="11" xfId="0" applyFont="1" applyBorder="1" applyAlignment="1" applyProtection="1">
      <alignment horizontal="center" vertical="top"/>
      <protection locked="0"/>
    </xf>
    <xf numFmtId="0" fontId="98" fillId="0" borderId="32" xfId="0" applyFont="1" applyBorder="1" applyAlignment="1" applyProtection="1">
      <alignment horizontal="center" vertical="top"/>
      <protection locked="0"/>
    </xf>
    <xf numFmtId="1" fontId="100" fillId="0" borderId="0" xfId="0" applyNumberFormat="1" applyFont="1" applyAlignment="1" applyProtection="1">
      <alignment horizontal="right" vertical="center"/>
      <protection locked="0"/>
    </xf>
    <xf numFmtId="16" fontId="360" fillId="2" borderId="10" xfId="0" applyNumberFormat="1" applyFont="1" applyFill="1" applyBorder="1" applyAlignment="1" applyProtection="1">
      <alignment horizontal="left" vertical="center"/>
      <protection locked="0"/>
    </xf>
    <xf numFmtId="16" fontId="73" fillId="4" borderId="1" xfId="0" applyNumberFormat="1" applyFont="1" applyFill="1" applyBorder="1" applyAlignment="1" applyProtection="1">
      <alignment horizontal="center" vertical="center"/>
      <protection locked="0"/>
    </xf>
    <xf numFmtId="16" fontId="50" fillId="0" borderId="20" xfId="0" applyNumberFormat="1" applyFont="1" applyBorder="1" applyAlignment="1" applyProtection="1">
      <alignment horizontal="center" vertical="center"/>
      <protection locked="0"/>
    </xf>
    <xf numFmtId="16" fontId="50" fillId="0" borderId="21" xfId="0" applyNumberFormat="1" applyFont="1" applyBorder="1" applyAlignment="1">
      <alignment horizontal="center" vertical="center"/>
    </xf>
    <xf numFmtId="16" fontId="391" fillId="0" borderId="0" xfId="0" applyNumberFormat="1" applyFont="1" applyAlignment="1" applyProtection="1">
      <alignment horizontal="left" vertical="center"/>
      <protection locked="0"/>
    </xf>
    <xf numFmtId="16" fontId="391" fillId="2" borderId="0" xfId="0" applyNumberFormat="1" applyFont="1" applyFill="1" applyAlignment="1" applyProtection="1">
      <alignment horizontal="center" vertical="center"/>
      <protection locked="0"/>
    </xf>
    <xf numFmtId="16" fontId="391" fillId="2" borderId="0" xfId="0" applyNumberFormat="1" applyFont="1" applyFill="1" applyAlignment="1" applyProtection="1">
      <alignment horizontal="left" vertical="center"/>
      <protection locked="0"/>
    </xf>
    <xf numFmtId="169" fontId="391" fillId="2" borderId="0" xfId="0" applyNumberFormat="1" applyFont="1" applyFill="1" applyAlignment="1" applyProtection="1">
      <alignment horizontal="center" vertical="center"/>
      <protection locked="0"/>
    </xf>
    <xf numFmtId="0" fontId="20" fillId="9" borderId="1" xfId="17" applyFill="1" applyBorder="1" applyAlignment="1">
      <alignment vertical="center"/>
    </xf>
    <xf numFmtId="16" fontId="583" fillId="2" borderId="12" xfId="0" applyNumberFormat="1" applyFont="1" applyFill="1" applyBorder="1" applyAlignment="1" applyProtection="1">
      <alignment horizontal="left" vertical="center"/>
      <protection locked="0"/>
    </xf>
    <xf numFmtId="0" fontId="145" fillId="0" borderId="0" xfId="0" applyFont="1" applyAlignment="1">
      <alignment horizontal="center" vertical="center"/>
    </xf>
    <xf numFmtId="0" fontId="0" fillId="0" borderId="1" xfId="0" applyBorder="1"/>
    <xf numFmtId="16" fontId="44" fillId="26" borderId="31" xfId="0" applyNumberFormat="1" applyFont="1" applyFill="1" applyBorder="1" applyAlignment="1" applyProtection="1">
      <alignment horizontal="left" vertical="center"/>
      <protection locked="0"/>
    </xf>
    <xf numFmtId="0" fontId="365" fillId="0" borderId="0" xfId="0" applyFont="1" applyAlignment="1" applyProtection="1">
      <alignment horizontal="center" vertical="top"/>
      <protection locked="0"/>
    </xf>
    <xf numFmtId="0" fontId="360" fillId="0" borderId="16" xfId="0" applyFont="1" applyBorder="1" applyAlignment="1" applyProtection="1">
      <alignment horizontal="center" vertical="top"/>
      <protection locked="0"/>
    </xf>
    <xf numFmtId="0" fontId="579" fillId="0" borderId="1" xfId="0" applyFont="1" applyBorder="1" applyAlignment="1" applyProtection="1">
      <alignment horizontal="center" vertical="center" wrapText="1"/>
      <protection locked="0"/>
    </xf>
    <xf numFmtId="0" fontId="360" fillId="0" borderId="4" xfId="0" applyFont="1" applyBorder="1" applyAlignment="1">
      <alignment horizontal="right" vertical="top"/>
    </xf>
    <xf numFmtId="0" fontId="585" fillId="0" borderId="13" xfId="0" applyFont="1" applyBorder="1" applyAlignment="1">
      <alignment horizontal="right" vertical="top"/>
    </xf>
    <xf numFmtId="0" fontId="391" fillId="0" borderId="12" xfId="0" applyFont="1" applyBorder="1" applyAlignment="1">
      <alignment horizontal="center" vertical="center" wrapText="1"/>
    </xf>
    <xf numFmtId="0" fontId="585" fillId="0" borderId="12" xfId="0" applyFont="1" applyBorder="1" applyAlignment="1">
      <alignment horizontal="center" vertical="top"/>
    </xf>
    <xf numFmtId="0" fontId="360" fillId="0" borderId="12" xfId="0" applyFont="1" applyBorder="1" applyAlignment="1" applyProtection="1">
      <alignment horizontal="center" vertical="center" wrapText="1"/>
      <protection locked="0"/>
    </xf>
    <xf numFmtId="0" fontId="391" fillId="0" borderId="12" xfId="0" applyFont="1" applyBorder="1" applyAlignment="1" applyProtection="1">
      <alignment horizontal="center" vertical="center" wrapText="1"/>
      <protection locked="0"/>
    </xf>
    <xf numFmtId="0" fontId="585" fillId="0" borderId="12" xfId="0" applyFont="1" applyBorder="1" applyAlignment="1" applyProtection="1">
      <alignment horizontal="center" vertical="top"/>
      <protection locked="0"/>
    </xf>
    <xf numFmtId="16" fontId="477" fillId="0" borderId="31" xfId="0" applyNumberFormat="1" applyFont="1" applyBorder="1" applyAlignment="1" applyProtection="1">
      <alignment horizontal="left" vertical="center"/>
      <protection locked="0"/>
    </xf>
    <xf numFmtId="16" fontId="477" fillId="0" borderId="6" xfId="0" applyNumberFormat="1" applyFont="1" applyBorder="1" applyAlignment="1" applyProtection="1">
      <alignment horizontal="center" vertical="center"/>
      <protection locked="0"/>
    </xf>
    <xf numFmtId="16" fontId="391" fillId="0" borderId="8" xfId="0" applyNumberFormat="1" applyFont="1" applyBorder="1" applyAlignment="1" applyProtection="1">
      <alignment horizontal="center" vertical="center"/>
      <protection locked="0"/>
    </xf>
    <xf numFmtId="16" fontId="391" fillId="0" borderId="16" xfId="0" applyNumberFormat="1" applyFont="1" applyBorder="1" applyAlignment="1" applyProtection="1">
      <alignment horizontal="center" wrapText="1"/>
      <protection locked="0"/>
    </xf>
    <xf numFmtId="16" fontId="391" fillId="0" borderId="10" xfId="0" applyNumberFormat="1" applyFont="1" applyBorder="1" applyAlignment="1" applyProtection="1">
      <alignment horizontal="center" vertical="center"/>
      <protection locked="0"/>
    </xf>
    <xf numFmtId="1" fontId="391" fillId="2" borderId="12" xfId="0" applyNumberFormat="1" applyFont="1" applyFill="1" applyBorder="1" applyAlignment="1" applyProtection="1">
      <alignment horizontal="center" vertical="center"/>
      <protection locked="0"/>
    </xf>
    <xf numFmtId="16" fontId="391" fillId="2" borderId="12" xfId="0" applyNumberFormat="1" applyFont="1" applyFill="1" applyBorder="1" applyAlignment="1" applyProtection="1">
      <alignment horizontal="center" vertical="center"/>
      <protection locked="0"/>
    </xf>
    <xf numFmtId="16" fontId="391" fillId="0" borderId="12" xfId="0" applyNumberFormat="1" applyFont="1" applyBorder="1" applyAlignment="1" applyProtection="1">
      <alignment horizontal="center" vertical="center"/>
      <protection locked="0"/>
    </xf>
    <xf numFmtId="16" fontId="391" fillId="0" borderId="31" xfId="0" applyNumberFormat="1" applyFont="1" applyBorder="1" applyAlignment="1" applyProtection="1">
      <alignment horizontal="left" vertical="center"/>
      <protection locked="0"/>
    </xf>
    <xf numFmtId="16" fontId="391" fillId="7" borderId="31" xfId="0" applyNumberFormat="1" applyFont="1" applyFill="1" applyBorder="1" applyAlignment="1" applyProtection="1">
      <alignment horizontal="left" vertical="center"/>
      <protection locked="0"/>
    </xf>
    <xf numFmtId="16" fontId="391" fillId="7" borderId="6" xfId="0" applyNumberFormat="1" applyFont="1" applyFill="1" applyBorder="1" applyAlignment="1" applyProtection="1">
      <alignment horizontal="center" vertical="center"/>
      <protection locked="0"/>
    </xf>
    <xf numFmtId="16" fontId="360" fillId="7" borderId="6" xfId="0" applyNumberFormat="1" applyFont="1" applyFill="1" applyBorder="1" applyAlignment="1" applyProtection="1">
      <alignment horizontal="center" vertical="center"/>
      <protection locked="0"/>
    </xf>
    <xf numFmtId="16" fontId="391" fillId="9" borderId="11" xfId="0" applyNumberFormat="1" applyFont="1" applyFill="1" applyBorder="1" applyAlignment="1" applyProtection="1">
      <alignment horizontal="left" vertical="center"/>
      <protection locked="0"/>
    </xf>
    <xf numFmtId="16" fontId="391" fillId="9" borderId="11" xfId="0" applyNumberFormat="1" applyFont="1" applyFill="1" applyBorder="1" applyAlignment="1" applyProtection="1">
      <alignment horizontal="center" vertical="center"/>
      <protection locked="0"/>
    </xf>
    <xf numFmtId="16" fontId="360" fillId="0" borderId="6" xfId="0" applyNumberFormat="1" applyFont="1" applyBorder="1" applyAlignment="1" applyProtection="1">
      <alignment horizontal="center" vertical="center"/>
      <protection locked="0"/>
    </xf>
    <xf numFmtId="16" fontId="175" fillId="0" borderId="6" xfId="0" applyNumberFormat="1" applyFont="1" applyBorder="1" applyAlignment="1" applyProtection="1">
      <alignment horizontal="center" vertical="center"/>
      <protection locked="0"/>
    </xf>
    <xf numFmtId="16" fontId="584" fillId="0" borderId="11" xfId="0" applyNumberFormat="1" applyFont="1" applyBorder="1" applyAlignment="1" applyProtection="1">
      <alignment horizontal="left" vertical="center"/>
      <protection locked="0"/>
    </xf>
    <xf numFmtId="16" fontId="584" fillId="0" borderId="11" xfId="0" applyNumberFormat="1" applyFont="1" applyBorder="1" applyAlignment="1" applyProtection="1">
      <alignment horizontal="center" vertical="center"/>
      <protection locked="0"/>
    </xf>
    <xf numFmtId="16" fontId="584" fillId="9" borderId="11" xfId="0" applyNumberFormat="1" applyFont="1" applyFill="1" applyBorder="1" applyAlignment="1" applyProtection="1">
      <alignment horizontal="center" vertical="center"/>
      <protection locked="0"/>
    </xf>
    <xf numFmtId="16" fontId="586" fillId="4" borderId="6" xfId="0" applyNumberFormat="1" applyFont="1" applyFill="1" applyBorder="1" applyAlignment="1" applyProtection="1">
      <alignment horizontal="center" vertical="center"/>
      <protection locked="0"/>
    </xf>
    <xf numFmtId="16" fontId="344" fillId="9" borderId="11" xfId="0" applyNumberFormat="1" applyFont="1" applyFill="1" applyBorder="1" applyAlignment="1" applyProtection="1">
      <alignment horizontal="center" vertical="center"/>
      <protection locked="0"/>
    </xf>
    <xf numFmtId="16" fontId="391" fillId="0" borderId="9" xfId="0" applyNumberFormat="1" applyFont="1" applyBorder="1" applyAlignment="1" applyProtection="1">
      <alignment horizontal="center" vertical="center"/>
      <protection locked="0"/>
    </xf>
    <xf numFmtId="16" fontId="391" fillId="2" borderId="9" xfId="0" applyNumberFormat="1" applyFont="1" applyFill="1" applyBorder="1" applyAlignment="1" applyProtection="1">
      <alignment horizontal="center" vertical="center"/>
      <protection locked="0"/>
    </xf>
    <xf numFmtId="16" fontId="391" fillId="2" borderId="9" xfId="0" applyNumberFormat="1" applyFont="1" applyFill="1" applyBorder="1" applyAlignment="1" applyProtection="1">
      <alignment horizontal="left" vertical="center"/>
      <protection locked="0"/>
    </xf>
    <xf numFmtId="1" fontId="391" fillId="2" borderId="9" xfId="0" applyNumberFormat="1" applyFont="1" applyFill="1" applyBorder="1" applyAlignment="1" applyProtection="1">
      <alignment horizontal="center" vertical="center"/>
      <protection locked="0"/>
    </xf>
    <xf numFmtId="16" fontId="391" fillId="0" borderId="4" xfId="0" applyNumberFormat="1" applyFont="1" applyBorder="1" applyAlignment="1" applyProtection="1">
      <alignment horizontal="center" vertical="center"/>
      <protection locked="0"/>
    </xf>
    <xf numFmtId="16" fontId="391" fillId="2" borderId="4" xfId="0" applyNumberFormat="1" applyFont="1" applyFill="1" applyBorder="1" applyAlignment="1" applyProtection="1">
      <alignment horizontal="center" vertical="center"/>
      <protection locked="0"/>
    </xf>
    <xf numFmtId="16" fontId="391" fillId="2" borderId="4" xfId="0" applyNumberFormat="1" applyFont="1" applyFill="1" applyBorder="1" applyAlignment="1" applyProtection="1">
      <alignment horizontal="left" vertical="center"/>
      <protection locked="0"/>
    </xf>
    <xf numFmtId="1" fontId="391" fillId="2" borderId="4" xfId="0" applyNumberFormat="1" applyFont="1" applyFill="1" applyBorder="1" applyAlignment="1" applyProtection="1">
      <alignment horizontal="center" vertical="center"/>
      <protection locked="0"/>
    </xf>
    <xf numFmtId="0" fontId="344" fillId="0" borderId="12" xfId="0" applyFont="1" applyBorder="1" applyAlignment="1">
      <alignment horizontal="center" vertical="center" wrapText="1"/>
    </xf>
    <xf numFmtId="16" fontId="344" fillId="0" borderId="6" xfId="0" applyNumberFormat="1" applyFont="1" applyBorder="1" applyAlignment="1" applyProtection="1">
      <alignment horizontal="center" vertical="center"/>
      <protection locked="0"/>
    </xf>
    <xf numFmtId="16" fontId="360" fillId="9" borderId="11" xfId="0" applyNumberFormat="1" applyFont="1" applyFill="1" applyBorder="1" applyAlignment="1" applyProtection="1">
      <alignment horizontal="center" vertical="center"/>
      <protection locked="0"/>
    </xf>
    <xf numFmtId="16" fontId="587" fillId="2" borderId="12" xfId="0" applyNumberFormat="1" applyFont="1" applyFill="1" applyBorder="1" applyAlignment="1" applyProtection="1">
      <alignment horizontal="left" vertical="center"/>
      <protection locked="0"/>
    </xf>
    <xf numFmtId="16" fontId="174" fillId="26" borderId="31" xfId="0" applyNumberFormat="1" applyFont="1" applyFill="1" applyBorder="1" applyAlignment="1" applyProtection="1">
      <alignment horizontal="left" vertical="center"/>
      <protection locked="0"/>
    </xf>
    <xf numFmtId="16" fontId="391" fillId="26" borderId="6" xfId="0" applyNumberFormat="1" applyFont="1" applyFill="1" applyBorder="1" applyAlignment="1" applyProtection="1">
      <alignment horizontal="center" vertical="center"/>
      <protection locked="0"/>
    </xf>
    <xf numFmtId="16" fontId="344" fillId="26" borderId="6" xfId="0" applyNumberFormat="1" applyFont="1" applyFill="1" applyBorder="1" applyAlignment="1" applyProtection="1">
      <alignment horizontal="center" vertical="center"/>
      <protection locked="0"/>
    </xf>
    <xf numFmtId="16" fontId="482" fillId="26" borderId="6" xfId="0" applyNumberFormat="1" applyFont="1" applyFill="1" applyBorder="1" applyAlignment="1" applyProtection="1">
      <alignment horizontal="center" vertical="center"/>
      <protection locked="0"/>
    </xf>
    <xf numFmtId="16" fontId="501" fillId="0" borderId="10" xfId="0" applyNumberFormat="1" applyFont="1" applyBorder="1" applyAlignment="1" applyProtection="1">
      <alignment horizontal="left" vertical="center"/>
      <protection locked="0"/>
    </xf>
    <xf numFmtId="16" fontId="501" fillId="4" borderId="7" xfId="0" applyNumberFormat="1" applyFont="1" applyFill="1" applyBorder="1" applyAlignment="1" applyProtection="1">
      <alignment horizontal="center" vertical="center"/>
      <protection locked="0"/>
    </xf>
    <xf numFmtId="16" fontId="501" fillId="0" borderId="0" xfId="0" applyNumberFormat="1" applyFont="1" applyAlignment="1" applyProtection="1">
      <alignment horizontal="center" vertical="center"/>
      <protection locked="0"/>
    </xf>
    <xf numFmtId="16" fontId="501" fillId="2" borderId="0" xfId="0" applyNumberFormat="1" applyFont="1" applyFill="1" applyAlignment="1" applyProtection="1">
      <alignment horizontal="center" vertical="center"/>
      <protection locked="0"/>
    </xf>
    <xf numFmtId="16" fontId="501" fillId="2" borderId="0" xfId="0" applyNumberFormat="1" applyFont="1" applyFill="1" applyAlignment="1" applyProtection="1">
      <alignment horizontal="left" vertical="center"/>
      <protection locked="0"/>
    </xf>
    <xf numFmtId="16" fontId="573" fillId="26" borderId="6" xfId="0" applyNumberFormat="1" applyFont="1" applyFill="1" applyBorder="1" applyAlignment="1" applyProtection="1">
      <alignment horizontal="center" vertical="center"/>
      <protection locked="0"/>
    </xf>
    <xf numFmtId="16" fontId="338" fillId="26" borderId="6" xfId="0" applyNumberFormat="1" applyFont="1" applyFill="1" applyBorder="1" applyAlignment="1" applyProtection="1">
      <alignment horizontal="center" vertical="center"/>
      <protection locked="0"/>
    </xf>
    <xf numFmtId="16" fontId="501" fillId="26" borderId="31" xfId="0" applyNumberFormat="1" applyFont="1" applyFill="1" applyBorder="1" applyAlignment="1" applyProtection="1">
      <alignment horizontal="left" vertical="center"/>
      <protection locked="0"/>
    </xf>
    <xf numFmtId="16" fontId="497" fillId="26" borderId="6" xfId="0" applyNumberFormat="1" applyFont="1" applyFill="1" applyBorder="1" applyAlignment="1" applyProtection="1">
      <alignment horizontal="center" vertical="center"/>
      <protection locked="0"/>
    </xf>
    <xf numFmtId="16" fontId="572" fillId="26" borderId="6" xfId="0" applyNumberFormat="1" applyFont="1" applyFill="1" applyBorder="1" applyAlignment="1" applyProtection="1">
      <alignment horizontal="center" vertical="center"/>
      <protection locked="0"/>
    </xf>
    <xf numFmtId="16" fontId="175" fillId="4" borderId="31" xfId="0" applyNumberFormat="1" applyFont="1" applyFill="1" applyBorder="1" applyAlignment="1" applyProtection="1">
      <alignment horizontal="left" vertical="center"/>
      <protection locked="0"/>
    </xf>
    <xf numFmtId="16" fontId="391" fillId="26" borderId="31" xfId="0" applyNumberFormat="1" applyFont="1" applyFill="1" applyBorder="1" applyAlignment="1" applyProtection="1">
      <alignment horizontal="left" vertical="center"/>
      <protection locked="0"/>
    </xf>
    <xf numFmtId="16" fontId="441" fillId="4" borderId="10" xfId="0" applyNumberFormat="1" applyFont="1" applyFill="1" applyBorder="1" applyAlignment="1" applyProtection="1">
      <alignment horizontal="left" vertical="center"/>
      <protection locked="0"/>
    </xf>
    <xf numFmtId="16" fontId="86" fillId="4" borderId="2" xfId="13" applyNumberFormat="1" applyFont="1" applyFill="1" applyBorder="1" applyAlignment="1" applyProtection="1">
      <alignment horizontal="center" vertical="center"/>
    </xf>
    <xf numFmtId="16" fontId="0" fillId="4" borderId="16" xfId="0" applyNumberFormat="1" applyFill="1" applyBorder="1" applyAlignment="1" applyProtection="1">
      <alignment horizontal="center" wrapText="1"/>
      <protection locked="0"/>
    </xf>
    <xf numFmtId="16" fontId="37" fillId="2" borderId="6" xfId="0" applyNumberFormat="1" applyFont="1" applyFill="1" applyBorder="1" applyAlignment="1" applyProtection="1">
      <alignment horizontal="center" vertical="center"/>
      <protection locked="0"/>
    </xf>
    <xf numFmtId="16" fontId="271" fillId="4" borderId="21" xfId="0" applyNumberFormat="1" applyFont="1" applyFill="1" applyBorder="1" applyAlignment="1" applyProtection="1">
      <alignment horizontal="center" vertical="center"/>
      <protection locked="0"/>
    </xf>
    <xf numFmtId="16" fontId="75" fillId="26" borderId="6" xfId="0" applyNumberFormat="1" applyFont="1" applyFill="1" applyBorder="1" applyAlignment="1" applyProtection="1">
      <alignment horizontal="center" vertical="center"/>
      <protection locked="0"/>
    </xf>
    <xf numFmtId="16" fontId="0" fillId="26" borderId="6" xfId="0" applyNumberFormat="1" applyFill="1" applyBorder="1" applyAlignment="1" applyProtection="1">
      <alignment horizontal="center" vertical="center"/>
      <protection locked="0"/>
    </xf>
    <xf numFmtId="16" fontId="37" fillId="26" borderId="6" xfId="0" applyNumberFormat="1" applyFont="1" applyFill="1" applyBorder="1" applyAlignment="1" applyProtection="1">
      <alignment horizontal="center" vertical="center"/>
      <protection locked="0"/>
    </xf>
    <xf numFmtId="16" fontId="391" fillId="26" borderId="11" xfId="0" applyNumberFormat="1" applyFont="1" applyFill="1" applyBorder="1" applyAlignment="1" applyProtection="1">
      <alignment horizontal="left" vertical="center"/>
      <protection locked="0"/>
    </xf>
    <xf numFmtId="16" fontId="391" fillId="26" borderId="11" xfId="0" applyNumberFormat="1" applyFont="1" applyFill="1" applyBorder="1" applyAlignment="1" applyProtection="1">
      <alignment horizontal="center" vertical="center"/>
      <protection locked="0"/>
    </xf>
    <xf numFmtId="16" fontId="344" fillId="26" borderId="31" xfId="0" applyNumberFormat="1" applyFont="1" applyFill="1" applyBorder="1" applyAlignment="1" applyProtection="1">
      <alignment horizontal="center" vertical="center"/>
      <protection locked="0"/>
    </xf>
    <xf numFmtId="16" fontId="391" fillId="2" borderId="16" xfId="0" applyNumberFormat="1" applyFont="1" applyFill="1" applyBorder="1" applyAlignment="1" applyProtection="1">
      <alignment horizontal="left" vertical="center"/>
      <protection locked="0"/>
    </xf>
    <xf numFmtId="16" fontId="344" fillId="26" borderId="7" xfId="0" applyNumberFormat="1" applyFont="1" applyFill="1" applyBorder="1" applyAlignment="1" applyProtection="1">
      <alignment horizontal="center" vertical="center"/>
      <protection locked="0"/>
    </xf>
    <xf numFmtId="16" fontId="68" fillId="8" borderId="21" xfId="0" applyNumberFormat="1" applyFont="1" applyFill="1" applyBorder="1" applyAlignment="1">
      <alignment horizontal="center" vertical="center"/>
    </xf>
    <xf numFmtId="16" fontId="68" fillId="8" borderId="14" xfId="0" applyNumberFormat="1" applyFont="1" applyFill="1" applyBorder="1" applyAlignment="1">
      <alignment horizontal="center" vertical="center"/>
    </xf>
    <xf numFmtId="16" fontId="68" fillId="8" borderId="2" xfId="0" applyNumberFormat="1" applyFont="1" applyFill="1" applyBorder="1" applyAlignment="1">
      <alignment horizontal="center" vertical="center"/>
    </xf>
    <xf numFmtId="16" fontId="29" fillId="8" borderId="14" xfId="0" applyNumberFormat="1" applyFont="1" applyFill="1" applyBorder="1" applyAlignment="1">
      <alignment horizontal="left" vertical="center"/>
    </xf>
    <xf numFmtId="16" fontId="68" fillId="0" borderId="2" xfId="0" applyNumberFormat="1" applyFont="1" applyBorder="1" applyAlignment="1">
      <alignment horizontal="center" vertical="center"/>
    </xf>
    <xf numFmtId="16" fontId="68" fillId="8" borderId="19" xfId="0" applyNumberFormat="1" applyFont="1" applyFill="1" applyBorder="1" applyAlignment="1">
      <alignment horizontal="center" vertical="center"/>
    </xf>
    <xf numFmtId="16" fontId="40" fillId="8" borderId="1" xfId="0" applyNumberFormat="1" applyFont="1" applyFill="1" applyBorder="1" applyAlignment="1">
      <alignment horizontal="center" vertical="center"/>
    </xf>
    <xf numFmtId="16" fontId="47" fillId="8" borderId="57" xfId="0" applyNumberFormat="1" applyFont="1" applyFill="1" applyBorder="1" applyAlignment="1">
      <alignment horizontal="left" vertical="center"/>
    </xf>
    <xf numFmtId="16" fontId="47" fillId="8" borderId="20" xfId="0" applyNumberFormat="1" applyFont="1" applyFill="1" applyBorder="1" applyAlignment="1">
      <alignment horizontal="left" vertical="center"/>
    </xf>
    <xf numFmtId="0" fontId="271" fillId="0" borderId="1" xfId="0" applyFont="1" applyBorder="1" applyAlignment="1">
      <alignment horizontal="center"/>
    </xf>
    <xf numFmtId="1" fontId="391" fillId="2" borderId="0" xfId="0" applyNumberFormat="1" applyFont="1" applyFill="1" applyAlignment="1" applyProtection="1">
      <alignment horizontal="center" vertical="center"/>
      <protection locked="0"/>
    </xf>
    <xf numFmtId="16" fontId="271" fillId="24" borderId="1" xfId="0" applyNumberFormat="1" applyFont="1" applyFill="1" applyBorder="1" applyAlignment="1" applyProtection="1">
      <alignment horizontal="center" vertical="center"/>
      <protection locked="0"/>
    </xf>
    <xf numFmtId="0" fontId="211" fillId="8" borderId="1" xfId="0" applyFont="1" applyFill="1" applyBorder="1" applyAlignment="1">
      <alignment vertical="center"/>
    </xf>
    <xf numFmtId="16" fontId="271" fillId="0" borderId="77" xfId="0" applyNumberFormat="1" applyFont="1" applyBorder="1" applyAlignment="1">
      <alignment horizontal="center" vertical="center"/>
    </xf>
    <xf numFmtId="16" fontId="271" fillId="4" borderId="77" xfId="0" applyNumberFormat="1" applyFont="1" applyFill="1" applyBorder="1" applyAlignment="1">
      <alignment horizontal="center" vertical="center"/>
    </xf>
    <xf numFmtId="16" fontId="391" fillId="0" borderId="60" xfId="0" applyNumberFormat="1" applyFont="1" applyBorder="1" applyAlignment="1" applyProtection="1">
      <alignment horizontal="left" vertical="center"/>
      <protection locked="0"/>
    </xf>
    <xf numFmtId="16" fontId="175" fillId="4" borderId="63" xfId="0" applyNumberFormat="1" applyFont="1" applyFill="1" applyBorder="1" applyAlignment="1" applyProtection="1">
      <alignment horizontal="left" vertical="center"/>
      <protection locked="0"/>
    </xf>
    <xf numFmtId="16" fontId="391" fillId="9" borderId="60" xfId="0" applyNumberFormat="1" applyFont="1" applyFill="1" applyBorder="1" applyAlignment="1" applyProtection="1">
      <alignment horizontal="left" vertical="center"/>
      <protection locked="0"/>
    </xf>
    <xf numFmtId="16" fontId="117" fillId="0" borderId="0" xfId="0" applyNumberFormat="1" applyFont="1" applyAlignment="1">
      <alignment horizontal="right"/>
    </xf>
    <xf numFmtId="0" fontId="589" fillId="0" borderId="0" xfId="0" applyFont="1" applyAlignment="1">
      <alignment horizontal="right" vertical="center"/>
    </xf>
    <xf numFmtId="16" fontId="590" fillId="2" borderId="12" xfId="0" applyNumberFormat="1" applyFont="1" applyFill="1" applyBorder="1" applyAlignment="1" applyProtection="1">
      <alignment horizontal="left" vertical="center"/>
      <protection locked="0"/>
    </xf>
    <xf numFmtId="16" fontId="0" fillId="4" borderId="0" xfId="0" applyNumberFormat="1" applyFill="1" applyAlignment="1" applyProtection="1">
      <alignment horizontal="center" vertical="center"/>
      <protection locked="0"/>
    </xf>
    <xf numFmtId="16" fontId="391" fillId="4" borderId="8" xfId="0" applyNumberFormat="1" applyFont="1" applyFill="1" applyBorder="1" applyAlignment="1" applyProtection="1">
      <alignment horizontal="center" vertical="center"/>
      <protection locked="0"/>
    </xf>
    <xf numFmtId="16" fontId="391" fillId="4" borderId="16" xfId="0" applyNumberFormat="1" applyFont="1" applyFill="1" applyBorder="1" applyAlignment="1" applyProtection="1">
      <alignment horizontal="center" wrapText="1"/>
      <protection locked="0"/>
    </xf>
    <xf numFmtId="16" fontId="391" fillId="4" borderId="10" xfId="0" applyNumberFormat="1" applyFont="1" applyFill="1" applyBorder="1" applyAlignment="1" applyProtection="1">
      <alignment horizontal="center" vertical="center"/>
      <protection locked="0"/>
    </xf>
    <xf numFmtId="16" fontId="175" fillId="4" borderId="10" xfId="0" applyNumberFormat="1" applyFont="1" applyFill="1" applyBorder="1" applyAlignment="1" applyProtection="1">
      <alignment horizontal="left" vertical="center"/>
      <protection locked="0"/>
    </xf>
    <xf numFmtId="0" fontId="218" fillId="0" borderId="0" xfId="13" applyFont="1" applyAlignment="1" applyProtection="1">
      <alignment vertical="center"/>
    </xf>
    <xf numFmtId="0" fontId="55" fillId="0" borderId="30" xfId="0" applyFont="1" applyBorder="1" applyAlignment="1">
      <alignment horizontal="center" vertical="center" wrapText="1"/>
    </xf>
    <xf numFmtId="0" fontId="493" fillId="32" borderId="14" xfId="0" applyFont="1" applyFill="1" applyBorder="1" applyAlignment="1">
      <alignment vertical="center"/>
    </xf>
    <xf numFmtId="0" fontId="73" fillId="0" borderId="21" xfId="0" applyFont="1" applyBorder="1" applyAlignment="1">
      <alignment horizontal="center" vertical="center"/>
    </xf>
    <xf numFmtId="16" fontId="73" fillId="0" borderId="2" xfId="0" applyNumberFormat="1" applyFont="1" applyBorder="1" applyAlignment="1" applyProtection="1">
      <alignment horizontal="center" vertical="center"/>
      <protection locked="0"/>
    </xf>
    <xf numFmtId="16" fontId="526" fillId="0" borderId="2" xfId="0" applyNumberFormat="1" applyFont="1" applyBorder="1" applyAlignment="1" applyProtection="1">
      <alignment horizontal="center" vertical="center"/>
      <protection locked="0"/>
    </xf>
    <xf numFmtId="16" fontId="341" fillId="25" borderId="2" xfId="0" applyNumberFormat="1" applyFont="1" applyFill="1" applyBorder="1" applyAlignment="1">
      <alignment horizontal="center" vertical="center"/>
    </xf>
    <xf numFmtId="0" fontId="55" fillId="0" borderId="22" xfId="0" applyFont="1" applyBorder="1" applyAlignment="1">
      <alignment horizontal="center" vertical="center" wrapText="1"/>
    </xf>
    <xf numFmtId="0" fontId="56" fillId="0" borderId="12" xfId="0" applyFont="1" applyBorder="1" applyAlignment="1">
      <alignment horizontal="center" vertical="center"/>
    </xf>
    <xf numFmtId="0" fontId="209" fillId="0" borderId="0" xfId="0" applyFont="1" applyAlignment="1">
      <alignment horizontal="center" vertical="center"/>
    </xf>
    <xf numFmtId="16" fontId="209" fillId="0" borderId="0" xfId="0" applyNumberFormat="1" applyFont="1" applyAlignment="1">
      <alignment horizontal="center" vertical="center"/>
    </xf>
    <xf numFmtId="16" fontId="207" fillId="0" borderId="0" xfId="0" applyNumberFormat="1" applyFont="1" applyAlignment="1">
      <alignment horizontal="center" vertical="center"/>
    </xf>
    <xf numFmtId="0" fontId="206" fillId="0" borderId="0" xfId="0" applyFont="1" applyAlignment="1">
      <alignment vertical="center"/>
    </xf>
    <xf numFmtId="16" fontId="307" fillId="0" borderId="0" xfId="0" applyNumberFormat="1" applyFont="1" applyAlignment="1">
      <alignment horizontal="center" vertical="center"/>
    </xf>
    <xf numFmtId="0" fontId="164" fillId="0" borderId="0" xfId="0" applyFont="1" applyAlignment="1">
      <alignment horizontal="center" vertical="center"/>
    </xf>
    <xf numFmtId="0" fontId="145" fillId="0" borderId="0" xfId="0" applyFont="1" applyAlignment="1">
      <alignment vertical="center" wrapText="1"/>
    </xf>
    <xf numFmtId="0" fontId="142" fillId="19" borderId="16" xfId="0" applyFont="1" applyFill="1" applyBorder="1" applyAlignment="1">
      <alignment vertical="center"/>
    </xf>
    <xf numFmtId="0" fontId="143" fillId="0" borderId="67" xfId="0" applyFont="1" applyBorder="1" applyAlignment="1">
      <alignment horizontal="center" vertical="center" wrapText="1"/>
    </xf>
    <xf numFmtId="0" fontId="176" fillId="0" borderId="67" xfId="0" applyFont="1" applyBorder="1" applyAlignment="1">
      <alignment horizontal="center" vertical="center" wrapText="1"/>
    </xf>
    <xf numFmtId="0" fontId="176" fillId="33" borderId="67" xfId="0" applyFont="1" applyFill="1" applyBorder="1" applyAlignment="1">
      <alignment horizontal="center" vertical="center" wrapText="1"/>
    </xf>
    <xf numFmtId="0" fontId="143" fillId="33" borderId="67" xfId="0" applyFont="1" applyFill="1" applyBorder="1" applyAlignment="1">
      <alignment horizontal="center" vertical="center" wrapText="1"/>
    </xf>
    <xf numFmtId="0" fontId="143" fillId="0" borderId="3" xfId="0" applyFont="1" applyBorder="1" applyAlignment="1">
      <alignment vertical="center"/>
    </xf>
    <xf numFmtId="0" fontId="514" fillId="0" borderId="13" xfId="0" applyFont="1" applyBorder="1" applyAlignment="1">
      <alignment vertical="center"/>
    </xf>
    <xf numFmtId="0" fontId="141" fillId="19" borderId="13" xfId="0" applyFont="1" applyFill="1" applyBorder="1" applyAlignment="1">
      <alignment vertical="center"/>
    </xf>
    <xf numFmtId="0" fontId="508" fillId="19" borderId="13" xfId="0" applyFont="1" applyFill="1" applyBorder="1" applyAlignment="1">
      <alignment horizontal="center" vertical="center"/>
    </xf>
    <xf numFmtId="0" fontId="508" fillId="41" borderId="13" xfId="0" applyFont="1" applyFill="1" applyBorder="1" applyAlignment="1">
      <alignment horizontal="center" vertical="center"/>
    </xf>
    <xf numFmtId="0" fontId="508" fillId="41" borderId="12" xfId="0" applyFont="1" applyFill="1" applyBorder="1" applyAlignment="1">
      <alignment horizontal="center" vertical="center"/>
    </xf>
    <xf numFmtId="0" fontId="141" fillId="14" borderId="1" xfId="0" applyFont="1" applyFill="1" applyBorder="1" applyAlignment="1">
      <alignment vertical="center"/>
    </xf>
    <xf numFmtId="0" fontId="141" fillId="14" borderId="1" xfId="0" applyFont="1" applyFill="1" applyBorder="1" applyAlignment="1">
      <alignment horizontal="center" vertical="center"/>
    </xf>
    <xf numFmtId="16" fontId="141" fillId="14" borderId="1" xfId="0" applyNumberFormat="1" applyFont="1" applyFill="1" applyBorder="1" applyAlignment="1">
      <alignment horizontal="center" vertical="center"/>
    </xf>
    <xf numFmtId="16" fontId="141" fillId="14" borderId="21" xfId="0" applyNumberFormat="1" applyFont="1" applyFill="1" applyBorder="1" applyAlignment="1">
      <alignment horizontal="center" vertical="center"/>
    </xf>
    <xf numFmtId="16" fontId="141" fillId="33" borderId="1" xfId="0" applyNumberFormat="1" applyFont="1" applyFill="1" applyBorder="1" applyAlignment="1">
      <alignment horizontal="center" vertical="center"/>
    </xf>
    <xf numFmtId="16" fontId="141" fillId="0" borderId="21" xfId="0" applyNumberFormat="1" applyFont="1" applyBorder="1" applyAlignment="1">
      <alignment horizontal="center" vertical="center"/>
    </xf>
    <xf numFmtId="0" fontId="145" fillId="0" borderId="1" xfId="0" applyFont="1" applyBorder="1" applyAlignment="1">
      <alignment vertical="center"/>
    </xf>
    <xf numFmtId="16" fontId="141" fillId="4" borderId="21" xfId="0" applyNumberFormat="1" applyFont="1" applyFill="1" applyBorder="1" applyAlignment="1">
      <alignment horizontal="center" vertical="center"/>
    </xf>
    <xf numFmtId="0" fontId="145" fillId="0" borderId="1" xfId="0" applyFont="1" applyBorder="1" applyAlignment="1">
      <alignment horizontal="center" vertical="center"/>
    </xf>
    <xf numFmtId="16" fontId="145" fillId="14" borderId="1" xfId="0" applyNumberFormat="1" applyFont="1" applyFill="1" applyBorder="1" applyAlignment="1">
      <alignment horizontal="center" vertical="center"/>
    </xf>
    <xf numFmtId="0" fontId="145" fillId="14" borderId="1" xfId="0" applyFont="1" applyFill="1" applyBorder="1" applyAlignment="1">
      <alignment vertical="center"/>
    </xf>
    <xf numFmtId="0" fontId="145" fillId="14" borderId="1" xfId="0" applyFont="1" applyFill="1" applyBorder="1" applyAlignment="1">
      <alignment horizontal="center" vertical="center"/>
    </xf>
    <xf numFmtId="16" fontId="145" fillId="4" borderId="1" xfId="0" applyNumberFormat="1" applyFont="1" applyFill="1" applyBorder="1" applyAlignment="1">
      <alignment horizontal="center" vertical="center"/>
    </xf>
    <xf numFmtId="16" fontId="145" fillId="2" borderId="1" xfId="0" applyNumberFormat="1" applyFont="1" applyFill="1" applyBorder="1" applyAlignment="1">
      <alignment horizontal="center" vertical="center"/>
    </xf>
    <xf numFmtId="0" fontId="141" fillId="2" borderId="1" xfId="0" applyFont="1" applyFill="1" applyBorder="1" applyAlignment="1">
      <alignment vertical="center"/>
    </xf>
    <xf numFmtId="0" fontId="141" fillId="2" borderId="1" xfId="0" applyFont="1" applyFill="1" applyBorder="1" applyAlignment="1">
      <alignment horizontal="center" vertical="center"/>
    </xf>
    <xf numFmtId="0" fontId="145" fillId="26" borderId="1" xfId="0" applyFont="1" applyFill="1" applyBorder="1" applyAlignment="1">
      <alignment vertical="center"/>
    </xf>
    <xf numFmtId="0" fontId="145" fillId="26" borderId="1" xfId="0" applyFont="1" applyFill="1" applyBorder="1" applyAlignment="1">
      <alignment horizontal="center" vertical="center"/>
    </xf>
    <xf numFmtId="16" fontId="141" fillId="26" borderId="1" xfId="0" applyNumberFormat="1" applyFont="1" applyFill="1" applyBorder="1" applyAlignment="1">
      <alignment horizontal="center" vertical="center"/>
    </xf>
    <xf numFmtId="0" fontId="164" fillId="26" borderId="1" xfId="0" applyFont="1" applyFill="1" applyBorder="1" applyAlignment="1">
      <alignment vertical="center"/>
    </xf>
    <xf numFmtId="0" fontId="164" fillId="26" borderId="1" xfId="0" applyFont="1" applyFill="1" applyBorder="1" applyAlignment="1">
      <alignment horizontal="center" vertical="center"/>
    </xf>
    <xf numFmtId="0" fontId="144" fillId="0" borderId="1" xfId="0" applyFont="1" applyBorder="1" applyAlignment="1">
      <alignment vertical="center"/>
    </xf>
    <xf numFmtId="0" fontId="141" fillId="0" borderId="14" xfId="0" applyFont="1" applyBorder="1" applyAlignment="1">
      <alignment vertical="center"/>
    </xf>
    <xf numFmtId="0" fontId="141" fillId="0" borderId="14" xfId="0" applyFont="1" applyBorder="1" applyAlignment="1">
      <alignment horizontal="center" vertical="center"/>
    </xf>
    <xf numFmtId="16" fontId="141" fillId="0" borderId="14" xfId="0" applyNumberFormat="1" applyFont="1" applyBorder="1" applyAlignment="1">
      <alignment horizontal="center" vertical="center"/>
    </xf>
    <xf numFmtId="0" fontId="209" fillId="2" borderId="0" xfId="0" applyFont="1" applyFill="1" applyAlignment="1">
      <alignment horizontal="center" vertical="center"/>
    </xf>
    <xf numFmtId="16" fontId="209" fillId="2" borderId="0" xfId="0" applyNumberFormat="1" applyFont="1" applyFill="1" applyAlignment="1">
      <alignment horizontal="center" vertical="center"/>
    </xf>
    <xf numFmtId="16" fontId="321" fillId="0" borderId="0" xfId="0" applyNumberFormat="1" applyFont="1" applyAlignment="1">
      <alignment horizontal="center" vertical="center"/>
    </xf>
    <xf numFmtId="0" fontId="209" fillId="0" borderId="0" xfId="0" applyFont="1" applyAlignment="1">
      <alignment vertical="center"/>
    </xf>
    <xf numFmtId="16" fontId="268" fillId="0" borderId="0" xfId="0" applyNumberFormat="1" applyFont="1" applyAlignment="1">
      <alignment horizontal="center" vertical="center"/>
    </xf>
    <xf numFmtId="0" fontId="137" fillId="0" borderId="0" xfId="0" applyFont="1" applyAlignment="1">
      <alignment vertical="center"/>
    </xf>
    <xf numFmtId="0" fontId="121" fillId="0" borderId="0" xfId="2" applyFont="1" applyAlignment="1">
      <alignment horizontal="left" vertical="center"/>
    </xf>
    <xf numFmtId="0" fontId="109" fillId="0" borderId="0" xfId="2" applyFont="1" applyAlignment="1">
      <alignment horizontal="left" vertical="center"/>
    </xf>
    <xf numFmtId="0" fontId="109" fillId="0" borderId="0" xfId="2" applyFont="1" applyAlignment="1">
      <alignment horizontal="left" vertical="center" wrapText="1"/>
    </xf>
    <xf numFmtId="0" fontId="591" fillId="0" borderId="0" xfId="0" applyFont="1"/>
    <xf numFmtId="16" fontId="47" fillId="8" borderId="1" xfId="0" applyNumberFormat="1" applyFont="1" applyFill="1" applyBorder="1" applyAlignment="1">
      <alignment horizontal="center" vertical="center"/>
    </xf>
    <xf numFmtId="16" fontId="75" fillId="0" borderId="6" xfId="0" applyNumberFormat="1" applyFont="1" applyBorder="1" applyAlignment="1" applyProtection="1">
      <alignment horizontal="center" vertical="center"/>
      <protection locked="0"/>
    </xf>
    <xf numFmtId="16" fontId="344" fillId="0" borderId="11" xfId="0" applyNumberFormat="1" applyFont="1" applyBorder="1" applyAlignment="1" applyProtection="1">
      <alignment horizontal="center" vertical="center"/>
      <protection locked="0"/>
    </xf>
    <xf numFmtId="16" fontId="441" fillId="33" borderId="10" xfId="0" applyNumberFormat="1" applyFont="1" applyFill="1" applyBorder="1" applyAlignment="1" applyProtection="1">
      <alignment horizontal="left" vertical="center"/>
      <protection locked="0"/>
    </xf>
    <xf numFmtId="16" fontId="501" fillId="33" borderId="7" xfId="0" applyNumberFormat="1" applyFont="1" applyFill="1" applyBorder="1" applyAlignment="1" applyProtection="1">
      <alignment horizontal="center" vertical="center"/>
      <protection locked="0"/>
    </xf>
    <xf numFmtId="16" fontId="501" fillId="33" borderId="10" xfId="0" applyNumberFormat="1" applyFont="1" applyFill="1" applyBorder="1" applyAlignment="1" applyProtection="1">
      <alignment horizontal="center" vertical="center"/>
      <protection locked="0"/>
    </xf>
    <xf numFmtId="16" fontId="501" fillId="33" borderId="31" xfId="0" applyNumberFormat="1" applyFont="1" applyFill="1" applyBorder="1" applyAlignment="1" applyProtection="1">
      <alignment horizontal="center" vertical="center"/>
      <protection locked="0"/>
    </xf>
    <xf numFmtId="16" fontId="574" fillId="33" borderId="12" xfId="0" applyNumberFormat="1" applyFont="1" applyFill="1" applyBorder="1" applyAlignment="1" applyProtection="1">
      <alignment horizontal="left" vertical="center"/>
      <protection locked="0"/>
    </xf>
    <xf numFmtId="16" fontId="501" fillId="33" borderId="12" xfId="0" applyNumberFormat="1" applyFont="1" applyFill="1" applyBorder="1" applyAlignment="1" applyProtection="1">
      <alignment horizontal="center" vertical="center"/>
      <protection locked="0"/>
    </xf>
    <xf numFmtId="16" fontId="501" fillId="33" borderId="11" xfId="0" applyNumberFormat="1" applyFont="1" applyFill="1" applyBorder="1" applyAlignment="1" applyProtection="1">
      <alignment horizontal="center" vertical="center"/>
      <protection locked="0"/>
    </xf>
    <xf numFmtId="16" fontId="588" fillId="33" borderId="12" xfId="0" applyNumberFormat="1" applyFont="1" applyFill="1" applyBorder="1" applyAlignment="1" applyProtection="1">
      <alignment horizontal="left" vertical="center"/>
      <protection locked="0"/>
    </xf>
    <xf numFmtId="16" fontId="175" fillId="26" borderId="6" xfId="0" applyNumberFormat="1" applyFont="1" applyFill="1" applyBorder="1" applyAlignment="1" applyProtection="1">
      <alignment horizontal="center" vertical="center"/>
      <protection locked="0"/>
    </xf>
    <xf numFmtId="0" fontId="92" fillId="43" borderId="1" xfId="0" applyFont="1" applyFill="1" applyBorder="1" applyAlignment="1">
      <alignment horizontal="center" vertical="center" wrapText="1"/>
    </xf>
    <xf numFmtId="16" fontId="175" fillId="26" borderId="10" xfId="0" applyNumberFormat="1" applyFont="1" applyFill="1" applyBorder="1" applyAlignment="1" applyProtection="1">
      <alignment horizontal="left" vertical="center"/>
      <protection locked="0"/>
    </xf>
    <xf numFmtId="16" fontId="175" fillId="26" borderId="15" xfId="0" quotePrefix="1" applyNumberFormat="1" applyFont="1" applyFill="1" applyBorder="1" applyAlignment="1" applyProtection="1">
      <alignment horizontal="center" vertical="center"/>
      <protection locked="0"/>
    </xf>
    <xf numFmtId="16" fontId="391" fillId="26" borderId="7" xfId="0" applyNumberFormat="1" applyFont="1" applyFill="1" applyBorder="1" applyAlignment="1" applyProtection="1">
      <alignment horizontal="center" vertical="center"/>
      <protection locked="0"/>
    </xf>
    <xf numFmtId="16" fontId="391" fillId="26" borderId="12" xfId="0" applyNumberFormat="1" applyFont="1" applyFill="1" applyBorder="1" applyAlignment="1" applyProtection="1">
      <alignment horizontal="left" vertical="center"/>
      <protection locked="0"/>
    </xf>
    <xf numFmtId="16" fontId="391" fillId="26" borderId="5" xfId="0" applyNumberFormat="1" applyFont="1" applyFill="1" applyBorder="1" applyAlignment="1" applyProtection="1">
      <alignment horizontal="center" vertical="center"/>
      <protection locked="0"/>
    </xf>
    <xf numFmtId="169" fontId="391" fillId="26" borderId="5" xfId="0" applyNumberFormat="1" applyFont="1" applyFill="1" applyBorder="1" applyAlignment="1" applyProtection="1">
      <alignment horizontal="center" vertical="center"/>
      <protection locked="0"/>
    </xf>
    <xf numFmtId="169" fontId="391" fillId="26" borderId="55" xfId="0" applyNumberFormat="1" applyFont="1" applyFill="1" applyBorder="1" applyAlignment="1" applyProtection="1">
      <alignment horizontal="center" vertical="center"/>
      <protection locked="0"/>
    </xf>
    <xf numFmtId="0" fontId="75" fillId="2" borderId="68" xfId="2344" applyFont="1" applyFill="1" applyBorder="1" applyAlignment="1" applyProtection="1">
      <alignment vertical="center"/>
      <protection locked="0"/>
    </xf>
    <xf numFmtId="16" fontId="441" fillId="33" borderId="7" xfId="0" applyNumberFormat="1" applyFont="1" applyFill="1" applyBorder="1" applyAlignment="1" applyProtection="1">
      <alignment horizontal="center" vertical="center"/>
      <protection locked="0"/>
    </xf>
    <xf numFmtId="16" fontId="592" fillId="0" borderId="1" xfId="0" applyNumberFormat="1" applyFont="1" applyBorder="1" applyAlignment="1" applyProtection="1">
      <alignment horizontal="center" vertical="center"/>
      <protection locked="0"/>
    </xf>
    <xf numFmtId="16" fontId="260" fillId="4" borderId="2" xfId="13" applyNumberFormat="1" applyFont="1" applyFill="1" applyBorder="1" applyAlignment="1" applyProtection="1">
      <alignment horizontal="center" vertical="center"/>
    </xf>
    <xf numFmtId="0" fontId="143" fillId="0" borderId="20" xfId="0" applyFont="1" applyBorder="1" applyAlignment="1">
      <alignment horizontal="center" vertical="center" wrapText="1"/>
    </xf>
    <xf numFmtId="0" fontId="147" fillId="0" borderId="11" xfId="0" applyFont="1" applyBorder="1" applyAlignment="1">
      <alignment horizontal="center" vertical="center"/>
    </xf>
    <xf numFmtId="16" fontId="141" fillId="0" borderId="99" xfId="0" applyNumberFormat="1" applyFont="1" applyBorder="1" applyAlignment="1">
      <alignment horizontal="center"/>
    </xf>
    <xf numFmtId="16" fontId="141" fillId="4" borderId="99" xfId="0" applyNumberFormat="1" applyFont="1" applyFill="1" applyBorder="1" applyAlignment="1">
      <alignment horizontal="center"/>
    </xf>
    <xf numFmtId="0" fontId="147" fillId="0" borderId="1" xfId="0" applyFont="1" applyBorder="1" applyAlignment="1">
      <alignment horizontal="center" vertical="center"/>
    </xf>
    <xf numFmtId="0" fontId="147" fillId="0" borderId="0" xfId="0" applyFont="1" applyAlignment="1">
      <alignment horizontal="center" vertical="center"/>
    </xf>
    <xf numFmtId="0" fontId="445" fillId="0" borderId="12" xfId="0" applyFont="1" applyBorder="1" applyAlignment="1">
      <alignment horizontal="center" vertical="center"/>
    </xf>
    <xf numFmtId="0" fontId="445" fillId="0" borderId="71" xfId="0" applyFont="1" applyBorder="1" applyAlignment="1">
      <alignment horizontal="center" vertical="center"/>
    </xf>
    <xf numFmtId="0" fontId="37" fillId="32" borderId="117" xfId="0" applyFont="1" applyFill="1" applyBorder="1" applyAlignment="1">
      <alignment vertical="center"/>
    </xf>
    <xf numFmtId="0" fontId="0" fillId="32" borderId="20" xfId="0" applyFill="1" applyBorder="1" applyAlignment="1">
      <alignment vertical="center"/>
    </xf>
    <xf numFmtId="16" fontId="0" fillId="26" borderId="7" xfId="0" applyNumberFormat="1" applyFill="1" applyBorder="1" applyAlignment="1" applyProtection="1">
      <alignment horizontal="center" vertical="center"/>
      <protection locked="0"/>
    </xf>
    <xf numFmtId="16" fontId="0" fillId="26" borderId="14" xfId="0" applyNumberFormat="1" applyFill="1" applyBorder="1" applyAlignment="1" applyProtection="1">
      <alignment horizontal="center" vertical="center"/>
      <protection locked="0"/>
    </xf>
    <xf numFmtId="16" fontId="429" fillId="4" borderId="1" xfId="0" applyNumberFormat="1" applyFont="1" applyFill="1" applyBorder="1" applyAlignment="1" applyProtection="1">
      <alignment horizontal="center" vertical="center"/>
      <protection locked="0"/>
    </xf>
    <xf numFmtId="16" fontId="593" fillId="9" borderId="0" xfId="0" applyNumberFormat="1" applyFont="1" applyFill="1" applyAlignment="1">
      <alignment horizontal="left" vertical="center"/>
    </xf>
    <xf numFmtId="16" fontId="86" fillId="0" borderId="2" xfId="13" applyNumberFormat="1" applyFont="1" applyFill="1" applyBorder="1" applyAlignment="1" applyProtection="1">
      <alignment horizontal="center" vertical="center"/>
    </xf>
    <xf numFmtId="16" fontId="86" fillId="0" borderId="20" xfId="0" applyNumberFormat="1" applyFont="1" applyBorder="1" applyAlignment="1">
      <alignment horizontal="center" vertical="center"/>
    </xf>
    <xf numFmtId="16" fontId="550" fillId="4" borderId="1" xfId="0" applyNumberFormat="1" applyFont="1" applyFill="1" applyBorder="1" applyAlignment="1">
      <alignment horizontal="center" vertical="center" wrapText="1"/>
    </xf>
    <xf numFmtId="16" fontId="391" fillId="24" borderId="1" xfId="0" applyNumberFormat="1" applyFont="1" applyFill="1" applyBorder="1" applyAlignment="1" applyProtection="1">
      <alignment horizontal="center" vertical="center"/>
      <protection locked="0"/>
    </xf>
    <xf numFmtId="16" fontId="0" fillId="9" borderId="31" xfId="0" applyNumberFormat="1" applyFill="1" applyBorder="1" applyAlignment="1" applyProtection="1">
      <alignment horizontal="left" vertical="center"/>
      <protection locked="0"/>
    </xf>
    <xf numFmtId="16" fontId="0" fillId="9" borderId="31" xfId="0" applyNumberFormat="1" applyFill="1" applyBorder="1" applyAlignment="1" applyProtection="1">
      <alignment horizontal="center" vertical="center"/>
      <protection locked="0"/>
    </xf>
    <xf numFmtId="16" fontId="75" fillId="9" borderId="31" xfId="0" applyNumberFormat="1" applyFont="1" applyFill="1" applyBorder="1" applyAlignment="1" applyProtection="1">
      <alignment horizontal="center" vertical="center"/>
      <protection locked="0"/>
    </xf>
    <xf numFmtId="16" fontId="45" fillId="2" borderId="10" xfId="0" applyNumberFormat="1" applyFont="1" applyFill="1" applyBorder="1" applyAlignment="1" applyProtection="1">
      <alignment horizontal="left" vertical="center"/>
      <protection locked="0"/>
    </xf>
    <xf numFmtId="16" fontId="45" fillId="2" borderId="14" xfId="0" applyNumberFormat="1" applyFont="1" applyFill="1" applyBorder="1" applyAlignment="1" applyProtection="1">
      <alignment horizontal="left" vertical="center"/>
      <protection locked="0"/>
    </xf>
    <xf numFmtId="169" fontId="0" fillId="2" borderId="14" xfId="0" applyNumberFormat="1" applyFill="1" applyBorder="1" applyAlignment="1" applyProtection="1">
      <alignment horizontal="center" vertical="center"/>
      <protection locked="0"/>
    </xf>
    <xf numFmtId="169" fontId="0" fillId="2" borderId="17" xfId="0" applyNumberFormat="1" applyFill="1" applyBorder="1" applyAlignment="1" applyProtection="1">
      <alignment horizontal="center" vertical="center"/>
      <protection locked="0"/>
    </xf>
    <xf numFmtId="16" fontId="360" fillId="0" borderId="8" xfId="0" applyNumberFormat="1" applyFont="1" applyBorder="1" applyAlignment="1" applyProtection="1">
      <alignment horizontal="center" vertical="center"/>
      <protection locked="0"/>
    </xf>
    <xf numFmtId="16" fontId="531" fillId="2" borderId="10" xfId="0" applyNumberFormat="1" applyFont="1" applyFill="1" applyBorder="1" applyAlignment="1" applyProtection="1">
      <alignment horizontal="left" vertical="center"/>
      <protection locked="0"/>
    </xf>
    <xf numFmtId="16" fontId="148" fillId="4" borderId="1" xfId="13" applyNumberFormat="1" applyFont="1" applyFill="1" applyBorder="1" applyAlignment="1" applyProtection="1">
      <alignment horizontal="center" vertical="center"/>
    </xf>
    <xf numFmtId="0" fontId="0" fillId="2" borderId="52" xfId="0" applyFill="1" applyBorder="1" applyAlignment="1" applyProtection="1">
      <alignment vertical="center"/>
      <protection locked="0"/>
    </xf>
    <xf numFmtId="16" fontId="526" fillId="0" borderId="0" xfId="0" applyNumberFormat="1" applyFont="1" applyAlignment="1" applyProtection="1">
      <alignment horizontal="center" vertical="center"/>
      <protection locked="0"/>
    </xf>
    <xf numFmtId="16" fontId="526" fillId="26" borderId="0" xfId="0" applyNumberFormat="1" applyFont="1" applyFill="1" applyAlignment="1">
      <alignment horizontal="center" vertical="center"/>
    </xf>
    <xf numFmtId="0" fontId="179" fillId="0" borderId="0" xfId="0" applyFont="1"/>
    <xf numFmtId="16" fontId="281" fillId="0" borderId="21" xfId="0" applyNumberFormat="1" applyFont="1" applyBorder="1" applyAlignment="1" applyProtection="1">
      <alignment horizontal="center" vertical="center"/>
      <protection locked="0"/>
    </xf>
    <xf numFmtId="16" fontId="175" fillId="4" borderId="6" xfId="0" applyNumberFormat="1" applyFont="1" applyFill="1" applyBorder="1" applyAlignment="1" applyProtection="1">
      <alignment horizontal="center" vertical="center"/>
      <protection locked="0"/>
    </xf>
    <xf numFmtId="16" fontId="391" fillId="0" borderId="6" xfId="0" applyNumberFormat="1" applyFont="1" applyBorder="1" applyAlignment="1">
      <alignment horizontal="center" vertical="center"/>
    </xf>
    <xf numFmtId="16" fontId="391" fillId="0" borderId="7" xfId="0" applyNumberFormat="1" applyFont="1" applyBorder="1" applyAlignment="1">
      <alignment horizontal="center" vertical="center"/>
    </xf>
    <xf numFmtId="16" fontId="391" fillId="0" borderId="59" xfId="0" applyNumberFormat="1" applyFont="1" applyBorder="1" applyAlignment="1">
      <alignment horizontal="center" vertical="center"/>
    </xf>
    <xf numFmtId="16" fontId="594" fillId="0" borderId="12" xfId="0" applyNumberFormat="1" applyFont="1" applyBorder="1" applyAlignment="1" applyProtection="1">
      <alignment horizontal="left" vertical="center"/>
      <protection locked="0"/>
    </xf>
    <xf numFmtId="16" fontId="391" fillId="0" borderId="12" xfId="0" applyNumberFormat="1" applyFont="1" applyBorder="1" applyAlignment="1">
      <alignment horizontal="center" vertical="center"/>
    </xf>
    <xf numFmtId="16" fontId="391" fillId="0" borderId="61" xfId="0" applyNumberFormat="1" applyFont="1" applyBorder="1" applyAlignment="1">
      <alignment horizontal="center" vertical="center"/>
    </xf>
    <xf numFmtId="16" fontId="391" fillId="26" borderId="6" xfId="0" applyNumberFormat="1" applyFont="1" applyFill="1" applyBorder="1" applyAlignment="1">
      <alignment horizontal="center" vertical="center"/>
    </xf>
    <xf numFmtId="16" fontId="391" fillId="26" borderId="7" xfId="0" applyNumberFormat="1" applyFont="1" applyFill="1" applyBorder="1" applyAlignment="1">
      <alignment horizontal="center" vertical="center"/>
    </xf>
    <xf numFmtId="16" fontId="391" fillId="26" borderId="59" xfId="0" applyNumberFormat="1" applyFont="1" applyFill="1" applyBorder="1" applyAlignment="1">
      <alignment horizontal="center" vertical="center"/>
    </xf>
    <xf numFmtId="16" fontId="594" fillId="26" borderId="12" xfId="0" applyNumberFormat="1" applyFont="1" applyFill="1" applyBorder="1" applyAlignment="1" applyProtection="1">
      <alignment horizontal="left" vertical="center"/>
      <protection locked="0"/>
    </xf>
    <xf numFmtId="16" fontId="391" fillId="26" borderId="12" xfId="0" applyNumberFormat="1" applyFont="1" applyFill="1" applyBorder="1" applyAlignment="1">
      <alignment horizontal="center" vertical="center"/>
    </xf>
    <xf numFmtId="16" fontId="391" fillId="26" borderId="61" xfId="0" applyNumberFormat="1" applyFont="1" applyFill="1" applyBorder="1" applyAlignment="1">
      <alignment horizontal="center" vertical="center"/>
    </xf>
    <xf numFmtId="0" fontId="175" fillId="26" borderId="68" xfId="0" applyFont="1" applyFill="1" applyBorder="1" applyAlignment="1">
      <alignment vertical="center"/>
    </xf>
    <xf numFmtId="0" fontId="175" fillId="26" borderId="7" xfId="0" applyFont="1" applyFill="1" applyBorder="1" applyAlignment="1">
      <alignment horizontal="center" vertical="center" wrapText="1"/>
    </xf>
    <xf numFmtId="16" fontId="450" fillId="0" borderId="11" xfId="0" applyNumberFormat="1" applyFont="1" applyBorder="1" applyAlignment="1" applyProtection="1">
      <alignment horizontal="left" vertical="center"/>
      <protection locked="0"/>
    </xf>
    <xf numFmtId="16" fontId="450" fillId="0" borderId="11" xfId="0" applyNumberFormat="1" applyFont="1" applyBorder="1" applyAlignment="1" applyProtection="1">
      <alignment horizontal="center" vertical="center"/>
      <protection locked="0"/>
    </xf>
    <xf numFmtId="16" fontId="450" fillId="2" borderId="11" xfId="0" applyNumberFormat="1" applyFont="1" applyFill="1" applyBorder="1" applyAlignment="1" applyProtection="1">
      <alignment horizontal="center" vertical="center"/>
      <protection locked="0"/>
    </xf>
    <xf numFmtId="16" fontId="595" fillId="0" borderId="31" xfId="0" applyNumberFormat="1" applyFont="1" applyBorder="1" applyAlignment="1" applyProtection="1">
      <alignment horizontal="left" vertical="center"/>
      <protection locked="0"/>
    </xf>
    <xf numFmtId="16" fontId="596" fillId="0" borderId="6" xfId="0" applyNumberFormat="1" applyFont="1" applyBorder="1" applyAlignment="1" applyProtection="1">
      <alignment horizontal="center" vertical="center"/>
      <protection locked="0"/>
    </xf>
    <xf numFmtId="16" fontId="597" fillId="0" borderId="6" xfId="0" applyNumberFormat="1" applyFont="1" applyBorder="1" applyAlignment="1" applyProtection="1">
      <alignment horizontal="center" vertical="center"/>
      <protection locked="0"/>
    </xf>
    <xf numFmtId="16" fontId="143" fillId="0" borderId="0" xfId="0" applyNumberFormat="1" applyFont="1" applyAlignment="1">
      <alignment horizontal="center" vertical="center" wrapText="1"/>
    </xf>
    <xf numFmtId="16" fontId="275" fillId="8" borderId="101" xfId="0" applyNumberFormat="1" applyFont="1" applyFill="1" applyBorder="1" applyAlignment="1">
      <alignment horizontal="center" vertical="center" wrapText="1"/>
    </xf>
    <xf numFmtId="16" fontId="277" fillId="8" borderId="101" xfId="0" applyNumberFormat="1" applyFont="1" applyFill="1" applyBorder="1" applyAlignment="1">
      <alignment horizontal="center" vertical="center" wrapText="1"/>
    </xf>
    <xf numFmtId="16" fontId="277" fillId="8" borderId="52" xfId="0" applyNumberFormat="1" applyFont="1" applyFill="1" applyBorder="1" applyAlignment="1">
      <alignment horizontal="center" vertical="center" wrapText="1"/>
    </xf>
    <xf numFmtId="16" fontId="277" fillId="8" borderId="10" xfId="0" applyNumberFormat="1" applyFont="1" applyFill="1" applyBorder="1" applyAlignment="1">
      <alignment horizontal="center" vertical="center" wrapText="1"/>
    </xf>
    <xf numFmtId="0" fontId="277" fillId="8" borderId="1" xfId="0" applyFont="1" applyFill="1" applyBorder="1" applyAlignment="1">
      <alignment horizontal="center" vertical="center" wrapText="1"/>
    </xf>
    <xf numFmtId="0" fontId="277" fillId="0" borderId="1" xfId="0" applyFont="1" applyBorder="1" applyAlignment="1">
      <alignment horizontal="center" vertical="center" wrapText="1"/>
    </xf>
    <xf numFmtId="0" fontId="276" fillId="0" borderId="1" xfId="0" applyFont="1" applyBorder="1" applyAlignment="1">
      <alignment vertical="center"/>
    </xf>
    <xf numFmtId="16" fontId="391" fillId="0" borderId="7" xfId="0" applyNumberFormat="1" applyFont="1" applyBorder="1" applyAlignment="1" applyProtection="1">
      <alignment horizontal="center" wrapText="1"/>
      <protection locked="0"/>
    </xf>
    <xf numFmtId="0" fontId="20" fillId="4" borderId="0" xfId="0" applyFont="1" applyFill="1" applyAlignment="1">
      <alignment vertical="center"/>
    </xf>
    <xf numFmtId="0" fontId="86" fillId="4" borderId="0" xfId="0" applyFont="1" applyFill="1" applyAlignment="1">
      <alignment vertical="center"/>
    </xf>
    <xf numFmtId="1" fontId="598" fillId="0" borderId="0" xfId="0" applyNumberFormat="1" applyFont="1" applyAlignment="1">
      <alignment horizontal="center" vertical="center"/>
    </xf>
    <xf numFmtId="0" fontId="599" fillId="0" borderId="0" xfId="0" applyFont="1" applyAlignment="1">
      <alignment horizontal="center" vertical="center"/>
    </xf>
    <xf numFmtId="16" fontId="73" fillId="4" borderId="20" xfId="0" applyNumberFormat="1" applyFont="1" applyFill="1" applyBorder="1" applyAlignment="1" applyProtection="1">
      <alignment horizontal="center" vertical="center"/>
      <protection locked="0"/>
    </xf>
    <xf numFmtId="16" fontId="73" fillId="4" borderId="2" xfId="0" applyNumberFormat="1" applyFont="1" applyFill="1" applyBorder="1" applyAlignment="1" applyProtection="1">
      <alignment horizontal="center" vertical="center"/>
      <protection locked="0"/>
    </xf>
    <xf numFmtId="0" fontId="55" fillId="12" borderId="0" xfId="0" applyFont="1" applyFill="1" applyAlignment="1">
      <alignment vertical="center"/>
    </xf>
    <xf numFmtId="16" fontId="271" fillId="3" borderId="67" xfId="0" applyNumberFormat="1" applyFont="1" applyFill="1" applyBorder="1" applyAlignment="1">
      <alignment horizontal="center" vertical="center"/>
    </xf>
    <xf numFmtId="0" fontId="37" fillId="2" borderId="68" xfId="0" applyFont="1" applyFill="1" applyBorder="1" applyAlignment="1" applyProtection="1">
      <alignment vertical="center"/>
      <protection locked="0"/>
    </xf>
    <xf numFmtId="16" fontId="37" fillId="2" borderId="12" xfId="0" applyNumberFormat="1" applyFont="1" applyFill="1" applyBorder="1" applyAlignment="1" applyProtection="1">
      <alignment horizontal="left" vertical="center"/>
      <protection locked="0"/>
    </xf>
    <xf numFmtId="0" fontId="288" fillId="0" borderId="0" xfId="1" applyFont="1" applyAlignment="1">
      <alignment vertical="center"/>
    </xf>
    <xf numFmtId="0" fontId="21" fillId="0" borderId="0" xfId="1" applyFont="1" applyAlignment="1">
      <alignment vertical="center" wrapText="1"/>
    </xf>
    <xf numFmtId="0" fontId="288" fillId="0" borderId="0" xfId="1" applyFont="1" applyAlignment="1">
      <alignment horizontal="center" vertical="center"/>
    </xf>
    <xf numFmtId="0" fontId="288" fillId="0" borderId="0" xfId="1" applyFont="1" applyAlignment="1">
      <alignment horizontal="left" vertical="center"/>
    </xf>
    <xf numFmtId="0" fontId="317" fillId="0" borderId="0" xfId="1" applyFont="1" applyAlignment="1">
      <alignment vertical="center"/>
    </xf>
    <xf numFmtId="0" fontId="107" fillId="0" borderId="0" xfId="1" applyFont="1" applyAlignment="1">
      <alignment vertical="center"/>
    </xf>
    <xf numFmtId="0" fontId="107" fillId="0" borderId="0" xfId="1" applyFont="1" applyAlignment="1">
      <alignment horizontal="center" vertical="center"/>
    </xf>
    <xf numFmtId="0" fontId="107" fillId="0" borderId="0" xfId="1" applyFont="1" applyAlignment="1">
      <alignment horizontal="left" vertical="center"/>
    </xf>
    <xf numFmtId="0" fontId="122" fillId="0" borderId="0" xfId="1" applyFont="1" applyAlignment="1">
      <alignment vertical="center"/>
    </xf>
    <xf numFmtId="0" fontId="322" fillId="0" borderId="0" xfId="1" applyFont="1" applyAlignment="1">
      <alignment vertical="center"/>
    </xf>
    <xf numFmtId="16" fontId="21" fillId="0" borderId="0" xfId="1" applyNumberFormat="1" applyFont="1" applyAlignment="1">
      <alignment vertical="center"/>
    </xf>
    <xf numFmtId="16" fontId="520" fillId="0" borderId="0" xfId="2" applyNumberFormat="1" applyFont="1" applyAlignment="1">
      <alignment vertical="center"/>
    </xf>
    <xf numFmtId="16" fontId="519" fillId="0" borderId="0" xfId="2" applyNumberFormat="1" applyFont="1" applyAlignment="1">
      <alignment vertical="center" wrapText="1"/>
    </xf>
    <xf numFmtId="0" fontId="21" fillId="0" borderId="0" xfId="2" applyFont="1" applyAlignment="1">
      <alignment vertical="center" wrapText="1"/>
    </xf>
    <xf numFmtId="0" fontId="23" fillId="0" borderId="0" xfId="1" applyFont="1" applyAlignment="1">
      <alignment vertical="center"/>
    </xf>
    <xf numFmtId="0" fontId="24" fillId="0" borderId="0" xfId="0" applyFont="1" applyAlignment="1">
      <alignment horizontal="center" vertical="center"/>
    </xf>
    <xf numFmtId="0" fontId="24" fillId="0" borderId="0" xfId="0" applyFont="1" applyAlignment="1">
      <alignment horizontal="right" vertical="center"/>
    </xf>
    <xf numFmtId="0" fontId="242" fillId="0" borderId="0" xfId="0" applyFont="1"/>
    <xf numFmtId="0" fontId="24" fillId="0" borderId="0" xfId="0" applyFont="1" applyAlignment="1">
      <alignment horizontal="left" vertical="center"/>
    </xf>
    <xf numFmtId="0" fontId="123" fillId="0" borderId="0" xfId="13" applyFont="1" applyFill="1" applyAlignment="1" applyProtection="1">
      <alignment horizontal="left" vertical="center"/>
    </xf>
    <xf numFmtId="0" fontId="25" fillId="0" borderId="0" xfId="0" applyFont="1" applyAlignment="1">
      <alignment horizontal="center" vertical="center"/>
    </xf>
    <xf numFmtId="0" fontId="25" fillId="0" borderId="0" xfId="0" applyFont="1" applyAlignment="1">
      <alignment horizontal="left" vertical="center"/>
    </xf>
    <xf numFmtId="0" fontId="263" fillId="0" borderId="0" xfId="13" applyFont="1" applyFill="1" applyAlignment="1" applyProtection="1">
      <alignment horizontal="left" vertical="center"/>
    </xf>
    <xf numFmtId="0" fontId="264" fillId="0" borderId="0" xfId="0" applyFont="1"/>
    <xf numFmtId="0" fontId="263" fillId="0" borderId="0" xfId="0" applyFont="1"/>
    <xf numFmtId="0" fontId="535" fillId="0" borderId="2" xfId="13" applyFont="1" applyBorder="1" applyAlignment="1" applyProtection="1">
      <alignment horizontal="left" vertical="center" wrapText="1"/>
      <protection locked="0"/>
    </xf>
    <xf numFmtId="0" fontId="391" fillId="0" borderId="2" xfId="0" applyFont="1" applyBorder="1" applyAlignment="1" applyProtection="1">
      <alignment horizontal="center" vertical="center"/>
      <protection locked="0"/>
    </xf>
    <xf numFmtId="0" fontId="391" fillId="0" borderId="2" xfId="0" applyFont="1" applyBorder="1" applyAlignment="1" applyProtection="1">
      <alignment horizontal="left" vertical="center" wrapText="1"/>
      <protection locked="0"/>
    </xf>
    <xf numFmtId="0" fontId="391" fillId="0" borderId="2" xfId="1" applyFont="1" applyBorder="1" applyAlignment="1" applyProtection="1">
      <alignment horizontal="left" vertical="center" wrapText="1"/>
      <protection locked="0"/>
    </xf>
    <xf numFmtId="0" fontId="391" fillId="0" borderId="2" xfId="1" applyFont="1" applyBorder="1" applyAlignment="1" applyProtection="1">
      <alignment horizontal="center" vertical="center" wrapText="1"/>
      <protection locked="0"/>
    </xf>
    <xf numFmtId="0" fontId="391" fillId="0" borderId="2" xfId="0" applyFont="1" applyBorder="1" applyAlignment="1" applyProtection="1">
      <alignment vertical="center"/>
      <protection locked="0"/>
    </xf>
    <xf numFmtId="0" fontId="391" fillId="0" borderId="2" xfId="1" applyFont="1" applyBorder="1" applyAlignment="1" applyProtection="1">
      <alignment vertical="center" wrapText="1"/>
      <protection locked="0"/>
    </xf>
    <xf numFmtId="0" fontId="391" fillId="0" borderId="2" xfId="1" applyFont="1" applyBorder="1" applyAlignment="1" applyProtection="1">
      <alignment vertical="center"/>
      <protection locked="0"/>
    </xf>
    <xf numFmtId="0" fontId="535" fillId="0" borderId="1" xfId="13" applyFont="1" applyBorder="1" applyAlignment="1" applyProtection="1">
      <alignment horizontal="left" vertical="center" wrapText="1"/>
      <protection locked="0"/>
    </xf>
    <xf numFmtId="0" fontId="391" fillId="0" borderId="1" xfId="0" applyFont="1" applyBorder="1" applyAlignment="1" applyProtection="1">
      <alignment horizontal="left" vertical="center"/>
      <protection locked="0"/>
    </xf>
    <xf numFmtId="0" fontId="391" fillId="0" borderId="1" xfId="0" applyFont="1" applyBorder="1" applyAlignment="1" applyProtection="1">
      <alignment horizontal="center" vertical="center"/>
      <protection locked="0"/>
    </xf>
    <xf numFmtId="16" fontId="391" fillId="0" borderId="1" xfId="1" applyNumberFormat="1" applyFont="1" applyBorder="1" applyAlignment="1" applyProtection="1">
      <alignment horizontal="left" vertical="center" wrapText="1"/>
      <protection locked="0"/>
    </xf>
    <xf numFmtId="0" fontId="391" fillId="0" borderId="1" xfId="1" applyFont="1" applyBorder="1" applyAlignment="1" applyProtection="1">
      <alignment horizontal="left" vertical="center" wrapText="1"/>
      <protection locked="0"/>
    </xf>
    <xf numFmtId="0" fontId="391" fillId="0" borderId="1" xfId="1" applyFont="1" applyBorder="1" applyAlignment="1" applyProtection="1">
      <alignment vertical="center" wrapText="1"/>
      <protection locked="0"/>
    </xf>
    <xf numFmtId="0" fontId="391" fillId="0" borderId="1" xfId="1" applyFont="1" applyBorder="1" applyAlignment="1" applyProtection="1">
      <alignment horizontal="center" vertical="center" wrapText="1"/>
      <protection locked="0"/>
    </xf>
    <xf numFmtId="0" fontId="391" fillId="0" borderId="1" xfId="4" applyFont="1" applyBorder="1" applyAlignment="1" applyProtection="1">
      <alignment horizontal="left" vertical="center" wrapText="1"/>
      <protection locked="0"/>
    </xf>
    <xf numFmtId="0" fontId="391" fillId="24" borderId="1" xfId="0" applyFont="1" applyFill="1" applyBorder="1" applyAlignment="1" applyProtection="1">
      <alignment horizontal="left" vertical="center" wrapText="1"/>
      <protection locked="0"/>
    </xf>
    <xf numFmtId="0" fontId="391" fillId="24" borderId="2" xfId="1" applyFont="1" applyFill="1" applyBorder="1" applyAlignment="1" applyProtection="1">
      <alignment horizontal="left" vertical="center" wrapText="1"/>
      <protection locked="0"/>
    </xf>
    <xf numFmtId="0" fontId="391" fillId="24" borderId="2" xfId="1" applyFont="1" applyFill="1" applyBorder="1" applyAlignment="1" applyProtection="1">
      <alignment horizontal="center" vertical="center" wrapText="1"/>
      <protection locked="0"/>
    </xf>
    <xf numFmtId="0" fontId="391" fillId="24" borderId="1" xfId="0" applyFont="1" applyFill="1" applyBorder="1" applyAlignment="1" applyProtection="1">
      <alignment vertical="center"/>
      <protection locked="0"/>
    </xf>
    <xf numFmtId="0" fontId="391" fillId="24" borderId="2" xfId="1" applyFont="1" applyFill="1" applyBorder="1" applyAlignment="1" applyProtection="1">
      <alignment vertical="center" wrapText="1"/>
      <protection locked="0"/>
    </xf>
    <xf numFmtId="0" fontId="391" fillId="0" borderId="1" xfId="0" applyFont="1" applyBorder="1" applyAlignment="1" applyProtection="1">
      <alignment horizontal="left" vertical="center" wrapText="1"/>
      <protection locked="0"/>
    </xf>
    <xf numFmtId="0" fontId="391" fillId="0" borderId="1" xfId="0" applyFont="1" applyBorder="1" applyAlignment="1" applyProtection="1">
      <alignment vertical="center"/>
      <protection locked="0"/>
    </xf>
    <xf numFmtId="0" fontId="536" fillId="0" borderId="1" xfId="13" applyFont="1" applyBorder="1" applyAlignment="1" applyProtection="1">
      <alignment horizontal="left" vertical="center" wrapText="1"/>
      <protection locked="0"/>
    </xf>
    <xf numFmtId="0" fontId="391" fillId="2" borderId="1" xfId="4" applyFont="1" applyFill="1" applyBorder="1" applyAlignment="1" applyProtection="1">
      <alignment horizontal="left" vertical="center" wrapText="1"/>
      <protection locked="0"/>
    </xf>
    <xf numFmtId="0" fontId="391" fillId="0" borderId="1" xfId="1" quotePrefix="1" applyFont="1" applyBorder="1" applyAlignment="1" applyProtection="1">
      <alignment horizontal="center" vertical="center" wrapText="1"/>
      <protection locked="0"/>
    </xf>
    <xf numFmtId="0" fontId="535" fillId="0" borderId="1" xfId="13" applyFont="1" applyFill="1" applyBorder="1" applyAlignment="1" applyProtection="1">
      <alignment horizontal="left" vertical="center" wrapText="1"/>
      <protection locked="0"/>
    </xf>
    <xf numFmtId="0" fontId="535" fillId="2" borderId="1" xfId="13" applyFont="1" applyFill="1" applyBorder="1" applyAlignment="1" applyProtection="1">
      <alignment horizontal="left" vertical="center" wrapText="1"/>
      <protection locked="0"/>
    </xf>
    <xf numFmtId="0" fontId="344" fillId="0" borderId="1" xfId="1" applyFont="1" applyBorder="1" applyAlignment="1" applyProtection="1">
      <alignment vertical="center" wrapText="1"/>
      <protection locked="0"/>
    </xf>
    <xf numFmtId="0" fontId="391" fillId="4" borderId="1" xfId="0" applyFont="1" applyFill="1" applyBorder="1" applyAlignment="1" applyProtection="1">
      <alignment horizontal="left" vertical="center" wrapText="1"/>
      <protection locked="0"/>
    </xf>
    <xf numFmtId="0" fontId="391" fillId="4" borderId="2" xfId="1" applyFont="1" applyFill="1" applyBorder="1" applyAlignment="1" applyProtection="1">
      <alignment horizontal="left" vertical="center" wrapText="1"/>
      <protection locked="0"/>
    </xf>
    <xf numFmtId="0" fontId="391" fillId="4" borderId="2" xfId="1" applyFont="1" applyFill="1" applyBorder="1" applyAlignment="1" applyProtection="1">
      <alignment horizontal="center" vertical="center" wrapText="1"/>
      <protection locked="0"/>
    </xf>
    <xf numFmtId="0" fontId="391" fillId="4" borderId="1" xfId="0" applyFont="1" applyFill="1" applyBorder="1" applyAlignment="1" applyProtection="1">
      <alignment vertical="center"/>
      <protection locked="0"/>
    </xf>
    <xf numFmtId="0" fontId="391" fillId="4" borderId="2" xfId="1" applyFont="1" applyFill="1" applyBorder="1" applyAlignment="1" applyProtection="1">
      <alignment vertical="center" wrapText="1"/>
      <protection locked="0"/>
    </xf>
    <xf numFmtId="0" fontId="487" fillId="0" borderId="1" xfId="1" applyFont="1" applyBorder="1" applyAlignment="1" applyProtection="1">
      <alignment vertical="center" wrapText="1"/>
      <protection locked="0"/>
    </xf>
    <xf numFmtId="0" fontId="476" fillId="0" borderId="1" xfId="0" applyFont="1" applyBorder="1" applyAlignment="1" applyProtection="1">
      <alignment horizontal="center" vertical="center"/>
      <protection locked="0"/>
    </xf>
    <xf numFmtId="0" fontId="476" fillId="4" borderId="1" xfId="0" applyFont="1" applyFill="1" applyBorder="1" applyAlignment="1" applyProtection="1">
      <alignment horizontal="left" vertical="center" wrapText="1"/>
      <protection locked="0"/>
    </xf>
    <xf numFmtId="0" fontId="476" fillId="4" borderId="1" xfId="0" applyFont="1" applyFill="1" applyBorder="1" applyAlignment="1" applyProtection="1">
      <alignment vertical="center"/>
      <protection locked="0"/>
    </xf>
    <xf numFmtId="0" fontId="391" fillId="0" borderId="1" xfId="3" applyFont="1" applyBorder="1" applyAlignment="1" applyProtection="1">
      <alignment horizontal="left" vertical="center" wrapText="1"/>
      <protection locked="0"/>
    </xf>
    <xf numFmtId="0" fontId="391" fillId="4" borderId="1" xfId="1" applyFont="1" applyFill="1" applyBorder="1" applyAlignment="1" applyProtection="1">
      <alignment vertical="center" wrapText="1"/>
      <protection locked="0"/>
    </xf>
    <xf numFmtId="0" fontId="477" fillId="4" borderId="1" xfId="0" applyFont="1" applyFill="1" applyBorder="1" applyAlignment="1" applyProtection="1">
      <alignment horizontal="left" vertical="center" wrapText="1"/>
      <protection locked="0"/>
    </xf>
    <xf numFmtId="0" fontId="391" fillId="0" borderId="1" xfId="0" applyFont="1" applyBorder="1" applyAlignment="1" applyProtection="1">
      <alignment vertical="center" wrapText="1"/>
      <protection locked="0"/>
    </xf>
    <xf numFmtId="0" fontId="391" fillId="0" borderId="19" xfId="0" applyFont="1" applyBorder="1" applyAlignment="1" applyProtection="1">
      <alignment horizontal="center" vertical="center"/>
      <protection locked="0"/>
    </xf>
    <xf numFmtId="0" fontId="391" fillId="4" borderId="19" xfId="0" applyFont="1" applyFill="1" applyBorder="1" applyAlignment="1" applyProtection="1">
      <alignment vertical="center"/>
      <protection locked="0"/>
    </xf>
    <xf numFmtId="0" fontId="477" fillId="0" borderId="1" xfId="0" applyFont="1" applyBorder="1" applyAlignment="1" applyProtection="1">
      <alignment horizontal="left" vertical="center" wrapText="1"/>
      <protection locked="0"/>
    </xf>
    <xf numFmtId="0" fontId="391" fillId="0" borderId="19" xfId="0" applyFont="1" applyBorder="1" applyAlignment="1" applyProtection="1">
      <alignment vertical="center"/>
      <protection locked="0"/>
    </xf>
    <xf numFmtId="0" fontId="344" fillId="0" borderId="1" xfId="0" applyFont="1" applyBorder="1" applyAlignment="1" applyProtection="1">
      <alignment vertical="center" wrapText="1"/>
      <protection locked="0"/>
    </xf>
    <xf numFmtId="0" fontId="391" fillId="2" borderId="1" xfId="6" applyFont="1" applyFill="1" applyBorder="1" applyAlignment="1" applyProtection="1">
      <alignment horizontal="left" vertical="center" wrapText="1"/>
      <protection locked="0"/>
    </xf>
    <xf numFmtId="0" fontId="175" fillId="0" borderId="1" xfId="1" applyFont="1" applyBorder="1" applyAlignment="1" applyProtection="1">
      <alignment vertical="center" wrapText="1"/>
      <protection locked="0"/>
    </xf>
    <xf numFmtId="0" fontId="476" fillId="0" borderId="1" xfId="1" applyFont="1" applyBorder="1" applyAlignment="1" applyProtection="1">
      <alignment vertical="center" wrapText="1"/>
      <protection locked="0"/>
    </xf>
    <xf numFmtId="0" fontId="486" fillId="0" borderId="1" xfId="0" applyFont="1" applyBorder="1" applyAlignment="1" applyProtection="1">
      <alignment vertical="center" wrapText="1"/>
      <protection locked="0"/>
    </xf>
    <xf numFmtId="16" fontId="391" fillId="4" borderId="1" xfId="1" applyNumberFormat="1" applyFont="1" applyFill="1" applyBorder="1" applyAlignment="1" applyProtection="1">
      <alignment horizontal="left" vertical="center" wrapText="1"/>
      <protection locked="0"/>
    </xf>
    <xf numFmtId="0" fontId="391" fillId="4" borderId="1" xfId="1" applyFont="1" applyFill="1" applyBorder="1" applyAlignment="1" applyProtection="1">
      <alignment horizontal="left" vertical="center" wrapText="1"/>
      <protection locked="0"/>
    </xf>
    <xf numFmtId="0" fontId="478" fillId="0" borderId="1" xfId="0" applyFont="1" applyBorder="1" applyAlignment="1" applyProtection="1">
      <alignment vertical="center" wrapText="1"/>
      <protection locked="0"/>
    </xf>
    <xf numFmtId="0" fontId="391" fillId="33" borderId="2" xfId="1" applyFont="1" applyFill="1" applyBorder="1" applyAlignment="1" applyProtection="1">
      <alignment horizontal="left" vertical="center" wrapText="1"/>
      <protection locked="0"/>
    </xf>
    <xf numFmtId="0" fontId="391" fillId="33" borderId="2" xfId="1" applyFont="1" applyFill="1" applyBorder="1" applyAlignment="1" applyProtection="1">
      <alignment horizontal="center" vertical="center" wrapText="1"/>
      <protection locked="0"/>
    </xf>
    <xf numFmtId="0" fontId="391" fillId="0" borderId="1" xfId="8" applyFont="1" applyBorder="1" applyAlignment="1" applyProtection="1">
      <alignment horizontal="left" vertical="center" wrapText="1"/>
      <protection locked="0"/>
    </xf>
    <xf numFmtId="0" fontId="344" fillId="0" borderId="2" xfId="1" applyFont="1" applyBorder="1" applyAlignment="1" applyProtection="1">
      <alignment vertical="center"/>
      <protection locked="0"/>
    </xf>
    <xf numFmtId="0" fontId="391" fillId="3" borderId="1" xfId="1" applyFont="1" applyFill="1" applyBorder="1" applyAlignment="1" applyProtection="1">
      <alignment vertical="center" wrapText="1"/>
      <protection locked="0"/>
    </xf>
    <xf numFmtId="0" fontId="556" fillId="0" borderId="1" xfId="13" applyFont="1" applyBorder="1" applyAlignment="1" applyProtection="1">
      <alignment horizontal="left" vertical="center" wrapText="1"/>
      <protection locked="0"/>
    </xf>
    <xf numFmtId="0" fontId="476" fillId="0" borderId="1" xfId="0" applyFont="1" applyBorder="1" applyAlignment="1" applyProtection="1">
      <alignment horizontal="left" vertical="center" wrapText="1"/>
      <protection locked="0"/>
    </xf>
    <xf numFmtId="0" fontId="476" fillId="0" borderId="1" xfId="0" applyFont="1" applyBorder="1" applyAlignment="1" applyProtection="1">
      <alignment vertical="center"/>
      <protection locked="0"/>
    </xf>
    <xf numFmtId="0" fontId="391" fillId="0" borderId="1" xfId="10" applyFont="1" applyBorder="1" applyAlignment="1" applyProtection="1">
      <alignment horizontal="left" vertical="center" wrapText="1"/>
      <protection locked="0"/>
    </xf>
    <xf numFmtId="0" fontId="391" fillId="4" borderId="1" xfId="5" applyFont="1" applyFill="1" applyBorder="1" applyAlignment="1" applyProtection="1">
      <alignment horizontal="left" vertical="center" wrapText="1"/>
      <protection locked="0"/>
    </xf>
    <xf numFmtId="0" fontId="391" fillId="0" borderId="1" xfId="5" applyFont="1" applyBorder="1" applyAlignment="1" applyProtection="1">
      <alignment horizontal="left" vertical="center" wrapText="1"/>
      <protection locked="0"/>
    </xf>
    <xf numFmtId="0" fontId="391" fillId="2" borderId="1" xfId="1" applyFont="1" applyFill="1" applyBorder="1" applyAlignment="1" applyProtection="1">
      <alignment horizontal="left" vertical="center" wrapText="1"/>
      <protection locked="0"/>
    </xf>
    <xf numFmtId="0" fontId="391" fillId="0" borderId="19" xfId="0" applyFont="1" applyBorder="1" applyAlignment="1" applyProtection="1">
      <alignment horizontal="left" vertical="center" wrapText="1"/>
      <protection locked="0"/>
    </xf>
    <xf numFmtId="0" fontId="537" fillId="0" borderId="1" xfId="13" applyFont="1" applyFill="1" applyBorder="1" applyAlignment="1" applyProtection="1">
      <alignment horizontal="left" vertical="center" wrapText="1"/>
      <protection locked="0"/>
    </xf>
    <xf numFmtId="0" fontId="391" fillId="0" borderId="2" xfId="1" applyFont="1" applyBorder="1" applyAlignment="1" applyProtection="1">
      <alignment horizontal="center" vertical="center"/>
      <protection locked="0"/>
    </xf>
    <xf numFmtId="0" fontId="536" fillId="0" borderId="1" xfId="13" applyFont="1" applyBorder="1" applyAlignment="1" applyProtection="1">
      <alignment vertical="center" wrapText="1"/>
      <protection locked="0"/>
    </xf>
    <xf numFmtId="0" fontId="537" fillId="0" borderId="1" xfId="13" applyFont="1" applyBorder="1" applyAlignment="1" applyProtection="1">
      <alignment horizontal="left" vertical="center" wrapText="1"/>
      <protection locked="0"/>
    </xf>
    <xf numFmtId="0" fontId="391" fillId="24" borderId="1" xfId="1" applyFont="1" applyFill="1" applyBorder="1" applyAlignment="1" applyProtection="1">
      <alignment horizontal="left" vertical="center" wrapText="1"/>
      <protection locked="0"/>
    </xf>
    <xf numFmtId="0" fontId="175" fillId="0" borderId="2" xfId="1" applyFont="1" applyBorder="1" applyAlignment="1" applyProtection="1">
      <alignment horizontal="left" vertical="center" wrapText="1"/>
      <protection locked="0"/>
    </xf>
    <xf numFmtId="0" fontId="391" fillId="0" borderId="19" xfId="1" applyFont="1" applyBorder="1" applyAlignment="1" applyProtection="1">
      <alignment horizontal="left" vertical="center" wrapText="1"/>
      <protection locked="0"/>
    </xf>
    <xf numFmtId="0" fontId="391" fillId="0" borderId="19" xfId="1" applyFont="1" applyBorder="1" applyAlignment="1" applyProtection="1">
      <alignment vertical="center" wrapText="1"/>
      <protection locked="0"/>
    </xf>
    <xf numFmtId="0" fontId="391" fillId="2" borderId="1" xfId="1" applyFont="1" applyFill="1" applyBorder="1" applyAlignment="1" applyProtection="1">
      <alignment horizontal="center" vertical="center" wrapText="1"/>
      <protection locked="0"/>
    </xf>
    <xf numFmtId="0" fontId="344" fillId="2" borderId="1" xfId="0" applyFont="1" applyFill="1" applyBorder="1" applyAlignment="1" applyProtection="1">
      <alignment horizontal="left" vertical="center" wrapText="1"/>
      <protection locked="0"/>
    </xf>
    <xf numFmtId="0" fontId="391" fillId="2" borderId="2" xfId="1" applyFont="1" applyFill="1" applyBorder="1" applyAlignment="1" applyProtection="1">
      <alignment horizontal="left" vertical="center" wrapText="1"/>
      <protection locked="0"/>
    </xf>
    <xf numFmtId="0" fontId="391" fillId="2" borderId="2" xfId="1" applyFont="1" applyFill="1" applyBorder="1" applyAlignment="1" applyProtection="1">
      <alignment vertical="center" wrapText="1"/>
      <protection locked="0"/>
    </xf>
    <xf numFmtId="0" fontId="391" fillId="0" borderId="1" xfId="1" applyFont="1" applyBorder="1" applyAlignment="1" applyProtection="1">
      <alignment vertical="center"/>
      <protection locked="0"/>
    </xf>
    <xf numFmtId="0" fontId="476" fillId="0" borderId="19" xfId="0" applyFont="1" applyBorder="1" applyAlignment="1" applyProtection="1">
      <alignment horizontal="center" vertical="center"/>
      <protection locked="0"/>
    </xf>
    <xf numFmtId="0" fontId="476" fillId="4" borderId="19" xfId="0" applyFont="1" applyFill="1" applyBorder="1" applyAlignment="1" applyProtection="1">
      <alignment horizontal="left" vertical="center" wrapText="1"/>
      <protection locked="0"/>
    </xf>
    <xf numFmtId="0" fontId="476" fillId="4" borderId="19" xfId="0" applyFont="1" applyFill="1" applyBorder="1" applyAlignment="1" applyProtection="1">
      <alignment vertical="center"/>
      <protection locked="0"/>
    </xf>
    <xf numFmtId="0" fontId="391" fillId="0" borderId="21" xfId="1" applyFont="1" applyBorder="1" applyAlignment="1" applyProtection="1">
      <alignment horizontal="center" vertical="center" wrapText="1"/>
      <protection locked="0"/>
    </xf>
    <xf numFmtId="0" fontId="391" fillId="0" borderId="21" xfId="1" applyFont="1" applyBorder="1" applyAlignment="1" applyProtection="1">
      <alignment horizontal="left" vertical="center" wrapText="1"/>
      <protection locked="0"/>
    </xf>
    <xf numFmtId="0" fontId="391" fillId="0" borderId="21" xfId="1" applyFont="1" applyBorder="1" applyAlignment="1" applyProtection="1">
      <alignment vertical="center" wrapText="1"/>
      <protection locked="0"/>
    </xf>
    <xf numFmtId="0" fontId="391" fillId="0" borderId="21" xfId="0" applyFont="1" applyBorder="1" applyAlignment="1" applyProtection="1">
      <alignment horizontal="center" vertical="center"/>
      <protection locked="0"/>
    </xf>
    <xf numFmtId="16" fontId="391" fillId="0" borderId="21" xfId="1" applyNumberFormat="1" applyFont="1" applyBorder="1" applyAlignment="1" applyProtection="1">
      <alignment horizontal="left" vertical="center" wrapText="1"/>
      <protection locked="0"/>
    </xf>
    <xf numFmtId="16" fontId="391" fillId="4" borderId="21" xfId="1" applyNumberFormat="1" applyFont="1" applyFill="1" applyBorder="1" applyAlignment="1" applyProtection="1">
      <alignment horizontal="left" vertical="center" wrapText="1"/>
      <protection locked="0"/>
    </xf>
    <xf numFmtId="0" fontId="391" fillId="4" borderId="21" xfId="1" applyFont="1" applyFill="1" applyBorder="1" applyAlignment="1" applyProtection="1">
      <alignment horizontal="left" vertical="center" wrapText="1"/>
      <protection locked="0"/>
    </xf>
    <xf numFmtId="0" fontId="391" fillId="4" borderId="21" xfId="1" applyFont="1" applyFill="1" applyBorder="1" applyAlignment="1" applyProtection="1">
      <alignment vertical="center" wrapText="1"/>
      <protection locked="0"/>
    </xf>
    <xf numFmtId="16" fontId="391" fillId="0" borderId="2" xfId="1" applyNumberFormat="1" applyFont="1" applyBorder="1" applyAlignment="1" applyProtection="1">
      <alignment vertical="center"/>
      <protection locked="0"/>
    </xf>
    <xf numFmtId="16" fontId="391" fillId="0" borderId="19" xfId="1" applyNumberFormat="1" applyFont="1" applyBorder="1" applyAlignment="1" applyProtection="1">
      <alignment horizontal="left" vertical="center" wrapText="1"/>
      <protection locked="0"/>
    </xf>
    <xf numFmtId="0" fontId="391" fillId="0" borderId="21" xfId="0" applyFont="1" applyBorder="1" applyAlignment="1" applyProtection="1">
      <alignment horizontal="left" vertical="center" wrapText="1"/>
      <protection locked="0"/>
    </xf>
    <xf numFmtId="0" fontId="391" fillId="0" borderId="21" xfId="0" applyFont="1" applyBorder="1" applyAlignment="1" applyProtection="1">
      <alignment vertical="center"/>
      <protection locked="0"/>
    </xf>
    <xf numFmtId="0" fontId="391" fillId="4" borderId="21" xfId="0" applyFont="1" applyFill="1" applyBorder="1" applyAlignment="1" applyProtection="1">
      <alignment vertical="center"/>
      <protection locked="0"/>
    </xf>
    <xf numFmtId="0" fontId="449" fillId="0" borderId="1" xfId="7" applyFont="1" applyBorder="1" applyAlignment="1" applyProtection="1">
      <alignment horizontal="left" vertical="center" wrapText="1"/>
      <protection locked="0"/>
    </xf>
    <xf numFmtId="0" fontId="360" fillId="0" borderId="2" xfId="1" applyFont="1" applyBorder="1" applyAlignment="1" applyProtection="1">
      <alignment vertical="center"/>
      <protection locked="0"/>
    </xf>
    <xf numFmtId="0" fontId="476" fillId="0" borderId="21" xfId="0" applyFont="1" applyBorder="1" applyAlignment="1" applyProtection="1">
      <alignment horizontal="center" vertical="center"/>
      <protection locked="0"/>
    </xf>
    <xf numFmtId="0" fontId="476" fillId="4" borderId="21" xfId="0" applyFont="1" applyFill="1" applyBorder="1" applyAlignment="1" applyProtection="1">
      <alignment horizontal="left" vertical="center" wrapText="1"/>
      <protection locked="0"/>
    </xf>
    <xf numFmtId="0" fontId="476" fillId="4" borderId="21" xfId="0" applyFont="1" applyFill="1" applyBorder="1" applyAlignment="1" applyProtection="1">
      <alignment vertical="center"/>
      <protection locked="0"/>
    </xf>
    <xf numFmtId="0" fontId="476" fillId="0" borderId="21" xfId="0" applyFont="1" applyBorder="1" applyAlignment="1" applyProtection="1">
      <alignment horizontal="left" vertical="center" wrapText="1"/>
      <protection locked="0"/>
    </xf>
    <xf numFmtId="0" fontId="476" fillId="0" borderId="21" xfId="0" applyFont="1" applyBorder="1" applyAlignment="1" applyProtection="1">
      <alignment vertical="center"/>
      <protection locked="0"/>
    </xf>
    <xf numFmtId="0" fontId="391" fillId="4" borderId="19" xfId="1" applyFont="1" applyFill="1" applyBorder="1" applyAlignment="1" applyProtection="1">
      <alignment horizontal="left" vertical="center" wrapText="1"/>
      <protection locked="0"/>
    </xf>
    <xf numFmtId="0" fontId="391" fillId="0" borderId="19" xfId="1" applyFont="1" applyBorder="1" applyAlignment="1" applyProtection="1">
      <alignment horizontal="center" vertical="center" wrapText="1"/>
      <protection locked="0"/>
    </xf>
    <xf numFmtId="0" fontId="391" fillId="4" borderId="21" xfId="0" applyFont="1" applyFill="1" applyBorder="1" applyAlignment="1" applyProtection="1">
      <alignment horizontal="left" vertical="center" wrapText="1"/>
      <protection locked="0"/>
    </xf>
    <xf numFmtId="0" fontId="391" fillId="4" borderId="19" xfId="0" applyFont="1" applyFill="1" applyBorder="1" applyAlignment="1" applyProtection="1">
      <alignment horizontal="left" vertical="center" wrapText="1"/>
      <protection locked="0"/>
    </xf>
    <xf numFmtId="0" fontId="450" fillId="0" borderId="1" xfId="3" applyFont="1" applyBorder="1" applyAlignment="1" applyProtection="1">
      <alignment horizontal="left" vertical="center" wrapText="1"/>
      <protection locked="0"/>
    </xf>
    <xf numFmtId="0" fontId="450" fillId="0" borderId="19" xfId="1" applyFont="1" applyBorder="1" applyAlignment="1" applyProtection="1">
      <alignment horizontal="center" vertical="center" wrapText="1"/>
      <protection locked="0"/>
    </xf>
    <xf numFmtId="0" fontId="450" fillId="0" borderId="19" xfId="1" applyFont="1" applyBorder="1" applyAlignment="1" applyProtection="1">
      <alignment horizontal="left" vertical="center" wrapText="1"/>
      <protection locked="0"/>
    </xf>
    <xf numFmtId="0" fontId="450" fillId="0" borderId="1" xfId="1" applyFont="1" applyBorder="1" applyAlignment="1" applyProtection="1">
      <alignment horizontal="left" vertical="center" wrapText="1"/>
      <protection locked="0"/>
    </xf>
    <xf numFmtId="0" fontId="344" fillId="2" borderId="19" xfId="1" applyFont="1" applyFill="1" applyBorder="1" applyAlignment="1" applyProtection="1">
      <alignment horizontal="left" vertical="center" wrapText="1"/>
      <protection locked="0"/>
    </xf>
    <xf numFmtId="0" fontId="391" fillId="2" borderId="19" xfId="1" applyFont="1" applyFill="1" applyBorder="1" applyAlignment="1" applyProtection="1">
      <alignment horizontal="left" vertical="center" wrapText="1"/>
      <protection locked="0"/>
    </xf>
    <xf numFmtId="0" fontId="391" fillId="2" borderId="2" xfId="1" applyFont="1" applyFill="1" applyBorder="1" applyAlignment="1" applyProtection="1">
      <alignment horizontal="center" vertical="center" wrapText="1"/>
      <protection locked="0"/>
    </xf>
    <xf numFmtId="0" fontId="449" fillId="2" borderId="19" xfId="12" applyFont="1" applyFill="1" applyBorder="1" applyAlignment="1" applyProtection="1">
      <alignment vertical="center" wrapText="1"/>
      <protection locked="0"/>
    </xf>
    <xf numFmtId="0" fontId="175" fillId="2" borderId="1" xfId="1" applyFont="1" applyFill="1" applyBorder="1" applyAlignment="1" applyProtection="1">
      <alignment vertical="center" wrapText="1"/>
      <protection locked="0"/>
    </xf>
    <xf numFmtId="0" fontId="174" fillId="2" borderId="1" xfId="1" applyFont="1" applyFill="1" applyBorder="1" applyAlignment="1" applyProtection="1">
      <alignment vertical="center" wrapText="1"/>
      <protection locked="0"/>
    </xf>
    <xf numFmtId="0" fontId="391" fillId="33" borderId="2" xfId="1" applyFont="1" applyFill="1" applyBorder="1" applyAlignment="1" applyProtection="1">
      <alignment vertical="center" wrapText="1"/>
      <protection locked="0"/>
    </xf>
    <xf numFmtId="0" fontId="391" fillId="4" borderId="1" xfId="1" applyFont="1" applyFill="1" applyBorder="1" applyAlignment="1" applyProtection="1">
      <alignment horizontal="center" vertical="center" wrapText="1"/>
      <protection locked="0"/>
    </xf>
    <xf numFmtId="0" fontId="449" fillId="0" borderId="1" xfId="5" applyFont="1" applyBorder="1" applyAlignment="1" applyProtection="1">
      <alignment horizontal="left" vertical="center" wrapText="1"/>
      <protection locked="0"/>
    </xf>
    <xf numFmtId="16" fontId="391" fillId="4" borderId="19" xfId="1" applyNumberFormat="1" applyFont="1" applyFill="1" applyBorder="1" applyAlignment="1" applyProtection="1">
      <alignment horizontal="left" vertical="center" wrapText="1"/>
      <protection locked="0"/>
    </xf>
    <xf numFmtId="0" fontId="391" fillId="4" borderId="19" xfId="1" applyFont="1" applyFill="1" applyBorder="1" applyAlignment="1" applyProtection="1">
      <alignment vertical="center" wrapText="1"/>
      <protection locked="0"/>
    </xf>
    <xf numFmtId="0" fontId="391" fillId="0" borderId="1" xfId="1" quotePrefix="1" applyFont="1" applyBorder="1" applyAlignment="1" applyProtection="1">
      <alignment vertical="center" wrapText="1"/>
      <protection locked="0"/>
    </xf>
    <xf numFmtId="0" fontId="360" fillId="3" borderId="21" xfId="1" applyFont="1" applyFill="1" applyBorder="1" applyAlignment="1" applyProtection="1">
      <alignment horizontal="left" vertical="center" wrapText="1"/>
      <protection locked="0"/>
    </xf>
    <xf numFmtId="0" fontId="391" fillId="0" borderId="1" xfId="6" applyFont="1" applyBorder="1" applyAlignment="1" applyProtection="1">
      <alignment horizontal="left" vertical="center" wrapText="1"/>
      <protection locked="0"/>
    </xf>
    <xf numFmtId="0" fontId="477" fillId="4" borderId="21" xfId="0" applyFont="1" applyFill="1" applyBorder="1" applyAlignment="1" applyProtection="1">
      <alignment horizontal="left" vertical="center" wrapText="1"/>
      <protection locked="0"/>
    </xf>
    <xf numFmtId="0" fontId="344" fillId="0" borderId="1" xfId="1" applyFont="1" applyBorder="1" applyAlignment="1" applyProtection="1">
      <alignment horizontal="left" vertical="center" wrapText="1"/>
      <protection locked="0"/>
    </xf>
    <xf numFmtId="16" fontId="391" fillId="0" borderId="1" xfId="1" quotePrefix="1" applyNumberFormat="1" applyFont="1" applyBorder="1" applyAlignment="1" applyProtection="1">
      <alignment horizontal="center" vertical="center" wrapText="1"/>
      <protection locked="0"/>
    </xf>
    <xf numFmtId="0" fontId="391" fillId="2" borderId="1" xfId="1" applyFont="1" applyFill="1" applyBorder="1" applyAlignment="1" applyProtection="1">
      <alignment vertical="center" wrapText="1"/>
      <protection locked="0"/>
    </xf>
    <xf numFmtId="0" fontId="391" fillId="0" borderId="21" xfId="0" applyFont="1" applyBorder="1" applyAlignment="1" applyProtection="1">
      <alignment horizontal="left" vertical="center"/>
      <protection locked="0"/>
    </xf>
    <xf numFmtId="0" fontId="497" fillId="0" borderId="1" xfId="0" applyFont="1" applyBorder="1" applyAlignment="1" applyProtection="1">
      <alignment vertical="center" wrapText="1"/>
      <protection locked="0"/>
    </xf>
    <xf numFmtId="0" fontId="391" fillId="24" borderId="1" xfId="1" applyFont="1" applyFill="1" applyBorder="1" applyAlignment="1" applyProtection="1">
      <alignment horizontal="center" vertical="center" wrapText="1"/>
      <protection locked="0"/>
    </xf>
    <xf numFmtId="0" fontId="391" fillId="24" borderId="1" xfId="1" applyFont="1" applyFill="1" applyBorder="1" applyAlignment="1" applyProtection="1">
      <alignment vertical="center" wrapText="1"/>
      <protection locked="0"/>
    </xf>
    <xf numFmtId="0" fontId="175" fillId="6" borderId="1" xfId="1" applyFont="1" applyFill="1" applyBorder="1" applyAlignment="1" applyProtection="1">
      <alignment vertical="center" wrapText="1"/>
      <protection locked="0"/>
    </xf>
    <xf numFmtId="0" fontId="480" fillId="0" borderId="1" xfId="0" applyFont="1" applyBorder="1" applyAlignment="1" applyProtection="1">
      <alignment horizontal="left" vertical="center" wrapText="1"/>
      <protection locked="0"/>
    </xf>
    <xf numFmtId="0" fontId="391" fillId="2" borderId="21" xfId="1" applyFont="1" applyFill="1" applyBorder="1" applyAlignment="1" applyProtection="1">
      <alignment horizontal="left" vertical="center" wrapText="1"/>
      <protection locked="0"/>
    </xf>
    <xf numFmtId="0" fontId="391" fillId="0" borderId="1" xfId="0" applyFont="1" applyBorder="1" applyAlignment="1" applyProtection="1">
      <alignment horizontal="center" vertical="center" wrapText="1"/>
      <protection locked="0"/>
    </xf>
    <xf numFmtId="0" fontId="391" fillId="0" borderId="21" xfId="6" applyFont="1" applyBorder="1" applyAlignment="1" applyProtection="1">
      <alignment horizontal="left" vertical="center" wrapText="1"/>
      <protection locked="0"/>
    </xf>
    <xf numFmtId="0" fontId="175" fillId="0" borderId="1" xfId="1" applyFont="1" applyBorder="1" applyAlignment="1" applyProtection="1">
      <alignment vertical="center"/>
      <protection locked="0"/>
    </xf>
    <xf numFmtId="0" fontId="481" fillId="0" borderId="1" xfId="3" applyFont="1" applyBorder="1" applyAlignment="1" applyProtection="1">
      <alignment horizontal="left" vertical="center" wrapText="1"/>
      <protection locked="0"/>
    </xf>
    <xf numFmtId="0" fontId="391" fillId="0" borderId="21" xfId="3" applyFont="1" applyBorder="1" applyAlignment="1" applyProtection="1">
      <alignment horizontal="left" vertical="center" wrapText="1"/>
      <protection locked="0"/>
    </xf>
    <xf numFmtId="0" fontId="537" fillId="0" borderId="1" xfId="13" applyFont="1" applyFill="1" applyBorder="1" applyAlignment="1" applyProtection="1">
      <alignment vertical="center" wrapText="1"/>
      <protection locked="0"/>
    </xf>
    <xf numFmtId="0" fontId="344" fillId="0" borderId="21" xfId="1" applyFont="1" applyBorder="1" applyAlignment="1" applyProtection="1">
      <alignment horizontal="left" vertical="center" wrapText="1"/>
      <protection locked="0"/>
    </xf>
    <xf numFmtId="0" fontId="391" fillId="0" borderId="21" xfId="8" applyFont="1" applyBorder="1" applyAlignment="1" applyProtection="1">
      <alignment horizontal="left" vertical="center" wrapText="1"/>
      <protection locked="0"/>
    </xf>
    <xf numFmtId="0" fontId="391" fillId="0" borderId="21" xfId="11" applyFont="1" applyBorder="1" applyAlignment="1" applyProtection="1">
      <alignment horizontal="left" vertical="center" wrapText="1"/>
      <protection locked="0"/>
    </xf>
    <xf numFmtId="0" fontId="449" fillId="0" borderId="1" xfId="9" applyFont="1" applyBorder="1" applyAlignment="1" applyProtection="1">
      <alignment vertical="center" wrapText="1"/>
      <protection locked="0"/>
    </xf>
    <xf numFmtId="0" fontId="450" fillId="0" borderId="1" xfId="1" applyFont="1" applyBorder="1" applyAlignment="1" applyProtection="1">
      <alignment vertical="center" wrapText="1"/>
      <protection locked="0"/>
    </xf>
    <xf numFmtId="0" fontId="391" fillId="0" borderId="66" xfId="1" applyFont="1" applyBorder="1" applyAlignment="1" applyProtection="1">
      <alignment horizontal="left" vertical="center" wrapText="1"/>
      <protection locked="0"/>
    </xf>
    <xf numFmtId="0" fontId="391" fillId="0" borderId="66" xfId="0" applyFont="1" applyBorder="1" applyAlignment="1" applyProtection="1">
      <alignment horizontal="left" vertical="center" wrapText="1"/>
      <protection locked="0"/>
    </xf>
    <xf numFmtId="0" fontId="391" fillId="0" borderId="66" xfId="6" applyFont="1" applyBorder="1" applyAlignment="1" applyProtection="1">
      <alignment horizontal="left" vertical="center" wrapText="1"/>
      <protection locked="0"/>
    </xf>
    <xf numFmtId="0" fontId="391" fillId="0" borderId="66" xfId="3" applyFont="1" applyBorder="1" applyAlignment="1" applyProtection="1">
      <alignment horizontal="left" vertical="center" wrapText="1"/>
      <protection locked="0"/>
    </xf>
    <xf numFmtId="0" fontId="477" fillId="24" borderId="1" xfId="0" applyFont="1" applyFill="1" applyBorder="1" applyAlignment="1" applyProtection="1">
      <alignment horizontal="left" vertical="center" wrapText="1"/>
      <protection locked="0"/>
    </xf>
    <xf numFmtId="0" fontId="344" fillId="0" borderId="1" xfId="0" applyFont="1" applyBorder="1" applyAlignment="1" applyProtection="1">
      <alignment horizontal="left" vertical="center" wrapText="1"/>
      <protection locked="0"/>
    </xf>
    <xf numFmtId="0" fontId="344" fillId="4" borderId="1" xfId="1" applyFont="1" applyFill="1" applyBorder="1" applyAlignment="1" applyProtection="1">
      <alignment horizontal="center" vertical="center" wrapText="1"/>
      <protection locked="0"/>
    </xf>
    <xf numFmtId="0" fontId="344" fillId="0" borderId="1" xfId="1" applyFont="1" applyBorder="1" applyAlignment="1" applyProtection="1">
      <alignment horizontal="center" vertical="center" wrapText="1"/>
      <protection locked="0"/>
    </xf>
    <xf numFmtId="0" fontId="360" fillId="0" borderId="1" xfId="1" applyFont="1" applyBorder="1" applyAlignment="1" applyProtection="1">
      <alignment vertical="center" wrapText="1"/>
      <protection locked="0"/>
    </xf>
    <xf numFmtId="0" fontId="391" fillId="4" borderId="20" xfId="1" applyFont="1" applyFill="1" applyBorder="1" applyAlignment="1" applyProtection="1">
      <alignment vertical="center" wrapText="1"/>
      <protection locked="0"/>
    </xf>
    <xf numFmtId="0" fontId="344" fillId="0" borderId="19" xfId="1" applyFont="1" applyBorder="1" applyAlignment="1" applyProtection="1">
      <alignment vertical="center"/>
      <protection locked="0"/>
    </xf>
    <xf numFmtId="0" fontId="344" fillId="0" borderId="21" xfId="1" applyFont="1" applyBorder="1" applyAlignment="1" applyProtection="1">
      <alignment vertical="center"/>
      <protection locked="0"/>
    </xf>
    <xf numFmtId="0" fontId="391" fillId="0" borderId="1" xfId="1" applyFont="1" applyBorder="1" applyAlignment="1" applyProtection="1">
      <alignment horizontal="center" vertical="center"/>
      <protection locked="0"/>
    </xf>
    <xf numFmtId="0" fontId="391" fillId="2" borderId="1" xfId="0" applyFont="1" applyFill="1" applyBorder="1" applyAlignment="1" applyProtection="1">
      <alignment horizontal="left" vertical="center" wrapText="1"/>
      <protection locked="0"/>
    </xf>
    <xf numFmtId="0" fontId="391" fillId="2" borderId="1" xfId="0" applyFont="1" applyFill="1" applyBorder="1" applyAlignment="1" applyProtection="1">
      <alignment vertical="center"/>
      <protection locked="0"/>
    </xf>
    <xf numFmtId="0" fontId="391" fillId="0" borderId="66" xfId="0" applyFont="1" applyBorder="1" applyAlignment="1" applyProtection="1">
      <alignment horizontal="left" vertical="center"/>
      <protection locked="0"/>
    </xf>
    <xf numFmtId="0" fontId="483" fillId="36" borderId="1" xfId="1" applyFont="1" applyFill="1" applyBorder="1" applyAlignment="1" applyProtection="1">
      <alignment horizontal="left" vertical="center" wrapText="1"/>
      <protection locked="0"/>
    </xf>
    <xf numFmtId="0" fontId="174" fillId="36" borderId="1" xfId="0" applyFont="1" applyFill="1" applyBorder="1" applyAlignment="1" applyProtection="1">
      <alignment horizontal="left" vertical="center" wrapText="1"/>
      <protection locked="0"/>
    </xf>
    <xf numFmtId="0" fontId="450" fillId="36" borderId="1" xfId="1" applyFont="1" applyFill="1" applyBorder="1" applyAlignment="1" applyProtection="1">
      <alignment horizontal="center" vertical="center" wrapText="1"/>
      <protection locked="0"/>
    </xf>
    <xf numFmtId="0" fontId="450" fillId="36" borderId="1" xfId="1" applyFont="1" applyFill="1" applyBorder="1" applyAlignment="1" applyProtection="1">
      <alignment horizontal="left" vertical="center" wrapText="1"/>
      <protection locked="0"/>
    </xf>
    <xf numFmtId="0" fontId="391" fillId="36" borderId="1" xfId="1" applyFont="1" applyFill="1" applyBorder="1" applyAlignment="1" applyProtection="1">
      <alignment horizontal="left" vertical="center" wrapText="1"/>
      <protection locked="0"/>
    </xf>
    <xf numFmtId="0" fontId="391" fillId="36" borderId="1" xfId="1" applyFont="1" applyFill="1" applyBorder="1" applyAlignment="1" applyProtection="1">
      <alignment vertical="center" wrapText="1"/>
      <protection locked="0"/>
    </xf>
    <xf numFmtId="0" fontId="450" fillId="36" borderId="1" xfId="0" applyFont="1" applyFill="1" applyBorder="1" applyAlignment="1" applyProtection="1">
      <alignment horizontal="left" vertical="center" wrapText="1"/>
      <protection locked="0"/>
    </xf>
    <xf numFmtId="0" fontId="391" fillId="36" borderId="1" xfId="1" applyFont="1" applyFill="1" applyBorder="1" applyAlignment="1" applyProtection="1">
      <alignment horizontal="center" vertical="center" wrapText="1"/>
      <protection locked="0"/>
    </xf>
    <xf numFmtId="0" fontId="476" fillId="0" borderId="1" xfId="0" applyFont="1" applyBorder="1" applyAlignment="1" applyProtection="1">
      <alignment vertical="center" wrapText="1"/>
      <protection locked="0"/>
    </xf>
    <xf numFmtId="0" fontId="391" fillId="5" borderId="1" xfId="1" applyFont="1" applyFill="1" applyBorder="1" applyAlignment="1" applyProtection="1">
      <alignment horizontal="left" vertical="center" wrapText="1"/>
      <protection locked="0"/>
    </xf>
    <xf numFmtId="0" fontId="391" fillId="5" borderId="1" xfId="1" applyFont="1" applyFill="1" applyBorder="1" applyAlignment="1" applyProtection="1">
      <alignment horizontal="center" vertical="center" wrapText="1"/>
      <protection locked="0"/>
    </xf>
    <xf numFmtId="0" fontId="391" fillId="5" borderId="1" xfId="1" applyFont="1" applyFill="1" applyBorder="1" applyAlignment="1" applyProtection="1">
      <alignment vertical="center" wrapText="1"/>
      <protection locked="0"/>
    </xf>
    <xf numFmtId="0" fontId="535" fillId="0" borderId="0" xfId="13" applyFont="1" applyBorder="1" applyAlignment="1" applyProtection="1">
      <alignment horizontal="left" vertical="center" wrapText="1"/>
      <protection locked="0"/>
    </xf>
    <xf numFmtId="0" fontId="450" fillId="0" borderId="0" xfId="1" applyFont="1" applyAlignment="1" applyProtection="1">
      <alignment horizontal="left" vertical="center" wrapText="1"/>
      <protection locked="0"/>
    </xf>
    <xf numFmtId="0" fontId="450" fillId="0" borderId="0" xfId="1" applyFont="1" applyAlignment="1" applyProtection="1">
      <alignment horizontal="center" vertical="center" wrapText="1"/>
      <protection locked="0"/>
    </xf>
    <xf numFmtId="0" fontId="391" fillId="0" borderId="0" xfId="1" applyFont="1" applyAlignment="1" applyProtection="1">
      <alignment horizontal="left" vertical="center" wrapText="1"/>
      <protection locked="0"/>
    </xf>
    <xf numFmtId="0" fontId="391" fillId="0" borderId="0" xfId="1" applyFont="1" applyAlignment="1" applyProtection="1">
      <alignment horizontal="center" vertical="center" wrapText="1"/>
      <protection locked="0"/>
    </xf>
    <xf numFmtId="0" fontId="391" fillId="0" borderId="0" xfId="1" applyFont="1" applyAlignment="1" applyProtection="1">
      <alignment vertical="center" wrapText="1"/>
      <protection locked="0"/>
    </xf>
    <xf numFmtId="0" fontId="175" fillId="0" borderId="0" xfId="1" applyFont="1" applyAlignment="1" applyProtection="1">
      <alignment vertical="center" wrapText="1"/>
      <protection locked="0"/>
    </xf>
    <xf numFmtId="0" fontId="391" fillId="0" borderId="0" xfId="1" applyFont="1" applyAlignment="1" applyProtection="1">
      <alignment vertical="center"/>
      <protection locked="0"/>
    </xf>
    <xf numFmtId="0" fontId="534" fillId="0" borderId="0" xfId="13" applyFont="1" applyBorder="1" applyAlignment="1" applyProtection="1">
      <alignment horizontal="left" vertical="center"/>
      <protection locked="0"/>
    </xf>
    <xf numFmtId="0" fontId="22" fillId="0" borderId="0" xfId="1" applyFont="1" applyAlignment="1" applyProtection="1">
      <alignment horizontal="left" vertical="center" wrapText="1"/>
      <protection locked="0"/>
    </xf>
    <xf numFmtId="0" fontId="24" fillId="0" borderId="0" xfId="0" applyFont="1" applyAlignment="1" applyProtection="1">
      <alignment horizontal="center" vertical="center"/>
      <protection locked="0"/>
    </xf>
    <xf numFmtId="0" fontId="24" fillId="0" borderId="0" xfId="0" applyFont="1" applyAlignment="1" applyProtection="1">
      <alignment horizontal="right" vertical="center"/>
      <protection locked="0"/>
    </xf>
    <xf numFmtId="0" fontId="434" fillId="0" borderId="0" xfId="0" applyFont="1" applyAlignment="1" applyProtection="1">
      <alignment horizontal="left" vertical="center"/>
      <protection locked="0"/>
    </xf>
    <xf numFmtId="0" fontId="242" fillId="0" borderId="0" xfId="0" applyFont="1" applyProtection="1">
      <protection locked="0"/>
    </xf>
    <xf numFmtId="16" fontId="141" fillId="24" borderId="67" xfId="0" applyNumberFormat="1" applyFont="1" applyFill="1" applyBorder="1" applyAlignment="1">
      <alignment horizontal="center"/>
    </xf>
    <xf numFmtId="0" fontId="0" fillId="9" borderId="121" xfId="0" applyFill="1" applyBorder="1" applyAlignment="1">
      <alignment vertical="center"/>
    </xf>
    <xf numFmtId="0" fontId="0" fillId="0" borderId="118" xfId="0" applyBorder="1" applyAlignment="1">
      <alignment vertical="center"/>
    </xf>
    <xf numFmtId="16" fontId="323" fillId="0" borderId="11" xfId="0" applyNumberFormat="1" applyFont="1" applyBorder="1" applyAlignment="1" applyProtection="1">
      <alignment horizontal="left" vertical="center"/>
      <protection locked="0"/>
    </xf>
    <xf numFmtId="16" fontId="323" fillId="0" borderId="11" xfId="0" applyNumberFormat="1" applyFont="1" applyBorder="1" applyAlignment="1" applyProtection="1">
      <alignment horizontal="center" vertical="center"/>
      <protection locked="0"/>
    </xf>
    <xf numFmtId="16" fontId="323" fillId="2" borderId="11" xfId="0" applyNumberFormat="1" applyFont="1" applyFill="1" applyBorder="1" applyAlignment="1" applyProtection="1">
      <alignment horizontal="center" vertical="center"/>
      <protection locked="0"/>
    </xf>
    <xf numFmtId="0" fontId="92" fillId="26" borderId="1" xfId="0" applyFont="1" applyFill="1" applyBorder="1" applyAlignment="1">
      <alignment horizontal="center" vertical="center"/>
    </xf>
    <xf numFmtId="0" fontId="92" fillId="26" borderId="20" xfId="0" applyFont="1" applyFill="1" applyBorder="1" applyAlignment="1">
      <alignment horizontal="center" vertical="center"/>
    </xf>
    <xf numFmtId="0" fontId="92" fillId="26" borderId="1" xfId="0" applyFont="1" applyFill="1" applyBorder="1" applyAlignment="1">
      <alignment horizontal="center" vertical="center" wrapText="1"/>
    </xf>
    <xf numFmtId="0" fontId="38" fillId="0" borderId="1" xfId="0" applyFont="1" applyBorder="1" applyAlignment="1" applyProtection="1">
      <alignment horizontal="left" vertical="center" wrapText="1"/>
      <protection locked="0"/>
    </xf>
    <xf numFmtId="0" fontId="55" fillId="0" borderId="14" xfId="0" applyFont="1" applyBorder="1" applyAlignment="1" applyProtection="1">
      <alignment horizontal="left" vertical="center" wrapText="1"/>
      <protection locked="0"/>
    </xf>
    <xf numFmtId="0" fontId="55" fillId="0" borderId="1" xfId="0" applyFont="1" applyBorder="1" applyAlignment="1" applyProtection="1">
      <alignment horizontal="left" vertical="center" wrapText="1"/>
      <protection locked="0"/>
    </xf>
    <xf numFmtId="16" fontId="86" fillId="26" borderId="20" xfId="0" applyNumberFormat="1" applyFont="1" applyFill="1" applyBorder="1" applyAlignment="1">
      <alignment horizontal="center" vertical="center"/>
    </xf>
    <xf numFmtId="16" fontId="29" fillId="26" borderId="1" xfId="0" applyNumberFormat="1" applyFont="1" applyFill="1" applyBorder="1" applyAlignment="1">
      <alignment horizontal="center" vertical="center"/>
    </xf>
    <xf numFmtId="0" fontId="98" fillId="26" borderId="1" xfId="0" applyFont="1" applyFill="1" applyBorder="1" applyAlignment="1">
      <alignment horizontal="center" vertical="center"/>
    </xf>
    <xf numFmtId="0" fontId="98" fillId="26" borderId="20" xfId="0" applyFont="1" applyFill="1" applyBorder="1" applyAlignment="1">
      <alignment horizontal="center" vertical="center"/>
    </xf>
    <xf numFmtId="16" fontId="344" fillId="4" borderId="31" xfId="0" applyNumberFormat="1" applyFont="1" applyFill="1" applyBorder="1" applyAlignment="1" applyProtection="1">
      <alignment horizontal="left" vertical="center"/>
      <protection locked="0"/>
    </xf>
    <xf numFmtId="0" fontId="477" fillId="0" borderId="19" xfId="0" applyFont="1" applyBorder="1" applyAlignment="1" applyProtection="1">
      <alignment horizontal="left" vertical="center" wrapText="1"/>
      <protection locked="0"/>
    </xf>
    <xf numFmtId="0" fontId="600" fillId="0" borderId="0" xfId="0" applyFont="1"/>
    <xf numFmtId="16" fontId="323" fillId="2" borderId="11" xfId="0" applyNumberFormat="1" applyFont="1" applyFill="1" applyBorder="1" applyAlignment="1" applyProtection="1">
      <alignment horizontal="left" vertical="center"/>
      <protection locked="0"/>
    </xf>
    <xf numFmtId="0" fontId="601" fillId="0" borderId="0" xfId="0" applyFont="1"/>
    <xf numFmtId="16" fontId="92" fillId="0" borderId="0" xfId="0" applyNumberFormat="1" applyFont="1" applyAlignment="1">
      <alignment vertical="center"/>
    </xf>
    <xf numFmtId="16" fontId="45" fillId="2" borderId="12" xfId="0" applyNumberFormat="1" applyFont="1" applyFill="1" applyBorder="1" applyAlignment="1" applyProtection="1">
      <alignment horizontal="left" vertical="center"/>
      <protection locked="0"/>
    </xf>
    <xf numFmtId="0" fontId="463" fillId="0" borderId="0" xfId="0" applyFont="1"/>
    <xf numFmtId="0" fontId="0" fillId="32" borderId="74" xfId="0" applyFill="1" applyBorder="1" applyAlignment="1">
      <alignment vertical="center"/>
    </xf>
    <xf numFmtId="16" fontId="38" fillId="4" borderId="7" xfId="0" applyNumberFormat="1" applyFont="1" applyFill="1" applyBorder="1" applyAlignment="1" applyProtection="1">
      <alignment horizontal="center" vertical="center"/>
      <protection locked="0"/>
    </xf>
    <xf numFmtId="16" fontId="38" fillId="4" borderId="10" xfId="0" applyNumberFormat="1" applyFont="1" applyFill="1" applyBorder="1" applyAlignment="1" applyProtection="1">
      <alignment horizontal="center" vertical="center"/>
      <protection locked="0"/>
    </xf>
    <xf numFmtId="16" fontId="38" fillId="4" borderId="0" xfId="0" applyNumberFormat="1" applyFont="1" applyFill="1" applyAlignment="1" applyProtection="1">
      <alignment horizontal="center" vertical="center"/>
      <protection locked="0"/>
    </xf>
    <xf numFmtId="0" fontId="209" fillId="0" borderId="22" xfId="0" applyFont="1" applyBorder="1"/>
    <xf numFmtId="0" fontId="209" fillId="0" borderId="22" xfId="0" applyFont="1" applyBorder="1" applyAlignment="1">
      <alignment horizontal="center"/>
    </xf>
    <xf numFmtId="16" fontId="209" fillId="0" borderId="22" xfId="0" applyNumberFormat="1" applyFont="1" applyBorder="1" applyAlignment="1">
      <alignment horizontal="center"/>
    </xf>
    <xf numFmtId="16" fontId="602" fillId="0" borderId="0" xfId="0" applyNumberFormat="1" applyFont="1" applyAlignment="1">
      <alignment horizontal="center" vertical="center"/>
    </xf>
    <xf numFmtId="16" fontId="38" fillId="0" borderId="19" xfId="0" applyNumberFormat="1" applyFont="1" applyBorder="1" applyAlignment="1">
      <alignment horizontal="center" vertical="center"/>
    </xf>
    <xf numFmtId="16" fontId="0" fillId="0" borderId="48" xfId="0" applyNumberFormat="1" applyBorder="1" applyAlignment="1">
      <alignment horizontal="center" vertical="center"/>
    </xf>
    <xf numFmtId="16" fontId="75" fillId="0" borderId="8" xfId="0" applyNumberFormat="1" applyFont="1" applyBorder="1" applyAlignment="1">
      <alignment horizontal="center" vertical="center"/>
    </xf>
    <xf numFmtId="16" fontId="75" fillId="0" borderId="13" xfId="0" applyNumberFormat="1" applyFont="1" applyBorder="1" applyAlignment="1">
      <alignment horizontal="center" vertical="center"/>
    </xf>
    <xf numFmtId="16" fontId="38" fillId="0" borderId="8" xfId="0" applyNumberFormat="1" applyFont="1" applyBorder="1" applyAlignment="1">
      <alignment horizontal="center" vertical="center"/>
    </xf>
    <xf numFmtId="16" fontId="0" fillId="0" borderId="21" xfId="0" applyNumberFormat="1" applyBorder="1" applyAlignment="1">
      <alignment horizontal="center" vertical="center"/>
    </xf>
    <xf numFmtId="0" fontId="75" fillId="32" borderId="0" xfId="0" applyFont="1" applyFill="1" applyAlignment="1">
      <alignment vertical="center"/>
    </xf>
    <xf numFmtId="0" fontId="228" fillId="32" borderId="0" xfId="0" applyFont="1" applyFill="1" applyAlignment="1">
      <alignment vertical="center"/>
    </xf>
    <xf numFmtId="0" fontId="37" fillId="32" borderId="0" xfId="0" applyFont="1" applyFill="1" applyAlignment="1">
      <alignment vertical="center"/>
    </xf>
    <xf numFmtId="16" fontId="344" fillId="2" borderId="10" xfId="0" applyNumberFormat="1" applyFont="1" applyFill="1" applyBorder="1" applyAlignment="1" applyProtection="1">
      <alignment horizontal="left" vertical="center"/>
      <protection locked="0"/>
    </xf>
    <xf numFmtId="0" fontId="344" fillId="0" borderId="1" xfId="1" applyFont="1" applyBorder="1" applyAlignment="1" applyProtection="1">
      <alignment vertical="center"/>
      <protection locked="0"/>
    </xf>
    <xf numFmtId="0" fontId="77" fillId="32" borderId="74" xfId="0" applyFont="1" applyFill="1" applyBorder="1" applyAlignment="1">
      <alignment vertical="center"/>
    </xf>
    <xf numFmtId="16" fontId="88" fillId="4" borderId="1" xfId="0" applyNumberFormat="1" applyFont="1" applyFill="1" applyBorder="1" applyAlignment="1">
      <alignment horizontal="center" vertical="center"/>
    </xf>
    <xf numFmtId="16" fontId="561" fillId="0" borderId="6" xfId="0" applyNumberFormat="1" applyFont="1" applyBorder="1" applyAlignment="1" applyProtection="1">
      <alignment horizontal="center" vertical="center"/>
      <protection locked="0"/>
    </xf>
    <xf numFmtId="16" fontId="603" fillId="4" borderId="1" xfId="0" applyNumberFormat="1" applyFont="1" applyFill="1" applyBorder="1" applyAlignment="1" applyProtection="1">
      <alignment horizontal="center" vertical="center"/>
      <protection locked="0"/>
    </xf>
    <xf numFmtId="16" fontId="603" fillId="4" borderId="20" xfId="0" applyNumberFormat="1" applyFont="1" applyFill="1" applyBorder="1" applyAlignment="1" applyProtection="1">
      <alignment horizontal="center" vertical="center"/>
      <protection locked="0"/>
    </xf>
    <xf numFmtId="16" fontId="603" fillId="4" borderId="2" xfId="0" applyNumberFormat="1" applyFont="1" applyFill="1" applyBorder="1" applyAlignment="1" applyProtection="1">
      <alignment horizontal="center" vertical="center"/>
      <protection locked="0"/>
    </xf>
    <xf numFmtId="0" fontId="276" fillId="0" borderId="0" xfId="0" applyFont="1" applyAlignment="1" applyProtection="1">
      <alignment vertical="center"/>
      <protection locked="0"/>
    </xf>
    <xf numFmtId="0" fontId="604" fillId="0" borderId="0" xfId="0" applyFont="1"/>
    <xf numFmtId="0" fontId="476" fillId="0" borderId="19" xfId="0" applyFont="1" applyBorder="1" applyAlignment="1" applyProtection="1">
      <alignment horizontal="left" vertical="center" wrapText="1"/>
      <protection locked="0"/>
    </xf>
    <xf numFmtId="0" fontId="141" fillId="0" borderId="21" xfId="0" applyFont="1" applyBorder="1" applyAlignment="1">
      <alignment horizontal="center"/>
    </xf>
    <xf numFmtId="0" fontId="50" fillId="0" borderId="1" xfId="0" quotePrefix="1" applyFont="1" applyBorder="1" applyAlignment="1">
      <alignment horizontal="center" vertical="center"/>
    </xf>
    <xf numFmtId="0" fontId="607" fillId="3" borderId="0" xfId="0" applyFont="1" applyFill="1" applyAlignment="1">
      <alignment vertical="center"/>
    </xf>
    <xf numFmtId="0" fontId="0" fillId="9" borderId="14" xfId="0" applyFill="1" applyBorder="1" applyAlignment="1">
      <alignment vertical="center"/>
    </xf>
    <xf numFmtId="16" fontId="0" fillId="9" borderId="14" xfId="0" applyNumberFormat="1" applyFill="1" applyBorder="1" applyAlignment="1">
      <alignment horizontal="center" vertical="center"/>
    </xf>
    <xf numFmtId="0" fontId="38" fillId="0" borderId="2" xfId="0" applyFont="1" applyBorder="1" applyAlignment="1">
      <alignment horizontal="center" vertical="center" wrapText="1"/>
    </xf>
    <xf numFmtId="0" fontId="72" fillId="0" borderId="0" xfId="0" applyFont="1" applyAlignment="1">
      <alignment horizontal="center" vertical="center"/>
    </xf>
    <xf numFmtId="0" fontId="56" fillId="0" borderId="16" xfId="0" applyFont="1" applyBorder="1" applyAlignment="1">
      <alignment horizontal="center" vertical="center"/>
    </xf>
    <xf numFmtId="0" fontId="56" fillId="0" borderId="14" xfId="0" applyFont="1" applyBorder="1" applyAlignment="1">
      <alignment horizontal="center" vertical="center"/>
    </xf>
    <xf numFmtId="0" fontId="50" fillId="17" borderId="1" xfId="0" applyFont="1" applyFill="1" applyBorder="1" applyAlignment="1">
      <alignment vertical="center"/>
    </xf>
    <xf numFmtId="0" fontId="608" fillId="32" borderId="67" xfId="0" applyFont="1" applyFill="1" applyBorder="1" applyAlignment="1">
      <alignment vertical="center"/>
    </xf>
    <xf numFmtId="16" fontId="608" fillId="0" borderId="1" xfId="0" applyNumberFormat="1" applyFont="1" applyBorder="1" applyAlignment="1" applyProtection="1">
      <alignment horizontal="center" vertical="center"/>
      <protection locked="0"/>
    </xf>
    <xf numFmtId="0" fontId="44" fillId="32" borderId="67" xfId="0" applyFont="1" applyFill="1" applyBorder="1" applyAlignment="1">
      <alignment vertical="center"/>
    </xf>
    <xf numFmtId="0" fontId="493" fillId="32" borderId="67" xfId="0" applyFont="1" applyFill="1" applyBorder="1" applyAlignment="1">
      <alignment vertical="center"/>
    </xf>
    <xf numFmtId="0" fontId="0" fillId="32" borderId="67" xfId="0" applyFill="1" applyBorder="1" applyAlignment="1">
      <alignment vertical="center"/>
    </xf>
    <xf numFmtId="16" fontId="240" fillId="0" borderId="11" xfId="0" applyNumberFormat="1" applyFont="1" applyBorder="1" applyAlignment="1" applyProtection="1">
      <alignment horizontal="center" vertical="center"/>
      <protection locked="0"/>
    </xf>
    <xf numFmtId="16" fontId="531" fillId="2" borderId="12" xfId="0" applyNumberFormat="1" applyFont="1" applyFill="1" applyBorder="1" applyAlignment="1" applyProtection="1">
      <alignment horizontal="left" vertical="center"/>
      <protection locked="0"/>
    </xf>
    <xf numFmtId="16" fontId="360" fillId="2" borderId="12" xfId="0" applyNumberFormat="1" applyFont="1" applyFill="1" applyBorder="1" applyAlignment="1" applyProtection="1">
      <alignment horizontal="left" vertical="center"/>
      <protection locked="0"/>
    </xf>
    <xf numFmtId="16" fontId="68" fillId="26" borderId="1" xfId="0" applyNumberFormat="1" applyFont="1" applyFill="1" applyBorder="1" applyAlignment="1">
      <alignment horizontal="center" vertical="center"/>
    </xf>
    <xf numFmtId="16" fontId="141" fillId="0" borderId="84" xfId="0" applyNumberFormat="1" applyFont="1" applyBorder="1" applyAlignment="1">
      <alignment horizontal="center"/>
    </xf>
    <xf numFmtId="16" fontId="37" fillId="0" borderId="0" xfId="0" applyNumberFormat="1" applyFont="1" applyAlignment="1" applyProtection="1">
      <alignment horizontal="left" vertical="center"/>
      <protection locked="0"/>
    </xf>
    <xf numFmtId="16" fontId="437" fillId="0" borderId="0" xfId="0" applyNumberFormat="1" applyFont="1" applyAlignment="1">
      <alignment horizontal="left" vertical="center"/>
    </xf>
    <xf numFmtId="0" fontId="210" fillId="0" borderId="77" xfId="0" applyFont="1" applyBorder="1" applyAlignment="1">
      <alignment horizontal="center" vertical="center" wrapText="1"/>
    </xf>
    <xf numFmtId="0" fontId="210" fillId="0" borderId="19" xfId="0" applyFont="1" applyBorder="1" applyAlignment="1">
      <alignment horizontal="center" vertical="center" wrapText="1"/>
    </xf>
    <xf numFmtId="0" fontId="221" fillId="0" borderId="67" xfId="0" applyFont="1" applyBorder="1" applyAlignment="1">
      <alignment horizontal="center" vertical="center" wrapText="1"/>
    </xf>
    <xf numFmtId="0" fontId="271" fillId="8" borderId="57" xfId="0" applyFont="1" applyFill="1" applyBorder="1" applyAlignment="1">
      <alignment vertical="center"/>
    </xf>
    <xf numFmtId="0" fontId="271" fillId="0" borderId="57" xfId="0" applyFont="1" applyBorder="1" applyAlignment="1">
      <alignment vertical="center"/>
    </xf>
    <xf numFmtId="0" fontId="276" fillId="8" borderId="57" xfId="0" applyFont="1" applyFill="1" applyBorder="1" applyAlignment="1">
      <alignment vertical="center"/>
    </xf>
    <xf numFmtId="0" fontId="275" fillId="8" borderId="57" xfId="0" applyFont="1" applyFill="1" applyBorder="1" applyAlignment="1">
      <alignment vertical="center"/>
    </xf>
    <xf numFmtId="0" fontId="278" fillId="8" borderId="57" xfId="0" applyFont="1" applyFill="1" applyBorder="1" applyAlignment="1">
      <alignment vertical="center"/>
    </xf>
    <xf numFmtId="0" fontId="278" fillId="0" borderId="57" xfId="0" applyFont="1" applyBorder="1" applyAlignment="1">
      <alignment vertical="center"/>
    </xf>
    <xf numFmtId="0" fontId="278" fillId="8" borderId="31" xfId="0" applyFont="1" applyFill="1" applyBorder="1" applyAlignment="1">
      <alignment vertical="center"/>
    </xf>
    <xf numFmtId="0" fontId="271" fillId="8" borderId="20" xfId="0" applyFont="1" applyFill="1" applyBorder="1" applyAlignment="1">
      <alignment vertical="center"/>
    </xf>
    <xf numFmtId="0" fontId="278" fillId="8" borderId="20" xfId="0" applyFont="1" applyFill="1" applyBorder="1" applyAlignment="1">
      <alignment vertical="center"/>
    </xf>
    <xf numFmtId="0" fontId="271" fillId="0" borderId="20" xfId="0" applyFont="1" applyBorder="1" applyAlignment="1">
      <alignment vertical="center"/>
    </xf>
    <xf numFmtId="0" fontId="276" fillId="0" borderId="20" xfId="0" applyFont="1" applyBorder="1" applyAlignment="1">
      <alignment vertical="center"/>
    </xf>
    <xf numFmtId="0" fontId="278" fillId="0" borderId="20" xfId="0" applyFont="1" applyBorder="1" applyAlignment="1">
      <alignment vertical="center"/>
    </xf>
    <xf numFmtId="0" fontId="181" fillId="0" borderId="19" xfId="0" applyFont="1" applyBorder="1" applyAlignment="1">
      <alignment horizontal="center" vertical="center" wrapText="1"/>
    </xf>
    <xf numFmtId="16" fontId="275" fillId="8" borderId="102" xfId="0" applyNumberFormat="1" applyFont="1" applyFill="1" applyBorder="1" applyAlignment="1">
      <alignment horizontal="center" vertical="center" wrapText="1"/>
    </xf>
    <xf numFmtId="16" fontId="275" fillId="4" borderId="102" xfId="0" applyNumberFormat="1" applyFont="1" applyFill="1" applyBorder="1" applyAlignment="1">
      <alignment horizontal="center" vertical="center" wrapText="1"/>
    </xf>
    <xf numFmtId="16" fontId="275" fillId="0" borderId="102" xfId="0" applyNumberFormat="1" applyFont="1" applyBorder="1" applyAlignment="1">
      <alignment horizontal="center" vertical="center" wrapText="1"/>
    </xf>
    <xf numFmtId="16" fontId="275" fillId="8" borderId="122" xfId="0" applyNumberFormat="1" applyFont="1" applyFill="1" applyBorder="1" applyAlignment="1">
      <alignment horizontal="center" vertical="center" wrapText="1"/>
    </xf>
    <xf numFmtId="16" fontId="275" fillId="8" borderId="21" xfId="0" applyNumberFormat="1" applyFont="1" applyFill="1" applyBorder="1" applyAlignment="1">
      <alignment horizontal="center" vertical="center" wrapText="1"/>
    </xf>
    <xf numFmtId="16" fontId="275" fillId="0" borderId="21" xfId="0" applyNumberFormat="1" applyFont="1" applyBorder="1" applyAlignment="1">
      <alignment horizontal="center" vertical="center" wrapText="1"/>
    </xf>
    <xf numFmtId="16" fontId="275" fillId="4" borderId="21" xfId="0" applyNumberFormat="1" applyFont="1" applyFill="1" applyBorder="1" applyAlignment="1">
      <alignment horizontal="center" vertical="center" wrapText="1"/>
    </xf>
    <xf numFmtId="16" fontId="279" fillId="4" borderId="21" xfId="0" applyNumberFormat="1" applyFont="1" applyFill="1" applyBorder="1" applyAlignment="1">
      <alignment horizontal="center" vertical="center" wrapText="1"/>
    </xf>
    <xf numFmtId="0" fontId="206" fillId="0" borderId="122" xfId="0" applyFont="1" applyBorder="1" applyAlignment="1">
      <alignment vertical="center" wrapText="1"/>
    </xf>
    <xf numFmtId="0" fontId="210" fillId="0" borderId="94" xfId="0" applyFont="1" applyBorder="1" applyAlignment="1">
      <alignment horizontal="center" vertical="center" wrapText="1"/>
    </xf>
    <xf numFmtId="0" fontId="277" fillId="8" borderId="67" xfId="0" applyFont="1" applyFill="1" applyBorder="1" applyAlignment="1">
      <alignment horizontal="center" vertical="center" wrapText="1"/>
    </xf>
    <xf numFmtId="0" fontId="277" fillId="0" borderId="67" xfId="0" applyFont="1" applyBorder="1" applyAlignment="1">
      <alignment horizontal="center" vertical="center" wrapText="1"/>
    </xf>
    <xf numFmtId="16" fontId="174" fillId="2" borderId="31" xfId="0" applyNumberFormat="1" applyFont="1" applyFill="1" applyBorder="1" applyAlignment="1" applyProtection="1">
      <alignment horizontal="left" vertical="center"/>
      <protection locked="0"/>
    </xf>
    <xf numFmtId="16" fontId="344" fillId="2" borderId="6" xfId="0" applyNumberFormat="1" applyFont="1" applyFill="1" applyBorder="1" applyAlignment="1" applyProtection="1">
      <alignment horizontal="center" vertical="center"/>
      <protection locked="0"/>
    </xf>
    <xf numFmtId="16" fontId="391" fillId="2" borderId="11" xfId="0" applyNumberFormat="1" applyFont="1" applyFill="1" applyBorder="1" applyAlignment="1" applyProtection="1">
      <alignment horizontal="left" vertical="center"/>
      <protection locked="0"/>
    </xf>
    <xf numFmtId="16" fontId="360" fillId="0" borderId="11" xfId="0" applyNumberFormat="1" applyFont="1" applyBorder="1" applyAlignment="1" applyProtection="1">
      <alignment horizontal="left" vertical="center"/>
      <protection locked="0"/>
    </xf>
    <xf numFmtId="16" fontId="50" fillId="4" borderId="20" xfId="0" applyNumberFormat="1" applyFont="1" applyFill="1" applyBorder="1" applyAlignment="1" applyProtection="1">
      <alignment horizontal="center" vertical="center"/>
      <protection locked="0"/>
    </xf>
    <xf numFmtId="16" fontId="50" fillId="4" borderId="2" xfId="0" applyNumberFormat="1" applyFont="1" applyFill="1" applyBorder="1" applyAlignment="1" applyProtection="1">
      <alignment horizontal="center" vertical="center"/>
      <protection locked="0"/>
    </xf>
    <xf numFmtId="0" fontId="37" fillId="2" borderId="52" xfId="0" applyFont="1" applyFill="1" applyBorder="1" applyAlignment="1" applyProtection="1">
      <alignment vertical="center"/>
      <protection locked="0"/>
    </xf>
    <xf numFmtId="16" fontId="75" fillId="4" borderId="14" xfId="0" applyNumberFormat="1" applyFont="1" applyFill="1" applyBorder="1" applyAlignment="1" applyProtection="1">
      <alignment horizontal="center" vertical="center"/>
      <protection locked="0"/>
    </xf>
    <xf numFmtId="0" fontId="75" fillId="9" borderId="1" xfId="0" applyFont="1" applyFill="1" applyBorder="1" applyAlignment="1">
      <alignment vertical="center"/>
    </xf>
    <xf numFmtId="16" fontId="29" fillId="8" borderId="2" xfId="0" applyNumberFormat="1" applyFont="1" applyFill="1" applyBorder="1" applyAlignment="1">
      <alignment horizontal="left" vertical="center"/>
    </xf>
    <xf numFmtId="0" fontId="28" fillId="0" borderId="4" xfId="0" applyFont="1" applyBorder="1" applyAlignment="1">
      <alignment horizontal="left" vertical="center"/>
    </xf>
    <xf numFmtId="0" fontId="66" fillId="0" borderId="2" xfId="0" applyFont="1" applyBorder="1" applyAlignment="1">
      <alignment horizontal="center" vertical="center" wrapText="1"/>
    </xf>
    <xf numFmtId="0" fontId="66" fillId="0" borderId="1" xfId="0" applyFont="1" applyBorder="1" applyAlignment="1">
      <alignment horizontal="center" vertical="center"/>
    </xf>
    <xf numFmtId="0" fontId="305" fillId="0" borderId="4" xfId="0" applyFont="1" applyBorder="1" applyAlignment="1">
      <alignment horizontal="center" vertical="center"/>
    </xf>
    <xf numFmtId="0" fontId="305" fillId="0" borderId="0" xfId="0" applyFont="1" applyAlignment="1">
      <alignment horizontal="center" vertical="center"/>
    </xf>
    <xf numFmtId="16" fontId="0" fillId="33" borderId="31" xfId="0" applyNumberFormat="1" applyFill="1" applyBorder="1" applyAlignment="1" applyProtection="1">
      <alignment horizontal="left" vertical="center"/>
      <protection locked="0"/>
    </xf>
    <xf numFmtId="16" fontId="0" fillId="33" borderId="6" xfId="0" applyNumberFormat="1" applyFill="1" applyBorder="1" applyAlignment="1" applyProtection="1">
      <alignment horizontal="center" vertical="center"/>
      <protection locked="0"/>
    </xf>
    <xf numFmtId="16" fontId="37" fillId="33" borderId="6" xfId="0" applyNumberFormat="1" applyFont="1" applyFill="1" applyBorder="1" applyAlignment="1" applyProtection="1">
      <alignment horizontal="center" vertical="center"/>
      <protection locked="0"/>
    </xf>
    <xf numFmtId="16" fontId="75" fillId="2" borderId="11" xfId="0" applyNumberFormat="1" applyFont="1" applyFill="1" applyBorder="1" applyAlignment="1" applyProtection="1">
      <alignment horizontal="center" vertical="center"/>
      <protection locked="0"/>
    </xf>
    <xf numFmtId="0" fontId="147" fillId="0" borderId="2" xfId="0" applyFont="1" applyBorder="1" applyAlignment="1">
      <alignment horizontal="center" vertical="center"/>
    </xf>
    <xf numFmtId="16" fontId="38" fillId="0" borderId="11" xfId="0" applyNumberFormat="1" applyFont="1" applyBorder="1" applyAlignment="1" applyProtection="1">
      <alignment horizontal="left" vertical="center"/>
      <protection locked="0"/>
    </xf>
    <xf numFmtId="0" fontId="50" fillId="32" borderId="124" xfId="0" applyFont="1" applyFill="1" applyBorder="1" applyAlignment="1">
      <alignment vertical="center"/>
    </xf>
    <xf numFmtId="0" fontId="141" fillId="14" borderId="20" xfId="0" applyFont="1" applyFill="1" applyBorder="1" applyAlignment="1">
      <alignment horizontal="center" vertical="center"/>
    </xf>
    <xf numFmtId="0" fontId="141" fillId="0" borderId="20" xfId="0" applyFont="1" applyBorder="1" applyAlignment="1">
      <alignment horizontal="center" vertical="center"/>
    </xf>
    <xf numFmtId="0" fontId="145" fillId="0" borderId="20" xfId="0" applyFont="1" applyBorder="1" applyAlignment="1">
      <alignment horizontal="center" vertical="center"/>
    </xf>
    <xf numFmtId="0" fontId="145" fillId="14" borderId="20" xfId="0" applyFont="1" applyFill="1" applyBorder="1" applyAlignment="1">
      <alignment horizontal="center" vertical="center"/>
    </xf>
    <xf numFmtId="0" fontId="141" fillId="2" borderId="20" xfId="0" applyFont="1" applyFill="1" applyBorder="1" applyAlignment="1">
      <alignment horizontal="center" vertical="center"/>
    </xf>
    <xf numFmtId="0" fontId="145" fillId="26" borderId="20" xfId="0" applyFont="1" applyFill="1" applyBorder="1" applyAlignment="1">
      <alignment horizontal="center" vertical="center"/>
    </xf>
    <xf numFmtId="0" fontId="164" fillId="26" borderId="20" xfId="0" applyFont="1" applyFill="1" applyBorder="1" applyAlignment="1">
      <alignment horizontal="center" vertical="center"/>
    </xf>
    <xf numFmtId="0" fontId="50" fillId="0" borderId="20" xfId="0" applyFont="1" applyBorder="1" applyAlignment="1">
      <alignment horizontal="center" vertical="center"/>
    </xf>
    <xf numFmtId="0" fontId="50" fillId="4" borderId="66" xfId="0" applyFont="1" applyFill="1" applyBorder="1" applyAlignment="1">
      <alignment horizontal="center" vertical="center"/>
    </xf>
    <xf numFmtId="0" fontId="50" fillId="0" borderId="66" xfId="0" applyFont="1" applyBorder="1" applyAlignment="1">
      <alignment horizontal="center" vertical="center"/>
    </xf>
    <xf numFmtId="0" fontId="50" fillId="4" borderId="20" xfId="0" applyFont="1" applyFill="1" applyBorder="1" applyAlignment="1">
      <alignment horizontal="center" vertical="center"/>
    </xf>
    <xf numFmtId="0" fontId="50" fillId="0" borderId="66" xfId="0" quotePrefix="1" applyFont="1" applyBorder="1" applyAlignment="1">
      <alignment horizontal="center" vertical="center"/>
    </xf>
    <xf numFmtId="16" fontId="50" fillId="0" borderId="66" xfId="0" quotePrefix="1" applyNumberFormat="1" applyFont="1" applyBorder="1" applyAlignment="1">
      <alignment horizontal="center" vertical="center"/>
    </xf>
    <xf numFmtId="16" fontId="141" fillId="2" borderId="21" xfId="0" applyNumberFormat="1" applyFont="1" applyFill="1" applyBorder="1" applyAlignment="1">
      <alignment horizontal="center" vertical="center"/>
    </xf>
    <xf numFmtId="16" fontId="141" fillId="26" borderId="21" xfId="0" applyNumberFormat="1" applyFont="1" applyFill="1" applyBorder="1" applyAlignment="1">
      <alignment horizontal="center" vertical="center"/>
    </xf>
    <xf numFmtId="16" fontId="50" fillId="4" borderId="21" xfId="0" applyNumberFormat="1" applyFont="1" applyFill="1" applyBorder="1" applyAlignment="1">
      <alignment horizontal="center" vertical="center"/>
    </xf>
    <xf numFmtId="16" fontId="0" fillId="2" borderId="31" xfId="0" applyNumberFormat="1" applyFill="1" applyBorder="1" applyAlignment="1" applyProtection="1">
      <alignment horizontal="center" vertical="center"/>
      <protection locked="0"/>
    </xf>
    <xf numFmtId="16" fontId="0" fillId="0" borderId="16" xfId="0" applyNumberFormat="1" applyBorder="1" applyAlignment="1" applyProtection="1">
      <alignment horizontal="center" vertical="center"/>
      <protection locked="0"/>
    </xf>
    <xf numFmtId="16" fontId="0" fillId="2" borderId="5" xfId="0" applyNumberFormat="1" applyFill="1" applyBorder="1" applyAlignment="1" applyProtection="1">
      <alignment horizontal="center" vertical="center"/>
      <protection locked="0"/>
    </xf>
    <xf numFmtId="0" fontId="441" fillId="0" borderId="20" xfId="0" applyFont="1" applyBorder="1" applyAlignment="1" applyProtection="1">
      <alignment horizontal="center" vertical="top" wrapText="1"/>
      <protection locked="0"/>
    </xf>
    <xf numFmtId="0" fontId="441" fillId="0" borderId="1" xfId="0" applyFont="1" applyBorder="1" applyAlignment="1" applyProtection="1">
      <alignment horizontal="center" vertical="top" wrapText="1"/>
      <protection locked="0"/>
    </xf>
    <xf numFmtId="0" fontId="101" fillId="8" borderId="1" xfId="0" applyFont="1" applyFill="1" applyBorder="1" applyAlignment="1">
      <alignment horizontal="center" vertical="center" wrapText="1"/>
    </xf>
    <xf numFmtId="16" fontId="501" fillId="2" borderId="9" xfId="0" applyNumberFormat="1" applyFont="1" applyFill="1" applyBorder="1" applyAlignment="1" applyProtection="1">
      <alignment horizontal="left" vertical="center"/>
      <protection locked="0"/>
    </xf>
    <xf numFmtId="16" fontId="501" fillId="0" borderId="9" xfId="0" applyNumberFormat="1" applyFont="1" applyBorder="1" applyAlignment="1" applyProtection="1">
      <alignment horizontal="center" vertical="center"/>
      <protection locked="0"/>
    </xf>
    <xf numFmtId="16" fontId="501" fillId="2" borderId="9" xfId="0" applyNumberFormat="1" applyFont="1" applyFill="1" applyBorder="1" applyAlignment="1" applyProtection="1">
      <alignment horizontal="center" vertical="center"/>
      <protection locked="0"/>
    </xf>
    <xf numFmtId="16" fontId="501" fillId="2" borderId="4" xfId="0" applyNumberFormat="1" applyFont="1" applyFill="1" applyBorder="1" applyAlignment="1" applyProtection="1">
      <alignment horizontal="left" vertical="center"/>
      <protection locked="0"/>
    </xf>
    <xf numFmtId="16" fontId="501" fillId="0" borderId="4" xfId="0" applyNumberFormat="1" applyFont="1" applyBorder="1" applyAlignment="1" applyProtection="1">
      <alignment horizontal="center" vertical="center"/>
      <protection locked="0"/>
    </xf>
    <xf numFmtId="16" fontId="501" fillId="2" borderId="4" xfId="0" applyNumberFormat="1" applyFont="1" applyFill="1" applyBorder="1" applyAlignment="1" applyProtection="1">
      <alignment horizontal="center" vertical="center"/>
      <protection locked="0"/>
    </xf>
    <xf numFmtId="16" fontId="594" fillId="0" borderId="9" xfId="0" applyNumberFormat="1" applyFont="1" applyBorder="1" applyAlignment="1" applyProtection="1">
      <alignment horizontal="left" vertical="center"/>
      <protection locked="0"/>
    </xf>
    <xf numFmtId="16" fontId="391" fillId="0" borderId="9" xfId="0" applyNumberFormat="1" applyFont="1" applyBorder="1" applyAlignment="1">
      <alignment horizontal="center" vertical="center"/>
    </xf>
    <xf numFmtId="16" fontId="594" fillId="0" borderId="4" xfId="0" applyNumberFormat="1" applyFont="1" applyBorder="1" applyAlignment="1" applyProtection="1">
      <alignment horizontal="left" vertical="center"/>
      <protection locked="0"/>
    </xf>
    <xf numFmtId="16" fontId="391" fillId="0" borderId="4" xfId="0" applyNumberFormat="1" applyFont="1" applyBorder="1" applyAlignment="1">
      <alignment horizontal="center" vertical="center"/>
    </xf>
    <xf numFmtId="0" fontId="391" fillId="0" borderId="1" xfId="3" applyFont="1" applyBorder="1" applyAlignment="1" applyProtection="1">
      <alignment horizontal="left" vertical="center"/>
      <protection locked="0"/>
    </xf>
    <xf numFmtId="16" fontId="75" fillId="0" borderId="11" xfId="0" applyNumberFormat="1" applyFont="1" applyBorder="1" applyAlignment="1" applyProtection="1">
      <alignment horizontal="left" vertical="center"/>
      <protection locked="0"/>
    </xf>
    <xf numFmtId="16" fontId="75" fillId="0" borderId="11" xfId="0" applyNumberFormat="1" applyFont="1" applyBorder="1" applyAlignment="1" applyProtection="1">
      <alignment horizontal="center" vertical="center"/>
      <protection locked="0"/>
    </xf>
    <xf numFmtId="16" fontId="541" fillId="0" borderId="0" xfId="0" applyNumberFormat="1" applyFont="1" applyAlignment="1">
      <alignment horizontal="left" vertical="center"/>
    </xf>
    <xf numFmtId="16" fontId="75" fillId="4" borderId="1" xfId="0" applyNumberFormat="1" applyFont="1" applyFill="1" applyBorder="1" applyAlignment="1">
      <alignment horizontal="center" vertical="center"/>
    </xf>
    <xf numFmtId="16" fontId="164" fillId="0" borderId="1" xfId="0" applyNumberFormat="1" applyFont="1" applyBorder="1" applyAlignment="1">
      <alignment horizontal="center"/>
    </xf>
    <xf numFmtId="0" fontId="586" fillId="0" borderId="1" xfId="1" applyFont="1" applyBorder="1" applyAlignment="1" applyProtection="1">
      <alignment vertical="center" wrapText="1"/>
      <protection locked="0"/>
    </xf>
    <xf numFmtId="0" fontId="586" fillId="0" borderId="1" xfId="1" applyFont="1" applyBorder="1" applyAlignment="1" applyProtection="1">
      <alignment horizontal="left" vertical="center" wrapText="1"/>
      <protection locked="0"/>
    </xf>
    <xf numFmtId="0" fontId="391" fillId="0" borderId="2" xfId="1" applyFont="1" applyBorder="1" applyAlignment="1" applyProtection="1">
      <alignment horizontal="left" vertical="center"/>
      <protection locked="0"/>
    </xf>
    <xf numFmtId="0" fontId="360" fillId="4" borderId="1" xfId="1" applyFont="1" applyFill="1" applyBorder="1" applyAlignment="1" applyProtection="1">
      <alignment vertical="center" wrapText="1"/>
      <protection locked="0"/>
    </xf>
    <xf numFmtId="16" fontId="609" fillId="0" borderId="31" xfId="0" applyNumberFormat="1" applyFont="1" applyBorder="1" applyAlignment="1" applyProtection="1">
      <alignment horizontal="left" vertical="center"/>
      <protection locked="0"/>
    </xf>
    <xf numFmtId="16" fontId="609" fillId="0" borderId="6" xfId="0" applyNumberFormat="1" applyFont="1" applyBorder="1" applyAlignment="1" applyProtection="1">
      <alignment horizontal="center" vertical="center"/>
      <protection locked="0"/>
    </xf>
    <xf numFmtId="16" fontId="228" fillId="0" borderId="6" xfId="0" applyNumberFormat="1" applyFont="1" applyBorder="1" applyAlignment="1" applyProtection="1">
      <alignment horizontal="center" vertical="center"/>
      <protection locked="0"/>
    </xf>
    <xf numFmtId="16" fontId="228" fillId="2" borderId="6" xfId="0" applyNumberFormat="1" applyFont="1" applyFill="1" applyBorder="1" applyAlignment="1" applyProtection="1">
      <alignment horizontal="center" vertical="center"/>
      <protection locked="0"/>
    </xf>
    <xf numFmtId="0" fontId="101" fillId="15" borderId="1" xfId="0" applyFont="1" applyFill="1" applyBorder="1" applyAlignment="1" applyProtection="1">
      <alignment horizontal="center" vertical="center" wrapText="1"/>
      <protection locked="0"/>
    </xf>
    <xf numFmtId="0" fontId="360" fillId="0" borderId="4" xfId="0" applyFont="1" applyBorder="1" applyAlignment="1">
      <alignment horizontal="right"/>
    </xf>
    <xf numFmtId="16" fontId="141" fillId="14" borderId="2" xfId="0" applyNumberFormat="1" applyFont="1" applyFill="1" applyBorder="1" applyAlignment="1">
      <alignment horizontal="center" vertical="center"/>
    </xf>
    <xf numFmtId="16" fontId="38" fillId="2" borderId="12" xfId="0" applyNumberFormat="1" applyFont="1" applyFill="1" applyBorder="1" applyAlignment="1" applyProtection="1">
      <alignment horizontal="left" vertical="center"/>
      <protection locked="0"/>
    </xf>
    <xf numFmtId="0" fontId="89" fillId="22" borderId="74" xfId="0" applyFont="1" applyFill="1" applyBorder="1" applyAlignment="1">
      <alignment vertical="center"/>
    </xf>
    <xf numFmtId="0" fontId="252" fillId="0" borderId="0" xfId="0" applyFont="1" applyAlignment="1">
      <alignment horizontal="left"/>
    </xf>
    <xf numFmtId="0" fontId="611" fillId="0" borderId="14" xfId="0" applyFont="1" applyBorder="1" applyAlignment="1">
      <alignment horizontal="center" vertical="center"/>
    </xf>
    <xf numFmtId="0" fontId="612" fillId="0" borderId="0" xfId="0" applyFont="1" applyAlignment="1">
      <alignment horizontal="center" vertical="center" wrapText="1"/>
    </xf>
    <xf numFmtId="0" fontId="172" fillId="0" borderId="0" xfId="0" applyFont="1" applyAlignment="1">
      <alignment horizontal="right" vertical="center"/>
    </xf>
    <xf numFmtId="0" fontId="613" fillId="0" borderId="1" xfId="1" applyFont="1" applyBorder="1" applyAlignment="1" applyProtection="1">
      <alignment vertical="center" wrapText="1"/>
      <protection locked="0"/>
    </xf>
    <xf numFmtId="0" fontId="614" fillId="0" borderId="1" xfId="13" applyFont="1" applyBorder="1" applyAlignment="1" applyProtection="1">
      <alignment horizontal="left" vertical="center" wrapText="1"/>
      <protection locked="0"/>
    </xf>
    <xf numFmtId="16" fontId="86" fillId="12" borderId="14" xfId="0" applyNumberFormat="1" applyFont="1" applyFill="1" applyBorder="1" applyAlignment="1">
      <alignment horizontal="center" vertical="center" wrapText="1"/>
    </xf>
    <xf numFmtId="0" fontId="43" fillId="0" borderId="13" xfId="0" applyFont="1" applyBorder="1" applyAlignment="1">
      <alignment horizontal="center" vertical="top"/>
    </xf>
    <xf numFmtId="0" fontId="615" fillId="0" borderId="0" xfId="0" applyFont="1" applyAlignment="1">
      <alignment vertical="center"/>
    </xf>
    <xf numFmtId="0" fontId="0" fillId="32" borderId="125" xfId="0" applyFill="1" applyBorder="1" applyAlignment="1">
      <alignment vertical="center"/>
    </xf>
    <xf numFmtId="0" fontId="0" fillId="32" borderId="121" xfId="0" applyFill="1" applyBorder="1" applyAlignment="1">
      <alignment vertical="center"/>
    </xf>
    <xf numFmtId="0" fontId="175" fillId="4" borderId="1" xfId="1" applyFont="1" applyFill="1" applyBorder="1" applyAlignment="1" applyProtection="1">
      <alignment vertical="center" wrapText="1"/>
      <protection locked="0"/>
    </xf>
    <xf numFmtId="0" fontId="175" fillId="32" borderId="68" xfId="0" applyFont="1" applyFill="1" applyBorder="1" applyAlignment="1">
      <alignment vertical="center"/>
    </xf>
    <xf numFmtId="0" fontId="175" fillId="0" borderId="7" xfId="0" applyFont="1" applyBorder="1" applyAlignment="1">
      <alignment horizontal="center" vertical="center" wrapText="1"/>
    </xf>
    <xf numFmtId="16" fontId="391" fillId="4" borderId="6" xfId="0" applyNumberFormat="1" applyFont="1" applyFill="1" applyBorder="1" applyAlignment="1">
      <alignment horizontal="center" vertical="center"/>
    </xf>
    <xf numFmtId="16" fontId="391" fillId="4" borderId="7" xfId="0" applyNumberFormat="1" applyFont="1" applyFill="1" applyBorder="1" applyAlignment="1">
      <alignment horizontal="center" vertical="center"/>
    </xf>
    <xf numFmtId="16" fontId="391" fillId="4" borderId="59" xfId="0" applyNumberFormat="1" applyFont="1" applyFill="1" applyBorder="1" applyAlignment="1">
      <alignment horizontal="center" vertical="center"/>
    </xf>
    <xf numFmtId="0" fontId="194" fillId="0" borderId="0" xfId="0" applyFont="1" applyAlignment="1" applyProtection="1">
      <alignment horizontal="left" vertical="center"/>
      <protection locked="0"/>
    </xf>
    <xf numFmtId="0" fontId="616" fillId="0" borderId="0" xfId="0" applyFont="1" applyAlignment="1">
      <alignment horizontal="right" vertical="center"/>
    </xf>
    <xf numFmtId="0" fontId="38" fillId="0" borderId="0" xfId="0" applyFont="1" applyAlignment="1">
      <alignment horizontal="right" vertical="center"/>
    </xf>
    <xf numFmtId="0" fontId="617" fillId="0" borderId="0" xfId="0" applyFont="1" applyAlignment="1">
      <alignment horizontal="center" vertical="center"/>
    </xf>
    <xf numFmtId="0" fontId="92" fillId="0" borderId="0" xfId="0" quotePrefix="1" applyFont="1" applyAlignment="1">
      <alignment horizontal="center" vertical="center"/>
    </xf>
    <xf numFmtId="0" fontId="618" fillId="0" borderId="0" xfId="0" applyFont="1" applyAlignment="1">
      <alignment horizontal="center" vertical="center"/>
    </xf>
    <xf numFmtId="0" fontId="618" fillId="0" borderId="0" xfId="0" applyFont="1" applyAlignment="1">
      <alignment horizontal="right" vertical="center"/>
    </xf>
    <xf numFmtId="0" fontId="92" fillId="0" borderId="0" xfId="0" applyFont="1" applyAlignment="1">
      <alignment horizontal="right" vertical="center"/>
    </xf>
    <xf numFmtId="0" fontId="38" fillId="0" borderId="0" xfId="0" quotePrefix="1" applyFont="1" applyAlignment="1">
      <alignment horizontal="center" vertical="center"/>
    </xf>
    <xf numFmtId="0" fontId="258" fillId="0" borderId="0" xfId="2" applyFont="1" applyAlignment="1">
      <alignment horizontal="center" vertical="center"/>
    </xf>
    <xf numFmtId="0" fontId="258" fillId="0" borderId="0" xfId="0" applyFont="1" applyAlignment="1">
      <alignment horizontal="center" vertical="center"/>
    </xf>
    <xf numFmtId="0" fontId="44" fillId="0" borderId="74" xfId="0" applyFont="1" applyBorder="1" applyAlignment="1">
      <alignment vertical="center"/>
    </xf>
    <xf numFmtId="16" fontId="44" fillId="0" borderId="1" xfId="0" applyNumberFormat="1" applyFont="1" applyBorder="1" applyAlignment="1">
      <alignment horizontal="center" vertical="center"/>
    </xf>
    <xf numFmtId="16" fontId="391" fillId="0" borderId="2" xfId="1" applyNumberFormat="1" applyFont="1" applyBorder="1" applyAlignment="1" applyProtection="1">
      <alignment horizontal="center" vertical="center"/>
      <protection locked="0"/>
    </xf>
    <xf numFmtId="16" fontId="279" fillId="4" borderId="1" xfId="0" applyNumberFormat="1" applyFont="1" applyFill="1" applyBorder="1" applyAlignment="1">
      <alignment horizontal="center" vertical="center" wrapText="1"/>
    </xf>
    <xf numFmtId="0" fontId="262" fillId="0" borderId="0" xfId="0" applyFont="1" applyAlignment="1">
      <alignment horizontal="center" vertical="center"/>
    </xf>
    <xf numFmtId="16" fontId="344" fillId="0" borderId="2" xfId="1" applyNumberFormat="1" applyFont="1" applyBorder="1" applyAlignment="1" applyProtection="1">
      <alignment horizontal="center" vertical="center"/>
      <protection locked="0"/>
    </xf>
    <xf numFmtId="0" fontId="38" fillId="2" borderId="52" xfId="0" applyFont="1" applyFill="1" applyBorder="1" applyAlignment="1" applyProtection="1">
      <alignment vertical="center"/>
      <protection locked="0"/>
    </xf>
    <xf numFmtId="16" fontId="226" fillId="16" borderId="31" xfId="0" applyNumberFormat="1" applyFont="1" applyFill="1" applyBorder="1" applyAlignment="1" applyProtection="1">
      <alignment horizontal="left" vertical="center"/>
      <protection locked="0"/>
    </xf>
    <xf numFmtId="16" fontId="0" fillId="16" borderId="7" xfId="0" applyNumberFormat="1" applyFill="1" applyBorder="1" applyAlignment="1" applyProtection="1">
      <alignment horizontal="center" vertical="center"/>
      <protection locked="0"/>
    </xf>
    <xf numFmtId="16" fontId="391" fillId="2" borderId="1" xfId="1" applyNumberFormat="1" applyFont="1" applyFill="1" applyBorder="1" applyAlignment="1" applyProtection="1">
      <alignment horizontal="left" vertical="center" wrapText="1"/>
      <protection locked="0"/>
    </xf>
    <xf numFmtId="16" fontId="211" fillId="8" borderId="1" xfId="0" applyNumberFormat="1" applyFont="1" applyFill="1" applyBorder="1" applyAlignment="1">
      <alignment horizontal="left" vertical="center"/>
    </xf>
    <xf numFmtId="0" fontId="40" fillId="0" borderId="1" xfId="0" applyFont="1" applyBorder="1" applyAlignment="1">
      <alignment horizontal="center" vertical="center" wrapText="1"/>
    </xf>
    <xf numFmtId="0" fontId="586" fillId="4" borderId="1" xfId="1" applyFont="1" applyFill="1" applyBorder="1" applyAlignment="1" applyProtection="1">
      <alignment vertical="center" wrapText="1"/>
      <protection locked="0"/>
    </xf>
    <xf numFmtId="16" fontId="0" fillId="2" borderId="31" xfId="0" applyNumberFormat="1" applyFill="1" applyBorder="1" applyAlignment="1" applyProtection="1">
      <alignment horizontal="left" vertical="center"/>
      <protection locked="0"/>
    </xf>
    <xf numFmtId="16" fontId="0" fillId="2" borderId="11" xfId="0" applyNumberFormat="1" applyFill="1" applyBorder="1" applyAlignment="1" applyProtection="1">
      <alignment horizontal="left" vertical="center"/>
      <protection locked="0"/>
    </xf>
    <xf numFmtId="16" fontId="0" fillId="0" borderId="10" xfId="0" applyNumberFormat="1" applyBorder="1" applyAlignment="1" applyProtection="1">
      <alignment horizontal="center"/>
      <protection locked="0"/>
    </xf>
    <xf numFmtId="0" fontId="37" fillId="32" borderId="20" xfId="0" applyFont="1" applyFill="1" applyBorder="1" applyAlignment="1">
      <alignment vertical="center"/>
    </xf>
    <xf numFmtId="1" fontId="524" fillId="0" borderId="0" xfId="0" applyNumberFormat="1" applyFont="1" applyAlignment="1">
      <alignment horizontal="center" vertical="center"/>
    </xf>
    <xf numFmtId="168" fontId="0" fillId="3" borderId="0" xfId="0" applyNumberFormat="1" applyFill="1" applyAlignment="1">
      <alignment horizontal="left" vertical="center"/>
    </xf>
    <xf numFmtId="16" fontId="586" fillId="0" borderId="6" xfId="0" applyNumberFormat="1" applyFont="1" applyBorder="1" applyAlignment="1" applyProtection="1">
      <alignment horizontal="center" vertical="center"/>
      <protection locked="0"/>
    </xf>
    <xf numFmtId="16" fontId="320" fillId="8" borderId="1" xfId="0" applyNumberFormat="1" applyFont="1" applyFill="1" applyBorder="1" applyAlignment="1">
      <alignment horizontal="left" vertical="center"/>
    </xf>
    <xf numFmtId="0" fontId="254" fillId="0" borderId="1" xfId="0" applyFont="1" applyBorder="1" applyAlignment="1">
      <alignment vertical="center"/>
    </xf>
    <xf numFmtId="0" fontId="20" fillId="32" borderId="68" xfId="0" applyFont="1" applyFill="1" applyBorder="1" applyAlignment="1">
      <alignment vertical="center"/>
    </xf>
    <xf numFmtId="16" fontId="89" fillId="0" borderId="1" xfId="0" applyNumberFormat="1" applyFont="1" applyBorder="1" applyAlignment="1" applyProtection="1">
      <alignment horizontal="center" vertical="center"/>
      <protection locked="0"/>
    </xf>
    <xf numFmtId="16" fontId="619" fillId="40" borderId="1" xfId="0" applyNumberFormat="1" applyFont="1" applyFill="1" applyBorder="1" applyAlignment="1">
      <alignment horizontal="center"/>
    </xf>
    <xf numFmtId="16" fontId="0" fillId="2" borderId="2" xfId="0" applyNumberFormat="1" applyFill="1" applyBorder="1" applyAlignment="1">
      <alignment horizontal="center" vertical="center"/>
    </xf>
    <xf numFmtId="16" fontId="391" fillId="2" borderId="14" xfId="0" applyNumberFormat="1" applyFont="1" applyFill="1" applyBorder="1" applyAlignment="1" applyProtection="1">
      <alignment horizontal="center" vertical="center"/>
      <protection locked="0"/>
    </xf>
    <xf numFmtId="169" fontId="391" fillId="2" borderId="14" xfId="0" applyNumberFormat="1" applyFont="1" applyFill="1" applyBorder="1" applyAlignment="1" applyProtection="1">
      <alignment horizontal="center" vertical="center"/>
      <protection locked="0"/>
    </xf>
    <xf numFmtId="169" fontId="391" fillId="2" borderId="17" xfId="0" applyNumberFormat="1" applyFont="1" applyFill="1" applyBorder="1" applyAlignment="1" applyProtection="1">
      <alignment horizontal="center" vertical="center"/>
      <protection locked="0"/>
    </xf>
    <xf numFmtId="16" fontId="391" fillId="0" borderId="127" xfId="0" applyNumberFormat="1" applyFont="1" applyBorder="1" applyAlignment="1" applyProtection="1">
      <alignment horizontal="center" vertical="center"/>
      <protection locked="0"/>
    </xf>
    <xf numFmtId="16" fontId="344" fillId="0" borderId="128" xfId="0" applyNumberFormat="1" applyFont="1" applyBorder="1" applyAlignment="1" applyProtection="1">
      <alignment horizontal="center" vertical="center"/>
      <protection locked="0"/>
    </xf>
    <xf numFmtId="16" fontId="391" fillId="2" borderId="128" xfId="0" applyNumberFormat="1" applyFont="1" applyFill="1" applyBorder="1" applyAlignment="1" applyProtection="1">
      <alignment horizontal="center" vertical="center"/>
      <protection locked="0"/>
    </xf>
    <xf numFmtId="16" fontId="391" fillId="2" borderId="126" xfId="0" applyNumberFormat="1" applyFont="1" applyFill="1" applyBorder="1" applyAlignment="1" applyProtection="1">
      <alignment horizontal="left" vertical="center"/>
      <protection locked="0"/>
    </xf>
    <xf numFmtId="16" fontId="391" fillId="2" borderId="129" xfId="0" quotePrefix="1" applyNumberFormat="1" applyFont="1" applyFill="1" applyBorder="1" applyAlignment="1" applyProtection="1">
      <alignment horizontal="center" vertical="center"/>
      <protection locked="0"/>
    </xf>
    <xf numFmtId="16" fontId="391" fillId="2" borderId="126" xfId="0" applyNumberFormat="1" applyFont="1" applyFill="1" applyBorder="1" applyAlignment="1" applyProtection="1">
      <alignment horizontal="center" vertical="center"/>
      <protection locked="0"/>
    </xf>
    <xf numFmtId="16" fontId="391" fillId="2" borderId="130" xfId="0" applyNumberFormat="1" applyFont="1" applyFill="1" applyBorder="1" applyAlignment="1" applyProtection="1">
      <alignment horizontal="center" vertical="center"/>
      <protection locked="0"/>
    </xf>
    <xf numFmtId="16" fontId="391" fillId="0" borderId="131" xfId="0" applyNumberFormat="1" applyFont="1" applyBorder="1" applyAlignment="1" applyProtection="1">
      <alignment horizontal="center" vertical="center"/>
      <protection locked="0"/>
    </xf>
    <xf numFmtId="16" fontId="391" fillId="0" borderId="132" xfId="0" applyNumberFormat="1" applyFont="1" applyBorder="1" applyAlignment="1" applyProtection="1">
      <alignment horizontal="center" vertical="center"/>
      <protection locked="0"/>
    </xf>
    <xf numFmtId="16" fontId="391" fillId="2" borderId="132" xfId="0" applyNumberFormat="1" applyFont="1" applyFill="1" applyBorder="1" applyAlignment="1" applyProtection="1">
      <alignment horizontal="center" vertical="center"/>
      <protection locked="0"/>
    </xf>
    <xf numFmtId="16" fontId="391" fillId="2" borderId="133" xfId="0" applyNumberFormat="1" applyFont="1" applyFill="1" applyBorder="1" applyAlignment="1" applyProtection="1">
      <alignment horizontal="left" vertical="center"/>
      <protection locked="0"/>
    </xf>
    <xf numFmtId="16" fontId="391" fillId="2" borderId="134" xfId="0" applyNumberFormat="1" applyFont="1" applyFill="1" applyBorder="1" applyAlignment="1" applyProtection="1">
      <alignment horizontal="center" vertical="center"/>
      <protection locked="0"/>
    </xf>
    <xf numFmtId="169" fontId="391" fillId="2" borderId="134" xfId="0" applyNumberFormat="1" applyFont="1" applyFill="1" applyBorder="1" applyAlignment="1" applyProtection="1">
      <alignment horizontal="center" vertical="center"/>
      <protection locked="0"/>
    </xf>
    <xf numFmtId="169" fontId="391" fillId="2" borderId="135" xfId="0" applyNumberFormat="1" applyFont="1" applyFill="1" applyBorder="1" applyAlignment="1" applyProtection="1">
      <alignment horizontal="center" vertical="center"/>
      <protection locked="0"/>
    </xf>
    <xf numFmtId="169" fontId="391" fillId="2" borderId="136" xfId="0" applyNumberFormat="1" applyFont="1" applyFill="1" applyBorder="1" applyAlignment="1" applyProtection="1">
      <alignment horizontal="center" vertical="center"/>
      <protection locked="0"/>
    </xf>
    <xf numFmtId="16" fontId="323" fillId="2" borderId="31" xfId="0" applyNumberFormat="1" applyFont="1" applyFill="1" applyBorder="1" applyAlignment="1" applyProtection="1">
      <alignment horizontal="center" vertical="center"/>
      <protection locked="0"/>
    </xf>
    <xf numFmtId="16" fontId="75" fillId="2" borderId="31" xfId="0" applyNumberFormat="1" applyFont="1" applyFill="1" applyBorder="1" applyAlignment="1" applyProtection="1">
      <alignment horizontal="center" vertical="center"/>
      <protection locked="0"/>
    </xf>
    <xf numFmtId="0" fontId="579" fillId="0" borderId="137" xfId="0" applyFont="1" applyBorder="1" applyAlignment="1" applyProtection="1">
      <alignment horizontal="center" vertical="center" wrapText="1"/>
      <protection locked="0"/>
    </xf>
    <xf numFmtId="0" fontId="579" fillId="0" borderId="128" xfId="0" applyFont="1" applyBorder="1" applyAlignment="1" applyProtection="1">
      <alignment horizontal="center" vertical="center" wrapText="1"/>
      <protection locked="0"/>
    </xf>
    <xf numFmtId="0" fontId="579" fillId="0" borderId="138" xfId="0" applyFont="1" applyBorder="1" applyAlignment="1" applyProtection="1">
      <alignment horizontal="left" vertical="center" wrapText="1"/>
      <protection locked="0"/>
    </xf>
    <xf numFmtId="0" fontId="579" fillId="0" borderId="129" xfId="0" applyFont="1" applyBorder="1" applyAlignment="1" applyProtection="1">
      <alignment horizontal="center" vertical="center" wrapText="1"/>
      <protection locked="0"/>
    </xf>
    <xf numFmtId="0" fontId="579" fillId="2" borderId="129" xfId="0" applyFont="1" applyFill="1" applyBorder="1" applyAlignment="1" applyProtection="1">
      <alignment horizontal="center" vertical="center" wrapText="1"/>
      <protection locked="0"/>
    </xf>
    <xf numFmtId="0" fontId="175" fillId="0" borderId="129" xfId="0" applyFont="1" applyBorder="1" applyAlignment="1" applyProtection="1">
      <alignment horizontal="center" vertical="center" wrapText="1"/>
      <protection locked="0"/>
    </xf>
    <xf numFmtId="0" fontId="579" fillId="0" borderId="139" xfId="0" applyFont="1" applyBorder="1" applyAlignment="1" applyProtection="1">
      <alignment horizontal="center" vertical="center" wrapText="1"/>
      <protection locked="0"/>
    </xf>
    <xf numFmtId="0" fontId="175" fillId="0" borderId="140" xfId="0" applyFont="1" applyBorder="1" applyAlignment="1">
      <alignment horizontal="center" vertical="center" wrapText="1"/>
    </xf>
    <xf numFmtId="0" fontId="175" fillId="0" borderId="132" xfId="0" applyFont="1" applyBorder="1" applyAlignment="1" applyProtection="1">
      <alignment horizontal="center" vertical="center" wrapText="1"/>
      <protection locked="0"/>
    </xf>
    <xf numFmtId="0" fontId="579" fillId="0" borderId="141" xfId="0" applyFont="1" applyBorder="1" applyAlignment="1" applyProtection="1">
      <alignment horizontal="left" vertical="center" wrapText="1"/>
      <protection locked="0"/>
    </xf>
    <xf numFmtId="0" fontId="579" fillId="0" borderId="133" xfId="0" applyFont="1" applyBorder="1" applyAlignment="1" applyProtection="1">
      <alignment horizontal="center" vertical="center" wrapText="1"/>
      <protection locked="0"/>
    </xf>
    <xf numFmtId="0" fontId="490" fillId="0" borderId="133" xfId="0" applyFont="1" applyBorder="1" applyAlignment="1" applyProtection="1">
      <alignment horizontal="center" vertical="top"/>
      <protection locked="0"/>
    </xf>
    <xf numFmtId="0" fontId="490" fillId="2" borderId="133" xfId="0" applyFont="1" applyFill="1" applyBorder="1" applyAlignment="1" applyProtection="1">
      <alignment horizontal="center" vertical="top"/>
      <protection locked="0"/>
    </xf>
    <xf numFmtId="0" fontId="490" fillId="2" borderId="132" xfId="0" applyFont="1" applyFill="1" applyBorder="1" applyAlignment="1" applyProtection="1">
      <alignment horizontal="center" vertical="top"/>
      <protection locked="0"/>
    </xf>
    <xf numFmtId="0" fontId="490" fillId="2" borderId="142" xfId="0" applyFont="1" applyFill="1" applyBorder="1" applyAlignment="1" applyProtection="1">
      <alignment horizontal="center" vertical="top"/>
      <protection locked="0"/>
    </xf>
    <xf numFmtId="0" fontId="579" fillId="0" borderId="0" xfId="0" applyFont="1" applyAlignment="1" applyProtection="1">
      <alignment horizontal="center" vertical="top"/>
      <protection locked="0"/>
    </xf>
    <xf numFmtId="0" fontId="580" fillId="0" borderId="3" xfId="0" applyFont="1" applyBorder="1" applyAlignment="1">
      <alignment horizontal="right" vertical="top"/>
    </xf>
    <xf numFmtId="0" fontId="451" fillId="0" borderId="21" xfId="0" applyFont="1" applyBorder="1" applyAlignment="1" applyProtection="1">
      <alignment vertical="center"/>
      <protection locked="0"/>
    </xf>
    <xf numFmtId="0" fontId="451" fillId="0" borderId="66" xfId="0" applyFont="1" applyBorder="1" applyAlignment="1" applyProtection="1">
      <alignment horizontal="left" vertical="center"/>
      <protection locked="0"/>
    </xf>
    <xf numFmtId="0" fontId="450" fillId="0" borderId="21" xfId="1" applyFont="1" applyBorder="1" applyAlignment="1" applyProtection="1">
      <alignment horizontal="center" vertical="center" wrapText="1"/>
      <protection locked="0"/>
    </xf>
    <xf numFmtId="0" fontId="391" fillId="0" borderId="20" xfId="0" applyFont="1" applyBorder="1" applyAlignment="1" applyProtection="1">
      <alignment horizontal="center" vertical="center"/>
      <protection locked="0"/>
    </xf>
    <xf numFmtId="16" fontId="391" fillId="5" borderId="21" xfId="1" applyNumberFormat="1" applyFont="1" applyFill="1" applyBorder="1" applyAlignment="1" applyProtection="1">
      <alignment horizontal="left" vertical="center" wrapText="1"/>
      <protection locked="0"/>
    </xf>
    <xf numFmtId="0" fontId="450" fillId="0" borderId="21" xfId="1" applyFont="1" applyBorder="1" applyAlignment="1" applyProtection="1">
      <alignment horizontal="left" vertical="center" wrapText="1"/>
      <protection locked="0"/>
    </xf>
    <xf numFmtId="0" fontId="391" fillId="0" borderId="14" xfId="0" applyFont="1" applyBorder="1" applyAlignment="1" applyProtection="1">
      <alignment horizontal="left" vertical="center" wrapText="1"/>
      <protection locked="0"/>
    </xf>
    <xf numFmtId="0" fontId="391" fillId="4" borderId="1" xfId="1" applyFont="1" applyFill="1" applyBorder="1" applyAlignment="1" applyProtection="1">
      <alignment vertical="center"/>
      <protection locked="0"/>
    </xf>
    <xf numFmtId="0" fontId="391" fillId="4" borderId="0" xfId="0" applyFont="1" applyFill="1" applyAlignment="1" applyProtection="1">
      <alignment horizontal="left" vertical="center" wrapText="1"/>
      <protection locked="0"/>
    </xf>
    <xf numFmtId="0" fontId="450" fillId="4" borderId="1" xfId="1" applyFont="1" applyFill="1" applyBorder="1" applyAlignment="1" applyProtection="1">
      <alignment horizontal="left" vertical="center" wrapText="1"/>
      <protection locked="0"/>
    </xf>
    <xf numFmtId="0" fontId="391" fillId="33" borderId="21" xfId="0" applyFont="1" applyFill="1" applyBorder="1" applyAlignment="1" applyProtection="1">
      <alignment horizontal="left" vertical="center" wrapText="1"/>
      <protection locked="0"/>
    </xf>
    <xf numFmtId="0" fontId="476" fillId="3" borderId="21" xfId="0" applyFont="1" applyFill="1" applyBorder="1" applyAlignment="1" applyProtection="1">
      <alignment horizontal="left" vertical="center" wrapText="1"/>
      <protection locked="0"/>
    </xf>
    <xf numFmtId="0" fontId="391" fillId="5" borderId="21" xfId="1" applyFont="1" applyFill="1" applyBorder="1" applyAlignment="1" applyProtection="1">
      <alignment horizontal="left" vertical="center" wrapText="1"/>
      <protection locked="0"/>
    </xf>
    <xf numFmtId="0" fontId="477" fillId="0" borderId="21" xfId="0" applyFont="1" applyBorder="1" applyAlignment="1" applyProtection="1">
      <alignment horizontal="left" vertical="center" wrapText="1"/>
      <protection locked="0"/>
    </xf>
    <xf numFmtId="0" fontId="391" fillId="4" borderId="2" xfId="0" applyFont="1" applyFill="1" applyBorder="1" applyAlignment="1" applyProtection="1">
      <alignment horizontal="left" vertical="center" wrapText="1"/>
      <protection locked="0"/>
    </xf>
    <xf numFmtId="0" fontId="391" fillId="36" borderId="19" xfId="1" applyFont="1" applyFill="1" applyBorder="1" applyAlignment="1" applyProtection="1">
      <alignment horizontal="left" vertical="center" wrapText="1"/>
      <protection locked="0"/>
    </xf>
    <xf numFmtId="0" fontId="344" fillId="6" borderId="21" xfId="1" applyFont="1" applyFill="1" applyBorder="1" applyAlignment="1" applyProtection="1">
      <alignment horizontal="left" vertical="center" wrapText="1"/>
      <protection locked="0"/>
    </xf>
    <xf numFmtId="0" fontId="391" fillId="6" borderId="19" xfId="1" applyFont="1" applyFill="1" applyBorder="1" applyAlignment="1" applyProtection="1">
      <alignment horizontal="left" vertical="center" wrapText="1"/>
      <protection locked="0"/>
    </xf>
    <xf numFmtId="0" fontId="391" fillId="2" borderId="19" xfId="6" applyFont="1" applyFill="1" applyBorder="1" applyAlignment="1" applyProtection="1">
      <alignment horizontal="left" vertical="center" wrapText="1"/>
      <protection locked="0"/>
    </xf>
    <xf numFmtId="0" fontId="391" fillId="6" borderId="2" xfId="1" applyFont="1" applyFill="1" applyBorder="1" applyAlignment="1" applyProtection="1">
      <alignment horizontal="left" vertical="center" wrapText="1"/>
      <protection locked="0"/>
    </xf>
    <xf numFmtId="0" fontId="391" fillId="6" borderId="2" xfId="1" applyFont="1" applyFill="1" applyBorder="1" applyAlignment="1" applyProtection="1">
      <alignment horizontal="center" vertical="center" wrapText="1"/>
      <protection locked="0"/>
    </xf>
    <xf numFmtId="0" fontId="360" fillId="0" borderId="1" xfId="0" applyFont="1" applyBorder="1" applyAlignment="1" applyProtection="1">
      <alignment horizontal="left" vertical="center"/>
      <protection locked="0"/>
    </xf>
    <xf numFmtId="0" fontId="391" fillId="33" borderId="21" xfId="0" applyFont="1" applyFill="1" applyBorder="1" applyAlignment="1" applyProtection="1">
      <alignment vertical="center"/>
      <protection locked="0"/>
    </xf>
    <xf numFmtId="0" fontId="449" fillId="6" borderId="19" xfId="12" applyFont="1" applyFill="1" applyBorder="1" applyAlignment="1" applyProtection="1">
      <alignment vertical="center" wrapText="1"/>
      <protection locked="0"/>
    </xf>
    <xf numFmtId="0" fontId="391" fillId="6" borderId="2" xfId="1" applyFont="1" applyFill="1" applyBorder="1" applyAlignment="1" applyProtection="1">
      <alignment vertical="center" wrapText="1"/>
      <protection locked="0"/>
    </xf>
    <xf numFmtId="0" fontId="391" fillId="0" borderId="14" xfId="1" applyFont="1" applyBorder="1" applyAlignment="1" applyProtection="1">
      <alignment vertical="center" wrapText="1"/>
      <protection locked="0"/>
    </xf>
    <xf numFmtId="0" fontId="391" fillId="3" borderId="2" xfId="1" applyFont="1" applyFill="1" applyBorder="1" applyAlignment="1" applyProtection="1">
      <alignment vertical="center" wrapText="1"/>
      <protection locked="0"/>
    </xf>
    <xf numFmtId="0" fontId="605" fillId="0" borderId="1" xfId="0" applyFont="1" applyBorder="1" applyAlignment="1" applyProtection="1">
      <alignment horizontal="left" vertical="center" indent="2"/>
      <protection locked="0"/>
    </xf>
    <xf numFmtId="0" fontId="0" fillId="0" borderId="1" xfId="0" applyBorder="1" applyAlignment="1" applyProtection="1">
      <alignment horizontal="left" wrapText="1"/>
      <protection locked="0"/>
    </xf>
    <xf numFmtId="0" fontId="360" fillId="0" borderId="14" xfId="1" applyFont="1" applyBorder="1" applyAlignment="1" applyProtection="1">
      <alignment vertical="center" wrapText="1"/>
      <protection locked="0"/>
    </xf>
    <xf numFmtId="0" fontId="391" fillId="36" borderId="2" xfId="1" applyFont="1" applyFill="1" applyBorder="1" applyAlignment="1" applyProtection="1">
      <alignment vertical="center"/>
      <protection locked="0"/>
    </xf>
    <xf numFmtId="0" fontId="360" fillId="0" borderId="1" xfId="1" applyFont="1" applyBorder="1" applyAlignment="1" applyProtection="1">
      <alignment vertical="center"/>
      <protection locked="0"/>
    </xf>
    <xf numFmtId="16" fontId="69" fillId="2" borderId="12" xfId="0" applyNumberFormat="1" applyFont="1" applyFill="1" applyBorder="1" applyAlignment="1" applyProtection="1">
      <alignment horizontal="left" vertical="center"/>
      <protection locked="0"/>
    </xf>
    <xf numFmtId="16" fontId="69" fillId="2" borderId="12" xfId="0" applyNumberFormat="1" applyFont="1" applyFill="1" applyBorder="1" applyAlignment="1" applyProtection="1">
      <alignment horizontal="center" vertical="center"/>
      <protection locked="0"/>
    </xf>
    <xf numFmtId="16" fontId="68" fillId="33" borderId="1" xfId="0" applyNumberFormat="1" applyFont="1" applyFill="1" applyBorder="1" applyAlignment="1">
      <alignment horizontal="center" vertical="center"/>
    </xf>
    <xf numFmtId="16" fontId="68" fillId="33" borderId="2" xfId="0" applyNumberFormat="1" applyFont="1" applyFill="1" applyBorder="1" applyAlignment="1">
      <alignment horizontal="center" vertical="center"/>
    </xf>
    <xf numFmtId="16" fontId="29" fillId="33" borderId="1" xfId="0" applyNumberFormat="1" applyFont="1" applyFill="1" applyBorder="1" applyAlignment="1">
      <alignment horizontal="left" vertical="center"/>
    </xf>
    <xf numFmtId="0" fontId="391" fillId="33" borderId="21" xfId="1" applyFont="1" applyFill="1" applyBorder="1" applyAlignment="1" applyProtection="1">
      <alignment horizontal="left" vertical="center" wrapText="1"/>
      <protection locked="0"/>
    </xf>
    <xf numFmtId="0" fontId="391" fillId="33" borderId="1" xfId="1" applyFont="1" applyFill="1" applyBorder="1" applyAlignment="1" applyProtection="1">
      <alignment horizontal="center" vertical="center" wrapText="1"/>
      <protection locked="0"/>
    </xf>
    <xf numFmtId="0" fontId="391" fillId="33" borderId="1" xfId="1" applyFont="1" applyFill="1" applyBorder="1" applyAlignment="1" applyProtection="1">
      <alignment horizontal="left" vertical="center" wrapText="1"/>
      <protection locked="0"/>
    </xf>
    <xf numFmtId="0" fontId="391" fillId="33" borderId="1" xfId="1" applyFont="1" applyFill="1" applyBorder="1" applyAlignment="1" applyProtection="1">
      <alignment vertical="center" wrapText="1"/>
      <protection locked="0"/>
    </xf>
    <xf numFmtId="16" fontId="38" fillId="16" borderId="10" xfId="0" applyNumberFormat="1" applyFont="1" applyFill="1" applyBorder="1" applyAlignment="1" applyProtection="1">
      <alignment horizontal="left" vertical="center"/>
      <protection locked="0"/>
    </xf>
    <xf numFmtId="16" fontId="610" fillId="16" borderId="6" xfId="0" applyNumberFormat="1" applyFont="1" applyFill="1" applyBorder="1" applyAlignment="1" applyProtection="1">
      <alignment horizontal="center" vertical="center"/>
      <protection locked="0"/>
    </xf>
    <xf numFmtId="0" fontId="391" fillId="2" borderId="19" xfId="1" applyFont="1" applyFill="1" applyBorder="1" applyAlignment="1" applyProtection="1">
      <alignment vertical="center" wrapText="1"/>
      <protection locked="0"/>
    </xf>
    <xf numFmtId="16" fontId="175" fillId="2" borderId="7" xfId="0" applyNumberFormat="1" applyFont="1" applyFill="1" applyBorder="1" applyAlignment="1" applyProtection="1">
      <alignment horizontal="center" vertical="center"/>
      <protection locked="0"/>
    </xf>
    <xf numFmtId="0" fontId="579" fillId="0" borderId="0" xfId="0" applyFont="1" applyAlignment="1" applyProtection="1">
      <alignment horizontal="center" vertical="center" wrapText="1"/>
      <protection locked="0"/>
    </xf>
    <xf numFmtId="0" fontId="490" fillId="2" borderId="0" xfId="0" applyFont="1" applyFill="1" applyAlignment="1" applyProtection="1">
      <alignment horizontal="center" vertical="top"/>
      <protection locked="0"/>
    </xf>
    <xf numFmtId="0" fontId="175" fillId="2" borderId="129" xfId="0" applyFont="1" applyFill="1" applyBorder="1" applyAlignment="1" applyProtection="1">
      <alignment horizontal="center" vertical="center" wrapText="1"/>
      <protection locked="0"/>
    </xf>
    <xf numFmtId="0" fontId="0" fillId="0" borderId="10" xfId="0" applyBorder="1" applyAlignment="1">
      <alignment horizontal="left"/>
    </xf>
    <xf numFmtId="0" fontId="0" fillId="0" borderId="2" xfId="0" applyBorder="1" applyAlignment="1">
      <alignment horizontal="left"/>
    </xf>
    <xf numFmtId="16" fontId="37" fillId="2" borderId="7" xfId="0" applyNumberFormat="1" applyFont="1" applyFill="1" applyBorder="1" applyAlignment="1" applyProtection="1">
      <alignment horizontal="center" vertical="center"/>
      <protection locked="0"/>
    </xf>
    <xf numFmtId="0" fontId="55" fillId="2" borderId="1" xfId="0" applyFont="1" applyFill="1" applyBorder="1" applyAlignment="1" applyProtection="1">
      <alignment horizontal="center" vertical="center" wrapText="1"/>
      <protection locked="0"/>
    </xf>
    <xf numFmtId="0" fontId="43" fillId="2" borderId="5" xfId="0" applyFont="1" applyFill="1" applyBorder="1" applyAlignment="1" applyProtection="1">
      <alignment horizontal="center" vertical="center"/>
      <protection locked="0"/>
    </xf>
    <xf numFmtId="16" fontId="37" fillId="2" borderId="14" xfId="0" applyNumberFormat="1" applyFont="1" applyFill="1" applyBorder="1" applyAlignment="1" applyProtection="1">
      <alignment horizontal="center" vertical="center"/>
      <protection locked="0"/>
    </xf>
    <xf numFmtId="0" fontId="88" fillId="2" borderId="1" xfId="0" applyFont="1" applyFill="1" applyBorder="1" applyAlignment="1" applyProtection="1">
      <alignment horizontal="center" vertical="center" wrapText="1"/>
      <protection locked="0"/>
    </xf>
    <xf numFmtId="16" fontId="68" fillId="0" borderId="14" xfId="0" applyNumberFormat="1" applyFont="1" applyBorder="1" applyAlignment="1">
      <alignment horizontal="center" vertical="center"/>
    </xf>
    <xf numFmtId="0" fontId="535" fillId="0" borderId="21" xfId="13" applyFont="1" applyBorder="1" applyAlignment="1" applyProtection="1">
      <alignment horizontal="left" vertical="center" wrapText="1"/>
      <protection locked="0"/>
    </xf>
    <xf numFmtId="0" fontId="535" fillId="0" borderId="0" xfId="13" applyFont="1" applyAlignment="1" applyProtection="1">
      <alignment horizontal="left" vertical="center" wrapText="1"/>
      <protection locked="0"/>
    </xf>
    <xf numFmtId="16" fontId="174" fillId="4" borderId="31" xfId="0" applyNumberFormat="1" applyFont="1" applyFill="1" applyBorder="1" applyAlignment="1" applyProtection="1">
      <alignment horizontal="left" vertical="center"/>
      <protection locked="0"/>
    </xf>
    <xf numFmtId="16" fontId="226" fillId="2" borderId="31" xfId="0" applyNumberFormat="1" applyFont="1" applyFill="1" applyBorder="1" applyAlignment="1" applyProtection="1">
      <alignment horizontal="left" vertical="center"/>
      <protection locked="0"/>
    </xf>
    <xf numFmtId="16" fontId="226" fillId="2" borderId="6" xfId="0" applyNumberFormat="1" applyFont="1" applyFill="1" applyBorder="1" applyAlignment="1" applyProtection="1">
      <alignment horizontal="center" vertical="center"/>
      <protection locked="0"/>
    </xf>
    <xf numFmtId="0" fontId="67" fillId="0" borderId="17" xfId="0" applyFont="1" applyBorder="1" applyAlignment="1">
      <alignment horizontal="center" vertical="top"/>
    </xf>
    <xf numFmtId="0" fontId="515" fillId="0" borderId="22" xfId="0" applyFont="1" applyBorder="1" applyAlignment="1">
      <alignment horizontal="left" vertical="center"/>
    </xf>
    <xf numFmtId="16" fontId="0" fillId="2" borderId="9" xfId="0" applyNumberFormat="1" applyFill="1" applyBorder="1" applyAlignment="1" applyProtection="1">
      <alignment horizontal="center" vertical="center"/>
      <protection locked="0"/>
    </xf>
    <xf numFmtId="169" fontId="391" fillId="2" borderId="9" xfId="0" applyNumberFormat="1" applyFont="1" applyFill="1" applyBorder="1" applyAlignment="1" applyProtection="1">
      <alignment horizontal="center" vertical="center"/>
      <protection locked="0"/>
    </xf>
    <xf numFmtId="16" fontId="0" fillId="0" borderId="143" xfId="0" applyNumberFormat="1" applyBorder="1" applyAlignment="1" applyProtection="1">
      <alignment horizontal="center" vertical="center"/>
      <protection locked="0"/>
    </xf>
    <xf numFmtId="16" fontId="0" fillId="2" borderId="143" xfId="0" applyNumberFormat="1" applyFill="1" applyBorder="1" applyAlignment="1" applyProtection="1">
      <alignment horizontal="center" vertical="center"/>
      <protection locked="0"/>
    </xf>
    <xf numFmtId="16" fontId="391" fillId="2" borderId="143" xfId="0" applyNumberFormat="1" applyFont="1" applyFill="1" applyBorder="1" applyAlignment="1" applyProtection="1">
      <alignment horizontal="left" vertical="center"/>
      <protection locked="0"/>
    </xf>
    <xf numFmtId="16" fontId="391" fillId="2" borderId="143" xfId="0" applyNumberFormat="1" applyFont="1" applyFill="1" applyBorder="1" applyAlignment="1" applyProtection="1">
      <alignment horizontal="center" vertical="center"/>
      <protection locked="0"/>
    </xf>
    <xf numFmtId="169" fontId="391" fillId="2" borderId="143" xfId="0" applyNumberFormat="1" applyFont="1" applyFill="1" applyBorder="1" applyAlignment="1" applyProtection="1">
      <alignment horizontal="center" vertical="center"/>
      <protection locked="0"/>
    </xf>
    <xf numFmtId="0" fontId="44" fillId="2" borderId="52" xfId="0" applyFont="1" applyFill="1" applyBorder="1" applyAlignment="1" applyProtection="1">
      <alignment vertical="center"/>
      <protection locked="0"/>
    </xf>
    <xf numFmtId="16" fontId="48" fillId="2" borderId="12" xfId="0" applyNumberFormat="1" applyFont="1" applyFill="1" applyBorder="1" applyAlignment="1" applyProtection="1">
      <alignment horizontal="left" vertical="center"/>
      <protection locked="0"/>
    </xf>
    <xf numFmtId="16" fontId="38" fillId="2" borderId="11" xfId="0" applyNumberFormat="1" applyFont="1" applyFill="1" applyBorder="1" applyAlignment="1" applyProtection="1">
      <alignment horizontal="center" vertical="center"/>
      <protection locked="0"/>
    </xf>
    <xf numFmtId="0" fontId="177" fillId="0" borderId="101" xfId="0" applyFont="1" applyBorder="1" applyAlignment="1">
      <alignment horizontal="center" vertical="center" wrapText="1"/>
    </xf>
    <xf numFmtId="0" fontId="210" fillId="0" borderId="101" xfId="0" applyFont="1" applyBorder="1" applyAlignment="1">
      <alignment horizontal="center" vertical="center" wrapText="1"/>
    </xf>
    <xf numFmtId="16" fontId="207" fillId="0" borderId="66" xfId="0" applyNumberFormat="1" applyFont="1" applyBorder="1" applyAlignment="1">
      <alignment horizontal="center"/>
    </xf>
    <xf numFmtId="16" fontId="209" fillId="0" borderId="66" xfId="0" applyNumberFormat="1" applyFont="1" applyBorder="1" applyAlignment="1">
      <alignment horizontal="center"/>
    </xf>
    <xf numFmtId="0" fontId="209" fillId="0" borderId="16" xfId="0" applyFont="1" applyBorder="1" applyAlignment="1">
      <alignment horizontal="center"/>
    </xf>
    <xf numFmtId="0" fontId="209" fillId="0" borderId="4" xfId="0" applyFont="1" applyBorder="1"/>
    <xf numFmtId="0" fontId="209" fillId="0" borderId="19" xfId="0" applyFont="1" applyBorder="1" applyAlignment="1">
      <alignment horizontal="center"/>
    </xf>
    <xf numFmtId="16" fontId="0" fillId="7" borderId="16" xfId="0" applyNumberFormat="1" applyFill="1" applyBorder="1" applyAlignment="1" applyProtection="1">
      <alignment horizontal="center" wrapText="1"/>
      <protection locked="0"/>
    </xf>
    <xf numFmtId="16" fontId="0" fillId="0" borderId="8" xfId="0" applyNumberFormat="1" applyBorder="1" applyAlignment="1" applyProtection="1">
      <alignment horizontal="center" wrapText="1"/>
      <protection locked="0"/>
    </xf>
    <xf numFmtId="16" fontId="0" fillId="2" borderId="13" xfId="0" applyNumberFormat="1" applyFill="1" applyBorder="1" applyAlignment="1" applyProtection="1">
      <alignment horizontal="center" vertical="center"/>
      <protection locked="0"/>
    </xf>
    <xf numFmtId="1" fontId="0" fillId="2" borderId="10" xfId="0" applyNumberFormat="1" applyFill="1" applyBorder="1" applyAlignment="1" applyProtection="1">
      <alignment horizontal="center" vertical="center"/>
      <protection locked="0"/>
    </xf>
    <xf numFmtId="16" fontId="226" fillId="2" borderId="7" xfId="0" applyNumberFormat="1" applyFont="1" applyFill="1" applyBorder="1" applyAlignment="1" applyProtection="1">
      <alignment horizontal="center" vertical="center"/>
      <protection locked="0"/>
    </xf>
    <xf numFmtId="16" fontId="391" fillId="2" borderId="13" xfId="0" applyNumberFormat="1" applyFont="1" applyFill="1" applyBorder="1" applyAlignment="1" applyProtection="1">
      <alignment horizontal="left" vertical="center"/>
      <protection locked="0"/>
    </xf>
    <xf numFmtId="0" fontId="42" fillId="0" borderId="12" xfId="0" applyFont="1" applyBorder="1" applyAlignment="1">
      <alignment vertical="center"/>
    </xf>
    <xf numFmtId="0" fontId="21" fillId="4" borderId="0" xfId="1" applyFont="1" applyFill="1" applyAlignment="1">
      <alignment vertical="center" wrapText="1"/>
    </xf>
    <xf numFmtId="16" fontId="620" fillId="4" borderId="1" xfId="0" applyNumberFormat="1" applyFont="1" applyFill="1" applyBorder="1" applyAlignment="1">
      <alignment horizontal="center" vertical="center"/>
    </xf>
    <xf numFmtId="0" fontId="621" fillId="2" borderId="1" xfId="2" applyFont="1" applyFill="1" applyBorder="1" applyAlignment="1">
      <alignment horizontal="left" vertical="center" wrapText="1"/>
    </xf>
    <xf numFmtId="0" fontId="621" fillId="2" borderId="1" xfId="2" applyFont="1" applyFill="1" applyBorder="1" applyAlignment="1">
      <alignment horizontal="center" vertical="center" wrapText="1"/>
    </xf>
    <xf numFmtId="0" fontId="621" fillId="35" borderId="1" xfId="2" applyFont="1" applyFill="1" applyBorder="1" applyAlignment="1">
      <alignment horizontal="left" vertical="center" wrapText="1"/>
    </xf>
    <xf numFmtId="0" fontId="621" fillId="2" borderId="1" xfId="2" applyFont="1" applyFill="1" applyBorder="1" applyAlignment="1">
      <alignment vertical="center" wrapText="1"/>
    </xf>
    <xf numFmtId="0" fontId="621" fillId="2" borderId="1" xfId="1" applyFont="1" applyFill="1" applyBorder="1" applyAlignment="1">
      <alignment vertical="center" wrapText="1"/>
    </xf>
    <xf numFmtId="0" fontId="440" fillId="0" borderId="1" xfId="1" applyFont="1" applyBorder="1" applyAlignment="1">
      <alignment horizontal="left" vertical="center" wrapText="1"/>
    </xf>
    <xf numFmtId="0" fontId="440" fillId="0" borderId="21" xfId="1" applyFont="1" applyBorder="1" applyAlignment="1">
      <alignment horizontal="left" vertical="center"/>
    </xf>
    <xf numFmtId="0" fontId="622" fillId="3" borderId="21" xfId="2" applyFont="1" applyFill="1" applyBorder="1" applyAlignment="1">
      <alignment horizontal="left" vertical="center" wrapText="1"/>
    </xf>
    <xf numFmtId="0" fontId="391" fillId="24" borderId="19" xfId="0" applyFont="1" applyFill="1" applyBorder="1" applyAlignment="1" applyProtection="1">
      <alignment horizontal="left" vertical="center" wrapText="1"/>
      <protection locked="0"/>
    </xf>
    <xf numFmtId="0" fontId="391" fillId="24" borderId="21" xfId="0" applyFont="1" applyFill="1" applyBorder="1" applyAlignment="1" applyProtection="1">
      <alignment horizontal="left" vertical="center" wrapText="1"/>
      <protection locked="0"/>
    </xf>
    <xf numFmtId="0" fontId="391" fillId="24" borderId="19" xfId="0" applyFont="1" applyFill="1" applyBorder="1" applyAlignment="1" applyProtection="1">
      <alignment vertical="center"/>
      <protection locked="0"/>
    </xf>
    <xf numFmtId="16" fontId="624" fillId="0" borderId="6" xfId="0" applyNumberFormat="1" applyFont="1" applyBorder="1" applyAlignment="1" applyProtection="1">
      <alignment horizontal="center" vertical="center"/>
      <protection locked="0"/>
    </xf>
    <xf numFmtId="16" fontId="625" fillId="4" borderId="31" xfId="0" applyNumberFormat="1" applyFont="1" applyFill="1" applyBorder="1" applyAlignment="1" applyProtection="1">
      <alignment horizontal="left" vertical="center"/>
      <protection locked="0"/>
    </xf>
    <xf numFmtId="16" fontId="625" fillId="4" borderId="6" xfId="0" applyNumberFormat="1" applyFont="1" applyFill="1" applyBorder="1" applyAlignment="1" applyProtection="1">
      <alignment horizontal="center" vertical="center"/>
      <protection locked="0"/>
    </xf>
    <xf numFmtId="16" fontId="626" fillId="0" borderId="6" xfId="0" applyNumberFormat="1" applyFont="1" applyBorder="1" applyAlignment="1" applyProtection="1">
      <alignment horizontal="center" vertical="center"/>
      <protection locked="0"/>
    </xf>
    <xf numFmtId="16" fontId="626" fillId="0" borderId="11" xfId="0" applyNumberFormat="1" applyFont="1" applyBorder="1" applyAlignment="1" applyProtection="1">
      <alignment horizontal="left" vertical="center"/>
      <protection locked="0"/>
    </xf>
    <xf numFmtId="16" fontId="626" fillId="0" borderId="11" xfId="0" applyNumberFormat="1" applyFont="1" applyBorder="1" applyAlignment="1" applyProtection="1">
      <alignment horizontal="center" vertical="center"/>
      <protection locked="0"/>
    </xf>
    <xf numFmtId="16" fontId="626" fillId="2" borderId="11" xfId="0" applyNumberFormat="1" applyFont="1" applyFill="1" applyBorder="1" applyAlignment="1" applyProtection="1">
      <alignment horizontal="center" vertical="center"/>
      <protection locked="0"/>
    </xf>
    <xf numFmtId="16" fontId="627" fillId="0" borderId="31" xfId="0" applyNumberFormat="1" applyFont="1" applyBorder="1" applyAlignment="1" applyProtection="1">
      <alignment horizontal="left" vertical="center"/>
      <protection locked="0"/>
    </xf>
    <xf numFmtId="16" fontId="626" fillId="2" borderId="6" xfId="0" applyNumberFormat="1" applyFont="1" applyFill="1" applyBorder="1" applyAlignment="1" applyProtection="1">
      <alignment horizontal="center" vertical="center"/>
      <protection locked="0"/>
    </xf>
    <xf numFmtId="16" fontId="628" fillId="2" borderId="0" xfId="0" applyNumberFormat="1" applyFont="1" applyFill="1" applyAlignment="1" applyProtection="1">
      <alignment horizontal="center" vertical="center"/>
      <protection locked="0"/>
    </xf>
    <xf numFmtId="16" fontId="628" fillId="0" borderId="0" xfId="0" applyNumberFormat="1" applyFont="1" applyAlignment="1" applyProtection="1">
      <alignment horizontal="center" vertical="center"/>
      <protection locked="0"/>
    </xf>
    <xf numFmtId="16" fontId="628" fillId="0" borderId="0" xfId="0" applyNumberFormat="1" applyFont="1" applyAlignment="1" applyProtection="1">
      <alignment horizontal="left" vertical="center"/>
      <protection locked="0"/>
    </xf>
    <xf numFmtId="16" fontId="628" fillId="2" borderId="10" xfId="0" applyNumberFormat="1" applyFont="1" applyFill="1" applyBorder="1" applyAlignment="1" applyProtection="1">
      <alignment horizontal="left" vertical="center"/>
      <protection locked="0"/>
    </xf>
    <xf numFmtId="16" fontId="628" fillId="2" borderId="7" xfId="0" applyNumberFormat="1" applyFont="1" applyFill="1" applyBorder="1" applyAlignment="1" applyProtection="1">
      <alignment horizontal="center" vertical="center"/>
      <protection locked="0"/>
    </xf>
    <xf numFmtId="16" fontId="628" fillId="0" borderId="10" xfId="0" applyNumberFormat="1" applyFont="1" applyBorder="1" applyAlignment="1" applyProtection="1">
      <alignment horizontal="center" vertical="center"/>
      <protection locked="0"/>
    </xf>
    <xf numFmtId="16" fontId="628" fillId="2" borderId="10" xfId="0" applyNumberFormat="1" applyFont="1" applyFill="1" applyBorder="1" applyAlignment="1" applyProtection="1">
      <alignment horizontal="center" vertical="center"/>
      <protection locked="0"/>
    </xf>
    <xf numFmtId="16" fontId="628" fillId="2" borderId="31" xfId="0" applyNumberFormat="1" applyFont="1" applyFill="1" applyBorder="1" applyAlignment="1" applyProtection="1">
      <alignment horizontal="center" vertical="center"/>
      <protection locked="0"/>
    </xf>
    <xf numFmtId="16" fontId="628" fillId="2" borderId="12" xfId="0" applyNumberFormat="1" applyFont="1" applyFill="1" applyBorder="1" applyAlignment="1" applyProtection="1">
      <alignment horizontal="left" vertical="center"/>
      <protection locked="0"/>
    </xf>
    <xf numFmtId="16" fontId="628" fillId="0" borderId="12" xfId="0" applyNumberFormat="1" applyFont="1" applyBorder="1" applyAlignment="1" applyProtection="1">
      <alignment horizontal="center" vertical="center"/>
      <protection locked="0"/>
    </xf>
    <xf numFmtId="16" fontId="628" fillId="2" borderId="12" xfId="0" applyNumberFormat="1" applyFont="1" applyFill="1" applyBorder="1" applyAlignment="1" applyProtection="1">
      <alignment horizontal="center" vertical="center"/>
      <protection locked="0"/>
    </xf>
    <xf numFmtId="16" fontId="628" fillId="2" borderId="11" xfId="0" applyNumberFormat="1" applyFont="1" applyFill="1" applyBorder="1" applyAlignment="1" applyProtection="1">
      <alignment horizontal="center" vertical="center"/>
      <protection locked="0"/>
    </xf>
    <xf numFmtId="16" fontId="626" fillId="2" borderId="0" xfId="0" applyNumberFormat="1" applyFont="1" applyFill="1" applyAlignment="1" applyProtection="1">
      <alignment horizontal="center" vertical="center"/>
      <protection locked="0"/>
    </xf>
    <xf numFmtId="16" fontId="626" fillId="0" borderId="0" xfId="0" applyNumberFormat="1" applyFont="1" applyAlignment="1" applyProtection="1">
      <alignment horizontal="center" vertical="center"/>
      <protection locked="0"/>
    </xf>
    <xf numFmtId="16" fontId="626" fillId="0" borderId="0" xfId="0" applyNumberFormat="1" applyFont="1" applyAlignment="1" applyProtection="1">
      <alignment horizontal="left" vertical="center"/>
      <protection locked="0"/>
    </xf>
    <xf numFmtId="16" fontId="626" fillId="0" borderId="6" xfId="0" applyNumberFormat="1" applyFont="1" applyBorder="1" applyAlignment="1">
      <alignment horizontal="center" vertical="center"/>
    </xf>
    <xf numFmtId="16" fontId="626" fillId="0" borderId="7" xfId="0" applyNumberFormat="1" applyFont="1" applyBorder="1" applyAlignment="1">
      <alignment horizontal="center" vertical="center"/>
    </xf>
    <xf numFmtId="16" fontId="626" fillId="0" borderId="59" xfId="0" applyNumberFormat="1" applyFont="1" applyBorder="1" applyAlignment="1">
      <alignment horizontal="center" vertical="center"/>
    </xf>
    <xf numFmtId="16" fontId="629" fillId="0" borderId="12" xfId="0" applyNumberFormat="1" applyFont="1" applyBorder="1" applyAlignment="1" applyProtection="1">
      <alignment horizontal="left" vertical="center"/>
      <protection locked="0"/>
    </xf>
    <xf numFmtId="16" fontId="626" fillId="0" borderId="12" xfId="0" applyNumberFormat="1" applyFont="1" applyBorder="1" applyAlignment="1">
      <alignment horizontal="center" vertical="center"/>
    </xf>
    <xf numFmtId="16" fontId="626" fillId="0" borderId="61" xfId="0" applyNumberFormat="1" applyFont="1" applyBorder="1" applyAlignment="1">
      <alignment horizontal="center" vertical="center"/>
    </xf>
    <xf numFmtId="16" fontId="626" fillId="2" borderId="10" xfId="0" applyNumberFormat="1" applyFont="1" applyFill="1" applyBorder="1" applyAlignment="1" applyProtection="1">
      <alignment horizontal="left" vertical="center"/>
      <protection locked="0"/>
    </xf>
    <xf numFmtId="16" fontId="626" fillId="2" borderId="7" xfId="0" applyNumberFormat="1" applyFont="1" applyFill="1" applyBorder="1" applyAlignment="1" applyProtection="1">
      <alignment horizontal="center" vertical="center"/>
      <protection locked="0"/>
    </xf>
    <xf numFmtId="16" fontId="626" fillId="2" borderId="12" xfId="0" applyNumberFormat="1" applyFont="1" applyFill="1" applyBorder="1" applyAlignment="1" applyProtection="1">
      <alignment horizontal="left" vertical="center"/>
      <protection locked="0"/>
    </xf>
    <xf numFmtId="16" fontId="626" fillId="2" borderId="5" xfId="0" applyNumberFormat="1" applyFont="1" applyFill="1" applyBorder="1" applyAlignment="1" applyProtection="1">
      <alignment horizontal="center" vertical="center"/>
      <protection locked="0"/>
    </xf>
    <xf numFmtId="169" fontId="626" fillId="2" borderId="5" xfId="0" applyNumberFormat="1" applyFont="1" applyFill="1" applyBorder="1" applyAlignment="1" applyProtection="1">
      <alignment horizontal="center" vertical="center"/>
      <protection locked="0"/>
    </xf>
    <xf numFmtId="169" fontId="626" fillId="2" borderId="55" xfId="0" applyNumberFormat="1" applyFont="1" applyFill="1" applyBorder="1" applyAlignment="1" applyProtection="1">
      <alignment horizontal="center" vertical="center"/>
      <protection locked="0"/>
    </xf>
    <xf numFmtId="16" fontId="626" fillId="2" borderId="15" xfId="0" quotePrefix="1" applyNumberFormat="1" applyFont="1" applyFill="1" applyBorder="1" applyAlignment="1" applyProtection="1">
      <alignment horizontal="center" vertical="center"/>
      <protection locked="0"/>
    </xf>
    <xf numFmtId="16" fontId="44" fillId="6" borderId="7" xfId="0" applyNumberFormat="1" applyFont="1" applyFill="1" applyBorder="1" applyAlignment="1" applyProtection="1">
      <alignment horizontal="center" vertical="center"/>
      <protection locked="0"/>
    </xf>
    <xf numFmtId="16" fontId="0" fillId="6" borderId="0" xfId="0" applyNumberFormat="1" applyFill="1" applyAlignment="1" applyProtection="1">
      <alignment horizontal="center" vertical="center"/>
      <protection locked="0"/>
    </xf>
    <xf numFmtId="0" fontId="626" fillId="0" borderId="1" xfId="1" applyFont="1" applyBorder="1" applyAlignment="1" applyProtection="1">
      <alignment horizontal="left" vertical="center" wrapText="1"/>
      <protection locked="0"/>
    </xf>
    <xf numFmtId="0" fontId="632" fillId="0" borderId="1" xfId="13" applyFont="1" applyBorder="1" applyAlignment="1" applyProtection="1">
      <alignment horizontal="left" vertical="center" wrapText="1"/>
      <protection locked="0"/>
    </xf>
    <xf numFmtId="0" fontId="626" fillId="0" borderId="1" xfId="1" applyFont="1" applyBorder="1" applyAlignment="1" applyProtection="1">
      <alignment horizontal="center" vertical="center" wrapText="1"/>
      <protection locked="0"/>
    </xf>
    <xf numFmtId="0" fontId="626" fillId="0" borderId="1" xfId="1" applyFont="1" applyBorder="1" applyAlignment="1" applyProtection="1">
      <alignment vertical="center" wrapText="1"/>
      <protection locked="0"/>
    </xf>
    <xf numFmtId="0" fontId="630" fillId="0" borderId="2" xfId="1" applyFont="1" applyBorder="1" applyAlignment="1" applyProtection="1">
      <alignment vertical="center"/>
      <protection locked="0"/>
    </xf>
    <xf numFmtId="0" fontId="626" fillId="0" borderId="2" xfId="1" applyFont="1" applyBorder="1" applyAlignment="1" applyProtection="1">
      <alignment vertical="center"/>
      <protection locked="0"/>
    </xf>
    <xf numFmtId="0" fontId="633" fillId="0" borderId="1" xfId="13" applyFont="1" applyBorder="1" applyAlignment="1" applyProtection="1">
      <alignment horizontal="left" vertical="center" wrapText="1"/>
      <protection locked="0"/>
    </xf>
    <xf numFmtId="0" fontId="626" fillId="0" borderId="21" xfId="1" applyFont="1" applyBorder="1" applyAlignment="1" applyProtection="1">
      <alignment horizontal="center" vertical="center" wrapText="1"/>
      <protection locked="0"/>
    </xf>
    <xf numFmtId="0" fontId="626" fillId="0" borderId="21" xfId="1" applyFont="1" applyBorder="1" applyAlignment="1" applyProtection="1">
      <alignment horizontal="left" vertical="center" wrapText="1"/>
      <protection locked="0"/>
    </xf>
    <xf numFmtId="0" fontId="626" fillId="0" borderId="2" xfId="1" applyFont="1" applyBorder="1" applyAlignment="1" applyProtection="1">
      <alignment horizontal="left" vertical="center" wrapText="1"/>
      <protection locked="0"/>
    </xf>
    <xf numFmtId="0" fontId="626" fillId="0" borderId="2" xfId="1" applyFont="1" applyBorder="1" applyAlignment="1" applyProtection="1">
      <alignment horizontal="center" vertical="center" wrapText="1"/>
      <protection locked="0"/>
    </xf>
    <xf numFmtId="0" fontId="626" fillId="0" borderId="21" xfId="1" applyFont="1" applyBorder="1" applyAlignment="1" applyProtection="1">
      <alignment vertical="center" wrapText="1"/>
      <protection locked="0"/>
    </xf>
    <xf numFmtId="0" fontId="626" fillId="0" borderId="2" xfId="1" applyFont="1" applyBorder="1" applyAlignment="1" applyProtection="1">
      <alignment vertical="center" wrapText="1"/>
      <protection locked="0"/>
    </xf>
    <xf numFmtId="0" fontId="634" fillId="0" borderId="0" xfId="0" applyFont="1"/>
    <xf numFmtId="0" fontId="211" fillId="0" borderId="1" xfId="0" applyFont="1" applyBorder="1" applyAlignment="1">
      <alignment vertical="center"/>
    </xf>
    <xf numFmtId="16" fontId="630" fillId="4" borderId="6" xfId="0" applyNumberFormat="1" applyFont="1" applyFill="1" applyBorder="1" applyAlignment="1" applyProtection="1">
      <alignment horizontal="center" vertical="center"/>
      <protection locked="0"/>
    </xf>
    <xf numFmtId="16" fontId="610" fillId="2" borderId="6" xfId="0" applyNumberFormat="1" applyFont="1" applyFill="1" applyBorder="1" applyAlignment="1" applyProtection="1">
      <alignment horizontal="center" vertical="center"/>
      <protection locked="0"/>
    </xf>
    <xf numFmtId="16" fontId="610" fillId="2" borderId="11" xfId="0" applyNumberFormat="1" applyFont="1" applyFill="1" applyBorder="1" applyAlignment="1" applyProtection="1">
      <alignment horizontal="center" vertical="center"/>
      <protection locked="0"/>
    </xf>
    <xf numFmtId="0" fontId="449" fillId="4" borderId="1" xfId="1" applyFont="1" applyFill="1" applyBorder="1" applyAlignment="1" applyProtection="1">
      <alignment horizontal="left" vertical="center" wrapText="1"/>
      <protection locked="0"/>
    </xf>
    <xf numFmtId="0" fontId="314" fillId="2" borderId="0" xfId="13" applyFont="1" applyFill="1" applyAlignment="1" applyProtection="1">
      <alignment horizontal="center" vertical="center" wrapText="1"/>
    </xf>
    <xf numFmtId="0" fontId="585" fillId="0" borderId="1" xfId="0" applyFont="1" applyBorder="1" applyAlignment="1" applyProtection="1">
      <alignment horizontal="left" vertical="center" wrapText="1"/>
      <protection locked="0"/>
    </xf>
    <xf numFmtId="16" fontId="283" fillId="0" borderId="1" xfId="0" applyNumberFormat="1" applyFont="1" applyBorder="1" applyAlignment="1">
      <alignment horizontal="left" vertical="center"/>
    </xf>
    <xf numFmtId="16" fontId="283" fillId="0" borderId="1" xfId="0" applyNumberFormat="1" applyFont="1" applyBorder="1" applyAlignment="1">
      <alignment horizontal="center" vertical="center"/>
    </xf>
    <xf numFmtId="16" fontId="635" fillId="0" borderId="0" xfId="0" applyNumberFormat="1" applyFont="1" applyAlignment="1">
      <alignment horizontal="left"/>
    </xf>
    <xf numFmtId="0" fontId="625" fillId="0" borderId="1" xfId="1" applyFont="1" applyBorder="1" applyAlignment="1" applyProtection="1">
      <alignment vertical="center" wrapText="1"/>
      <protection locked="0"/>
    </xf>
    <xf numFmtId="0" fontId="391" fillId="26" borderId="19" xfId="1" applyFont="1" applyFill="1" applyBorder="1" applyAlignment="1" applyProtection="1">
      <alignment horizontal="left" vertical="center" wrapText="1"/>
      <protection locked="0"/>
    </xf>
    <xf numFmtId="0" fontId="391" fillId="26" borderId="2" xfId="1" applyFont="1" applyFill="1" applyBorder="1" applyAlignment="1" applyProtection="1">
      <alignment horizontal="left" vertical="center" wrapText="1"/>
      <protection locked="0"/>
    </xf>
    <xf numFmtId="0" fontId="391" fillId="26" borderId="2" xfId="1" applyFont="1" applyFill="1" applyBorder="1" applyAlignment="1" applyProtection="1">
      <alignment horizontal="center" vertical="center" wrapText="1"/>
      <protection locked="0"/>
    </xf>
    <xf numFmtId="0" fontId="391" fillId="26" borderId="19" xfId="1" applyFont="1" applyFill="1" applyBorder="1" applyAlignment="1" applyProtection="1">
      <alignment vertical="center" wrapText="1"/>
      <protection locked="0"/>
    </xf>
    <xf numFmtId="0" fontId="391" fillId="26" borderId="2" xfId="1" applyFont="1" applyFill="1" applyBorder="1" applyAlignment="1" applyProtection="1">
      <alignment vertical="center" wrapText="1"/>
      <protection locked="0"/>
    </xf>
    <xf numFmtId="0" fontId="344" fillId="26" borderId="1" xfId="1" applyFont="1" applyFill="1" applyBorder="1" applyAlignment="1" applyProtection="1">
      <alignment vertical="center" wrapText="1"/>
      <protection locked="0"/>
    </xf>
    <xf numFmtId="0" fontId="98" fillId="0" borderId="10" xfId="0" applyFont="1" applyBorder="1" applyAlignment="1" applyProtection="1">
      <alignment horizontal="center"/>
      <protection locked="0"/>
    </xf>
    <xf numFmtId="16" fontId="44" fillId="0" borderId="1" xfId="0" quotePrefix="1" applyNumberFormat="1" applyFont="1" applyBorder="1" applyAlignment="1" applyProtection="1">
      <alignment horizontal="left" vertical="center"/>
      <protection locked="0"/>
    </xf>
    <xf numFmtId="16" fontId="68" fillId="0" borderId="1" xfId="0" quotePrefix="1" applyNumberFormat="1"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07" fillId="0" borderId="1" xfId="0" applyFont="1" applyBorder="1"/>
    <xf numFmtId="0" fontId="276" fillId="8" borderId="1" xfId="0" applyFont="1" applyFill="1" applyBorder="1" applyAlignment="1">
      <alignment vertical="center"/>
    </xf>
    <xf numFmtId="0" fontId="3" fillId="0" borderId="2" xfId="1" applyFont="1" applyBorder="1" applyAlignment="1" applyProtection="1">
      <alignment horizontal="left" vertical="center"/>
      <protection locked="0"/>
    </xf>
    <xf numFmtId="0" fontId="3" fillId="0" borderId="1" xfId="1" applyFont="1" applyBorder="1" applyAlignment="1" applyProtection="1">
      <alignment horizontal="left" vertical="center" wrapText="1"/>
      <protection locked="0"/>
    </xf>
    <xf numFmtId="0" fontId="3" fillId="4" borderId="1" xfId="1" applyFont="1" applyFill="1" applyBorder="1" applyAlignment="1" applyProtection="1">
      <alignment horizontal="left" vertical="center" wrapText="1"/>
      <protection locked="0"/>
    </xf>
    <xf numFmtId="0" fontId="3" fillId="0" borderId="1" xfId="1" applyFont="1" applyBorder="1" applyAlignment="1" applyProtection="1">
      <alignment horizontal="left" vertical="center"/>
      <protection locked="0"/>
    </xf>
    <xf numFmtId="0" fontId="3" fillId="2" borderId="1" xfId="0" applyFont="1" applyFill="1" applyBorder="1" applyAlignment="1" applyProtection="1">
      <alignment horizontal="left" vertical="center" wrapText="1"/>
      <protection locked="0"/>
    </xf>
    <xf numFmtId="0" fontId="3" fillId="2" borderId="1"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left" vertical="center" wrapText="1"/>
      <protection locked="0"/>
    </xf>
    <xf numFmtId="0" fontId="3" fillId="0" borderId="1" xfId="1" applyFont="1" applyBorder="1" applyAlignment="1" applyProtection="1">
      <alignment vertical="center" wrapText="1"/>
      <protection locked="0"/>
    </xf>
    <xf numFmtId="0" fontId="3" fillId="0" borderId="1" xfId="1" applyFont="1" applyBorder="1" applyAlignment="1" applyProtection="1">
      <alignment horizontal="center" vertical="center" wrapText="1"/>
      <protection locked="0"/>
    </xf>
    <xf numFmtId="0" fontId="3" fillId="4" borderId="1" xfId="0" applyFont="1" applyFill="1" applyBorder="1" applyAlignment="1" applyProtection="1">
      <alignment horizontal="left" vertical="center" wrapText="1"/>
      <protection locked="0"/>
    </xf>
    <xf numFmtId="0" fontId="3" fillId="4" borderId="2" xfId="1" applyFont="1" applyFill="1" applyBorder="1" applyAlignment="1" applyProtection="1">
      <alignment horizontal="left" vertical="center" wrapText="1"/>
      <protection locked="0"/>
    </xf>
    <xf numFmtId="0" fontId="3" fillId="4" borderId="2" xfId="1" applyFont="1" applyFill="1" applyBorder="1" applyAlignment="1" applyProtection="1">
      <alignment horizontal="center" vertical="center"/>
      <protection locked="0"/>
    </xf>
    <xf numFmtId="0" fontId="3" fillId="4" borderId="1" xfId="1" applyFont="1" applyFill="1" applyBorder="1" applyAlignment="1" applyProtection="1">
      <alignment vertical="center"/>
      <protection locked="0"/>
    </xf>
    <xf numFmtId="0" fontId="3" fillId="4" borderId="2" xfId="1" applyFont="1" applyFill="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3" fillId="0" borderId="2" xfId="1" applyFont="1" applyBorder="1" applyAlignment="1" applyProtection="1">
      <alignment horizontal="left" vertical="center" wrapText="1"/>
      <protection locked="0"/>
    </xf>
    <xf numFmtId="0" fontId="3" fillId="0" borderId="2" xfId="1" applyFont="1" applyBorder="1" applyAlignment="1" applyProtection="1">
      <alignment horizontal="center" vertical="center"/>
      <protection locked="0"/>
    </xf>
    <xf numFmtId="0" fontId="3" fillId="0" borderId="1" xfId="1" applyFont="1" applyBorder="1" applyAlignment="1" applyProtection="1">
      <alignment vertical="center"/>
      <protection locked="0"/>
    </xf>
    <xf numFmtId="0" fontId="3" fillId="0" borderId="2" xfId="1" applyFont="1" applyBorder="1" applyAlignment="1" applyProtection="1">
      <alignment vertical="center" wrapText="1"/>
      <protection locked="0"/>
    </xf>
    <xf numFmtId="0" fontId="3" fillId="0" borderId="19" xfId="1"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24" borderId="1" xfId="0" applyFont="1" applyFill="1" applyBorder="1" applyAlignment="1" applyProtection="1">
      <alignment horizontal="left" vertical="center" wrapText="1"/>
      <protection locked="0"/>
    </xf>
    <xf numFmtId="0" fontId="3" fillId="24" borderId="2" xfId="0" applyFont="1" applyFill="1" applyBorder="1" applyAlignment="1" applyProtection="1">
      <alignment horizontal="center" vertical="center"/>
      <protection locked="0"/>
    </xf>
    <xf numFmtId="0" fontId="3" fillId="24" borderId="1" xfId="0" applyFont="1" applyFill="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3" fillId="0" borderId="1" xfId="6" applyFont="1" applyBorder="1" applyAlignment="1" applyProtection="1">
      <alignment horizontal="left" vertical="center" wrapText="1"/>
      <protection locked="0"/>
    </xf>
    <xf numFmtId="0" fontId="3" fillId="0" borderId="1" xfId="9" applyFont="1" applyBorder="1" applyAlignment="1" applyProtection="1">
      <alignment vertical="center" wrapText="1"/>
      <protection locked="0"/>
    </xf>
    <xf numFmtId="0" fontId="3" fillId="2" borderId="1"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vertical="center"/>
      <protection locked="0"/>
    </xf>
    <xf numFmtId="0" fontId="3" fillId="4" borderId="21" xfId="1" applyFont="1" applyFill="1" applyBorder="1" applyAlignment="1" applyProtection="1">
      <alignment horizontal="left" vertical="center" wrapText="1"/>
      <protection locked="0"/>
    </xf>
    <xf numFmtId="0" fontId="3" fillId="0" borderId="21" xfId="1" applyFont="1" applyBorder="1" applyAlignment="1" applyProtection="1">
      <alignment horizontal="left" vertical="center" wrapText="1"/>
      <protection locked="0"/>
    </xf>
    <xf numFmtId="0" fontId="3" fillId="2" borderId="1" xfId="5" applyFont="1" applyFill="1" applyBorder="1" applyAlignment="1" applyProtection="1">
      <alignment horizontal="left" vertical="center" wrapText="1"/>
      <protection locked="0"/>
    </xf>
    <xf numFmtId="0" fontId="3" fillId="0" borderId="2" xfId="1" applyFont="1" applyBorder="1" applyAlignment="1" applyProtection="1">
      <alignment horizontal="center" vertical="center" wrapText="1"/>
      <protection locked="0"/>
    </xf>
    <xf numFmtId="0" fontId="3" fillId="4" borderId="2" xfId="1" applyFont="1" applyFill="1" applyBorder="1" applyAlignment="1" applyProtection="1">
      <alignment horizontal="center" vertical="center" wrapText="1"/>
      <protection locked="0"/>
    </xf>
    <xf numFmtId="0" fontId="3" fillId="4" borderId="1" xfId="1" applyFont="1" applyFill="1" applyBorder="1" applyAlignment="1" applyProtection="1">
      <alignment vertical="center" wrapText="1"/>
      <protection locked="0"/>
    </xf>
    <xf numFmtId="0" fontId="3" fillId="0" borderId="0" xfId="1" applyFont="1" applyAlignment="1" applyProtection="1">
      <alignment vertical="center" wrapText="1"/>
      <protection locked="0"/>
    </xf>
    <xf numFmtId="0" fontId="3" fillId="0" borderId="19" xfId="1"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3" fillId="0" borderId="19" xfId="0" applyFont="1" applyBorder="1" applyAlignment="1" applyProtection="1">
      <alignment vertical="center"/>
      <protection locked="0"/>
    </xf>
    <xf numFmtId="0" fontId="3" fillId="2" borderId="1" xfId="4" applyFont="1" applyFill="1" applyBorder="1" applyAlignment="1" applyProtection="1">
      <alignment horizontal="left" vertical="center" wrapText="1"/>
      <protection locked="0"/>
    </xf>
    <xf numFmtId="0" fontId="3" fillId="2" borderId="21" xfId="1" applyFont="1" applyFill="1" applyBorder="1" applyAlignment="1" applyProtection="1">
      <alignment horizontal="center" vertical="center" wrapText="1"/>
      <protection locked="0"/>
    </xf>
    <xf numFmtId="0" fontId="3" fillId="2" borderId="19" xfId="1" applyFont="1" applyFill="1" applyBorder="1" applyAlignment="1" applyProtection="1">
      <alignment horizontal="left" vertical="center" wrapText="1"/>
      <protection locked="0"/>
    </xf>
    <xf numFmtId="0" fontId="3" fillId="0" borderId="21" xfId="1" applyFont="1" applyBorder="1" applyAlignment="1" applyProtection="1">
      <alignment horizontal="center" vertical="center" wrapText="1"/>
      <protection locked="0"/>
    </xf>
    <xf numFmtId="0" fontId="3" fillId="0" borderId="21" xfId="1" applyFont="1" applyBorder="1" applyAlignment="1" applyProtection="1">
      <alignment vertical="center" wrapText="1"/>
      <protection locked="0"/>
    </xf>
    <xf numFmtId="0" fontId="3" fillId="4" borderId="19" xfId="1" applyFont="1" applyFill="1" applyBorder="1" applyAlignment="1" applyProtection="1">
      <alignment horizontal="left" vertical="center" wrapText="1"/>
      <protection locked="0"/>
    </xf>
    <xf numFmtId="0" fontId="3" fillId="4" borderId="19" xfId="1" applyFont="1" applyFill="1" applyBorder="1" applyAlignment="1" applyProtection="1">
      <alignment vertical="center" wrapText="1"/>
      <protection locked="0"/>
    </xf>
    <xf numFmtId="0" fontId="3" fillId="2" borderId="19" xfId="1" applyFont="1" applyFill="1" applyBorder="1" applyAlignment="1" applyProtection="1">
      <alignment horizontal="center" vertical="center" wrapText="1"/>
      <protection locked="0"/>
    </xf>
    <xf numFmtId="0" fontId="3" fillId="2" borderId="19" xfId="0" applyFont="1" applyFill="1" applyBorder="1" applyAlignment="1" applyProtection="1">
      <alignment horizontal="left" vertical="center" wrapText="1"/>
      <protection locked="0"/>
    </xf>
    <xf numFmtId="0" fontId="3" fillId="2" borderId="2" xfId="1" applyFont="1" applyFill="1" applyBorder="1" applyAlignment="1" applyProtection="1">
      <alignment horizontal="left" vertical="center" wrapText="1"/>
      <protection locked="0"/>
    </xf>
    <xf numFmtId="0" fontId="3" fillId="2" borderId="19" xfId="0" applyFont="1" applyFill="1" applyBorder="1" applyAlignment="1" applyProtection="1">
      <alignment vertical="center"/>
      <protection locked="0"/>
    </xf>
    <xf numFmtId="0" fontId="3" fillId="2" borderId="2" xfId="1" applyFont="1" applyFill="1" applyBorder="1" applyAlignment="1" applyProtection="1">
      <alignment vertical="center" wrapText="1"/>
      <protection locked="0"/>
    </xf>
    <xf numFmtId="0" fontId="3" fillId="0" borderId="19" xfId="0" applyFont="1" applyBorder="1" applyAlignment="1" applyProtection="1">
      <alignment horizontal="center" vertical="center"/>
      <protection locked="0"/>
    </xf>
    <xf numFmtId="0" fontId="3" fillId="4" borderId="19" xfId="9" applyFont="1" applyFill="1" applyBorder="1" applyAlignment="1" applyProtection="1">
      <alignment vertical="center" wrapText="1"/>
      <protection locked="0"/>
    </xf>
    <xf numFmtId="0" fontId="3" fillId="4" borderId="2" xfId="0" applyFont="1" applyFill="1" applyBorder="1" applyAlignment="1" applyProtection="1">
      <alignment vertical="center"/>
      <protection locked="0"/>
    </xf>
    <xf numFmtId="0" fontId="3" fillId="0" borderId="19" xfId="9" applyFont="1" applyBorder="1" applyAlignment="1" applyProtection="1">
      <alignment vertical="center" wrapText="1"/>
      <protection locked="0"/>
    </xf>
    <xf numFmtId="0" fontId="3" fillId="0" borderId="2" xfId="0" applyFont="1" applyBorder="1" applyAlignment="1" applyProtection="1">
      <alignment vertical="center"/>
      <protection locked="0"/>
    </xf>
    <xf numFmtId="0" fontId="3" fillId="4" borderId="19" xfId="0" applyFont="1" applyFill="1" applyBorder="1" applyAlignment="1" applyProtection="1">
      <alignment vertical="center"/>
      <protection locked="0"/>
    </xf>
    <xf numFmtId="0" fontId="3" fillId="0" borderId="21" xfId="0" applyFont="1" applyBorder="1" applyAlignment="1" applyProtection="1">
      <alignment horizontal="center" vertical="center"/>
      <protection locked="0"/>
    </xf>
    <xf numFmtId="0" fontId="3" fillId="4" borderId="21" xfId="0" applyFont="1" applyFill="1" applyBorder="1" applyAlignment="1" applyProtection="1">
      <alignment vertical="center"/>
      <protection locked="0"/>
    </xf>
    <xf numFmtId="0" fontId="3" fillId="4" borderId="1" xfId="0" applyFont="1" applyFill="1" applyBorder="1" applyAlignment="1" applyProtection="1">
      <alignment vertical="center"/>
      <protection locked="0"/>
    </xf>
    <xf numFmtId="0" fontId="3" fillId="4" borderId="21" xfId="9" applyFont="1" applyFill="1" applyBorder="1" applyAlignment="1" applyProtection="1">
      <alignment vertical="center" wrapText="1"/>
      <protection locked="0"/>
    </xf>
    <xf numFmtId="0" fontId="3" fillId="0" borderId="21" xfId="9" applyFont="1" applyBorder="1" applyAlignment="1" applyProtection="1">
      <alignment vertical="center" wrapText="1"/>
      <protection locked="0"/>
    </xf>
    <xf numFmtId="0" fontId="2" fillId="0" borderId="1" xfId="11" applyFont="1" applyBorder="1" applyAlignment="1" applyProtection="1">
      <alignment horizontal="left" vertical="center" wrapText="1"/>
      <protection locked="0"/>
    </xf>
    <xf numFmtId="0" fontId="2" fillId="0" borderId="21" xfId="1" applyFont="1" applyBorder="1" applyAlignment="1" applyProtection="1">
      <alignment horizontal="left" vertical="center" wrapText="1"/>
      <protection locked="0"/>
    </xf>
    <xf numFmtId="0" fontId="3" fillId="0" borderId="1" xfId="11" applyFont="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2" xfId="1" applyFont="1" applyFill="1" applyBorder="1" applyAlignment="1" applyProtection="1">
      <alignment horizontal="center" vertical="center" wrapText="1"/>
      <protection locked="0"/>
    </xf>
    <xf numFmtId="0" fontId="3" fillId="2" borderId="21" xfId="0" applyFont="1" applyFill="1" applyBorder="1" applyAlignment="1" applyProtection="1">
      <alignment vertical="center"/>
      <protection locked="0"/>
    </xf>
    <xf numFmtId="0" fontId="3" fillId="4" borderId="21" xfId="0" applyFont="1" applyFill="1" applyBorder="1" applyAlignment="1" applyProtection="1">
      <alignment horizontal="left" vertical="center" wrapText="1"/>
      <protection locked="0"/>
    </xf>
    <xf numFmtId="0" fontId="3" fillId="0" borderId="21" xfId="1" applyFont="1" applyBorder="1" applyAlignment="1" applyProtection="1">
      <alignment horizontal="left" vertical="center"/>
      <protection locked="0"/>
    </xf>
    <xf numFmtId="0" fontId="3" fillId="4" borderId="1" xfId="9" applyFont="1" applyFill="1" applyBorder="1" applyAlignment="1" applyProtection="1">
      <alignment vertical="center" wrapText="1"/>
      <protection locked="0"/>
    </xf>
    <xf numFmtId="0" fontId="3" fillId="0" borderId="1" xfId="5" applyFont="1" applyBorder="1" applyAlignment="1" applyProtection="1">
      <alignment horizontal="left" vertical="center" wrapText="1"/>
      <protection locked="0"/>
    </xf>
    <xf numFmtId="0" fontId="3" fillId="0" borderId="1" xfId="668" applyFont="1" applyBorder="1" applyAlignment="1" applyProtection="1">
      <alignment horizontal="left" vertical="center"/>
      <protection locked="0"/>
    </xf>
    <xf numFmtId="0" fontId="3" fillId="2" borderId="21" xfId="0" applyFont="1" applyFill="1" applyBorder="1" applyAlignment="1" applyProtection="1">
      <alignment horizontal="left" vertical="center"/>
      <protection locked="0"/>
    </xf>
    <xf numFmtId="0" fontId="3" fillId="2" borderId="21" xfId="7" applyFont="1" applyFill="1" applyBorder="1" applyAlignment="1" applyProtection="1">
      <alignment horizontal="left" vertical="center" wrapText="1"/>
      <protection locked="0"/>
    </xf>
    <xf numFmtId="0" fontId="3" fillId="4" borderId="1" xfId="7"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wrapText="1"/>
      <protection locked="0"/>
    </xf>
    <xf numFmtId="0" fontId="3" fillId="4" borderId="1" xfId="7" applyFont="1" applyFill="1" applyBorder="1" applyAlignment="1" applyProtection="1">
      <alignment vertical="center" wrapText="1"/>
      <protection locked="0"/>
    </xf>
    <xf numFmtId="0" fontId="3" fillId="0" borderId="1" xfId="7" applyFont="1" applyBorder="1" applyAlignment="1" applyProtection="1">
      <alignment horizontal="left" vertical="center" wrapText="1"/>
      <protection locked="0"/>
    </xf>
    <xf numFmtId="0" fontId="3" fillId="0" borderId="1" xfId="7" applyFont="1" applyBorder="1" applyAlignment="1" applyProtection="1">
      <alignment vertical="center" wrapText="1"/>
      <protection locked="0"/>
    </xf>
    <xf numFmtId="0" fontId="3" fillId="2" borderId="21" xfId="1" applyFont="1" applyFill="1" applyBorder="1" applyAlignment="1" applyProtection="1">
      <alignment horizontal="left" vertical="center" wrapText="1"/>
      <protection locked="0"/>
    </xf>
    <xf numFmtId="0" fontId="3" fillId="0" borderId="21" xfId="3" applyFont="1" applyBorder="1" applyAlignment="1" applyProtection="1">
      <alignment horizontal="left" vertical="center" wrapText="1"/>
      <protection locked="0"/>
    </xf>
    <xf numFmtId="0" fontId="3" fillId="0" borderId="21" xfId="0" applyFont="1" applyBorder="1" applyAlignment="1" applyProtection="1">
      <alignment horizontal="left" vertical="center"/>
      <protection locked="0"/>
    </xf>
    <xf numFmtId="0" fontId="3" fillId="4" borderId="19" xfId="0" applyFont="1" applyFill="1" applyBorder="1" applyAlignment="1" applyProtection="1">
      <alignment horizontal="left" vertical="center" wrapText="1"/>
      <protection locked="0"/>
    </xf>
    <xf numFmtId="0" fontId="3" fillId="0" borderId="1" xfId="1" applyFont="1" applyBorder="1" applyAlignment="1" applyProtection="1">
      <alignment horizontal="center" vertical="center"/>
      <protection locked="0"/>
    </xf>
    <xf numFmtId="0" fontId="3" fillId="4" borderId="1" xfId="5" applyFont="1" applyFill="1" applyBorder="1" applyAlignment="1" applyProtection="1">
      <alignment horizontal="left" vertical="center" wrapText="1"/>
      <protection locked="0"/>
    </xf>
    <xf numFmtId="0" fontId="3" fillId="0" borderId="21" xfId="6" applyFont="1" applyBorder="1" applyAlignment="1" applyProtection="1">
      <alignment horizontal="left" vertical="center" wrapText="1"/>
      <protection locked="0"/>
    </xf>
    <xf numFmtId="0" fontId="3" fillId="0" borderId="21" xfId="10" applyFont="1" applyBorder="1" applyAlignment="1" applyProtection="1">
      <alignment horizontal="left" vertical="center" wrapText="1"/>
      <protection locked="0"/>
    </xf>
    <xf numFmtId="0" fontId="3" fillId="0" borderId="1" xfId="0" applyFont="1" applyBorder="1" applyAlignment="1" applyProtection="1">
      <alignment horizontal="center" vertical="center"/>
      <protection locked="0"/>
    </xf>
    <xf numFmtId="0" fontId="3" fillId="0" borderId="66" xfId="1" applyFont="1" applyBorder="1" applyAlignment="1" applyProtection="1">
      <alignment horizontal="left" vertical="center"/>
      <protection locked="0"/>
    </xf>
    <xf numFmtId="0" fontId="3" fillId="0" borderId="66" xfId="0" applyFont="1" applyBorder="1" applyAlignment="1" applyProtection="1">
      <alignment horizontal="left" vertical="center"/>
      <protection locked="0"/>
    </xf>
    <xf numFmtId="0" fontId="3" fillId="2" borderId="66" xfId="0" applyFont="1" applyFill="1" applyBorder="1" applyAlignment="1" applyProtection="1">
      <alignment horizontal="left" vertical="center"/>
      <protection locked="0"/>
    </xf>
    <xf numFmtId="0" fontId="3" fillId="0" borderId="1" xfId="3" applyFont="1" applyBorder="1" applyAlignment="1" applyProtection="1">
      <alignment horizontal="left" vertical="center" wrapText="1"/>
      <protection locked="0"/>
    </xf>
    <xf numFmtId="0" fontId="3" fillId="2" borderId="1" xfId="6" applyFont="1" applyFill="1" applyBorder="1" applyAlignment="1" applyProtection="1">
      <alignment horizontal="left" vertical="center" wrapText="1"/>
      <protection locked="0"/>
    </xf>
    <xf numFmtId="0" fontId="3" fillId="4" borderId="1" xfId="6" applyFont="1" applyFill="1" applyBorder="1" applyAlignment="1" applyProtection="1">
      <alignment horizontal="left" vertical="center" wrapText="1"/>
      <protection locked="0"/>
    </xf>
    <xf numFmtId="0" fontId="3" fillId="0" borderId="66" xfId="1" applyFont="1" applyBorder="1" applyAlignment="1" applyProtection="1">
      <alignment horizontal="left" vertical="center" wrapText="1"/>
      <protection locked="0"/>
    </xf>
    <xf numFmtId="0" fontId="3" fillId="36" borderId="1" xfId="1" applyFont="1" applyFill="1" applyBorder="1" applyAlignment="1" applyProtection="1">
      <alignment horizontal="center" vertical="center" wrapText="1"/>
      <protection locked="0"/>
    </xf>
    <xf numFmtId="0" fontId="3" fillId="5" borderId="1" xfId="1"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protection locked="0"/>
    </xf>
    <xf numFmtId="16" fontId="3" fillId="0" borderId="1" xfId="0" applyNumberFormat="1" applyFont="1" applyBorder="1" applyAlignment="1" applyProtection="1">
      <alignment horizontal="center" vertical="center"/>
      <protection locked="0"/>
    </xf>
    <xf numFmtId="16" fontId="3" fillId="0" borderId="58" xfId="0" applyNumberFormat="1" applyFont="1" applyBorder="1" applyAlignment="1" applyProtection="1">
      <alignment horizontal="left" vertical="center"/>
      <protection locked="0"/>
    </xf>
    <xf numFmtId="0" fontId="3" fillId="32" borderId="68" xfId="0" applyFont="1" applyFill="1" applyBorder="1" applyAlignment="1">
      <alignment vertical="center"/>
    </xf>
    <xf numFmtId="0" fontId="3" fillId="0" borderId="7" xfId="0" applyFont="1" applyBorder="1" applyAlignment="1">
      <alignment horizontal="center" vertical="center" wrapText="1"/>
    </xf>
    <xf numFmtId="16" fontId="3" fillId="0" borderId="7" xfId="0" applyNumberFormat="1" applyFont="1" applyBorder="1" applyAlignment="1">
      <alignment horizontal="center" vertical="center"/>
    </xf>
    <xf numFmtId="0" fontId="3" fillId="0" borderId="12" xfId="0" applyFont="1" applyBorder="1" applyAlignment="1">
      <alignment horizontal="center" vertical="center" wrapText="1"/>
    </xf>
    <xf numFmtId="16" fontId="3" fillId="0" borderId="12" xfId="0" applyNumberFormat="1" applyFont="1" applyBorder="1" applyAlignment="1">
      <alignment horizontal="center" vertical="center"/>
    </xf>
    <xf numFmtId="16" fontId="3" fillId="0" borderId="31" xfId="0" applyNumberFormat="1" applyFont="1" applyBorder="1" applyAlignment="1" applyProtection="1">
      <alignment horizontal="left" vertical="center"/>
      <protection locked="0"/>
    </xf>
    <xf numFmtId="16" fontId="3" fillId="26" borderId="31" xfId="0" applyNumberFormat="1" applyFont="1" applyFill="1" applyBorder="1" applyAlignment="1" applyProtection="1">
      <alignment horizontal="left" vertical="center"/>
      <protection locked="0"/>
    </xf>
    <xf numFmtId="0" fontId="3" fillId="0" borderId="68" xfId="0" applyFont="1" applyBorder="1" applyAlignment="1">
      <alignment vertical="center"/>
    </xf>
    <xf numFmtId="16" fontId="3" fillId="26" borderId="7" xfId="0" applyNumberFormat="1" applyFont="1" applyFill="1" applyBorder="1" applyAlignment="1">
      <alignment horizontal="center" vertical="center"/>
    </xf>
    <xf numFmtId="0" fontId="3" fillId="26" borderId="12" xfId="0" applyFont="1" applyFill="1" applyBorder="1" applyAlignment="1">
      <alignment horizontal="center" vertical="center" wrapText="1"/>
    </xf>
    <xf numFmtId="16" fontId="3" fillId="26" borderId="12" xfId="0" applyNumberFormat="1" applyFont="1" applyFill="1" applyBorder="1" applyAlignment="1">
      <alignment horizontal="center" vertical="center"/>
    </xf>
    <xf numFmtId="16" fontId="3" fillId="2" borderId="31" xfId="0" applyNumberFormat="1" applyFont="1" applyFill="1" applyBorder="1" applyAlignment="1" applyProtection="1">
      <alignment horizontal="left" vertical="center"/>
      <protection locked="0"/>
    </xf>
    <xf numFmtId="16" fontId="3" fillId="4" borderId="31" xfId="0" applyNumberFormat="1" applyFont="1" applyFill="1" applyBorder="1" applyAlignment="1" applyProtection="1">
      <alignment horizontal="left" vertical="center"/>
      <protection locked="0"/>
    </xf>
    <xf numFmtId="1" fontId="3" fillId="0" borderId="0" xfId="0" applyNumberFormat="1" applyFont="1" applyAlignment="1">
      <alignment horizontal="center" vertical="center"/>
    </xf>
    <xf numFmtId="0" fontId="3" fillId="0" borderId="9" xfId="0" applyFont="1" applyBorder="1" applyAlignment="1">
      <alignment horizontal="center" vertical="center" wrapText="1"/>
    </xf>
    <xf numFmtId="16" fontId="3" fillId="0" borderId="9" xfId="0" applyNumberFormat="1" applyFont="1" applyBorder="1" applyAlignment="1">
      <alignment horizontal="center" vertical="center"/>
    </xf>
    <xf numFmtId="0" fontId="3" fillId="0" borderId="4" xfId="0" applyFont="1" applyBorder="1" applyAlignment="1">
      <alignment horizontal="center" vertical="center" wrapText="1"/>
    </xf>
    <xf numFmtId="16" fontId="3" fillId="0" borderId="4" xfId="0" applyNumberFormat="1" applyFont="1" applyBorder="1" applyAlignment="1">
      <alignment horizontal="center" vertical="center"/>
    </xf>
    <xf numFmtId="16" fontId="3" fillId="4" borderId="7" xfId="0" applyNumberFormat="1" applyFont="1" applyFill="1" applyBorder="1" applyAlignment="1">
      <alignment horizontal="center" vertical="center"/>
    </xf>
    <xf numFmtId="16" fontId="2" fillId="0" borderId="31" xfId="0" applyNumberFormat="1" applyFont="1" applyBorder="1" applyAlignment="1" applyProtection="1">
      <alignment horizontal="left" vertical="center"/>
      <protection locked="0"/>
    </xf>
    <xf numFmtId="0" fontId="2" fillId="0" borderId="7" xfId="0" applyFont="1" applyBorder="1" applyAlignment="1">
      <alignment horizontal="center" vertical="center" wrapText="1"/>
    </xf>
    <xf numFmtId="16" fontId="2" fillId="0" borderId="7" xfId="0" applyNumberFormat="1" applyFont="1" applyBorder="1" applyAlignment="1">
      <alignment horizontal="center" vertical="center"/>
    </xf>
    <xf numFmtId="0" fontId="2" fillId="0" borderId="12" xfId="0" applyFont="1" applyBorder="1" applyAlignment="1">
      <alignment horizontal="center" vertical="center" wrapText="1"/>
    </xf>
    <xf numFmtId="16" fontId="2" fillId="0" borderId="12" xfId="0" applyNumberFormat="1" applyFont="1" applyBorder="1" applyAlignment="1">
      <alignment horizontal="center" vertical="center"/>
    </xf>
    <xf numFmtId="0" fontId="2" fillId="32" borderId="68" xfId="0" applyFont="1" applyFill="1" applyBorder="1" applyAlignment="1">
      <alignment vertical="center"/>
    </xf>
    <xf numFmtId="1" fontId="3" fillId="0" borderId="0" xfId="0" applyNumberFormat="1" applyFont="1" applyAlignment="1">
      <alignment horizontal="right" vertical="center"/>
    </xf>
    <xf numFmtId="16" fontId="3" fillId="0" borderId="12" xfId="0" applyNumberFormat="1" applyFont="1" applyBorder="1" applyAlignment="1" applyProtection="1">
      <alignment horizontal="left" vertical="center"/>
      <protection locked="0"/>
    </xf>
    <xf numFmtId="16" fontId="3" fillId="9" borderId="11" xfId="0" applyNumberFormat="1" applyFont="1" applyFill="1" applyBorder="1" applyAlignment="1" applyProtection="1">
      <alignment horizontal="left" vertical="center"/>
      <protection locked="0"/>
    </xf>
    <xf numFmtId="16" fontId="3" fillId="9" borderId="11" xfId="0" applyNumberFormat="1" applyFont="1" applyFill="1" applyBorder="1" applyAlignment="1" applyProtection="1">
      <alignment horizontal="center" vertical="center"/>
      <protection locked="0"/>
    </xf>
    <xf numFmtId="0" fontId="3" fillId="6" borderId="21" xfId="0" applyFont="1" applyFill="1" applyBorder="1" applyAlignment="1">
      <alignment horizontal="center" vertical="top"/>
    </xf>
    <xf numFmtId="0" fontId="30" fillId="0" borderId="1" xfId="13" applyBorder="1" applyAlignment="1" applyProtection="1">
      <alignment vertical="center" wrapText="1"/>
      <protection locked="0"/>
    </xf>
    <xf numFmtId="0" fontId="636" fillId="8" borderId="1" xfId="0" applyFont="1" applyFill="1" applyBorder="1" applyAlignment="1">
      <alignment vertical="center"/>
    </xf>
    <xf numFmtId="0" fontId="637" fillId="8" borderId="1" xfId="0" applyFont="1" applyFill="1" applyBorder="1" applyAlignment="1">
      <alignment horizontal="center" vertical="center" wrapText="1"/>
    </xf>
    <xf numFmtId="16" fontId="637" fillId="8" borderId="1" xfId="0" applyNumberFormat="1" applyFont="1" applyFill="1" applyBorder="1" applyAlignment="1">
      <alignment horizontal="center" vertical="center" wrapText="1"/>
    </xf>
    <xf numFmtId="16" fontId="638" fillId="8" borderId="1" xfId="0" applyNumberFormat="1" applyFont="1" applyFill="1" applyBorder="1" applyAlignment="1">
      <alignment horizontal="center" vertical="center" wrapText="1"/>
    </xf>
    <xf numFmtId="0" fontId="636" fillId="0" borderId="1" xfId="0" applyFont="1" applyBorder="1" applyAlignment="1">
      <alignment vertical="center"/>
    </xf>
    <xf numFmtId="0" fontId="637" fillId="0" borderId="1" xfId="0" applyFont="1" applyBorder="1" applyAlignment="1">
      <alignment horizontal="center" vertical="center" wrapText="1"/>
    </xf>
    <xf numFmtId="16" fontId="637" fillId="0" borderId="1" xfId="0" applyNumberFormat="1" applyFont="1" applyBorder="1" applyAlignment="1">
      <alignment horizontal="center" vertical="center" wrapText="1"/>
    </xf>
    <xf numFmtId="16" fontId="638" fillId="0" borderId="1" xfId="0" applyNumberFormat="1" applyFont="1" applyBorder="1" applyAlignment="1">
      <alignment horizontal="center" vertical="center" wrapText="1"/>
    </xf>
    <xf numFmtId="16" fontId="68" fillId="0" borderId="1" xfId="0" applyNumberFormat="1" applyFont="1" applyBorder="1" applyAlignment="1" applyProtection="1">
      <alignment horizontal="center" vertical="center"/>
      <protection locked="0"/>
    </xf>
    <xf numFmtId="16" fontId="41" fillId="0" borderId="1" xfId="0" applyNumberFormat="1" applyFont="1" applyBorder="1" applyAlignment="1" applyProtection="1">
      <alignment horizontal="left" vertical="center"/>
      <protection locked="0"/>
    </xf>
    <xf numFmtId="16" fontId="37" fillId="4" borderId="7" xfId="0" applyNumberFormat="1" applyFont="1" applyFill="1" applyBorder="1" applyAlignment="1" applyProtection="1">
      <alignment horizontal="center" vertical="center"/>
      <protection locked="0"/>
    </xf>
    <xf numFmtId="16" fontId="68" fillId="0" borderId="14" xfId="0" applyNumberFormat="1" applyFont="1" applyBorder="1" applyAlignment="1">
      <alignment horizontal="left" vertical="center"/>
    </xf>
    <xf numFmtId="0" fontId="311" fillId="36" borderId="0" xfId="13" applyFont="1" applyFill="1" applyAlignment="1" applyProtection="1">
      <alignment horizontal="center" vertical="center"/>
    </xf>
    <xf numFmtId="0" fontId="333" fillId="2" borderId="0" xfId="0" applyFont="1" applyFill="1" applyAlignment="1">
      <alignment horizontal="left" vertical="top" wrapText="1"/>
    </xf>
    <xf numFmtId="0" fontId="253" fillId="3" borderId="0" xfId="0" applyFont="1" applyFill="1" applyAlignment="1">
      <alignment horizontal="center"/>
    </xf>
    <xf numFmtId="16" fontId="0" fillId="12" borderId="20" xfId="0" applyNumberFormat="1" applyFill="1" applyBorder="1" applyAlignment="1">
      <alignment horizontal="center" vertical="center" wrapText="1"/>
    </xf>
    <xf numFmtId="16" fontId="0" fillId="12" borderId="21" xfId="0" applyNumberFormat="1" applyFill="1" applyBorder="1" applyAlignment="1">
      <alignment horizontal="center" vertical="center" wrapText="1"/>
    </xf>
    <xf numFmtId="0" fontId="36" fillId="0" borderId="0" xfId="0" applyFont="1" applyAlignment="1">
      <alignment horizontal="center"/>
    </xf>
    <xf numFmtId="16" fontId="0" fillId="12" borderId="17" xfId="0" applyNumberFormat="1" applyFill="1" applyBorder="1" applyAlignment="1">
      <alignment horizontal="center" vertical="center" wrapText="1"/>
    </xf>
    <xf numFmtId="16" fontId="0" fillId="12" borderId="30" xfId="0" applyNumberFormat="1" applyFill="1" applyBorder="1" applyAlignment="1">
      <alignment horizontal="center" vertical="center" wrapText="1"/>
    </xf>
    <xf numFmtId="0" fontId="36" fillId="0" borderId="0" xfId="0" applyFont="1" applyAlignment="1">
      <alignment horizontal="left" wrapText="1"/>
    </xf>
    <xf numFmtId="0" fontId="57" fillId="0" borderId="0" xfId="0" applyFont="1" applyAlignment="1">
      <alignment horizontal="center" vertical="center"/>
    </xf>
    <xf numFmtId="0" fontId="55" fillId="0" borderId="0" xfId="0" applyFont="1" applyAlignment="1">
      <alignment horizontal="center" vertical="center" wrapText="1"/>
    </xf>
    <xf numFmtId="0" fontId="55" fillId="0" borderId="122"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108" xfId="0" applyFont="1" applyBorder="1" applyAlignment="1">
      <alignment horizontal="center" vertical="center" wrapText="1"/>
    </xf>
    <xf numFmtId="0" fontId="544" fillId="0" borderId="118" xfId="0" applyFont="1" applyBorder="1" applyAlignment="1">
      <alignment horizontal="center" vertical="center" wrapText="1"/>
    </xf>
    <xf numFmtId="0" fontId="544" fillId="0" borderId="120" xfId="0" applyFont="1" applyBorder="1" applyAlignment="1">
      <alignment horizontal="center" vertical="center" wrapText="1"/>
    </xf>
    <xf numFmtId="0" fontId="36" fillId="0" borderId="0" xfId="0" applyFont="1" applyAlignment="1">
      <alignment horizontal="center" vertical="center"/>
    </xf>
    <xf numFmtId="0" fontId="72" fillId="0" borderId="0" xfId="0" applyFont="1" applyAlignment="1">
      <alignment horizontal="center" vertical="center"/>
    </xf>
    <xf numFmtId="0" fontId="72" fillId="0" borderId="122" xfId="0" applyFont="1" applyBorder="1" applyAlignment="1">
      <alignment horizontal="center" vertical="center"/>
    </xf>
    <xf numFmtId="0" fontId="72" fillId="0" borderId="3" xfId="0" applyFont="1" applyBorder="1" applyAlignment="1">
      <alignment horizontal="center" vertical="center"/>
    </xf>
    <xf numFmtId="0" fontId="72" fillId="0" borderId="108" xfId="0" applyFont="1" applyBorder="1" applyAlignment="1">
      <alignment horizontal="center" vertical="center"/>
    </xf>
    <xf numFmtId="0" fontId="55" fillId="0" borderId="72"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5" xfId="0" applyFont="1" applyBorder="1" applyAlignment="1">
      <alignment horizontal="center" vertical="center" wrapText="1"/>
    </xf>
    <xf numFmtId="0" fontId="544" fillId="0" borderId="118" xfId="0" applyFont="1" applyBorder="1" applyAlignment="1">
      <alignment horizontal="center" vertical="center"/>
    </xf>
    <xf numFmtId="0" fontId="544" fillId="0" borderId="85" xfId="0" applyFont="1" applyBorder="1" applyAlignment="1">
      <alignment horizontal="center" vertical="center"/>
    </xf>
    <xf numFmtId="0" fontId="544" fillId="0" borderId="14" xfId="0" applyFont="1" applyBorder="1" applyAlignment="1">
      <alignment horizontal="center" vertical="center" wrapText="1"/>
    </xf>
    <xf numFmtId="16" fontId="55" fillId="0" borderId="0" xfId="0" applyNumberFormat="1" applyFont="1" applyAlignment="1" applyProtection="1">
      <alignment horizontal="center" vertical="center"/>
      <protection locked="0"/>
    </xf>
    <xf numFmtId="16" fontId="55" fillId="0" borderId="16" xfId="0" applyNumberFormat="1" applyFont="1" applyBorder="1" applyAlignment="1" applyProtection="1">
      <alignment horizontal="center" vertical="center"/>
      <protection locked="0"/>
    </xf>
    <xf numFmtId="16" fontId="55" fillId="0" borderId="3" xfId="0" applyNumberFormat="1" applyFont="1" applyBorder="1" applyAlignment="1" applyProtection="1">
      <alignment horizontal="center" vertical="center"/>
      <protection locked="0"/>
    </xf>
    <xf numFmtId="16" fontId="55" fillId="0" borderId="13" xfId="0" applyNumberFormat="1" applyFont="1" applyBorder="1" applyAlignment="1" applyProtection="1">
      <alignment horizontal="center" vertical="center"/>
      <protection locked="0"/>
    </xf>
    <xf numFmtId="0" fontId="544" fillId="0" borderId="12" xfId="0" applyFont="1" applyBorder="1" applyAlignment="1">
      <alignment horizontal="center" vertical="center" wrapText="1"/>
    </xf>
    <xf numFmtId="0" fontId="55" fillId="0" borderId="17" xfId="0" applyFont="1" applyBorder="1" applyAlignment="1">
      <alignment horizontal="center" vertical="center" wrapText="1"/>
    </xf>
    <xf numFmtId="0" fontId="55" fillId="0" borderId="0" xfId="0" applyFont="1" applyAlignment="1" applyProtection="1">
      <alignment horizontal="center" vertical="center"/>
      <protection locked="0"/>
    </xf>
    <xf numFmtId="0" fontId="55" fillId="0" borderId="11" xfId="0" applyFont="1" applyBorder="1" applyAlignment="1">
      <alignment horizontal="center" vertical="center" wrapText="1"/>
    </xf>
    <xf numFmtId="0" fontId="38" fillId="0" borderId="0" xfId="0" applyFont="1" applyAlignment="1">
      <alignment horizontal="center" vertical="center"/>
    </xf>
    <xf numFmtId="0" fontId="292" fillId="3" borderId="9" xfId="0" applyFont="1" applyFill="1" applyBorder="1" applyAlignment="1" applyProtection="1">
      <alignment horizontal="left"/>
      <protection locked="0"/>
    </xf>
    <xf numFmtId="0" fontId="253" fillId="0" borderId="9" xfId="0" applyFont="1" applyBorder="1" applyAlignment="1">
      <alignment horizontal="center"/>
    </xf>
    <xf numFmtId="0" fontId="292" fillId="3" borderId="0" xfId="0" applyFont="1" applyFill="1" applyAlignment="1" applyProtection="1">
      <alignment horizontal="left"/>
      <protection locked="0"/>
    </xf>
    <xf numFmtId="16" fontId="515" fillId="4" borderId="20" xfId="0" applyNumberFormat="1" applyFont="1" applyFill="1" applyBorder="1" applyAlignment="1">
      <alignment horizontal="center" vertical="center"/>
    </xf>
    <xf numFmtId="0" fontId="55" fillId="0" borderId="10" xfId="0" applyFont="1" applyBorder="1" applyAlignment="1">
      <alignment horizontal="center" vertical="center" wrapText="1"/>
    </xf>
    <xf numFmtId="0" fontId="92" fillId="0" borderId="14" xfId="0" applyFont="1" applyBorder="1" applyAlignment="1">
      <alignment horizontal="center" vertical="center" wrapText="1"/>
    </xf>
    <xf numFmtId="16" fontId="38" fillId="12" borderId="20" xfId="0" applyNumberFormat="1" applyFont="1" applyFill="1" applyBorder="1" applyAlignment="1">
      <alignment horizontal="center" vertical="center" wrapText="1"/>
    </xf>
    <xf numFmtId="16" fontId="38" fillId="12" borderId="21" xfId="0" applyNumberFormat="1" applyFont="1" applyFill="1" applyBorder="1" applyAlignment="1">
      <alignment horizontal="center" vertical="center" wrapText="1"/>
    </xf>
    <xf numFmtId="0" fontId="253" fillId="3" borderId="22" xfId="0" applyFont="1" applyFill="1" applyBorder="1"/>
    <xf numFmtId="0" fontId="292" fillId="3" borderId="22" xfId="0" applyFont="1" applyFill="1" applyBorder="1" applyAlignment="1" applyProtection="1">
      <alignment horizontal="left"/>
      <protection locked="0"/>
    </xf>
    <xf numFmtId="0" fontId="292" fillId="2" borderId="0" xfId="0" applyFont="1" applyFill="1" applyAlignment="1" applyProtection="1">
      <alignment horizontal="left"/>
      <protection locked="0"/>
    </xf>
    <xf numFmtId="0" fontId="253" fillId="0" borderId="9" xfId="0" applyFont="1" applyBorder="1" applyAlignment="1">
      <alignment horizontal="left"/>
    </xf>
    <xf numFmtId="0" fontId="65" fillId="0" borderId="0" xfId="0" applyFont="1" applyAlignment="1" applyProtection="1">
      <alignment horizontal="center" vertical="top"/>
      <protection locked="0"/>
    </xf>
    <xf numFmtId="0" fontId="66" fillId="0" borderId="0" xfId="0" applyFont="1" applyAlignment="1" applyProtection="1">
      <alignment horizontal="center" vertical="top"/>
      <protection locked="0"/>
    </xf>
    <xf numFmtId="0" fontId="66" fillId="0" borderId="14" xfId="0" applyFont="1"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66" fillId="0" borderId="14" xfId="0" applyFont="1" applyBorder="1" applyAlignment="1" applyProtection="1">
      <alignment horizontal="left" vertical="center" wrapText="1"/>
      <protection locked="0"/>
    </xf>
    <xf numFmtId="0" fontId="118" fillId="0" borderId="16" xfId="0" applyFont="1" applyBorder="1" applyAlignment="1" applyProtection="1">
      <alignment horizontal="center" vertical="top"/>
      <protection locked="0"/>
    </xf>
    <xf numFmtId="0" fontId="66" fillId="0" borderId="10"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10" xfId="0" applyFont="1" applyBorder="1" applyAlignment="1" applyProtection="1">
      <alignment horizontal="center" vertical="top" wrapText="1"/>
      <protection locked="0"/>
    </xf>
    <xf numFmtId="0" fontId="68" fillId="4" borderId="1" xfId="0" applyFont="1" applyFill="1" applyBorder="1" applyAlignment="1" applyProtection="1">
      <alignment vertical="center"/>
      <protection locked="0"/>
    </xf>
    <xf numFmtId="0" fontId="29" fillId="4" borderId="1" xfId="0" applyFont="1" applyFill="1" applyBorder="1" applyAlignment="1" applyProtection="1">
      <alignment horizontal="center" vertical="center"/>
      <protection locked="0"/>
    </xf>
    <xf numFmtId="16" fontId="68" fillId="0" borderId="1" xfId="0" applyNumberFormat="1" applyFont="1" applyBorder="1" applyAlignment="1" applyProtection="1">
      <alignment horizontal="left" vertical="center" wrapText="1"/>
      <protection locked="0"/>
    </xf>
    <xf numFmtId="16" fontId="68" fillId="0" borderId="1" xfId="0" applyNumberFormat="1" applyFont="1" applyBorder="1" applyAlignment="1" applyProtection="1">
      <alignment horizontal="center" vertical="center" wrapText="1"/>
      <protection locked="0"/>
    </xf>
    <xf numFmtId="16" fontId="29" fillId="26" borderId="1" xfId="0" applyNumberFormat="1" applyFont="1" applyFill="1" applyBorder="1" applyAlignment="1" applyProtection="1">
      <alignment horizontal="center" vertical="center"/>
      <protection locked="0"/>
    </xf>
    <xf numFmtId="16" fontId="29" fillId="0" borderId="1" xfId="0" applyNumberFormat="1" applyFont="1" applyBorder="1" applyAlignment="1" applyProtection="1">
      <alignment horizontal="center" vertical="center"/>
      <protection locked="0"/>
    </xf>
    <xf numFmtId="0" fontId="68" fillId="0" borderId="1" xfId="0" applyFont="1" applyBorder="1" applyAlignment="1" applyProtection="1">
      <alignment vertical="center"/>
      <protection locked="0"/>
    </xf>
    <xf numFmtId="0" fontId="29" fillId="0" borderId="1" xfId="0" applyFont="1" applyBorder="1" applyAlignment="1" applyProtection="1">
      <alignment horizontal="center" vertical="center"/>
      <protection locked="0"/>
    </xf>
  </cellXfs>
  <cellStyles count="2361">
    <cellStyle name="_East Bound Routings 2008 updated 19 05 08 " xfId="14" xr:uid="{00000000-0005-0000-0000-000000000000}"/>
    <cellStyle name="_East Bound Routings May 2008 " xfId="15" xr:uid="{00000000-0005-0000-0000-000001000000}"/>
    <cellStyle name="_EB routing WPCC  falcon" xfId="16" xr:uid="{00000000-0005-0000-0000-000002000000}"/>
    <cellStyle name="_WPCCF&amp;Aussie-26th March 2007" xfId="17" xr:uid="{00000000-0005-0000-0000-000003000000}"/>
    <cellStyle name="_Xship1 Version 73.1not yet" xfId="18" xr:uid="{00000000-0005-0000-0000-000004000000}"/>
    <cellStyle name="_Xship1 Version 77.7not yet cir - USA Import" xfId="19" xr:uid="{00000000-0005-0000-0000-000005000000}"/>
    <cellStyle name="_Xship1 Version 81.3not yet" xfId="20" xr:uid="{00000000-0005-0000-0000-000006000000}"/>
    <cellStyle name="_Xship1 Version 82.2 not yet" xfId="21" xr:uid="{00000000-0005-0000-0000-000007000000}"/>
    <cellStyle name="_Xship1 Version 83.2" xfId="22" xr:uid="{00000000-0005-0000-0000-000008000000}"/>
    <cellStyle name="_Xship1 Version 84.3" xfId="23" xr:uid="{00000000-0005-0000-0000-000009000000}"/>
    <cellStyle name="Date" xfId="24" xr:uid="{00000000-0005-0000-0000-00000A000000}"/>
    <cellStyle name="Fixed" xfId="25" xr:uid="{00000000-0005-0000-0000-00000B000000}"/>
    <cellStyle name="Heading1" xfId="26" xr:uid="{00000000-0005-0000-0000-00000C000000}"/>
    <cellStyle name="Heading2" xfId="27" xr:uid="{00000000-0005-0000-0000-00000D000000}"/>
    <cellStyle name="Hyperlink" xfId="13" builtinId="8"/>
    <cellStyle name="Normal" xfId="0" builtinId="0"/>
    <cellStyle name="Normal - Style1" xfId="28" xr:uid="{00000000-0005-0000-0000-000010000000}"/>
    <cellStyle name="Normal 10" xfId="52" xr:uid="{00000000-0005-0000-0000-000011000000}"/>
    <cellStyle name="Normal 100" xfId="674" xr:uid="{83F36DF7-D016-4B1F-8A71-8060625837D5}"/>
    <cellStyle name="Normal 101" xfId="675" xr:uid="{08AADC36-EDE3-4B17-8B42-F1F14A8DE195}"/>
    <cellStyle name="Normal 102" xfId="676" xr:uid="{B82C9E75-831B-4F57-8A3C-3F361A136580}"/>
    <cellStyle name="Normal 103" xfId="677" xr:uid="{50AECD6D-E11C-422F-8380-9F3D8C2ABC59}"/>
    <cellStyle name="Normal 104" xfId="678" xr:uid="{562D1957-635F-4942-AC77-AA5468A65EB9}"/>
    <cellStyle name="Normal 105" xfId="1226" xr:uid="{222C07EC-640D-4340-9308-C2D8B00038CC}"/>
    <cellStyle name="Normal 106" xfId="1228" xr:uid="{0FAD68CC-0F62-40C2-AA98-FA9FAF2DA8E4}"/>
    <cellStyle name="Normal 107" xfId="1227" xr:uid="{CD152BD7-7F2F-435E-8ABC-78B9D31879DB}"/>
    <cellStyle name="Normal 108" xfId="1777" xr:uid="{A003FAB8-8AB3-4E1B-AC2B-95F29B1F89F1}"/>
    <cellStyle name="Normal 109" xfId="1775" xr:uid="{699B89A7-91B6-4DDD-8DEB-9CB2F53E4AC5}"/>
    <cellStyle name="Normal 11" xfId="314" xr:uid="{C5674045-7418-49A4-9B6D-0218FA3CB7C8}"/>
    <cellStyle name="Normal 110" xfId="2326" xr:uid="{A36196D0-2124-4E1B-9EE7-2F705DD2D265}"/>
    <cellStyle name="Normal 111" xfId="2325" xr:uid="{45CCCE3E-AC1B-422F-BE26-4EE34A099E27}"/>
    <cellStyle name="Normal 112" xfId="2327" xr:uid="{2E124097-254C-462B-B847-BE301BE58111}"/>
    <cellStyle name="Normal 113" xfId="2328" xr:uid="{8124CBC9-E45D-4023-8A47-1B63ECAB4BBF}"/>
    <cellStyle name="Normal 114" xfId="2329" xr:uid="{74C2CF5A-55B4-4539-8F33-AC74E6925DF9}"/>
    <cellStyle name="Normal 115" xfId="2330" xr:uid="{B399C18F-1402-4202-9329-B5DF18EFB1BA}"/>
    <cellStyle name="Normal 116" xfId="2331" xr:uid="{D64D6C0A-2CAA-4C95-B2C2-79CE7A521F98}"/>
    <cellStyle name="Normal 117" xfId="2332" xr:uid="{E613ABF9-6710-4901-AC52-312B2038E1C0}"/>
    <cellStyle name="Normal 118" xfId="2333" xr:uid="{20D2DD8E-F8EF-4CD8-8324-A72235DE7AC7}"/>
    <cellStyle name="Normal 119" xfId="2334" xr:uid="{DECB38B0-6835-416B-BCCA-2857EB5F8295}"/>
    <cellStyle name="Normal 12" xfId="587" xr:uid="{A711667F-F92E-481B-9625-C3A94664EE99}"/>
    <cellStyle name="Normal 12 2" xfId="1223" xr:uid="{91BF4560-27C7-42BE-90E7-9F45A0D10C5A}"/>
    <cellStyle name="Normal 12 2 2" xfId="2322" xr:uid="{B123BD88-EF6D-4812-9693-9471E6C57871}"/>
    <cellStyle name="Normal 12 3" xfId="1773" xr:uid="{13B3FD61-D929-4893-935E-EF62153CFE00}"/>
    <cellStyle name="Normal 120" xfId="2335" xr:uid="{DA2A40AE-089A-4018-87BB-B2FBA17061F7}"/>
    <cellStyle name="Normal 121" xfId="2336" xr:uid="{B4A5D9BF-9B07-4278-A814-1D936A8CD0D8}"/>
    <cellStyle name="Normal 122" xfId="2337" xr:uid="{762F58F8-8203-4366-8105-0AAE085524F9}"/>
    <cellStyle name="Normal 123" xfId="2338" xr:uid="{3443DAC1-BEC8-45DC-AF66-640A98E0AB10}"/>
    <cellStyle name="Normal 124" xfId="2339" xr:uid="{7C703C38-302D-4E53-88CD-BBFBD8B05C77}"/>
    <cellStyle name="Normal 125" xfId="2340" xr:uid="{50B247BC-F111-4D4A-9967-29BB01CF7D33}"/>
    <cellStyle name="Normal 126" xfId="2341" xr:uid="{7408C433-E970-4F3D-90FF-D25F6A1BF67A}"/>
    <cellStyle name="Normal 127" xfId="2342" xr:uid="{9AE7E41D-271A-4E32-A96B-42CC03A18E1C}"/>
    <cellStyle name="Normal 128" xfId="2343" xr:uid="{37577E9A-9180-4360-8569-7D616CAC24C8}"/>
    <cellStyle name="Normal 129" xfId="2344" xr:uid="{B53FE06A-76F3-483C-A7CE-977E7810FB2A}"/>
    <cellStyle name="Normal 13" xfId="45" xr:uid="{00000000-0005-0000-0000-000012000000}"/>
    <cellStyle name="Normal 130" xfId="2345" xr:uid="{8FDD2F7C-0D95-43AF-AFD9-B33B43071AD3}"/>
    <cellStyle name="Normal 131" xfId="2346" xr:uid="{B2F33162-335D-4012-A030-C758633157EF}"/>
    <cellStyle name="Normal 132" xfId="2347" xr:uid="{B437E574-CFD7-4AB7-88AB-5C63973D8630}"/>
    <cellStyle name="Normal 133" xfId="2348" xr:uid="{8BD5E13D-3571-4F25-B39D-EE39D79BE11D}"/>
    <cellStyle name="Normal 134" xfId="2349" xr:uid="{F9F43115-3A9E-4ADD-8EEF-14067C13EFEC}"/>
    <cellStyle name="Normal 135" xfId="2350" xr:uid="{804F586A-DA7E-435E-AFB9-89FE6B202F46}"/>
    <cellStyle name="Normal 136" xfId="2351" xr:uid="{C3F8DE8F-CE94-4878-A5F8-26F85098698F}"/>
    <cellStyle name="Normal 137" xfId="2352" xr:uid="{ACE6EE11-62E3-4115-BFE5-2FBB7330E3DF}"/>
    <cellStyle name="Normal 138" xfId="2353" xr:uid="{CDF94BAE-1C17-4380-B6B6-2B6DAA0EB1F6}"/>
    <cellStyle name="Normal 139" xfId="2354" xr:uid="{DDEB5FE3-C6D0-4F54-8DE2-986141AFDBAD}"/>
    <cellStyle name="Normal 14" xfId="588" xr:uid="{4A3E7623-1463-41F8-B721-05F6BEAA0569}"/>
    <cellStyle name="Normal 14 2" xfId="1224" xr:uid="{A6E57F58-8105-4C6D-ABE4-541868577ACC}"/>
    <cellStyle name="Normal 14 2 2" xfId="2323" xr:uid="{DE40B63F-50E7-4A72-B859-36891E3B66B7}"/>
    <cellStyle name="Normal 14 3" xfId="1774" xr:uid="{8ACFF02F-9EAE-4D12-B678-BE0C5ED4A2C4}"/>
    <cellStyle name="Normal 140" xfId="2355" xr:uid="{48462142-5B83-4011-ADEB-D82294DA09CD}"/>
    <cellStyle name="Normal 141" xfId="2356" xr:uid="{01C9620B-310C-4C17-906C-19981289626C}"/>
    <cellStyle name="Normal 142" xfId="2357" xr:uid="{716F08B0-3546-490B-9039-01538E3BEC38}"/>
    <cellStyle name="Normal 143" xfId="2358" xr:uid="{E42201A2-AB5D-4572-818B-7CBB168B8568}"/>
    <cellStyle name="Normal 144" xfId="2359" xr:uid="{3C4F5945-9B13-47B0-9922-64308BF1E2EB}"/>
    <cellStyle name="Normal 145" xfId="2360" xr:uid="{F3CB2F19-262C-496F-BF75-AE90D4CFD6DE}"/>
    <cellStyle name="Normal 15" xfId="589" xr:uid="{0144A353-B919-4424-9F15-B72ADEFE5DE4}"/>
    <cellStyle name="Normal 16" xfId="590" xr:uid="{3267AF49-2F61-4B07-9A7C-DDDF2E36B149}"/>
    <cellStyle name="Normal 17" xfId="591" xr:uid="{E4CE4CB4-F369-438E-A052-C93646432D8D}"/>
    <cellStyle name="Normal 17 2" xfId="46" xr:uid="{00000000-0005-0000-0000-000013000000}"/>
    <cellStyle name="Normal 18" xfId="592" xr:uid="{29E0C7EB-51EE-4F71-99BA-E0B1C9898B25}"/>
    <cellStyle name="Normal 19" xfId="593" xr:uid="{7E590DDC-3B82-49E7-94F0-3CD939E3E5EF}"/>
    <cellStyle name="Normal 2" xfId="5" xr:uid="{00000000-0005-0000-0000-000014000000}"/>
    <cellStyle name="Normal 2 2" xfId="47" xr:uid="{00000000-0005-0000-0000-000015000000}"/>
    <cellStyle name="Normal 2 2 2" xfId="90" xr:uid="{00000000-0005-0000-0000-000016000000}"/>
    <cellStyle name="Normal 2 2 2 2" xfId="158" xr:uid="{00000000-0005-0000-0000-000017000000}"/>
    <cellStyle name="Normal 2 2 2 2 2" xfId="294" xr:uid="{00000000-0005-0000-0000-000018000000}"/>
    <cellStyle name="Normal 2 2 2 2 2 2" xfId="567" xr:uid="{9170CD43-754C-444F-905F-B43733A280E4}"/>
    <cellStyle name="Normal 2 2 2 2 2 2 2" xfId="1203" xr:uid="{95D003EC-ECE8-4F05-956B-356F7CF52C08}"/>
    <cellStyle name="Normal 2 2 2 2 2 2 2 2" xfId="2302" xr:uid="{BBC193CB-CEB5-4276-B878-62B563F154A7}"/>
    <cellStyle name="Normal 2 2 2 2 2 2 3" xfId="1753" xr:uid="{0EEBA5A1-9444-41F2-B3A2-23DBDA5541A1}"/>
    <cellStyle name="Normal 2 2 2 2 2 3" xfId="931" xr:uid="{F7AE4398-CBEA-4F3C-B293-3F444FF33D5D}"/>
    <cellStyle name="Normal 2 2 2 2 2 3 2" xfId="2030" xr:uid="{46A48809-30D9-4123-8D28-3AE9234F7B72}"/>
    <cellStyle name="Normal 2 2 2 2 2 4" xfId="1481" xr:uid="{81AA0998-2103-4731-BE78-32D708C180D4}"/>
    <cellStyle name="Normal 2 2 2 2 3" xfId="431" xr:uid="{9350889A-4C75-40AA-BEFD-8ED3BAC277C9}"/>
    <cellStyle name="Normal 2 2 2 2 3 2" xfId="1067" xr:uid="{E54C74A5-BE7F-4200-9D83-A7194BF02FBC}"/>
    <cellStyle name="Normal 2 2 2 2 3 2 2" xfId="2166" xr:uid="{3F14EF03-42EB-402E-8F7F-045988E11D2A}"/>
    <cellStyle name="Normal 2 2 2 2 3 3" xfId="1617" xr:uid="{E6334228-8D59-4E32-8C32-AFC12214973B}"/>
    <cellStyle name="Normal 2 2 2 2 4" xfId="795" xr:uid="{BCE95A6B-66A8-4BD8-8C72-1EFE4187DC72}"/>
    <cellStyle name="Normal 2 2 2 2 4 2" xfId="1894" xr:uid="{0855A333-224C-46F7-9A41-8818EEC5D7DE}"/>
    <cellStyle name="Normal 2 2 2 2 5" xfId="1345" xr:uid="{40B07A86-CBB8-4D68-B1B2-00F07B842DFF}"/>
    <cellStyle name="Normal 2 2 2 3" xfId="226" xr:uid="{00000000-0005-0000-0000-000019000000}"/>
    <cellStyle name="Normal 2 2 2 3 2" xfId="499" xr:uid="{A5B2893D-DD03-4C28-A2F6-92DCC5C5DF50}"/>
    <cellStyle name="Normal 2 2 2 3 2 2" xfId="1135" xr:uid="{4677D9E2-7399-4D79-B98E-577366F223C9}"/>
    <cellStyle name="Normal 2 2 2 3 2 2 2" xfId="2234" xr:uid="{FDED164A-A7F2-4834-84F6-76906EA58BE6}"/>
    <cellStyle name="Normal 2 2 2 3 2 3" xfId="1685" xr:uid="{C8425BC2-A4CC-4E13-8B40-3F1913BA3BF5}"/>
    <cellStyle name="Normal 2 2 2 3 3" xfId="863" xr:uid="{2D5466BE-3C02-4230-BEF3-6D89BDB70C1D}"/>
    <cellStyle name="Normal 2 2 2 3 3 2" xfId="1962" xr:uid="{53FE3E11-CB4C-4CC3-80C2-E4A8832A421A}"/>
    <cellStyle name="Normal 2 2 2 3 4" xfId="1413" xr:uid="{3985CD52-6B60-4A6B-86AE-628144BCD542}"/>
    <cellStyle name="Normal 2 2 2 4" xfId="363" xr:uid="{64A5CA66-FEE7-4746-96A4-AD73E6AFE2BE}"/>
    <cellStyle name="Normal 2 2 2 4 2" xfId="999" xr:uid="{7839C1DE-1C71-48A4-B462-037E8A428869}"/>
    <cellStyle name="Normal 2 2 2 4 2 2" xfId="2098" xr:uid="{1AC20F33-5B37-47E3-A38B-2E98FF081E4A}"/>
    <cellStyle name="Normal 2 2 2 4 3" xfId="1549" xr:uid="{1D9A3AEC-C766-4362-949E-05AFAFF1AED5}"/>
    <cellStyle name="Normal 2 2 2 5" xfId="727" xr:uid="{2613E25D-9A9F-4464-A0CD-7269BC2AEBAD}"/>
    <cellStyle name="Normal 2 2 2 5 2" xfId="1826" xr:uid="{57EF9678-A31C-446F-B3FB-4F2920249F8D}"/>
    <cellStyle name="Normal 2 2 2 6" xfId="1277" xr:uid="{DB20A62C-F278-42CF-9849-4B086D8B563C}"/>
    <cellStyle name="Normal 2 2 3" xfId="124" xr:uid="{00000000-0005-0000-0000-00001A000000}"/>
    <cellStyle name="Normal 2 2 3 2" xfId="260" xr:uid="{00000000-0005-0000-0000-00001B000000}"/>
    <cellStyle name="Normal 2 2 3 2 2" xfId="533" xr:uid="{7EB1B4E2-762E-4FE0-82A7-B2E84C4EB9D4}"/>
    <cellStyle name="Normal 2 2 3 2 2 2" xfId="1169" xr:uid="{0F6FD629-D5FC-4EB6-B596-2553D0716102}"/>
    <cellStyle name="Normal 2 2 3 2 2 2 2" xfId="2268" xr:uid="{E0439BD8-6538-47EE-8C45-4D289C9E78B1}"/>
    <cellStyle name="Normal 2 2 3 2 2 3" xfId="1719" xr:uid="{47B9A796-E0CB-45F8-A36A-C3319433C5B0}"/>
    <cellStyle name="Normal 2 2 3 2 3" xfId="897" xr:uid="{15065F40-3E28-45A7-A68A-759F9974D971}"/>
    <cellStyle name="Normal 2 2 3 2 3 2" xfId="1996" xr:uid="{68F8B2F2-E230-4D1E-8F08-1F31B19F58CC}"/>
    <cellStyle name="Normal 2 2 3 2 4" xfId="1447" xr:uid="{144C52A4-919D-46EC-B469-E6B538D36D8C}"/>
    <cellStyle name="Normal 2 2 3 3" xfId="397" xr:uid="{2C8E8C85-C72D-4BAE-9A88-709D86D3D79A}"/>
    <cellStyle name="Normal 2 2 3 3 2" xfId="1033" xr:uid="{EDD166A8-881B-4BC4-A4CB-2B45ED415049}"/>
    <cellStyle name="Normal 2 2 3 3 2 2" xfId="2132" xr:uid="{450B5A30-0D85-4628-9008-FFFAB83D717F}"/>
    <cellStyle name="Normal 2 2 3 3 3" xfId="1583" xr:uid="{22AF5DF0-1BCA-4759-9BC6-1500F47A0682}"/>
    <cellStyle name="Normal 2 2 3 4" xfId="761" xr:uid="{A2A965C1-6A63-4AB3-976E-B12AF7C411B7}"/>
    <cellStyle name="Normal 2 2 3 4 2" xfId="1860" xr:uid="{810DBE28-D9EF-4B60-8883-A26E8FFF5DE6}"/>
    <cellStyle name="Normal 2 2 3 5" xfId="1311" xr:uid="{CF327CF5-8B58-48FF-AB19-026298FE56EC}"/>
    <cellStyle name="Normal 2 2 4" xfId="192" xr:uid="{00000000-0005-0000-0000-00001C000000}"/>
    <cellStyle name="Normal 2 2 4 2" xfId="465" xr:uid="{0EE10466-C62A-41DB-A41F-5245F2C7C091}"/>
    <cellStyle name="Normal 2 2 4 2 2" xfId="1101" xr:uid="{2CC0B672-54A4-4585-9F73-95D150364821}"/>
    <cellStyle name="Normal 2 2 4 2 2 2" xfId="2200" xr:uid="{EFD1EB6D-3141-45CC-A4CA-17170DA7C98B}"/>
    <cellStyle name="Normal 2 2 4 2 3" xfId="1651" xr:uid="{49C9519E-E36A-4F16-8416-5CAF905885AF}"/>
    <cellStyle name="Normal 2 2 4 3" xfId="829" xr:uid="{7F2CE709-BDE7-4609-8370-95BB064626DC}"/>
    <cellStyle name="Normal 2 2 4 3 2" xfId="1928" xr:uid="{AE9F278B-D222-47B2-B240-2EBA1C66AB16}"/>
    <cellStyle name="Normal 2 2 4 4" xfId="1379" xr:uid="{1B46C01E-6ECA-413A-9684-ECBD84C0795A}"/>
    <cellStyle name="Normal 2 2 5" xfId="329" xr:uid="{31225DF7-B8DC-493A-B613-7E61FBE0FAA8}"/>
    <cellStyle name="Normal 2 2 5 2" xfId="965" xr:uid="{04713A47-AD73-43C0-B500-0F2585DC9F5F}"/>
    <cellStyle name="Normal 2 2 5 2 2" xfId="2064" xr:uid="{AC4F8206-C2CA-4F92-AF28-01E4835EBF37}"/>
    <cellStyle name="Normal 2 2 5 3" xfId="1515" xr:uid="{C1867BD1-BC99-45A2-8DD9-617E8F6C897A}"/>
    <cellStyle name="Normal 2 2 6" xfId="693" xr:uid="{FAA18E90-4F7C-4A0B-AD60-CF4CEB9AB6F1}"/>
    <cellStyle name="Normal 2 2 6 2" xfId="1792" xr:uid="{A023970D-D2D0-4F3E-B45E-0C85966B75CE}"/>
    <cellStyle name="Normal 2 2 7" xfId="1243" xr:uid="{6BC50F54-D1D5-4247-9261-C12C23611FB0}"/>
    <cellStyle name="Normal 2 3" xfId="71" xr:uid="{00000000-0005-0000-0000-00001D000000}"/>
    <cellStyle name="Normal 2 3 2" xfId="106" xr:uid="{00000000-0005-0000-0000-00001E000000}"/>
    <cellStyle name="Normal 2 3 2 2" xfId="174" xr:uid="{00000000-0005-0000-0000-00001F000000}"/>
    <cellStyle name="Normal 2 3 2 2 2" xfId="310" xr:uid="{00000000-0005-0000-0000-000020000000}"/>
    <cellStyle name="Normal 2 3 2 2 2 2" xfId="583" xr:uid="{85C24E61-DB8C-48D8-B2F3-30E021500F03}"/>
    <cellStyle name="Normal 2 3 2 2 2 2 2" xfId="1219" xr:uid="{11A4AD9D-A69A-4064-85BA-68705B43BF00}"/>
    <cellStyle name="Normal 2 3 2 2 2 2 2 2" xfId="2318" xr:uid="{274B679A-8FA9-4ACA-970D-172CFA74095A}"/>
    <cellStyle name="Normal 2 3 2 2 2 2 3" xfId="1769" xr:uid="{5562B918-8DE9-4301-ACAF-9CB6CAE4F242}"/>
    <cellStyle name="Normal 2 3 2 2 2 3" xfId="947" xr:uid="{A78B631A-42B8-401A-AAF2-3147577F87E9}"/>
    <cellStyle name="Normal 2 3 2 2 2 3 2" xfId="2046" xr:uid="{ADEB9DC4-59DB-4DD4-A9B5-A6546F7A3DC9}"/>
    <cellStyle name="Normal 2 3 2 2 2 4" xfId="1497" xr:uid="{CC8C23A6-A754-4F97-A719-8EF22107D214}"/>
    <cellStyle name="Normal 2 3 2 2 3" xfId="447" xr:uid="{2CB6ECF0-DB3F-4CF1-9FFF-F39E8D47319D}"/>
    <cellStyle name="Normal 2 3 2 2 3 2" xfId="1083" xr:uid="{4652F2DA-126A-4258-8647-268DFE635D09}"/>
    <cellStyle name="Normal 2 3 2 2 3 2 2" xfId="2182" xr:uid="{EB04477C-C862-449F-A387-3D6113A64DAF}"/>
    <cellStyle name="Normal 2 3 2 2 3 3" xfId="1633" xr:uid="{24FAFD0C-A9CF-41CA-9BE6-5073130C6647}"/>
    <cellStyle name="Normal 2 3 2 2 4" xfId="811" xr:uid="{EAE2E83F-44E1-4FDE-BA60-5557DD4F8A32}"/>
    <cellStyle name="Normal 2 3 2 2 4 2" xfId="1910" xr:uid="{3F921FAB-BE57-42C8-9780-760696DA1E8F}"/>
    <cellStyle name="Normal 2 3 2 2 5" xfId="1361" xr:uid="{BBABEAAF-E579-4FEE-A2E5-F1D5EF62BE05}"/>
    <cellStyle name="Normal 2 3 2 3" xfId="242" xr:uid="{00000000-0005-0000-0000-000021000000}"/>
    <cellStyle name="Normal 2 3 2 3 2" xfId="515" xr:uid="{EBF6C506-DE23-4C56-902D-FC00ACF0203A}"/>
    <cellStyle name="Normal 2 3 2 3 2 2" xfId="1151" xr:uid="{EA602A04-ED44-4035-A182-9D7CDCC0D493}"/>
    <cellStyle name="Normal 2 3 2 3 2 2 2" xfId="2250" xr:uid="{6B8E2795-9EEB-4BED-8ABA-73A8C09187D4}"/>
    <cellStyle name="Normal 2 3 2 3 2 3" xfId="1701" xr:uid="{08A4DAD2-1934-4308-86F7-551DAF471880}"/>
    <cellStyle name="Normal 2 3 2 3 3" xfId="879" xr:uid="{ED272D8F-77D0-4EB8-B839-C4C1AA1574EC}"/>
    <cellStyle name="Normal 2 3 2 3 3 2" xfId="1978" xr:uid="{235EC393-C2A6-493E-A6F6-0F6B167E519C}"/>
    <cellStyle name="Normal 2 3 2 3 4" xfId="1429" xr:uid="{7115087B-43A8-49FB-B310-69FEEBF802D6}"/>
    <cellStyle name="Normal 2 3 2 4" xfId="379" xr:uid="{BF34CBE1-FCA5-497F-BC9C-61BCED310545}"/>
    <cellStyle name="Normal 2 3 2 4 2" xfId="1015" xr:uid="{649B9666-DD00-471F-9E4D-1F8C0861F968}"/>
    <cellStyle name="Normal 2 3 2 4 2 2" xfId="2114" xr:uid="{A6CC7A17-0053-47C4-9EDA-8E540B8A62F7}"/>
    <cellStyle name="Normal 2 3 2 4 3" xfId="1565" xr:uid="{D5C0E98D-683D-4C62-B85B-AB44ED132790}"/>
    <cellStyle name="Normal 2 3 2 5" xfId="743" xr:uid="{CFE050F0-562A-4839-AD95-B5E7462557F6}"/>
    <cellStyle name="Normal 2 3 2 5 2" xfId="1842" xr:uid="{367EEEA8-27A4-424E-9262-C135562FC6FA}"/>
    <cellStyle name="Normal 2 3 2 6" xfId="1293" xr:uid="{6A5C743C-C8EE-488C-BE42-8EC59750F4A4}"/>
    <cellStyle name="Normal 2 3 3" xfId="140" xr:uid="{00000000-0005-0000-0000-000022000000}"/>
    <cellStyle name="Normal 2 3 3 2" xfId="276" xr:uid="{00000000-0005-0000-0000-000023000000}"/>
    <cellStyle name="Normal 2 3 3 2 2" xfId="549" xr:uid="{EA95DF87-369C-4718-9413-FF5CF6D0D3E7}"/>
    <cellStyle name="Normal 2 3 3 2 2 2" xfId="1185" xr:uid="{FECB3B15-4CB3-473E-B66A-E75B3FB56C76}"/>
    <cellStyle name="Normal 2 3 3 2 2 2 2" xfId="2284" xr:uid="{6FD917AD-E932-4038-BA16-C7BCAA453EDA}"/>
    <cellStyle name="Normal 2 3 3 2 2 3" xfId="1735" xr:uid="{BCCEC9B3-461C-4AF0-BE38-0E4EEF6DA25B}"/>
    <cellStyle name="Normal 2 3 3 2 3" xfId="913" xr:uid="{7428C5DC-19D3-4384-A035-961E10B484FD}"/>
    <cellStyle name="Normal 2 3 3 2 3 2" xfId="2012" xr:uid="{EA7A5F82-4DDD-405F-B3BD-BA8F7E7E8F2A}"/>
    <cellStyle name="Normal 2 3 3 2 4" xfId="1463" xr:uid="{DAA08648-1412-4902-ABC4-13D2D96EF7F6}"/>
    <cellStyle name="Normal 2 3 3 3" xfId="413" xr:uid="{0AA03FF5-BD3D-49E1-8DD7-EED1F437FCA0}"/>
    <cellStyle name="Normal 2 3 3 3 2" xfId="1049" xr:uid="{113D6828-D92A-41B2-9874-F470167B6731}"/>
    <cellStyle name="Normal 2 3 3 3 2 2" xfId="2148" xr:uid="{86797C4B-0B9F-4782-B08A-36A6592CDC16}"/>
    <cellStyle name="Normal 2 3 3 3 3" xfId="1599" xr:uid="{BEAAAE8F-C589-4BE9-9A0A-2BEE5CDAE5BB}"/>
    <cellStyle name="Normal 2 3 3 4" xfId="777" xr:uid="{9F0D122A-8194-41D5-8C7E-0FEBDF132BE2}"/>
    <cellStyle name="Normal 2 3 3 4 2" xfId="1876" xr:uid="{976CC4EA-9FC3-4D48-9B07-C64E5397C519}"/>
    <cellStyle name="Normal 2 3 3 5" xfId="1327" xr:uid="{98C0FC60-26E7-4247-BE97-30B37B7454A3}"/>
    <cellStyle name="Normal 2 3 4" xfId="208" xr:uid="{00000000-0005-0000-0000-000024000000}"/>
    <cellStyle name="Normal 2 3 4 2" xfId="481" xr:uid="{020CA528-6921-4C12-A379-BBEB08BE41E1}"/>
    <cellStyle name="Normal 2 3 4 2 2" xfId="1117" xr:uid="{AE1DFDDB-83D0-44CD-B60F-DAC1898B7E54}"/>
    <cellStyle name="Normal 2 3 4 2 2 2" xfId="2216" xr:uid="{B0972729-381C-4EAB-9DA7-8421727E12AE}"/>
    <cellStyle name="Normal 2 3 4 2 3" xfId="1667" xr:uid="{303EFE12-4C6E-44AA-89AD-67B36AF4CD17}"/>
    <cellStyle name="Normal 2 3 4 3" xfId="845" xr:uid="{59DFDD63-2BA3-4395-B65A-2000D3F50484}"/>
    <cellStyle name="Normal 2 3 4 3 2" xfId="1944" xr:uid="{2B21FE35-4D3F-4BA1-BAC4-BFD5227C2EC1}"/>
    <cellStyle name="Normal 2 3 4 4" xfId="1395" xr:uid="{020E9158-35FC-4699-B528-60479541B1F2}"/>
    <cellStyle name="Normal 2 3 5" xfId="345" xr:uid="{A6367EB1-856D-47FA-9E13-A3D99D4963DB}"/>
    <cellStyle name="Normal 2 3 5 2" xfId="981" xr:uid="{D3D016E4-7987-42FC-8D66-8C6CD1E5A5E1}"/>
    <cellStyle name="Normal 2 3 5 2 2" xfId="2080" xr:uid="{F51831B2-0138-4B20-9853-C005EB0CBF68}"/>
    <cellStyle name="Normal 2 3 5 3" xfId="1531" xr:uid="{847A30D5-B495-4462-9452-8B7518A512CA}"/>
    <cellStyle name="Normal 2 3 6" xfId="709" xr:uid="{426E0BE0-A45B-443C-8A36-B9E69CD99F91}"/>
    <cellStyle name="Normal 2 3 6 2" xfId="1808" xr:uid="{35C72EC7-78B1-4902-B6BD-7615B23B25D8}"/>
    <cellStyle name="Normal 2 3 7" xfId="1259" xr:uid="{0FE5AC6A-A0E7-4BA6-A34D-068126E082B3}"/>
    <cellStyle name="Normal 2 4" xfId="48" xr:uid="{00000000-0005-0000-0000-000025000000}"/>
    <cellStyle name="Normal 2 4 2" xfId="72" xr:uid="{00000000-0005-0000-0000-000026000000}"/>
    <cellStyle name="Normal 2 4 2 2" xfId="107" xr:uid="{00000000-0005-0000-0000-000027000000}"/>
    <cellStyle name="Normal 2 4 2 2 2" xfId="175" xr:uid="{00000000-0005-0000-0000-000028000000}"/>
    <cellStyle name="Normal 2 4 2 2 2 2" xfId="311" xr:uid="{00000000-0005-0000-0000-000029000000}"/>
    <cellStyle name="Normal 2 4 2 2 2 2 2" xfId="584" xr:uid="{1CE57DA9-E194-4FED-AB27-31955583C96A}"/>
    <cellStyle name="Normal 2 4 2 2 2 2 2 2" xfId="1220" xr:uid="{11D8CF2E-A1B2-4F3E-9D75-84FA9370E47C}"/>
    <cellStyle name="Normal 2 4 2 2 2 2 2 2 2" xfId="2319" xr:uid="{0FE19C30-C720-4809-8F6C-7848B43D515F}"/>
    <cellStyle name="Normal 2 4 2 2 2 2 2 3" xfId="1770" xr:uid="{A27BEB47-22A4-4071-A7F3-1DEA849154EE}"/>
    <cellStyle name="Normal 2 4 2 2 2 2 3" xfId="948" xr:uid="{43BB83FE-A495-4BC1-8866-6F6137D13502}"/>
    <cellStyle name="Normal 2 4 2 2 2 2 3 2" xfId="2047" xr:uid="{3812EC8B-AC8C-4857-9B48-937B5ADBEF20}"/>
    <cellStyle name="Normal 2 4 2 2 2 2 4" xfId="1498" xr:uid="{B0EEBC64-E01B-4660-A6E0-AD1A40269A26}"/>
    <cellStyle name="Normal 2 4 2 2 2 3" xfId="448" xr:uid="{2D83D6A7-97FF-4007-8786-E72AB7A19778}"/>
    <cellStyle name="Normal 2 4 2 2 2 3 2" xfId="1084" xr:uid="{B95A0ED2-BE4C-4CB7-98A2-EF341DFE276A}"/>
    <cellStyle name="Normal 2 4 2 2 2 3 2 2" xfId="2183" xr:uid="{0665BCD2-2F2B-4F84-9735-00FB0C51311C}"/>
    <cellStyle name="Normal 2 4 2 2 2 3 3" xfId="1634" xr:uid="{786B01D6-8751-4E54-869C-40B59E2EBD52}"/>
    <cellStyle name="Normal 2 4 2 2 2 4" xfId="812" xr:uid="{FD46FBA2-B68E-4CE2-9B88-E103D218AA45}"/>
    <cellStyle name="Normal 2 4 2 2 2 4 2" xfId="1911" xr:uid="{FB51CCF6-78B7-42C4-A375-56192B475C3B}"/>
    <cellStyle name="Normal 2 4 2 2 2 5" xfId="1362" xr:uid="{9C85A706-A331-4803-8AFE-3E5AF912BE7F}"/>
    <cellStyle name="Normal 2 4 2 2 3" xfId="243" xr:uid="{00000000-0005-0000-0000-00002A000000}"/>
    <cellStyle name="Normal 2 4 2 2 3 2" xfId="516" xr:uid="{9A8D8276-7430-4360-9E2D-7806202C475B}"/>
    <cellStyle name="Normal 2 4 2 2 3 2 2" xfId="1152" xr:uid="{0D87EA51-779C-4017-A7A4-6C7C88A00B50}"/>
    <cellStyle name="Normal 2 4 2 2 3 2 2 2" xfId="2251" xr:uid="{546C1FAC-F584-4C50-9D57-009E5088AB20}"/>
    <cellStyle name="Normal 2 4 2 2 3 2 3" xfId="1702" xr:uid="{0F85C384-8A4F-4B80-9FEA-47FF2181170A}"/>
    <cellStyle name="Normal 2 4 2 2 3 3" xfId="880" xr:uid="{CD8B6BDB-16D2-4450-BA58-8C428EB61D27}"/>
    <cellStyle name="Normal 2 4 2 2 3 3 2" xfId="1979" xr:uid="{549DAE39-D9FD-4D53-8B94-5C52E56ADB08}"/>
    <cellStyle name="Normal 2 4 2 2 3 4" xfId="1430" xr:uid="{DB4D4917-29E3-4EF7-9E9F-C06B2F3207AD}"/>
    <cellStyle name="Normal 2 4 2 2 4" xfId="380" xr:uid="{069A6D4F-86FC-4BB2-A292-C44A0FB191EB}"/>
    <cellStyle name="Normal 2 4 2 2 4 2" xfId="1016" xr:uid="{E1CC913A-42D0-4341-B3EF-B19DC578BE9E}"/>
    <cellStyle name="Normal 2 4 2 2 4 2 2" xfId="2115" xr:uid="{735A2B81-0BAF-40F7-9F10-FDDB0123E5A4}"/>
    <cellStyle name="Normal 2 4 2 2 4 3" xfId="1566" xr:uid="{19F9066B-E382-4103-BBBF-08B89604B2E9}"/>
    <cellStyle name="Normal 2 4 2 2 5" xfId="744" xr:uid="{1E069FF4-ABD7-4D57-87E1-6B35389C8D1C}"/>
    <cellStyle name="Normal 2 4 2 2 5 2" xfId="1843" xr:uid="{41DA8B2A-3514-4DAF-8BA1-14CC7FE2741A}"/>
    <cellStyle name="Normal 2 4 2 2 6" xfId="1294" xr:uid="{28F99A98-FCDC-497D-BDD2-A4E874AA104C}"/>
    <cellStyle name="Normal 2 4 2 3" xfId="141" xr:uid="{00000000-0005-0000-0000-00002B000000}"/>
    <cellStyle name="Normal 2 4 2 3 2" xfId="277" xr:uid="{00000000-0005-0000-0000-00002C000000}"/>
    <cellStyle name="Normal 2 4 2 3 2 2" xfId="550" xr:uid="{E36D9899-C02F-4B0F-997C-E6F3DF1C377C}"/>
    <cellStyle name="Normal 2 4 2 3 2 2 2" xfId="1186" xr:uid="{CE8802C6-D81B-45CE-A3D1-80A0A63A6F61}"/>
    <cellStyle name="Normal 2 4 2 3 2 2 2 2" xfId="2285" xr:uid="{FCDD66F8-E1DA-479A-8CC3-BD2227DDD8BD}"/>
    <cellStyle name="Normal 2 4 2 3 2 2 3" xfId="1736" xr:uid="{D8E1652C-89BF-4EF4-BF98-AE36650D616D}"/>
    <cellStyle name="Normal 2 4 2 3 2 3" xfId="914" xr:uid="{DB4D11D0-F7AF-491F-AFE3-B6E28BFA14B2}"/>
    <cellStyle name="Normal 2 4 2 3 2 3 2" xfId="2013" xr:uid="{5848D6C7-41E7-4F51-BC01-600793252B2B}"/>
    <cellStyle name="Normal 2 4 2 3 2 4" xfId="1464" xr:uid="{D66E2459-66C8-4430-BAFA-FF5BA356CA5D}"/>
    <cellStyle name="Normal 2 4 2 3 3" xfId="414" xr:uid="{1C4BC64F-062D-4EBB-BE40-AC07AF8446A5}"/>
    <cellStyle name="Normal 2 4 2 3 3 2" xfId="1050" xr:uid="{E4057D26-4692-4B6B-8DDA-13DD9A05A471}"/>
    <cellStyle name="Normal 2 4 2 3 3 2 2" xfId="2149" xr:uid="{654985CC-EEDA-4013-ADAB-5AA2D9804C27}"/>
    <cellStyle name="Normal 2 4 2 3 3 3" xfId="1600" xr:uid="{749F6B57-8F67-4820-A4D9-27554D046D91}"/>
    <cellStyle name="Normal 2 4 2 3 4" xfId="778" xr:uid="{1C0C6C4B-C7C8-4185-A3A0-3B33E77C26C8}"/>
    <cellStyle name="Normal 2 4 2 3 4 2" xfId="1877" xr:uid="{F2117130-7F75-4739-AF85-517252A2332F}"/>
    <cellStyle name="Normal 2 4 2 3 5" xfId="1328" xr:uid="{C1766A53-B37F-40FC-8790-F61621CA2CBD}"/>
    <cellStyle name="Normal 2 4 2 4" xfId="209" xr:uid="{00000000-0005-0000-0000-00002D000000}"/>
    <cellStyle name="Normal 2 4 2 4 2" xfId="482" xr:uid="{03AEDF40-1D31-40D4-8DC2-5D1EBA254BA4}"/>
    <cellStyle name="Normal 2 4 2 4 2 2" xfId="1118" xr:uid="{47C8AAB4-87FD-41A8-A64F-B268CF11932D}"/>
    <cellStyle name="Normal 2 4 2 4 2 2 2" xfId="2217" xr:uid="{048655F9-D0E1-4CEF-B529-6A5B45CEEE24}"/>
    <cellStyle name="Normal 2 4 2 4 2 3" xfId="1668" xr:uid="{DEF9ECB7-223C-4928-9D87-E1CA931FAB5C}"/>
    <cellStyle name="Normal 2 4 2 4 3" xfId="846" xr:uid="{1B7E175C-890A-4FCA-A921-98C1665FF9AB}"/>
    <cellStyle name="Normal 2 4 2 4 3 2" xfId="1945" xr:uid="{6BD1A222-1E6E-4244-9559-2DFFBBDA6657}"/>
    <cellStyle name="Normal 2 4 2 4 4" xfId="1396" xr:uid="{4DFC2BFF-CE45-4237-ABFC-30A9AD026D91}"/>
    <cellStyle name="Normal 2 4 2 5" xfId="346" xr:uid="{C86F1814-865C-4A1F-B271-6A56222B2BE0}"/>
    <cellStyle name="Normal 2 4 2 5 2" xfId="982" xr:uid="{11C29146-418A-4CDA-87C6-5813F41D5617}"/>
    <cellStyle name="Normal 2 4 2 5 2 2" xfId="2081" xr:uid="{8C093179-F4A2-4D28-B808-013AC7C7863A}"/>
    <cellStyle name="Normal 2 4 2 5 3" xfId="1532" xr:uid="{9A8F029F-2404-48CD-A9EA-568610B4B040}"/>
    <cellStyle name="Normal 2 4 2 6" xfId="710" xr:uid="{9FD6139E-6E78-4108-9814-7ACB60F1D15D}"/>
    <cellStyle name="Normal 2 4 2 6 2" xfId="1809" xr:uid="{CA9D2E13-FDDE-4BC6-981A-6ADEFE128661}"/>
    <cellStyle name="Normal 2 4 2 7" xfId="1260" xr:uid="{6FD44E16-7D2C-401C-912F-88EFDB094E5F}"/>
    <cellStyle name="Normal 2 4 3" xfId="74" xr:uid="{00000000-0005-0000-0000-00002E000000}"/>
    <cellStyle name="Normal 2 4 3 2" xfId="109" xr:uid="{00000000-0005-0000-0000-00002F000000}"/>
    <cellStyle name="Normal 2 4 3 2 2" xfId="177" xr:uid="{00000000-0005-0000-0000-000030000000}"/>
    <cellStyle name="Normal 2 4 3 2 2 2" xfId="313" xr:uid="{00000000-0005-0000-0000-000031000000}"/>
    <cellStyle name="Normal 2 4 3 2 2 2 2" xfId="586" xr:uid="{7AF1E9D9-7578-4A7A-89C0-27BFC028CBB8}"/>
    <cellStyle name="Normal 2 4 3 2 2 2 2 2" xfId="1222" xr:uid="{67FBB8EE-79A9-4BF5-BAD8-DB33C6532DD5}"/>
    <cellStyle name="Normal 2 4 3 2 2 2 2 2 2" xfId="2321" xr:uid="{C423B4C0-EE52-4E99-B9CE-6393DCAFA696}"/>
    <cellStyle name="Normal 2 4 3 2 2 2 2 3" xfId="1772" xr:uid="{BAEE2089-BF4D-4058-87EA-5C956B6CE35F}"/>
    <cellStyle name="Normal 2 4 3 2 2 2 3" xfId="950" xr:uid="{3BD8D720-DB3F-4142-9C36-BFB5E032E6AA}"/>
    <cellStyle name="Normal 2 4 3 2 2 2 3 2" xfId="2049" xr:uid="{A0AFF245-9798-4081-93C8-D89261930FE2}"/>
    <cellStyle name="Normal 2 4 3 2 2 2 4" xfId="1500" xr:uid="{33C50C0D-F94E-429D-9296-7A3F841D5994}"/>
    <cellStyle name="Normal 2 4 3 2 2 3" xfId="450" xr:uid="{81B7A081-0462-41AC-9C34-3D5D574CABCB}"/>
    <cellStyle name="Normal 2 4 3 2 2 3 2" xfId="1086" xr:uid="{51967D2E-446D-4A31-BB31-5B018E7B928B}"/>
    <cellStyle name="Normal 2 4 3 2 2 3 2 2" xfId="2185" xr:uid="{03402F38-187C-44A2-9B39-4DC12FD30103}"/>
    <cellStyle name="Normal 2 4 3 2 2 3 3" xfId="1636" xr:uid="{20171ADA-2CDF-4F46-883E-6EF676D891E6}"/>
    <cellStyle name="Normal 2 4 3 2 2 4" xfId="814" xr:uid="{151753E8-C106-4641-AC72-891D5BBA85BD}"/>
    <cellStyle name="Normal 2 4 3 2 2 4 2" xfId="1913" xr:uid="{339C371C-A02B-4F58-8040-C5252E963268}"/>
    <cellStyle name="Normal 2 4 3 2 2 5" xfId="1364" xr:uid="{74D792E7-8D27-411A-8C36-358DEC904E9D}"/>
    <cellStyle name="Normal 2 4 3 2 3" xfId="245" xr:uid="{00000000-0005-0000-0000-000032000000}"/>
    <cellStyle name="Normal 2 4 3 2 3 2" xfId="518" xr:uid="{4EDFF26F-C62E-4BCD-B535-0F8BF09F3C4B}"/>
    <cellStyle name="Normal 2 4 3 2 3 2 2" xfId="1154" xr:uid="{1D5A0A3E-4F9B-4097-A31B-BF027DC14AA6}"/>
    <cellStyle name="Normal 2 4 3 2 3 2 2 2" xfId="2253" xr:uid="{7DD72917-A608-457C-88AB-E5F5B65EA9AA}"/>
    <cellStyle name="Normal 2 4 3 2 3 2 3" xfId="1704" xr:uid="{72FBFF2E-8D40-4D04-BEA0-E67A87D873BC}"/>
    <cellStyle name="Normal 2 4 3 2 3 3" xfId="882" xr:uid="{6C5A58C6-48B1-43E1-B046-16A48CAF2DA2}"/>
    <cellStyle name="Normal 2 4 3 2 3 3 2" xfId="1981" xr:uid="{6CB6F524-C47C-42D1-91FB-EB5959B1D93E}"/>
    <cellStyle name="Normal 2 4 3 2 3 4" xfId="1432" xr:uid="{614BBE7D-D278-4ECF-883F-5DE4BE37C97E}"/>
    <cellStyle name="Normal 2 4 3 2 4" xfId="382" xr:uid="{D85AAD2E-DBD4-4CFE-B3DF-5ADF8DBEE3A8}"/>
    <cellStyle name="Normal 2 4 3 2 4 2" xfId="1018" xr:uid="{55617680-829D-4FBC-B57A-1ACC1F5AE962}"/>
    <cellStyle name="Normal 2 4 3 2 4 2 2" xfId="2117" xr:uid="{5207CA4E-0AD0-49F4-B0F3-F612320F89F8}"/>
    <cellStyle name="Normal 2 4 3 2 4 3" xfId="1568" xr:uid="{8AFC66C9-6255-43B5-94BF-8CC7826B2839}"/>
    <cellStyle name="Normal 2 4 3 2 5" xfId="746" xr:uid="{2CEE48C8-9048-4A7E-A3FC-46AE323C88DF}"/>
    <cellStyle name="Normal 2 4 3 2 5 2" xfId="1845" xr:uid="{16C9175D-D1E9-4A6F-915C-0EC398D47D69}"/>
    <cellStyle name="Normal 2 4 3 2 6" xfId="1296" xr:uid="{B4D17BBF-B08F-45C2-B13F-AAF447AAA05A}"/>
    <cellStyle name="Normal 2 4 3 3" xfId="143" xr:uid="{00000000-0005-0000-0000-000033000000}"/>
    <cellStyle name="Normal 2 4 3 3 2" xfId="279" xr:uid="{00000000-0005-0000-0000-000034000000}"/>
    <cellStyle name="Normal 2 4 3 3 2 2" xfId="552" xr:uid="{A739E12F-8D2C-496D-B268-96C511BB0597}"/>
    <cellStyle name="Normal 2 4 3 3 2 2 2" xfId="1188" xr:uid="{B9D501E5-20CD-4AEF-B8A4-4571070F9F4E}"/>
    <cellStyle name="Normal 2 4 3 3 2 2 2 2" xfId="2287" xr:uid="{49928F08-ED08-4669-93DF-BA51E65F0970}"/>
    <cellStyle name="Normal 2 4 3 3 2 2 3" xfId="1738" xr:uid="{5A80480F-6F19-459E-A6D7-0929A4884D79}"/>
    <cellStyle name="Normal 2 4 3 3 2 3" xfId="916" xr:uid="{9DFC87EA-04F3-4406-821F-E07DE10D362C}"/>
    <cellStyle name="Normal 2 4 3 3 2 3 2" xfId="2015" xr:uid="{4889FABC-0D97-4991-B74B-6ED3C79AAFFD}"/>
    <cellStyle name="Normal 2 4 3 3 2 4" xfId="1466" xr:uid="{F44A90B6-EF33-48DB-8B1C-4ED107D9655D}"/>
    <cellStyle name="Normal 2 4 3 3 3" xfId="416" xr:uid="{22B8676D-C7E5-45C7-AD3E-54D7147044CC}"/>
    <cellStyle name="Normal 2 4 3 3 3 2" xfId="1052" xr:uid="{4C3B060F-3B19-49BA-BE55-D3B4B26900EF}"/>
    <cellStyle name="Normal 2 4 3 3 3 2 2" xfId="2151" xr:uid="{99CEE09F-BE53-42E3-88C5-49D9CBF521DC}"/>
    <cellStyle name="Normal 2 4 3 3 3 3" xfId="1602" xr:uid="{17E2453B-88DB-4D2B-B6CF-7ED9B3B6FFD5}"/>
    <cellStyle name="Normal 2 4 3 3 4" xfId="780" xr:uid="{F8E1072A-EE7E-49BB-879F-C4B6FF62D801}"/>
    <cellStyle name="Normal 2 4 3 3 4 2" xfId="1879" xr:uid="{EF932764-F547-49C6-82DC-EF694DB778D0}"/>
    <cellStyle name="Normal 2 4 3 3 5" xfId="1330" xr:uid="{45DC8404-323C-455B-9E83-AAC2018E6F7B}"/>
    <cellStyle name="Normal 2 4 3 4" xfId="211" xr:uid="{00000000-0005-0000-0000-000035000000}"/>
    <cellStyle name="Normal 2 4 3 4 2" xfId="484" xr:uid="{D5FCA4AF-29D7-48A0-B246-3BDFC8084B9E}"/>
    <cellStyle name="Normal 2 4 3 4 2 2" xfId="1120" xr:uid="{9EF9D5FC-4CF9-4A93-8778-1020E3DD94CD}"/>
    <cellStyle name="Normal 2 4 3 4 2 2 2" xfId="2219" xr:uid="{A46C3D8D-0CAD-4BBC-A75E-4FCB0B6BAA61}"/>
    <cellStyle name="Normal 2 4 3 4 2 3" xfId="1670" xr:uid="{67D2A2D5-47C0-4A53-B0BC-3BF935432388}"/>
    <cellStyle name="Normal 2 4 3 4 3" xfId="848" xr:uid="{56523EF0-AE15-471E-AE2D-E1423591817D}"/>
    <cellStyle name="Normal 2 4 3 4 3 2" xfId="1947" xr:uid="{0AD78AD4-55A5-4E7B-8B39-428363643023}"/>
    <cellStyle name="Normal 2 4 3 4 4" xfId="1398" xr:uid="{2DA93012-6C6B-4D33-8275-EF7C134DA762}"/>
    <cellStyle name="Normal 2 4 3 5" xfId="348" xr:uid="{6C3AFB67-AAF3-4CCC-99C7-87A9E062F9AC}"/>
    <cellStyle name="Normal 2 4 3 5 2" xfId="984" xr:uid="{2F75A8F3-69FA-4918-841F-9C266D1F55BD}"/>
    <cellStyle name="Normal 2 4 3 5 2 2" xfId="2083" xr:uid="{FE7C3646-9642-4C2E-8AAE-32A154DEEA1F}"/>
    <cellStyle name="Normal 2 4 3 5 3" xfId="1534" xr:uid="{67D6BE7F-6331-4FAC-922C-2C8ED7633067}"/>
    <cellStyle name="Normal 2 4 3 6" xfId="712" xr:uid="{CEE2FD87-87FB-4B20-857F-81DF56537DFB}"/>
    <cellStyle name="Normal 2 4 3 6 2" xfId="1811" xr:uid="{D4E53E84-341F-43DA-93C5-65A2B58CCCDD}"/>
    <cellStyle name="Normal 2 4 3 7" xfId="1262" xr:uid="{ADF968E1-48FC-44D1-8017-180C912956FA}"/>
    <cellStyle name="Normal 2 4 4" xfId="91" xr:uid="{00000000-0005-0000-0000-000036000000}"/>
    <cellStyle name="Normal 2 4 4 2" xfId="159" xr:uid="{00000000-0005-0000-0000-000037000000}"/>
    <cellStyle name="Normal 2 4 4 2 2" xfId="295" xr:uid="{00000000-0005-0000-0000-000038000000}"/>
    <cellStyle name="Normal 2 4 4 2 2 2" xfId="568" xr:uid="{0BC419DF-39E4-495E-B32D-2D38FC7EB4FD}"/>
    <cellStyle name="Normal 2 4 4 2 2 2 2" xfId="1204" xr:uid="{C1344AAC-259F-4A15-A8DA-FD2367FB24B5}"/>
    <cellStyle name="Normal 2 4 4 2 2 2 2 2" xfId="2303" xr:uid="{4A587FB7-06F9-42FA-944C-EFE0E7F197A4}"/>
    <cellStyle name="Normal 2 4 4 2 2 2 3" xfId="1754" xr:uid="{CBE5F6C2-8758-42FF-8BBA-B6C05DA25A34}"/>
    <cellStyle name="Normal 2 4 4 2 2 3" xfId="932" xr:uid="{2587DAA3-96C3-4BF7-8D39-A7058228F9A2}"/>
    <cellStyle name="Normal 2 4 4 2 2 3 2" xfId="2031" xr:uid="{10CBEA25-C045-4F8F-B485-24F8AB585F47}"/>
    <cellStyle name="Normal 2 4 4 2 2 4" xfId="1482" xr:uid="{F54C25A5-C6A2-4E81-868E-2BD2377A38D0}"/>
    <cellStyle name="Normal 2 4 4 2 3" xfId="432" xr:uid="{D94E32CF-66F3-4DDF-AA03-56E186F08EB8}"/>
    <cellStyle name="Normal 2 4 4 2 3 2" xfId="1068" xr:uid="{3A774A20-AEE6-463B-A19B-EDA8C19F9073}"/>
    <cellStyle name="Normal 2 4 4 2 3 2 2" xfId="2167" xr:uid="{E1A6613A-2352-4393-AABD-0AB649A5B014}"/>
    <cellStyle name="Normal 2 4 4 2 3 3" xfId="1618" xr:uid="{013CACFC-1B23-46D8-B114-7D2E415C77D1}"/>
    <cellStyle name="Normal 2 4 4 2 4" xfId="796" xr:uid="{AB6177D5-E29C-4261-AE97-44E27BAB44F2}"/>
    <cellStyle name="Normal 2 4 4 2 4 2" xfId="1895" xr:uid="{F53E5E98-6D25-4F7D-9B57-BF7C45195B5B}"/>
    <cellStyle name="Normal 2 4 4 2 5" xfId="1346" xr:uid="{D105D889-C191-4714-A446-80914D0DCD1E}"/>
    <cellStyle name="Normal 2 4 4 3" xfId="227" xr:uid="{00000000-0005-0000-0000-000039000000}"/>
    <cellStyle name="Normal 2 4 4 3 2" xfId="500" xr:uid="{5ACF5445-5F12-4514-A43C-1059A56BEC67}"/>
    <cellStyle name="Normal 2 4 4 3 2 2" xfId="1136" xr:uid="{11896194-0E3E-4952-80A1-34BD2E7C2321}"/>
    <cellStyle name="Normal 2 4 4 3 2 2 2" xfId="2235" xr:uid="{B8B96478-C509-4419-BD89-A09311E5FA4A}"/>
    <cellStyle name="Normal 2 4 4 3 2 3" xfId="1686" xr:uid="{B5AFD350-7842-41BA-B486-900AFC6C6F05}"/>
    <cellStyle name="Normal 2 4 4 3 3" xfId="864" xr:uid="{6C042324-6ED5-465B-9856-2261D3DB09FA}"/>
    <cellStyle name="Normal 2 4 4 3 3 2" xfId="1963" xr:uid="{EFF7A7BD-4D2B-4156-8052-87C6454EBB02}"/>
    <cellStyle name="Normal 2 4 4 3 4" xfId="1414" xr:uid="{43F4FE1D-F1CA-4A47-A17E-A3F20F088953}"/>
    <cellStyle name="Normal 2 4 4 4" xfId="364" xr:uid="{3109CAED-EBDC-43BE-95EF-F1B08F46F4FF}"/>
    <cellStyle name="Normal 2 4 4 4 2" xfId="1000" xr:uid="{2EA63088-528B-4614-9059-14D9C9333325}"/>
    <cellStyle name="Normal 2 4 4 4 2 2" xfId="2099" xr:uid="{206F6210-B031-4635-ACA5-DF38AAE21E2F}"/>
    <cellStyle name="Normal 2 4 4 4 3" xfId="1550" xr:uid="{84C0CF87-F4C3-4BBC-866C-CCD34781F6C6}"/>
    <cellStyle name="Normal 2 4 4 5" xfId="728" xr:uid="{47350E1B-1019-4579-AAB3-50DD0F8E71E1}"/>
    <cellStyle name="Normal 2 4 4 5 2" xfId="1827" xr:uid="{E7E82658-75E9-4F30-9A16-42E75E78FEF3}"/>
    <cellStyle name="Normal 2 4 4 6" xfId="1278" xr:uid="{A0968D52-8F0F-4BF0-8E91-00561C77A5DC}"/>
    <cellStyle name="Normal 2 4 5" xfId="125" xr:uid="{00000000-0005-0000-0000-00003A000000}"/>
    <cellStyle name="Normal 2 4 5 2" xfId="261" xr:uid="{00000000-0005-0000-0000-00003B000000}"/>
    <cellStyle name="Normal 2 4 5 2 2" xfId="534" xr:uid="{FD8CCDCE-11EB-44EC-A35F-8D7FC0690E69}"/>
    <cellStyle name="Normal 2 4 5 2 2 2" xfId="1170" xr:uid="{8FB49744-B7ED-4CEF-9A35-9101C95A0D5D}"/>
    <cellStyle name="Normal 2 4 5 2 2 2 2" xfId="2269" xr:uid="{5EA537ED-7779-4F44-9E7E-E21DA20D6233}"/>
    <cellStyle name="Normal 2 4 5 2 2 3" xfId="1720" xr:uid="{68316868-083A-4DBF-ACAC-BCCC05D9D42B}"/>
    <cellStyle name="Normal 2 4 5 2 3" xfId="898" xr:uid="{86501849-5607-444A-B5DA-3187403E05AF}"/>
    <cellStyle name="Normal 2 4 5 2 3 2" xfId="1997" xr:uid="{11558B64-97F7-4A1D-AAAE-9E4032DA0A09}"/>
    <cellStyle name="Normal 2 4 5 2 4" xfId="1448" xr:uid="{50100C96-D272-40F5-B58B-7912ACD9A875}"/>
    <cellStyle name="Normal 2 4 5 3" xfId="398" xr:uid="{E8A8C1F3-C994-4A9D-A6D7-23B0667C52FD}"/>
    <cellStyle name="Normal 2 4 5 3 2" xfId="1034" xr:uid="{867B24AE-01D9-4759-B9CE-2E241113E48B}"/>
    <cellStyle name="Normal 2 4 5 3 2 2" xfId="2133" xr:uid="{C6E4E8E0-466E-4396-99C4-AAB2F3040BCA}"/>
    <cellStyle name="Normal 2 4 5 3 3" xfId="1584" xr:uid="{ED5C2A80-1DD3-40AA-B02F-F47DBCA3AFAE}"/>
    <cellStyle name="Normal 2 4 5 4" xfId="762" xr:uid="{780534C9-C89B-47DB-9685-F75E6A833DA0}"/>
    <cellStyle name="Normal 2 4 5 4 2" xfId="1861" xr:uid="{7985FA35-0C5E-4D46-A3E5-9C2AC69F00E7}"/>
    <cellStyle name="Normal 2 4 5 5" xfId="1312" xr:uid="{5FAB8857-CAA6-46ED-A514-C096078B8C6F}"/>
    <cellStyle name="Normal 2 4 6" xfId="193" xr:uid="{00000000-0005-0000-0000-00003C000000}"/>
    <cellStyle name="Normal 2 4 6 2" xfId="466" xr:uid="{27B3F1FC-F199-4F97-A5F5-2100100DB2A8}"/>
    <cellStyle name="Normal 2 4 6 2 2" xfId="1102" xr:uid="{770003D9-5CC7-4C25-87BF-00E04FB6A59A}"/>
    <cellStyle name="Normal 2 4 6 2 2 2" xfId="2201" xr:uid="{550B986E-12B2-4DA0-8C30-0452FA3C29C1}"/>
    <cellStyle name="Normal 2 4 6 2 3" xfId="1652" xr:uid="{E59B8182-F8CF-4110-9D16-A45BD7B10CA2}"/>
    <cellStyle name="Normal 2 4 6 3" xfId="830" xr:uid="{BC8CCC9D-3163-423C-A811-2F9B1EE0B4B2}"/>
    <cellStyle name="Normal 2 4 6 3 2" xfId="1929" xr:uid="{46261AE7-2076-46FF-8531-487A4793EB15}"/>
    <cellStyle name="Normal 2 4 6 4" xfId="1380" xr:uid="{B377B0FB-B867-4A40-8438-B981086FBEFD}"/>
    <cellStyle name="Normal 2 4 7" xfId="330" xr:uid="{4A31B99D-8295-4578-A833-C41DECAF2132}"/>
    <cellStyle name="Normal 2 4 7 2" xfId="966" xr:uid="{DF9456D0-8E8B-43BF-98D2-97DB0DF09BD0}"/>
    <cellStyle name="Normal 2 4 7 2 2" xfId="2065" xr:uid="{5B95A864-D02E-407C-8571-3ED74E3037EA}"/>
    <cellStyle name="Normal 2 4 7 3" xfId="1516" xr:uid="{D3B732A1-C1EC-4943-94E9-055B8501D0E9}"/>
    <cellStyle name="Normal 2 4 8" xfId="694" xr:uid="{A68ECCF1-EDD4-4B60-B1DB-35B80A121E51}"/>
    <cellStyle name="Normal 2 4 8 2" xfId="1793" xr:uid="{225FCFD8-C5F1-4300-B04D-3AB0AEB322C5}"/>
    <cellStyle name="Normal 2 4 9" xfId="1244" xr:uid="{50626AC6-C1D5-4AEC-94D5-B68DB7A1ACF3}"/>
    <cellStyle name="Normal 2 5" xfId="73" xr:uid="{00000000-0005-0000-0000-00003D000000}"/>
    <cellStyle name="Normal 2 5 2" xfId="108" xr:uid="{00000000-0005-0000-0000-00003E000000}"/>
    <cellStyle name="Normal 2 5 2 2" xfId="176" xr:uid="{00000000-0005-0000-0000-00003F000000}"/>
    <cellStyle name="Normal 2 5 2 2 2" xfId="312" xr:uid="{00000000-0005-0000-0000-000040000000}"/>
    <cellStyle name="Normal 2 5 2 2 2 2" xfId="585" xr:uid="{CE2A6A15-F974-4B96-AD25-33E88F2749FE}"/>
    <cellStyle name="Normal 2 5 2 2 2 2 2" xfId="1221" xr:uid="{282E1DA1-8A5D-4CD7-97F7-E76D41858AFF}"/>
    <cellStyle name="Normal 2 5 2 2 2 2 2 2" xfId="2320" xr:uid="{664D393F-11A7-4342-9F4A-9D6A03873034}"/>
    <cellStyle name="Normal 2 5 2 2 2 2 3" xfId="1771" xr:uid="{3E2079E0-ACB9-4DFB-A9D6-4DAE71797767}"/>
    <cellStyle name="Normal 2 5 2 2 2 3" xfId="949" xr:uid="{03354FC5-B7C6-4BAF-AA67-E3D6FAF40430}"/>
    <cellStyle name="Normal 2 5 2 2 2 3 2" xfId="2048" xr:uid="{1CF2A53C-0CBC-4252-97E2-2107DF4BDB19}"/>
    <cellStyle name="Normal 2 5 2 2 2 4" xfId="1499" xr:uid="{08AD6487-C1BF-424B-9F47-A406E7B67EFC}"/>
    <cellStyle name="Normal 2 5 2 2 3" xfId="449" xr:uid="{0AF87107-DECD-480B-B265-329AA5C892B5}"/>
    <cellStyle name="Normal 2 5 2 2 3 2" xfId="1085" xr:uid="{8854FD68-F791-496D-B5B6-D42CCE8FDD19}"/>
    <cellStyle name="Normal 2 5 2 2 3 2 2" xfId="2184" xr:uid="{58C55AE9-B2A7-4CC0-B274-8AB41CA66EC9}"/>
    <cellStyle name="Normal 2 5 2 2 3 3" xfId="1635" xr:uid="{194B550D-5BE0-41A5-972B-E07CDFFC32EE}"/>
    <cellStyle name="Normal 2 5 2 2 4" xfId="813" xr:uid="{C34A58F9-945D-435F-B9A3-5EACDF5BEDF2}"/>
    <cellStyle name="Normal 2 5 2 2 4 2" xfId="1912" xr:uid="{8CE0E18E-1055-44A5-87CA-46E3CC7AA204}"/>
    <cellStyle name="Normal 2 5 2 2 5" xfId="1363" xr:uid="{DD5DEA5D-34BF-4474-BF5D-60D523715E6F}"/>
    <cellStyle name="Normal 2 5 2 3" xfId="244" xr:uid="{00000000-0005-0000-0000-000041000000}"/>
    <cellStyle name="Normal 2 5 2 3 2" xfId="517" xr:uid="{9DCFF6BC-858D-4953-A908-42B75A31090C}"/>
    <cellStyle name="Normal 2 5 2 3 2 2" xfId="1153" xr:uid="{3A8D13F6-B219-4013-8E70-69F5638BD3BD}"/>
    <cellStyle name="Normal 2 5 2 3 2 2 2" xfId="2252" xr:uid="{3B097293-9C39-4889-AEF7-C8131F4F55BF}"/>
    <cellStyle name="Normal 2 5 2 3 2 3" xfId="1703" xr:uid="{B7E38226-26C3-4575-88EC-4B10D400B909}"/>
    <cellStyle name="Normal 2 5 2 3 3" xfId="881" xr:uid="{CABCC62A-EA96-4B22-8079-6FF90C410451}"/>
    <cellStyle name="Normal 2 5 2 3 3 2" xfId="1980" xr:uid="{57CDA0FB-59BC-4111-A62B-66F770C7C49B}"/>
    <cellStyle name="Normal 2 5 2 3 4" xfId="1431" xr:uid="{AD227270-47AB-48DB-B48A-CAF73E65AFCC}"/>
    <cellStyle name="Normal 2 5 2 4" xfId="381" xr:uid="{F065F57C-16C6-4751-9059-12F89E35B92C}"/>
    <cellStyle name="Normal 2 5 2 4 2" xfId="1017" xr:uid="{746F8E24-F57E-461F-AB50-D1672DAE21B4}"/>
    <cellStyle name="Normal 2 5 2 4 2 2" xfId="2116" xr:uid="{F97DE438-41B0-4E1A-9FD1-88A49A1D11B8}"/>
    <cellStyle name="Normal 2 5 2 4 3" xfId="1567" xr:uid="{3A81ECB7-D82E-42BA-B442-8BA9F2661D04}"/>
    <cellStyle name="Normal 2 5 2 5" xfId="745" xr:uid="{735EBE65-1ECA-4D28-9431-C79BE4A76D00}"/>
    <cellStyle name="Normal 2 5 2 5 2" xfId="1844" xr:uid="{4F82CCA0-E06A-46BE-B290-1EE68A36B303}"/>
    <cellStyle name="Normal 2 5 2 6" xfId="1295" xr:uid="{238FE8F6-2A28-4E05-BF9C-BB6A7B7F6876}"/>
    <cellStyle name="Normal 2 5 3" xfId="142" xr:uid="{00000000-0005-0000-0000-000042000000}"/>
    <cellStyle name="Normal 2 5 3 2" xfId="278" xr:uid="{00000000-0005-0000-0000-000043000000}"/>
    <cellStyle name="Normal 2 5 3 2 2" xfId="551" xr:uid="{94719741-C4F8-4790-A444-7F1F32DAA12B}"/>
    <cellStyle name="Normal 2 5 3 2 2 2" xfId="1187" xr:uid="{FCFBB043-8840-416F-8DF9-4CEFA8FD6E67}"/>
    <cellStyle name="Normal 2 5 3 2 2 2 2" xfId="2286" xr:uid="{238252FA-C8B1-4552-AE90-11C88A5FFC0D}"/>
    <cellStyle name="Normal 2 5 3 2 2 3" xfId="1737" xr:uid="{49BCCBF3-97F3-4862-8050-B99BA028C1A8}"/>
    <cellStyle name="Normal 2 5 3 2 3" xfId="915" xr:uid="{762C7998-0CDB-49D9-9D77-51B88AA6DF58}"/>
    <cellStyle name="Normal 2 5 3 2 3 2" xfId="2014" xr:uid="{534564D5-E19E-49FE-8866-A822DFE573F8}"/>
    <cellStyle name="Normal 2 5 3 2 4" xfId="1465" xr:uid="{71DEF24F-37E5-4C92-8F02-D4B0ECF19463}"/>
    <cellStyle name="Normal 2 5 3 3" xfId="415" xr:uid="{B8D16264-8F28-4DE3-BCA9-9A1F3A013853}"/>
    <cellStyle name="Normal 2 5 3 3 2" xfId="1051" xr:uid="{65E017F7-E20E-44C1-A510-79136BCCA91B}"/>
    <cellStyle name="Normal 2 5 3 3 2 2" xfId="2150" xr:uid="{0D322FCA-D4B4-4CE0-BBF0-240FFD76C5ED}"/>
    <cellStyle name="Normal 2 5 3 3 3" xfId="1601" xr:uid="{F077E303-CA0D-4D71-BEA5-0CC4876DC4DA}"/>
    <cellStyle name="Normal 2 5 3 4" xfId="779" xr:uid="{1770E549-868F-4044-8766-915C71F0E6F7}"/>
    <cellStyle name="Normal 2 5 3 4 2" xfId="1878" xr:uid="{68B1262C-7B0F-43D3-ACE2-37746F9FD04D}"/>
    <cellStyle name="Normal 2 5 3 5" xfId="1329" xr:uid="{798A2880-8FC8-421E-8483-D2D4FB62BEC8}"/>
    <cellStyle name="Normal 2 5 4" xfId="210" xr:uid="{00000000-0005-0000-0000-000044000000}"/>
    <cellStyle name="Normal 2 5 4 2" xfId="483" xr:uid="{73594E62-DE68-425E-9C20-6608C90ECB43}"/>
    <cellStyle name="Normal 2 5 4 2 2" xfId="1119" xr:uid="{582A5BD9-0B85-4CC7-85CE-D4E1986C3985}"/>
    <cellStyle name="Normal 2 5 4 2 2 2" xfId="2218" xr:uid="{AB92735B-FC25-431B-9D87-C74BB06CBC4F}"/>
    <cellStyle name="Normal 2 5 4 2 3" xfId="1669" xr:uid="{5F86065A-19D7-49C9-A3B6-837CC3A120EA}"/>
    <cellStyle name="Normal 2 5 4 3" xfId="847" xr:uid="{54598DF9-872F-4502-B1CF-D804C2CBCB3D}"/>
    <cellStyle name="Normal 2 5 4 3 2" xfId="1946" xr:uid="{E1B82648-F872-4AB8-BCA1-CEFAC37515E9}"/>
    <cellStyle name="Normal 2 5 4 4" xfId="1397" xr:uid="{EB57F1D1-E785-4F09-ADD8-76128FC7F6EE}"/>
    <cellStyle name="Normal 2 5 5" xfId="347" xr:uid="{3B2727B1-124D-46E5-BDFF-E5D94FF4B93B}"/>
    <cellStyle name="Normal 2 5 5 2" xfId="983" xr:uid="{8072E961-AA63-4479-8442-B9F564B0A4AD}"/>
    <cellStyle name="Normal 2 5 5 2 2" xfId="2082" xr:uid="{D7B93672-E7DF-4AC9-AC03-875C2DE149BC}"/>
    <cellStyle name="Normal 2 5 5 3" xfId="1533" xr:uid="{5CAA4F03-0F16-4D73-AAB8-1D84F71D30A2}"/>
    <cellStyle name="Normal 2 5 6" xfId="711" xr:uid="{FCEA0C85-F94C-4216-B06B-749BF60EB455}"/>
    <cellStyle name="Normal 2 5 6 2" xfId="1810" xr:uid="{0BE785C6-D500-4481-B5CF-3F40799F9770}"/>
    <cellStyle name="Normal 2 5 7" xfId="1261" xr:uid="{F6FB3B57-50C4-47B0-892C-C562940A9C7B}"/>
    <cellStyle name="Normal 20" xfId="594" xr:uid="{2B184586-36C7-43CE-9F2C-A4902A434441}"/>
    <cellStyle name="Normal 21" xfId="595" xr:uid="{2916B20A-A6D1-433A-A2C4-1D55E4EF9B6B}"/>
    <cellStyle name="Normal 22" xfId="596" xr:uid="{316ADF42-325F-4D0E-9EC3-D38F69752D42}"/>
    <cellStyle name="Normal 23" xfId="597" xr:uid="{0A63FD1D-2C82-49F1-8B7A-F325B4FC9523}"/>
    <cellStyle name="Normal 24" xfId="598" xr:uid="{BC34D31C-D170-485A-A790-2F2B19207A52}"/>
    <cellStyle name="Normal 25" xfId="599" xr:uid="{63404B26-E574-4A65-9EBE-9F56740B6E56}"/>
    <cellStyle name="Normal 26" xfId="600" xr:uid="{C0C03E76-0AD4-4AA6-A61F-05D61DEBB17C}"/>
    <cellStyle name="Normal 27" xfId="601" xr:uid="{AF38B7C3-C2FF-467E-AF51-BDCA5F93E7B2}"/>
    <cellStyle name="Normal 28" xfId="602" xr:uid="{07C464DF-2517-4F04-8720-57A13C56C2BF}"/>
    <cellStyle name="Normal 29" xfId="603" xr:uid="{F82485AE-F31E-45EA-85F6-3FB18012F650}"/>
    <cellStyle name="Normal 3" xfId="1" xr:uid="{00000000-0005-0000-0000-000045000000}"/>
    <cellStyle name="Normal 3 10" xfId="679" xr:uid="{CC282A26-55F6-45C2-BD35-213F627D1E81}"/>
    <cellStyle name="Normal 3 10 2" xfId="1778" xr:uid="{665CF700-6822-4E8E-B218-05F02BAFE244}"/>
    <cellStyle name="Normal 3 11" xfId="1229" xr:uid="{2E9041AB-4B34-4047-A329-BA4B8D35668E}"/>
    <cellStyle name="Normal 3 2" xfId="35" xr:uid="{00000000-0005-0000-0000-000046000000}"/>
    <cellStyle name="Normal 3 2 2" xfId="42" xr:uid="{00000000-0005-0000-0000-000047000000}"/>
    <cellStyle name="Normal 3 2 2 2" xfId="68" xr:uid="{00000000-0005-0000-0000-000048000000}"/>
    <cellStyle name="Normal 3 2 2 2 2" xfId="103" xr:uid="{00000000-0005-0000-0000-000049000000}"/>
    <cellStyle name="Normal 3 2 2 2 2 2" xfId="171" xr:uid="{00000000-0005-0000-0000-00004A000000}"/>
    <cellStyle name="Normal 3 2 2 2 2 2 2" xfId="307" xr:uid="{00000000-0005-0000-0000-00004B000000}"/>
    <cellStyle name="Normal 3 2 2 2 2 2 2 2" xfId="580" xr:uid="{0E094D9A-7F04-4DFE-9842-042FB94EA6E6}"/>
    <cellStyle name="Normal 3 2 2 2 2 2 2 2 2" xfId="1216" xr:uid="{A8AA4D8B-8140-4872-8C57-F33BD17D6615}"/>
    <cellStyle name="Normal 3 2 2 2 2 2 2 2 2 2" xfId="2315" xr:uid="{49DBF379-EF07-421A-82DC-C053D967DC98}"/>
    <cellStyle name="Normal 3 2 2 2 2 2 2 2 3" xfId="1766" xr:uid="{B4B6EF5B-2B77-4762-A1F2-C5D22635E46E}"/>
    <cellStyle name="Normal 3 2 2 2 2 2 2 3" xfId="944" xr:uid="{EC2F4C91-01B0-4508-A2A8-3F8155415E1B}"/>
    <cellStyle name="Normal 3 2 2 2 2 2 2 3 2" xfId="2043" xr:uid="{C424B756-242C-4E81-8252-139160395F11}"/>
    <cellStyle name="Normal 3 2 2 2 2 2 2 4" xfId="1494" xr:uid="{BD23AC97-8A0F-43E6-A016-411854C29FCA}"/>
    <cellStyle name="Normal 3 2 2 2 2 2 3" xfId="444" xr:uid="{4EA7D375-0E53-41A1-A65F-07D475A73D3D}"/>
    <cellStyle name="Normal 3 2 2 2 2 2 3 2" xfId="1080" xr:uid="{1C9E27B7-4845-4D86-83B9-0DED2E4541E1}"/>
    <cellStyle name="Normal 3 2 2 2 2 2 3 2 2" xfId="2179" xr:uid="{EAE9E0C1-6CB7-4518-A8FC-3284BAB476E4}"/>
    <cellStyle name="Normal 3 2 2 2 2 2 3 3" xfId="1630" xr:uid="{B6640F2A-FF6B-44FA-8219-2CD9EAA34560}"/>
    <cellStyle name="Normal 3 2 2 2 2 2 4" xfId="808" xr:uid="{443E633C-0113-4F73-8A4C-78262B5CB60A}"/>
    <cellStyle name="Normal 3 2 2 2 2 2 4 2" xfId="1907" xr:uid="{4234B080-2B24-46C6-858B-35BCFB27DEB9}"/>
    <cellStyle name="Normal 3 2 2 2 2 2 5" xfId="1358" xr:uid="{879307AB-1742-4339-A7E4-0F4A30D9033B}"/>
    <cellStyle name="Normal 3 2 2 2 2 3" xfId="239" xr:uid="{00000000-0005-0000-0000-00004C000000}"/>
    <cellStyle name="Normal 3 2 2 2 2 3 2" xfId="512" xr:uid="{238B826F-F9A1-446C-B054-6F5FD87187A1}"/>
    <cellStyle name="Normal 3 2 2 2 2 3 2 2" xfId="1148" xr:uid="{FFAE7B9B-6D05-4B72-ACB2-8D7A9B0E91AA}"/>
    <cellStyle name="Normal 3 2 2 2 2 3 2 2 2" xfId="2247" xr:uid="{4E8BC921-D20F-43E8-AB04-F60CC8E61236}"/>
    <cellStyle name="Normal 3 2 2 2 2 3 2 3" xfId="1698" xr:uid="{3CD28D62-2B07-4DC4-9A4C-F93CF0CEA521}"/>
    <cellStyle name="Normal 3 2 2 2 2 3 3" xfId="876" xr:uid="{FEBD6835-E654-4BD9-AD74-F924F095EE3A}"/>
    <cellStyle name="Normal 3 2 2 2 2 3 3 2" xfId="1975" xr:uid="{DE9A1A4C-95A5-48C9-8C01-10F6CBE441C5}"/>
    <cellStyle name="Normal 3 2 2 2 2 3 4" xfId="1426" xr:uid="{F2D9745F-DBEA-4959-A234-C7189FF80ECE}"/>
    <cellStyle name="Normal 3 2 2 2 2 4" xfId="376" xr:uid="{9B9DAE39-E4F5-4E6A-9321-0D30626380DD}"/>
    <cellStyle name="Normal 3 2 2 2 2 4 2" xfId="1012" xr:uid="{97F7EACA-AAB4-44A5-BD2E-B271753BB374}"/>
    <cellStyle name="Normal 3 2 2 2 2 4 2 2" xfId="2111" xr:uid="{6D0F9803-EA57-45FD-BF43-144B58B4B600}"/>
    <cellStyle name="Normal 3 2 2 2 2 4 3" xfId="1562" xr:uid="{BFD80523-A1D1-4E9B-BE75-096B0649095F}"/>
    <cellStyle name="Normal 3 2 2 2 2 5" xfId="740" xr:uid="{EE947D53-0003-4883-80D4-3216524154D4}"/>
    <cellStyle name="Normal 3 2 2 2 2 5 2" xfId="1839" xr:uid="{D538F4B8-0BB3-4039-A7E3-F70B4017EAA7}"/>
    <cellStyle name="Normal 3 2 2 2 2 6" xfId="1290" xr:uid="{D8FDA5C9-A625-4706-8B24-B823E11B5E53}"/>
    <cellStyle name="Normal 3 2 2 2 3" xfId="137" xr:uid="{00000000-0005-0000-0000-00004D000000}"/>
    <cellStyle name="Normal 3 2 2 2 3 2" xfId="273" xr:uid="{00000000-0005-0000-0000-00004E000000}"/>
    <cellStyle name="Normal 3 2 2 2 3 2 2" xfId="546" xr:uid="{B1CE5D01-222F-42B7-9C35-79C7847ED423}"/>
    <cellStyle name="Normal 3 2 2 2 3 2 2 2" xfId="1182" xr:uid="{2B162363-E97E-4DD1-9117-27EA8AD35A4E}"/>
    <cellStyle name="Normal 3 2 2 2 3 2 2 2 2" xfId="2281" xr:uid="{250AB02E-FC48-4480-B21D-9D5BF9D31A25}"/>
    <cellStyle name="Normal 3 2 2 2 3 2 2 3" xfId="1732" xr:uid="{F6959218-A5EE-4BE3-9501-9825024529B5}"/>
    <cellStyle name="Normal 3 2 2 2 3 2 3" xfId="910" xr:uid="{C70C933B-E423-4869-BC99-2C6C676DF4E9}"/>
    <cellStyle name="Normal 3 2 2 2 3 2 3 2" xfId="2009" xr:uid="{B5B9AF75-3B64-4524-A93A-320D9F199467}"/>
    <cellStyle name="Normal 3 2 2 2 3 2 4" xfId="1460" xr:uid="{148CD708-5A50-4F52-8163-E7570D08B0E0}"/>
    <cellStyle name="Normal 3 2 2 2 3 3" xfId="410" xr:uid="{D0BDCCD0-D82C-428F-BFAB-C55B0923F3EC}"/>
    <cellStyle name="Normal 3 2 2 2 3 3 2" xfId="1046" xr:uid="{C4BF477C-F9F3-4DF0-9AC0-E84F5666D402}"/>
    <cellStyle name="Normal 3 2 2 2 3 3 2 2" xfId="2145" xr:uid="{B0852398-1DE9-4EA6-A32A-615465184A28}"/>
    <cellStyle name="Normal 3 2 2 2 3 3 3" xfId="1596" xr:uid="{512EEA0B-1736-4AF1-9631-3E0CB00F7783}"/>
    <cellStyle name="Normal 3 2 2 2 3 4" xfId="774" xr:uid="{5180A1B7-FA3C-4A0A-AA3E-2BD5C3F1E424}"/>
    <cellStyle name="Normal 3 2 2 2 3 4 2" xfId="1873" xr:uid="{FC74C44A-74A4-4F8C-851A-23B99592AABF}"/>
    <cellStyle name="Normal 3 2 2 2 3 5" xfId="1324" xr:uid="{628E2549-48CD-4E98-8C31-33EAD60A6C5A}"/>
    <cellStyle name="Normal 3 2 2 2 4" xfId="205" xr:uid="{00000000-0005-0000-0000-00004F000000}"/>
    <cellStyle name="Normal 3 2 2 2 4 2" xfId="478" xr:uid="{D0284CD9-4630-46B5-8D0E-851EA55BC816}"/>
    <cellStyle name="Normal 3 2 2 2 4 2 2" xfId="1114" xr:uid="{C0A4D36A-6687-4136-B70C-7C70DF5BB79B}"/>
    <cellStyle name="Normal 3 2 2 2 4 2 2 2" xfId="2213" xr:uid="{2F106BCD-4808-4E76-9C01-B9D6024331B7}"/>
    <cellStyle name="Normal 3 2 2 2 4 2 3" xfId="1664" xr:uid="{BA8B8245-AAE5-4980-94FA-3CF256BEBAC0}"/>
    <cellStyle name="Normal 3 2 2 2 4 3" xfId="842" xr:uid="{468541CD-1105-4464-AF35-C692DF9C8CBD}"/>
    <cellStyle name="Normal 3 2 2 2 4 3 2" xfId="1941" xr:uid="{D4EC53E6-3FA9-4735-9AF8-53B03A5262D2}"/>
    <cellStyle name="Normal 3 2 2 2 4 4" xfId="1392" xr:uid="{EEA09AA6-00A1-40D8-9407-6E2C7AAC9103}"/>
    <cellStyle name="Normal 3 2 2 2 5" xfId="342" xr:uid="{6EDB28E0-5DAC-4E47-AE97-C3C65FCCABA1}"/>
    <cellStyle name="Normal 3 2 2 2 5 2" xfId="978" xr:uid="{B4F4E408-D378-4395-A7AF-488D38688D0C}"/>
    <cellStyle name="Normal 3 2 2 2 5 2 2" xfId="2077" xr:uid="{D360E33D-27E1-4CCA-A475-F3DD547C1914}"/>
    <cellStyle name="Normal 3 2 2 2 5 3" xfId="1528" xr:uid="{AFE43957-19A3-49A7-9A71-3FAC85396D5B}"/>
    <cellStyle name="Normal 3 2 2 2 6" xfId="706" xr:uid="{86E62C21-8EFB-43F0-A97C-B3B938C03D96}"/>
    <cellStyle name="Normal 3 2 2 2 6 2" xfId="1805" xr:uid="{0668F88F-17F4-49E0-8892-08F4DDB3E054}"/>
    <cellStyle name="Normal 3 2 2 2 7" xfId="1256" xr:uid="{4CDEA3AA-95CF-4F5E-B617-6F43E2AF6F6E}"/>
    <cellStyle name="Normal 3 2 2 3" xfId="87" xr:uid="{00000000-0005-0000-0000-000050000000}"/>
    <cellStyle name="Normal 3 2 2 3 2" xfId="155" xr:uid="{00000000-0005-0000-0000-000051000000}"/>
    <cellStyle name="Normal 3 2 2 3 2 2" xfId="291" xr:uid="{00000000-0005-0000-0000-000052000000}"/>
    <cellStyle name="Normal 3 2 2 3 2 2 2" xfId="564" xr:uid="{F4C3ECCA-8AE7-498B-A0D4-583F1DC5275B}"/>
    <cellStyle name="Normal 3 2 2 3 2 2 2 2" xfId="1200" xr:uid="{4915414A-B5DE-4EE0-A0F1-CB2592DA0F17}"/>
    <cellStyle name="Normal 3 2 2 3 2 2 2 2 2" xfId="2299" xr:uid="{78692E06-DA08-42D5-AD34-A39C0DDCD462}"/>
    <cellStyle name="Normal 3 2 2 3 2 2 2 3" xfId="1750" xr:uid="{86726546-B5C4-464E-A520-840E54AA65DC}"/>
    <cellStyle name="Normal 3 2 2 3 2 2 3" xfId="928" xr:uid="{60BB1C4C-6E7B-4FCC-B10E-37059E943DFF}"/>
    <cellStyle name="Normal 3 2 2 3 2 2 3 2" xfId="2027" xr:uid="{CF7CE4FD-606C-442C-8F40-65EF849F9CBA}"/>
    <cellStyle name="Normal 3 2 2 3 2 2 4" xfId="1478" xr:uid="{AB15C0D6-4BB3-461F-B669-A8C59F034282}"/>
    <cellStyle name="Normal 3 2 2 3 2 3" xfId="428" xr:uid="{B40C2FAD-9429-492C-B545-324AB207756A}"/>
    <cellStyle name="Normal 3 2 2 3 2 3 2" xfId="1064" xr:uid="{B1D7FE60-B75D-4197-9844-47E4997D743B}"/>
    <cellStyle name="Normal 3 2 2 3 2 3 2 2" xfId="2163" xr:uid="{425B138F-0718-417D-A568-D658CDDFF3A2}"/>
    <cellStyle name="Normal 3 2 2 3 2 3 3" xfId="1614" xr:uid="{17006D09-0135-4B11-AE9D-D2A61646077F}"/>
    <cellStyle name="Normal 3 2 2 3 2 4" xfId="792" xr:uid="{5F1D5565-C26E-4993-8552-BB057D4747A7}"/>
    <cellStyle name="Normal 3 2 2 3 2 4 2" xfId="1891" xr:uid="{31AC96A9-905B-4C00-980C-C7DB0E409794}"/>
    <cellStyle name="Normal 3 2 2 3 2 5" xfId="1342" xr:uid="{24A170A3-1FB9-41AA-9B7F-2B11C0BCFC3D}"/>
    <cellStyle name="Normal 3 2 2 3 3" xfId="223" xr:uid="{00000000-0005-0000-0000-000053000000}"/>
    <cellStyle name="Normal 3 2 2 3 3 2" xfId="496" xr:uid="{7BCE316C-B62C-485D-B279-621FDDBCEACC}"/>
    <cellStyle name="Normal 3 2 2 3 3 2 2" xfId="1132" xr:uid="{26FED7A8-9A43-496B-A0B3-B5A0CC215C44}"/>
    <cellStyle name="Normal 3 2 2 3 3 2 2 2" xfId="2231" xr:uid="{659186FA-C707-4EFA-92C4-503E1B042BC3}"/>
    <cellStyle name="Normal 3 2 2 3 3 2 3" xfId="1682" xr:uid="{76860338-23A2-4E7B-9938-0681366A7702}"/>
    <cellStyle name="Normal 3 2 2 3 3 3" xfId="860" xr:uid="{2E38DA83-D4BF-4250-A98B-06AA4F4E9EAA}"/>
    <cellStyle name="Normal 3 2 2 3 3 3 2" xfId="1959" xr:uid="{5ABDA616-27B4-4425-ADA5-6393B9E57DFA}"/>
    <cellStyle name="Normal 3 2 2 3 3 4" xfId="1410" xr:uid="{1F6BBC78-AD40-4AD0-A24E-29092DA89CD6}"/>
    <cellStyle name="Normal 3 2 2 3 4" xfId="360" xr:uid="{3E841CDA-56BD-453B-8C24-BE809D754E76}"/>
    <cellStyle name="Normal 3 2 2 3 4 2" xfId="996" xr:uid="{CD8989A7-7B51-4F1C-811C-EEA178C70CBE}"/>
    <cellStyle name="Normal 3 2 2 3 4 2 2" xfId="2095" xr:uid="{A6D9D73A-2DC7-49B3-A96B-3CD3F0D7AE40}"/>
    <cellStyle name="Normal 3 2 2 3 4 3" xfId="1546" xr:uid="{D3AC5311-B9DA-4231-A65D-6DC01CF88918}"/>
    <cellStyle name="Normal 3 2 2 3 5" xfId="724" xr:uid="{AA077F69-7A61-4F14-AC32-F412E61BD426}"/>
    <cellStyle name="Normal 3 2 2 3 5 2" xfId="1823" xr:uid="{06FB0234-C487-448C-8C78-E03206C74D3E}"/>
    <cellStyle name="Normal 3 2 2 3 6" xfId="1274" xr:uid="{7110B41D-E9C3-4769-9596-F41EF3E4E3C2}"/>
    <cellStyle name="Normal 3 2 2 4" xfId="121" xr:uid="{00000000-0005-0000-0000-000054000000}"/>
    <cellStyle name="Normal 3 2 2 4 2" xfId="257" xr:uid="{00000000-0005-0000-0000-000055000000}"/>
    <cellStyle name="Normal 3 2 2 4 2 2" xfId="530" xr:uid="{AD04F4B2-7665-45D5-BAE9-0347F0292BD5}"/>
    <cellStyle name="Normal 3 2 2 4 2 2 2" xfId="1166" xr:uid="{EDA60AAC-93BF-4EDE-BD65-C7468AE34A83}"/>
    <cellStyle name="Normal 3 2 2 4 2 2 2 2" xfId="2265" xr:uid="{ABFF4E03-DE40-43BE-AE10-8326A84DAA6B}"/>
    <cellStyle name="Normal 3 2 2 4 2 2 3" xfId="1716" xr:uid="{720156C1-067D-435E-B2E2-7F6C6378DC3A}"/>
    <cellStyle name="Normal 3 2 2 4 2 3" xfId="894" xr:uid="{A4BEECB2-D48C-4BF3-BDF1-7ADED9E1A49F}"/>
    <cellStyle name="Normal 3 2 2 4 2 3 2" xfId="1993" xr:uid="{7744C963-6EB2-4B49-9A60-862154CE2C93}"/>
    <cellStyle name="Normal 3 2 2 4 2 4" xfId="1444" xr:uid="{346E5882-2480-4726-A6F9-4FDD6F52EFC2}"/>
    <cellStyle name="Normal 3 2 2 4 3" xfId="394" xr:uid="{4204CFF2-A7A3-47DC-B6E7-5198DC2E9D3B}"/>
    <cellStyle name="Normal 3 2 2 4 3 2" xfId="1030" xr:uid="{DB400C90-F8FB-4AC0-8693-A32975B1B255}"/>
    <cellStyle name="Normal 3 2 2 4 3 2 2" xfId="2129" xr:uid="{A37C85F5-198D-4A6B-97B1-2F01652D9692}"/>
    <cellStyle name="Normal 3 2 2 4 3 3" xfId="1580" xr:uid="{1E5176F4-F68F-4332-B6CA-1F0A9FACDC9D}"/>
    <cellStyle name="Normal 3 2 2 4 4" xfId="758" xr:uid="{548EC8C8-6DFB-463A-BA8D-0A7152807E0F}"/>
    <cellStyle name="Normal 3 2 2 4 4 2" xfId="1857" xr:uid="{F8948E27-510A-42B4-91FE-F5F73BFE43BD}"/>
    <cellStyle name="Normal 3 2 2 4 5" xfId="1308" xr:uid="{2260940D-95C3-470F-8C26-89F7CD45D77D}"/>
    <cellStyle name="Normal 3 2 2 5" xfId="189" xr:uid="{00000000-0005-0000-0000-000056000000}"/>
    <cellStyle name="Normal 3 2 2 5 2" xfId="462" xr:uid="{C625162C-0EFC-4CA1-B32C-343221783557}"/>
    <cellStyle name="Normal 3 2 2 5 2 2" xfId="1098" xr:uid="{A535E5C8-C334-4627-A327-5B4BE6813D2D}"/>
    <cellStyle name="Normal 3 2 2 5 2 2 2" xfId="2197" xr:uid="{0AC07F4C-1F09-4CA0-BC2D-909B0B09044A}"/>
    <cellStyle name="Normal 3 2 2 5 2 3" xfId="1648" xr:uid="{AE7B4FB6-4A41-4FBB-8D47-1A55504D7013}"/>
    <cellStyle name="Normal 3 2 2 5 3" xfId="826" xr:uid="{0B03217F-3A9F-4612-A6A5-1F85A78BF935}"/>
    <cellStyle name="Normal 3 2 2 5 3 2" xfId="1925" xr:uid="{334DE02E-55C8-410E-86A8-56811D404FC8}"/>
    <cellStyle name="Normal 3 2 2 5 4" xfId="1376" xr:uid="{56668AC7-FD69-4A9F-8F2B-98CF969F3240}"/>
    <cellStyle name="Normal 3 2 2 6" xfId="326" xr:uid="{5B726E2E-ECDE-4893-AE53-E240E80F501B}"/>
    <cellStyle name="Normal 3 2 2 6 2" xfId="962" xr:uid="{C5B14C49-CC7E-45BF-8768-7E7C2585B7C6}"/>
    <cellStyle name="Normal 3 2 2 6 2 2" xfId="2061" xr:uid="{A54B8C7A-A792-4FDD-86F2-EF7E2C43487D}"/>
    <cellStyle name="Normal 3 2 2 6 3" xfId="1512" xr:uid="{7DDC4177-F187-4E54-8530-21B332A1B8BB}"/>
    <cellStyle name="Normal 3 2 2 7" xfId="690" xr:uid="{1A218D75-07D0-4852-9D86-35FB38C7E33E}"/>
    <cellStyle name="Normal 3 2 2 7 2" xfId="1789" xr:uid="{92C12DFB-F3D9-4427-A147-2C0903CE462B}"/>
    <cellStyle name="Normal 3 2 2 8" xfId="1240" xr:uid="{EC29C97A-776C-42AC-B1A9-059E590FFB2E}"/>
    <cellStyle name="Normal 3 2 3" xfId="61" xr:uid="{00000000-0005-0000-0000-000057000000}"/>
    <cellStyle name="Normal 3 2 3 2" xfId="96" xr:uid="{00000000-0005-0000-0000-000058000000}"/>
    <cellStyle name="Normal 3 2 3 2 2" xfId="164" xr:uid="{00000000-0005-0000-0000-000059000000}"/>
    <cellStyle name="Normal 3 2 3 2 2 2" xfId="300" xr:uid="{00000000-0005-0000-0000-00005A000000}"/>
    <cellStyle name="Normal 3 2 3 2 2 2 2" xfId="573" xr:uid="{A7DF5683-541D-458A-9151-68548CE9B380}"/>
    <cellStyle name="Normal 3 2 3 2 2 2 2 2" xfId="1209" xr:uid="{CF251D80-D193-489E-94F4-FAB90A9FE0B9}"/>
    <cellStyle name="Normal 3 2 3 2 2 2 2 2 2" xfId="2308" xr:uid="{43C560DD-FD3E-4434-9FB5-E530D2A4A81B}"/>
    <cellStyle name="Normal 3 2 3 2 2 2 2 3" xfId="1759" xr:uid="{71E22257-1864-4B8A-98DF-4DD6E467FB20}"/>
    <cellStyle name="Normal 3 2 3 2 2 2 3" xfId="937" xr:uid="{FC32542D-2874-4859-BCE8-53D3F59E2881}"/>
    <cellStyle name="Normal 3 2 3 2 2 2 3 2" xfId="2036" xr:uid="{16BD9940-83B4-4AF4-BF74-8D4B1149B8C6}"/>
    <cellStyle name="Normal 3 2 3 2 2 2 4" xfId="1487" xr:uid="{46CC006B-3DF4-414D-9312-8CA930ADCF73}"/>
    <cellStyle name="Normal 3 2 3 2 2 3" xfId="437" xr:uid="{1DEB6B5E-1CD8-4468-B81D-D6E2904FC32B}"/>
    <cellStyle name="Normal 3 2 3 2 2 3 2" xfId="1073" xr:uid="{A7ED147C-CDEB-43E8-9F49-8C4EC0389884}"/>
    <cellStyle name="Normal 3 2 3 2 2 3 2 2" xfId="2172" xr:uid="{E7D92DDD-B6DE-4B97-815D-05564DF0A6A7}"/>
    <cellStyle name="Normal 3 2 3 2 2 3 3" xfId="1623" xr:uid="{D949EC93-EA67-4E52-964D-0EDE8ED6BE8D}"/>
    <cellStyle name="Normal 3 2 3 2 2 4" xfId="801" xr:uid="{100A4424-3D78-49CD-A2A9-D47F3782C413}"/>
    <cellStyle name="Normal 3 2 3 2 2 4 2" xfId="1900" xr:uid="{88A62EEB-E578-4349-929E-2394158521CD}"/>
    <cellStyle name="Normal 3 2 3 2 2 5" xfId="1351" xr:uid="{8EA5BA6E-2961-4C89-8DA2-418DA4C4D475}"/>
    <cellStyle name="Normal 3 2 3 2 3" xfId="232" xr:uid="{00000000-0005-0000-0000-00005B000000}"/>
    <cellStyle name="Normal 3 2 3 2 3 2" xfId="505" xr:uid="{8825661C-5BA4-4CD0-9659-9A5453BB7AB9}"/>
    <cellStyle name="Normal 3 2 3 2 3 2 2" xfId="1141" xr:uid="{6CA6D547-CA32-4AB3-8A90-9801D70EC1FE}"/>
    <cellStyle name="Normal 3 2 3 2 3 2 2 2" xfId="2240" xr:uid="{1CE401FD-16F9-47A6-93F3-28247745CEAE}"/>
    <cellStyle name="Normal 3 2 3 2 3 2 3" xfId="1691" xr:uid="{D98C31A5-0A5C-4C4E-A133-AB239D985105}"/>
    <cellStyle name="Normal 3 2 3 2 3 3" xfId="869" xr:uid="{465C67CF-F3BC-4835-BB54-5265D639FB83}"/>
    <cellStyle name="Normal 3 2 3 2 3 3 2" xfId="1968" xr:uid="{16A0915E-AF81-4007-9257-3D2B5A0C6309}"/>
    <cellStyle name="Normal 3 2 3 2 3 4" xfId="1419" xr:uid="{9E6652D9-FEA5-4488-9251-3D61D6B3DC16}"/>
    <cellStyle name="Normal 3 2 3 2 4" xfId="369" xr:uid="{467063EF-AF54-4911-B1B3-FA2E77A2267E}"/>
    <cellStyle name="Normal 3 2 3 2 4 2" xfId="1005" xr:uid="{38E77437-9809-4513-B94A-9CF04634C4AB}"/>
    <cellStyle name="Normal 3 2 3 2 4 2 2" xfId="2104" xr:uid="{0043649D-7DE7-4094-A66D-60BC8367238B}"/>
    <cellStyle name="Normal 3 2 3 2 4 3" xfId="1555" xr:uid="{5F53175A-ABC3-4A93-844A-AB4903843267}"/>
    <cellStyle name="Normal 3 2 3 2 5" xfId="733" xr:uid="{FDDE8FD3-2D08-4D76-BEC2-068B54F669F7}"/>
    <cellStyle name="Normal 3 2 3 2 5 2" xfId="1832" xr:uid="{DE313961-9830-471E-8290-92E71758A3E5}"/>
    <cellStyle name="Normal 3 2 3 2 6" xfId="1283" xr:uid="{261FE5D7-01AB-47F1-9CF7-94BC8152E999}"/>
    <cellStyle name="Normal 3 2 3 3" xfId="130" xr:uid="{00000000-0005-0000-0000-00005C000000}"/>
    <cellStyle name="Normal 3 2 3 3 2" xfId="266" xr:uid="{00000000-0005-0000-0000-00005D000000}"/>
    <cellStyle name="Normal 3 2 3 3 2 2" xfId="539" xr:uid="{D88FCD41-715A-42F3-9761-A4E43389E138}"/>
    <cellStyle name="Normal 3 2 3 3 2 2 2" xfId="1175" xr:uid="{8DABA8DE-48D1-40BA-BF36-833F0690766F}"/>
    <cellStyle name="Normal 3 2 3 3 2 2 2 2" xfId="2274" xr:uid="{2549A6E8-58E8-446E-BD34-17AA7FBEC161}"/>
    <cellStyle name="Normal 3 2 3 3 2 2 3" xfId="1725" xr:uid="{0E753484-6F2E-42F5-91F6-68047977FCDD}"/>
    <cellStyle name="Normal 3 2 3 3 2 3" xfId="903" xr:uid="{C556328D-9387-4B55-BB10-BDDDE5AA77DB}"/>
    <cellStyle name="Normal 3 2 3 3 2 3 2" xfId="2002" xr:uid="{A3C235FD-D65B-4741-82CC-56061D60141D}"/>
    <cellStyle name="Normal 3 2 3 3 2 4" xfId="1453" xr:uid="{CDAB658E-9509-4E92-8300-E59C707FF1C7}"/>
    <cellStyle name="Normal 3 2 3 3 3" xfId="403" xr:uid="{23D70CF8-AD45-4B92-8427-7FA667D3E00B}"/>
    <cellStyle name="Normal 3 2 3 3 3 2" xfId="1039" xr:uid="{C50AD98E-4A2A-4F81-A372-64B4F3E61A5A}"/>
    <cellStyle name="Normal 3 2 3 3 3 2 2" xfId="2138" xr:uid="{332329BA-03B2-46CD-9C7A-23F91C6E67AF}"/>
    <cellStyle name="Normal 3 2 3 3 3 3" xfId="1589" xr:uid="{83659D66-655F-42A0-9A84-36575A7E7CB5}"/>
    <cellStyle name="Normal 3 2 3 3 4" xfId="767" xr:uid="{DA65EBE9-EE88-4A7C-BE8B-9C3AF343D474}"/>
    <cellStyle name="Normal 3 2 3 3 4 2" xfId="1866" xr:uid="{3F5E5116-B46A-468C-9375-EB85AA5FE15C}"/>
    <cellStyle name="Normal 3 2 3 3 5" xfId="1317" xr:uid="{A068EC21-D056-44B4-9A40-BA9C41548CE0}"/>
    <cellStyle name="Normal 3 2 3 4" xfId="198" xr:uid="{00000000-0005-0000-0000-00005E000000}"/>
    <cellStyle name="Normal 3 2 3 4 2" xfId="471" xr:uid="{3C106290-56FE-437D-891A-88A3613760CC}"/>
    <cellStyle name="Normal 3 2 3 4 2 2" xfId="1107" xr:uid="{8801D4DB-335C-4195-B00F-E2EE790568B7}"/>
    <cellStyle name="Normal 3 2 3 4 2 2 2" xfId="2206" xr:uid="{9DF40567-8E3C-4D00-85F6-676CAD6E6FD0}"/>
    <cellStyle name="Normal 3 2 3 4 2 3" xfId="1657" xr:uid="{F824B64D-365C-4B65-8A54-B9959B0399FC}"/>
    <cellStyle name="Normal 3 2 3 4 3" xfId="835" xr:uid="{3623A053-0593-442D-A6E2-0CFD053A44E3}"/>
    <cellStyle name="Normal 3 2 3 4 3 2" xfId="1934" xr:uid="{07C5E4AC-C663-4BF7-969D-7A5593A9EFA4}"/>
    <cellStyle name="Normal 3 2 3 4 4" xfId="1385" xr:uid="{7C22B639-1024-4E62-80D7-874F2FFEDF41}"/>
    <cellStyle name="Normal 3 2 3 5" xfId="335" xr:uid="{9E6BD342-C486-477A-9F06-E00F6BEACCFD}"/>
    <cellStyle name="Normal 3 2 3 5 2" xfId="971" xr:uid="{3B302875-AEF4-4FDB-95D6-8DC4D43338A8}"/>
    <cellStyle name="Normal 3 2 3 5 2 2" xfId="2070" xr:uid="{40D31B76-44C7-49B7-8900-9077C62DF9DA}"/>
    <cellStyle name="Normal 3 2 3 5 3" xfId="1521" xr:uid="{F0EE6A66-CACF-4CF8-810F-E1129D39C13C}"/>
    <cellStyle name="Normal 3 2 3 6" xfId="699" xr:uid="{B48AEB2D-B418-4231-9429-2B9A9F56DF6F}"/>
    <cellStyle name="Normal 3 2 3 6 2" xfId="1798" xr:uid="{72B8313F-22F3-4F27-8B4A-5B7945AD56E6}"/>
    <cellStyle name="Normal 3 2 3 7" xfId="1249" xr:uid="{7195E9EE-3A40-4256-B83C-0E87385AE5C2}"/>
    <cellStyle name="Normal 3 2 4" xfId="80" xr:uid="{00000000-0005-0000-0000-00005F000000}"/>
    <cellStyle name="Normal 3 2 4 2" xfId="148" xr:uid="{00000000-0005-0000-0000-000060000000}"/>
    <cellStyle name="Normal 3 2 4 2 2" xfId="284" xr:uid="{00000000-0005-0000-0000-000061000000}"/>
    <cellStyle name="Normal 3 2 4 2 2 2" xfId="557" xr:uid="{D537129C-17D1-44E1-8BCC-CFC1F49EDF07}"/>
    <cellStyle name="Normal 3 2 4 2 2 2 2" xfId="1193" xr:uid="{BC06289F-5B80-4BCF-AE6A-0328E9A73D90}"/>
    <cellStyle name="Normal 3 2 4 2 2 2 2 2" xfId="2292" xr:uid="{2F785919-884F-4697-A4FB-F5BA117441C4}"/>
    <cellStyle name="Normal 3 2 4 2 2 2 3" xfId="1743" xr:uid="{DC6E7C89-8F3C-47D1-9F35-C49AD7B90856}"/>
    <cellStyle name="Normal 3 2 4 2 2 3" xfId="921" xr:uid="{09ADD3ED-C9D0-412C-9D42-69CA76D3BD47}"/>
    <cellStyle name="Normal 3 2 4 2 2 3 2" xfId="2020" xr:uid="{24AC7D30-A764-4F62-9174-E8C8313AF9D4}"/>
    <cellStyle name="Normal 3 2 4 2 2 4" xfId="1471" xr:uid="{1CD286CA-7289-4B86-B28F-04D20DB66074}"/>
    <cellStyle name="Normal 3 2 4 2 3" xfId="421" xr:uid="{C0C624E1-B6A5-46C7-A06D-8AD4079BF1B8}"/>
    <cellStyle name="Normal 3 2 4 2 3 2" xfId="1057" xr:uid="{768FB391-AA86-4C78-82CB-E51730CB3A7B}"/>
    <cellStyle name="Normal 3 2 4 2 3 2 2" xfId="2156" xr:uid="{CA18E881-2C8E-483B-89E9-3630486BE660}"/>
    <cellStyle name="Normal 3 2 4 2 3 3" xfId="1607" xr:uid="{259BA473-B77C-4279-B548-661911F03A15}"/>
    <cellStyle name="Normal 3 2 4 2 4" xfId="785" xr:uid="{55E5792D-0BBC-4BB7-B970-25E419B2A1F2}"/>
    <cellStyle name="Normal 3 2 4 2 4 2" xfId="1884" xr:uid="{9FA61C0D-A9E8-4854-BDBA-7DA325CA0D58}"/>
    <cellStyle name="Normal 3 2 4 2 5" xfId="1335" xr:uid="{D8E3452C-1531-4BBD-88A2-C85BC44D4C37}"/>
    <cellStyle name="Normal 3 2 4 3" xfId="216" xr:uid="{00000000-0005-0000-0000-000062000000}"/>
    <cellStyle name="Normal 3 2 4 3 2" xfId="489" xr:uid="{2DAB9C1D-3957-4530-A283-44DC46EC6787}"/>
    <cellStyle name="Normal 3 2 4 3 2 2" xfId="1125" xr:uid="{908E48A8-2A5F-4CC3-BCB5-1005E91BD3EF}"/>
    <cellStyle name="Normal 3 2 4 3 2 2 2" xfId="2224" xr:uid="{B89A5561-F387-4668-9B8B-15A38B97C559}"/>
    <cellStyle name="Normal 3 2 4 3 2 3" xfId="1675" xr:uid="{A9E98266-C321-4330-AC77-06408B8A92B1}"/>
    <cellStyle name="Normal 3 2 4 3 3" xfId="853" xr:uid="{90B64CD0-8A9F-4D45-AE01-EF378EBD2E90}"/>
    <cellStyle name="Normal 3 2 4 3 3 2" xfId="1952" xr:uid="{4EDC1DD2-9E8A-42AE-8709-B60B212A960B}"/>
    <cellStyle name="Normal 3 2 4 3 4" xfId="1403" xr:uid="{3114882D-3F2D-4ABB-A377-75FC70964B41}"/>
    <cellStyle name="Normal 3 2 4 4" xfId="353" xr:uid="{F049752E-C2DF-4B5E-9FC2-FA6F45294766}"/>
    <cellStyle name="Normal 3 2 4 4 2" xfId="989" xr:uid="{B6842678-9791-4BBA-90AD-5EC64F1DB19A}"/>
    <cellStyle name="Normal 3 2 4 4 2 2" xfId="2088" xr:uid="{07353BE4-6D37-4AFF-9E3E-65F21DD0230D}"/>
    <cellStyle name="Normal 3 2 4 4 3" xfId="1539" xr:uid="{D6E7B86B-B7AE-4C4E-9AE7-D9454086BAEC}"/>
    <cellStyle name="Normal 3 2 4 5" xfId="717" xr:uid="{E1042F20-2E85-4529-93C6-D39307E79D7D}"/>
    <cellStyle name="Normal 3 2 4 5 2" xfId="1816" xr:uid="{3B9435C9-C4D5-489C-88C4-AD3C797236BE}"/>
    <cellStyle name="Normal 3 2 4 6" xfId="1267" xr:uid="{FCDE63AE-D5AD-4643-9140-6176EE54DD08}"/>
    <cellStyle name="Normal 3 2 5" xfId="114" xr:uid="{00000000-0005-0000-0000-000063000000}"/>
    <cellStyle name="Normal 3 2 5 2" xfId="250" xr:uid="{00000000-0005-0000-0000-000064000000}"/>
    <cellStyle name="Normal 3 2 5 2 2" xfId="523" xr:uid="{CCAA09CE-3D2E-4583-9E5D-6023565BF5B6}"/>
    <cellStyle name="Normal 3 2 5 2 2 2" xfId="1159" xr:uid="{95EAF007-86A5-4558-B2BA-6E7903D0A068}"/>
    <cellStyle name="Normal 3 2 5 2 2 2 2" xfId="2258" xr:uid="{D988F8BC-6578-4510-9383-9C8FD5F54155}"/>
    <cellStyle name="Normal 3 2 5 2 2 3" xfId="1709" xr:uid="{712B7FBB-8FC5-451B-AC09-73B6595CE7D2}"/>
    <cellStyle name="Normal 3 2 5 2 3" xfId="887" xr:uid="{09973E1A-BD13-4438-9028-24F4EC09C933}"/>
    <cellStyle name="Normal 3 2 5 2 3 2" xfId="1986" xr:uid="{CB3BAF3B-0D03-4C93-872F-5F503F69F2CA}"/>
    <cellStyle name="Normal 3 2 5 2 4" xfId="1437" xr:uid="{B4BECB3A-9E36-436D-A5C9-8E367496251E}"/>
    <cellStyle name="Normal 3 2 5 3" xfId="387" xr:uid="{4DAAFD15-E595-4D2E-84F4-2542032C4208}"/>
    <cellStyle name="Normal 3 2 5 3 2" xfId="1023" xr:uid="{5933B06A-846B-4C50-AC28-6F30CBC4139B}"/>
    <cellStyle name="Normal 3 2 5 3 2 2" xfId="2122" xr:uid="{A61094CD-FE44-42A6-8911-EDD4CFCA592C}"/>
    <cellStyle name="Normal 3 2 5 3 3" xfId="1573" xr:uid="{98206594-3435-4E54-8CF9-EA8F487C17E4}"/>
    <cellStyle name="Normal 3 2 5 4" xfId="751" xr:uid="{8020596B-634B-478D-881A-C08D5F309287}"/>
    <cellStyle name="Normal 3 2 5 4 2" xfId="1850" xr:uid="{F0B8F6BD-6DEA-4DF7-9936-27B18DA26E3F}"/>
    <cellStyle name="Normal 3 2 5 5" xfId="1301" xr:uid="{1D54BA61-4406-4B0D-8CF4-3361C08AC5BD}"/>
    <cellStyle name="Normal 3 2 6" xfId="182" xr:uid="{00000000-0005-0000-0000-000065000000}"/>
    <cellStyle name="Normal 3 2 6 2" xfId="455" xr:uid="{DEB788E7-65A3-446E-8BF0-CD92EE00FA72}"/>
    <cellStyle name="Normal 3 2 6 2 2" xfId="1091" xr:uid="{10758573-6C3D-4763-A385-20138300A27B}"/>
    <cellStyle name="Normal 3 2 6 2 2 2" xfId="2190" xr:uid="{BF00CE39-D036-4CF3-9DED-03FCC4CAE3DE}"/>
    <cellStyle name="Normal 3 2 6 2 3" xfId="1641" xr:uid="{AE5D6941-8DDC-4940-8A89-59A5D9942AC7}"/>
    <cellStyle name="Normal 3 2 6 3" xfId="819" xr:uid="{AD173FA1-666F-4514-8DE5-911B63F4CAF1}"/>
    <cellStyle name="Normal 3 2 6 3 2" xfId="1918" xr:uid="{FFEBA6E1-BCCC-4A11-AC69-6D132B81E1EC}"/>
    <cellStyle name="Normal 3 2 6 4" xfId="1369" xr:uid="{050DAB9B-3354-4AC7-B603-8779174DE716}"/>
    <cellStyle name="Normal 3 2 7" xfId="319" xr:uid="{094781C6-7D6C-469A-8DFA-CB12BDD92D3C}"/>
    <cellStyle name="Normal 3 2 7 2" xfId="955" xr:uid="{6CB32887-8653-4404-8104-CF1706A39D12}"/>
    <cellStyle name="Normal 3 2 7 2 2" xfId="2054" xr:uid="{1CA24415-519A-4708-8B60-DE34F9AF1656}"/>
    <cellStyle name="Normal 3 2 7 3" xfId="1505" xr:uid="{80F594B8-A0C6-41DA-81EC-B97552EE38E2}"/>
    <cellStyle name="Normal 3 2 8" xfId="683" xr:uid="{8F9DE760-D3C4-4F42-8F65-7B9BD1F56462}"/>
    <cellStyle name="Normal 3 2 8 2" xfId="1782" xr:uid="{43C05F06-9F35-4FAC-A165-B3BA03BBB1D0}"/>
    <cellStyle name="Normal 3 2 9" xfId="1233" xr:uid="{E03933C7-5982-4CD2-B0C8-0854C370E9CD}"/>
    <cellStyle name="Normal 3 3" xfId="38" xr:uid="{00000000-0005-0000-0000-000066000000}"/>
    <cellStyle name="Normal 3 3 2" xfId="64" xr:uid="{00000000-0005-0000-0000-000067000000}"/>
    <cellStyle name="Normal 3 3 2 2" xfId="99" xr:uid="{00000000-0005-0000-0000-000068000000}"/>
    <cellStyle name="Normal 3 3 2 2 2" xfId="167" xr:uid="{00000000-0005-0000-0000-000069000000}"/>
    <cellStyle name="Normal 3 3 2 2 2 2" xfId="303" xr:uid="{00000000-0005-0000-0000-00006A000000}"/>
    <cellStyle name="Normal 3 3 2 2 2 2 2" xfId="576" xr:uid="{760B9E1E-C5B5-4732-AB92-6CF203298EAA}"/>
    <cellStyle name="Normal 3 3 2 2 2 2 2 2" xfId="1212" xr:uid="{39059A80-D1EC-4ADC-BF92-A05963BE774D}"/>
    <cellStyle name="Normal 3 3 2 2 2 2 2 2 2" xfId="2311" xr:uid="{EADACA17-536E-4C76-ABDE-21B08154CFBD}"/>
    <cellStyle name="Normal 3 3 2 2 2 2 2 3" xfId="1762" xr:uid="{D5A10EC7-815D-4CDE-A88B-89A78BD4D988}"/>
    <cellStyle name="Normal 3 3 2 2 2 2 3" xfId="940" xr:uid="{7E786176-339E-441A-BC35-EDECE7FB28D4}"/>
    <cellStyle name="Normal 3 3 2 2 2 2 3 2" xfId="2039" xr:uid="{DACDDD9D-7E54-4A15-8AB8-DC3A8E622B63}"/>
    <cellStyle name="Normal 3 3 2 2 2 2 4" xfId="1490" xr:uid="{A2DC40D0-DDFF-4D5A-82C1-4B7CBAA6C273}"/>
    <cellStyle name="Normal 3 3 2 2 2 3" xfId="440" xr:uid="{3F9C318D-DCC4-43EF-BAF8-90112F8C8526}"/>
    <cellStyle name="Normal 3 3 2 2 2 3 2" xfId="1076" xr:uid="{A7F1502A-669B-4AF5-977F-42E3B466404E}"/>
    <cellStyle name="Normal 3 3 2 2 2 3 2 2" xfId="2175" xr:uid="{EA51E7A6-7CE0-4E49-995E-8294CC2A1721}"/>
    <cellStyle name="Normal 3 3 2 2 2 3 3" xfId="1626" xr:uid="{FCA9DFA7-5630-425C-BDC5-8674FA526185}"/>
    <cellStyle name="Normal 3 3 2 2 2 4" xfId="804" xr:uid="{3BF610F4-65BF-4B7E-9911-362D8EECF11C}"/>
    <cellStyle name="Normal 3 3 2 2 2 4 2" xfId="1903" xr:uid="{C977AC16-0722-4DA8-AB7D-A69438F20C0B}"/>
    <cellStyle name="Normal 3 3 2 2 2 5" xfId="1354" xr:uid="{38931250-31B6-4437-97F3-6E679841AF1E}"/>
    <cellStyle name="Normal 3 3 2 2 3" xfId="235" xr:uid="{00000000-0005-0000-0000-00006B000000}"/>
    <cellStyle name="Normal 3 3 2 2 3 2" xfId="508" xr:uid="{B500A8DA-485F-44D6-8239-DA49ADC5E8D8}"/>
    <cellStyle name="Normal 3 3 2 2 3 2 2" xfId="1144" xr:uid="{E1C68F19-EFAB-42DC-9703-6E25558C9CCB}"/>
    <cellStyle name="Normal 3 3 2 2 3 2 2 2" xfId="2243" xr:uid="{B8D9F781-9E9D-422E-AC90-668082F1EBC6}"/>
    <cellStyle name="Normal 3 3 2 2 3 2 3" xfId="1694" xr:uid="{6ECE61B9-BF8B-469E-BE7A-C3EF48AC2AFF}"/>
    <cellStyle name="Normal 3 3 2 2 3 3" xfId="872" xr:uid="{E1291268-E01B-4155-BF61-4DF85EC7EAAC}"/>
    <cellStyle name="Normal 3 3 2 2 3 3 2" xfId="1971" xr:uid="{BA48D42C-D741-4635-9DDE-39120420423B}"/>
    <cellStyle name="Normal 3 3 2 2 3 4" xfId="1422" xr:uid="{6BD89201-1F9D-4E73-97FF-B810C4EF3410}"/>
    <cellStyle name="Normal 3 3 2 2 4" xfId="372" xr:uid="{40E3B40B-39B3-49AF-8FB2-AA9F7E5ED2CB}"/>
    <cellStyle name="Normal 3 3 2 2 4 2" xfId="1008" xr:uid="{CFBE02BD-DE4D-416A-A44B-B42EE72D6701}"/>
    <cellStyle name="Normal 3 3 2 2 4 2 2" xfId="2107" xr:uid="{6DEB3C9A-6CC1-4139-B83E-5052C9766046}"/>
    <cellStyle name="Normal 3 3 2 2 4 3" xfId="1558" xr:uid="{1C8B9984-3206-4C08-8705-C2ACB295370B}"/>
    <cellStyle name="Normal 3 3 2 2 5" xfId="736" xr:uid="{A70B213B-A0D8-4366-8D1A-599CE3EBC558}"/>
    <cellStyle name="Normal 3 3 2 2 5 2" xfId="1835" xr:uid="{62768492-C828-4C11-BD10-08B2C50F88E4}"/>
    <cellStyle name="Normal 3 3 2 2 6" xfId="1286" xr:uid="{E230C183-BDAE-498F-A86A-04F8A889269B}"/>
    <cellStyle name="Normal 3 3 2 3" xfId="133" xr:uid="{00000000-0005-0000-0000-00006C000000}"/>
    <cellStyle name="Normal 3 3 2 3 2" xfId="269" xr:uid="{00000000-0005-0000-0000-00006D000000}"/>
    <cellStyle name="Normal 3 3 2 3 2 2" xfId="542" xr:uid="{4E31324C-63EB-4EFD-A753-DC459E6C46DF}"/>
    <cellStyle name="Normal 3 3 2 3 2 2 2" xfId="1178" xr:uid="{12E0CD3E-46D1-48CE-B724-B403E8514267}"/>
    <cellStyle name="Normal 3 3 2 3 2 2 2 2" xfId="2277" xr:uid="{97CDA39A-BF19-463C-822E-F446895C3D19}"/>
    <cellStyle name="Normal 3 3 2 3 2 2 3" xfId="1728" xr:uid="{EF3334DE-0CDC-4E43-83A9-7AAB29252DCE}"/>
    <cellStyle name="Normal 3 3 2 3 2 3" xfId="906" xr:uid="{D507D9C4-AC82-4E7F-AF2E-2F9DCD3AA9AC}"/>
    <cellStyle name="Normal 3 3 2 3 2 3 2" xfId="2005" xr:uid="{DAC31235-BA10-44E2-A936-CA889894E473}"/>
    <cellStyle name="Normal 3 3 2 3 2 4" xfId="1456" xr:uid="{277EA497-E440-4EAF-BABE-17A6C92E6B50}"/>
    <cellStyle name="Normal 3 3 2 3 3" xfId="406" xr:uid="{3891135E-9E45-4F00-AE83-464F3951A466}"/>
    <cellStyle name="Normal 3 3 2 3 3 2" xfId="1042" xr:uid="{17A634B7-D60C-42FA-87D2-E7B279421D58}"/>
    <cellStyle name="Normal 3 3 2 3 3 2 2" xfId="2141" xr:uid="{DF65A68C-5CA7-4C0F-B72E-F71B3A5F8BAD}"/>
    <cellStyle name="Normal 3 3 2 3 3 3" xfId="1592" xr:uid="{35746083-4A58-436F-A328-96729DE9F653}"/>
    <cellStyle name="Normal 3 3 2 3 4" xfId="770" xr:uid="{2171DCFA-0DCF-4E7C-89C5-FB9A0C57E9AE}"/>
    <cellStyle name="Normal 3 3 2 3 4 2" xfId="1869" xr:uid="{A793AC76-CE85-40D0-ACE3-EF15ACC1404C}"/>
    <cellStyle name="Normal 3 3 2 3 5" xfId="1320" xr:uid="{727A3754-F6E5-403E-A8AB-EDCD0C6C84AB}"/>
    <cellStyle name="Normal 3 3 2 4" xfId="201" xr:uid="{00000000-0005-0000-0000-00006E000000}"/>
    <cellStyle name="Normal 3 3 2 4 2" xfId="474" xr:uid="{DAE1A102-285C-4669-940D-5A8022B48473}"/>
    <cellStyle name="Normal 3 3 2 4 2 2" xfId="1110" xr:uid="{6CA89567-1A4B-450B-B44B-22398D5B8D4D}"/>
    <cellStyle name="Normal 3 3 2 4 2 2 2" xfId="2209" xr:uid="{AD8B137F-32A6-4A7D-94D3-1C2FF609AF21}"/>
    <cellStyle name="Normal 3 3 2 4 2 3" xfId="1660" xr:uid="{3A5C227E-29FF-4EA4-B08D-BAAA6185A4E6}"/>
    <cellStyle name="Normal 3 3 2 4 3" xfId="838" xr:uid="{53709059-5D80-4F3C-91AA-3986942F2AD6}"/>
    <cellStyle name="Normal 3 3 2 4 3 2" xfId="1937" xr:uid="{69720232-6527-48AC-9DF8-1AA7AB854A10}"/>
    <cellStyle name="Normal 3 3 2 4 4" xfId="1388" xr:uid="{BAF80929-4C3F-4D38-B100-3E92E8ABA667}"/>
    <cellStyle name="Normal 3 3 2 5" xfId="338" xr:uid="{0733F6A4-3027-4C6F-A535-80F6903F68A3}"/>
    <cellStyle name="Normal 3 3 2 5 2" xfId="974" xr:uid="{817C6E31-FBB9-47F9-AF50-68EF6126C0EA}"/>
    <cellStyle name="Normal 3 3 2 5 2 2" xfId="2073" xr:uid="{AA765D83-7A9D-4226-A2A0-129269E4EB84}"/>
    <cellStyle name="Normal 3 3 2 5 3" xfId="1524" xr:uid="{24865F63-B07D-4C4B-B7DA-89C5BC244BBB}"/>
    <cellStyle name="Normal 3 3 2 6" xfId="702" xr:uid="{DB74E687-0B82-48C6-A033-521A3E76B836}"/>
    <cellStyle name="Normal 3 3 2 6 2" xfId="1801" xr:uid="{874B5D1F-07D4-4C71-B800-85F3C30FE184}"/>
    <cellStyle name="Normal 3 3 2 7" xfId="1252" xr:uid="{0C84A4A0-13A0-4ACF-8CD0-41EB600CC53C}"/>
    <cellStyle name="Normal 3 3 3" xfId="83" xr:uid="{00000000-0005-0000-0000-00006F000000}"/>
    <cellStyle name="Normal 3 3 3 2" xfId="151" xr:uid="{00000000-0005-0000-0000-000070000000}"/>
    <cellStyle name="Normal 3 3 3 2 2" xfId="287" xr:uid="{00000000-0005-0000-0000-000071000000}"/>
    <cellStyle name="Normal 3 3 3 2 2 2" xfId="560" xr:uid="{8F653A18-C3FD-4338-80CB-27E66BE27856}"/>
    <cellStyle name="Normal 3 3 3 2 2 2 2" xfId="1196" xr:uid="{9D840153-A14E-4DDE-8C97-28ED8A64E2F8}"/>
    <cellStyle name="Normal 3 3 3 2 2 2 2 2" xfId="2295" xr:uid="{4DF3DC23-D331-463F-96AD-0266FD569271}"/>
    <cellStyle name="Normal 3 3 3 2 2 2 3" xfId="1746" xr:uid="{C9AC6D07-6E99-465D-80D9-3F927EF757F3}"/>
    <cellStyle name="Normal 3 3 3 2 2 3" xfId="924" xr:uid="{A07A6666-D290-4E54-8976-B1761E39BF9F}"/>
    <cellStyle name="Normal 3 3 3 2 2 3 2" xfId="2023" xr:uid="{1CA76FE3-BE2F-4B78-B086-4E5FE7DB33D2}"/>
    <cellStyle name="Normal 3 3 3 2 2 4" xfId="1474" xr:uid="{3088353F-F96F-4CD0-A474-D427DBF9E009}"/>
    <cellStyle name="Normal 3 3 3 2 3" xfId="424" xr:uid="{2AB23978-C94D-4701-86C6-7F1C99C20AE7}"/>
    <cellStyle name="Normal 3 3 3 2 3 2" xfId="1060" xr:uid="{71004232-6B5B-459C-AA35-EE1CB62BC758}"/>
    <cellStyle name="Normal 3 3 3 2 3 2 2" xfId="2159" xr:uid="{24D8EB90-7991-4886-9D3B-7E9192DB562D}"/>
    <cellStyle name="Normal 3 3 3 2 3 3" xfId="1610" xr:uid="{ADB32B06-BCE5-46A9-AD53-1D7F46F9D44B}"/>
    <cellStyle name="Normal 3 3 3 2 4" xfId="788" xr:uid="{79C673B4-BBF5-46B3-AA71-4688B8CB3524}"/>
    <cellStyle name="Normal 3 3 3 2 4 2" xfId="1887" xr:uid="{C03E7ACE-F1BF-4278-A642-1A769C2B0EB3}"/>
    <cellStyle name="Normal 3 3 3 2 5" xfId="1338" xr:uid="{70F46710-4DB4-4049-95BC-BB524E0DE2F7}"/>
    <cellStyle name="Normal 3 3 3 3" xfId="219" xr:uid="{00000000-0005-0000-0000-000072000000}"/>
    <cellStyle name="Normal 3 3 3 3 2" xfId="492" xr:uid="{9806D88F-70EB-436C-81F5-12CC5A69D555}"/>
    <cellStyle name="Normal 3 3 3 3 2 2" xfId="1128" xr:uid="{D28BE82C-7ED7-4494-B2B3-0091C4F2A29A}"/>
    <cellStyle name="Normal 3 3 3 3 2 2 2" xfId="2227" xr:uid="{D3988AF6-82DB-4890-9085-3B5ED0788163}"/>
    <cellStyle name="Normal 3 3 3 3 2 3" xfId="1678" xr:uid="{15441E2A-CF69-4690-9F1A-FA2DD0767D5D}"/>
    <cellStyle name="Normal 3 3 3 3 3" xfId="856" xr:uid="{CD8C64C9-0227-4930-BD92-E6332DF08458}"/>
    <cellStyle name="Normal 3 3 3 3 3 2" xfId="1955" xr:uid="{2F00A253-02FF-4B03-88B2-171906AA3963}"/>
    <cellStyle name="Normal 3 3 3 3 4" xfId="1406" xr:uid="{0BC8AF36-F1DA-43C3-AD88-B782CBFF1951}"/>
    <cellStyle name="Normal 3 3 3 4" xfId="356" xr:uid="{00F6D87C-E8EE-4813-924F-DF9836FAC1FD}"/>
    <cellStyle name="Normal 3 3 3 4 2" xfId="992" xr:uid="{9546B783-B314-43A7-A9AE-4BFA8F877713}"/>
    <cellStyle name="Normal 3 3 3 4 2 2" xfId="2091" xr:uid="{ED26CD53-F13F-48BC-A654-B8983F7EF209}"/>
    <cellStyle name="Normal 3 3 3 4 3" xfId="1542" xr:uid="{5D92AC6D-F634-4A7E-9902-C3C221421B27}"/>
    <cellStyle name="Normal 3 3 3 5" xfId="720" xr:uid="{1559A4C3-D284-4A2F-BA7C-A9694FE61E4F}"/>
    <cellStyle name="Normal 3 3 3 5 2" xfId="1819" xr:uid="{7B1F4C25-A166-426E-8070-8E1E5EB43395}"/>
    <cellStyle name="Normal 3 3 3 6" xfId="1270" xr:uid="{C76D219E-7B1D-470B-9FB6-4EA1D43A6730}"/>
    <cellStyle name="Normal 3 3 4" xfId="117" xr:uid="{00000000-0005-0000-0000-000073000000}"/>
    <cellStyle name="Normal 3 3 4 2" xfId="253" xr:uid="{00000000-0005-0000-0000-000074000000}"/>
    <cellStyle name="Normal 3 3 4 2 2" xfId="526" xr:uid="{FE361487-B997-4E87-9092-F805067374EB}"/>
    <cellStyle name="Normal 3 3 4 2 2 2" xfId="1162" xr:uid="{1BF2DE8C-C5F2-497B-AF9F-9FDA69C0CF2E}"/>
    <cellStyle name="Normal 3 3 4 2 2 2 2" xfId="2261" xr:uid="{0782B27A-E9A2-436C-B0BB-61746EF46B06}"/>
    <cellStyle name="Normal 3 3 4 2 2 3" xfId="1712" xr:uid="{74202444-4A2D-48AA-A8C8-112143813778}"/>
    <cellStyle name="Normal 3 3 4 2 3" xfId="890" xr:uid="{176C34EA-6C46-46CD-B129-B2CEC675A077}"/>
    <cellStyle name="Normal 3 3 4 2 3 2" xfId="1989" xr:uid="{79980AE6-66A0-4FDA-929A-2FC8FC61C1D0}"/>
    <cellStyle name="Normal 3 3 4 2 4" xfId="1440" xr:uid="{65679D72-C21A-45C3-A343-7ECFD8654664}"/>
    <cellStyle name="Normal 3 3 4 3" xfId="390" xr:uid="{D5EBD385-7238-406C-947B-0A3D31B2C802}"/>
    <cellStyle name="Normal 3 3 4 3 2" xfId="1026" xr:uid="{2D8EAFF0-F57F-4B71-B23D-C578F00A5B2F}"/>
    <cellStyle name="Normal 3 3 4 3 2 2" xfId="2125" xr:uid="{D1FBA29B-A66F-462E-B8AA-39EA92ED36DB}"/>
    <cellStyle name="Normal 3 3 4 3 3" xfId="1576" xr:uid="{AD6208BB-F21A-4AA0-8520-EB19970BB633}"/>
    <cellStyle name="Normal 3 3 4 4" xfId="754" xr:uid="{B04C863B-072B-43C5-842A-F31C4BA8594E}"/>
    <cellStyle name="Normal 3 3 4 4 2" xfId="1853" xr:uid="{AC4BADF8-AADB-4EF4-A42F-9BE599DBF3B2}"/>
    <cellStyle name="Normal 3 3 4 5" xfId="1304" xr:uid="{0744EB60-EB94-4AC0-A782-025A1C1B94D1}"/>
    <cellStyle name="Normal 3 3 5" xfId="185" xr:uid="{00000000-0005-0000-0000-000075000000}"/>
    <cellStyle name="Normal 3 3 5 2" xfId="458" xr:uid="{DF44BF2A-85F9-481E-92E5-898B46A26031}"/>
    <cellStyle name="Normal 3 3 5 2 2" xfId="1094" xr:uid="{C3700624-1989-49F1-9BF3-CCF05F47C38C}"/>
    <cellStyle name="Normal 3 3 5 2 2 2" xfId="2193" xr:uid="{1B5DB8C0-0C46-42E5-B8D1-597C5C7D5669}"/>
    <cellStyle name="Normal 3 3 5 2 3" xfId="1644" xr:uid="{120827EB-1A5E-4C5A-B686-CDF3DC78D5A4}"/>
    <cellStyle name="Normal 3 3 5 3" xfId="822" xr:uid="{3A0300A9-9187-4AA4-A57C-9BB19DE48ACF}"/>
    <cellStyle name="Normal 3 3 5 3 2" xfId="1921" xr:uid="{3697014B-D221-4C47-BEEA-CC90BAED5728}"/>
    <cellStyle name="Normal 3 3 5 4" xfId="1372" xr:uid="{69A0E75E-28FF-4868-89B4-49B1D0727D0C}"/>
    <cellStyle name="Normal 3 3 6" xfId="322" xr:uid="{AE19F683-C284-48DA-9A5C-3F86ED0DF89D}"/>
    <cellStyle name="Normal 3 3 6 2" xfId="958" xr:uid="{777CE7D0-1626-4097-A3D0-1F7C725162A5}"/>
    <cellStyle name="Normal 3 3 6 2 2" xfId="2057" xr:uid="{D7173CE7-96DB-4918-A64A-EDC30EDC38ED}"/>
    <cellStyle name="Normal 3 3 6 3" xfId="1508" xr:uid="{80AE8C98-8616-4A9B-B95A-52FD5A9B7B6D}"/>
    <cellStyle name="Normal 3 3 7" xfId="686" xr:uid="{718E9F6F-9616-4179-956E-CE85648CEB3E}"/>
    <cellStyle name="Normal 3 3 7 2" xfId="1785" xr:uid="{D9F423AB-46EB-4C4E-B75B-5A69B430DE92}"/>
    <cellStyle name="Normal 3 3 8" xfId="1236" xr:uid="{2C465DF6-C439-47D1-9A1F-959EDEC01796}"/>
    <cellStyle name="Normal 3 4" xfId="49" xr:uid="{00000000-0005-0000-0000-000076000000}"/>
    <cellStyle name="Normal 3 5" xfId="57" xr:uid="{00000000-0005-0000-0000-000077000000}"/>
    <cellStyle name="Normal 3 5 2" xfId="92" xr:uid="{00000000-0005-0000-0000-000078000000}"/>
    <cellStyle name="Normal 3 5 2 2" xfId="160" xr:uid="{00000000-0005-0000-0000-000079000000}"/>
    <cellStyle name="Normal 3 5 2 2 2" xfId="296" xr:uid="{00000000-0005-0000-0000-00007A000000}"/>
    <cellStyle name="Normal 3 5 2 2 2 2" xfId="569" xr:uid="{E5EBE0C6-800B-4E39-82EA-D99B5A72A152}"/>
    <cellStyle name="Normal 3 5 2 2 2 2 2" xfId="1205" xr:uid="{4EEAB94E-54D7-4C61-85BE-6763F0C86338}"/>
    <cellStyle name="Normal 3 5 2 2 2 2 2 2" xfId="2304" xr:uid="{64F6F3B3-516D-4304-A1F0-D46DBA9318E7}"/>
    <cellStyle name="Normal 3 5 2 2 2 2 3" xfId="1755" xr:uid="{076E47FB-C043-4CB5-922E-ED99B1786D47}"/>
    <cellStyle name="Normal 3 5 2 2 2 3" xfId="933" xr:uid="{296C5445-23ED-408A-88D8-F952D3637E81}"/>
    <cellStyle name="Normal 3 5 2 2 2 3 2" xfId="2032" xr:uid="{B0CE3CE4-623F-47BA-9ECC-E8C2AF2544CC}"/>
    <cellStyle name="Normal 3 5 2 2 2 4" xfId="1483" xr:uid="{BD614E4B-56FB-4F2E-B660-8757878B7E51}"/>
    <cellStyle name="Normal 3 5 2 2 3" xfId="433" xr:uid="{6B3602A8-11C3-418A-9A11-3DBA923F5210}"/>
    <cellStyle name="Normal 3 5 2 2 3 2" xfId="1069" xr:uid="{F67E4BB7-A897-4DC8-B461-54BFC53B3884}"/>
    <cellStyle name="Normal 3 5 2 2 3 2 2" xfId="2168" xr:uid="{CC677EAC-716B-4D50-BECF-5FE122769028}"/>
    <cellStyle name="Normal 3 5 2 2 3 3" xfId="1619" xr:uid="{2F51708B-C2A3-4968-B5FF-B50968B0581C}"/>
    <cellStyle name="Normal 3 5 2 2 4" xfId="797" xr:uid="{6CFD33A0-8890-4A36-A4A6-C595D54E0071}"/>
    <cellStyle name="Normal 3 5 2 2 4 2" xfId="1896" xr:uid="{FF408A1A-50F0-47F6-81D2-2E40FAD10D9F}"/>
    <cellStyle name="Normal 3 5 2 2 5" xfId="1347" xr:uid="{858D4117-BD43-44D8-8CC6-9147F433CDE0}"/>
    <cellStyle name="Normal 3 5 2 3" xfId="228" xr:uid="{00000000-0005-0000-0000-00007B000000}"/>
    <cellStyle name="Normal 3 5 2 3 2" xfId="501" xr:uid="{EB2DE949-ECC6-426D-AEE9-EC17ACB6B8C1}"/>
    <cellStyle name="Normal 3 5 2 3 2 2" xfId="1137" xr:uid="{3848CF68-8143-40DC-B004-35257A789C75}"/>
    <cellStyle name="Normal 3 5 2 3 2 2 2" xfId="2236" xr:uid="{9D832773-BD35-4618-B381-F06F2D78544D}"/>
    <cellStyle name="Normal 3 5 2 3 2 3" xfId="1687" xr:uid="{E6D0804E-8C41-4CCB-BCEE-E831A82BFEEA}"/>
    <cellStyle name="Normal 3 5 2 3 3" xfId="865" xr:uid="{4736416A-CF57-4EF2-AAB7-726E8DDA52C9}"/>
    <cellStyle name="Normal 3 5 2 3 3 2" xfId="1964" xr:uid="{95B267C3-699A-41A7-A8B2-69FBFF45DA1B}"/>
    <cellStyle name="Normal 3 5 2 3 4" xfId="1415" xr:uid="{741D77B7-F250-42D0-A69D-EFB1EFB69387}"/>
    <cellStyle name="Normal 3 5 2 4" xfId="365" xr:uid="{5FA58061-B947-49E8-834D-84FDB023D299}"/>
    <cellStyle name="Normal 3 5 2 4 2" xfId="1001" xr:uid="{A83A2A66-3F65-4138-9C24-54D4AC3EE951}"/>
    <cellStyle name="Normal 3 5 2 4 2 2" xfId="2100" xr:uid="{AB34B893-1058-4718-8093-1C8EE330D698}"/>
    <cellStyle name="Normal 3 5 2 4 3" xfId="1551" xr:uid="{9B12EE3A-C3AA-41BC-9575-38EBE4BEF720}"/>
    <cellStyle name="Normal 3 5 2 5" xfId="729" xr:uid="{3878EC67-3981-4B34-80A5-7FDC0378FB85}"/>
    <cellStyle name="Normal 3 5 2 5 2" xfId="1828" xr:uid="{BAFED6E8-D694-402D-87C8-D38D14287451}"/>
    <cellStyle name="Normal 3 5 2 6" xfId="1279" xr:uid="{E88E78FE-A53A-4FA0-A3A6-83BF68384B21}"/>
    <cellStyle name="Normal 3 5 3" xfId="126" xr:uid="{00000000-0005-0000-0000-00007C000000}"/>
    <cellStyle name="Normal 3 5 3 2" xfId="262" xr:uid="{00000000-0005-0000-0000-00007D000000}"/>
    <cellStyle name="Normal 3 5 3 2 2" xfId="535" xr:uid="{2C7904F4-D8E0-4973-84D1-7C4E9D6335D6}"/>
    <cellStyle name="Normal 3 5 3 2 2 2" xfId="1171" xr:uid="{5C5476C2-F7DF-4BC0-B055-9EA8096B570B}"/>
    <cellStyle name="Normal 3 5 3 2 2 2 2" xfId="2270" xr:uid="{DB5A36E6-6BE6-47DE-9470-8074C6CED02B}"/>
    <cellStyle name="Normal 3 5 3 2 2 3" xfId="1721" xr:uid="{13969860-0C42-451C-A58A-E204B8A3A817}"/>
    <cellStyle name="Normal 3 5 3 2 3" xfId="899" xr:uid="{B3B792C8-249D-4409-93D4-8D14021028FA}"/>
    <cellStyle name="Normal 3 5 3 2 3 2" xfId="1998" xr:uid="{791FE1CB-C90D-477A-B2C7-371D13C4F1A1}"/>
    <cellStyle name="Normal 3 5 3 2 4" xfId="1449" xr:uid="{E0E4621D-8FE1-4344-8F7B-A451A9554C33}"/>
    <cellStyle name="Normal 3 5 3 3" xfId="399" xr:uid="{20A27896-DCB8-40A7-B016-BA03D54E0B1D}"/>
    <cellStyle name="Normal 3 5 3 3 2" xfId="1035" xr:uid="{EB40097E-D8FC-4E29-B33D-8CAEE43F41EA}"/>
    <cellStyle name="Normal 3 5 3 3 2 2" xfId="2134" xr:uid="{83CDDD10-13A9-4BEE-A6E7-751474E963D1}"/>
    <cellStyle name="Normal 3 5 3 3 3" xfId="1585" xr:uid="{07F9BC01-0AAF-424D-B052-398AD4240190}"/>
    <cellStyle name="Normal 3 5 3 4" xfId="763" xr:uid="{2F63C892-DA09-4A1A-B800-168BF070C3AD}"/>
    <cellStyle name="Normal 3 5 3 4 2" xfId="1862" xr:uid="{0DB3C3FA-5783-4672-90BB-438435957D47}"/>
    <cellStyle name="Normal 3 5 3 5" xfId="1313" xr:uid="{916BECE9-BA13-4572-9AF9-CFB8DFDF1691}"/>
    <cellStyle name="Normal 3 5 4" xfId="194" xr:uid="{00000000-0005-0000-0000-00007E000000}"/>
    <cellStyle name="Normal 3 5 4 2" xfId="467" xr:uid="{6A017663-0165-423A-AC5D-896F679B97FB}"/>
    <cellStyle name="Normal 3 5 4 2 2" xfId="1103" xr:uid="{38C02ABC-AB3A-4043-8D03-F6A7D26E585D}"/>
    <cellStyle name="Normal 3 5 4 2 2 2" xfId="2202" xr:uid="{BB191198-13AE-449E-9300-BC6DE0783F96}"/>
    <cellStyle name="Normal 3 5 4 2 3" xfId="1653" xr:uid="{970284CE-EFFB-480B-8DC7-71440F20893F}"/>
    <cellStyle name="Normal 3 5 4 3" xfId="831" xr:uid="{ADE6DA84-8ED4-43F1-938C-90D91C305C6D}"/>
    <cellStyle name="Normal 3 5 4 3 2" xfId="1930" xr:uid="{4E64E5B7-45FA-4A8F-9363-6806D5937A53}"/>
    <cellStyle name="Normal 3 5 4 4" xfId="1381" xr:uid="{4F9E9999-BAA9-48C2-98D1-35A95A983DE7}"/>
    <cellStyle name="Normal 3 5 5" xfId="331" xr:uid="{D0AFE1CE-2AEA-466B-8BCE-753ADDF67A85}"/>
    <cellStyle name="Normal 3 5 5 2" xfId="967" xr:uid="{46D841AE-EB82-4636-8468-34C4E4A9F1AE}"/>
    <cellStyle name="Normal 3 5 5 2 2" xfId="2066" xr:uid="{2BB634BD-C394-4375-8FC8-EE1A94D1E68C}"/>
    <cellStyle name="Normal 3 5 5 3" xfId="1517" xr:uid="{326B64F3-3194-4E19-B892-5CFFEBF54235}"/>
    <cellStyle name="Normal 3 5 6" xfId="695" xr:uid="{9D56E0D6-FFF5-4687-89BF-BF360C8A637D}"/>
    <cellStyle name="Normal 3 5 6 2" xfId="1794" xr:uid="{2679275E-AA30-43C5-9465-F06FD61787AB}"/>
    <cellStyle name="Normal 3 5 7" xfId="1245" xr:uid="{C1326F6A-87C5-40EA-9C46-2DFEFA22BA9B}"/>
    <cellStyle name="Normal 3 6" xfId="76" xr:uid="{00000000-0005-0000-0000-00007F000000}"/>
    <cellStyle name="Normal 3 6 2" xfId="144" xr:uid="{00000000-0005-0000-0000-000080000000}"/>
    <cellStyle name="Normal 3 6 2 2" xfId="280" xr:uid="{00000000-0005-0000-0000-000081000000}"/>
    <cellStyle name="Normal 3 6 2 2 2" xfId="553" xr:uid="{6687C0AC-A6F0-4A41-9E67-4EAFA5503119}"/>
    <cellStyle name="Normal 3 6 2 2 2 2" xfId="1189" xr:uid="{CD51B710-966C-4ACC-BC18-76AEAA214BA9}"/>
    <cellStyle name="Normal 3 6 2 2 2 2 2" xfId="2288" xr:uid="{66F44466-5384-4538-8F64-6DEB3BD515DD}"/>
    <cellStyle name="Normal 3 6 2 2 2 3" xfId="1739" xr:uid="{41C0051B-C443-437A-A755-66D33D8EA5F4}"/>
    <cellStyle name="Normal 3 6 2 2 3" xfId="917" xr:uid="{62261363-EE5F-4018-8400-10BC883294E0}"/>
    <cellStyle name="Normal 3 6 2 2 3 2" xfId="2016" xr:uid="{B72B3A1B-7530-40E1-BD70-2A43350EC697}"/>
    <cellStyle name="Normal 3 6 2 2 4" xfId="1467" xr:uid="{8CC576A8-E185-4886-954D-E7B1D9D4990D}"/>
    <cellStyle name="Normal 3 6 2 3" xfId="417" xr:uid="{B1C8C80F-1060-4599-83FF-1263A42D08CD}"/>
    <cellStyle name="Normal 3 6 2 3 2" xfId="1053" xr:uid="{A0E58F2D-32D6-4060-92B1-07C19AF6925E}"/>
    <cellStyle name="Normal 3 6 2 3 2 2" xfId="2152" xr:uid="{C6F58359-E1D3-4C2B-BBE7-33E399C5E684}"/>
    <cellStyle name="Normal 3 6 2 3 3" xfId="1603" xr:uid="{29B81AD6-0928-43A5-B5F8-DDA2BEBDC28B}"/>
    <cellStyle name="Normal 3 6 2 4" xfId="781" xr:uid="{3F0EB3C1-6689-455E-B4D8-850E1E3917D7}"/>
    <cellStyle name="Normal 3 6 2 4 2" xfId="1880" xr:uid="{090B20B5-B64C-47CB-9A93-424D644206C9}"/>
    <cellStyle name="Normal 3 6 2 5" xfId="1331" xr:uid="{8E10E3F7-DF8A-45CD-8B22-53DBE5DBCBA4}"/>
    <cellStyle name="Normal 3 6 3" xfId="212" xr:uid="{00000000-0005-0000-0000-000082000000}"/>
    <cellStyle name="Normal 3 6 3 2" xfId="485" xr:uid="{DC7B4D60-1E12-4437-ACED-0D26C207920B}"/>
    <cellStyle name="Normal 3 6 3 2 2" xfId="1121" xr:uid="{E463BBAB-CF7E-44C8-8067-F0518A22CC6B}"/>
    <cellStyle name="Normal 3 6 3 2 2 2" xfId="2220" xr:uid="{6CC33DBF-0043-400F-8660-344FC48DB61E}"/>
    <cellStyle name="Normal 3 6 3 2 3" xfId="1671" xr:uid="{3D62A653-C40C-4913-AAE0-6E22624C1C5B}"/>
    <cellStyle name="Normal 3 6 3 3" xfId="849" xr:uid="{D7FE8AE4-B041-4889-A2E2-3C410F751020}"/>
    <cellStyle name="Normal 3 6 3 3 2" xfId="1948" xr:uid="{60D61A30-D5CB-4CC4-842D-8709B8940A88}"/>
    <cellStyle name="Normal 3 6 3 4" xfId="1399" xr:uid="{3BBAC6D9-0C88-4BAE-968A-B96E53F22078}"/>
    <cellStyle name="Normal 3 6 4" xfId="349" xr:uid="{58F41113-8263-44DB-B1F6-41E3F80B98F7}"/>
    <cellStyle name="Normal 3 6 4 2" xfId="985" xr:uid="{DD389015-B18B-4305-BCA2-8A88A8FED056}"/>
    <cellStyle name="Normal 3 6 4 2 2" xfId="2084" xr:uid="{6BBCF483-12B9-47FC-A856-858800BD131F}"/>
    <cellStyle name="Normal 3 6 4 3" xfId="1535" xr:uid="{30EA035D-A3C7-4171-9D25-C4D432629323}"/>
    <cellStyle name="Normal 3 6 5" xfId="713" xr:uid="{EB7ABF3C-AE2D-43DA-BFD3-AF5B6B27DA54}"/>
    <cellStyle name="Normal 3 6 5 2" xfId="1812" xr:uid="{524992F8-EF06-4866-84D8-8FEEEFC90E37}"/>
    <cellStyle name="Normal 3 6 6" xfId="1263" xr:uid="{CFCED64D-0921-4EF5-9CD3-B9D603CABE90}"/>
    <cellStyle name="Normal 3 7" xfId="110" xr:uid="{00000000-0005-0000-0000-000083000000}"/>
    <cellStyle name="Normal 3 7 2" xfId="246" xr:uid="{00000000-0005-0000-0000-000084000000}"/>
    <cellStyle name="Normal 3 7 2 2" xfId="519" xr:uid="{1058BA50-A732-4970-903A-FACB88E0622C}"/>
    <cellStyle name="Normal 3 7 2 2 2" xfId="1155" xr:uid="{2A069FEA-109D-4925-937E-339BDB90B455}"/>
    <cellStyle name="Normal 3 7 2 2 2 2" xfId="2254" xr:uid="{D5811F62-3EA3-46CF-B52A-CCEF1712A172}"/>
    <cellStyle name="Normal 3 7 2 2 3" xfId="1705" xr:uid="{567E735E-8563-4C43-A8C1-F5186853B406}"/>
    <cellStyle name="Normal 3 7 2 3" xfId="883" xr:uid="{DA21BFD0-4EE1-4FAD-92AB-0F2EAAEF8EC7}"/>
    <cellStyle name="Normal 3 7 2 3 2" xfId="1982" xr:uid="{73FC7189-25BD-448B-A3CB-E5BFC63DA7D8}"/>
    <cellStyle name="Normal 3 7 2 4" xfId="1433" xr:uid="{3F0DFFF8-6244-48E4-B4F1-7B00EB994281}"/>
    <cellStyle name="Normal 3 7 3" xfId="383" xr:uid="{565DD1F1-4921-4389-8521-19C024F1ABA2}"/>
    <cellStyle name="Normal 3 7 3 2" xfId="1019" xr:uid="{AE20AFD4-03C6-45AE-87F5-4540363E0882}"/>
    <cellStyle name="Normal 3 7 3 2 2" xfId="2118" xr:uid="{7B9698E8-AF1F-4DAA-98F1-CF20C2E0A817}"/>
    <cellStyle name="Normal 3 7 3 3" xfId="1569" xr:uid="{2389D57B-D7FC-4A5E-A6E9-3F1B8BFE3414}"/>
    <cellStyle name="Normal 3 7 4" xfId="747" xr:uid="{C7BAE21C-917D-4809-84B8-6D9054AEBCB3}"/>
    <cellStyle name="Normal 3 7 4 2" xfId="1846" xr:uid="{590EA178-A8F0-4F26-8E99-B6B3B5E0582F}"/>
    <cellStyle name="Normal 3 7 5" xfId="1297" xr:uid="{15E0FBD4-7849-48D6-ABB7-B0E5218F986B}"/>
    <cellStyle name="Normal 3 8" xfId="178" xr:uid="{00000000-0005-0000-0000-000085000000}"/>
    <cellStyle name="Normal 3 8 2" xfId="451" xr:uid="{8F37DC33-E25C-48DF-941C-22E141FFDAFF}"/>
    <cellStyle name="Normal 3 8 2 2" xfId="1087" xr:uid="{A8079BAA-0780-440B-883F-D02EBB713579}"/>
    <cellStyle name="Normal 3 8 2 2 2" xfId="2186" xr:uid="{314023D9-6D4A-4B8C-A23A-73B530DCC8A1}"/>
    <cellStyle name="Normal 3 8 2 3" xfId="1637" xr:uid="{F9DE1D4C-1D00-4AB3-853B-3AE1F6842F0F}"/>
    <cellStyle name="Normal 3 8 3" xfId="815" xr:uid="{9D010094-4C27-43EC-B3E1-7C262D520601}"/>
    <cellStyle name="Normal 3 8 3 2" xfId="1914" xr:uid="{2C1F5C39-8B5B-4EB9-AA3A-697BECF1B2F6}"/>
    <cellStyle name="Normal 3 8 4" xfId="1365" xr:uid="{9E734160-8972-4F6F-9C26-E32CC44FDDBC}"/>
    <cellStyle name="Normal 3 9" xfId="315" xr:uid="{2B525A92-6578-4646-8CCF-32636211FD6B}"/>
    <cellStyle name="Normal 3 9 2" xfId="951" xr:uid="{FEEE64E1-1A2E-41CA-B680-F0481E9EF17B}"/>
    <cellStyle name="Normal 3 9 2 2" xfId="2050" xr:uid="{4072BE9E-4F5C-4DA9-8155-720027F239D8}"/>
    <cellStyle name="Normal 3 9 3" xfId="1501" xr:uid="{0029BE17-9A10-4CE9-AC27-F4F0343241CC}"/>
    <cellStyle name="Normal 30" xfId="604" xr:uid="{33548188-1C0D-4EED-8D7B-A151D3AD8A2B}"/>
    <cellStyle name="Normal 31" xfId="605" xr:uid="{9C2EAB10-2CEA-4540-B389-05C252F6FD01}"/>
    <cellStyle name="Normal 32" xfId="606" xr:uid="{10E61826-9CD0-4C06-8A45-5F1D420E2C6D}"/>
    <cellStyle name="Normal 33" xfId="607" xr:uid="{3C69573D-E4E6-4D43-8227-7DEE5664176A}"/>
    <cellStyle name="Normal 34" xfId="608" xr:uid="{EDB56B75-C006-475C-9A7F-20782E1977EA}"/>
    <cellStyle name="Normal 35" xfId="609" xr:uid="{DD36C024-D836-4EDB-8954-3BBAE50B7CA5}"/>
    <cellStyle name="Normal 36" xfId="610" xr:uid="{F1B20868-525C-405C-AE7E-4DF7F68FFEF2}"/>
    <cellStyle name="Normal 37" xfId="611" xr:uid="{DDBEE627-7E45-4231-9AD1-BDEBFE346620}"/>
    <cellStyle name="Normal 38" xfId="612" xr:uid="{6257C122-310E-4CD9-AEAE-D13035AE38BB}"/>
    <cellStyle name="Normal 39" xfId="613" xr:uid="{F829E585-E018-4F51-AA3E-7B39B98203A7}"/>
    <cellStyle name="Normal 4" xfId="29" xr:uid="{00000000-0005-0000-0000-000086000000}"/>
    <cellStyle name="Normal 4 10" xfId="680" xr:uid="{91DF51ED-7DA6-46DE-87C0-95E87B097A9F}"/>
    <cellStyle name="Normal 4 10 2" xfId="1779" xr:uid="{25FCF9B5-01FB-44E0-BB24-2A44D2D0FF4A}"/>
    <cellStyle name="Normal 4 11" xfId="1230" xr:uid="{AD17D2BB-4473-44AD-9AC4-C74A04AA6691}"/>
    <cellStyle name="Normal 4 2" xfId="36" xr:uid="{00000000-0005-0000-0000-000087000000}"/>
    <cellStyle name="Normal 4 2 2" xfId="43" xr:uid="{00000000-0005-0000-0000-000088000000}"/>
    <cellStyle name="Normal 4 2 2 2" xfId="69" xr:uid="{00000000-0005-0000-0000-000089000000}"/>
    <cellStyle name="Normal 4 2 2 2 2" xfId="104" xr:uid="{00000000-0005-0000-0000-00008A000000}"/>
    <cellStyle name="Normal 4 2 2 2 2 2" xfId="172" xr:uid="{00000000-0005-0000-0000-00008B000000}"/>
    <cellStyle name="Normal 4 2 2 2 2 2 2" xfId="308" xr:uid="{00000000-0005-0000-0000-00008C000000}"/>
    <cellStyle name="Normal 4 2 2 2 2 2 2 2" xfId="581" xr:uid="{8A5A6C95-9E2A-419F-8511-99FD045CCA10}"/>
    <cellStyle name="Normal 4 2 2 2 2 2 2 2 2" xfId="1217" xr:uid="{C01A9FFB-1561-4ADC-927A-E20F71F27864}"/>
    <cellStyle name="Normal 4 2 2 2 2 2 2 2 2 2" xfId="2316" xr:uid="{90F05746-D67F-4DAD-8F5C-5CE55F92105C}"/>
    <cellStyle name="Normal 4 2 2 2 2 2 2 2 3" xfId="1767" xr:uid="{D5343BEE-C9CA-434E-8C34-851CE5CF6DA1}"/>
    <cellStyle name="Normal 4 2 2 2 2 2 2 3" xfId="945" xr:uid="{30B71626-D3AE-46F8-AB2F-A98034C95159}"/>
    <cellStyle name="Normal 4 2 2 2 2 2 2 3 2" xfId="2044" xr:uid="{72536D3C-44B9-43BB-9197-F60D723566DE}"/>
    <cellStyle name="Normal 4 2 2 2 2 2 2 4" xfId="1495" xr:uid="{5F32A304-9BFC-4BEF-9BC9-DABC2025B7BD}"/>
    <cellStyle name="Normal 4 2 2 2 2 2 3" xfId="445" xr:uid="{701E49EA-35E1-4478-A5E3-2594DCB96B84}"/>
    <cellStyle name="Normal 4 2 2 2 2 2 3 2" xfId="1081" xr:uid="{2A87B995-1349-4427-AB52-2B6B1B74FCBB}"/>
    <cellStyle name="Normal 4 2 2 2 2 2 3 2 2" xfId="2180" xr:uid="{46F34BC0-1C73-46C1-AADA-B7F39178E8FE}"/>
    <cellStyle name="Normal 4 2 2 2 2 2 3 3" xfId="1631" xr:uid="{EC7C2C06-D1EC-45B1-BCB7-8A42BCBB1E9F}"/>
    <cellStyle name="Normal 4 2 2 2 2 2 4" xfId="809" xr:uid="{82A4695B-BCBB-4E9B-ADFE-34B9EB1993C0}"/>
    <cellStyle name="Normal 4 2 2 2 2 2 4 2" xfId="1908" xr:uid="{AE4D388D-5022-4BF9-8B37-4C468298BB4B}"/>
    <cellStyle name="Normal 4 2 2 2 2 2 5" xfId="1359" xr:uid="{52E70E0F-EFA3-4E2E-B976-B1C9843CCD82}"/>
    <cellStyle name="Normal 4 2 2 2 2 3" xfId="240" xr:uid="{00000000-0005-0000-0000-00008D000000}"/>
    <cellStyle name="Normal 4 2 2 2 2 3 2" xfId="513" xr:uid="{AA22AE34-794D-498D-91F9-336D22601EB4}"/>
    <cellStyle name="Normal 4 2 2 2 2 3 2 2" xfId="1149" xr:uid="{02C19366-0ED1-4AD4-B300-F3DC26B3E80F}"/>
    <cellStyle name="Normal 4 2 2 2 2 3 2 2 2" xfId="2248" xr:uid="{9A639608-EACD-4016-A4AF-0AF5C574303B}"/>
    <cellStyle name="Normal 4 2 2 2 2 3 2 3" xfId="1699" xr:uid="{DD04F11D-DC64-44D0-95FE-4C7040D48990}"/>
    <cellStyle name="Normal 4 2 2 2 2 3 3" xfId="877" xr:uid="{B5B37E12-9201-40B4-A67E-99EF7A27E42D}"/>
    <cellStyle name="Normal 4 2 2 2 2 3 3 2" xfId="1976" xr:uid="{13016C8E-DBE3-453A-A44F-9F3E67593FC2}"/>
    <cellStyle name="Normal 4 2 2 2 2 3 4" xfId="1427" xr:uid="{0E12C353-42BC-4A1D-A8F7-80CFB5895221}"/>
    <cellStyle name="Normal 4 2 2 2 2 4" xfId="377" xr:uid="{F74EC8DE-2116-4F18-86F4-E1EBEEB251C0}"/>
    <cellStyle name="Normal 4 2 2 2 2 4 2" xfId="1013" xr:uid="{BDDD0F89-94B7-4ECE-946B-E9640056C429}"/>
    <cellStyle name="Normal 4 2 2 2 2 4 2 2" xfId="2112" xr:uid="{BF7F5762-707E-49CB-92D2-20A97ED866D3}"/>
    <cellStyle name="Normal 4 2 2 2 2 4 3" xfId="1563" xr:uid="{F5928061-166A-4088-90C1-9A9E7DB00874}"/>
    <cellStyle name="Normal 4 2 2 2 2 5" xfId="741" xr:uid="{53F14B0F-4CE8-4538-B1C9-967715930C57}"/>
    <cellStyle name="Normal 4 2 2 2 2 5 2" xfId="1840" xr:uid="{B8455AD8-66CA-47F1-8FED-F56604EC47B2}"/>
    <cellStyle name="Normal 4 2 2 2 2 6" xfId="1291" xr:uid="{FC2CFC4F-45D5-4AA1-AADB-08DA254A1D94}"/>
    <cellStyle name="Normal 4 2 2 2 3" xfId="138" xr:uid="{00000000-0005-0000-0000-00008E000000}"/>
    <cellStyle name="Normal 4 2 2 2 3 2" xfId="274" xr:uid="{00000000-0005-0000-0000-00008F000000}"/>
    <cellStyle name="Normal 4 2 2 2 3 2 2" xfId="547" xr:uid="{5BBA3CEF-94CD-46F3-9072-9266276576D7}"/>
    <cellStyle name="Normal 4 2 2 2 3 2 2 2" xfId="1183" xr:uid="{8F9E038C-0515-41A3-B86B-BE7C2B9B94C6}"/>
    <cellStyle name="Normal 4 2 2 2 3 2 2 2 2" xfId="2282" xr:uid="{A89FBA35-0BCE-4CA9-925E-93DF7DE607CF}"/>
    <cellStyle name="Normal 4 2 2 2 3 2 2 3" xfId="1733" xr:uid="{54F42D92-8D3A-4708-B55D-A0D75B6136DE}"/>
    <cellStyle name="Normal 4 2 2 2 3 2 3" xfId="911" xr:uid="{8D0A38F3-B3C7-41CA-B8C1-F673B16F84E5}"/>
    <cellStyle name="Normal 4 2 2 2 3 2 3 2" xfId="2010" xr:uid="{F407CE25-6750-492A-8830-DC2A424B7242}"/>
    <cellStyle name="Normal 4 2 2 2 3 2 4" xfId="1461" xr:uid="{A2B1EE1E-B16F-469D-9A56-737F83ED6BA2}"/>
    <cellStyle name="Normal 4 2 2 2 3 3" xfId="411" xr:uid="{83C2D73C-E1E8-4625-AE16-83626D36EEAE}"/>
    <cellStyle name="Normal 4 2 2 2 3 3 2" xfId="1047" xr:uid="{B039634C-C818-4E69-8086-70E6CBB3B29B}"/>
    <cellStyle name="Normal 4 2 2 2 3 3 2 2" xfId="2146" xr:uid="{9ED92040-566B-44BB-9AE2-F69BBAA99BA6}"/>
    <cellStyle name="Normal 4 2 2 2 3 3 3" xfId="1597" xr:uid="{46EF2B38-90F8-4C3C-A6D5-41C39F1A359F}"/>
    <cellStyle name="Normal 4 2 2 2 3 4" xfId="775" xr:uid="{49EDC5CD-8464-4357-A3DB-462BB3D8318D}"/>
    <cellStyle name="Normal 4 2 2 2 3 4 2" xfId="1874" xr:uid="{137540EE-54FA-4715-974D-66F8801B2B28}"/>
    <cellStyle name="Normal 4 2 2 2 3 5" xfId="1325" xr:uid="{00D07DB4-A0A2-43E4-B9AA-B68C7A20C273}"/>
    <cellStyle name="Normal 4 2 2 2 4" xfId="206" xr:uid="{00000000-0005-0000-0000-000090000000}"/>
    <cellStyle name="Normal 4 2 2 2 4 2" xfId="479" xr:uid="{7A76C8A0-26D4-4F23-ACE4-C6C4E3D586FF}"/>
    <cellStyle name="Normal 4 2 2 2 4 2 2" xfId="1115" xr:uid="{8459A13D-01B9-43CF-9D75-8863A97D1B43}"/>
    <cellStyle name="Normal 4 2 2 2 4 2 2 2" xfId="2214" xr:uid="{9F032688-9576-4A34-B838-44B1B577BBFD}"/>
    <cellStyle name="Normal 4 2 2 2 4 2 3" xfId="1665" xr:uid="{7CCC3E5D-FAE9-46C1-ADD6-CFAEBA26CEAC}"/>
    <cellStyle name="Normal 4 2 2 2 4 3" xfId="843" xr:uid="{50CA4E29-8436-4EDE-A0A5-1719BAD07597}"/>
    <cellStyle name="Normal 4 2 2 2 4 3 2" xfId="1942" xr:uid="{0A88BE37-5B55-400B-A2A0-614C4C50AD7E}"/>
    <cellStyle name="Normal 4 2 2 2 4 4" xfId="1393" xr:uid="{7EA246A9-D211-439A-9632-424F402129E3}"/>
    <cellStyle name="Normal 4 2 2 2 5" xfId="343" xr:uid="{F816F29E-685A-4BC9-BEE5-08BB3F2110DB}"/>
    <cellStyle name="Normal 4 2 2 2 5 2" xfId="979" xr:uid="{717710B6-7D49-440B-ABE6-29DD3286FB7B}"/>
    <cellStyle name="Normal 4 2 2 2 5 2 2" xfId="2078" xr:uid="{7BDDBD17-AF3E-40D0-9A0F-71E66EAC3355}"/>
    <cellStyle name="Normal 4 2 2 2 5 3" xfId="1529" xr:uid="{B60FD0F6-CD32-4F87-BD5C-EC0D8EC5B4CE}"/>
    <cellStyle name="Normal 4 2 2 2 6" xfId="707" xr:uid="{4B5AFC61-90B6-4D80-A171-54503584CEA8}"/>
    <cellStyle name="Normal 4 2 2 2 6 2" xfId="1806" xr:uid="{EB34F4A9-98C3-4A8B-9059-7BAA25012F6A}"/>
    <cellStyle name="Normal 4 2 2 2 7" xfId="1257" xr:uid="{F0BFF668-8100-47EA-B11B-1C0810FB29C5}"/>
    <cellStyle name="Normal 4 2 2 3" xfId="88" xr:uid="{00000000-0005-0000-0000-000091000000}"/>
    <cellStyle name="Normal 4 2 2 3 2" xfId="156" xr:uid="{00000000-0005-0000-0000-000092000000}"/>
    <cellStyle name="Normal 4 2 2 3 2 2" xfId="292" xr:uid="{00000000-0005-0000-0000-000093000000}"/>
    <cellStyle name="Normal 4 2 2 3 2 2 2" xfId="565" xr:uid="{F604C244-B032-474E-BC0C-EE8675666612}"/>
    <cellStyle name="Normal 4 2 2 3 2 2 2 2" xfId="1201" xr:uid="{971E54D4-8E12-4421-A3CA-B5AC8CD44BF0}"/>
    <cellStyle name="Normal 4 2 2 3 2 2 2 2 2" xfId="2300" xr:uid="{421A7607-EF12-43D2-93EF-0AD2C402491F}"/>
    <cellStyle name="Normal 4 2 2 3 2 2 2 3" xfId="1751" xr:uid="{5FD1767F-C1F5-4077-9B68-802DFE719B88}"/>
    <cellStyle name="Normal 4 2 2 3 2 2 3" xfId="929" xr:uid="{B04C5015-B896-4AD5-85C1-21314C8FDB35}"/>
    <cellStyle name="Normal 4 2 2 3 2 2 3 2" xfId="2028" xr:uid="{DBD9DA7D-CDF4-4FA6-885D-495D408A86A4}"/>
    <cellStyle name="Normal 4 2 2 3 2 2 4" xfId="1479" xr:uid="{57E5B6FF-2943-4D40-B740-95F31AD9406A}"/>
    <cellStyle name="Normal 4 2 2 3 2 3" xfId="429" xr:uid="{7CF0FC01-F173-4C26-83AC-C6BC5CE1DD47}"/>
    <cellStyle name="Normal 4 2 2 3 2 3 2" xfId="1065" xr:uid="{6FB11DDC-D5EE-449A-BD17-D166F7402254}"/>
    <cellStyle name="Normal 4 2 2 3 2 3 2 2" xfId="2164" xr:uid="{27F8BE8D-892F-401C-BBD5-4FB4E238965B}"/>
    <cellStyle name="Normal 4 2 2 3 2 3 3" xfId="1615" xr:uid="{9C39B373-FF13-4197-9CE6-A77AE46B71FA}"/>
    <cellStyle name="Normal 4 2 2 3 2 4" xfId="793" xr:uid="{B9F14367-9072-4F43-9EFF-9C4C7559F286}"/>
    <cellStyle name="Normal 4 2 2 3 2 4 2" xfId="1892" xr:uid="{758EEEB3-88DA-4FF4-87F2-601F226490D2}"/>
    <cellStyle name="Normal 4 2 2 3 2 5" xfId="1343" xr:uid="{1A801D69-8526-4592-B7D2-B6D9396732D8}"/>
    <cellStyle name="Normal 4 2 2 3 3" xfId="224" xr:uid="{00000000-0005-0000-0000-000094000000}"/>
    <cellStyle name="Normal 4 2 2 3 3 2" xfId="497" xr:uid="{5633BB87-C251-46D9-931B-D48B4C00617D}"/>
    <cellStyle name="Normal 4 2 2 3 3 2 2" xfId="1133" xr:uid="{9651A9FE-FA99-4354-B393-50E50BC09208}"/>
    <cellStyle name="Normal 4 2 2 3 3 2 2 2" xfId="2232" xr:uid="{26EFA8EA-AA05-4942-8E2A-FE9389D8757E}"/>
    <cellStyle name="Normal 4 2 2 3 3 2 3" xfId="1683" xr:uid="{1846464D-D682-4068-9124-AAD7E6DC9375}"/>
    <cellStyle name="Normal 4 2 2 3 3 3" xfId="861" xr:uid="{400E77C1-1260-48AE-BA8D-55B9869F892B}"/>
    <cellStyle name="Normal 4 2 2 3 3 3 2" xfId="1960" xr:uid="{3D81673E-2BB5-4D9E-877F-F07246C149DD}"/>
    <cellStyle name="Normal 4 2 2 3 3 4" xfId="1411" xr:uid="{E1D2A0E2-794B-4617-9667-8CE5768EE9D0}"/>
    <cellStyle name="Normal 4 2 2 3 4" xfId="361" xr:uid="{3B7BB91A-7EF9-4D17-88B5-6872E9A06AC5}"/>
    <cellStyle name="Normal 4 2 2 3 4 2" xfId="997" xr:uid="{63355986-B78A-4BF3-BA76-693142B33365}"/>
    <cellStyle name="Normal 4 2 2 3 4 2 2" xfId="2096" xr:uid="{CF7F014E-B390-4F07-AA79-37FD6066AA45}"/>
    <cellStyle name="Normal 4 2 2 3 4 3" xfId="1547" xr:uid="{6864FF13-68A3-44B9-ABCA-3EC7527F22A2}"/>
    <cellStyle name="Normal 4 2 2 3 5" xfId="725" xr:uid="{49A9E374-6343-4748-9731-35288E6C66A2}"/>
    <cellStyle name="Normal 4 2 2 3 5 2" xfId="1824" xr:uid="{06B7561D-A6E4-4E9D-8D6B-7DE2D42577C8}"/>
    <cellStyle name="Normal 4 2 2 3 6" xfId="1275" xr:uid="{FA65C703-AF69-4D3B-938B-469FE1B3D723}"/>
    <cellStyle name="Normal 4 2 2 4" xfId="122" xr:uid="{00000000-0005-0000-0000-000095000000}"/>
    <cellStyle name="Normal 4 2 2 4 2" xfId="258" xr:uid="{00000000-0005-0000-0000-000096000000}"/>
    <cellStyle name="Normal 4 2 2 4 2 2" xfId="531" xr:uid="{92B7B974-3D32-4028-BD93-F017C4F3915D}"/>
    <cellStyle name="Normal 4 2 2 4 2 2 2" xfId="1167" xr:uid="{0713A923-3428-4AFD-94BD-DDDD2FD64E5A}"/>
    <cellStyle name="Normal 4 2 2 4 2 2 2 2" xfId="2266" xr:uid="{6F8976F3-07C6-4E84-87E2-DD06D7CBE669}"/>
    <cellStyle name="Normal 4 2 2 4 2 2 3" xfId="1717" xr:uid="{9E4783E2-72EB-46DC-9D68-D6A659697CCF}"/>
    <cellStyle name="Normal 4 2 2 4 2 3" xfId="895" xr:uid="{CC9A1F6D-BBCF-4984-9A42-3B9F1E1F5AC6}"/>
    <cellStyle name="Normal 4 2 2 4 2 3 2" xfId="1994" xr:uid="{E0D654E9-AD4E-4DB5-9C32-2FA316734F17}"/>
    <cellStyle name="Normal 4 2 2 4 2 4" xfId="1445" xr:uid="{6B0A8BCD-E946-4106-83F1-B17BC1522E7F}"/>
    <cellStyle name="Normal 4 2 2 4 3" xfId="395" xr:uid="{64C1071B-6C41-4BC1-87E0-A14C67636C80}"/>
    <cellStyle name="Normal 4 2 2 4 3 2" xfId="1031" xr:uid="{086CC0F4-90B9-4CF3-A0C6-9E44B3FB2A37}"/>
    <cellStyle name="Normal 4 2 2 4 3 2 2" xfId="2130" xr:uid="{7314C04B-808A-4C4F-B834-0D8CC4E4643D}"/>
    <cellStyle name="Normal 4 2 2 4 3 3" xfId="1581" xr:uid="{7C412FB2-8216-417B-9002-3A7FD7A30532}"/>
    <cellStyle name="Normal 4 2 2 4 4" xfId="759" xr:uid="{518B62F1-98BA-48A6-AA07-A33A3F3BB274}"/>
    <cellStyle name="Normal 4 2 2 4 4 2" xfId="1858" xr:uid="{A222DAC1-D8AA-4B47-AAB9-6D35BD7AE03F}"/>
    <cellStyle name="Normal 4 2 2 4 5" xfId="1309" xr:uid="{96B388E4-5558-40DF-8364-C58D8C9ED81F}"/>
    <cellStyle name="Normal 4 2 2 5" xfId="190" xr:uid="{00000000-0005-0000-0000-000097000000}"/>
    <cellStyle name="Normal 4 2 2 5 2" xfId="463" xr:uid="{98E30F9D-433B-4D6D-B3B0-FAD0CB8E8D21}"/>
    <cellStyle name="Normal 4 2 2 5 2 2" xfId="1099" xr:uid="{4B56053F-DBD6-437F-B6CA-374F0A3179D1}"/>
    <cellStyle name="Normal 4 2 2 5 2 2 2" xfId="2198" xr:uid="{FA32B5AB-D55C-4DEE-9C0E-2E588479E5C1}"/>
    <cellStyle name="Normal 4 2 2 5 2 3" xfId="1649" xr:uid="{70FE1D5B-0BCF-421A-89E3-E8D15634C115}"/>
    <cellStyle name="Normal 4 2 2 5 3" xfId="827" xr:uid="{11723585-FBEA-4AA3-BA0B-CA6FD2D527AD}"/>
    <cellStyle name="Normal 4 2 2 5 3 2" xfId="1926" xr:uid="{F591A8A5-394A-4117-A4C0-1C6CBB0CA32A}"/>
    <cellStyle name="Normal 4 2 2 5 4" xfId="1377" xr:uid="{41DFC117-503E-4BEA-8F29-CAB650EE8248}"/>
    <cellStyle name="Normal 4 2 2 6" xfId="327" xr:uid="{53F3E806-CE67-4893-B80B-91E4E3195D80}"/>
    <cellStyle name="Normal 4 2 2 6 2" xfId="963" xr:uid="{52D9EB14-0615-45B5-96B2-BEEE9437C7C6}"/>
    <cellStyle name="Normal 4 2 2 6 2 2" xfId="2062" xr:uid="{04030C84-6976-4B4E-A277-E9F6D6B6780C}"/>
    <cellStyle name="Normal 4 2 2 6 3" xfId="1513" xr:uid="{DF6D2594-55FD-4506-8CA7-BFE2390E5E9E}"/>
    <cellStyle name="Normal 4 2 2 7" xfId="691" xr:uid="{ED6E4939-B418-4FAE-AF14-289F557FAC00}"/>
    <cellStyle name="Normal 4 2 2 7 2" xfId="1790" xr:uid="{2B583226-7C8F-4208-A737-70118515B692}"/>
    <cellStyle name="Normal 4 2 2 8" xfId="1241" xr:uid="{365CD388-0781-48F3-91BD-FB4726558281}"/>
    <cellStyle name="Normal 4 2 3" xfId="62" xr:uid="{00000000-0005-0000-0000-000098000000}"/>
    <cellStyle name="Normal 4 2 3 2" xfId="97" xr:uid="{00000000-0005-0000-0000-000099000000}"/>
    <cellStyle name="Normal 4 2 3 2 2" xfId="165" xr:uid="{00000000-0005-0000-0000-00009A000000}"/>
    <cellStyle name="Normal 4 2 3 2 2 2" xfId="301" xr:uid="{00000000-0005-0000-0000-00009B000000}"/>
    <cellStyle name="Normal 4 2 3 2 2 2 2" xfId="574" xr:uid="{5B48971B-38EC-4471-843B-F6301DF1F84C}"/>
    <cellStyle name="Normal 4 2 3 2 2 2 2 2" xfId="1210" xr:uid="{617D42CF-57C8-424C-8AD1-ABBA29D49EC3}"/>
    <cellStyle name="Normal 4 2 3 2 2 2 2 2 2" xfId="2309" xr:uid="{4A5D6BAE-1D2A-4557-B4E1-2A6BD09BA991}"/>
    <cellStyle name="Normal 4 2 3 2 2 2 2 3" xfId="1760" xr:uid="{0787A835-19EF-4128-8938-D5B301AB7A30}"/>
    <cellStyle name="Normal 4 2 3 2 2 2 3" xfId="938" xr:uid="{A83E3ECC-9478-4890-BA1F-4806FB47CC3A}"/>
    <cellStyle name="Normal 4 2 3 2 2 2 3 2" xfId="2037" xr:uid="{FA4F5079-1E74-4A0F-8FD5-AEAE70E24B43}"/>
    <cellStyle name="Normal 4 2 3 2 2 2 4" xfId="1488" xr:uid="{11D0D935-A98E-46B4-A5D3-48116C8A2032}"/>
    <cellStyle name="Normal 4 2 3 2 2 3" xfId="438" xr:uid="{3E306022-6FBA-456C-8EA5-18DCE71F0CE9}"/>
    <cellStyle name="Normal 4 2 3 2 2 3 2" xfId="1074" xr:uid="{8B4F60F8-1677-4F5C-A3A2-69138B9EE670}"/>
    <cellStyle name="Normal 4 2 3 2 2 3 2 2" xfId="2173" xr:uid="{7E5BE2D3-BA4C-436C-8669-160593AAC293}"/>
    <cellStyle name="Normal 4 2 3 2 2 3 3" xfId="1624" xr:uid="{085A1ADF-C8AA-4387-89D7-B091A6F54513}"/>
    <cellStyle name="Normal 4 2 3 2 2 4" xfId="802" xr:uid="{2E947491-EF82-4217-977E-6E7ECC13FADA}"/>
    <cellStyle name="Normal 4 2 3 2 2 4 2" xfId="1901" xr:uid="{CB4EBADA-B891-4BA5-8D21-935965D4ABF7}"/>
    <cellStyle name="Normal 4 2 3 2 2 5" xfId="1352" xr:uid="{2BA158EF-BAAB-49A1-9521-15B60CC0596E}"/>
    <cellStyle name="Normal 4 2 3 2 3" xfId="233" xr:uid="{00000000-0005-0000-0000-00009C000000}"/>
    <cellStyle name="Normal 4 2 3 2 3 2" xfId="506" xr:uid="{F0E77CED-105D-456D-B009-06E05DB7C888}"/>
    <cellStyle name="Normal 4 2 3 2 3 2 2" xfId="1142" xr:uid="{9FE03DDD-910D-4D39-82D3-325550BE65E7}"/>
    <cellStyle name="Normal 4 2 3 2 3 2 2 2" xfId="2241" xr:uid="{FBF96CA9-A702-418B-B276-AC5F0008742D}"/>
    <cellStyle name="Normal 4 2 3 2 3 2 3" xfId="1692" xr:uid="{ED8C729C-547D-4F7C-B964-0C5A6723CED9}"/>
    <cellStyle name="Normal 4 2 3 2 3 3" xfId="870" xr:uid="{68AFDE15-8D83-48F5-B58B-9F816EC35099}"/>
    <cellStyle name="Normal 4 2 3 2 3 3 2" xfId="1969" xr:uid="{27FF8E77-3A6B-4BD6-8625-3BD08CED7C9D}"/>
    <cellStyle name="Normal 4 2 3 2 3 4" xfId="1420" xr:uid="{BF0D9472-4C5F-45A2-8350-736FE6B56AE2}"/>
    <cellStyle name="Normal 4 2 3 2 4" xfId="370" xr:uid="{E4CC1F6F-076A-47A9-A1F6-851EF696F028}"/>
    <cellStyle name="Normal 4 2 3 2 4 2" xfId="1006" xr:uid="{958559DC-181A-4DE4-A16C-B61DEE3FA437}"/>
    <cellStyle name="Normal 4 2 3 2 4 2 2" xfId="2105" xr:uid="{77B4DECB-47AE-4692-9F98-BAD0C8BA37A7}"/>
    <cellStyle name="Normal 4 2 3 2 4 3" xfId="1556" xr:uid="{932333BE-4CEC-4D29-B470-022BEBD30FB9}"/>
    <cellStyle name="Normal 4 2 3 2 5" xfId="734" xr:uid="{C40200C4-A22D-495E-AA7D-69F5CC4C3FE9}"/>
    <cellStyle name="Normal 4 2 3 2 5 2" xfId="1833" xr:uid="{416CBDD8-2932-4A7C-BF27-3C6190C44413}"/>
    <cellStyle name="Normal 4 2 3 2 6" xfId="1284" xr:uid="{A2D314AF-AC0E-45CD-AFA3-E6516564C71B}"/>
    <cellStyle name="Normal 4 2 3 3" xfId="131" xr:uid="{00000000-0005-0000-0000-00009D000000}"/>
    <cellStyle name="Normal 4 2 3 3 2" xfId="267" xr:uid="{00000000-0005-0000-0000-00009E000000}"/>
    <cellStyle name="Normal 4 2 3 3 2 2" xfId="540" xr:uid="{59D9AFD2-A7CB-4261-B907-EC7A4AF01045}"/>
    <cellStyle name="Normal 4 2 3 3 2 2 2" xfId="1176" xr:uid="{9867613B-58AA-4AC9-8D97-97105DC3CBB6}"/>
    <cellStyle name="Normal 4 2 3 3 2 2 2 2" xfId="2275" xr:uid="{9B61FFDE-60BA-4623-BFA5-A583F85ADA77}"/>
    <cellStyle name="Normal 4 2 3 3 2 2 3" xfId="1726" xr:uid="{E677B033-BF67-45DF-834C-9EBF5B3FAF42}"/>
    <cellStyle name="Normal 4 2 3 3 2 3" xfId="904" xr:uid="{2D164583-F615-4B31-A876-80CAFA0D2F1A}"/>
    <cellStyle name="Normal 4 2 3 3 2 3 2" xfId="2003" xr:uid="{E3F73C83-076F-46DB-BB31-87487178F709}"/>
    <cellStyle name="Normal 4 2 3 3 2 4" xfId="1454" xr:uid="{EE1DDA84-53E7-4A7E-B94B-288AFE0B50D7}"/>
    <cellStyle name="Normal 4 2 3 3 3" xfId="404" xr:uid="{4E549848-9997-4331-9ACE-5BEA92F3F9EE}"/>
    <cellStyle name="Normal 4 2 3 3 3 2" xfId="1040" xr:uid="{17F6C44E-B187-4910-999A-552413123064}"/>
    <cellStyle name="Normal 4 2 3 3 3 2 2" xfId="2139" xr:uid="{A5231142-6D04-4635-9B58-AB7D8033DE0A}"/>
    <cellStyle name="Normal 4 2 3 3 3 3" xfId="1590" xr:uid="{F1343857-5B67-4A41-9D96-783D50265F4B}"/>
    <cellStyle name="Normal 4 2 3 3 4" xfId="768" xr:uid="{B97DEFA5-49D8-4B44-AF63-B23E70989038}"/>
    <cellStyle name="Normal 4 2 3 3 4 2" xfId="1867" xr:uid="{B7F8E5A1-DE92-416D-A097-0559EABBCFB0}"/>
    <cellStyle name="Normal 4 2 3 3 5" xfId="1318" xr:uid="{008EE3C6-665F-4ACC-870D-5CDF73C7C0D0}"/>
    <cellStyle name="Normal 4 2 3 4" xfId="199" xr:uid="{00000000-0005-0000-0000-00009F000000}"/>
    <cellStyle name="Normal 4 2 3 4 2" xfId="472" xr:uid="{BEC5717F-95DF-4A60-990F-ED4AC975E9F7}"/>
    <cellStyle name="Normal 4 2 3 4 2 2" xfId="1108" xr:uid="{86A14DE5-26A2-4338-9BEC-9226A0369D35}"/>
    <cellStyle name="Normal 4 2 3 4 2 2 2" xfId="2207" xr:uid="{F6D6A35E-F202-468C-9EB7-866FAF9B1B1D}"/>
    <cellStyle name="Normal 4 2 3 4 2 3" xfId="1658" xr:uid="{F648F8E8-4885-4AA2-B500-4BB4D766526E}"/>
    <cellStyle name="Normal 4 2 3 4 3" xfId="836" xr:uid="{474991E8-8CC4-412B-BD3D-D64667005496}"/>
    <cellStyle name="Normal 4 2 3 4 3 2" xfId="1935" xr:uid="{0333756D-25C4-4CCD-BD33-79D74B959449}"/>
    <cellStyle name="Normal 4 2 3 4 4" xfId="1386" xr:uid="{5A0C7686-A6F5-488A-A1FA-40D044FF9466}"/>
    <cellStyle name="Normal 4 2 3 5" xfId="336" xr:uid="{F7358A01-17CA-4563-8ECD-6BEC4F6C5638}"/>
    <cellStyle name="Normal 4 2 3 5 2" xfId="972" xr:uid="{65DA42EE-B1A6-403B-854C-5F5A4B76F6D7}"/>
    <cellStyle name="Normal 4 2 3 5 2 2" xfId="2071" xr:uid="{AC47F889-E26C-41F8-8BC8-904C8718919D}"/>
    <cellStyle name="Normal 4 2 3 5 3" xfId="1522" xr:uid="{3856962C-B27F-4338-AC45-3973EE419C00}"/>
    <cellStyle name="Normal 4 2 3 6" xfId="700" xr:uid="{2CA86AB5-055B-43BD-A6E0-3DFE8DAFE5D1}"/>
    <cellStyle name="Normal 4 2 3 6 2" xfId="1799" xr:uid="{18C82127-127B-4A6D-AE2C-AB320EB5B779}"/>
    <cellStyle name="Normal 4 2 3 7" xfId="1250" xr:uid="{5003472B-72FE-4369-A1EC-6F61D2282947}"/>
    <cellStyle name="Normal 4 2 4" xfId="81" xr:uid="{00000000-0005-0000-0000-0000A0000000}"/>
    <cellStyle name="Normal 4 2 4 2" xfId="149" xr:uid="{00000000-0005-0000-0000-0000A1000000}"/>
    <cellStyle name="Normal 4 2 4 2 2" xfId="285" xr:uid="{00000000-0005-0000-0000-0000A2000000}"/>
    <cellStyle name="Normal 4 2 4 2 2 2" xfId="558" xr:uid="{21771C4A-003B-4EC5-8360-30D51D4788F7}"/>
    <cellStyle name="Normal 4 2 4 2 2 2 2" xfId="1194" xr:uid="{C0FC795E-3175-483F-8662-26596B978CA8}"/>
    <cellStyle name="Normal 4 2 4 2 2 2 2 2" xfId="2293" xr:uid="{D3D54CBA-E4F2-41E1-A04B-75F536BED95E}"/>
    <cellStyle name="Normal 4 2 4 2 2 2 3" xfId="1744" xr:uid="{89EAD8A2-3AF0-450A-A7E2-F487E575276D}"/>
    <cellStyle name="Normal 4 2 4 2 2 3" xfId="922" xr:uid="{176C8A4E-39BD-4160-911F-6558D05D3BAA}"/>
    <cellStyle name="Normal 4 2 4 2 2 3 2" xfId="2021" xr:uid="{9948DE1D-E610-4115-94E5-B4933471516B}"/>
    <cellStyle name="Normal 4 2 4 2 2 4" xfId="1472" xr:uid="{6E3B8E82-2B07-4EE3-95B1-D3C1E87B7113}"/>
    <cellStyle name="Normal 4 2 4 2 3" xfId="422" xr:uid="{A261FD37-BE01-411F-91CC-58937A325FDD}"/>
    <cellStyle name="Normal 4 2 4 2 3 2" xfId="1058" xr:uid="{3FE00BE1-1FF7-4E8D-9B61-44B2AC4607D6}"/>
    <cellStyle name="Normal 4 2 4 2 3 2 2" xfId="2157" xr:uid="{8032456A-72BC-4A40-9264-0A390A31CF47}"/>
    <cellStyle name="Normal 4 2 4 2 3 3" xfId="1608" xr:uid="{7D62E813-87D6-4E26-A13D-F1FF77D273C4}"/>
    <cellStyle name="Normal 4 2 4 2 4" xfId="786" xr:uid="{07A6E325-470D-41A9-8B12-6BFECCDCBEBC}"/>
    <cellStyle name="Normal 4 2 4 2 4 2" xfId="1885" xr:uid="{03823800-9280-45BC-84B8-820E27C8B849}"/>
    <cellStyle name="Normal 4 2 4 2 5" xfId="1336" xr:uid="{341404D4-F55E-4603-B618-922E2DA39682}"/>
    <cellStyle name="Normal 4 2 4 3" xfId="217" xr:uid="{00000000-0005-0000-0000-0000A3000000}"/>
    <cellStyle name="Normal 4 2 4 3 2" xfId="490" xr:uid="{0C958445-33ED-4768-A78E-73B0C74BC9F8}"/>
    <cellStyle name="Normal 4 2 4 3 2 2" xfId="1126" xr:uid="{75998EB8-B89D-4E12-B201-015B36B45F58}"/>
    <cellStyle name="Normal 4 2 4 3 2 2 2" xfId="2225" xr:uid="{D809C042-DFBF-4730-9FA0-711338D3F3C2}"/>
    <cellStyle name="Normal 4 2 4 3 2 3" xfId="1676" xr:uid="{AA5B0BC7-74D1-44C4-AEE9-2A920CBB5797}"/>
    <cellStyle name="Normal 4 2 4 3 3" xfId="854" xr:uid="{D3B1615A-F31D-41B8-A06A-DCF66C4C22E3}"/>
    <cellStyle name="Normal 4 2 4 3 3 2" xfId="1953" xr:uid="{34DE52CD-407B-4D06-BE1E-E89BF39FB6B0}"/>
    <cellStyle name="Normal 4 2 4 3 4" xfId="1404" xr:uid="{AB99D3C5-5A92-49CC-8681-18F59A404F77}"/>
    <cellStyle name="Normal 4 2 4 4" xfId="354" xr:uid="{05B0087E-6566-410E-918A-1895176F7D03}"/>
    <cellStyle name="Normal 4 2 4 4 2" xfId="990" xr:uid="{EC522FE9-A233-4908-BA2F-010778B5B1E4}"/>
    <cellStyle name="Normal 4 2 4 4 2 2" xfId="2089" xr:uid="{80103CDE-18BF-4B42-9E17-08D9C498B4E2}"/>
    <cellStyle name="Normal 4 2 4 4 3" xfId="1540" xr:uid="{973AF875-6810-4DEF-A116-EBF8904C6645}"/>
    <cellStyle name="Normal 4 2 4 5" xfId="718" xr:uid="{6DEF4014-C6D8-47C1-A5AE-16906F7FAD7F}"/>
    <cellStyle name="Normal 4 2 4 5 2" xfId="1817" xr:uid="{0421CEBF-10DE-4BA9-845B-4E997C7817C1}"/>
    <cellStyle name="Normal 4 2 4 6" xfId="1268" xr:uid="{EE2CB4D0-935E-4AAE-9DEB-45BCB3DB1730}"/>
    <cellStyle name="Normal 4 2 5" xfId="115" xr:uid="{00000000-0005-0000-0000-0000A4000000}"/>
    <cellStyle name="Normal 4 2 5 2" xfId="251" xr:uid="{00000000-0005-0000-0000-0000A5000000}"/>
    <cellStyle name="Normal 4 2 5 2 2" xfId="524" xr:uid="{AAD778F6-29FC-40F3-80F3-1E09489F6E8A}"/>
    <cellStyle name="Normal 4 2 5 2 2 2" xfId="1160" xr:uid="{141A0ADB-1A4F-461C-81A5-8EBA8D543454}"/>
    <cellStyle name="Normal 4 2 5 2 2 2 2" xfId="2259" xr:uid="{FE2876C8-5CAF-4A3B-8576-A1D396D5E4BE}"/>
    <cellStyle name="Normal 4 2 5 2 2 3" xfId="1710" xr:uid="{F127E155-E275-403B-8B64-402D6D809A9B}"/>
    <cellStyle name="Normal 4 2 5 2 3" xfId="888" xr:uid="{F5C7350A-C7D4-4E55-8313-57FAFA11F55E}"/>
    <cellStyle name="Normal 4 2 5 2 3 2" xfId="1987" xr:uid="{BDB9409A-A698-4A93-9A79-B4430557AA78}"/>
    <cellStyle name="Normal 4 2 5 2 4" xfId="1438" xr:uid="{D2ED9024-FB48-4699-89A7-16325D9AC29D}"/>
    <cellStyle name="Normal 4 2 5 3" xfId="388" xr:uid="{E8898501-23BA-4760-BE54-D710BA748FFE}"/>
    <cellStyle name="Normal 4 2 5 3 2" xfId="1024" xr:uid="{09F45427-36AE-4A4A-9184-D0A969D25968}"/>
    <cellStyle name="Normal 4 2 5 3 2 2" xfId="2123" xr:uid="{96BE1E90-26FF-43DF-9D7C-E0B13C4B78A1}"/>
    <cellStyle name="Normal 4 2 5 3 3" xfId="1574" xr:uid="{0413E65E-8D45-4068-B91F-A8E6785DD7E0}"/>
    <cellStyle name="Normal 4 2 5 4" xfId="752" xr:uid="{7182A381-0EBF-48B9-BB22-F5127552CEB3}"/>
    <cellStyle name="Normal 4 2 5 4 2" xfId="1851" xr:uid="{4B2C4872-B926-4E4C-BC26-06B3A824A9D2}"/>
    <cellStyle name="Normal 4 2 5 5" xfId="1302" xr:uid="{3AFAD538-6005-4F3B-A7F6-2B708C184DA2}"/>
    <cellStyle name="Normal 4 2 6" xfId="183" xr:uid="{00000000-0005-0000-0000-0000A6000000}"/>
    <cellStyle name="Normal 4 2 6 2" xfId="456" xr:uid="{70E112E1-B83A-4CD1-9ED9-77EE9E203555}"/>
    <cellStyle name="Normal 4 2 6 2 2" xfId="1092" xr:uid="{5FD8E36F-D800-42F7-AAD4-9DF859E1DD72}"/>
    <cellStyle name="Normal 4 2 6 2 2 2" xfId="2191" xr:uid="{D3DA98B5-226B-4863-8682-E321F11086DE}"/>
    <cellStyle name="Normal 4 2 6 2 3" xfId="1642" xr:uid="{701C2557-0A72-4336-8B5A-FA614B96C9DC}"/>
    <cellStyle name="Normal 4 2 6 3" xfId="820" xr:uid="{D22AC58A-3D4C-476F-B3ED-FFCCD69CFE4A}"/>
    <cellStyle name="Normal 4 2 6 3 2" xfId="1919" xr:uid="{B996734B-2580-4314-AF9B-DCC4AFBD32D4}"/>
    <cellStyle name="Normal 4 2 6 4" xfId="1370" xr:uid="{947094FA-998F-431A-98BE-8C9CA1EA6F9B}"/>
    <cellStyle name="Normal 4 2 7" xfId="320" xr:uid="{92B21182-034A-4379-8D61-A9E2C4162F9A}"/>
    <cellStyle name="Normal 4 2 7 2" xfId="956" xr:uid="{5CACE07C-9DE2-4FEE-9FA0-639C23C22A0F}"/>
    <cellStyle name="Normal 4 2 7 2 2" xfId="2055" xr:uid="{5B2C9F3E-DE6D-4CA9-8845-5B01040949BD}"/>
    <cellStyle name="Normal 4 2 7 3" xfId="1506" xr:uid="{ED7AB4C6-AFA3-49F4-80EB-D24B1756E8F3}"/>
    <cellStyle name="Normal 4 2 8" xfId="684" xr:uid="{F2A83EBD-5891-41EE-9984-B4BE1D72EDC5}"/>
    <cellStyle name="Normal 4 2 8 2" xfId="1783" xr:uid="{44A1E853-C97F-4B6E-A2B9-2F3495299C08}"/>
    <cellStyle name="Normal 4 2 9" xfId="1234" xr:uid="{D1A350F7-500D-47BD-8A8C-F8A9546CB74D}"/>
    <cellStyle name="Normal 4 3" xfId="39" xr:uid="{00000000-0005-0000-0000-0000A7000000}"/>
    <cellStyle name="Normal 4 3 2" xfId="65" xr:uid="{00000000-0005-0000-0000-0000A8000000}"/>
    <cellStyle name="Normal 4 3 2 2" xfId="100" xr:uid="{00000000-0005-0000-0000-0000A9000000}"/>
    <cellStyle name="Normal 4 3 2 2 2" xfId="168" xr:uid="{00000000-0005-0000-0000-0000AA000000}"/>
    <cellStyle name="Normal 4 3 2 2 2 2" xfId="304" xr:uid="{00000000-0005-0000-0000-0000AB000000}"/>
    <cellStyle name="Normal 4 3 2 2 2 2 2" xfId="577" xr:uid="{D19B5401-1C52-45D2-9172-4E0C13C85789}"/>
    <cellStyle name="Normal 4 3 2 2 2 2 2 2" xfId="1213" xr:uid="{241F2420-1C49-46F3-B0D8-BAFD002F9268}"/>
    <cellStyle name="Normal 4 3 2 2 2 2 2 2 2" xfId="2312" xr:uid="{47983B55-17E7-4105-A0C0-337ADD009372}"/>
    <cellStyle name="Normal 4 3 2 2 2 2 2 3" xfId="1763" xr:uid="{D51CD382-E0D4-432C-BD30-F6025588BA9D}"/>
    <cellStyle name="Normal 4 3 2 2 2 2 3" xfId="941" xr:uid="{D074FE54-7459-4398-8933-38A5AA621CBD}"/>
    <cellStyle name="Normal 4 3 2 2 2 2 3 2" xfId="2040" xr:uid="{5B65DEAC-A6FA-4D0C-A66D-79526A14B92A}"/>
    <cellStyle name="Normal 4 3 2 2 2 2 4" xfId="1491" xr:uid="{5A3C9FBE-2C50-4DCC-AA62-A08CFB2EE537}"/>
    <cellStyle name="Normal 4 3 2 2 2 3" xfId="441" xr:uid="{C072BAB4-B534-4E5B-BDA0-D0AF65DB207A}"/>
    <cellStyle name="Normal 4 3 2 2 2 3 2" xfId="1077" xr:uid="{03C859E6-648D-48CA-A10F-FE5D8F6F7217}"/>
    <cellStyle name="Normal 4 3 2 2 2 3 2 2" xfId="2176" xr:uid="{101B19FD-8532-4435-8661-B21913B81C0B}"/>
    <cellStyle name="Normal 4 3 2 2 2 3 3" xfId="1627" xr:uid="{B5D66E4E-2E2E-4068-829D-77D5B7C9430C}"/>
    <cellStyle name="Normal 4 3 2 2 2 4" xfId="805" xr:uid="{D98F25F6-EF78-4A74-985C-C5B17DBB2E2A}"/>
    <cellStyle name="Normal 4 3 2 2 2 4 2" xfId="1904" xr:uid="{08F41026-6C4E-4254-9D97-EEC833B40EFE}"/>
    <cellStyle name="Normal 4 3 2 2 2 5" xfId="1355" xr:uid="{08C61231-AEF4-4801-A728-84F46036C827}"/>
    <cellStyle name="Normal 4 3 2 2 3" xfId="236" xr:uid="{00000000-0005-0000-0000-0000AC000000}"/>
    <cellStyle name="Normal 4 3 2 2 3 2" xfId="509" xr:uid="{B96440A2-A445-47F2-8965-1F8C566A5733}"/>
    <cellStyle name="Normal 4 3 2 2 3 2 2" xfId="1145" xr:uid="{479329F1-CFBC-418A-9988-DC0F67B251B5}"/>
    <cellStyle name="Normal 4 3 2 2 3 2 2 2" xfId="2244" xr:uid="{6239BFEF-00FE-4E9C-B96B-7E801FD99B6E}"/>
    <cellStyle name="Normal 4 3 2 2 3 2 3" xfId="1695" xr:uid="{155BEC40-4217-4778-AF89-1165262C0696}"/>
    <cellStyle name="Normal 4 3 2 2 3 3" xfId="873" xr:uid="{FD2FE73D-ECFB-47BA-9EC5-03CE4748A899}"/>
    <cellStyle name="Normal 4 3 2 2 3 3 2" xfId="1972" xr:uid="{E91C536B-A8DE-494D-8CFC-F487D365AB92}"/>
    <cellStyle name="Normal 4 3 2 2 3 4" xfId="1423" xr:uid="{A8833B79-4E3F-4095-AE86-A156286EEFB8}"/>
    <cellStyle name="Normal 4 3 2 2 4" xfId="373" xr:uid="{1A2B9AE7-9CF6-4B73-BFF3-01FAA5B2E945}"/>
    <cellStyle name="Normal 4 3 2 2 4 2" xfId="1009" xr:uid="{4F35A32E-26DD-48B4-9478-801BFF172566}"/>
    <cellStyle name="Normal 4 3 2 2 4 2 2" xfId="2108" xr:uid="{26655608-16EF-4F00-8472-5FF3B039968D}"/>
    <cellStyle name="Normal 4 3 2 2 4 3" xfId="1559" xr:uid="{B85E6AA0-177F-42C4-A225-768B46770D77}"/>
    <cellStyle name="Normal 4 3 2 2 5" xfId="737" xr:uid="{F68C6C3C-3B29-4D09-8153-62436EC95E87}"/>
    <cellStyle name="Normal 4 3 2 2 5 2" xfId="1836" xr:uid="{384B9CE2-025C-40C9-9F8A-6CECEABED291}"/>
    <cellStyle name="Normal 4 3 2 2 6" xfId="1287" xr:uid="{5D0E7E6D-1DEE-4D27-8CAA-99CF7D08711A}"/>
    <cellStyle name="Normal 4 3 2 3" xfId="134" xr:uid="{00000000-0005-0000-0000-0000AD000000}"/>
    <cellStyle name="Normal 4 3 2 3 2" xfId="270" xr:uid="{00000000-0005-0000-0000-0000AE000000}"/>
    <cellStyle name="Normal 4 3 2 3 2 2" xfId="543" xr:uid="{A6C52394-6B60-45B3-AF7D-534AD2653162}"/>
    <cellStyle name="Normal 4 3 2 3 2 2 2" xfId="1179" xr:uid="{7CA476A1-640E-4F59-824B-D7D67B53EDDA}"/>
    <cellStyle name="Normal 4 3 2 3 2 2 2 2" xfId="2278" xr:uid="{6BA02E6E-6F5A-4A53-AE60-9DEA930CC37D}"/>
    <cellStyle name="Normal 4 3 2 3 2 2 3" xfId="1729" xr:uid="{0E756E23-41CB-4DA3-9EB9-5E42A9B72164}"/>
    <cellStyle name="Normal 4 3 2 3 2 3" xfId="907" xr:uid="{39CA5B38-62E1-4DF0-A975-849CA47EA6A0}"/>
    <cellStyle name="Normal 4 3 2 3 2 3 2" xfId="2006" xr:uid="{178970A5-0D92-408B-8084-140AC3A09ED4}"/>
    <cellStyle name="Normal 4 3 2 3 2 4" xfId="1457" xr:uid="{8A9E7A13-C11A-42FF-A7FE-FD458460A586}"/>
    <cellStyle name="Normal 4 3 2 3 3" xfId="407" xr:uid="{72944AA8-A951-4425-80CF-B8A05580C918}"/>
    <cellStyle name="Normal 4 3 2 3 3 2" xfId="1043" xr:uid="{9AFE4187-4AA8-4114-8FB0-2E246DA25DAC}"/>
    <cellStyle name="Normal 4 3 2 3 3 2 2" xfId="2142" xr:uid="{5AAF78C6-FDB0-4CEA-B333-02D08CCB7415}"/>
    <cellStyle name="Normal 4 3 2 3 3 3" xfId="1593" xr:uid="{C27EE13D-064C-43C9-B827-6793FAC98D3F}"/>
    <cellStyle name="Normal 4 3 2 3 4" xfId="771" xr:uid="{E9900B76-8142-49DF-ACEB-D4D122A474F3}"/>
    <cellStyle name="Normal 4 3 2 3 4 2" xfId="1870" xr:uid="{529CFB1F-4328-41F0-B697-B18F6672D427}"/>
    <cellStyle name="Normal 4 3 2 3 5" xfId="1321" xr:uid="{F46CA5B6-65C1-4A62-BFC0-31F24D466039}"/>
    <cellStyle name="Normal 4 3 2 4" xfId="202" xr:uid="{00000000-0005-0000-0000-0000AF000000}"/>
    <cellStyle name="Normal 4 3 2 4 2" xfId="475" xr:uid="{A92C09E4-57ED-45B8-8EB4-8E0DF5DBA58F}"/>
    <cellStyle name="Normal 4 3 2 4 2 2" xfId="1111" xr:uid="{2C9DBF06-EFA4-461E-8058-49800EF31FE9}"/>
    <cellStyle name="Normal 4 3 2 4 2 2 2" xfId="2210" xr:uid="{B052DFBA-58C6-4704-AC01-76E77F5569EF}"/>
    <cellStyle name="Normal 4 3 2 4 2 3" xfId="1661" xr:uid="{F9C7BB4F-7394-4C9A-97D4-4D310A1791E8}"/>
    <cellStyle name="Normal 4 3 2 4 3" xfId="839" xr:uid="{D0C642D9-EC6B-4FE5-84A3-9753F8D71B35}"/>
    <cellStyle name="Normal 4 3 2 4 3 2" xfId="1938" xr:uid="{4C1B3CB6-F861-43CA-9963-0DF7042D218B}"/>
    <cellStyle name="Normal 4 3 2 4 4" xfId="1389" xr:uid="{4F2CCDD3-0C21-4362-8947-880AA47169F8}"/>
    <cellStyle name="Normal 4 3 2 5" xfId="339" xr:uid="{9A83B211-9AF7-452C-B025-625B62435C8D}"/>
    <cellStyle name="Normal 4 3 2 5 2" xfId="975" xr:uid="{485973FC-518D-43C3-B6AF-0569D9A618A7}"/>
    <cellStyle name="Normal 4 3 2 5 2 2" xfId="2074" xr:uid="{D58CF65E-EA56-49B9-9D5E-7B109A73E677}"/>
    <cellStyle name="Normal 4 3 2 5 3" xfId="1525" xr:uid="{DA7C8B36-33B0-4704-A744-67A3112E5A2A}"/>
    <cellStyle name="Normal 4 3 2 6" xfId="703" xr:uid="{1F4EC993-E9F7-4A53-B799-B61B9894D0DF}"/>
    <cellStyle name="Normal 4 3 2 6 2" xfId="1802" xr:uid="{7DDFBD09-F0D4-4EE5-BC1E-455C8C218E8B}"/>
    <cellStyle name="Normal 4 3 2 7" xfId="1253" xr:uid="{907A5CAB-8A48-499C-8CEE-AD8C4CAFC226}"/>
    <cellStyle name="Normal 4 3 3" xfId="84" xr:uid="{00000000-0005-0000-0000-0000B0000000}"/>
    <cellStyle name="Normal 4 3 3 2" xfId="152" xr:uid="{00000000-0005-0000-0000-0000B1000000}"/>
    <cellStyle name="Normal 4 3 3 2 2" xfId="288" xr:uid="{00000000-0005-0000-0000-0000B2000000}"/>
    <cellStyle name="Normal 4 3 3 2 2 2" xfId="561" xr:uid="{BE1E2F7A-CC3E-4D6E-8C38-1C5DDCA0A5E4}"/>
    <cellStyle name="Normal 4 3 3 2 2 2 2" xfId="1197" xr:uid="{B8328A1C-2DAB-4037-9B16-48066AA765C3}"/>
    <cellStyle name="Normal 4 3 3 2 2 2 2 2" xfId="2296" xr:uid="{7A9A90AA-AD83-4819-AB95-D2BE62FEC907}"/>
    <cellStyle name="Normal 4 3 3 2 2 2 3" xfId="1747" xr:uid="{755D63BF-D259-4927-933F-B38670AE86C4}"/>
    <cellStyle name="Normal 4 3 3 2 2 3" xfId="925" xr:uid="{9DB89EF9-BC49-419D-9519-60ED60AEFB5C}"/>
    <cellStyle name="Normal 4 3 3 2 2 3 2" xfId="2024" xr:uid="{CD353BFB-9C67-45DA-9D50-18B172FBDB8D}"/>
    <cellStyle name="Normal 4 3 3 2 2 4" xfId="1475" xr:uid="{D57C55CA-7744-4036-AAD0-7AC44415CC99}"/>
    <cellStyle name="Normal 4 3 3 2 3" xfId="425" xr:uid="{2A2F0454-3EA2-4395-A0EE-4F155BFBD851}"/>
    <cellStyle name="Normal 4 3 3 2 3 2" xfId="1061" xr:uid="{BD4426FD-1206-4688-9B83-CE95EF698F83}"/>
    <cellStyle name="Normal 4 3 3 2 3 2 2" xfId="2160" xr:uid="{AAE70743-76D1-4004-B4D3-D5A8334CC641}"/>
    <cellStyle name="Normal 4 3 3 2 3 3" xfId="1611" xr:uid="{3E46ADC5-2235-4032-BCBA-1667DAB4D118}"/>
    <cellStyle name="Normal 4 3 3 2 4" xfId="789" xr:uid="{F5077D95-C1DE-4FB8-920E-8A6325B97691}"/>
    <cellStyle name="Normal 4 3 3 2 4 2" xfId="1888" xr:uid="{F92FCD35-E756-4323-B5CB-C1AD9E122403}"/>
    <cellStyle name="Normal 4 3 3 2 5" xfId="1339" xr:uid="{5B5A0B3C-41B9-452E-99AF-C6F2B8B0C98C}"/>
    <cellStyle name="Normal 4 3 3 3" xfId="220" xr:uid="{00000000-0005-0000-0000-0000B3000000}"/>
    <cellStyle name="Normal 4 3 3 3 2" xfId="493" xr:uid="{A638C54B-A25E-4B8A-92B1-6AEFB3542903}"/>
    <cellStyle name="Normal 4 3 3 3 2 2" xfId="1129" xr:uid="{C7214CA1-CCD6-4B16-B50B-B913DE283A1D}"/>
    <cellStyle name="Normal 4 3 3 3 2 2 2" xfId="2228" xr:uid="{29DB618A-A2C7-4593-8382-98F26213EEB8}"/>
    <cellStyle name="Normal 4 3 3 3 2 3" xfId="1679" xr:uid="{C627F4CB-BD93-4E54-A67F-C0FDDF5F0931}"/>
    <cellStyle name="Normal 4 3 3 3 3" xfId="857" xr:uid="{05ED9F78-EBE0-4D7C-99E5-99C8953FA113}"/>
    <cellStyle name="Normal 4 3 3 3 3 2" xfId="1956" xr:uid="{E941B512-8630-4DCF-A193-0C052042C432}"/>
    <cellStyle name="Normal 4 3 3 3 4" xfId="1407" xr:uid="{B533493E-97F4-443D-974D-755E8593CB7D}"/>
    <cellStyle name="Normal 4 3 3 4" xfId="357" xr:uid="{15D973F8-C5AB-4025-A429-63084D8A1187}"/>
    <cellStyle name="Normal 4 3 3 4 2" xfId="993" xr:uid="{C1F564A5-B810-4D26-8C7E-27CF7DBCE249}"/>
    <cellStyle name="Normal 4 3 3 4 2 2" xfId="2092" xr:uid="{5AC96C17-EBDE-48B1-891D-30EB385BB359}"/>
    <cellStyle name="Normal 4 3 3 4 3" xfId="1543" xr:uid="{412F9532-027D-4DE0-98D5-14B255274836}"/>
    <cellStyle name="Normal 4 3 3 5" xfId="721" xr:uid="{3F2970DD-F167-4204-887F-335EE4B64DF6}"/>
    <cellStyle name="Normal 4 3 3 5 2" xfId="1820" xr:uid="{9D7ACC5E-F081-4DF7-99E9-70574B4B834E}"/>
    <cellStyle name="Normal 4 3 3 6" xfId="1271" xr:uid="{57DC2542-8985-4780-A689-C87DE3BB13BC}"/>
    <cellStyle name="Normal 4 3 4" xfId="118" xr:uid="{00000000-0005-0000-0000-0000B4000000}"/>
    <cellStyle name="Normal 4 3 4 2" xfId="254" xr:uid="{00000000-0005-0000-0000-0000B5000000}"/>
    <cellStyle name="Normal 4 3 4 2 2" xfId="527" xr:uid="{B1435869-D918-4CDC-9C28-74B8D81F7707}"/>
    <cellStyle name="Normal 4 3 4 2 2 2" xfId="1163" xr:uid="{81C2E84B-7326-45F1-80EE-FF5F3D15A4DA}"/>
    <cellStyle name="Normal 4 3 4 2 2 2 2" xfId="2262" xr:uid="{6BE06215-A599-482D-9C98-634ECE7247AD}"/>
    <cellStyle name="Normal 4 3 4 2 2 3" xfId="1713" xr:uid="{A9D31D85-B879-47CC-81F2-1A7A4A14C138}"/>
    <cellStyle name="Normal 4 3 4 2 3" xfId="891" xr:uid="{031750F0-33BB-4700-89D3-3FF9BC67E662}"/>
    <cellStyle name="Normal 4 3 4 2 3 2" xfId="1990" xr:uid="{5423D90B-6776-43FE-BE85-BFF871EDD657}"/>
    <cellStyle name="Normal 4 3 4 2 4" xfId="1441" xr:uid="{C9365743-6AD2-4E72-B4FA-97C27DFAC0C7}"/>
    <cellStyle name="Normal 4 3 4 3" xfId="391" xr:uid="{A34F8E61-1266-40A6-915B-112F458E5C06}"/>
    <cellStyle name="Normal 4 3 4 3 2" xfId="1027" xr:uid="{482329F5-ED34-453C-8586-B7A5BEB93638}"/>
    <cellStyle name="Normal 4 3 4 3 2 2" xfId="2126" xr:uid="{E177FBD0-AAB8-4D07-B4B7-ACE19809A7EE}"/>
    <cellStyle name="Normal 4 3 4 3 3" xfId="1577" xr:uid="{84B1CEAB-D831-4E6B-B793-9C8B3B66C12B}"/>
    <cellStyle name="Normal 4 3 4 4" xfId="755" xr:uid="{54013773-9EBE-47EC-93F8-D01FCAAC3617}"/>
    <cellStyle name="Normal 4 3 4 4 2" xfId="1854" xr:uid="{721C8BB0-CF51-45CA-BC74-A151845386EF}"/>
    <cellStyle name="Normal 4 3 4 5" xfId="1305" xr:uid="{131F117A-3CE1-4490-B7FD-79F72876B981}"/>
    <cellStyle name="Normal 4 3 5" xfId="186" xr:uid="{00000000-0005-0000-0000-0000B6000000}"/>
    <cellStyle name="Normal 4 3 5 2" xfId="459" xr:uid="{2090F010-2D29-421B-BACA-D3A4304DF8CC}"/>
    <cellStyle name="Normal 4 3 5 2 2" xfId="1095" xr:uid="{26A44FCB-466C-4562-9E56-F0932EADADBF}"/>
    <cellStyle name="Normal 4 3 5 2 2 2" xfId="2194" xr:uid="{81219A1D-E2AE-4433-9391-37E7FE0A69D4}"/>
    <cellStyle name="Normal 4 3 5 2 3" xfId="1645" xr:uid="{F6CC7B6E-FE2B-4509-BFFC-B4B655B49AFC}"/>
    <cellStyle name="Normal 4 3 5 3" xfId="823" xr:uid="{9271DD99-C839-4F11-8939-B73C30A7E514}"/>
    <cellStyle name="Normal 4 3 5 3 2" xfId="1922" xr:uid="{2A92B728-3D78-4618-875A-90B820704183}"/>
    <cellStyle name="Normal 4 3 5 4" xfId="1373" xr:uid="{7B39B995-DC4A-4C1F-B753-5B8604715D5D}"/>
    <cellStyle name="Normal 4 3 6" xfId="323" xr:uid="{40378BFF-90E0-4FD5-9993-16A67B086D45}"/>
    <cellStyle name="Normal 4 3 6 2" xfId="959" xr:uid="{C45F38E4-1DF9-447C-AD5D-073162E983E1}"/>
    <cellStyle name="Normal 4 3 6 2 2" xfId="2058" xr:uid="{A2A42A9D-6273-4122-85F5-38B7299379FB}"/>
    <cellStyle name="Normal 4 3 6 3" xfId="1509" xr:uid="{4A81109D-908D-43E8-95BE-6A0934BBF72F}"/>
    <cellStyle name="Normal 4 3 7" xfId="687" xr:uid="{ED84F3B3-41F7-4B86-88B4-31DC9158AA72}"/>
    <cellStyle name="Normal 4 3 7 2" xfId="1786" xr:uid="{1D5E35E8-1229-48A7-AB2F-BAAD6EFAFF7C}"/>
    <cellStyle name="Normal 4 3 8" xfId="1237" xr:uid="{A1924CAE-0BE9-4FC2-BF0C-05403C33688C}"/>
    <cellStyle name="Normal 4 4" xfId="50" xr:uid="{00000000-0005-0000-0000-0000B7000000}"/>
    <cellStyle name="Normal 4 5" xfId="58" xr:uid="{00000000-0005-0000-0000-0000B8000000}"/>
    <cellStyle name="Normal 4 5 2" xfId="93" xr:uid="{00000000-0005-0000-0000-0000B9000000}"/>
    <cellStyle name="Normal 4 5 2 2" xfId="161" xr:uid="{00000000-0005-0000-0000-0000BA000000}"/>
    <cellStyle name="Normal 4 5 2 2 2" xfId="297" xr:uid="{00000000-0005-0000-0000-0000BB000000}"/>
    <cellStyle name="Normal 4 5 2 2 2 2" xfId="570" xr:uid="{F4B686A0-FD21-4B73-BE61-399883499C4F}"/>
    <cellStyle name="Normal 4 5 2 2 2 2 2" xfId="1206" xr:uid="{8F5263B6-E719-4B10-A888-75164F2FDC49}"/>
    <cellStyle name="Normal 4 5 2 2 2 2 2 2" xfId="2305" xr:uid="{1428ED56-86DF-49A5-A830-08DDC2824823}"/>
    <cellStyle name="Normal 4 5 2 2 2 2 3" xfId="1756" xr:uid="{0B650CA9-9036-44A1-81F3-C0CF56A5919C}"/>
    <cellStyle name="Normal 4 5 2 2 2 3" xfId="934" xr:uid="{0A391DDB-A4B3-4073-9E2F-26BA0607E864}"/>
    <cellStyle name="Normal 4 5 2 2 2 3 2" xfId="2033" xr:uid="{25F85B93-886E-4991-9293-5953630C512D}"/>
    <cellStyle name="Normal 4 5 2 2 2 4" xfId="1484" xr:uid="{BA21934B-ABE5-45FC-BE8D-9A89A8155877}"/>
    <cellStyle name="Normal 4 5 2 2 3" xfId="434" xr:uid="{96550457-23D6-4586-B6A7-7F57FC6C59FB}"/>
    <cellStyle name="Normal 4 5 2 2 3 2" xfId="1070" xr:uid="{7B78E2B6-AC18-475F-A213-B07981F5BA49}"/>
    <cellStyle name="Normal 4 5 2 2 3 2 2" xfId="2169" xr:uid="{6F8C29B7-65B6-44A4-A19E-A5C8F3653783}"/>
    <cellStyle name="Normal 4 5 2 2 3 3" xfId="1620" xr:uid="{65C8ADFC-1411-4AFB-A37D-AE44D5240429}"/>
    <cellStyle name="Normal 4 5 2 2 4" xfId="798" xr:uid="{EE6FB466-E306-4A5A-9781-0DB481E97007}"/>
    <cellStyle name="Normal 4 5 2 2 4 2" xfId="1897" xr:uid="{5045BFB8-FA7B-453F-9502-79312EACB05D}"/>
    <cellStyle name="Normal 4 5 2 2 5" xfId="1348" xr:uid="{A5CF91E6-5AB2-43CD-814F-C07ADE2A8C1F}"/>
    <cellStyle name="Normal 4 5 2 3" xfId="229" xr:uid="{00000000-0005-0000-0000-0000BC000000}"/>
    <cellStyle name="Normal 4 5 2 3 2" xfId="502" xr:uid="{BC2D6693-96A6-4D1B-9EB9-7166DDDDCE96}"/>
    <cellStyle name="Normal 4 5 2 3 2 2" xfId="1138" xr:uid="{E4D00999-81D4-4AD0-9ECF-CE17C49EC83B}"/>
    <cellStyle name="Normal 4 5 2 3 2 2 2" xfId="2237" xr:uid="{55929C1F-19AE-4193-950F-3EC3CD5D5E15}"/>
    <cellStyle name="Normal 4 5 2 3 2 3" xfId="1688" xr:uid="{E8986A6B-DC6E-4AB8-98F8-A7A0DFEEF040}"/>
    <cellStyle name="Normal 4 5 2 3 3" xfId="866" xr:uid="{19838985-FB36-4667-AD0E-33F305FCFA4C}"/>
    <cellStyle name="Normal 4 5 2 3 3 2" xfId="1965" xr:uid="{F5D9539C-42B3-417A-82FE-CEAAF0BB8B66}"/>
    <cellStyle name="Normal 4 5 2 3 4" xfId="1416" xr:uid="{A965160B-F8FE-48F0-8FCF-1FEBA3CC1965}"/>
    <cellStyle name="Normal 4 5 2 4" xfId="366" xr:uid="{6D5F9B95-0935-4208-ACDC-F96D7EA8A563}"/>
    <cellStyle name="Normal 4 5 2 4 2" xfId="1002" xr:uid="{DE7E90FA-2AA6-4822-AACD-B5396A57BF2B}"/>
    <cellStyle name="Normal 4 5 2 4 2 2" xfId="2101" xr:uid="{7B2952E6-BE9A-41A6-B25F-47C9D5AC8DA8}"/>
    <cellStyle name="Normal 4 5 2 4 3" xfId="1552" xr:uid="{23AA385F-1D95-4B21-A9A3-B45F624DAB53}"/>
    <cellStyle name="Normal 4 5 2 5" xfId="730" xr:uid="{71821602-F7FB-4261-9A9D-614D665FEEB6}"/>
    <cellStyle name="Normal 4 5 2 5 2" xfId="1829" xr:uid="{BC27C5B7-B9E4-484D-9ABB-063B0A9A6D82}"/>
    <cellStyle name="Normal 4 5 2 6" xfId="1280" xr:uid="{1BDAFB58-6EC3-40AC-8FC2-BBA8AC32B523}"/>
    <cellStyle name="Normal 4 5 3" xfId="127" xr:uid="{00000000-0005-0000-0000-0000BD000000}"/>
    <cellStyle name="Normal 4 5 3 2" xfId="263" xr:uid="{00000000-0005-0000-0000-0000BE000000}"/>
    <cellStyle name="Normal 4 5 3 2 2" xfId="536" xr:uid="{94EACC66-8BF0-4DE4-B777-407D5E707CFD}"/>
    <cellStyle name="Normal 4 5 3 2 2 2" xfId="1172" xr:uid="{7B6AF92E-CE4E-42F0-8998-6BBD9E903BF6}"/>
    <cellStyle name="Normal 4 5 3 2 2 2 2" xfId="2271" xr:uid="{2074B33E-BC5E-40C4-B6C4-04D067CED1AC}"/>
    <cellStyle name="Normal 4 5 3 2 2 3" xfId="1722" xr:uid="{D8FF83DA-AA11-493C-BA25-935C18FDE30C}"/>
    <cellStyle name="Normal 4 5 3 2 3" xfId="900" xr:uid="{09DAFA82-1BAA-4D1F-B985-217973C780F5}"/>
    <cellStyle name="Normal 4 5 3 2 3 2" xfId="1999" xr:uid="{DECAD463-9891-4881-A016-A29CE4DB9434}"/>
    <cellStyle name="Normal 4 5 3 2 4" xfId="1450" xr:uid="{DF4A9885-D8E6-47CD-8CF4-26F372974F81}"/>
    <cellStyle name="Normal 4 5 3 3" xfId="400" xr:uid="{361D8197-BF85-4C22-8E1A-3A63A52268D5}"/>
    <cellStyle name="Normal 4 5 3 3 2" xfId="1036" xr:uid="{6440B9CA-2886-4B78-B32B-44B7A0F15324}"/>
    <cellStyle name="Normal 4 5 3 3 2 2" xfId="2135" xr:uid="{C0EE310A-E6F1-478D-81EC-95F35EC918C5}"/>
    <cellStyle name="Normal 4 5 3 3 3" xfId="1586" xr:uid="{D8A2F495-77F9-4AE6-8DC6-08155571193C}"/>
    <cellStyle name="Normal 4 5 3 4" xfId="764" xr:uid="{3A8200FC-F5DD-4EAC-BD23-E49FB0CF5726}"/>
    <cellStyle name="Normal 4 5 3 4 2" xfId="1863" xr:uid="{F4559AB3-29D8-486D-B9FA-F5A9CDB1C08F}"/>
    <cellStyle name="Normal 4 5 3 5" xfId="1314" xr:uid="{8A833B99-33B5-47F7-8ADB-48D0D54EE7EB}"/>
    <cellStyle name="Normal 4 5 4" xfId="195" xr:uid="{00000000-0005-0000-0000-0000BF000000}"/>
    <cellStyle name="Normal 4 5 4 2" xfId="468" xr:uid="{8948FC65-C81D-4B35-8E4D-0E28B6BF6FD7}"/>
    <cellStyle name="Normal 4 5 4 2 2" xfId="1104" xr:uid="{C8C57BE6-0721-40B2-87CB-79DE70BC656F}"/>
    <cellStyle name="Normal 4 5 4 2 2 2" xfId="2203" xr:uid="{E5BFF185-B8D9-4C50-8D32-9F2FEF5E8EAC}"/>
    <cellStyle name="Normal 4 5 4 2 3" xfId="1654" xr:uid="{21674139-9A0F-475B-ABDC-0B8E91456964}"/>
    <cellStyle name="Normal 4 5 4 3" xfId="832" xr:uid="{83C2B104-55D0-441C-B7B7-7B65FEF866F8}"/>
    <cellStyle name="Normal 4 5 4 3 2" xfId="1931" xr:uid="{681D62A1-69E9-42A1-A437-3548E9201A09}"/>
    <cellStyle name="Normal 4 5 4 4" xfId="1382" xr:uid="{7EF8C9DE-3B31-42C1-B61C-CD05A8173D16}"/>
    <cellStyle name="Normal 4 5 5" xfId="332" xr:uid="{945B4B31-517F-460D-965F-6B92F77B3366}"/>
    <cellStyle name="Normal 4 5 5 2" xfId="968" xr:uid="{C1775D7B-F5DB-46A6-877F-65B0499147A9}"/>
    <cellStyle name="Normal 4 5 5 2 2" xfId="2067" xr:uid="{C5F3EE7C-1E16-434B-973C-76ABCA456268}"/>
    <cellStyle name="Normal 4 5 5 3" xfId="1518" xr:uid="{94C31AD1-B865-454E-B81F-7A3FF99FECA7}"/>
    <cellStyle name="Normal 4 5 6" xfId="696" xr:uid="{262D0ECD-CFC5-4262-B1AA-E58794315D9C}"/>
    <cellStyle name="Normal 4 5 6 2" xfId="1795" xr:uid="{27F3D82D-A6A5-4767-84ED-0803C399958F}"/>
    <cellStyle name="Normal 4 5 7" xfId="1246" xr:uid="{BFB079DA-A63C-4817-9BF2-C29719D1C49B}"/>
    <cellStyle name="Normal 4 6" xfId="77" xr:uid="{00000000-0005-0000-0000-0000C0000000}"/>
    <cellStyle name="Normal 4 6 2" xfId="145" xr:uid="{00000000-0005-0000-0000-0000C1000000}"/>
    <cellStyle name="Normal 4 6 2 2" xfId="281" xr:uid="{00000000-0005-0000-0000-0000C2000000}"/>
    <cellStyle name="Normal 4 6 2 2 2" xfId="554" xr:uid="{2553F14D-A438-4852-9282-CB4EE9453A25}"/>
    <cellStyle name="Normal 4 6 2 2 2 2" xfId="1190" xr:uid="{D7FADAB3-AB82-4ED3-BE2E-4AF0F8910CAD}"/>
    <cellStyle name="Normal 4 6 2 2 2 2 2" xfId="2289" xr:uid="{EE712EC5-8F47-4891-A6AF-75EC2DC41762}"/>
    <cellStyle name="Normal 4 6 2 2 2 3" xfId="1740" xr:uid="{8CFCE1C9-9804-4343-BD3F-DD2B9D46C5DC}"/>
    <cellStyle name="Normal 4 6 2 2 3" xfId="918" xr:uid="{A2AD648B-A9C8-4075-9DAE-74A35D46B132}"/>
    <cellStyle name="Normal 4 6 2 2 3 2" xfId="2017" xr:uid="{C59B82B2-04DD-4C4C-8E20-BA42227B2CDA}"/>
    <cellStyle name="Normal 4 6 2 2 4" xfId="1468" xr:uid="{555C96A7-0215-436B-B0E4-3D0F173A7637}"/>
    <cellStyle name="Normal 4 6 2 3" xfId="418" xr:uid="{0AA2727D-7E62-41D2-945D-D2EAB44FE76C}"/>
    <cellStyle name="Normal 4 6 2 3 2" xfId="1054" xr:uid="{D7925430-D136-432A-B6ED-FFBDBB57EA61}"/>
    <cellStyle name="Normal 4 6 2 3 2 2" xfId="2153" xr:uid="{A54F920F-0C47-47DC-A063-E9776DB363D7}"/>
    <cellStyle name="Normal 4 6 2 3 3" xfId="1604" xr:uid="{B0834975-BB2E-427B-A1A5-15DACD3F37F3}"/>
    <cellStyle name="Normal 4 6 2 4" xfId="782" xr:uid="{3970DD90-213C-41C2-8B8C-1372EE093E01}"/>
    <cellStyle name="Normal 4 6 2 4 2" xfId="1881" xr:uid="{95D52120-B17C-45B6-B7D0-4F7563F8CAE5}"/>
    <cellStyle name="Normal 4 6 2 5" xfId="1332" xr:uid="{15A4B586-E08F-44C3-B6E9-914312812415}"/>
    <cellStyle name="Normal 4 6 3" xfId="213" xr:uid="{00000000-0005-0000-0000-0000C3000000}"/>
    <cellStyle name="Normal 4 6 3 2" xfId="486" xr:uid="{9F37E939-87F8-4D25-A4FA-5314546CE58B}"/>
    <cellStyle name="Normal 4 6 3 2 2" xfId="1122" xr:uid="{EC9239E4-DEFE-4E8C-AC35-DD086BB53CB0}"/>
    <cellStyle name="Normal 4 6 3 2 2 2" xfId="2221" xr:uid="{FBC2969A-ACBA-4402-B378-893D52E1FE6F}"/>
    <cellStyle name="Normal 4 6 3 2 3" xfId="1672" xr:uid="{1AC7089F-B5EB-4C02-8421-0BDCA903E511}"/>
    <cellStyle name="Normal 4 6 3 3" xfId="850" xr:uid="{1B607451-F5C8-4367-B897-7D97AD988E9E}"/>
    <cellStyle name="Normal 4 6 3 3 2" xfId="1949" xr:uid="{C8CE0750-E26C-41C1-844A-E80FE0EE47EA}"/>
    <cellStyle name="Normal 4 6 3 4" xfId="1400" xr:uid="{703C1442-3FCC-4195-8C73-E12137B76C87}"/>
    <cellStyle name="Normal 4 6 4" xfId="350" xr:uid="{E5E51FCC-3BF6-40D1-9640-6EDD0DE9907A}"/>
    <cellStyle name="Normal 4 6 4 2" xfId="986" xr:uid="{C4C7847C-24C8-4BEC-A2DF-4C31FFA5337D}"/>
    <cellStyle name="Normal 4 6 4 2 2" xfId="2085" xr:uid="{D5062B14-5F07-43E6-B55C-AE40E91BA726}"/>
    <cellStyle name="Normal 4 6 4 3" xfId="1536" xr:uid="{6F105AC3-909D-4E4D-915D-F608D81FB9C1}"/>
    <cellStyle name="Normal 4 6 5" xfId="714" xr:uid="{DBD91AF7-696E-4765-8EDE-A69C85BB9414}"/>
    <cellStyle name="Normal 4 6 5 2" xfId="1813" xr:uid="{41B32944-2738-45BE-AFEE-BD1C1D664D3A}"/>
    <cellStyle name="Normal 4 6 6" xfId="1264" xr:uid="{9E149D9A-B46B-4F84-8828-5BCD977621A7}"/>
    <cellStyle name="Normal 4 7" xfId="111" xr:uid="{00000000-0005-0000-0000-0000C4000000}"/>
    <cellStyle name="Normal 4 7 2" xfId="247" xr:uid="{00000000-0005-0000-0000-0000C5000000}"/>
    <cellStyle name="Normal 4 7 2 2" xfId="520" xr:uid="{8948A8CD-9B35-4C2F-BCA1-AA3418D50468}"/>
    <cellStyle name="Normal 4 7 2 2 2" xfId="1156" xr:uid="{012A63FA-1A11-43CA-A29C-86863EEB5DC4}"/>
    <cellStyle name="Normal 4 7 2 2 2 2" xfId="2255" xr:uid="{F5CC6671-CECF-490C-9DB8-B6D564C7716D}"/>
    <cellStyle name="Normal 4 7 2 2 3" xfId="1706" xr:uid="{22550571-15D9-4DC6-B97A-0AFAB71A7BA9}"/>
    <cellStyle name="Normal 4 7 2 3" xfId="884" xr:uid="{7211A3E7-E981-40A2-A576-7A0E0FB26BFD}"/>
    <cellStyle name="Normal 4 7 2 3 2" xfId="1983" xr:uid="{B3B2337B-8361-4B82-89EB-D14077700552}"/>
    <cellStyle name="Normal 4 7 2 4" xfId="1434" xr:uid="{CC81DA98-E293-4722-9750-680FA948EEDB}"/>
    <cellStyle name="Normal 4 7 3" xfId="384" xr:uid="{96E6D938-A99C-4E36-8C96-69E19B1CD117}"/>
    <cellStyle name="Normal 4 7 3 2" xfId="1020" xr:uid="{D0C3A66F-3112-46B4-AE9A-CFF37816CF8D}"/>
    <cellStyle name="Normal 4 7 3 2 2" xfId="2119" xr:uid="{B057C467-7E71-4BDF-8C59-6D35C0A6A76D}"/>
    <cellStyle name="Normal 4 7 3 3" xfId="1570" xr:uid="{4FA42062-534F-4944-BD82-CB400E063A31}"/>
    <cellStyle name="Normal 4 7 4" xfId="748" xr:uid="{A38EB6E7-D3FF-41F5-8C76-A21D63BA6822}"/>
    <cellStyle name="Normal 4 7 4 2" xfId="1847" xr:uid="{62BC9B0A-BF94-4B04-ADE0-DCE14E06EE65}"/>
    <cellStyle name="Normal 4 7 5" xfId="1298" xr:uid="{96AAC676-A40D-445A-A2C0-160EAA5292C1}"/>
    <cellStyle name="Normal 4 8" xfId="179" xr:uid="{00000000-0005-0000-0000-0000C6000000}"/>
    <cellStyle name="Normal 4 8 2" xfId="452" xr:uid="{79B0FA8B-16B6-46EC-BD74-37F4B55F2F31}"/>
    <cellStyle name="Normal 4 8 2 2" xfId="1088" xr:uid="{62C9356F-7E2B-4A62-AF6C-C58E8AA905D5}"/>
    <cellStyle name="Normal 4 8 2 2 2" xfId="2187" xr:uid="{A2D91FC2-D1C5-4571-AE99-603C3421C94A}"/>
    <cellStyle name="Normal 4 8 2 3" xfId="1638" xr:uid="{48C6D235-1ED1-4489-92C2-EF6673B7A29D}"/>
    <cellStyle name="Normal 4 8 3" xfId="816" xr:uid="{588AC455-9A72-4E33-80D1-60546E61B10A}"/>
    <cellStyle name="Normal 4 8 3 2" xfId="1915" xr:uid="{276AC8F0-6281-40CD-B6BC-F755F5DEA288}"/>
    <cellStyle name="Normal 4 8 4" xfId="1366" xr:uid="{FD99C8D2-9424-4EFD-88F0-A55F71195477}"/>
    <cellStyle name="Normal 4 9" xfId="316" xr:uid="{1293D297-643A-4514-A67C-B1B43A46A964}"/>
    <cellStyle name="Normal 4 9 2" xfId="952" xr:uid="{F68DF840-A067-4FBC-81BA-9466B859C158}"/>
    <cellStyle name="Normal 4 9 2 2" xfId="2051" xr:uid="{1DA02690-20EA-4CCC-A873-8038BF1CD072}"/>
    <cellStyle name="Normal 4 9 3" xfId="1502" xr:uid="{90D44A1A-3F9D-4CB5-BC6A-4E825661C9D4}"/>
    <cellStyle name="Normal 40" xfId="614" xr:uid="{3DFFD86D-790E-477E-BFDA-12641D28D502}"/>
    <cellStyle name="Normal 41" xfId="615" xr:uid="{D841094C-FA0B-4AE1-A8DC-6E238BC31FB9}"/>
    <cellStyle name="Normal 42" xfId="616" xr:uid="{04C0CEB5-6EF7-4A1C-B24E-78E183B60127}"/>
    <cellStyle name="Normal 43" xfId="617" xr:uid="{C2966CE6-0357-4C81-9549-26BED8E7A697}"/>
    <cellStyle name="Normal 44" xfId="618" xr:uid="{1132891D-6EDB-46D0-A654-7CDF818923EF}"/>
    <cellStyle name="Normal 45" xfId="619" xr:uid="{A379898A-3DE1-4B4B-9748-AF75D143D82F}"/>
    <cellStyle name="Normal 46" xfId="620" xr:uid="{D8D6356A-6C92-40F5-A22F-760951C15EEF}"/>
    <cellStyle name="Normal 47" xfId="621" xr:uid="{4244D4D8-0474-4F94-9C0F-2BEAE0EB2365}"/>
    <cellStyle name="Normal 48" xfId="622" xr:uid="{3FA805DE-D841-4ABC-85DE-EDFC9B0A9A59}"/>
    <cellStyle name="Normal 49" xfId="623" xr:uid="{C7326851-9363-4D4E-BA8F-B91C47EDB492}"/>
    <cellStyle name="Normal 5" xfId="30" xr:uid="{00000000-0005-0000-0000-0000C7000000}"/>
    <cellStyle name="Normal 5 10" xfId="681" xr:uid="{0AFB2F32-232D-41EE-9DC4-0D44B0B363E9}"/>
    <cellStyle name="Normal 5 10 2" xfId="1780" xr:uid="{22CBC557-EE12-43A1-BC47-1953161D6529}"/>
    <cellStyle name="Normal 5 11" xfId="1231" xr:uid="{C903CA6D-F1FD-48C0-A4D6-83CCBC1E16E5}"/>
    <cellStyle name="Normal 5 2" xfId="37" xr:uid="{00000000-0005-0000-0000-0000C8000000}"/>
    <cellStyle name="Normal 5 2 2" xfId="44" xr:uid="{00000000-0005-0000-0000-0000C9000000}"/>
    <cellStyle name="Normal 5 2 2 2" xfId="70" xr:uid="{00000000-0005-0000-0000-0000CA000000}"/>
    <cellStyle name="Normal 5 2 2 2 2" xfId="105" xr:uid="{00000000-0005-0000-0000-0000CB000000}"/>
    <cellStyle name="Normal 5 2 2 2 2 2" xfId="173" xr:uid="{00000000-0005-0000-0000-0000CC000000}"/>
    <cellStyle name="Normal 5 2 2 2 2 2 2" xfId="309" xr:uid="{00000000-0005-0000-0000-0000CD000000}"/>
    <cellStyle name="Normal 5 2 2 2 2 2 2 2" xfId="582" xr:uid="{9C09CB6D-6BA3-4B37-AF45-A04EB8C6C3DF}"/>
    <cellStyle name="Normal 5 2 2 2 2 2 2 2 2" xfId="1218" xr:uid="{795C2B67-8063-4907-86AF-256BD68DF3B1}"/>
    <cellStyle name="Normal 5 2 2 2 2 2 2 2 2 2" xfId="2317" xr:uid="{D917F0D1-6BD0-4458-ACFC-5B63AFE06D52}"/>
    <cellStyle name="Normal 5 2 2 2 2 2 2 2 3" xfId="1768" xr:uid="{9C59029B-A123-4197-A305-8A2F49CD4309}"/>
    <cellStyle name="Normal 5 2 2 2 2 2 2 3" xfId="946" xr:uid="{6E4BF618-52E0-4C54-9229-26E2868A26A9}"/>
    <cellStyle name="Normal 5 2 2 2 2 2 2 3 2" xfId="2045" xr:uid="{DB318D28-7E76-41C1-AC76-0712DEFE9A53}"/>
    <cellStyle name="Normal 5 2 2 2 2 2 2 4" xfId="1496" xr:uid="{B62D3A32-CA79-4CFC-9C84-84872D882D21}"/>
    <cellStyle name="Normal 5 2 2 2 2 2 3" xfId="446" xr:uid="{3E47EE35-0F13-4199-8436-0D1E538ECE1C}"/>
    <cellStyle name="Normal 5 2 2 2 2 2 3 2" xfId="1082" xr:uid="{85B541B8-9A76-4BAE-A5AB-3331E4708945}"/>
    <cellStyle name="Normal 5 2 2 2 2 2 3 2 2" xfId="2181" xr:uid="{D225D5CF-1F2F-4392-A9A4-1ECF91C31885}"/>
    <cellStyle name="Normal 5 2 2 2 2 2 3 3" xfId="1632" xr:uid="{FF268DB5-6A85-4EDB-BEFB-960A7AF70207}"/>
    <cellStyle name="Normal 5 2 2 2 2 2 4" xfId="810" xr:uid="{5A4D7BE6-861C-4689-9B5A-5378C7EE790A}"/>
    <cellStyle name="Normal 5 2 2 2 2 2 4 2" xfId="1909" xr:uid="{5885BE35-5BEF-4D50-99AF-BA87E32103C7}"/>
    <cellStyle name="Normal 5 2 2 2 2 2 5" xfId="1360" xr:uid="{5095DE64-0FD1-4A7C-AA7E-E2C5DD25008B}"/>
    <cellStyle name="Normal 5 2 2 2 2 3" xfId="241" xr:uid="{00000000-0005-0000-0000-0000CE000000}"/>
    <cellStyle name="Normal 5 2 2 2 2 3 2" xfId="514" xr:uid="{73873760-645C-4D22-B150-3B0E943DC203}"/>
    <cellStyle name="Normal 5 2 2 2 2 3 2 2" xfId="1150" xr:uid="{CA39274E-BDDF-4E3F-8594-227DC940C051}"/>
    <cellStyle name="Normal 5 2 2 2 2 3 2 2 2" xfId="2249" xr:uid="{451679D6-01C2-4DD4-B826-5B14E9C39BA6}"/>
    <cellStyle name="Normal 5 2 2 2 2 3 2 3" xfId="1700" xr:uid="{05B348CE-C507-40AE-827E-0FF4BA79EA4A}"/>
    <cellStyle name="Normal 5 2 2 2 2 3 3" xfId="878" xr:uid="{AE0BBA95-A92C-4070-8C95-4E5743372D17}"/>
    <cellStyle name="Normal 5 2 2 2 2 3 3 2" xfId="1977" xr:uid="{FAB792C3-A188-4A40-A591-9F4FE98A2ADC}"/>
    <cellStyle name="Normal 5 2 2 2 2 3 4" xfId="1428" xr:uid="{B957AE9B-3B2E-4488-9608-7DEB77B5B02A}"/>
    <cellStyle name="Normal 5 2 2 2 2 4" xfId="378" xr:uid="{15941935-7CDA-4ED9-BB39-16C4B9BBFA28}"/>
    <cellStyle name="Normal 5 2 2 2 2 4 2" xfId="1014" xr:uid="{89F08FAC-33BB-4ACB-9341-DBF1E64DB1BC}"/>
    <cellStyle name="Normal 5 2 2 2 2 4 2 2" xfId="2113" xr:uid="{5226CFAF-95E6-44E8-8762-39BBFB6B0DFF}"/>
    <cellStyle name="Normal 5 2 2 2 2 4 3" xfId="1564" xr:uid="{810FD9CB-9C52-4453-B82E-83412ECCDE48}"/>
    <cellStyle name="Normal 5 2 2 2 2 5" xfId="742" xr:uid="{FBF3D1B4-1B1F-4101-8827-9CA0171EF3AA}"/>
    <cellStyle name="Normal 5 2 2 2 2 5 2" xfId="1841" xr:uid="{3DCAE58A-8D2D-46BD-90A3-4E076637AFFD}"/>
    <cellStyle name="Normal 5 2 2 2 2 6" xfId="1292" xr:uid="{5C79FAB6-009D-4AFE-8813-F57BE3F96672}"/>
    <cellStyle name="Normal 5 2 2 2 3" xfId="139" xr:uid="{00000000-0005-0000-0000-0000CF000000}"/>
    <cellStyle name="Normal 5 2 2 2 3 2" xfId="275" xr:uid="{00000000-0005-0000-0000-0000D0000000}"/>
    <cellStyle name="Normal 5 2 2 2 3 2 2" xfId="548" xr:uid="{62F7601F-F3E5-4650-8BCD-B16E2C9EC349}"/>
    <cellStyle name="Normal 5 2 2 2 3 2 2 2" xfId="1184" xr:uid="{0DE6F778-E457-444A-B61D-FB526CDBD818}"/>
    <cellStyle name="Normal 5 2 2 2 3 2 2 2 2" xfId="2283" xr:uid="{78CB6C21-999E-45E3-BE6C-0D36E5BE8D99}"/>
    <cellStyle name="Normal 5 2 2 2 3 2 2 3" xfId="1734" xr:uid="{70375F88-DF72-4C4D-8C1C-6CFF1C79C4C1}"/>
    <cellStyle name="Normal 5 2 2 2 3 2 3" xfId="912" xr:uid="{332E68C2-BF2C-404D-912E-55CFFA1AB0C7}"/>
    <cellStyle name="Normal 5 2 2 2 3 2 3 2" xfId="2011" xr:uid="{908269AD-F2CE-465D-858D-389F94224E9C}"/>
    <cellStyle name="Normal 5 2 2 2 3 2 4" xfId="1462" xr:uid="{E52AD23E-FF38-4008-9468-704DE1DCE082}"/>
    <cellStyle name="Normal 5 2 2 2 3 3" xfId="412" xr:uid="{11F84D2C-10C1-44F6-A97D-ACB5FB9EAB66}"/>
    <cellStyle name="Normal 5 2 2 2 3 3 2" xfId="1048" xr:uid="{555BEADA-41D4-4089-9183-1FFDE20A064F}"/>
    <cellStyle name="Normal 5 2 2 2 3 3 2 2" xfId="2147" xr:uid="{3A05B362-9079-4A3E-A26E-80A130810023}"/>
    <cellStyle name="Normal 5 2 2 2 3 3 3" xfId="1598" xr:uid="{4DE3863C-2935-4733-9040-E97DF668ACB6}"/>
    <cellStyle name="Normal 5 2 2 2 3 4" xfId="776" xr:uid="{59C8CA96-5681-4FF5-B179-A49EA74A3D9E}"/>
    <cellStyle name="Normal 5 2 2 2 3 4 2" xfId="1875" xr:uid="{F9BF650F-B9D1-4C85-A179-FF1176327C29}"/>
    <cellStyle name="Normal 5 2 2 2 3 5" xfId="1326" xr:uid="{2357D753-B19B-48D8-B7C3-5666FA7300F6}"/>
    <cellStyle name="Normal 5 2 2 2 4" xfId="207" xr:uid="{00000000-0005-0000-0000-0000D1000000}"/>
    <cellStyle name="Normal 5 2 2 2 4 2" xfId="480" xr:uid="{61D88DE4-C3DD-486F-81EA-F88B97149450}"/>
    <cellStyle name="Normal 5 2 2 2 4 2 2" xfId="1116" xr:uid="{F4226EE1-BBC5-4B54-B4ED-E239731B3750}"/>
    <cellStyle name="Normal 5 2 2 2 4 2 2 2" xfId="2215" xr:uid="{48E8C7CC-5FA7-43A8-9298-61EFC4473520}"/>
    <cellStyle name="Normal 5 2 2 2 4 2 3" xfId="1666" xr:uid="{3ED92D05-0177-4DF8-B194-88566DC72924}"/>
    <cellStyle name="Normal 5 2 2 2 4 3" xfId="844" xr:uid="{8D148B3E-B886-4243-ACC3-6062E1E1FA7F}"/>
    <cellStyle name="Normal 5 2 2 2 4 3 2" xfId="1943" xr:uid="{6459B4DE-0101-4679-B345-7100ECC6F26D}"/>
    <cellStyle name="Normal 5 2 2 2 4 4" xfId="1394" xr:uid="{A5F51AB9-579F-428D-9525-7AAA486D0065}"/>
    <cellStyle name="Normal 5 2 2 2 5" xfId="344" xr:uid="{0E4293BA-C107-47A2-A537-8ACCDE083512}"/>
    <cellStyle name="Normal 5 2 2 2 5 2" xfId="980" xr:uid="{BC32704B-DF10-4135-BDC7-A6F6F6A18EBE}"/>
    <cellStyle name="Normal 5 2 2 2 5 2 2" xfId="2079" xr:uid="{EE520462-483F-4C87-9A70-3ED4FE0947C9}"/>
    <cellStyle name="Normal 5 2 2 2 5 3" xfId="1530" xr:uid="{0DA21916-E887-4FEA-A160-6FC576031FDC}"/>
    <cellStyle name="Normal 5 2 2 2 6" xfId="708" xr:uid="{83069270-2AA2-49A2-9070-08D051865D67}"/>
    <cellStyle name="Normal 5 2 2 2 6 2" xfId="1807" xr:uid="{787558FF-8402-4EBE-B603-6B110AC68E25}"/>
    <cellStyle name="Normal 5 2 2 2 7" xfId="1258" xr:uid="{4497E94D-7511-411D-85D7-311C0A3B62C9}"/>
    <cellStyle name="Normal 5 2 2 3" xfId="89" xr:uid="{00000000-0005-0000-0000-0000D2000000}"/>
    <cellStyle name="Normal 5 2 2 3 2" xfId="157" xr:uid="{00000000-0005-0000-0000-0000D3000000}"/>
    <cellStyle name="Normal 5 2 2 3 2 2" xfId="293" xr:uid="{00000000-0005-0000-0000-0000D4000000}"/>
    <cellStyle name="Normal 5 2 2 3 2 2 2" xfId="566" xr:uid="{8D55BC7C-49D7-4BB2-94C1-257E5BF76E68}"/>
    <cellStyle name="Normal 5 2 2 3 2 2 2 2" xfId="1202" xr:uid="{DA9B00A5-242E-4417-B95B-D515F66D6A88}"/>
    <cellStyle name="Normal 5 2 2 3 2 2 2 2 2" xfId="2301" xr:uid="{857F8898-3009-4DAF-A487-7C02958ED0D0}"/>
    <cellStyle name="Normal 5 2 2 3 2 2 2 3" xfId="1752" xr:uid="{80AAC54B-FACF-442F-8639-3DA4DEA616D6}"/>
    <cellStyle name="Normal 5 2 2 3 2 2 3" xfId="930" xr:uid="{F74CEC99-7339-44F3-A8E8-7BB2EE0105CA}"/>
    <cellStyle name="Normal 5 2 2 3 2 2 3 2" xfId="2029" xr:uid="{07651AED-4039-4E61-B8B1-EAEA8E3D1147}"/>
    <cellStyle name="Normal 5 2 2 3 2 2 4" xfId="1480" xr:uid="{1661734E-09EF-4008-8F14-0D8A19AD3DA1}"/>
    <cellStyle name="Normal 5 2 2 3 2 3" xfId="430" xr:uid="{3B9C21E7-A961-4ED2-A72C-3B12370583DD}"/>
    <cellStyle name="Normal 5 2 2 3 2 3 2" xfId="1066" xr:uid="{285930B2-CB2C-4C19-87C6-D155CE7DDB41}"/>
    <cellStyle name="Normal 5 2 2 3 2 3 2 2" xfId="2165" xr:uid="{4F8D2AC7-9CE9-407E-A773-D2C7A2D55454}"/>
    <cellStyle name="Normal 5 2 2 3 2 3 3" xfId="1616" xr:uid="{9B419D3D-347D-46C7-951A-E9AD0A630A45}"/>
    <cellStyle name="Normal 5 2 2 3 2 4" xfId="794" xr:uid="{A9B7C0D7-CC45-4AC0-BCAF-55EC8CBAF946}"/>
    <cellStyle name="Normal 5 2 2 3 2 4 2" xfId="1893" xr:uid="{532AA0ED-C42D-41B7-BDAF-B1B5693C3F0A}"/>
    <cellStyle name="Normal 5 2 2 3 2 5" xfId="1344" xr:uid="{CC5D028E-8C85-4A09-B452-EFF0AE1F6F60}"/>
    <cellStyle name="Normal 5 2 2 3 3" xfId="225" xr:uid="{00000000-0005-0000-0000-0000D5000000}"/>
    <cellStyle name="Normal 5 2 2 3 3 2" xfId="498" xr:uid="{9F12296D-79AD-4634-AAED-120C2DD446F1}"/>
    <cellStyle name="Normal 5 2 2 3 3 2 2" xfId="1134" xr:uid="{A49BC7AA-7315-48B5-8054-D286532BC3E8}"/>
    <cellStyle name="Normal 5 2 2 3 3 2 2 2" xfId="2233" xr:uid="{FBCF04A0-FFA5-477F-B5FF-14F996D51A0F}"/>
    <cellStyle name="Normal 5 2 2 3 3 2 3" xfId="1684" xr:uid="{FAB07619-9677-491A-9508-FA13E006E5A6}"/>
    <cellStyle name="Normal 5 2 2 3 3 3" xfId="862" xr:uid="{98F6E404-26FA-4F2A-A8C8-C50BE0028A0A}"/>
    <cellStyle name="Normal 5 2 2 3 3 3 2" xfId="1961" xr:uid="{B654FDB4-EF77-4AB9-9B9E-6D8AF239DEC0}"/>
    <cellStyle name="Normal 5 2 2 3 3 4" xfId="1412" xr:uid="{8A8BA3BE-6626-4E88-ADF8-646C5B4822E3}"/>
    <cellStyle name="Normal 5 2 2 3 4" xfId="362" xr:uid="{69D281E0-A6FF-4357-851D-1D424064925E}"/>
    <cellStyle name="Normal 5 2 2 3 4 2" xfId="998" xr:uid="{51CE2769-F3BF-4398-8191-8689F04D60B9}"/>
    <cellStyle name="Normal 5 2 2 3 4 2 2" xfId="2097" xr:uid="{B74C8FF2-3324-4037-9E40-89BCA5003B76}"/>
    <cellStyle name="Normal 5 2 2 3 4 3" xfId="1548" xr:uid="{9764E75B-ABF4-4892-840E-68023713F6D3}"/>
    <cellStyle name="Normal 5 2 2 3 5" xfId="726" xr:uid="{5662A309-0C65-43F8-B469-2224B43DF052}"/>
    <cellStyle name="Normal 5 2 2 3 5 2" xfId="1825" xr:uid="{E6C184E7-636A-468D-B58F-1342D05F4B57}"/>
    <cellStyle name="Normal 5 2 2 3 6" xfId="1276" xr:uid="{A82A9B07-DC35-4571-BE52-C141484C79B3}"/>
    <cellStyle name="Normal 5 2 2 4" xfId="123" xr:uid="{00000000-0005-0000-0000-0000D6000000}"/>
    <cellStyle name="Normal 5 2 2 4 2" xfId="259" xr:uid="{00000000-0005-0000-0000-0000D7000000}"/>
    <cellStyle name="Normal 5 2 2 4 2 2" xfId="532" xr:uid="{68E6C250-4194-4372-A7EC-F12513462830}"/>
    <cellStyle name="Normal 5 2 2 4 2 2 2" xfId="1168" xr:uid="{35819750-C7B2-4C68-B9A9-69E8C5A7E15D}"/>
    <cellStyle name="Normal 5 2 2 4 2 2 2 2" xfId="2267" xr:uid="{0A2F853F-524F-4661-A92B-E60FC812130A}"/>
    <cellStyle name="Normal 5 2 2 4 2 2 3" xfId="1718" xr:uid="{51B1B50B-1141-421D-8FB2-06437C2FC9E0}"/>
    <cellStyle name="Normal 5 2 2 4 2 3" xfId="896" xr:uid="{1F423117-A3F8-4C08-903C-5557DF8C84AD}"/>
    <cellStyle name="Normal 5 2 2 4 2 3 2" xfId="1995" xr:uid="{C8DF4571-5037-44A1-A171-560D10D1D882}"/>
    <cellStyle name="Normal 5 2 2 4 2 4" xfId="1446" xr:uid="{53613A35-CC8D-41A0-8999-318F850BF006}"/>
    <cellStyle name="Normal 5 2 2 4 3" xfId="396" xr:uid="{7429F10F-F61F-4C4C-BE69-930034DD9272}"/>
    <cellStyle name="Normal 5 2 2 4 3 2" xfId="1032" xr:uid="{1C3136C4-8CCB-4C3F-8544-12C74F7E821A}"/>
    <cellStyle name="Normal 5 2 2 4 3 2 2" xfId="2131" xr:uid="{952ED942-3975-40E7-8724-37AD35EC4A79}"/>
    <cellStyle name="Normal 5 2 2 4 3 3" xfId="1582" xr:uid="{47FB4C5A-FA95-4613-B583-38490A8091DF}"/>
    <cellStyle name="Normal 5 2 2 4 4" xfId="760" xr:uid="{84D0AC6E-F921-4621-967B-1205A7C34085}"/>
    <cellStyle name="Normal 5 2 2 4 4 2" xfId="1859" xr:uid="{0DB6A7DE-1E63-492F-ABF8-2E8EE68C68F9}"/>
    <cellStyle name="Normal 5 2 2 4 5" xfId="1310" xr:uid="{A30C4343-7F08-486D-AC49-5BD30738E6E2}"/>
    <cellStyle name="Normal 5 2 2 5" xfId="191" xr:uid="{00000000-0005-0000-0000-0000D8000000}"/>
    <cellStyle name="Normal 5 2 2 5 2" xfId="464" xr:uid="{A22EC6C9-2E69-486B-9C9C-6E49B98D4F21}"/>
    <cellStyle name="Normal 5 2 2 5 2 2" xfId="1100" xr:uid="{66CB3FF3-8501-4266-8323-5334281E4830}"/>
    <cellStyle name="Normal 5 2 2 5 2 2 2" xfId="2199" xr:uid="{60739787-0C87-4E9F-9658-463235F82823}"/>
    <cellStyle name="Normal 5 2 2 5 2 3" xfId="1650" xr:uid="{C0A56627-4C30-4DAD-B9FE-26427CC3B248}"/>
    <cellStyle name="Normal 5 2 2 5 3" xfId="828" xr:uid="{13D957DB-4CB8-4C16-B2EF-ABAB71844461}"/>
    <cellStyle name="Normal 5 2 2 5 3 2" xfId="1927" xr:uid="{7A56F93D-D73F-4978-9314-F3F5C6FAB2C9}"/>
    <cellStyle name="Normal 5 2 2 5 4" xfId="1378" xr:uid="{A358733E-05CB-4A1D-AC04-44F0E399FEA9}"/>
    <cellStyle name="Normal 5 2 2 6" xfId="328" xr:uid="{D5FC1452-6DDE-4E51-ACA2-851FF4DDABCD}"/>
    <cellStyle name="Normal 5 2 2 6 2" xfId="964" xr:uid="{A266D2DD-309C-4F19-B3A0-1B006D3AD275}"/>
    <cellStyle name="Normal 5 2 2 6 2 2" xfId="2063" xr:uid="{E17F7E64-CBFF-4737-97A1-FC56657C8F39}"/>
    <cellStyle name="Normal 5 2 2 6 3" xfId="1514" xr:uid="{3B229A08-DD88-4791-8F88-EEC0E88DDEE6}"/>
    <cellStyle name="Normal 5 2 2 7" xfId="692" xr:uid="{A23479D6-583A-4D50-B76D-667AC0BD8FC7}"/>
    <cellStyle name="Normal 5 2 2 7 2" xfId="1791" xr:uid="{9ABB2F5B-6AE2-422F-80F4-FC8DDFD2EC50}"/>
    <cellStyle name="Normal 5 2 2 8" xfId="1242" xr:uid="{75D74CC6-E5B0-4E4E-81DA-E8C6E0679145}"/>
    <cellStyle name="Normal 5 2 3" xfId="63" xr:uid="{00000000-0005-0000-0000-0000D9000000}"/>
    <cellStyle name="Normal 5 2 3 2" xfId="98" xr:uid="{00000000-0005-0000-0000-0000DA000000}"/>
    <cellStyle name="Normal 5 2 3 2 2" xfId="166" xr:uid="{00000000-0005-0000-0000-0000DB000000}"/>
    <cellStyle name="Normal 5 2 3 2 2 2" xfId="302" xr:uid="{00000000-0005-0000-0000-0000DC000000}"/>
    <cellStyle name="Normal 5 2 3 2 2 2 2" xfId="575" xr:uid="{DD598B24-A69E-44A1-9A7A-60F7A12B65BC}"/>
    <cellStyle name="Normal 5 2 3 2 2 2 2 2" xfId="1211" xr:uid="{B79CBE8C-23B2-40ED-A51C-2F10238777DF}"/>
    <cellStyle name="Normal 5 2 3 2 2 2 2 2 2" xfId="2310" xr:uid="{36B2ED5E-858E-454F-AEFA-79BD82DFA47A}"/>
    <cellStyle name="Normal 5 2 3 2 2 2 2 3" xfId="1761" xr:uid="{607F357B-FB8D-4C69-A69D-055336C734B5}"/>
    <cellStyle name="Normal 5 2 3 2 2 2 3" xfId="939" xr:uid="{CC7929F6-4399-446E-A5AF-55DD3C52F8DF}"/>
    <cellStyle name="Normal 5 2 3 2 2 2 3 2" xfId="2038" xr:uid="{5AE8F6E2-6F59-4BB8-883E-ADAB3464C7F3}"/>
    <cellStyle name="Normal 5 2 3 2 2 2 4" xfId="1489" xr:uid="{08177A74-F7B3-4AAB-A717-0AB2B17304B7}"/>
    <cellStyle name="Normal 5 2 3 2 2 3" xfId="439" xr:uid="{DCEF1957-81C9-486F-A67B-685B275BD5DB}"/>
    <cellStyle name="Normal 5 2 3 2 2 3 2" xfId="1075" xr:uid="{A6197A73-2686-4961-8874-E1193360D2EF}"/>
    <cellStyle name="Normal 5 2 3 2 2 3 2 2" xfId="2174" xr:uid="{E418F944-D2E5-4B5D-B7E9-882C9D87FF5A}"/>
    <cellStyle name="Normal 5 2 3 2 2 3 3" xfId="1625" xr:uid="{5AFBC38F-F1B1-4826-90D3-4B124D2B5CE9}"/>
    <cellStyle name="Normal 5 2 3 2 2 4" xfId="803" xr:uid="{6256FBEB-3F4C-4986-85AB-5F22C7AA5ED9}"/>
    <cellStyle name="Normal 5 2 3 2 2 4 2" xfId="1902" xr:uid="{8508B8CD-8DFC-4510-B1D6-E850196D4A11}"/>
    <cellStyle name="Normal 5 2 3 2 2 5" xfId="1353" xr:uid="{40C0454C-B14A-4633-9C87-E91D9CCE4DD1}"/>
    <cellStyle name="Normal 5 2 3 2 3" xfId="234" xr:uid="{00000000-0005-0000-0000-0000DD000000}"/>
    <cellStyle name="Normal 5 2 3 2 3 2" xfId="507" xr:uid="{CE6F760A-B189-4D03-8102-5FBD81916383}"/>
    <cellStyle name="Normal 5 2 3 2 3 2 2" xfId="1143" xr:uid="{E438BC4A-9028-44B6-9519-20579376FD43}"/>
    <cellStyle name="Normal 5 2 3 2 3 2 2 2" xfId="2242" xr:uid="{321E1D5B-6E1F-4911-9E7E-FD11135367F6}"/>
    <cellStyle name="Normal 5 2 3 2 3 2 3" xfId="1693" xr:uid="{E4439EC4-520F-4713-88B5-74105F0909C9}"/>
    <cellStyle name="Normal 5 2 3 2 3 3" xfId="871" xr:uid="{7DEE752D-ED5B-4A1B-929C-CC6391ACB36D}"/>
    <cellStyle name="Normal 5 2 3 2 3 3 2" xfId="1970" xr:uid="{23BC3E7A-04A4-4210-93E1-83C06FC1D2F3}"/>
    <cellStyle name="Normal 5 2 3 2 3 4" xfId="1421" xr:uid="{2EC656A3-7030-4A7B-9DAE-3413A008B352}"/>
    <cellStyle name="Normal 5 2 3 2 4" xfId="371" xr:uid="{649587E5-EE53-444D-9D7C-38BE7A495BD7}"/>
    <cellStyle name="Normal 5 2 3 2 4 2" xfId="1007" xr:uid="{D715E9A6-5769-4A2A-8B1A-71D591E99610}"/>
    <cellStyle name="Normal 5 2 3 2 4 2 2" xfId="2106" xr:uid="{043E1008-88AD-4CAA-8AE4-AC7FBF882D0C}"/>
    <cellStyle name="Normal 5 2 3 2 4 3" xfId="1557" xr:uid="{BE64B1EE-438F-4EC8-A42A-5EC40AD32541}"/>
    <cellStyle name="Normal 5 2 3 2 5" xfId="735" xr:uid="{9542C862-2E57-48EF-A8FE-BA4B0DF433B5}"/>
    <cellStyle name="Normal 5 2 3 2 5 2" xfId="1834" xr:uid="{1641194B-5E77-4C8F-8490-CA01DCC92629}"/>
    <cellStyle name="Normal 5 2 3 2 6" xfId="1285" xr:uid="{92D1C1FA-BF2C-4DDE-9CE4-C52CDCAFA16F}"/>
    <cellStyle name="Normal 5 2 3 3" xfId="132" xr:uid="{00000000-0005-0000-0000-0000DE000000}"/>
    <cellStyle name="Normal 5 2 3 3 2" xfId="268" xr:uid="{00000000-0005-0000-0000-0000DF000000}"/>
    <cellStyle name="Normal 5 2 3 3 2 2" xfId="541" xr:uid="{5615A327-047C-4E24-B127-6B488AC81633}"/>
    <cellStyle name="Normal 5 2 3 3 2 2 2" xfId="1177" xr:uid="{2CBD4904-D18F-4DDE-89DF-F43B09420FD4}"/>
    <cellStyle name="Normal 5 2 3 3 2 2 2 2" xfId="2276" xr:uid="{B11A3E8F-2F59-48ED-B16E-807A6D5E2615}"/>
    <cellStyle name="Normal 5 2 3 3 2 2 3" xfId="1727" xr:uid="{570A6744-D8AA-49FD-BF4C-70D4BBBDDEB5}"/>
    <cellStyle name="Normal 5 2 3 3 2 3" xfId="905" xr:uid="{B07E53A7-B4F4-48F9-985B-A675BCB519A8}"/>
    <cellStyle name="Normal 5 2 3 3 2 3 2" xfId="2004" xr:uid="{720CE5E2-2F25-46C0-AC95-393D20B91729}"/>
    <cellStyle name="Normal 5 2 3 3 2 4" xfId="1455" xr:uid="{7796C0B6-18AC-4DD7-AF16-1F2E71EADD97}"/>
    <cellStyle name="Normal 5 2 3 3 3" xfId="405" xr:uid="{B20BC632-CFD5-4E63-B877-9E4062B7ABC4}"/>
    <cellStyle name="Normal 5 2 3 3 3 2" xfId="1041" xr:uid="{F4EED807-1E3F-4BCC-9664-38E343F5640C}"/>
    <cellStyle name="Normal 5 2 3 3 3 2 2" xfId="2140" xr:uid="{EE08CF05-5EBC-4D52-99AF-79D7F10F087D}"/>
    <cellStyle name="Normal 5 2 3 3 3 3" xfId="1591" xr:uid="{9289F26F-2AA3-4798-A898-E34FE4CD7763}"/>
    <cellStyle name="Normal 5 2 3 3 4" xfId="769" xr:uid="{B5B51EDB-864F-4893-9300-B3E14A756668}"/>
    <cellStyle name="Normal 5 2 3 3 4 2" xfId="1868" xr:uid="{9C09A08B-1D3A-4D93-BEC5-602C8B37D06D}"/>
    <cellStyle name="Normal 5 2 3 3 5" xfId="1319" xr:uid="{80EADBCA-6DEB-42A3-8D1B-B40FF872B1FA}"/>
    <cellStyle name="Normal 5 2 3 4" xfId="200" xr:uid="{00000000-0005-0000-0000-0000E0000000}"/>
    <cellStyle name="Normal 5 2 3 4 2" xfId="473" xr:uid="{E61037A2-4551-4319-A52C-0B4081DD7769}"/>
    <cellStyle name="Normal 5 2 3 4 2 2" xfId="1109" xr:uid="{B27F3F15-B9B7-4719-A8B9-4DE973B29253}"/>
    <cellStyle name="Normal 5 2 3 4 2 2 2" xfId="2208" xr:uid="{8822347F-0EA5-4BE0-AD6E-CB64A1EF8151}"/>
    <cellStyle name="Normal 5 2 3 4 2 3" xfId="1659" xr:uid="{0CF9F05F-86B3-4874-8D45-83E74B310F8D}"/>
    <cellStyle name="Normal 5 2 3 4 3" xfId="837" xr:uid="{4DB06DA7-F883-4E57-ABA4-F4E5C69E3884}"/>
    <cellStyle name="Normal 5 2 3 4 3 2" xfId="1936" xr:uid="{19122110-E3C2-4339-8B3A-D7B3B4DE9042}"/>
    <cellStyle name="Normal 5 2 3 4 4" xfId="1387" xr:uid="{DF7CA138-D648-4823-9682-BC7DEE64797D}"/>
    <cellStyle name="Normal 5 2 3 5" xfId="337" xr:uid="{F035A5AB-E6FC-4651-A401-E0846EC5F3B9}"/>
    <cellStyle name="Normal 5 2 3 5 2" xfId="973" xr:uid="{72ED31BF-34D1-42EB-A508-21A97E5D7D3D}"/>
    <cellStyle name="Normal 5 2 3 5 2 2" xfId="2072" xr:uid="{C5DA2951-0640-4271-BAE9-D3EDF50696E9}"/>
    <cellStyle name="Normal 5 2 3 5 3" xfId="1523" xr:uid="{7FD93D18-3FF5-4BE8-8FAA-765E097E58A0}"/>
    <cellStyle name="Normal 5 2 3 6" xfId="701" xr:uid="{E319AA35-5C13-468D-A8C0-0D18399E44EF}"/>
    <cellStyle name="Normal 5 2 3 6 2" xfId="1800" xr:uid="{F0A2D846-CE91-42D6-9C24-CF3A2EF0CD39}"/>
    <cellStyle name="Normal 5 2 3 7" xfId="1251" xr:uid="{EFDCBC0B-F86E-4459-890B-6916CB0B3A3C}"/>
    <cellStyle name="Normal 5 2 4" xfId="82" xr:uid="{00000000-0005-0000-0000-0000E1000000}"/>
    <cellStyle name="Normal 5 2 4 2" xfId="150" xr:uid="{00000000-0005-0000-0000-0000E2000000}"/>
    <cellStyle name="Normal 5 2 4 2 2" xfId="286" xr:uid="{00000000-0005-0000-0000-0000E3000000}"/>
    <cellStyle name="Normal 5 2 4 2 2 2" xfId="559" xr:uid="{72835BF5-6296-4840-A0A2-F40DA566A001}"/>
    <cellStyle name="Normal 5 2 4 2 2 2 2" xfId="1195" xr:uid="{2A70D558-09C5-4FF0-9C5C-D6987D1537EC}"/>
    <cellStyle name="Normal 5 2 4 2 2 2 2 2" xfId="2294" xr:uid="{38A6FD58-50D3-4752-A30D-5A1394F8C567}"/>
    <cellStyle name="Normal 5 2 4 2 2 2 3" xfId="1745" xr:uid="{FFA6A570-C2D1-4BEE-891C-F854F73F22C6}"/>
    <cellStyle name="Normal 5 2 4 2 2 3" xfId="923" xr:uid="{DD8EBEB8-A39C-4CFD-A54F-E2CE7A255573}"/>
    <cellStyle name="Normal 5 2 4 2 2 3 2" xfId="2022" xr:uid="{A3C64C10-5AB6-4A48-A8F8-835B49405C0E}"/>
    <cellStyle name="Normal 5 2 4 2 2 4" xfId="1473" xr:uid="{ED589112-EFF2-4641-84A6-F6E9048A9A7A}"/>
    <cellStyle name="Normal 5 2 4 2 3" xfId="423" xr:uid="{AF46AB9A-592D-496B-B3CD-97BCFB0488EB}"/>
    <cellStyle name="Normal 5 2 4 2 3 2" xfId="1059" xr:uid="{3DB3D4AF-5C09-4042-BEF8-FEA1ED4A54A1}"/>
    <cellStyle name="Normal 5 2 4 2 3 2 2" xfId="2158" xr:uid="{77206B79-1F17-465B-9E99-12FD1AC0271A}"/>
    <cellStyle name="Normal 5 2 4 2 3 3" xfId="1609" xr:uid="{0ECBDB42-5350-46CB-89B8-30173AE2CE86}"/>
    <cellStyle name="Normal 5 2 4 2 4" xfId="787" xr:uid="{C194D7AC-1CE6-44A6-AB9E-0B93224D8102}"/>
    <cellStyle name="Normal 5 2 4 2 4 2" xfId="1886" xr:uid="{1AB5D3B5-524E-41B7-B2AD-1F8B2A5E34A8}"/>
    <cellStyle name="Normal 5 2 4 2 5" xfId="1337" xr:uid="{5B7EB886-37E6-4932-8761-C173EFE82AFA}"/>
    <cellStyle name="Normal 5 2 4 3" xfId="218" xr:uid="{00000000-0005-0000-0000-0000E4000000}"/>
    <cellStyle name="Normal 5 2 4 3 2" xfId="491" xr:uid="{2E2263AE-8605-45E4-990F-2F1085578849}"/>
    <cellStyle name="Normal 5 2 4 3 2 2" xfId="1127" xr:uid="{951DE26F-BE28-4197-8EB6-802217B89605}"/>
    <cellStyle name="Normal 5 2 4 3 2 2 2" xfId="2226" xr:uid="{46C51D2F-34EE-485B-A8E3-E905E1E7EC4E}"/>
    <cellStyle name="Normal 5 2 4 3 2 3" xfId="1677" xr:uid="{B831A752-02F3-4500-86BC-21A43329107B}"/>
    <cellStyle name="Normal 5 2 4 3 3" xfId="855" xr:uid="{87CE2FE2-2672-4632-9F5F-897BE64F1F71}"/>
    <cellStyle name="Normal 5 2 4 3 3 2" xfId="1954" xr:uid="{648BDA98-27CE-4332-928C-1912281FBAFF}"/>
    <cellStyle name="Normal 5 2 4 3 4" xfId="1405" xr:uid="{A13998B3-8876-428E-8F5C-24D744621A35}"/>
    <cellStyle name="Normal 5 2 4 4" xfId="355" xr:uid="{6ECB4439-9E5C-4579-9EF5-011A40676B49}"/>
    <cellStyle name="Normal 5 2 4 4 2" xfId="991" xr:uid="{89F14525-C6FB-4C4E-8936-03EBFB96574F}"/>
    <cellStyle name="Normal 5 2 4 4 2 2" xfId="2090" xr:uid="{F39647FE-A6F6-40B7-A1FE-17EED7548AAF}"/>
    <cellStyle name="Normal 5 2 4 4 3" xfId="1541" xr:uid="{2EC1E707-165E-4D64-9839-236E5B4CE82F}"/>
    <cellStyle name="Normal 5 2 4 5" xfId="719" xr:uid="{4A247527-D7B7-470B-8D12-FC0BCF48C421}"/>
    <cellStyle name="Normal 5 2 4 5 2" xfId="1818" xr:uid="{BD153C37-4BF9-4958-9D1F-020994E5D522}"/>
    <cellStyle name="Normal 5 2 4 6" xfId="1269" xr:uid="{8FE599E1-9FF3-4868-9F6B-5CAC462E35A3}"/>
    <cellStyle name="Normal 5 2 5" xfId="116" xr:uid="{00000000-0005-0000-0000-0000E5000000}"/>
    <cellStyle name="Normal 5 2 5 2" xfId="252" xr:uid="{00000000-0005-0000-0000-0000E6000000}"/>
    <cellStyle name="Normal 5 2 5 2 2" xfId="525" xr:uid="{54244E9E-1799-4223-A1EE-7410AF4D741B}"/>
    <cellStyle name="Normal 5 2 5 2 2 2" xfId="1161" xr:uid="{1A06DBAD-622E-4110-94AE-3462251BBAC8}"/>
    <cellStyle name="Normal 5 2 5 2 2 2 2" xfId="2260" xr:uid="{98186A31-D723-4EDA-9851-6502015933E9}"/>
    <cellStyle name="Normal 5 2 5 2 2 3" xfId="1711" xr:uid="{6DD2F0CF-4152-481A-B4D1-9167B49FE16A}"/>
    <cellStyle name="Normal 5 2 5 2 3" xfId="889" xr:uid="{6179D0FE-3121-45BF-9A76-89CEF88D404D}"/>
    <cellStyle name="Normal 5 2 5 2 3 2" xfId="1988" xr:uid="{B4517917-54F0-4B2B-BC1B-191C03FE6D34}"/>
    <cellStyle name="Normal 5 2 5 2 4" xfId="1439" xr:uid="{E36D99A6-DC73-45F5-959E-32636CD2DDEC}"/>
    <cellStyle name="Normal 5 2 5 3" xfId="389" xr:uid="{35AB3BAE-93EC-4529-82AE-6329F31A6CC7}"/>
    <cellStyle name="Normal 5 2 5 3 2" xfId="1025" xr:uid="{9D2AEE28-6D84-4426-B066-5A306C085BB7}"/>
    <cellStyle name="Normal 5 2 5 3 2 2" xfId="2124" xr:uid="{0DCA1761-34AC-49E3-BF59-4873CAC4B806}"/>
    <cellStyle name="Normal 5 2 5 3 3" xfId="1575" xr:uid="{B5015C2C-D049-454D-AA0A-D032309B40AA}"/>
    <cellStyle name="Normal 5 2 5 4" xfId="753" xr:uid="{39CAE888-D02B-4766-AB4B-D7E64C2B1BE0}"/>
    <cellStyle name="Normal 5 2 5 4 2" xfId="1852" xr:uid="{86B7A09F-B19E-4F05-AAB1-58ACF7D300DB}"/>
    <cellStyle name="Normal 5 2 5 5" xfId="1303" xr:uid="{1280D3A3-6CDB-4F15-BEC0-31FAF37B8591}"/>
    <cellStyle name="Normal 5 2 6" xfId="184" xr:uid="{00000000-0005-0000-0000-0000E7000000}"/>
    <cellStyle name="Normal 5 2 6 2" xfId="457" xr:uid="{81301332-DA0B-4C45-A517-C6728A235C64}"/>
    <cellStyle name="Normal 5 2 6 2 2" xfId="1093" xr:uid="{A87FDD84-7CD0-471E-8C1D-97B051DCA949}"/>
    <cellStyle name="Normal 5 2 6 2 2 2" xfId="2192" xr:uid="{A1AA8284-1568-4E01-81A6-FB50281F2132}"/>
    <cellStyle name="Normal 5 2 6 2 3" xfId="1643" xr:uid="{08350EA3-BEEF-42F9-8A61-2CCD874EF087}"/>
    <cellStyle name="Normal 5 2 6 3" xfId="821" xr:uid="{92AFB32C-7A1D-4D33-A7F6-8079BA77B90D}"/>
    <cellStyle name="Normal 5 2 6 3 2" xfId="1920" xr:uid="{0322C8D5-E1F2-4EE8-9178-D330DD231A88}"/>
    <cellStyle name="Normal 5 2 6 4" xfId="1371" xr:uid="{5D4F039E-9F11-4AAD-A18F-1FB3DAA8D1C6}"/>
    <cellStyle name="Normal 5 2 7" xfId="321" xr:uid="{BB40EBF8-D8BF-4E81-86BD-25D3FF49779B}"/>
    <cellStyle name="Normal 5 2 7 2" xfId="957" xr:uid="{FA078E89-A1A9-4DDB-835B-551C5538A8A3}"/>
    <cellStyle name="Normal 5 2 7 2 2" xfId="2056" xr:uid="{D10BE2E4-4559-4D97-A992-E59BB435D28C}"/>
    <cellStyle name="Normal 5 2 7 3" xfId="1507" xr:uid="{FFF03F4D-AD24-429F-A0EB-D55367D8B9B8}"/>
    <cellStyle name="Normal 5 2 8" xfId="685" xr:uid="{8C03E6F2-9EAD-4A4F-9A1E-F81CE7D11AD7}"/>
    <cellStyle name="Normal 5 2 8 2" xfId="1784" xr:uid="{B7BD1AFF-EB9C-4380-85FE-A77F6AB8C04B}"/>
    <cellStyle name="Normal 5 2 9" xfId="1235" xr:uid="{F1F4D0C8-27D2-40C1-B016-F4558945907E}"/>
    <cellStyle name="Normal 5 3" xfId="40" xr:uid="{00000000-0005-0000-0000-0000E8000000}"/>
    <cellStyle name="Normal 5 3 2" xfId="66" xr:uid="{00000000-0005-0000-0000-0000E9000000}"/>
    <cellStyle name="Normal 5 3 2 2" xfId="101" xr:uid="{00000000-0005-0000-0000-0000EA000000}"/>
    <cellStyle name="Normal 5 3 2 2 2" xfId="169" xr:uid="{00000000-0005-0000-0000-0000EB000000}"/>
    <cellStyle name="Normal 5 3 2 2 2 2" xfId="305" xr:uid="{00000000-0005-0000-0000-0000EC000000}"/>
    <cellStyle name="Normal 5 3 2 2 2 2 2" xfId="578" xr:uid="{85536883-8C90-4C86-89FC-3720F91EF3A5}"/>
    <cellStyle name="Normal 5 3 2 2 2 2 2 2" xfId="1214" xr:uid="{955A0E88-B1C1-48A0-B08E-DE7CB80140A5}"/>
    <cellStyle name="Normal 5 3 2 2 2 2 2 2 2" xfId="2313" xr:uid="{4553BA82-ECE7-460A-9A0A-EDE8E7E8284A}"/>
    <cellStyle name="Normal 5 3 2 2 2 2 2 3" xfId="1764" xr:uid="{56B49BB3-214A-40A8-8BEB-4397AE6F5085}"/>
    <cellStyle name="Normal 5 3 2 2 2 2 3" xfId="942" xr:uid="{4A20775D-0D97-4603-AA69-AA654E888B0F}"/>
    <cellStyle name="Normal 5 3 2 2 2 2 3 2" xfId="2041" xr:uid="{6EBD53F6-1C6C-4323-83A4-F94EECB2695D}"/>
    <cellStyle name="Normal 5 3 2 2 2 2 4" xfId="1492" xr:uid="{370E6CD6-EA30-4974-9260-0D519FCCEEAE}"/>
    <cellStyle name="Normal 5 3 2 2 2 3" xfId="442" xr:uid="{74FFCFC6-6F7C-4672-A2F1-14669276E757}"/>
    <cellStyle name="Normal 5 3 2 2 2 3 2" xfId="1078" xr:uid="{6F2C9C09-4DA5-41BD-9BA1-C14616B532B3}"/>
    <cellStyle name="Normal 5 3 2 2 2 3 2 2" xfId="2177" xr:uid="{5DA1B56F-1FAE-49E5-BE68-41EF9AD2C0BA}"/>
    <cellStyle name="Normal 5 3 2 2 2 3 3" xfId="1628" xr:uid="{A87A9B67-9CBB-4A79-93AB-6323ED3E19C4}"/>
    <cellStyle name="Normal 5 3 2 2 2 4" xfId="806" xr:uid="{995230C0-C873-4091-BB18-B80CBDCB388F}"/>
    <cellStyle name="Normal 5 3 2 2 2 4 2" xfId="1905" xr:uid="{FBE58CE8-9341-4EA0-AEBC-2C69BC1DF6D6}"/>
    <cellStyle name="Normal 5 3 2 2 2 5" xfId="1356" xr:uid="{29E164D1-4B8D-4EAF-9C0C-825D3A39B4FB}"/>
    <cellStyle name="Normal 5 3 2 2 3" xfId="237" xr:uid="{00000000-0005-0000-0000-0000ED000000}"/>
    <cellStyle name="Normal 5 3 2 2 3 2" xfId="510" xr:uid="{78C80679-CD03-4046-B824-43F51EADB2C8}"/>
    <cellStyle name="Normal 5 3 2 2 3 2 2" xfId="1146" xr:uid="{3F787F80-A746-495F-B741-5FD8B1BA7D07}"/>
    <cellStyle name="Normal 5 3 2 2 3 2 2 2" xfId="2245" xr:uid="{B921F31B-3063-4683-8F0A-DFFF3BFA13AD}"/>
    <cellStyle name="Normal 5 3 2 2 3 2 3" xfId="1696" xr:uid="{F16ED7F2-4A73-42B6-8528-77924B010FF5}"/>
    <cellStyle name="Normal 5 3 2 2 3 3" xfId="874" xr:uid="{B67080D9-9361-47C1-ABD3-525C09B7660B}"/>
    <cellStyle name="Normal 5 3 2 2 3 3 2" xfId="1973" xr:uid="{0130ADBA-2D8B-44AA-AE8B-75B838B6DACB}"/>
    <cellStyle name="Normal 5 3 2 2 3 4" xfId="1424" xr:uid="{C5188433-C218-44F2-B601-D2163AEDD9D5}"/>
    <cellStyle name="Normal 5 3 2 2 4" xfId="374" xr:uid="{E2FA86CC-A0A2-4D21-85A4-F4F3D7F57E95}"/>
    <cellStyle name="Normal 5 3 2 2 4 2" xfId="1010" xr:uid="{C298B62A-74EE-43DD-8CCF-151C7C29CB5B}"/>
    <cellStyle name="Normal 5 3 2 2 4 2 2" xfId="2109" xr:uid="{6A97F3D0-6746-411C-B373-399300B266C5}"/>
    <cellStyle name="Normal 5 3 2 2 4 3" xfId="1560" xr:uid="{1B4B2E43-B20F-4B3F-BA13-5FBD962D06AD}"/>
    <cellStyle name="Normal 5 3 2 2 5" xfId="738" xr:uid="{A92978BB-F3D3-4EA3-9B2C-41F11F44E3BF}"/>
    <cellStyle name="Normal 5 3 2 2 5 2" xfId="1837" xr:uid="{7596DBCC-57B7-4F7A-AD06-8F3DD0309FC0}"/>
    <cellStyle name="Normal 5 3 2 2 6" xfId="1288" xr:uid="{43E92125-D76F-4745-8603-26D51119B6B5}"/>
    <cellStyle name="Normal 5 3 2 3" xfId="135" xr:uid="{00000000-0005-0000-0000-0000EE000000}"/>
    <cellStyle name="Normal 5 3 2 3 2" xfId="271" xr:uid="{00000000-0005-0000-0000-0000EF000000}"/>
    <cellStyle name="Normal 5 3 2 3 2 2" xfId="544" xr:uid="{B53570BF-7D08-4063-ABA8-38CD74F7B1C8}"/>
    <cellStyle name="Normal 5 3 2 3 2 2 2" xfId="1180" xr:uid="{F0001F82-0461-44D1-8457-578A2ED08978}"/>
    <cellStyle name="Normal 5 3 2 3 2 2 2 2" xfId="2279" xr:uid="{B874B812-4B04-4874-ACBC-9DAC8DF83E5F}"/>
    <cellStyle name="Normal 5 3 2 3 2 2 3" xfId="1730" xr:uid="{AB481581-BFEF-4B0C-B92A-92B0F181CA41}"/>
    <cellStyle name="Normal 5 3 2 3 2 3" xfId="908" xr:uid="{E7B11758-5583-422D-AFD0-B69D9A891D8F}"/>
    <cellStyle name="Normal 5 3 2 3 2 3 2" xfId="2007" xr:uid="{5005D277-CCC7-459D-ADC4-3B004A5E85B6}"/>
    <cellStyle name="Normal 5 3 2 3 2 4" xfId="1458" xr:uid="{3CE0335A-2DD9-4783-A296-F7C609C61941}"/>
    <cellStyle name="Normal 5 3 2 3 3" xfId="408" xr:uid="{42D288EE-9C04-46BE-B06D-2C10B190D119}"/>
    <cellStyle name="Normal 5 3 2 3 3 2" xfId="1044" xr:uid="{808594CD-999D-4CFB-8280-88D6425D60E4}"/>
    <cellStyle name="Normal 5 3 2 3 3 2 2" xfId="2143" xr:uid="{65C0396F-6491-48A4-88B3-EA832D40B0E2}"/>
    <cellStyle name="Normal 5 3 2 3 3 3" xfId="1594" xr:uid="{B2A95489-16C8-4754-8159-2FB84143A36A}"/>
    <cellStyle name="Normal 5 3 2 3 4" xfId="772" xr:uid="{7E8097B0-1AB0-48BB-8967-24AA688D92B2}"/>
    <cellStyle name="Normal 5 3 2 3 4 2" xfId="1871" xr:uid="{9631733A-8114-4651-B24C-48FBB7EB7D8E}"/>
    <cellStyle name="Normal 5 3 2 3 5" xfId="1322" xr:uid="{F9151A9D-E5DB-4F91-8FE5-F1D11B96C0D9}"/>
    <cellStyle name="Normal 5 3 2 4" xfId="203" xr:uid="{00000000-0005-0000-0000-0000F0000000}"/>
    <cellStyle name="Normal 5 3 2 4 2" xfId="476" xr:uid="{958F4E95-0E24-47E5-BE03-9A6E9A10FE1A}"/>
    <cellStyle name="Normal 5 3 2 4 2 2" xfId="1112" xr:uid="{4DCA7612-06F3-4859-89E4-9AF48263CF32}"/>
    <cellStyle name="Normal 5 3 2 4 2 2 2" xfId="2211" xr:uid="{FA661C7E-47D8-4109-89BE-050D2932DFFC}"/>
    <cellStyle name="Normal 5 3 2 4 2 3" xfId="1662" xr:uid="{50D99655-208A-468C-ADC5-7995C40FE1B0}"/>
    <cellStyle name="Normal 5 3 2 4 3" xfId="840" xr:uid="{2557C14C-5EFB-4641-9252-20AEA1F32176}"/>
    <cellStyle name="Normal 5 3 2 4 3 2" xfId="1939" xr:uid="{B2299D47-21EB-414F-AD6D-FF5B00BCB014}"/>
    <cellStyle name="Normal 5 3 2 4 4" xfId="1390" xr:uid="{378A831D-F298-4594-B9DE-1E236028C20A}"/>
    <cellStyle name="Normal 5 3 2 5" xfId="340" xr:uid="{2840C4A3-7B43-4300-A1A9-20029C7959D4}"/>
    <cellStyle name="Normal 5 3 2 5 2" xfId="976" xr:uid="{276F0E19-8D66-4F4E-AA0B-8B6B79A2A185}"/>
    <cellStyle name="Normal 5 3 2 5 2 2" xfId="2075" xr:uid="{5342FABC-4AE5-4821-AB1E-3721726302D5}"/>
    <cellStyle name="Normal 5 3 2 5 3" xfId="1526" xr:uid="{D3299022-918E-48A6-8B3C-B720E8E25960}"/>
    <cellStyle name="Normal 5 3 2 6" xfId="704" xr:uid="{4BD7CD64-D003-4F7D-B4DD-D6BD43E4A231}"/>
    <cellStyle name="Normal 5 3 2 6 2" xfId="1803" xr:uid="{51AF398C-DB7B-4A48-86CA-EB83FFF1E640}"/>
    <cellStyle name="Normal 5 3 2 7" xfId="1254" xr:uid="{D46E4C35-26D2-4A4B-9B45-8437CF5886F9}"/>
    <cellStyle name="Normal 5 3 3" xfId="85" xr:uid="{00000000-0005-0000-0000-0000F1000000}"/>
    <cellStyle name="Normal 5 3 3 2" xfId="153" xr:uid="{00000000-0005-0000-0000-0000F2000000}"/>
    <cellStyle name="Normal 5 3 3 2 2" xfId="289" xr:uid="{00000000-0005-0000-0000-0000F3000000}"/>
    <cellStyle name="Normal 5 3 3 2 2 2" xfId="562" xr:uid="{62AA40AB-9936-415C-8900-88448BA7D5C3}"/>
    <cellStyle name="Normal 5 3 3 2 2 2 2" xfId="1198" xr:uid="{AA89580D-4F6E-49BF-A537-FF6B93E53C7C}"/>
    <cellStyle name="Normal 5 3 3 2 2 2 2 2" xfId="2297" xr:uid="{4B4629DC-C2C1-4F42-9E2E-00B0848E7A96}"/>
    <cellStyle name="Normal 5 3 3 2 2 2 3" xfId="1748" xr:uid="{F242CD1C-11BB-450C-A6AC-A9DD49616DB1}"/>
    <cellStyle name="Normal 5 3 3 2 2 3" xfId="926" xr:uid="{2154E844-3A9C-4350-984A-006719F19A6E}"/>
    <cellStyle name="Normal 5 3 3 2 2 3 2" xfId="2025" xr:uid="{D7FE20D4-14C4-4E80-AA44-0242090BB336}"/>
    <cellStyle name="Normal 5 3 3 2 2 4" xfId="1476" xr:uid="{5A46C337-6CBA-4470-9152-041FD0543204}"/>
    <cellStyle name="Normal 5 3 3 2 3" xfId="426" xr:uid="{4732A8A4-C47C-4A13-92DF-C81EF3584DE0}"/>
    <cellStyle name="Normal 5 3 3 2 3 2" xfId="1062" xr:uid="{17436FBF-5B6F-4668-9F28-CE80B208EAE8}"/>
    <cellStyle name="Normal 5 3 3 2 3 2 2" xfId="2161" xr:uid="{8281279E-DBD1-47B7-930A-3991F308F4F5}"/>
    <cellStyle name="Normal 5 3 3 2 3 3" xfId="1612" xr:uid="{268D2E98-E9E5-4C21-9841-9CDC336F04FE}"/>
    <cellStyle name="Normal 5 3 3 2 4" xfId="790" xr:uid="{EC9A8E89-FD3D-4044-B50C-FA041E0DF793}"/>
    <cellStyle name="Normal 5 3 3 2 4 2" xfId="1889" xr:uid="{ACFC7C4C-2E85-49D9-8E6D-995BC9D4E326}"/>
    <cellStyle name="Normal 5 3 3 2 5" xfId="1340" xr:uid="{6C717C0F-A5CB-4D5A-B5D8-772B34CBE83E}"/>
    <cellStyle name="Normal 5 3 3 3" xfId="221" xr:uid="{00000000-0005-0000-0000-0000F4000000}"/>
    <cellStyle name="Normal 5 3 3 3 2" xfId="494" xr:uid="{E450E320-341A-494B-81A4-168FC9177EBC}"/>
    <cellStyle name="Normal 5 3 3 3 2 2" xfId="1130" xr:uid="{DCC753AA-B18D-467E-903A-C174EDC41BEA}"/>
    <cellStyle name="Normal 5 3 3 3 2 2 2" xfId="2229" xr:uid="{66D18920-B7B6-4B1F-B174-8503C71AF08C}"/>
    <cellStyle name="Normal 5 3 3 3 2 3" xfId="1680" xr:uid="{D37E358A-B21E-4711-A7B2-368C214409C1}"/>
    <cellStyle name="Normal 5 3 3 3 3" xfId="858" xr:uid="{77C62992-FAF0-4FE5-A725-895F52536703}"/>
    <cellStyle name="Normal 5 3 3 3 3 2" xfId="1957" xr:uid="{F0C47281-4140-404E-B24B-F1DEB600AA5C}"/>
    <cellStyle name="Normal 5 3 3 3 4" xfId="1408" xr:uid="{35E24680-5287-4981-9776-EF813C5B2130}"/>
    <cellStyle name="Normal 5 3 3 4" xfId="358" xr:uid="{53347235-5ED4-44BB-8E77-D259339B9218}"/>
    <cellStyle name="Normal 5 3 3 4 2" xfId="994" xr:uid="{FC045E3B-B0F7-421D-AC8C-610394171FA0}"/>
    <cellStyle name="Normal 5 3 3 4 2 2" xfId="2093" xr:uid="{672E4E2D-6456-4E57-B222-02C2829C74EB}"/>
    <cellStyle name="Normal 5 3 3 4 3" xfId="1544" xr:uid="{E57FB5AA-0B09-4ACF-95DD-EFD176D42C0E}"/>
    <cellStyle name="Normal 5 3 3 5" xfId="722" xr:uid="{D47C420B-15C4-4CDB-9126-E301E874D6C3}"/>
    <cellStyle name="Normal 5 3 3 5 2" xfId="1821" xr:uid="{DE8D5674-7760-4E52-B350-EB7B9F5BDC60}"/>
    <cellStyle name="Normal 5 3 3 6" xfId="1272" xr:uid="{3D0B129B-2C2C-40DA-946A-10AF3A76F4D7}"/>
    <cellStyle name="Normal 5 3 4" xfId="119" xr:uid="{00000000-0005-0000-0000-0000F5000000}"/>
    <cellStyle name="Normal 5 3 4 2" xfId="255" xr:uid="{00000000-0005-0000-0000-0000F6000000}"/>
    <cellStyle name="Normal 5 3 4 2 2" xfId="528" xr:uid="{91A8745C-22CA-49D0-A9BA-8F4792640E96}"/>
    <cellStyle name="Normal 5 3 4 2 2 2" xfId="1164" xr:uid="{B47B253E-9788-4E58-87F5-DCD7B1DCF882}"/>
    <cellStyle name="Normal 5 3 4 2 2 2 2" xfId="2263" xr:uid="{BF94C8F3-1BC0-4C2A-AE1B-0D579AF7785F}"/>
    <cellStyle name="Normal 5 3 4 2 2 3" xfId="1714" xr:uid="{1001F5DF-4D5C-4A08-84B6-ABAF74C0A60A}"/>
    <cellStyle name="Normal 5 3 4 2 3" xfId="892" xr:uid="{97F3DB72-7E4D-407C-9C0A-4BBCD5CAA467}"/>
    <cellStyle name="Normal 5 3 4 2 3 2" xfId="1991" xr:uid="{F55C9178-FD48-4CCC-93D6-8AD6DEAA302D}"/>
    <cellStyle name="Normal 5 3 4 2 4" xfId="1442" xr:uid="{87D30A94-8DE8-4FA7-A893-A80C5A0CC7E3}"/>
    <cellStyle name="Normal 5 3 4 3" xfId="392" xr:uid="{D635AD77-FB4D-44EF-A551-62031655DC5A}"/>
    <cellStyle name="Normal 5 3 4 3 2" xfId="1028" xr:uid="{15F161D6-0C67-4177-8634-10EBB224497C}"/>
    <cellStyle name="Normal 5 3 4 3 2 2" xfId="2127" xr:uid="{1387A021-2EC1-4836-BD9E-D9B4BC373BB8}"/>
    <cellStyle name="Normal 5 3 4 3 3" xfId="1578" xr:uid="{299485F7-A2BC-433B-B739-48AB7A2288F4}"/>
    <cellStyle name="Normal 5 3 4 4" xfId="756" xr:uid="{15264CCE-213D-4664-8311-29FB50613368}"/>
    <cellStyle name="Normal 5 3 4 4 2" xfId="1855" xr:uid="{5B3E19D6-D8C3-4FAE-A704-C83833A17BBF}"/>
    <cellStyle name="Normal 5 3 4 5" xfId="1306" xr:uid="{BEAC3C81-823C-4AC6-934D-2569B8713652}"/>
    <cellStyle name="Normal 5 3 5" xfId="187" xr:uid="{00000000-0005-0000-0000-0000F7000000}"/>
    <cellStyle name="Normal 5 3 5 2" xfId="460" xr:uid="{81BDF01A-728C-43EF-B98F-0F87355F4F9F}"/>
    <cellStyle name="Normal 5 3 5 2 2" xfId="1096" xr:uid="{B70EB916-8069-4F59-99A7-E7BCFF8856BB}"/>
    <cellStyle name="Normal 5 3 5 2 2 2" xfId="2195" xr:uid="{CD59F8F0-B260-4F3C-948A-6FFF03139D8B}"/>
    <cellStyle name="Normal 5 3 5 2 3" xfId="1646" xr:uid="{3F683B33-FE13-4785-BFCA-B8A46775501B}"/>
    <cellStyle name="Normal 5 3 5 3" xfId="824" xr:uid="{85502FB9-ADA0-4823-8A45-3DC3381E0C4F}"/>
    <cellStyle name="Normal 5 3 5 3 2" xfId="1923" xr:uid="{52506A58-A209-4A90-A861-A3B6E8B677B4}"/>
    <cellStyle name="Normal 5 3 5 4" xfId="1374" xr:uid="{04218AD9-64F6-42A5-BE61-8BBB39F44F58}"/>
    <cellStyle name="Normal 5 3 6" xfId="324" xr:uid="{66EF3D50-4A66-4DB8-9433-0C3154BC0F39}"/>
    <cellStyle name="Normal 5 3 6 2" xfId="960" xr:uid="{27D39C6C-7313-4A54-B6D9-58CFBBB5B71A}"/>
    <cellStyle name="Normal 5 3 6 2 2" xfId="2059" xr:uid="{083A79FC-1DC2-4150-9AB6-8AD850B99F18}"/>
    <cellStyle name="Normal 5 3 6 3" xfId="1510" xr:uid="{4D837427-FE99-489E-B021-34DDA5ADCC55}"/>
    <cellStyle name="Normal 5 3 7" xfId="688" xr:uid="{411980F2-8E6B-402B-91BE-CC8CB287AF82}"/>
    <cellStyle name="Normal 5 3 7 2" xfId="1787" xr:uid="{619A6E51-388A-4C5B-9AFF-23DDB7F258BB}"/>
    <cellStyle name="Normal 5 3 8" xfId="1238" xr:uid="{76613EC0-42DF-416D-9CE5-1D098D0458DD}"/>
    <cellStyle name="Normal 5 4" xfId="51" xr:uid="{00000000-0005-0000-0000-0000F8000000}"/>
    <cellStyle name="Normal 5 5" xfId="59" xr:uid="{00000000-0005-0000-0000-0000F9000000}"/>
    <cellStyle name="Normal 5 5 2" xfId="94" xr:uid="{00000000-0005-0000-0000-0000FA000000}"/>
    <cellStyle name="Normal 5 5 2 2" xfId="162" xr:uid="{00000000-0005-0000-0000-0000FB000000}"/>
    <cellStyle name="Normal 5 5 2 2 2" xfId="298" xr:uid="{00000000-0005-0000-0000-0000FC000000}"/>
    <cellStyle name="Normal 5 5 2 2 2 2" xfId="571" xr:uid="{7F7450BA-504F-43D6-AE2F-276E97F9E9D8}"/>
    <cellStyle name="Normal 5 5 2 2 2 2 2" xfId="1207" xr:uid="{EBEBAD32-88CA-4D76-B75B-B44F28A2170A}"/>
    <cellStyle name="Normal 5 5 2 2 2 2 2 2" xfId="2306" xr:uid="{402AA80E-EFEF-4E05-8576-0382135E192C}"/>
    <cellStyle name="Normal 5 5 2 2 2 2 3" xfId="1757" xr:uid="{4A89DA71-50B4-48D9-9313-1A6F0B92790F}"/>
    <cellStyle name="Normal 5 5 2 2 2 3" xfId="935" xr:uid="{6DE73367-0DB0-417A-B66A-2B427DCF88D8}"/>
    <cellStyle name="Normal 5 5 2 2 2 3 2" xfId="2034" xr:uid="{C7A120B2-BBA4-425F-B23C-1AC18CB05721}"/>
    <cellStyle name="Normal 5 5 2 2 2 4" xfId="1485" xr:uid="{A3B0E90F-B2AE-4900-8580-DFEB8A48D0E6}"/>
    <cellStyle name="Normal 5 5 2 2 3" xfId="435" xr:uid="{514BBA4B-6C1E-4B38-9E22-F8492D5FCCC2}"/>
    <cellStyle name="Normal 5 5 2 2 3 2" xfId="1071" xr:uid="{7BC0A924-15D5-465D-B201-2DD9FED75A69}"/>
    <cellStyle name="Normal 5 5 2 2 3 2 2" xfId="2170" xr:uid="{D55ECD47-12C4-4E27-ADB8-7FD0E38767DC}"/>
    <cellStyle name="Normal 5 5 2 2 3 3" xfId="1621" xr:uid="{FA6AF338-6B7A-498A-B8C1-B405B15FCEDA}"/>
    <cellStyle name="Normal 5 5 2 2 4" xfId="799" xr:uid="{D1350EE9-6D98-4C9F-BB93-1626C5116419}"/>
    <cellStyle name="Normal 5 5 2 2 4 2" xfId="1898" xr:uid="{9F67FFCA-8C7D-47EC-9DD7-BD258E0599FE}"/>
    <cellStyle name="Normal 5 5 2 2 5" xfId="1349" xr:uid="{2127E756-61E2-4A3F-86AC-B82A00914D5C}"/>
    <cellStyle name="Normal 5 5 2 3" xfId="230" xr:uid="{00000000-0005-0000-0000-0000FD000000}"/>
    <cellStyle name="Normal 5 5 2 3 2" xfId="503" xr:uid="{537A91F0-4EAA-4B8A-9369-087989D9AAE9}"/>
    <cellStyle name="Normal 5 5 2 3 2 2" xfId="1139" xr:uid="{131F9242-5025-4DAD-A484-3588184D7190}"/>
    <cellStyle name="Normal 5 5 2 3 2 2 2" xfId="2238" xr:uid="{B61EC80E-4724-4D05-809B-E450457C2DD8}"/>
    <cellStyle name="Normal 5 5 2 3 2 3" xfId="1689" xr:uid="{B6D48616-50C3-4EE5-A136-D4E91A97A008}"/>
    <cellStyle name="Normal 5 5 2 3 3" xfId="867" xr:uid="{88C78EA9-ABE1-4612-9C7F-8F3DF54D762C}"/>
    <cellStyle name="Normal 5 5 2 3 3 2" xfId="1966" xr:uid="{7A12B550-659C-49CF-831A-524B0FBE78AF}"/>
    <cellStyle name="Normal 5 5 2 3 4" xfId="1417" xr:uid="{4817F542-4069-435B-91C4-39A716098443}"/>
    <cellStyle name="Normal 5 5 2 4" xfId="367" xr:uid="{468BC73D-D107-4256-83DC-C41137447C15}"/>
    <cellStyle name="Normal 5 5 2 4 2" xfId="1003" xr:uid="{3EB5D275-18D2-4083-BB01-BC63C6CD14A9}"/>
    <cellStyle name="Normal 5 5 2 4 2 2" xfId="2102" xr:uid="{E400AF6B-954A-422C-BB15-780DF4DBF30B}"/>
    <cellStyle name="Normal 5 5 2 4 3" xfId="1553" xr:uid="{B9EE76EC-A814-4529-8CCA-1D21237F6D41}"/>
    <cellStyle name="Normal 5 5 2 5" xfId="731" xr:uid="{0D5154FC-2AD6-4174-ACB3-DE1D00C71431}"/>
    <cellStyle name="Normal 5 5 2 5 2" xfId="1830" xr:uid="{F5DAA9D9-EB37-4086-8B42-7A3F9C7792C1}"/>
    <cellStyle name="Normal 5 5 2 6" xfId="1281" xr:uid="{2445FD33-6E71-416F-BF57-B0B68AF23B3C}"/>
    <cellStyle name="Normal 5 5 3" xfId="128" xr:uid="{00000000-0005-0000-0000-0000FE000000}"/>
    <cellStyle name="Normal 5 5 3 2" xfId="264" xr:uid="{00000000-0005-0000-0000-0000FF000000}"/>
    <cellStyle name="Normal 5 5 3 2 2" xfId="537" xr:uid="{F4E4F33D-F206-461C-82EE-CCC91384D059}"/>
    <cellStyle name="Normal 5 5 3 2 2 2" xfId="1173" xr:uid="{B598D843-6ED5-4C49-9FBC-8F449A0DF492}"/>
    <cellStyle name="Normal 5 5 3 2 2 2 2" xfId="2272" xr:uid="{8C9127C3-C9FA-4DAD-B134-AD7768972F7A}"/>
    <cellStyle name="Normal 5 5 3 2 2 3" xfId="1723" xr:uid="{D8949F34-713A-4B93-BEA7-733EA8CD221E}"/>
    <cellStyle name="Normal 5 5 3 2 3" xfId="901" xr:uid="{09D4ECF5-7917-4572-B37F-61E2384D97B9}"/>
    <cellStyle name="Normal 5 5 3 2 3 2" xfId="2000" xr:uid="{C0E932A4-140C-49B7-B993-B12CB1BEA50A}"/>
    <cellStyle name="Normal 5 5 3 2 4" xfId="1451" xr:uid="{93A46615-D844-4ADD-8707-E8FD7DF5DD1C}"/>
    <cellStyle name="Normal 5 5 3 3" xfId="401" xr:uid="{820516F1-C852-4AF2-BF79-AC8328D5ECB3}"/>
    <cellStyle name="Normal 5 5 3 3 2" xfId="1037" xr:uid="{C1DF5558-73AA-410A-B427-6A75917BF374}"/>
    <cellStyle name="Normal 5 5 3 3 2 2" xfId="2136" xr:uid="{0524423B-D30F-49F9-9A45-164DE5CD6A47}"/>
    <cellStyle name="Normal 5 5 3 3 3" xfId="1587" xr:uid="{40A5862F-8866-46B5-8CB1-215CAEC45D92}"/>
    <cellStyle name="Normal 5 5 3 4" xfId="765" xr:uid="{D6149D56-5BED-4A56-B235-8F74119C368A}"/>
    <cellStyle name="Normal 5 5 3 4 2" xfId="1864" xr:uid="{0F6AFF67-0338-4BA9-8D25-1558C5694152}"/>
    <cellStyle name="Normal 5 5 3 5" xfId="1315" xr:uid="{5B287B25-BCF9-4550-8BDD-36587FC7F1A4}"/>
    <cellStyle name="Normal 5 5 4" xfId="196" xr:uid="{00000000-0005-0000-0000-000000010000}"/>
    <cellStyle name="Normal 5 5 4 2" xfId="469" xr:uid="{A5D4132A-B410-460A-845C-665B25A6286C}"/>
    <cellStyle name="Normal 5 5 4 2 2" xfId="1105" xr:uid="{E2330416-5816-4ABE-AF10-FF066D2E4A50}"/>
    <cellStyle name="Normal 5 5 4 2 2 2" xfId="2204" xr:uid="{E36E43D1-4008-4788-87C4-7BD226D0AE01}"/>
    <cellStyle name="Normal 5 5 4 2 3" xfId="1655" xr:uid="{4BE9D835-A212-4239-95F3-E8A43EF0A9B7}"/>
    <cellStyle name="Normal 5 5 4 3" xfId="833" xr:uid="{A8174B66-5B16-47F9-840C-E7AF858823F7}"/>
    <cellStyle name="Normal 5 5 4 3 2" xfId="1932" xr:uid="{40024466-14C3-4F80-B2A1-26A916773942}"/>
    <cellStyle name="Normal 5 5 4 4" xfId="1383" xr:uid="{BFDF2931-0F57-4668-AF12-1166803AC308}"/>
    <cellStyle name="Normal 5 5 5" xfId="333" xr:uid="{FC77BD7C-DF5F-4A3B-9609-E5AE6F65FC6C}"/>
    <cellStyle name="Normal 5 5 5 2" xfId="969" xr:uid="{F312302C-AAD4-4790-AE39-D3B6C14A1AC3}"/>
    <cellStyle name="Normal 5 5 5 2 2" xfId="2068" xr:uid="{63D4D627-1D68-44C4-850D-E0044A3862B1}"/>
    <cellStyle name="Normal 5 5 5 3" xfId="1519" xr:uid="{18DD904E-C19B-408C-8BA7-2DA872E1CAE9}"/>
    <cellStyle name="Normal 5 5 6" xfId="697" xr:uid="{C2A12EA5-A885-4F4E-8C18-9110D12A16BC}"/>
    <cellStyle name="Normal 5 5 6 2" xfId="1796" xr:uid="{068E2D4B-FC1D-48ED-AAF4-2A235172ABFE}"/>
    <cellStyle name="Normal 5 5 7" xfId="1247" xr:uid="{68B17E29-2FF7-4E5E-AF79-C6F062718703}"/>
    <cellStyle name="Normal 5 6" xfId="78" xr:uid="{00000000-0005-0000-0000-000001010000}"/>
    <cellStyle name="Normal 5 6 2" xfId="146" xr:uid="{00000000-0005-0000-0000-000002010000}"/>
    <cellStyle name="Normal 5 6 2 2" xfId="282" xr:uid="{00000000-0005-0000-0000-000003010000}"/>
    <cellStyle name="Normal 5 6 2 2 2" xfId="555" xr:uid="{33B71FAF-A273-43CD-BAF7-27A40C719CA5}"/>
    <cellStyle name="Normal 5 6 2 2 2 2" xfId="1191" xr:uid="{BF1C99DD-92A9-44D5-A9AD-56CBC5C7613D}"/>
    <cellStyle name="Normal 5 6 2 2 2 2 2" xfId="2290" xr:uid="{EE8DB651-07C2-47FC-B4DD-C6FDD88B36A1}"/>
    <cellStyle name="Normal 5 6 2 2 2 3" xfId="1741" xr:uid="{A3CA98D7-36BE-4D07-AEDD-6068CB94404B}"/>
    <cellStyle name="Normal 5 6 2 2 3" xfId="919" xr:uid="{991BF720-05F0-4B9C-9897-DD2DF0D476AD}"/>
    <cellStyle name="Normal 5 6 2 2 3 2" xfId="2018" xr:uid="{930858DB-92FA-4243-9F72-6A7B2601B393}"/>
    <cellStyle name="Normal 5 6 2 2 4" xfId="1469" xr:uid="{5A567178-E727-407A-964D-D5DE9A7E96FD}"/>
    <cellStyle name="Normal 5 6 2 3" xfId="419" xr:uid="{CD5BB382-E63E-46CC-AE4F-8122B45B6809}"/>
    <cellStyle name="Normal 5 6 2 3 2" xfId="1055" xr:uid="{03C726F2-A1C7-4DE6-8E99-622C53303517}"/>
    <cellStyle name="Normal 5 6 2 3 2 2" xfId="2154" xr:uid="{694C8B84-B8E8-487F-B512-5A91BB3D0135}"/>
    <cellStyle name="Normal 5 6 2 3 3" xfId="1605" xr:uid="{B3BCD5D0-2B04-4F60-B956-BD3116ECB3D0}"/>
    <cellStyle name="Normal 5 6 2 4" xfId="783" xr:uid="{A83606B3-9314-4334-AB74-A017E84CDE1F}"/>
    <cellStyle name="Normal 5 6 2 4 2" xfId="1882" xr:uid="{97A7B81A-495B-41DC-9A74-809F622BC434}"/>
    <cellStyle name="Normal 5 6 2 5" xfId="1333" xr:uid="{2E572092-2C0C-4B89-ABE9-660DA50DA983}"/>
    <cellStyle name="Normal 5 6 3" xfId="214" xr:uid="{00000000-0005-0000-0000-000004010000}"/>
    <cellStyle name="Normal 5 6 3 2" xfId="487" xr:uid="{876D9C0C-753E-453B-BCCC-8AD29423EDB4}"/>
    <cellStyle name="Normal 5 6 3 2 2" xfId="1123" xr:uid="{384B8D40-E4A0-4CF1-8581-EC604E3D9549}"/>
    <cellStyle name="Normal 5 6 3 2 2 2" xfId="2222" xr:uid="{274FCE5F-87DE-4B07-BFB1-E3901D0C06A7}"/>
    <cellStyle name="Normal 5 6 3 2 3" xfId="1673" xr:uid="{28768B00-9404-4228-8ACB-2735066BC651}"/>
    <cellStyle name="Normal 5 6 3 3" xfId="851" xr:uid="{1F1A2E87-D58E-4EB5-9CA6-7A3317D8F7BC}"/>
    <cellStyle name="Normal 5 6 3 3 2" xfId="1950" xr:uid="{F1CDC18E-556E-471E-A95E-0F1C254E9456}"/>
    <cellStyle name="Normal 5 6 3 4" xfId="1401" xr:uid="{CB976D6F-BBD4-4335-B844-62D78C4EEFF8}"/>
    <cellStyle name="Normal 5 6 4" xfId="351" xr:uid="{1A3E9AFC-8A3A-47A5-B38F-4CA61C043965}"/>
    <cellStyle name="Normal 5 6 4 2" xfId="987" xr:uid="{DAB7D6AD-9E09-415A-9AE8-2126A1F6806C}"/>
    <cellStyle name="Normal 5 6 4 2 2" xfId="2086" xr:uid="{56893517-46D2-4991-8D87-8DF952913639}"/>
    <cellStyle name="Normal 5 6 4 3" xfId="1537" xr:uid="{BAFEA26E-38C4-471A-9B17-ACC66C3DF2FC}"/>
    <cellStyle name="Normal 5 6 5" xfId="715" xr:uid="{AE1FFBE4-F7DD-4310-8CB9-62A246717D52}"/>
    <cellStyle name="Normal 5 6 5 2" xfId="1814" xr:uid="{88015069-893A-487F-BE18-0153229D964F}"/>
    <cellStyle name="Normal 5 6 6" xfId="1265" xr:uid="{9BF49884-6604-4890-A25A-0566C3D16973}"/>
    <cellStyle name="Normal 5 7" xfId="112" xr:uid="{00000000-0005-0000-0000-000005010000}"/>
    <cellStyle name="Normal 5 7 2" xfId="248" xr:uid="{00000000-0005-0000-0000-000006010000}"/>
    <cellStyle name="Normal 5 7 2 2" xfId="521" xr:uid="{D002A74F-1CB0-4AA8-9353-58D205A8C2D3}"/>
    <cellStyle name="Normal 5 7 2 2 2" xfId="1157" xr:uid="{B72B7D85-F898-4957-867D-C8E78BD23348}"/>
    <cellStyle name="Normal 5 7 2 2 2 2" xfId="2256" xr:uid="{D2FD373F-BDB9-419E-983B-D867DA2035E6}"/>
    <cellStyle name="Normal 5 7 2 2 3" xfId="1707" xr:uid="{DE5405F7-DDC8-42C5-80C8-344BA5F3283E}"/>
    <cellStyle name="Normal 5 7 2 3" xfId="885" xr:uid="{9CDBC47A-F522-464E-AED8-E34542E5567D}"/>
    <cellStyle name="Normal 5 7 2 3 2" xfId="1984" xr:uid="{EF7804CB-4398-4F9D-AA4A-58E9033993A2}"/>
    <cellStyle name="Normal 5 7 2 4" xfId="1435" xr:uid="{1C0593E3-355E-42F5-92A7-8B7885236F66}"/>
    <cellStyle name="Normal 5 7 3" xfId="385" xr:uid="{7D2B2071-1FEA-4A75-B379-6470252CB963}"/>
    <cellStyle name="Normal 5 7 3 2" xfId="1021" xr:uid="{C16968ED-3075-47BD-B82F-A72B8C4FD47E}"/>
    <cellStyle name="Normal 5 7 3 2 2" xfId="2120" xr:uid="{174DB76A-32ED-4D44-A869-2C35C435017F}"/>
    <cellStyle name="Normal 5 7 3 3" xfId="1571" xr:uid="{192FBA94-A07E-463F-823C-BB03A79A54A6}"/>
    <cellStyle name="Normal 5 7 4" xfId="749" xr:uid="{20851E2F-3CAD-4521-9206-2E9C68FD85D5}"/>
    <cellStyle name="Normal 5 7 4 2" xfId="1848" xr:uid="{32A1DBE1-C69C-4B7B-8528-1C28CCFDB714}"/>
    <cellStyle name="Normal 5 7 5" xfId="1299" xr:uid="{C4E130E3-7DCD-4F72-92C3-98D13EA41AE0}"/>
    <cellStyle name="Normal 5 8" xfId="180" xr:uid="{00000000-0005-0000-0000-000007010000}"/>
    <cellStyle name="Normal 5 8 2" xfId="453" xr:uid="{0767A23B-67F5-4466-806E-ADACE5B104A1}"/>
    <cellStyle name="Normal 5 8 2 2" xfId="1089" xr:uid="{E9DC386C-9A65-44B5-9515-13AABF6F8F0C}"/>
    <cellStyle name="Normal 5 8 2 2 2" xfId="2188" xr:uid="{5B5E0E87-8F17-4C13-87F4-414ABF526701}"/>
    <cellStyle name="Normal 5 8 2 3" xfId="1639" xr:uid="{DEA74740-6E55-47DE-AA96-EF955282A92E}"/>
    <cellStyle name="Normal 5 8 3" xfId="817" xr:uid="{27D323EC-AC00-401D-8634-8AEFC376B109}"/>
    <cellStyle name="Normal 5 8 3 2" xfId="1916" xr:uid="{8A46EDDD-A88A-4613-B5B8-3C3271FE2EF7}"/>
    <cellStyle name="Normal 5 8 4" xfId="1367" xr:uid="{0F02F91C-AD19-4725-865F-4542900D087F}"/>
    <cellStyle name="Normal 5 9" xfId="317" xr:uid="{E718B329-819C-4E81-9844-0352E2EE4729}"/>
    <cellStyle name="Normal 5 9 2" xfId="953" xr:uid="{3B73F380-860F-4042-95B9-9906C9BB530F}"/>
    <cellStyle name="Normal 5 9 2 2" xfId="2052" xr:uid="{49190BD3-6975-4447-9CB2-DB0EC0906535}"/>
    <cellStyle name="Normal 5 9 3" xfId="1503" xr:uid="{63895DA1-E06D-48AC-9AE6-6F8330FA8B53}"/>
    <cellStyle name="Normal 50" xfId="624" xr:uid="{1A159D32-5722-4884-906C-98DB76158DB5}"/>
    <cellStyle name="Normal 51" xfId="625" xr:uid="{C72CB1F5-67EE-426E-9739-9EEAB497B222}"/>
    <cellStyle name="Normal 52" xfId="626" xr:uid="{DF541C66-5B32-4AA4-90E4-5665002B28A8}"/>
    <cellStyle name="Normal 53" xfId="627" xr:uid="{649805D9-90D2-4000-BD8D-06ACBD77203B}"/>
    <cellStyle name="Normal 54" xfId="628" xr:uid="{4B86AA6B-7F02-4C7A-9365-44AB09724C14}"/>
    <cellStyle name="Normal 55" xfId="629" xr:uid="{8FBA1E06-C7B4-4288-9631-0DDF10B84E06}"/>
    <cellStyle name="Normal 56" xfId="630" xr:uid="{EA4CBE8A-BA15-4F39-B55B-E856A4E27C10}"/>
    <cellStyle name="Normal 57" xfId="631" xr:uid="{33B672FE-D362-423D-82EF-5EF962EBD260}"/>
    <cellStyle name="Normal 58" xfId="632" xr:uid="{AACB62DC-957B-47C8-BC80-FB9E3758C5AD}"/>
    <cellStyle name="Normal 59" xfId="633" xr:uid="{8A957C95-144D-4A0E-99C2-1861F66D40F0}"/>
    <cellStyle name="Normal 6" xfId="34" xr:uid="{00000000-0005-0000-0000-000008010000}"/>
    <cellStyle name="Normal 60" xfId="634" xr:uid="{7A7E6D48-188F-4BA2-9D31-FA1B20D0B46D}"/>
    <cellStyle name="Normal 61" xfId="635" xr:uid="{B4A6E40A-FF8F-4E4B-9DD1-13C4989385A2}"/>
    <cellStyle name="Normal 62" xfId="636" xr:uid="{1817C7CB-6BC8-4007-9E90-CCAFE85E6178}"/>
    <cellStyle name="Normal 63" xfId="637" xr:uid="{AA82B469-CE89-4513-B0E3-6E4C596FD3A7}"/>
    <cellStyle name="Normal 63 2" xfId="53" xr:uid="{00000000-0005-0000-0000-000009010000}"/>
    <cellStyle name="Normal 64" xfId="638" xr:uid="{D3E1EDAE-A546-4810-BA3F-1A44F268C35A}"/>
    <cellStyle name="Normal 65" xfId="639" xr:uid="{8406E9E2-9BD1-4604-A3A2-C28E30981773}"/>
    <cellStyle name="Normal 66" xfId="640" xr:uid="{F24F198E-CE89-43AC-9727-4A3DCA4477BA}"/>
    <cellStyle name="Normal 67" xfId="641" xr:uid="{71075AF9-9B49-4516-931F-713D7CBF5572}"/>
    <cellStyle name="Normal 68" xfId="642" xr:uid="{41963CCE-BF22-42B5-BB32-9DA69F00CF13}"/>
    <cellStyle name="Normal 69" xfId="643" xr:uid="{9C6D2B17-C175-4DD0-9D75-9EDC6E9E2560}"/>
    <cellStyle name="Normal 7" xfId="33" xr:uid="{00000000-0005-0000-0000-00000A010000}"/>
    <cellStyle name="Normal 7 10" xfId="1232" xr:uid="{A925D6DC-D2E9-4AB8-8F61-D955924F17E0}"/>
    <cellStyle name="Normal 7 2" xfId="41" xr:uid="{00000000-0005-0000-0000-00000B010000}"/>
    <cellStyle name="Normal 7 2 2" xfId="67" xr:uid="{00000000-0005-0000-0000-00000C010000}"/>
    <cellStyle name="Normal 7 2 2 2" xfId="102" xr:uid="{00000000-0005-0000-0000-00000D010000}"/>
    <cellStyle name="Normal 7 2 2 2 2" xfId="170" xr:uid="{00000000-0005-0000-0000-00000E010000}"/>
    <cellStyle name="Normal 7 2 2 2 2 2" xfId="306" xr:uid="{00000000-0005-0000-0000-00000F010000}"/>
    <cellStyle name="Normal 7 2 2 2 2 2 2" xfId="579" xr:uid="{AF97A7B1-A88F-4817-AF4C-F82EDCCBC963}"/>
    <cellStyle name="Normal 7 2 2 2 2 2 2 2" xfId="1215" xr:uid="{0A11383D-1E40-4BED-88BF-F23F22886DF1}"/>
    <cellStyle name="Normal 7 2 2 2 2 2 2 2 2" xfId="2314" xr:uid="{23BAF7B8-2A43-4F32-8D9E-046026DFF560}"/>
    <cellStyle name="Normal 7 2 2 2 2 2 2 3" xfId="1765" xr:uid="{A16CF631-19C5-4907-8F98-35131E8B27DD}"/>
    <cellStyle name="Normal 7 2 2 2 2 2 3" xfId="943" xr:uid="{1989E9B2-E4C0-41DC-AC86-AACC0811ADAB}"/>
    <cellStyle name="Normal 7 2 2 2 2 2 3 2" xfId="2042" xr:uid="{939064ED-980B-4042-9983-1DC49E939E20}"/>
    <cellStyle name="Normal 7 2 2 2 2 2 4" xfId="1493" xr:uid="{9EA7C2CA-2EC1-4C9A-9049-02DA704917F2}"/>
    <cellStyle name="Normal 7 2 2 2 2 3" xfId="443" xr:uid="{C4EA0EAE-DC1E-4A26-9083-3C76D02C4AAD}"/>
    <cellStyle name="Normal 7 2 2 2 2 3 2" xfId="1079" xr:uid="{4B85B8DD-7C36-466D-B427-59F6CDCA8ED9}"/>
    <cellStyle name="Normal 7 2 2 2 2 3 2 2" xfId="2178" xr:uid="{9A99709A-3352-4BBB-A33B-0DC1C2A3FDF3}"/>
    <cellStyle name="Normal 7 2 2 2 2 3 3" xfId="1629" xr:uid="{103CC401-DB12-483F-817A-3082A7403433}"/>
    <cellStyle name="Normal 7 2 2 2 2 4" xfId="807" xr:uid="{4E9AE568-6B26-4581-9308-99E11C42BBF0}"/>
    <cellStyle name="Normal 7 2 2 2 2 4 2" xfId="1906" xr:uid="{03C77704-3CB9-4AF0-9C30-55B01E95C0C9}"/>
    <cellStyle name="Normal 7 2 2 2 2 5" xfId="1357" xr:uid="{6675C53A-7B9C-4DE4-9CF2-4DEFE26178BB}"/>
    <cellStyle name="Normal 7 2 2 2 3" xfId="238" xr:uid="{00000000-0005-0000-0000-000010010000}"/>
    <cellStyle name="Normal 7 2 2 2 3 2" xfId="511" xr:uid="{0BF75ED3-F35E-44E9-9C3D-6D0C01F9A403}"/>
    <cellStyle name="Normal 7 2 2 2 3 2 2" xfId="1147" xr:uid="{0AA37AD3-3F69-449C-98BF-C1D8A54573BB}"/>
    <cellStyle name="Normal 7 2 2 2 3 2 2 2" xfId="2246" xr:uid="{BEE9BBBE-41F1-4CF9-9832-64211D7FE2D3}"/>
    <cellStyle name="Normal 7 2 2 2 3 2 3" xfId="1697" xr:uid="{15154CF0-E279-4F80-A7A5-561279743B14}"/>
    <cellStyle name="Normal 7 2 2 2 3 3" xfId="875" xr:uid="{D6021E02-607C-497B-88EB-7321D5E8DBEB}"/>
    <cellStyle name="Normal 7 2 2 2 3 3 2" xfId="1974" xr:uid="{AECF9793-C5F0-4AF7-9D81-943F90613B4F}"/>
    <cellStyle name="Normal 7 2 2 2 3 4" xfId="1425" xr:uid="{11B7D83F-85A1-4C36-9A3F-204BDD686A2E}"/>
    <cellStyle name="Normal 7 2 2 2 4" xfId="375" xr:uid="{8D927D18-6320-4283-943D-CF25E2214634}"/>
    <cellStyle name="Normal 7 2 2 2 4 2" xfId="1011" xr:uid="{7E5F6FE4-64DD-4699-83F5-AB7F8917BAAB}"/>
    <cellStyle name="Normal 7 2 2 2 4 2 2" xfId="2110" xr:uid="{E45182F5-EF2E-4887-8266-8C771C854222}"/>
    <cellStyle name="Normal 7 2 2 2 4 3" xfId="1561" xr:uid="{D10588A0-8DC0-4B95-9A96-9FC77BC19A1A}"/>
    <cellStyle name="Normal 7 2 2 2 5" xfId="739" xr:uid="{4C1FEB54-559C-495C-886D-AD5028565D06}"/>
    <cellStyle name="Normal 7 2 2 2 5 2" xfId="1838" xr:uid="{0B437253-9252-4950-82F6-42B330E4EA15}"/>
    <cellStyle name="Normal 7 2 2 2 6" xfId="1289" xr:uid="{D90F3E57-3A95-48BF-8B00-CBA07BAF2D52}"/>
    <cellStyle name="Normal 7 2 2 3" xfId="136" xr:uid="{00000000-0005-0000-0000-000011010000}"/>
    <cellStyle name="Normal 7 2 2 3 2" xfId="272" xr:uid="{00000000-0005-0000-0000-000012010000}"/>
    <cellStyle name="Normal 7 2 2 3 2 2" xfId="545" xr:uid="{F5D317F7-4C2E-43AF-9E24-642110B1358C}"/>
    <cellStyle name="Normal 7 2 2 3 2 2 2" xfId="1181" xr:uid="{229D149B-A50E-453D-8A3C-EE09A1AE6507}"/>
    <cellStyle name="Normal 7 2 2 3 2 2 2 2" xfId="2280" xr:uid="{80CCCF31-05D2-4310-88B6-B2EF8AD1805C}"/>
    <cellStyle name="Normal 7 2 2 3 2 2 3" xfId="1731" xr:uid="{BA0A0FA5-5C23-40FF-800F-5BBA42FC0344}"/>
    <cellStyle name="Normal 7 2 2 3 2 3" xfId="909" xr:uid="{05798834-43E4-444A-AC4F-BEB8F3107E3B}"/>
    <cellStyle name="Normal 7 2 2 3 2 3 2" xfId="2008" xr:uid="{2D317766-4BCC-449F-AB04-A7E5F4EDE218}"/>
    <cellStyle name="Normal 7 2 2 3 2 4" xfId="1459" xr:uid="{F61D39CE-6FF4-4C42-820A-D92BCE8A92F9}"/>
    <cellStyle name="Normal 7 2 2 3 3" xfId="409" xr:uid="{B59908B9-99B8-44AA-8DF4-01667B7AFCA4}"/>
    <cellStyle name="Normal 7 2 2 3 3 2" xfId="1045" xr:uid="{05976A06-1352-4607-BDCE-536D9D30A919}"/>
    <cellStyle name="Normal 7 2 2 3 3 2 2" xfId="2144" xr:uid="{19A9DD9A-9C55-425E-A0CD-A3447D1B177C}"/>
    <cellStyle name="Normal 7 2 2 3 3 3" xfId="1595" xr:uid="{88B8079F-758A-4C97-BA5E-CE3649E560C1}"/>
    <cellStyle name="Normal 7 2 2 3 4" xfId="773" xr:uid="{580172B4-C920-4C6F-B824-ABF0B61E4314}"/>
    <cellStyle name="Normal 7 2 2 3 4 2" xfId="1872" xr:uid="{745029F5-CDD8-40E6-9983-1AF2D16A3E44}"/>
    <cellStyle name="Normal 7 2 2 3 5" xfId="1323" xr:uid="{EF0D7A97-02FE-459A-A5DC-9FC85AB22A1E}"/>
    <cellStyle name="Normal 7 2 2 4" xfId="204" xr:uid="{00000000-0005-0000-0000-000013010000}"/>
    <cellStyle name="Normal 7 2 2 4 2" xfId="477" xr:uid="{C689786C-4A6B-4CCC-BF76-60718BAD41D6}"/>
    <cellStyle name="Normal 7 2 2 4 2 2" xfId="1113" xr:uid="{CBF6A996-FDBE-40B7-8452-79F4F559282D}"/>
    <cellStyle name="Normal 7 2 2 4 2 2 2" xfId="2212" xr:uid="{5FD6E1C1-40DB-4745-AD54-0C789AE2670A}"/>
    <cellStyle name="Normal 7 2 2 4 2 3" xfId="1663" xr:uid="{D8A57ACA-FA85-4A1E-8F30-B844D81A756E}"/>
    <cellStyle name="Normal 7 2 2 4 3" xfId="841" xr:uid="{452D0A55-4FEF-434A-938B-C42642B864CA}"/>
    <cellStyle name="Normal 7 2 2 4 3 2" xfId="1940" xr:uid="{CC74935C-3086-49AA-8E58-7AED206D0A9A}"/>
    <cellStyle name="Normal 7 2 2 4 4" xfId="1391" xr:uid="{2E1A43B7-D1E8-4A14-88A7-545AE513E3A7}"/>
    <cellStyle name="Normal 7 2 2 5" xfId="341" xr:uid="{F291D772-9028-483C-ABAF-DFF0D1C7DC09}"/>
    <cellStyle name="Normal 7 2 2 5 2" xfId="977" xr:uid="{E74B126A-BD6F-49BD-9CA3-0A6666DAB159}"/>
    <cellStyle name="Normal 7 2 2 5 2 2" xfId="2076" xr:uid="{92FC6F9C-701F-44DA-B768-C8ED6E321B6F}"/>
    <cellStyle name="Normal 7 2 2 5 3" xfId="1527" xr:uid="{A787E35A-430E-41D9-8924-F9BBF0DDC617}"/>
    <cellStyle name="Normal 7 2 2 6" xfId="705" xr:uid="{A4CABF9F-6B1C-4B9A-99FD-B3090CCD00E6}"/>
    <cellStyle name="Normal 7 2 2 6 2" xfId="1804" xr:uid="{146EED22-4A5A-4DF6-AE65-79761EEA320F}"/>
    <cellStyle name="Normal 7 2 2 7" xfId="1255" xr:uid="{0FAC94D0-782E-48B9-9C6E-3D65A0842634}"/>
    <cellStyle name="Normal 7 2 3" xfId="86" xr:uid="{00000000-0005-0000-0000-000014010000}"/>
    <cellStyle name="Normal 7 2 3 2" xfId="154" xr:uid="{00000000-0005-0000-0000-000015010000}"/>
    <cellStyle name="Normal 7 2 3 2 2" xfId="290" xr:uid="{00000000-0005-0000-0000-000016010000}"/>
    <cellStyle name="Normal 7 2 3 2 2 2" xfId="563" xr:uid="{A8F704C6-52B1-40F6-81F3-D40B673FED2B}"/>
    <cellStyle name="Normal 7 2 3 2 2 2 2" xfId="1199" xr:uid="{EFF53EC3-99E0-4294-AC2C-22A9B2891398}"/>
    <cellStyle name="Normal 7 2 3 2 2 2 2 2" xfId="2298" xr:uid="{3FD76873-3788-4636-B31A-B90CAA8EE480}"/>
    <cellStyle name="Normal 7 2 3 2 2 2 3" xfId="1749" xr:uid="{97F50A46-732D-4A2C-AB77-BDDB7E611AF9}"/>
    <cellStyle name="Normal 7 2 3 2 2 3" xfId="927" xr:uid="{15AAF4D2-A0CB-4AF5-AB26-A5B53E1CF79C}"/>
    <cellStyle name="Normal 7 2 3 2 2 3 2" xfId="2026" xr:uid="{91180594-5ABA-48D4-8AD8-044F761D86D1}"/>
    <cellStyle name="Normal 7 2 3 2 2 4" xfId="1477" xr:uid="{46D1A5BD-3213-48D6-ABFC-12361AC4CE2D}"/>
    <cellStyle name="Normal 7 2 3 2 3" xfId="427" xr:uid="{722BD816-5097-4816-9F2A-3DCF526D3594}"/>
    <cellStyle name="Normal 7 2 3 2 3 2" xfId="1063" xr:uid="{92AF92DE-F957-462A-885A-70DAFB25F374}"/>
    <cellStyle name="Normal 7 2 3 2 3 2 2" xfId="2162" xr:uid="{6A5E27BA-9BA6-4B33-8D46-C4043CB071A4}"/>
    <cellStyle name="Normal 7 2 3 2 3 3" xfId="1613" xr:uid="{36E2FCC3-E741-40FF-8AD0-009A1740C334}"/>
    <cellStyle name="Normal 7 2 3 2 4" xfId="791" xr:uid="{7E4A3CF2-43DE-4376-B4EF-08FB0E68141B}"/>
    <cellStyle name="Normal 7 2 3 2 4 2" xfId="1890" xr:uid="{5EC5A744-7B66-47D9-B605-BAAEC5613CD8}"/>
    <cellStyle name="Normal 7 2 3 2 5" xfId="1341" xr:uid="{AB719999-97FD-4B51-8990-DF8465631DDD}"/>
    <cellStyle name="Normal 7 2 3 3" xfId="222" xr:uid="{00000000-0005-0000-0000-000017010000}"/>
    <cellStyle name="Normal 7 2 3 3 2" xfId="495" xr:uid="{0589F028-0C63-480A-A223-198AC536BEF3}"/>
    <cellStyle name="Normal 7 2 3 3 2 2" xfId="1131" xr:uid="{19ACDD71-9791-49B5-8F98-7E911BD070CE}"/>
    <cellStyle name="Normal 7 2 3 3 2 2 2" xfId="2230" xr:uid="{218D7D68-DA95-452B-96D2-66FA9FD19FD5}"/>
    <cellStyle name="Normal 7 2 3 3 2 3" xfId="1681" xr:uid="{8E010EA4-EA53-4476-8660-A2086BB7431B}"/>
    <cellStyle name="Normal 7 2 3 3 3" xfId="859" xr:uid="{DE2A9B49-81B1-423C-9F17-A5048036B540}"/>
    <cellStyle name="Normal 7 2 3 3 3 2" xfId="1958" xr:uid="{4EE663AD-D0D6-4B51-A7FB-8F4A5AEAE209}"/>
    <cellStyle name="Normal 7 2 3 3 4" xfId="1409" xr:uid="{F696A6CA-0051-4458-B2FA-C803518594D1}"/>
    <cellStyle name="Normal 7 2 3 4" xfId="359" xr:uid="{2F7A5B88-2E2F-47A4-B0C5-215F4D3865E7}"/>
    <cellStyle name="Normal 7 2 3 4 2" xfId="995" xr:uid="{3CD25168-09C4-4888-90F6-7E4D89277F6F}"/>
    <cellStyle name="Normal 7 2 3 4 2 2" xfId="2094" xr:uid="{229D8CFF-571F-4CFF-B738-C6A0E4367DF3}"/>
    <cellStyle name="Normal 7 2 3 4 3" xfId="1545" xr:uid="{DEED77E9-1479-4F38-862D-9D674EEFF68F}"/>
    <cellStyle name="Normal 7 2 3 5" xfId="723" xr:uid="{172D3156-EF2E-4CCA-96B2-03635805B2FE}"/>
    <cellStyle name="Normal 7 2 3 5 2" xfId="1822" xr:uid="{C481BA05-3500-417E-BA9B-5A0A68800F20}"/>
    <cellStyle name="Normal 7 2 3 6" xfId="1273" xr:uid="{5F62744F-D477-492F-9B29-6343D9C75ABF}"/>
    <cellStyle name="Normal 7 2 4" xfId="120" xr:uid="{00000000-0005-0000-0000-000018010000}"/>
    <cellStyle name="Normal 7 2 4 2" xfId="256" xr:uid="{00000000-0005-0000-0000-000019010000}"/>
    <cellStyle name="Normal 7 2 4 2 2" xfId="529" xr:uid="{65B275D2-BF59-446C-8FB5-FA103904F6EC}"/>
    <cellStyle name="Normal 7 2 4 2 2 2" xfId="1165" xr:uid="{76A0F6C9-E3E8-43B6-BFD7-0F1B38B3476E}"/>
    <cellStyle name="Normal 7 2 4 2 2 2 2" xfId="2264" xr:uid="{9D0B5386-801A-486B-B05D-CE1D9E4A5F76}"/>
    <cellStyle name="Normal 7 2 4 2 2 3" xfId="1715" xr:uid="{7FCC7073-45E4-4419-9214-32DBC55A1AD5}"/>
    <cellStyle name="Normal 7 2 4 2 3" xfId="893" xr:uid="{98A2BC5A-398B-49A1-AD11-E3A927750707}"/>
    <cellStyle name="Normal 7 2 4 2 3 2" xfId="1992" xr:uid="{FAD9E08F-EA92-4430-848F-66AA8CAB2014}"/>
    <cellStyle name="Normal 7 2 4 2 4" xfId="1443" xr:uid="{7CA35EB7-FC93-47FB-ADDD-181E843248CA}"/>
    <cellStyle name="Normal 7 2 4 3" xfId="393" xr:uid="{9A196D68-E82D-4D35-9543-7D4CC222F709}"/>
    <cellStyle name="Normal 7 2 4 3 2" xfId="1029" xr:uid="{60C8E7DD-4A0C-4150-95C1-DCDF978C4FDB}"/>
    <cellStyle name="Normal 7 2 4 3 2 2" xfId="2128" xr:uid="{565A384C-77D1-495C-9B79-AB82B2131FE5}"/>
    <cellStyle name="Normal 7 2 4 3 3" xfId="1579" xr:uid="{E4BAF88D-5E8F-492B-BCDD-397A484E5CAE}"/>
    <cellStyle name="Normal 7 2 4 4" xfId="757" xr:uid="{D8953B1E-BCF8-4924-BAD4-450220992B8A}"/>
    <cellStyle name="Normal 7 2 4 4 2" xfId="1856" xr:uid="{C3466EE9-0344-4DED-BA0C-0180E9372F30}"/>
    <cellStyle name="Normal 7 2 4 5" xfId="1307" xr:uid="{1CB0FA5A-9335-49A4-8DB3-7C9ED7EB0AB6}"/>
    <cellStyle name="Normal 7 2 5" xfId="188" xr:uid="{00000000-0005-0000-0000-00001A010000}"/>
    <cellStyle name="Normal 7 2 5 2" xfId="461" xr:uid="{33F17196-30BA-4972-909A-67323C8CD432}"/>
    <cellStyle name="Normal 7 2 5 2 2" xfId="1097" xr:uid="{B5B80084-134D-4B96-903C-DA70EAF89D08}"/>
    <cellStyle name="Normal 7 2 5 2 2 2" xfId="2196" xr:uid="{08E8E189-AF0E-4C78-839B-A1301B4AF163}"/>
    <cellStyle name="Normal 7 2 5 2 3" xfId="1647" xr:uid="{4EECC4BD-256C-4AFD-86B6-CE604093B5A2}"/>
    <cellStyle name="Normal 7 2 5 3" xfId="825" xr:uid="{60286142-1231-4421-ABC6-C5D2431E7D35}"/>
    <cellStyle name="Normal 7 2 5 3 2" xfId="1924" xr:uid="{E1A9DD23-482D-4075-9C05-8F0C3A133837}"/>
    <cellStyle name="Normal 7 2 5 4" xfId="1375" xr:uid="{BD2D07BB-4A6F-4250-B90A-70A97B49B28A}"/>
    <cellStyle name="Normal 7 2 6" xfId="325" xr:uid="{D63D7D06-9345-4AA8-8C86-B56F3FE1AE4D}"/>
    <cellStyle name="Normal 7 2 6 2" xfId="961" xr:uid="{892CF4A2-EAE2-441B-9E27-F72EECFD3806}"/>
    <cellStyle name="Normal 7 2 6 2 2" xfId="2060" xr:uid="{BCB85F5F-2BC1-4FAF-BD4E-8B2FB26BCAFC}"/>
    <cellStyle name="Normal 7 2 6 3" xfId="1511" xr:uid="{B263811F-446E-4D16-A496-E0A7EB76DB94}"/>
    <cellStyle name="Normal 7 2 7" xfId="689" xr:uid="{982A49EC-3AF2-4CD6-9389-5CC6268125C0}"/>
    <cellStyle name="Normal 7 2 7 2" xfId="1788" xr:uid="{AACF95C0-5EC3-467D-A9D1-85ED50C6D073}"/>
    <cellStyle name="Normal 7 2 8" xfId="1239" xr:uid="{A532BB0C-B966-4004-857D-02AE6DADEDAA}"/>
    <cellStyle name="Normal 7 3" xfId="55" xr:uid="{00000000-0005-0000-0000-00001B010000}"/>
    <cellStyle name="Normal 7 4" xfId="60" xr:uid="{00000000-0005-0000-0000-00001C010000}"/>
    <cellStyle name="Normal 7 4 2" xfId="95" xr:uid="{00000000-0005-0000-0000-00001D010000}"/>
    <cellStyle name="Normal 7 4 2 2" xfId="163" xr:uid="{00000000-0005-0000-0000-00001E010000}"/>
    <cellStyle name="Normal 7 4 2 2 2" xfId="299" xr:uid="{00000000-0005-0000-0000-00001F010000}"/>
    <cellStyle name="Normal 7 4 2 2 2 2" xfId="572" xr:uid="{F100C003-27C5-4132-AE9D-937225357C05}"/>
    <cellStyle name="Normal 7 4 2 2 2 2 2" xfId="1208" xr:uid="{2E4AE5E6-A956-4DA8-BBEB-C3CE3417438D}"/>
    <cellStyle name="Normal 7 4 2 2 2 2 2 2" xfId="2307" xr:uid="{3330F072-020B-4ED6-9CDB-3FBA76443B41}"/>
    <cellStyle name="Normal 7 4 2 2 2 2 3" xfId="1758" xr:uid="{2EF1DE25-BC48-4FCD-9D94-9E14E9C38D2F}"/>
    <cellStyle name="Normal 7 4 2 2 2 3" xfId="936" xr:uid="{0E9EB617-C133-4B2E-89F7-09CA6CA5691C}"/>
    <cellStyle name="Normal 7 4 2 2 2 3 2" xfId="2035" xr:uid="{AF368447-E335-4380-88C9-76C4C7634D01}"/>
    <cellStyle name="Normal 7 4 2 2 2 4" xfId="1486" xr:uid="{5A7D2408-1EE5-4F7A-833D-9BD491BA22F0}"/>
    <cellStyle name="Normal 7 4 2 2 3" xfId="436" xr:uid="{F6D37DDF-A9D9-45AE-BE2D-22376A1A2B55}"/>
    <cellStyle name="Normal 7 4 2 2 3 2" xfId="1072" xr:uid="{2872FA21-9879-4963-A7E6-3E7257A3F410}"/>
    <cellStyle name="Normal 7 4 2 2 3 2 2" xfId="2171" xr:uid="{3680A355-4C31-471D-9307-60D75D6B0C00}"/>
    <cellStyle name="Normal 7 4 2 2 3 3" xfId="1622" xr:uid="{82FEE9FB-85E9-4506-8E25-9DFCB0EC72B1}"/>
    <cellStyle name="Normal 7 4 2 2 4" xfId="800" xr:uid="{C8B43BBE-80BB-43DD-999E-6C54658E02EF}"/>
    <cellStyle name="Normal 7 4 2 2 4 2" xfId="1899" xr:uid="{6FD8935E-7D05-4A3B-BECB-9A1CBB9DA65C}"/>
    <cellStyle name="Normal 7 4 2 2 5" xfId="1350" xr:uid="{50227F70-A4CE-4313-BCF3-56581A7281D6}"/>
    <cellStyle name="Normal 7 4 2 3" xfId="231" xr:uid="{00000000-0005-0000-0000-000020010000}"/>
    <cellStyle name="Normal 7 4 2 3 2" xfId="504" xr:uid="{D6A06245-442B-4D8B-91E7-D2A38BE79158}"/>
    <cellStyle name="Normal 7 4 2 3 2 2" xfId="1140" xr:uid="{D2194A53-E79A-4053-90EE-30F7FFD1ADDB}"/>
    <cellStyle name="Normal 7 4 2 3 2 2 2" xfId="2239" xr:uid="{B3C26315-789B-42B1-A588-81E9C8549554}"/>
    <cellStyle name="Normal 7 4 2 3 2 3" xfId="1690" xr:uid="{8743C415-EF33-4D7E-910F-888BCE630D23}"/>
    <cellStyle name="Normal 7 4 2 3 3" xfId="868" xr:uid="{B22FD364-7456-4492-8E7A-04D9E2F9381B}"/>
    <cellStyle name="Normal 7 4 2 3 3 2" xfId="1967" xr:uid="{E7A5219A-A009-4505-ABC1-200BD0A41A60}"/>
    <cellStyle name="Normal 7 4 2 3 4" xfId="1418" xr:uid="{971ED734-F60B-4691-99A9-62F78C495D2B}"/>
    <cellStyle name="Normal 7 4 2 4" xfId="368" xr:uid="{50729FA3-6B1F-48AC-A837-9B50255945AA}"/>
    <cellStyle name="Normal 7 4 2 4 2" xfId="1004" xr:uid="{C8A0C0C7-AB44-4D6C-A577-CC49308BE6CF}"/>
    <cellStyle name="Normal 7 4 2 4 2 2" xfId="2103" xr:uid="{E36BF41A-597B-4010-B0F2-828B54E8AB02}"/>
    <cellStyle name="Normal 7 4 2 4 3" xfId="1554" xr:uid="{588D39B9-D92E-4C7C-AA49-9911606B06A3}"/>
    <cellStyle name="Normal 7 4 2 5" xfId="732" xr:uid="{0EB60E54-CA90-41FA-9636-1CDD658C5A37}"/>
    <cellStyle name="Normal 7 4 2 5 2" xfId="1831" xr:uid="{74A14E6D-1010-4F78-86FE-CDD19CBEE6A3}"/>
    <cellStyle name="Normal 7 4 2 6" xfId="1282" xr:uid="{0B57EB24-3FB5-42F2-86B9-53B6B9199F73}"/>
    <cellStyle name="Normal 7 4 3" xfId="129" xr:uid="{00000000-0005-0000-0000-000021010000}"/>
    <cellStyle name="Normal 7 4 3 2" xfId="265" xr:uid="{00000000-0005-0000-0000-000022010000}"/>
    <cellStyle name="Normal 7 4 3 2 2" xfId="538" xr:uid="{B912B764-5CAC-4B16-B4D2-CEEB6EF2C7AE}"/>
    <cellStyle name="Normal 7 4 3 2 2 2" xfId="1174" xr:uid="{24704E9A-1053-49AF-866E-C76CF2DEBF08}"/>
    <cellStyle name="Normal 7 4 3 2 2 2 2" xfId="2273" xr:uid="{0047744D-A01B-433D-8F6D-80343EA13CDE}"/>
    <cellStyle name="Normal 7 4 3 2 2 3" xfId="1724" xr:uid="{30B35E39-D3D8-4DEC-9080-B8C3C723DDD3}"/>
    <cellStyle name="Normal 7 4 3 2 3" xfId="902" xr:uid="{EB8C7ED7-CA0D-4225-9011-83BD59FE9649}"/>
    <cellStyle name="Normal 7 4 3 2 3 2" xfId="2001" xr:uid="{F48AD3BD-FF68-494B-9D8D-C93F9F32B759}"/>
    <cellStyle name="Normal 7 4 3 2 4" xfId="1452" xr:uid="{CB0AF633-E91D-43DF-B349-692466DBD5F5}"/>
    <cellStyle name="Normal 7 4 3 3" xfId="402" xr:uid="{C5ABCEFE-887F-4AB0-BF4E-62B657113D3C}"/>
    <cellStyle name="Normal 7 4 3 3 2" xfId="1038" xr:uid="{E1BB3BFE-0C41-41FD-A6FB-7DF56D23A153}"/>
    <cellStyle name="Normal 7 4 3 3 2 2" xfId="2137" xr:uid="{27658665-7261-4911-A555-7E963BCBB367}"/>
    <cellStyle name="Normal 7 4 3 3 3" xfId="1588" xr:uid="{B0B3C5A5-6B41-4B6A-94B0-2DBA19ABAFE5}"/>
    <cellStyle name="Normal 7 4 3 4" xfId="766" xr:uid="{33FFD094-D50D-4F1F-8D16-D00745067CAC}"/>
    <cellStyle name="Normal 7 4 3 4 2" xfId="1865" xr:uid="{9E1FD8D9-FC14-4940-A6FF-3312DD5A1565}"/>
    <cellStyle name="Normal 7 4 3 5" xfId="1316" xr:uid="{131D4D62-E976-4F08-B0D9-C1546ACB9661}"/>
    <cellStyle name="Normal 7 4 4" xfId="197" xr:uid="{00000000-0005-0000-0000-000023010000}"/>
    <cellStyle name="Normal 7 4 4 2" xfId="470" xr:uid="{78EBB120-EE38-47CD-9A57-0D89BDB7783F}"/>
    <cellStyle name="Normal 7 4 4 2 2" xfId="1106" xr:uid="{167FABF6-5D41-4813-8076-0A98BF26CDB7}"/>
    <cellStyle name="Normal 7 4 4 2 2 2" xfId="2205" xr:uid="{5E95C3A3-F0FA-441B-A6CE-71FD50E89442}"/>
    <cellStyle name="Normal 7 4 4 2 3" xfId="1656" xr:uid="{C57B6CD0-C240-49EF-827F-74A823D5E14D}"/>
    <cellStyle name="Normal 7 4 4 3" xfId="834" xr:uid="{03B744EA-F50D-467E-A581-CA2EF56779C2}"/>
    <cellStyle name="Normal 7 4 4 3 2" xfId="1933" xr:uid="{4FAA5141-4BBB-4512-97FF-5D45FAB6668F}"/>
    <cellStyle name="Normal 7 4 4 4" xfId="1384" xr:uid="{4CC7B5C2-3B1C-4781-943E-E705FD756B1C}"/>
    <cellStyle name="Normal 7 4 5" xfId="334" xr:uid="{EB080EE2-14DC-4B30-9D90-533454F47B47}"/>
    <cellStyle name="Normal 7 4 5 2" xfId="970" xr:uid="{CC5899DB-5DCD-4510-BC5A-8FB07EB4561B}"/>
    <cellStyle name="Normal 7 4 5 2 2" xfId="2069" xr:uid="{28F38D51-8F24-4E97-ACE8-56B4925F5AB1}"/>
    <cellStyle name="Normal 7 4 5 3" xfId="1520" xr:uid="{BF99032A-FC24-46A3-92BC-E7B6D699EF7F}"/>
    <cellStyle name="Normal 7 4 6" xfId="698" xr:uid="{4D18401E-D196-4AB5-8052-D4AA4D199866}"/>
    <cellStyle name="Normal 7 4 6 2" xfId="1797" xr:uid="{4534F90A-FC2E-46D1-919D-28BD2139B4A3}"/>
    <cellStyle name="Normal 7 4 7" xfId="1248" xr:uid="{89660772-94DA-4F7D-A83B-C081822A7362}"/>
    <cellStyle name="Normal 7 5" xfId="79" xr:uid="{00000000-0005-0000-0000-000024010000}"/>
    <cellStyle name="Normal 7 5 2" xfId="147" xr:uid="{00000000-0005-0000-0000-000025010000}"/>
    <cellStyle name="Normal 7 5 2 2" xfId="283" xr:uid="{00000000-0005-0000-0000-000026010000}"/>
    <cellStyle name="Normal 7 5 2 2 2" xfId="556" xr:uid="{4F8F45D4-AC2F-41E3-88D9-685AAFCC8AFC}"/>
    <cellStyle name="Normal 7 5 2 2 2 2" xfId="1192" xr:uid="{66C29534-5261-407D-96B0-0717FE520A2F}"/>
    <cellStyle name="Normal 7 5 2 2 2 2 2" xfId="2291" xr:uid="{A44C6436-D3B1-4032-B21E-7985ECACCCFC}"/>
    <cellStyle name="Normal 7 5 2 2 2 3" xfId="1742" xr:uid="{50D4CA8E-17F8-428A-94F4-C9DD08747A23}"/>
    <cellStyle name="Normal 7 5 2 2 3" xfId="920" xr:uid="{37B43E31-3B39-49BC-A46A-83AD37874626}"/>
    <cellStyle name="Normal 7 5 2 2 3 2" xfId="2019" xr:uid="{F67E6A79-9AFE-4010-8286-17053ED72ED9}"/>
    <cellStyle name="Normal 7 5 2 2 4" xfId="1470" xr:uid="{0A1DF179-4C6F-4F03-886A-60550920E3E8}"/>
    <cellStyle name="Normal 7 5 2 3" xfId="420" xr:uid="{88B690AD-EF12-4133-824C-7CA46ABCC57B}"/>
    <cellStyle name="Normal 7 5 2 3 2" xfId="1056" xr:uid="{BCF424AE-6627-4F19-ABDC-BC49643BCB65}"/>
    <cellStyle name="Normal 7 5 2 3 2 2" xfId="2155" xr:uid="{76638DB5-F92F-4D99-AE5F-67B58ADAB288}"/>
    <cellStyle name="Normal 7 5 2 3 3" xfId="1606" xr:uid="{6D0FCDC6-2D50-43DE-8AD9-3BF06D9A9C66}"/>
    <cellStyle name="Normal 7 5 2 4" xfId="784" xr:uid="{95F13F8D-34B1-453C-811A-F0C52D532190}"/>
    <cellStyle name="Normal 7 5 2 4 2" xfId="1883" xr:uid="{11EBC2FB-F059-4596-8557-357B6C6B30F8}"/>
    <cellStyle name="Normal 7 5 2 5" xfId="1334" xr:uid="{089CB8BA-6996-457C-9CB8-D5F7409164CF}"/>
    <cellStyle name="Normal 7 5 3" xfId="215" xr:uid="{00000000-0005-0000-0000-000027010000}"/>
    <cellStyle name="Normal 7 5 3 2" xfId="488" xr:uid="{634D4727-A6D4-4055-9A67-1B5587D7B976}"/>
    <cellStyle name="Normal 7 5 3 2 2" xfId="1124" xr:uid="{F9D354D8-F225-46C3-B930-55F60840B248}"/>
    <cellStyle name="Normal 7 5 3 2 2 2" xfId="2223" xr:uid="{9D84C693-D16D-4C74-B375-E2D27CBAB2FD}"/>
    <cellStyle name="Normal 7 5 3 2 3" xfId="1674" xr:uid="{C0BD66CE-4A1B-4680-9BDF-1CA08E31FD1A}"/>
    <cellStyle name="Normal 7 5 3 3" xfId="852" xr:uid="{6E3457BA-7B4E-48F2-812F-DA520F466A74}"/>
    <cellStyle name="Normal 7 5 3 3 2" xfId="1951" xr:uid="{9C34BD29-9B02-4641-908A-FB56F28DF7E8}"/>
    <cellStyle name="Normal 7 5 3 4" xfId="1402" xr:uid="{028EDFDE-B80E-4867-904B-776CB4739832}"/>
    <cellStyle name="Normal 7 5 4" xfId="352" xr:uid="{387F37C8-5A6A-4FE8-96CF-AF533D142F32}"/>
    <cellStyle name="Normal 7 5 4 2" xfId="988" xr:uid="{1926E5B4-F35B-47FD-982B-3AE0822317F1}"/>
    <cellStyle name="Normal 7 5 4 2 2" xfId="2087" xr:uid="{275CC7BB-4A5F-47BE-BFB3-DD8A61BAD80F}"/>
    <cellStyle name="Normal 7 5 4 3" xfId="1538" xr:uid="{98359841-9E5B-4E63-BADC-8A94A9E5D617}"/>
    <cellStyle name="Normal 7 5 5" xfId="716" xr:uid="{C97D0B9F-9637-4546-8FBE-DC8DBAB76218}"/>
    <cellStyle name="Normal 7 5 5 2" xfId="1815" xr:uid="{3DD55FF9-A41F-4516-8166-5D01D9608ED4}"/>
    <cellStyle name="Normal 7 5 6" xfId="1266" xr:uid="{906D6533-4C9F-49CE-B148-84FE72CE705E}"/>
    <cellStyle name="Normal 7 6" xfId="113" xr:uid="{00000000-0005-0000-0000-000028010000}"/>
    <cellStyle name="Normal 7 6 2" xfId="249" xr:uid="{00000000-0005-0000-0000-000029010000}"/>
    <cellStyle name="Normal 7 6 2 2" xfId="522" xr:uid="{E412A455-63DD-4089-8196-0975701F972F}"/>
    <cellStyle name="Normal 7 6 2 2 2" xfId="1158" xr:uid="{46B382BC-EAA5-432F-8EC5-97B61219D416}"/>
    <cellStyle name="Normal 7 6 2 2 2 2" xfId="2257" xr:uid="{732DE10A-A387-4DD5-AD3F-2E3A795F6763}"/>
    <cellStyle name="Normal 7 6 2 2 3" xfId="1708" xr:uid="{126AA130-277D-4C8E-9DFE-1585F7222A46}"/>
    <cellStyle name="Normal 7 6 2 3" xfId="886" xr:uid="{6481FCE7-CD60-470F-ACEA-936BCEC7F057}"/>
    <cellStyle name="Normal 7 6 2 3 2" xfId="1985" xr:uid="{F1A44BC5-3841-49D7-9C2C-5EFA00DC56ED}"/>
    <cellStyle name="Normal 7 6 2 4" xfId="1436" xr:uid="{32E91BAB-E2C8-43E6-A2D5-6943B6FCB540}"/>
    <cellStyle name="Normal 7 6 3" xfId="386" xr:uid="{3CBC117D-79FA-464F-B4F8-69AF6402D43E}"/>
    <cellStyle name="Normal 7 6 3 2" xfId="1022" xr:uid="{A7DD8289-F0F8-4985-B39F-E386276F3BF2}"/>
    <cellStyle name="Normal 7 6 3 2 2" xfId="2121" xr:uid="{463A536B-0470-4012-B19F-5053D5AE3074}"/>
    <cellStyle name="Normal 7 6 3 3" xfId="1572" xr:uid="{60F62F47-85C4-4BBA-A541-280FA6239681}"/>
    <cellStyle name="Normal 7 6 4" xfId="750" xr:uid="{47C27E16-A4EB-435D-BAF1-6FAC0A500D0D}"/>
    <cellStyle name="Normal 7 6 4 2" xfId="1849" xr:uid="{E7268D9D-DA2B-4C10-8C04-56F0B107D146}"/>
    <cellStyle name="Normal 7 6 5" xfId="1300" xr:uid="{A7AB704C-5691-4244-B070-52BDDD5F29AB}"/>
    <cellStyle name="Normal 7 7" xfId="181" xr:uid="{00000000-0005-0000-0000-00002A010000}"/>
    <cellStyle name="Normal 7 7 2" xfId="454" xr:uid="{59A38859-4F31-4AD6-B850-D83C1B7B90EB}"/>
    <cellStyle name="Normal 7 7 2 2" xfId="1090" xr:uid="{346CD647-96C7-4F03-8C87-CEB29CF5348E}"/>
    <cellStyle name="Normal 7 7 2 2 2" xfId="2189" xr:uid="{98E20726-0EC0-496A-96C0-BE6A5830C33F}"/>
    <cellStyle name="Normal 7 7 2 3" xfId="1640" xr:uid="{8566D8AD-C557-4756-B365-2CC49FF8A6C3}"/>
    <cellStyle name="Normal 7 7 3" xfId="818" xr:uid="{6B2EB00E-0FAA-46F5-8A79-6B3C1832AB8B}"/>
    <cellStyle name="Normal 7 7 3 2" xfId="1917" xr:uid="{0ADB947C-DF09-4454-B5A0-23A5A2921AC2}"/>
    <cellStyle name="Normal 7 7 4" xfId="1368" xr:uid="{7290C4B3-5E2C-406F-91C1-EDED372D9162}"/>
    <cellStyle name="Normal 7 8" xfId="318" xr:uid="{034CD7C8-6197-4C24-A9FC-7C3A12155159}"/>
    <cellStyle name="Normal 7 8 2" xfId="954" xr:uid="{B6DA6A22-EA3F-4D9F-8F8B-F243FE66CEB0}"/>
    <cellStyle name="Normal 7 8 2 2" xfId="2053" xr:uid="{0B2AB184-7FE7-4604-9229-4681A7F4E6F8}"/>
    <cellStyle name="Normal 7 8 3" xfId="1504" xr:uid="{857D24A2-700A-47B8-B758-607F7AFEF387}"/>
    <cellStyle name="Normal 7 9" xfId="682" xr:uid="{5FF262E1-3887-4B2B-8B38-5F253611C1CB}"/>
    <cellStyle name="Normal 7 9 2" xfId="1781" xr:uid="{9E835D73-068F-42E9-9373-15BA5F643CF6}"/>
    <cellStyle name="Normal 70" xfId="644" xr:uid="{9A765BFE-50DB-4339-B381-9B79650B4393}"/>
    <cellStyle name="Normal 70 2" xfId="54" xr:uid="{00000000-0005-0000-0000-00002B010000}"/>
    <cellStyle name="Normal 71" xfId="645" xr:uid="{41597918-76C2-478A-B492-F54C9ABD57CD}"/>
    <cellStyle name="Normal 72" xfId="646" xr:uid="{2C42B3C7-5746-4487-ACBC-CD629DDE11C0}"/>
    <cellStyle name="Normal 73" xfId="647" xr:uid="{A9B77A93-772E-4FFB-91E3-A6CA4E7E0D66}"/>
    <cellStyle name="Normal 74" xfId="648" xr:uid="{24E1E3B6-D12E-47D1-968A-FAD950864BC2}"/>
    <cellStyle name="Normal 75" xfId="649" xr:uid="{FEE10E78-809A-4F0F-B4F8-6DEE6D64F1A1}"/>
    <cellStyle name="Normal 76" xfId="650" xr:uid="{9704815F-D946-4CD7-9579-05BA21BA4D9D}"/>
    <cellStyle name="Normal 77" xfId="651" xr:uid="{F0A01E52-D4AD-4341-B49B-1ADE160A279B}"/>
    <cellStyle name="Normal 78" xfId="652" xr:uid="{35F4386D-F736-43DF-843C-16883E226A00}"/>
    <cellStyle name="Normal 79" xfId="653" xr:uid="{DE235952-8673-434E-B5CC-6111A67CF810}"/>
    <cellStyle name="Normal 8" xfId="56" xr:uid="{00000000-0005-0000-0000-00002C010000}"/>
    <cellStyle name="Normal 80" xfId="654" xr:uid="{3E920605-83EF-46FA-BF03-3B64DE489D80}"/>
    <cellStyle name="Normal 81" xfId="655" xr:uid="{0B00DECF-E960-40DD-94FC-F6E7F8CA7049}"/>
    <cellStyle name="Normal 82" xfId="656" xr:uid="{46FF539C-0C8C-4951-ABD0-2377F8F0CDF3}"/>
    <cellStyle name="Normal 83" xfId="657" xr:uid="{AAC5FADF-CA72-4755-B044-ABA0CE108487}"/>
    <cellStyle name="Normal 84" xfId="658" xr:uid="{A7F14C33-C82B-4AB4-8669-177E0E162D06}"/>
    <cellStyle name="Normal 85" xfId="659" xr:uid="{A58959B8-5AA3-408A-B0CA-F1975C26A207}"/>
    <cellStyle name="Normal 86" xfId="660" xr:uid="{9928C57D-EA28-428C-83C1-32BEE04D1885}"/>
    <cellStyle name="Normal 87" xfId="661" xr:uid="{4D8C92D0-4611-4BFE-8582-47FC7355D5E2}"/>
    <cellStyle name="Normal 88" xfId="662" xr:uid="{092D1829-8DC6-460F-80DD-A867B3C03633}"/>
    <cellStyle name="Normal 89" xfId="663" xr:uid="{F72DDB6A-D2E5-420A-B769-55DD8835A822}"/>
    <cellStyle name="Normal 9" xfId="75" xr:uid="{00000000-0005-0000-0000-00002D010000}"/>
    <cellStyle name="Normal 90" xfId="664" xr:uid="{FB82FDC6-265C-4DEA-92F2-96BABF089209}"/>
    <cellStyle name="Normal 91" xfId="665" xr:uid="{48FAB58A-9154-42E1-B197-544A614AE8E6}"/>
    <cellStyle name="Normal 92" xfId="666" xr:uid="{B40873FC-5EAE-4F86-ACF9-0B59A6319863}"/>
    <cellStyle name="Normal 93" xfId="667" xr:uid="{0CE07700-4E20-4AD2-9E46-CB6AC69E6ABD}"/>
    <cellStyle name="Normal 94" xfId="668" xr:uid="{8692FD6D-4B02-46D9-9AB8-7D4F6B701F35}"/>
    <cellStyle name="Normal 94 2" xfId="1225" xr:uid="{02444C2C-6F8A-4B78-B791-F8DF0CEFF3C1}"/>
    <cellStyle name="Normal 94 2 2" xfId="2324" xr:uid="{F8F1BB1C-1C90-4266-B683-961E7A123056}"/>
    <cellStyle name="Normal 94 3" xfId="1776" xr:uid="{62EF7356-169D-4ED3-A3A9-CDDCF18D9704}"/>
    <cellStyle name="Normal 95" xfId="669" xr:uid="{91C9DDF4-A534-44F3-AB8C-A02BC9EC694A}"/>
    <cellStyle name="Normal 96" xfId="670" xr:uid="{1C50F110-4D63-4A17-8348-C9E424839811}"/>
    <cellStyle name="Normal 97" xfId="671" xr:uid="{9FD82859-15E5-4A0A-BEEF-2F4B7A1AAD52}"/>
    <cellStyle name="Normal 98" xfId="672" xr:uid="{C8E9B365-817E-4E4F-B2C7-55B1B49F471E}"/>
    <cellStyle name="Normal 99" xfId="673" xr:uid="{6F9C411A-C765-4077-A976-4DC9317004E4}"/>
    <cellStyle name="Normal_Sheet1 2" xfId="7" xr:uid="{00000000-0005-0000-0000-00002E010000}"/>
    <cellStyle name="Normal_Transit Time Capricorn" xfId="9" xr:uid="{00000000-0005-0000-0000-00002F010000}"/>
    <cellStyle name="Normal_Transit Time Silk" xfId="12" xr:uid="{00000000-0005-0000-0000-000030010000}"/>
    <cellStyle name="Normal_Xship1 version 3.1" xfId="2" xr:uid="{00000000-0005-0000-0000-000031010000}"/>
    <cellStyle name="Normal_Xship1 version 3.1_WPCCF&amp;Aussie-26th March 2007 2" xfId="6" xr:uid="{00000000-0005-0000-0000-000032010000}"/>
    <cellStyle name="Normal_Xship1 Version 60.3_WPCCF&amp;Aussie-26th March 2007 2" xfId="4" xr:uid="{00000000-0005-0000-0000-000033010000}"/>
    <cellStyle name="Normal_Xship1 Version 65.2_WPCCF&amp;Aussie-26th March 2007 3" xfId="11" xr:uid="{00000000-0005-0000-0000-000034010000}"/>
    <cellStyle name="Normal_Xship1 Version 65.4_WPCCF&amp;Aussie-26th March 2007 2" xfId="8" xr:uid="{00000000-0005-0000-0000-000035010000}"/>
    <cellStyle name="Normal_Xship1 Version 68.8 not yet_WPCCF&amp;Aussie-26th March 2007 2" xfId="10" xr:uid="{00000000-0005-0000-0000-000036010000}"/>
    <cellStyle name="Normal_Xship1 Version 71.7not yet_WPCCF&amp;Aussie-26th March 2007 3" xfId="3" xr:uid="{00000000-0005-0000-0000-000037010000}"/>
    <cellStyle name="Style 1" xfId="31" xr:uid="{00000000-0005-0000-0000-000038010000}"/>
    <cellStyle name="VISION" xfId="32" xr:uid="{00000000-0005-0000-0000-000039010000}"/>
  </cellStyles>
  <dxfs count="0"/>
  <tableStyles count="0" defaultTableStyle="TableStyleMedium2" defaultPivotStyle="PivotStyleLight16"/>
  <colors>
    <mruColors>
      <color rgb="FFFFFFCC"/>
      <color rgb="FFFF3300"/>
      <color rgb="FF0000FF"/>
      <color rgb="FFF5D9FF"/>
      <color rgb="FFF8FBDD"/>
      <color rgb="FFFF99FF"/>
      <color rgb="FFD9FFF5"/>
      <color rgb="FFDFFDE8"/>
      <color rgb="FFFFDDD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8-5CC6-11CF-8D67-00AA00BDCE1D}" ax:persistence="persistStream" r:id="rI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3" Type="http://schemas.openxmlformats.org/officeDocument/2006/relationships/hyperlink" Target="#MAPLE!A1"/><Relationship Id="rId18" Type="http://schemas.openxmlformats.org/officeDocument/2006/relationships/hyperlink" Target="#ZEPHYR!A1"/><Relationship Id="rId26" Type="http://schemas.openxmlformats.org/officeDocument/2006/relationships/hyperlink" Target="#MEXICAS!A1"/><Relationship Id="rId39" Type="http://schemas.openxmlformats.org/officeDocument/2006/relationships/hyperlink" Target="#PELICAN!A1"/><Relationship Id="rId21" Type="http://schemas.openxmlformats.org/officeDocument/2006/relationships/hyperlink" Target="#SILK!A1"/><Relationship Id="rId34" Type="http://schemas.openxmlformats.org/officeDocument/2006/relationships/hyperlink" Target="#KIWI!A1"/><Relationship Id="rId42" Type="http://schemas.openxmlformats.org/officeDocument/2006/relationships/hyperlink" Target="#PANTHER!Print_Area"/><Relationship Id="rId47" Type="http://schemas.openxmlformats.org/officeDocument/2006/relationships/hyperlink" Target="#CAPRICORN!A1"/><Relationship Id="rId50" Type="http://schemas.openxmlformats.org/officeDocument/2006/relationships/hyperlink" Target="#LION!A1"/><Relationship Id="rId55" Type="http://schemas.openxmlformats.org/officeDocument/2006/relationships/hyperlink" Target="#SIERRA!A1"/><Relationship Id="rId7" Type="http://schemas.openxmlformats.org/officeDocument/2006/relationships/hyperlink" Target="#INCA!A1"/><Relationship Id="rId2" Type="http://schemas.openxmlformats.org/officeDocument/2006/relationships/hyperlink" Target="#ALBATROSS!A1"/><Relationship Id="rId16" Type="http://schemas.openxmlformats.org/officeDocument/2006/relationships/hyperlink" Target="#PEARL!Print_Area"/><Relationship Id="rId29" Type="http://schemas.openxmlformats.org/officeDocument/2006/relationships/hyperlink" Target="#ORIGAMI!A1"/><Relationship Id="rId11" Type="http://schemas.openxmlformats.org/officeDocument/2006/relationships/hyperlink" Target="#ELEPHANT!A1"/><Relationship Id="rId24" Type="http://schemas.openxmlformats.org/officeDocument/2006/relationships/hyperlink" Target="#GRIFFIN!A1"/><Relationship Id="rId32" Type="http://schemas.openxmlformats.org/officeDocument/2006/relationships/hyperlink" Target="#SWAN!A1"/><Relationship Id="rId37" Type="http://schemas.openxmlformats.org/officeDocument/2006/relationships/hyperlink" Target="#'EMERALD '!A1"/><Relationship Id="rId40" Type="http://schemas.openxmlformats.org/officeDocument/2006/relationships/hyperlink" Target="#DAHLIA!A1"/><Relationship Id="rId45" Type="http://schemas.openxmlformats.org/officeDocument/2006/relationships/hyperlink" Target="#PANDA!A1"/><Relationship Id="rId53" Type="http://schemas.openxmlformats.org/officeDocument/2006/relationships/image" Target="../media/image3.png"/><Relationship Id="rId5" Type="http://schemas.openxmlformats.org/officeDocument/2006/relationships/hyperlink" Target="#'BRITANNIA '!A1"/><Relationship Id="rId10" Type="http://schemas.openxmlformats.org/officeDocument/2006/relationships/hyperlink" Target="#EMPIRE!Print_Area"/><Relationship Id="rId19" Type="http://schemas.openxmlformats.org/officeDocument/2006/relationships/hyperlink" Target="#WALLABY!A1"/><Relationship Id="rId31" Type="http://schemas.openxmlformats.org/officeDocument/2006/relationships/hyperlink" Target="#CONDOR!A1"/><Relationship Id="rId44" Type="http://schemas.openxmlformats.org/officeDocument/2006/relationships/hyperlink" Target="#JADE!A1"/><Relationship Id="rId52" Type="http://schemas.openxmlformats.org/officeDocument/2006/relationships/hyperlink" Target="#IROKO!A1"/><Relationship Id="rId4" Type="http://schemas.openxmlformats.org/officeDocument/2006/relationships/hyperlink" Target="#ANDES!A1"/><Relationship Id="rId9" Type="http://schemas.openxmlformats.org/officeDocument/2006/relationships/hyperlink" Target="#AMBERJACK!A1"/><Relationship Id="rId14" Type="http://schemas.openxmlformats.org/officeDocument/2006/relationships/hyperlink" Target="#'NEW FALCON'!A1"/><Relationship Id="rId22" Type="http://schemas.openxmlformats.org/officeDocument/2006/relationships/hyperlink" Target="#AUSTRALIA!Print_Area"/><Relationship Id="rId27" Type="http://schemas.openxmlformats.org/officeDocument/2006/relationships/hyperlink" Target="#OSPREY!A1"/><Relationship Id="rId30" Type="http://schemas.openxmlformats.org/officeDocument/2006/relationships/hyperlink" Target="#SENTOSA!A1"/><Relationship Id="rId35" Type="http://schemas.openxmlformats.org/officeDocument/2006/relationships/hyperlink" Target="#CHINOOK!A1"/><Relationship Id="rId43" Type="http://schemas.openxmlformats.org/officeDocument/2006/relationships/hyperlink" Target="#CARIOCA!A1"/><Relationship Id="rId48" Type="http://schemas.openxmlformats.org/officeDocument/2006/relationships/hyperlink" Target="#LIBERTY!A1"/><Relationship Id="rId8" Type="http://schemas.openxmlformats.org/officeDocument/2006/relationships/hyperlink" Target="#IPANEMA!A1"/><Relationship Id="rId51" Type="http://schemas.openxmlformats.org/officeDocument/2006/relationships/hyperlink" Target="#SANTANA!A1"/><Relationship Id="rId3" Type="http://schemas.openxmlformats.org/officeDocument/2006/relationships/hyperlink" Target="#AMERICA!A1"/><Relationship Id="rId12" Type="http://schemas.openxmlformats.org/officeDocument/2006/relationships/hyperlink" Target="#JAGUAR!A1"/><Relationship Id="rId17" Type="http://schemas.openxmlformats.org/officeDocument/2006/relationships/hyperlink" Target="#PHOENIX!A1"/><Relationship Id="rId25" Type="http://schemas.openxmlformats.org/officeDocument/2006/relationships/hyperlink" Target="#Alpaca!A1"/><Relationship Id="rId33" Type="http://schemas.openxmlformats.org/officeDocument/2006/relationships/hyperlink" Target="#PETRA!A1"/><Relationship Id="rId38" Type="http://schemas.openxmlformats.org/officeDocument/2006/relationships/hyperlink" Target="#SHIKRA!A1"/><Relationship Id="rId46" Type="http://schemas.openxmlformats.org/officeDocument/2006/relationships/hyperlink" Target="#LYNX!A1"/><Relationship Id="rId20" Type="http://schemas.openxmlformats.org/officeDocument/2006/relationships/hyperlink" Target="#TIGER!A1"/><Relationship Id="rId41" Type="http://schemas.openxmlformats.org/officeDocument/2006/relationships/hyperlink" Target="#KOALA!A1"/><Relationship Id="rId54" Type="http://schemas.openxmlformats.org/officeDocument/2006/relationships/hyperlink" Target="#CHEETAH!A1"/><Relationship Id="rId1" Type="http://schemas.openxmlformats.org/officeDocument/2006/relationships/hyperlink" Target="#'AFRICA EXPRESS'!A1"/><Relationship Id="rId6" Type="http://schemas.openxmlformats.org/officeDocument/2006/relationships/hyperlink" Target="#DRAGON!A1"/><Relationship Id="rId15" Type="http://schemas.openxmlformats.org/officeDocument/2006/relationships/hyperlink" Target="#ORIENT!A1"/><Relationship Id="rId23" Type="http://schemas.openxmlformats.org/officeDocument/2006/relationships/hyperlink" Target="#AZTEC!A1"/><Relationship Id="rId28" Type="http://schemas.openxmlformats.org/officeDocument/2006/relationships/hyperlink" Target="#INGWE!A1"/><Relationship Id="rId36" Type="http://schemas.openxmlformats.org/officeDocument/2006/relationships/hyperlink" Target="#'LONE STAR'!A1"/><Relationship Id="rId49" Type="http://schemas.openxmlformats.org/officeDocument/2006/relationships/hyperlink" Target="#CLANGA!A1"/></Relationships>
</file>

<file path=xl/drawings/_rels/drawing30.xml.rels><?xml version="1.0" encoding="UTF-8" standalone="yes"?>
<Relationships xmlns="http://schemas.openxmlformats.org/package/2006/relationships"><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40.xml.rels><?xml version="1.0" encoding="UTF-8" standalone="yes"?>
<Relationships xmlns="http://schemas.openxmlformats.org/package/2006/relationships"><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50.xml.rels><?xml version="1.0" encoding="UTF-8" standalone="yes"?>
<Relationships xmlns="http://schemas.openxmlformats.org/package/2006/relationships"><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1" Type="http://schemas.openxmlformats.org/officeDocument/2006/relationships/hyperlink" Target="#HOME!A1"/></Relationships>
</file>

<file path=xl/drawings/_rels/drawing52.xml.rels><?xml version="1.0" encoding="UTF-8" standalone="yes"?>
<Relationships xmlns="http://schemas.openxmlformats.org/package/2006/relationships"><Relationship Id="rId1" Type="http://schemas.openxmlformats.org/officeDocument/2006/relationships/hyperlink" Target="#HOME!A1"/></Relationships>
</file>

<file path=xl/drawings/_rels/drawing53.xml.rels><?xml version="1.0" encoding="UTF-8" standalone="yes"?>
<Relationships xmlns="http://schemas.openxmlformats.org/package/2006/relationships"><Relationship Id="rId1" Type="http://schemas.openxmlformats.org/officeDocument/2006/relationships/hyperlink" Target="#HOME!A1"/></Relationships>
</file>

<file path=xl/drawings/_rels/drawing54.xml.rels><?xml version="1.0" encoding="UTF-8" standalone="yes"?>
<Relationships xmlns="http://schemas.openxmlformats.org/package/2006/relationships"><Relationship Id="rId1" Type="http://schemas.openxmlformats.org/officeDocument/2006/relationships/hyperlink" Target="#HOME!A1"/></Relationships>
</file>

<file path=xl/drawings/_rels/drawing55.xml.rels><?xml version="1.0" encoding="UTF-8" standalone="yes"?>
<Relationships xmlns="http://schemas.openxmlformats.org/package/2006/relationships"><Relationship Id="rId1" Type="http://schemas.openxmlformats.org/officeDocument/2006/relationships/hyperlink" Target="#HOME!A1"/></Relationships>
</file>

<file path=xl/drawings/_rels/drawing56.xml.rels><?xml version="1.0" encoding="UTF-8" standalone="yes"?>
<Relationships xmlns="http://schemas.openxmlformats.org/package/2006/relationships"><Relationship Id="rId1" Type="http://schemas.openxmlformats.org/officeDocument/2006/relationships/hyperlink" Target="#HOME!A1"/></Relationships>
</file>

<file path=xl/drawings/_rels/drawing57.xml.rels><?xml version="1.0" encoding="UTF-8" standalone="yes"?>
<Relationships xmlns="http://schemas.openxmlformats.org/package/2006/relationships"><Relationship Id="rId1" Type="http://schemas.openxmlformats.org/officeDocument/2006/relationships/hyperlink" Target="#HOME!A1"/></Relationships>
</file>

<file path=xl/drawings/_rels/drawing58.xml.rels><?xml version="1.0" encoding="UTF-8" standalone="yes"?>
<Relationships xmlns="http://schemas.openxmlformats.org/package/2006/relationships"><Relationship Id="rId1" Type="http://schemas.openxmlformats.org/officeDocument/2006/relationships/hyperlink" Target="#HOME!A1"/></Relationships>
</file>

<file path=xl/drawings/_rels/drawing59.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60.xml.rels><?xml version="1.0" encoding="UTF-8" standalone="yes"?>
<Relationships xmlns="http://schemas.openxmlformats.org/package/2006/relationships"><Relationship Id="rId1" Type="http://schemas.openxmlformats.org/officeDocument/2006/relationships/hyperlink" Target="#HOME!A1"/></Relationships>
</file>

<file path=xl/drawings/_rels/drawing61.xml.rels><?xml version="1.0" encoding="UTF-8" standalone="yes"?>
<Relationships xmlns="http://schemas.openxmlformats.org/package/2006/relationships"><Relationship Id="rId1" Type="http://schemas.openxmlformats.org/officeDocument/2006/relationships/hyperlink" Target="#HOME!A1"/></Relationships>
</file>

<file path=xl/drawings/_rels/drawing62.xml.rels><?xml version="1.0" encoding="UTF-8" standalone="yes"?>
<Relationships xmlns="http://schemas.openxmlformats.org/package/2006/relationships"><Relationship Id="rId1" Type="http://schemas.openxmlformats.org/officeDocument/2006/relationships/hyperlink" Target="#HOME!A1"/></Relationships>
</file>

<file path=xl/drawings/_rels/drawing63.xml.rels><?xml version="1.0" encoding="UTF-8" standalone="yes"?>
<Relationships xmlns="http://schemas.openxmlformats.org/package/2006/relationships"><Relationship Id="rId1" Type="http://schemas.openxmlformats.org/officeDocument/2006/relationships/hyperlink" Target="#HOME!A1"/></Relationships>
</file>

<file path=xl/drawings/_rels/drawing64.xml.rels><?xml version="1.0" encoding="UTF-8" standalone="yes"?>
<Relationships xmlns="http://schemas.openxmlformats.org/package/2006/relationships"><Relationship Id="rId1" Type="http://schemas.openxmlformats.org/officeDocument/2006/relationships/hyperlink" Target="#HOME!A1"/></Relationships>
</file>

<file path=xl/drawings/_rels/drawing65.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Print_Area"/></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0</xdr:row>
      <xdr:rowOff>0</xdr:rowOff>
    </xdr:from>
    <xdr:to>
      <xdr:col>13</xdr:col>
      <xdr:colOff>399766</xdr:colOff>
      <xdr:row>27</xdr:row>
      <xdr:rowOff>110158</xdr:rowOff>
    </xdr:to>
    <xdr:pic>
      <xdr:nvPicPr>
        <xdr:cNvPr id="3" name="Picture 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8282" y="0"/>
          <a:ext cx="8544884" cy="4482133"/>
        </a:xfrm>
        <a:prstGeom prst="rect">
          <a:avLst/>
        </a:prstGeom>
      </xdr:spPr>
    </xdr:pic>
    <xdr:clientData/>
  </xdr:twoCellAnchor>
  <xdr:twoCellAnchor editAs="oneCell">
    <xdr:from>
      <xdr:col>0</xdr:col>
      <xdr:colOff>0</xdr:colOff>
      <xdr:row>26</xdr:row>
      <xdr:rowOff>76224</xdr:rowOff>
    </xdr:from>
    <xdr:to>
      <xdr:col>13</xdr:col>
      <xdr:colOff>347737</xdr:colOff>
      <xdr:row>71</xdr:row>
      <xdr:rowOff>159441</xdr:rowOff>
    </xdr:to>
    <xdr:pic>
      <xdr:nvPicPr>
        <xdr:cNvPr id="17" name="Picture 2">
          <a:hlinkClick xmlns:r="http://schemas.openxmlformats.org/officeDocument/2006/relationships" r:id="rId2"/>
          <a:extLst>
            <a:ext uri="{FF2B5EF4-FFF2-40B4-BE49-F238E27FC236}">
              <a16:creationId xmlns:a16="http://schemas.microsoft.com/office/drawing/2014/main" id="{1DBCA026-6616-FC85-2DFF-C2C8BB7B0AB1}"/>
            </a:ext>
            <a:ext uri="{147F2762-F138-4A5C-976F-8EAC2B608ADB}">
              <a16:predDERef xmlns:a16="http://schemas.microsoft.com/office/drawing/2014/main" pred="{00000000-0008-0000-0100-000009000000}"/>
            </a:ext>
          </a:extLst>
        </xdr:cNvPr>
        <xdr:cNvPicPr>
          <a:picLocks noChangeAspect="1"/>
        </xdr:cNvPicPr>
      </xdr:nvPicPr>
      <xdr:blipFill>
        <a:blip xmlns:r="http://schemas.openxmlformats.org/officeDocument/2006/relationships" r:embed="rId3"/>
        <a:stretch>
          <a:fillRect/>
        </a:stretch>
      </xdr:blipFill>
      <xdr:spPr>
        <a:xfrm>
          <a:off x="0" y="4383181"/>
          <a:ext cx="8501137" cy="7369842"/>
        </a:xfrm>
        <a:prstGeom prst="rect">
          <a:avLst/>
        </a:prstGeom>
      </xdr:spPr>
    </xdr:pic>
    <xdr:clientData/>
  </xdr:twoCellAnchor>
  <xdr:twoCellAnchor editAs="oneCell">
    <xdr:from>
      <xdr:col>13</xdr:col>
      <xdr:colOff>361536</xdr:colOff>
      <xdr:row>0</xdr:row>
      <xdr:rowOff>0</xdr:rowOff>
    </xdr:from>
    <xdr:to>
      <xdr:col>27</xdr:col>
      <xdr:colOff>372020</xdr:colOff>
      <xdr:row>27</xdr:row>
      <xdr:rowOff>69160</xdr:rowOff>
    </xdr:to>
    <xdr:pic>
      <xdr:nvPicPr>
        <xdr:cNvPr id="4" name="Picture 1">
          <a:extLst>
            <a:ext uri="{FF2B5EF4-FFF2-40B4-BE49-F238E27FC236}">
              <a16:creationId xmlns:a16="http://schemas.microsoft.com/office/drawing/2014/main" id="{F0ED861E-2464-474A-88DD-F35F3A0086C9}"/>
            </a:ext>
            <a:ext uri="{147F2762-F138-4A5C-976F-8EAC2B608ADB}">
              <a16:predDERef xmlns:a16="http://schemas.microsoft.com/office/drawing/2014/main" pred="{1DBCA026-6616-FC85-2DFF-C2C8BB7B0AB1}"/>
            </a:ext>
          </a:extLst>
        </xdr:cNvPr>
        <xdr:cNvPicPr>
          <a:picLocks noChangeAspect="1"/>
        </xdr:cNvPicPr>
      </xdr:nvPicPr>
      <xdr:blipFill>
        <a:blip xmlns:r="http://schemas.openxmlformats.org/officeDocument/2006/relationships" r:embed="rId1"/>
        <a:stretch>
          <a:fillRect/>
        </a:stretch>
      </xdr:blipFill>
      <xdr:spPr>
        <a:xfrm>
          <a:off x="8553036" y="0"/>
          <a:ext cx="8544884" cy="44411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450272</xdr:colOff>
      <xdr:row>2</xdr:row>
      <xdr:rowOff>14008</xdr:rowOff>
    </xdr:from>
    <xdr:to>
      <xdr:col>8</xdr:col>
      <xdr:colOff>561758</xdr:colOff>
      <xdr:row>2</xdr:row>
      <xdr:rowOff>207818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407977" y="351713"/>
          <a:ext cx="778236" cy="19381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56029</xdr:colOff>
      <xdr:row>1</xdr:row>
      <xdr:rowOff>44824</xdr:rowOff>
    </xdr:from>
    <xdr:to>
      <xdr:col>10</xdr:col>
      <xdr:colOff>1100718</xdr:colOff>
      <xdr:row>1</xdr:row>
      <xdr:rowOff>356068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17320206-7F0E-493A-88B6-AD3C1D78AE65}"/>
            </a:ext>
          </a:extLst>
        </xdr:cNvPr>
        <xdr:cNvSpPr/>
      </xdr:nvSpPr>
      <xdr:spPr>
        <a:xfrm>
          <a:off x="11284323" y="201706"/>
          <a:ext cx="1044689" cy="31124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twoCellAnchor>
    <xdr:from>
      <xdr:col>13</xdr:col>
      <xdr:colOff>81244</xdr:colOff>
      <xdr:row>3</xdr:row>
      <xdr:rowOff>56030</xdr:rowOff>
    </xdr:from>
    <xdr:to>
      <xdr:col>13</xdr:col>
      <xdr:colOff>1187824</xdr:colOff>
      <xdr:row>3</xdr:row>
      <xdr:rowOff>387444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AB98D67-6143-4F7C-8F0F-D64448F4926F}"/>
            </a:ext>
          </a:extLst>
        </xdr:cNvPr>
        <xdr:cNvSpPr/>
      </xdr:nvSpPr>
      <xdr:spPr>
        <a:xfrm>
          <a:off x="11987494" y="217955"/>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1009650</xdr:colOff>
      <xdr:row>0</xdr:row>
      <xdr:rowOff>161925</xdr:rowOff>
    </xdr:from>
    <xdr:to>
      <xdr:col>11</xdr:col>
      <xdr:colOff>0</xdr:colOff>
      <xdr:row>2</xdr:row>
      <xdr:rowOff>84355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5A0D337-6302-4526-AB1B-060BBE795BD8}"/>
            </a:ext>
            <a:ext uri="{147F2762-F138-4A5C-976F-8EAC2B608ADB}">
              <a16:predDERef xmlns:a16="http://schemas.microsoft.com/office/drawing/2014/main" pred="{6C2DE089-03DA-409E-B401-FD70D3E89070}"/>
            </a:ext>
          </a:extLst>
        </xdr:cNvPr>
        <xdr:cNvSpPr/>
      </xdr:nvSpPr>
      <xdr:spPr>
        <a:xfrm>
          <a:off x="13544550" y="161925"/>
          <a:ext cx="1134098" cy="4177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1638300</xdr:colOff>
      <xdr:row>0</xdr:row>
      <xdr:rowOff>161925</xdr:rowOff>
    </xdr:from>
    <xdr:to>
      <xdr:col>10</xdr:col>
      <xdr:colOff>0</xdr:colOff>
      <xdr:row>2</xdr:row>
      <xdr:rowOff>75888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2553F8A9-3D1B-4817-80D7-E14C801BDD4B}"/>
            </a:ext>
            <a:ext uri="{147F2762-F138-4A5C-976F-8EAC2B608ADB}">
              <a16:predDERef xmlns:a16="http://schemas.microsoft.com/office/drawing/2014/main" pred="{6C2DE089-03DA-409E-B401-FD70D3E89070}"/>
            </a:ext>
          </a:extLst>
        </xdr:cNvPr>
        <xdr:cNvSpPr/>
      </xdr:nvSpPr>
      <xdr:spPr>
        <a:xfrm>
          <a:off x="12477750" y="161925"/>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990600</xdr:colOff>
      <xdr:row>0</xdr:row>
      <xdr:rowOff>209550</xdr:rowOff>
    </xdr:from>
    <xdr:to>
      <xdr:col>11</xdr:col>
      <xdr:colOff>0</xdr:colOff>
      <xdr:row>2</xdr:row>
      <xdr:rowOff>123513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8889CF2A-9FFA-42CF-B803-718C23FC4C4F}"/>
            </a:ext>
            <a:ext uri="{147F2762-F138-4A5C-976F-8EAC2B608ADB}">
              <a16:predDERef xmlns:a16="http://schemas.microsoft.com/office/drawing/2014/main" pred="{6C2DE089-03DA-409E-B401-FD70D3E89070}"/>
            </a:ext>
          </a:extLst>
        </xdr:cNvPr>
        <xdr:cNvSpPr/>
      </xdr:nvSpPr>
      <xdr:spPr>
        <a:xfrm>
          <a:off x="13201650" y="209550"/>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76200</xdr:colOff>
      <xdr:row>0</xdr:row>
      <xdr:rowOff>190500</xdr:rowOff>
    </xdr:from>
    <xdr:to>
      <xdr:col>9</xdr:col>
      <xdr:colOff>1133475</xdr:colOff>
      <xdr:row>2</xdr:row>
      <xdr:rowOff>104775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CC95F37-52FA-4A84-B3C2-5D28F6BCA554}"/>
            </a:ext>
            <a:ext uri="{147F2762-F138-4A5C-976F-8EAC2B608ADB}">
              <a16:predDERef xmlns:a16="http://schemas.microsoft.com/office/drawing/2014/main" pred="{6C2DE089-03DA-409E-B401-FD70D3E89070}"/>
            </a:ext>
          </a:extLst>
        </xdr:cNvPr>
        <xdr:cNvSpPr/>
      </xdr:nvSpPr>
      <xdr:spPr>
        <a:xfrm>
          <a:off x="12420600" y="190500"/>
          <a:ext cx="1057275" cy="4095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47625</xdr:colOff>
      <xdr:row>0</xdr:row>
      <xdr:rowOff>180975</xdr:rowOff>
    </xdr:from>
    <xdr:to>
      <xdr:col>10</xdr:col>
      <xdr:colOff>1365997</xdr:colOff>
      <xdr:row>2</xdr:row>
      <xdr:rowOff>101413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4D821AFA-F22E-4A4A-938B-0182931754A6}"/>
            </a:ext>
            <a:ext uri="{147F2762-F138-4A5C-976F-8EAC2B608ADB}">
              <a16:predDERef xmlns:a16="http://schemas.microsoft.com/office/drawing/2014/main" pred="{C23EB5ED-1876-46F8-A7DC-24427BF8C50D}"/>
            </a:ext>
          </a:extLst>
        </xdr:cNvPr>
        <xdr:cNvSpPr/>
      </xdr:nvSpPr>
      <xdr:spPr>
        <a:xfrm>
          <a:off x="12868275" y="180975"/>
          <a:ext cx="1318372" cy="4157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205317</xdr:colOff>
      <xdr:row>0</xdr:row>
      <xdr:rowOff>200025</xdr:rowOff>
    </xdr:from>
    <xdr:to>
      <xdr:col>8</xdr:col>
      <xdr:colOff>1428750</xdr:colOff>
      <xdr:row>2</xdr:row>
      <xdr:rowOff>49429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0D010C8-9941-4AF4-88A7-7D7F6EC175B7}"/>
            </a:ext>
            <a:ext uri="{147F2762-F138-4A5C-976F-8EAC2B608ADB}">
              <a16:predDERef xmlns:a16="http://schemas.microsoft.com/office/drawing/2014/main" pred="{6C2DE089-03DA-409E-B401-FD70D3E89070}"/>
            </a:ext>
          </a:extLst>
        </xdr:cNvPr>
        <xdr:cNvSpPr/>
      </xdr:nvSpPr>
      <xdr:spPr>
        <a:xfrm>
          <a:off x="10520892" y="200025"/>
          <a:ext cx="1223433" cy="34470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676275</xdr:colOff>
      <xdr:row>0</xdr:row>
      <xdr:rowOff>142875</xdr:rowOff>
    </xdr:from>
    <xdr:to>
      <xdr:col>12</xdr:col>
      <xdr:colOff>0</xdr:colOff>
      <xdr:row>2</xdr:row>
      <xdr:rowOff>73041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11EEAB-49C2-4A07-B11E-6A999CB19587}"/>
            </a:ext>
            <a:ext uri="{147F2762-F138-4A5C-976F-8EAC2B608ADB}">
              <a16:predDERef xmlns:a16="http://schemas.microsoft.com/office/drawing/2014/main" pred="{6C2DE089-03DA-409E-B401-FD70D3E89070}"/>
            </a:ext>
          </a:extLst>
        </xdr:cNvPr>
        <xdr:cNvSpPr/>
      </xdr:nvSpPr>
      <xdr:spPr>
        <a:xfrm>
          <a:off x="12687300" y="142875"/>
          <a:ext cx="1438274" cy="425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685800</xdr:colOff>
      <xdr:row>0</xdr:row>
      <xdr:rowOff>123825</xdr:rowOff>
    </xdr:from>
    <xdr:to>
      <xdr:col>13</xdr:col>
      <xdr:colOff>0</xdr:colOff>
      <xdr:row>2</xdr:row>
      <xdr:rowOff>54722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C396E4B8-5C2B-45B0-AD6B-373DAD3791A5}"/>
            </a:ext>
            <a:ext uri="{147F2762-F138-4A5C-976F-8EAC2B608ADB}">
              <a16:predDERef xmlns:a16="http://schemas.microsoft.com/office/drawing/2014/main" pred="{6C2DE089-03DA-409E-B401-FD70D3E89070}"/>
            </a:ext>
          </a:extLst>
        </xdr:cNvPr>
        <xdr:cNvSpPr/>
      </xdr:nvSpPr>
      <xdr:spPr>
        <a:xfrm>
          <a:off x="14544675" y="123825"/>
          <a:ext cx="1327773" cy="42619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13607</xdr:colOff>
      <xdr:row>1</xdr:row>
      <xdr:rowOff>54425</xdr:rowOff>
    </xdr:from>
    <xdr:to>
      <xdr:col>13</xdr:col>
      <xdr:colOff>1025638</xdr:colOff>
      <xdr:row>1</xdr:row>
      <xdr:rowOff>363988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4491607" y="136068"/>
          <a:ext cx="101203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876301</xdr:colOff>
      <xdr:row>0</xdr:row>
      <xdr:rowOff>145257</xdr:rowOff>
    </xdr:from>
    <xdr:to>
      <xdr:col>14</xdr:col>
      <xdr:colOff>0</xdr:colOff>
      <xdr:row>1</xdr:row>
      <xdr:rowOff>171450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D4E632F-AB60-43C6-BC6B-C2B4A2060247}"/>
            </a:ext>
            <a:ext uri="{147F2762-F138-4A5C-976F-8EAC2B608ADB}">
              <a16:predDERef xmlns:a16="http://schemas.microsoft.com/office/drawing/2014/main" pred="{6C2DE089-03DA-409E-B401-FD70D3E89070}"/>
            </a:ext>
          </a:extLst>
        </xdr:cNvPr>
        <xdr:cNvSpPr/>
      </xdr:nvSpPr>
      <xdr:spPr>
        <a:xfrm>
          <a:off x="13411201" y="145257"/>
          <a:ext cx="1276350" cy="27384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190501</xdr:colOff>
      <xdr:row>2</xdr:row>
      <xdr:rowOff>228600</xdr:rowOff>
    </xdr:from>
    <xdr:to>
      <xdr:col>9</xdr:col>
      <xdr:colOff>774456</xdr:colOff>
      <xdr:row>3</xdr:row>
      <xdr:rowOff>153240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43701" y="5048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495300</xdr:colOff>
      <xdr:row>2</xdr:row>
      <xdr:rowOff>152401</xdr:rowOff>
    </xdr:from>
    <xdr:to>
      <xdr:col>11</xdr:col>
      <xdr:colOff>445564</xdr:colOff>
      <xdr:row>4</xdr:row>
      <xdr:rowOff>39505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248775" y="533401"/>
          <a:ext cx="855139" cy="24905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50" b="1" baseline="0">
              <a:solidFill>
                <a:srgbClr val="002060"/>
              </a:solidFill>
            </a:rPr>
            <a:t>HOME</a:t>
          </a:r>
          <a:endParaRPr lang="en-SG" sz="1000" b="1" baseline="0">
            <a:solidFill>
              <a:srgbClr val="00206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247965" y="734546"/>
          <a:ext cx="1078565" cy="32217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850716" y="732305"/>
          <a:ext cx="1083048" cy="32104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944100</xdr:colOff>
      <xdr:row>2</xdr:row>
      <xdr:rowOff>38099</xdr:rowOff>
    </xdr:from>
    <xdr:to>
      <xdr:col>11</xdr:col>
      <xdr:colOff>649944</xdr:colOff>
      <xdr:row>2</xdr:row>
      <xdr:rowOff>280146</xdr:rowOff>
    </xdr:to>
    <xdr:sp macro="" textlink="">
      <xdr:nvSpPr>
        <xdr:cNvPr id="45" name="Rounded Rectangle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9595041" y="396687"/>
          <a:ext cx="759197" cy="2420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916081</xdr:colOff>
      <xdr:row>2</xdr:row>
      <xdr:rowOff>56030</xdr:rowOff>
    </xdr:from>
    <xdr:to>
      <xdr:col>11</xdr:col>
      <xdr:colOff>145676</xdr:colOff>
      <xdr:row>4</xdr:row>
      <xdr:rowOff>78441</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8558493" y="627530"/>
          <a:ext cx="1201830" cy="3361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112058</xdr:colOff>
      <xdr:row>3</xdr:row>
      <xdr:rowOff>44824</xdr:rowOff>
    </xdr:from>
    <xdr:to>
      <xdr:col>7</xdr:col>
      <xdr:colOff>915088</xdr:colOff>
      <xdr:row>4</xdr:row>
      <xdr:rowOff>64714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6723529" y="818030"/>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76200</xdr:colOff>
      <xdr:row>3</xdr:row>
      <xdr:rowOff>104774</xdr:rowOff>
    </xdr:from>
    <xdr:to>
      <xdr:col>9</xdr:col>
      <xdr:colOff>1009650</xdr:colOff>
      <xdr:row>4</xdr:row>
      <xdr:rowOff>171449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9248775" y="885824"/>
          <a:ext cx="933450" cy="2571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15134</xdr:colOff>
      <xdr:row>4</xdr:row>
      <xdr:rowOff>90766</xdr:rowOff>
    </xdr:from>
    <xdr:to>
      <xdr:col>8</xdr:col>
      <xdr:colOff>952506</xdr:colOff>
      <xdr:row>5</xdr:row>
      <xdr:rowOff>207308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785C653-901C-4824-BD1C-62BC8BF8964C}"/>
            </a:ext>
          </a:extLst>
        </xdr:cNvPr>
        <xdr:cNvSpPr/>
      </xdr:nvSpPr>
      <xdr:spPr>
        <a:xfrm>
          <a:off x="8892434" y="1090891"/>
          <a:ext cx="937372" cy="2689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54419</xdr:colOff>
      <xdr:row>5</xdr:row>
      <xdr:rowOff>34597</xdr:rowOff>
    </xdr:from>
    <xdr:to>
      <xdr:col>0</xdr:col>
      <xdr:colOff>1049279</xdr:colOff>
      <xdr:row>6</xdr:row>
      <xdr:rowOff>97779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0200-000043000000}"/>
            </a:ext>
          </a:extLst>
        </xdr:cNvPr>
        <xdr:cNvSpPr>
          <a:spLocks noChangeAspect="1"/>
        </xdr:cNvSpPr>
      </xdr:nvSpPr>
      <xdr:spPr>
        <a:xfrm>
          <a:off x="62039" y="810885"/>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AFRICA EX</a:t>
          </a:r>
        </a:p>
      </xdr:txBody>
    </xdr:sp>
    <xdr:clientData/>
  </xdr:twoCellAnchor>
  <xdr:twoCellAnchor editAs="absolute">
    <xdr:from>
      <xdr:col>0</xdr:col>
      <xdr:colOff>1082125</xdr:colOff>
      <xdr:row>5</xdr:row>
      <xdr:rowOff>34597</xdr:rowOff>
    </xdr:from>
    <xdr:to>
      <xdr:col>1</xdr:col>
      <xdr:colOff>745473</xdr:colOff>
      <xdr:row>6</xdr:row>
      <xdr:rowOff>97779</xdr:rowOff>
    </xdr:to>
    <xdr:sp macro="" textlink="">
      <xdr:nvSpPr>
        <xdr:cNvPr id="16" name="Rounded Rectangle 2">
          <a:hlinkClick xmlns:r="http://schemas.openxmlformats.org/officeDocument/2006/relationships" r:id="rId2"/>
          <a:extLst>
            <a:ext uri="{FF2B5EF4-FFF2-40B4-BE49-F238E27FC236}">
              <a16:creationId xmlns:a16="http://schemas.microsoft.com/office/drawing/2014/main" id="{00000000-0008-0000-0200-000078000000}"/>
            </a:ext>
          </a:extLst>
        </xdr:cNvPr>
        <xdr:cNvSpPr>
          <a:spLocks noChangeAspect="1"/>
        </xdr:cNvSpPr>
      </xdr:nvSpPr>
      <xdr:spPr>
        <a:xfrm>
          <a:off x="1082125" y="812127"/>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ALBATROS</a:t>
          </a:r>
          <a:endParaRPr lang="en-SG" sz="900"/>
        </a:p>
      </xdr:txBody>
    </xdr:sp>
    <xdr:clientData/>
  </xdr:twoCellAnchor>
  <xdr:twoCellAnchor editAs="absolute">
    <xdr:from>
      <xdr:col>1</xdr:col>
      <xdr:colOff>1809277</xdr:colOff>
      <xdr:row>5</xdr:row>
      <xdr:rowOff>34597</xdr:rowOff>
    </xdr:from>
    <xdr:to>
      <xdr:col>2</xdr:col>
      <xdr:colOff>746721</xdr:colOff>
      <xdr:row>6</xdr:row>
      <xdr:rowOff>97779</xdr:rowOff>
    </xdr:to>
    <xdr:sp macro="" textlink="">
      <xdr:nvSpPr>
        <xdr:cNvPr id="27" name="Rounded Rectangle 3">
          <a:hlinkClick xmlns:r="http://schemas.openxmlformats.org/officeDocument/2006/relationships" r:id="rId3"/>
          <a:extLst>
            <a:ext uri="{FF2B5EF4-FFF2-40B4-BE49-F238E27FC236}">
              <a16:creationId xmlns:a16="http://schemas.microsoft.com/office/drawing/2014/main" id="{00000000-0008-0000-0200-000046000000}"/>
            </a:ext>
          </a:extLst>
        </xdr:cNvPr>
        <xdr:cNvSpPr>
          <a:spLocks noChangeAspect="1"/>
        </xdr:cNvSpPr>
      </xdr:nvSpPr>
      <xdr:spPr>
        <a:xfrm>
          <a:off x="3124899" y="813083"/>
          <a:ext cx="968614"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AMERICA</a:t>
          </a:r>
          <a:endParaRPr lang="en-SG" sz="900"/>
        </a:p>
      </xdr:txBody>
    </xdr:sp>
    <xdr:clientData/>
  </xdr:twoCellAnchor>
  <xdr:twoCellAnchor editAs="absolute">
    <xdr:from>
      <xdr:col>2</xdr:col>
      <xdr:colOff>819850</xdr:colOff>
      <xdr:row>5</xdr:row>
      <xdr:rowOff>34597</xdr:rowOff>
    </xdr:from>
    <xdr:to>
      <xdr:col>3</xdr:col>
      <xdr:colOff>855479</xdr:colOff>
      <xdr:row>6</xdr:row>
      <xdr:rowOff>94193</xdr:rowOff>
    </xdr:to>
    <xdr:sp macro="" textlink="">
      <xdr:nvSpPr>
        <xdr:cNvPr id="10" name="Rounded Rectangle 4">
          <a:hlinkClick xmlns:r="http://schemas.openxmlformats.org/officeDocument/2006/relationships" r:id="rId4"/>
          <a:extLst>
            <a:ext uri="{FF2B5EF4-FFF2-40B4-BE49-F238E27FC236}">
              <a16:creationId xmlns:a16="http://schemas.microsoft.com/office/drawing/2014/main" id="{00000000-0008-0000-0200-000047000000}"/>
            </a:ext>
          </a:extLst>
        </xdr:cNvPr>
        <xdr:cNvSpPr>
          <a:spLocks noChangeAspect="1"/>
        </xdr:cNvSpPr>
      </xdr:nvSpPr>
      <xdr:spPr>
        <a:xfrm>
          <a:off x="4149497" y="813083"/>
          <a:ext cx="967027" cy="2541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ANDES</a:t>
          </a:r>
          <a:endParaRPr lang="en-SG" sz="900"/>
        </a:p>
      </xdr:txBody>
    </xdr:sp>
    <xdr:clientData/>
  </xdr:twoCellAnchor>
  <xdr:twoCellAnchor editAs="absolute">
    <xdr:from>
      <xdr:col>6</xdr:col>
      <xdr:colOff>241176</xdr:colOff>
      <xdr:row>5</xdr:row>
      <xdr:rowOff>34597</xdr:rowOff>
    </xdr:from>
    <xdr:to>
      <xdr:col>7</xdr:col>
      <xdr:colOff>136912</xdr:colOff>
      <xdr:row>6</xdr:row>
      <xdr:rowOff>97779</xdr:rowOff>
    </xdr:to>
    <xdr:sp macro="" textlink="">
      <xdr:nvSpPr>
        <xdr:cNvPr id="40" name="Rounded Rectangle 5">
          <a:hlinkClick xmlns:r="http://schemas.openxmlformats.org/officeDocument/2006/relationships" r:id="rId5"/>
          <a:extLst>
            <a:ext uri="{FF2B5EF4-FFF2-40B4-BE49-F238E27FC236}">
              <a16:creationId xmlns:a16="http://schemas.microsoft.com/office/drawing/2014/main" id="{00000000-0008-0000-0200-00004A000000}"/>
            </a:ext>
          </a:extLst>
        </xdr:cNvPr>
        <xdr:cNvSpPr>
          <a:spLocks noChangeAspect="1"/>
        </xdr:cNvSpPr>
      </xdr:nvSpPr>
      <xdr:spPr>
        <a:xfrm>
          <a:off x="8239830" y="813841"/>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BRITANNIA</a:t>
          </a:r>
        </a:p>
      </xdr:txBody>
    </xdr:sp>
    <xdr:clientData/>
  </xdr:twoCellAnchor>
  <xdr:twoCellAnchor editAs="absolute">
    <xdr:from>
      <xdr:col>0</xdr:col>
      <xdr:colOff>54419</xdr:colOff>
      <xdr:row>7</xdr:row>
      <xdr:rowOff>19484</xdr:rowOff>
    </xdr:from>
    <xdr:to>
      <xdr:col>0</xdr:col>
      <xdr:colOff>1049279</xdr:colOff>
      <xdr:row>8</xdr:row>
      <xdr:rowOff>95999</xdr:rowOff>
    </xdr:to>
    <xdr:sp macro="" textlink="">
      <xdr:nvSpPr>
        <xdr:cNvPr id="825" name="Rounded Rectangle 6">
          <a:hlinkClick xmlns:r="http://schemas.openxmlformats.org/officeDocument/2006/relationships" r:id="rId6"/>
          <a:extLst>
            <a:ext uri="{FF2B5EF4-FFF2-40B4-BE49-F238E27FC236}">
              <a16:creationId xmlns:a16="http://schemas.microsoft.com/office/drawing/2014/main" id="{00000000-0008-0000-0200-000050000000}"/>
            </a:ext>
          </a:extLst>
        </xdr:cNvPr>
        <xdr:cNvSpPr>
          <a:spLocks noChangeAspect="1"/>
        </xdr:cNvSpPr>
      </xdr:nvSpPr>
      <xdr:spPr>
        <a:xfrm>
          <a:off x="62039" y="1150101"/>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DRAGON</a:t>
          </a:r>
        </a:p>
      </xdr:txBody>
    </xdr:sp>
    <xdr:clientData/>
  </xdr:twoCellAnchor>
  <xdr:twoCellAnchor editAs="absolute">
    <xdr:from>
      <xdr:col>4</xdr:col>
      <xdr:colOff>610813</xdr:colOff>
      <xdr:row>7</xdr:row>
      <xdr:rowOff>19484</xdr:rowOff>
    </xdr:from>
    <xdr:to>
      <xdr:col>5</xdr:col>
      <xdr:colOff>233980</xdr:colOff>
      <xdr:row>8</xdr:row>
      <xdr:rowOff>95999</xdr:rowOff>
    </xdr:to>
    <xdr:sp macro="" textlink="">
      <xdr:nvSpPr>
        <xdr:cNvPr id="1173" name="Rounded Rectangle 7">
          <a:hlinkClick xmlns:r="http://schemas.openxmlformats.org/officeDocument/2006/relationships" r:id="rId7"/>
          <a:extLst>
            <a:ext uri="{FF2B5EF4-FFF2-40B4-BE49-F238E27FC236}">
              <a16:creationId xmlns:a16="http://schemas.microsoft.com/office/drawing/2014/main" id="{00000000-0008-0000-0200-00003D000000}"/>
            </a:ext>
          </a:extLst>
        </xdr:cNvPr>
        <xdr:cNvSpPr>
          <a:spLocks noChangeAspect="1"/>
        </xdr:cNvSpPr>
      </xdr:nvSpPr>
      <xdr:spPr>
        <a:xfrm>
          <a:off x="6206751" y="1162484"/>
          <a:ext cx="968573"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INCA</a:t>
          </a:r>
        </a:p>
      </xdr:txBody>
    </xdr:sp>
    <xdr:clientData/>
  </xdr:twoCellAnchor>
  <xdr:twoCellAnchor editAs="absolute">
    <xdr:from>
      <xdr:col>6</xdr:col>
      <xdr:colOff>241176</xdr:colOff>
      <xdr:row>7</xdr:row>
      <xdr:rowOff>19484</xdr:rowOff>
    </xdr:from>
    <xdr:to>
      <xdr:col>7</xdr:col>
      <xdr:colOff>136912</xdr:colOff>
      <xdr:row>8</xdr:row>
      <xdr:rowOff>95999</xdr:rowOff>
    </xdr:to>
    <xdr:sp macro="" textlink="">
      <xdr:nvSpPr>
        <xdr:cNvPr id="41" name="Rounded Rectangle 8">
          <a:hlinkClick xmlns:r="http://schemas.openxmlformats.org/officeDocument/2006/relationships" r:id="rId8"/>
          <a:extLst>
            <a:ext uri="{FF2B5EF4-FFF2-40B4-BE49-F238E27FC236}">
              <a16:creationId xmlns:a16="http://schemas.microsoft.com/office/drawing/2014/main" id="{00000000-0008-0000-0200-00005E000000}"/>
            </a:ext>
          </a:extLst>
        </xdr:cNvPr>
        <xdr:cNvSpPr>
          <a:spLocks noChangeAspect="1"/>
        </xdr:cNvSpPr>
      </xdr:nvSpPr>
      <xdr:spPr>
        <a:xfrm>
          <a:off x="8239830" y="1158969"/>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IPANEMA</a:t>
          </a:r>
        </a:p>
      </xdr:txBody>
    </xdr:sp>
    <xdr:clientData/>
  </xdr:twoCellAnchor>
  <xdr:twoCellAnchor editAs="absolute">
    <xdr:from>
      <xdr:col>1</xdr:col>
      <xdr:colOff>798101</xdr:colOff>
      <xdr:row>5</xdr:row>
      <xdr:rowOff>34597</xdr:rowOff>
    </xdr:from>
    <xdr:to>
      <xdr:col>1</xdr:col>
      <xdr:colOff>1770101</xdr:colOff>
      <xdr:row>6</xdr:row>
      <xdr:rowOff>97779</xdr:rowOff>
    </xdr:to>
    <xdr:sp macro="" textlink="">
      <xdr:nvSpPr>
        <xdr:cNvPr id="8" name="Rounded Rectangle 9">
          <a:hlinkClick xmlns:r="http://schemas.openxmlformats.org/officeDocument/2006/relationships" r:id="rId9"/>
          <a:extLst>
            <a:ext uri="{FF2B5EF4-FFF2-40B4-BE49-F238E27FC236}">
              <a16:creationId xmlns:a16="http://schemas.microsoft.com/office/drawing/2014/main" id="{00000000-0008-0000-0200-000045000000}"/>
            </a:ext>
            <a:ext uri="{147F2762-F138-4A5C-976F-8EAC2B608ADB}">
              <a16:predDERef xmlns:a16="http://schemas.microsoft.com/office/drawing/2014/main" pred="{00000000-0008-0000-0200-000009000000}"/>
            </a:ext>
          </a:extLst>
        </xdr:cNvPr>
        <xdr:cNvSpPr>
          <a:spLocks noChangeAspect="1"/>
        </xdr:cNvSpPr>
      </xdr:nvSpPr>
      <xdr:spPr>
        <a:xfrm>
          <a:off x="2102293" y="813083"/>
          <a:ext cx="972000"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AMBERJACK</a:t>
          </a:r>
          <a:endParaRPr lang="en-SG" sz="900"/>
        </a:p>
      </xdr:txBody>
    </xdr:sp>
    <xdr:clientData/>
  </xdr:twoCellAnchor>
  <xdr:twoCellAnchor editAs="absolute">
    <xdr:from>
      <xdr:col>1</xdr:col>
      <xdr:colOff>798101</xdr:colOff>
      <xdr:row>7</xdr:row>
      <xdr:rowOff>19484</xdr:rowOff>
    </xdr:from>
    <xdr:to>
      <xdr:col>1</xdr:col>
      <xdr:colOff>1770422</xdr:colOff>
      <xdr:row>8</xdr:row>
      <xdr:rowOff>92414</xdr:rowOff>
    </xdr:to>
    <xdr:sp macro="" textlink="">
      <xdr:nvSpPr>
        <xdr:cNvPr id="24" name="Rounded Rectangle 10">
          <a:hlinkClick xmlns:r="http://schemas.openxmlformats.org/officeDocument/2006/relationships" r:id="rId10"/>
          <a:extLst>
            <a:ext uri="{FF2B5EF4-FFF2-40B4-BE49-F238E27FC236}">
              <a16:creationId xmlns:a16="http://schemas.microsoft.com/office/drawing/2014/main" id="{00000000-0008-0000-0200-000053000000}"/>
            </a:ext>
          </a:extLst>
        </xdr:cNvPr>
        <xdr:cNvSpPr>
          <a:spLocks noChangeAspect="1"/>
        </xdr:cNvSpPr>
      </xdr:nvSpPr>
      <xdr:spPr>
        <a:xfrm>
          <a:off x="2102293" y="1156695"/>
          <a:ext cx="972321"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EMPIRE</a:t>
          </a:r>
          <a:endParaRPr lang="en-SG" sz="900"/>
        </a:p>
      </xdr:txBody>
    </xdr:sp>
    <xdr:clientData/>
  </xdr:twoCellAnchor>
  <xdr:twoCellAnchor editAs="absolute">
    <xdr:from>
      <xdr:col>1</xdr:col>
      <xdr:colOff>1809277</xdr:colOff>
      <xdr:row>7</xdr:row>
      <xdr:rowOff>19484</xdr:rowOff>
    </xdr:from>
    <xdr:to>
      <xdr:col>2</xdr:col>
      <xdr:colOff>739781</xdr:colOff>
      <xdr:row>8</xdr:row>
      <xdr:rowOff>92414</xdr:rowOff>
    </xdr:to>
    <xdr:sp macro="" textlink="">
      <xdr:nvSpPr>
        <xdr:cNvPr id="957" name="Rounded Rectangle 11">
          <a:hlinkClick xmlns:r="http://schemas.openxmlformats.org/officeDocument/2006/relationships" r:id="rId11"/>
          <a:extLst>
            <a:ext uri="{FF2B5EF4-FFF2-40B4-BE49-F238E27FC236}">
              <a16:creationId xmlns:a16="http://schemas.microsoft.com/office/drawing/2014/main" id="{00000000-0008-0000-0200-000054000000}"/>
            </a:ext>
          </a:extLst>
        </xdr:cNvPr>
        <xdr:cNvSpPr>
          <a:spLocks noChangeAspect="1"/>
        </xdr:cNvSpPr>
      </xdr:nvSpPr>
      <xdr:spPr>
        <a:xfrm>
          <a:off x="3124899" y="1156695"/>
          <a:ext cx="963579"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ELEPHANT</a:t>
          </a:r>
          <a:r>
            <a:rPr lang="en-SG" sz="900"/>
            <a:t> </a:t>
          </a:r>
        </a:p>
      </xdr:txBody>
    </xdr:sp>
    <xdr:clientData/>
  </xdr:twoCellAnchor>
  <xdr:twoCellAnchor editAs="absolute">
    <xdr:from>
      <xdr:col>8</xdr:col>
      <xdr:colOff>1269924</xdr:colOff>
      <xdr:row>7</xdr:row>
      <xdr:rowOff>19484</xdr:rowOff>
    </xdr:from>
    <xdr:to>
      <xdr:col>9</xdr:col>
      <xdr:colOff>802672</xdr:colOff>
      <xdr:row>8</xdr:row>
      <xdr:rowOff>95999</xdr:rowOff>
    </xdr:to>
    <xdr:sp macro="" textlink="">
      <xdr:nvSpPr>
        <xdr:cNvPr id="3" name="Rounded Rectangle 12">
          <a:hlinkClick xmlns:r="http://schemas.openxmlformats.org/officeDocument/2006/relationships" r:id="rId12"/>
          <a:extLst>
            <a:ext uri="{FF2B5EF4-FFF2-40B4-BE49-F238E27FC236}">
              <a16:creationId xmlns:a16="http://schemas.microsoft.com/office/drawing/2014/main" id="{00000000-0008-0000-0200-00004F000000}"/>
            </a:ext>
            <a:ext uri="{147F2762-F138-4A5C-976F-8EAC2B608ADB}">
              <a16:predDERef xmlns:a16="http://schemas.microsoft.com/office/drawing/2014/main" pred="{00000000-0008-0000-0200-000054000000}"/>
            </a:ext>
          </a:extLst>
        </xdr:cNvPr>
        <xdr:cNvSpPr>
          <a:spLocks noChangeAspect="1"/>
        </xdr:cNvSpPr>
      </xdr:nvSpPr>
      <xdr:spPr>
        <a:xfrm>
          <a:off x="11302142" y="1158969"/>
          <a:ext cx="97510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JAGUAR</a:t>
          </a:r>
        </a:p>
      </xdr:txBody>
    </xdr:sp>
    <xdr:clientData/>
  </xdr:twoCellAnchor>
  <xdr:twoCellAnchor editAs="absolute">
    <xdr:from>
      <xdr:col>1</xdr:col>
      <xdr:colOff>798101</xdr:colOff>
      <xdr:row>9</xdr:row>
      <xdr:rowOff>1229</xdr:rowOff>
    </xdr:from>
    <xdr:to>
      <xdr:col>1</xdr:col>
      <xdr:colOff>1769301</xdr:colOff>
      <xdr:row>10</xdr:row>
      <xdr:rowOff>60496</xdr:rowOff>
    </xdr:to>
    <xdr:sp macro="" textlink="">
      <xdr:nvSpPr>
        <xdr:cNvPr id="20" name="Rounded Rectangle 13">
          <a:hlinkClick xmlns:r="http://schemas.openxmlformats.org/officeDocument/2006/relationships" r:id="rId13"/>
          <a:extLst>
            <a:ext uri="{FF2B5EF4-FFF2-40B4-BE49-F238E27FC236}">
              <a16:creationId xmlns:a16="http://schemas.microsoft.com/office/drawing/2014/main" id="{00000000-0008-0000-0200-000085000000}"/>
            </a:ext>
            <a:ext uri="{147F2762-F138-4A5C-976F-8EAC2B608ADB}">
              <a16:predDERef xmlns:a16="http://schemas.microsoft.com/office/drawing/2014/main" pred="{00000000-0008-0000-0200-00004F000000}"/>
            </a:ext>
          </a:extLst>
        </xdr:cNvPr>
        <xdr:cNvSpPr>
          <a:spLocks noChangeAspect="1"/>
        </xdr:cNvSpPr>
      </xdr:nvSpPr>
      <xdr:spPr>
        <a:xfrm>
          <a:off x="2102293" y="1490023"/>
          <a:ext cx="971200"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MAPLE</a:t>
          </a:r>
        </a:p>
      </xdr:txBody>
    </xdr:sp>
    <xdr:clientData/>
  </xdr:twoCellAnchor>
  <xdr:twoCellAnchor editAs="absolute">
    <xdr:from>
      <xdr:col>3</xdr:col>
      <xdr:colOff>934791</xdr:colOff>
      <xdr:row>9</xdr:row>
      <xdr:rowOff>1229</xdr:rowOff>
    </xdr:from>
    <xdr:to>
      <xdr:col>4</xdr:col>
      <xdr:colOff>555891</xdr:colOff>
      <xdr:row>10</xdr:row>
      <xdr:rowOff>59873</xdr:rowOff>
    </xdr:to>
    <xdr:sp macro="" textlink="">
      <xdr:nvSpPr>
        <xdr:cNvPr id="29" name="Rounded Rectangle 14">
          <a:hlinkClick xmlns:r="http://schemas.openxmlformats.org/officeDocument/2006/relationships" r:id="rId14"/>
          <a:extLst>
            <a:ext uri="{FF2B5EF4-FFF2-40B4-BE49-F238E27FC236}">
              <a16:creationId xmlns:a16="http://schemas.microsoft.com/office/drawing/2014/main" id="{00000000-0008-0000-0200-00007E000000}"/>
            </a:ext>
            <a:ext uri="{147F2762-F138-4A5C-976F-8EAC2B608ADB}">
              <a16:predDERef xmlns:a16="http://schemas.microsoft.com/office/drawing/2014/main" pred="{00000000-0008-0000-0200-00000E000000}"/>
            </a:ext>
          </a:extLst>
        </xdr:cNvPr>
        <xdr:cNvSpPr>
          <a:spLocks noChangeAspect="1"/>
        </xdr:cNvSpPr>
      </xdr:nvSpPr>
      <xdr:spPr>
        <a:xfrm>
          <a:off x="5177292" y="1493813"/>
          <a:ext cx="961169"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a:t>
          </a:r>
          <a:r>
            <a:rPr lang="en-US" sz="1000" baseline="0">
              <a:solidFill>
                <a:schemeClr val="dk1"/>
              </a:solidFill>
              <a:latin typeface="+mn-lt"/>
              <a:ea typeface="+mn-lt"/>
              <a:cs typeface="+mn-lt"/>
            </a:rPr>
            <a:t>FALCON</a:t>
          </a:r>
        </a:p>
      </xdr:txBody>
    </xdr:sp>
    <xdr:clientData/>
  </xdr:twoCellAnchor>
  <xdr:twoCellAnchor editAs="absolute">
    <xdr:from>
      <xdr:col>5</xdr:col>
      <xdr:colOff>282494</xdr:colOff>
      <xdr:row>9</xdr:row>
      <xdr:rowOff>1229</xdr:rowOff>
    </xdr:from>
    <xdr:to>
      <xdr:col>6</xdr:col>
      <xdr:colOff>180384</xdr:colOff>
      <xdr:row>10</xdr:row>
      <xdr:rowOff>58135</xdr:rowOff>
    </xdr:to>
    <xdr:sp macro="" textlink="">
      <xdr:nvSpPr>
        <xdr:cNvPr id="23" name="Rounded Rectangle 15">
          <a:hlinkClick xmlns:r="http://schemas.openxmlformats.org/officeDocument/2006/relationships" r:id="rId15"/>
          <a:extLst>
            <a:ext uri="{FF2B5EF4-FFF2-40B4-BE49-F238E27FC236}">
              <a16:creationId xmlns:a16="http://schemas.microsoft.com/office/drawing/2014/main" id="{00000000-0008-0000-0200-000069000000}"/>
            </a:ext>
            <a:ext uri="{147F2762-F138-4A5C-976F-8EAC2B608ADB}">
              <a16:predDERef xmlns:a16="http://schemas.microsoft.com/office/drawing/2014/main" pred="{00000000-0008-0000-0200-00007E000000}"/>
            </a:ext>
          </a:extLst>
        </xdr:cNvPr>
        <xdr:cNvSpPr>
          <a:spLocks noChangeAspect="1"/>
        </xdr:cNvSpPr>
      </xdr:nvSpPr>
      <xdr:spPr>
        <a:xfrm>
          <a:off x="7207038" y="1493813"/>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ORIENT</a:t>
          </a:r>
        </a:p>
      </xdr:txBody>
    </xdr:sp>
    <xdr:clientData/>
  </xdr:twoCellAnchor>
  <xdr:twoCellAnchor editAs="absolute">
    <xdr:from>
      <xdr:col>9</xdr:col>
      <xdr:colOff>860796</xdr:colOff>
      <xdr:row>9</xdr:row>
      <xdr:rowOff>1229</xdr:rowOff>
    </xdr:from>
    <xdr:to>
      <xdr:col>10</xdr:col>
      <xdr:colOff>380233</xdr:colOff>
      <xdr:row>10</xdr:row>
      <xdr:rowOff>59873</xdr:rowOff>
    </xdr:to>
    <xdr:sp macro="" textlink="">
      <xdr:nvSpPr>
        <xdr:cNvPr id="1094" name="Rounded Rectangle 16">
          <a:hlinkClick xmlns:r="http://schemas.openxmlformats.org/officeDocument/2006/relationships" r:id="rId16"/>
          <a:extLst>
            <a:ext uri="{FF2B5EF4-FFF2-40B4-BE49-F238E27FC236}">
              <a16:creationId xmlns:a16="http://schemas.microsoft.com/office/drawing/2014/main" id="{00000000-0008-0000-0200-00006C000000}"/>
            </a:ext>
          </a:extLst>
        </xdr:cNvPr>
        <xdr:cNvSpPr>
          <a:spLocks noChangeAspect="1"/>
        </xdr:cNvSpPr>
      </xdr:nvSpPr>
      <xdr:spPr>
        <a:xfrm>
          <a:off x="12345225" y="1501417"/>
          <a:ext cx="972000"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PEARL</a:t>
          </a:r>
        </a:p>
      </xdr:txBody>
    </xdr:sp>
    <xdr:clientData/>
  </xdr:twoCellAnchor>
  <xdr:twoCellAnchor editAs="absolute">
    <xdr:from>
      <xdr:col>0</xdr:col>
      <xdr:colOff>54418</xdr:colOff>
      <xdr:row>10</xdr:row>
      <xdr:rowOff>130788</xdr:rowOff>
    </xdr:from>
    <xdr:to>
      <xdr:col>0</xdr:col>
      <xdr:colOff>1049278</xdr:colOff>
      <xdr:row>12</xdr:row>
      <xdr:rowOff>18142</xdr:rowOff>
    </xdr:to>
    <xdr:sp macro="" textlink="">
      <xdr:nvSpPr>
        <xdr:cNvPr id="4" name="Rounded Rectangle 17">
          <a:hlinkClick xmlns:r="http://schemas.openxmlformats.org/officeDocument/2006/relationships" r:id="rId17"/>
          <a:extLst>
            <a:ext uri="{FF2B5EF4-FFF2-40B4-BE49-F238E27FC236}">
              <a16:creationId xmlns:a16="http://schemas.microsoft.com/office/drawing/2014/main" id="{00000000-0008-0000-0200-000061000000}"/>
            </a:ext>
            <a:ext uri="{147F2762-F138-4A5C-976F-8EAC2B608ADB}">
              <a16:predDERef xmlns:a16="http://schemas.microsoft.com/office/drawing/2014/main" pred="{00000000-0008-0000-0200-00006C000000}"/>
            </a:ext>
          </a:extLst>
        </xdr:cNvPr>
        <xdr:cNvSpPr>
          <a:spLocks noChangeAspect="1"/>
        </xdr:cNvSpPr>
      </xdr:nvSpPr>
      <xdr:spPr>
        <a:xfrm>
          <a:off x="62038" y="182702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PHEONIX</a:t>
          </a:r>
        </a:p>
      </xdr:txBody>
    </xdr:sp>
    <xdr:clientData/>
  </xdr:twoCellAnchor>
  <xdr:twoCellAnchor editAs="absolute">
    <xdr:from>
      <xdr:col>8</xdr:col>
      <xdr:colOff>1269923</xdr:colOff>
      <xdr:row>10</xdr:row>
      <xdr:rowOff>130788</xdr:rowOff>
    </xdr:from>
    <xdr:to>
      <xdr:col>9</xdr:col>
      <xdr:colOff>809390</xdr:colOff>
      <xdr:row>12</xdr:row>
      <xdr:rowOff>34948</xdr:rowOff>
    </xdr:to>
    <xdr:sp macro="" textlink="">
      <xdr:nvSpPr>
        <xdr:cNvPr id="43" name="Rounded Rectangle 18">
          <a:hlinkClick xmlns:r="http://schemas.openxmlformats.org/officeDocument/2006/relationships" r:id="rId18"/>
          <a:extLst>
            <a:ext uri="{FF2B5EF4-FFF2-40B4-BE49-F238E27FC236}">
              <a16:creationId xmlns:a16="http://schemas.microsoft.com/office/drawing/2014/main" id="{00000000-0008-0000-0200-000097000000}"/>
            </a:ext>
          </a:extLst>
        </xdr:cNvPr>
        <xdr:cNvSpPr>
          <a:spLocks noChangeAspect="1"/>
        </xdr:cNvSpPr>
      </xdr:nvSpPr>
      <xdr:spPr>
        <a:xfrm>
          <a:off x="11302141" y="1838719"/>
          <a:ext cx="981825" cy="27202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ZEPHYR</a:t>
          </a:r>
        </a:p>
      </xdr:txBody>
    </xdr:sp>
    <xdr:clientData/>
  </xdr:twoCellAnchor>
  <xdr:twoCellAnchor editAs="absolute">
    <xdr:from>
      <xdr:col>8</xdr:col>
      <xdr:colOff>252805</xdr:colOff>
      <xdr:row>10</xdr:row>
      <xdr:rowOff>130788</xdr:rowOff>
    </xdr:from>
    <xdr:to>
      <xdr:col>8</xdr:col>
      <xdr:colOff>1236227</xdr:colOff>
      <xdr:row>12</xdr:row>
      <xdr:rowOff>21673</xdr:rowOff>
    </xdr:to>
    <xdr:sp macro="" textlink="">
      <xdr:nvSpPr>
        <xdr:cNvPr id="1095" name="Rounded Rectangle 19">
          <a:hlinkClick xmlns:r="http://schemas.openxmlformats.org/officeDocument/2006/relationships" r:id="rId19"/>
          <a:extLst>
            <a:ext uri="{FF2B5EF4-FFF2-40B4-BE49-F238E27FC236}">
              <a16:creationId xmlns:a16="http://schemas.microsoft.com/office/drawing/2014/main" id="{00000000-0008-0000-0200-000095000000}"/>
            </a:ext>
          </a:extLst>
        </xdr:cNvPr>
        <xdr:cNvSpPr>
          <a:spLocks noChangeAspect="1"/>
        </xdr:cNvSpPr>
      </xdr:nvSpPr>
      <xdr:spPr>
        <a:xfrm>
          <a:off x="10282207" y="1837306"/>
          <a:ext cx="978618"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WALLABY</a:t>
          </a:r>
        </a:p>
      </xdr:txBody>
    </xdr:sp>
    <xdr:clientData/>
  </xdr:twoCellAnchor>
  <xdr:twoCellAnchor editAs="absolute">
    <xdr:from>
      <xdr:col>7</xdr:col>
      <xdr:colOff>194847</xdr:colOff>
      <xdr:row>10</xdr:row>
      <xdr:rowOff>130788</xdr:rowOff>
    </xdr:from>
    <xdr:to>
      <xdr:col>8</xdr:col>
      <xdr:colOff>212554</xdr:colOff>
      <xdr:row>12</xdr:row>
      <xdr:rowOff>18943</xdr:rowOff>
    </xdr:to>
    <xdr:sp macro="" textlink="">
      <xdr:nvSpPr>
        <xdr:cNvPr id="1051" name="Rounded Rectangle 20">
          <a:hlinkClick xmlns:r="http://schemas.openxmlformats.org/officeDocument/2006/relationships" r:id="rId20"/>
          <a:extLst>
            <a:ext uri="{FF2B5EF4-FFF2-40B4-BE49-F238E27FC236}">
              <a16:creationId xmlns:a16="http://schemas.microsoft.com/office/drawing/2014/main" id="{00000000-0008-0000-0200-000040000000}"/>
            </a:ext>
          </a:extLst>
        </xdr:cNvPr>
        <xdr:cNvSpPr>
          <a:spLocks noChangeAspect="1"/>
        </xdr:cNvSpPr>
      </xdr:nvSpPr>
      <xdr:spPr>
        <a:xfrm>
          <a:off x="9251184" y="1809485"/>
          <a:ext cx="972000" cy="25055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TIGER</a:t>
          </a:r>
        </a:p>
      </xdr:txBody>
    </xdr:sp>
    <xdr:clientData/>
  </xdr:twoCellAnchor>
  <xdr:twoCellAnchor editAs="absolute">
    <xdr:from>
      <xdr:col>5</xdr:col>
      <xdr:colOff>282494</xdr:colOff>
      <xdr:row>10</xdr:row>
      <xdr:rowOff>130788</xdr:rowOff>
    </xdr:from>
    <xdr:to>
      <xdr:col>6</xdr:col>
      <xdr:colOff>183984</xdr:colOff>
      <xdr:row>12</xdr:row>
      <xdr:rowOff>18525</xdr:rowOff>
    </xdr:to>
    <xdr:sp macro="" textlink="">
      <xdr:nvSpPr>
        <xdr:cNvPr id="959" name="Rounded Rectangle 21">
          <a:hlinkClick xmlns:r="http://schemas.openxmlformats.org/officeDocument/2006/relationships" r:id="rId21"/>
          <a:extLst>
            <a:ext uri="{FF2B5EF4-FFF2-40B4-BE49-F238E27FC236}">
              <a16:creationId xmlns:a16="http://schemas.microsoft.com/office/drawing/2014/main" id="{00000000-0008-0000-0200-000091000000}"/>
            </a:ext>
          </a:extLst>
        </xdr:cNvPr>
        <xdr:cNvSpPr>
          <a:spLocks noChangeAspect="1"/>
        </xdr:cNvSpPr>
      </xdr:nvSpPr>
      <xdr:spPr>
        <a:xfrm>
          <a:off x="7207038" y="1837306"/>
          <a:ext cx="9756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SILK</a:t>
          </a:r>
        </a:p>
      </xdr:txBody>
    </xdr:sp>
    <xdr:clientData/>
  </xdr:twoCellAnchor>
  <xdr:twoCellAnchor editAs="absolute">
    <xdr:from>
      <xdr:col>2</xdr:col>
      <xdr:colOff>819850</xdr:colOff>
      <xdr:row>10</xdr:row>
      <xdr:rowOff>130788</xdr:rowOff>
    </xdr:from>
    <xdr:to>
      <xdr:col>3</xdr:col>
      <xdr:colOff>873725</xdr:colOff>
      <xdr:row>12</xdr:row>
      <xdr:rowOff>21420</xdr:rowOff>
    </xdr:to>
    <xdr:sp macro="" textlink="">
      <xdr:nvSpPr>
        <xdr:cNvPr id="26" name="Rounded Rectangle 22">
          <a:extLst>
            <a:ext uri="{FF2B5EF4-FFF2-40B4-BE49-F238E27FC236}">
              <a16:creationId xmlns:a16="http://schemas.microsoft.com/office/drawing/2014/main" id="{00000000-0008-0000-0200-00008D000000}"/>
            </a:ext>
          </a:extLst>
        </xdr:cNvPr>
        <xdr:cNvSpPr>
          <a:spLocks noChangeAspect="1"/>
        </xdr:cNvSpPr>
      </xdr:nvSpPr>
      <xdr:spPr>
        <a:xfrm>
          <a:off x="4149497" y="1832758"/>
          <a:ext cx="973843" cy="2550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SEQUOIA</a:t>
          </a:r>
        </a:p>
      </xdr:txBody>
    </xdr:sp>
    <xdr:clientData/>
  </xdr:twoCellAnchor>
  <xdr:twoCellAnchor editAs="absolute">
    <xdr:from>
      <xdr:col>3</xdr:col>
      <xdr:colOff>934791</xdr:colOff>
      <xdr:row>5</xdr:row>
      <xdr:rowOff>34597</xdr:rowOff>
    </xdr:from>
    <xdr:to>
      <xdr:col>4</xdr:col>
      <xdr:colOff>553765</xdr:colOff>
      <xdr:row>6</xdr:row>
      <xdr:rowOff>97779</xdr:rowOff>
    </xdr:to>
    <xdr:sp macro="" textlink="">
      <xdr:nvSpPr>
        <xdr:cNvPr id="11" name="Rounded Rectangle 23">
          <a:hlinkClick xmlns:r="http://schemas.openxmlformats.org/officeDocument/2006/relationships" r:id="rId22"/>
          <a:extLst>
            <a:ext uri="{FF2B5EF4-FFF2-40B4-BE49-F238E27FC236}">
              <a16:creationId xmlns:a16="http://schemas.microsoft.com/office/drawing/2014/main" id="{00000000-0008-0000-0200-000048000000}"/>
            </a:ext>
            <a:ext uri="{147F2762-F138-4A5C-976F-8EAC2B608ADB}">
              <a16:predDERef xmlns:a16="http://schemas.microsoft.com/office/drawing/2014/main" pred="{00000000-0008-0000-0200-00008D000000}"/>
            </a:ext>
          </a:extLst>
        </xdr:cNvPr>
        <xdr:cNvSpPr>
          <a:spLocks noChangeAspect="1"/>
        </xdr:cNvSpPr>
      </xdr:nvSpPr>
      <xdr:spPr>
        <a:xfrm>
          <a:off x="5177292" y="813841"/>
          <a:ext cx="966663"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AUSTRALIA</a:t>
          </a:r>
        </a:p>
      </xdr:txBody>
    </xdr:sp>
    <xdr:clientData/>
  </xdr:twoCellAnchor>
  <xdr:twoCellAnchor editAs="absolute">
    <xdr:from>
      <xdr:col>4</xdr:col>
      <xdr:colOff>610813</xdr:colOff>
      <xdr:row>5</xdr:row>
      <xdr:rowOff>34597</xdr:rowOff>
    </xdr:from>
    <xdr:to>
      <xdr:col>5</xdr:col>
      <xdr:colOff>231913</xdr:colOff>
      <xdr:row>6</xdr:row>
      <xdr:rowOff>97779</xdr:rowOff>
    </xdr:to>
    <xdr:sp macro="" textlink="">
      <xdr:nvSpPr>
        <xdr:cNvPr id="12" name="Rounded Rectangle 24">
          <a:hlinkClick xmlns:r="http://schemas.openxmlformats.org/officeDocument/2006/relationships" r:id="rId23"/>
          <a:extLst>
            <a:ext uri="{FF2B5EF4-FFF2-40B4-BE49-F238E27FC236}">
              <a16:creationId xmlns:a16="http://schemas.microsoft.com/office/drawing/2014/main" id="{00000000-0008-0000-0200-000049000000}"/>
            </a:ext>
          </a:extLst>
        </xdr:cNvPr>
        <xdr:cNvSpPr>
          <a:spLocks noChangeAspect="1"/>
        </xdr:cNvSpPr>
      </xdr:nvSpPr>
      <xdr:spPr>
        <a:xfrm>
          <a:off x="6206751" y="820410"/>
          <a:ext cx="966506"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AZTEC</a:t>
          </a:r>
        </a:p>
      </xdr:txBody>
    </xdr:sp>
    <xdr:clientData/>
  </xdr:twoCellAnchor>
  <xdr:twoCellAnchor editAs="absolute">
    <xdr:from>
      <xdr:col>3</xdr:col>
      <xdr:colOff>934791</xdr:colOff>
      <xdr:row>7</xdr:row>
      <xdr:rowOff>19484</xdr:rowOff>
    </xdr:from>
    <xdr:to>
      <xdr:col>4</xdr:col>
      <xdr:colOff>555891</xdr:colOff>
      <xdr:row>8</xdr:row>
      <xdr:rowOff>95999</xdr:rowOff>
    </xdr:to>
    <xdr:sp macro="" textlink="">
      <xdr:nvSpPr>
        <xdr:cNvPr id="15" name="Rounded Rectangle 25">
          <a:hlinkClick xmlns:r="http://schemas.openxmlformats.org/officeDocument/2006/relationships" r:id="rId24"/>
          <a:extLst>
            <a:ext uri="{FF2B5EF4-FFF2-40B4-BE49-F238E27FC236}">
              <a16:creationId xmlns:a16="http://schemas.microsoft.com/office/drawing/2014/main" id="{00000000-0008-0000-0200-000041000000}"/>
            </a:ext>
            <a:ext uri="{147F2762-F138-4A5C-976F-8EAC2B608ADB}">
              <a16:predDERef xmlns:a16="http://schemas.microsoft.com/office/drawing/2014/main" pred="{00000000-0008-0000-0200-000019000000}"/>
            </a:ext>
          </a:extLst>
        </xdr:cNvPr>
        <xdr:cNvSpPr>
          <a:spLocks noChangeAspect="1"/>
        </xdr:cNvSpPr>
      </xdr:nvSpPr>
      <xdr:spPr>
        <a:xfrm>
          <a:off x="5177292" y="1158969"/>
          <a:ext cx="961169"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GRIFFIN</a:t>
          </a:r>
          <a:endParaRPr lang="en-SG" sz="900"/>
        </a:p>
      </xdr:txBody>
    </xdr:sp>
    <xdr:clientData/>
  </xdr:twoCellAnchor>
  <xdr:twoCellAnchor editAs="absolute">
    <xdr:from>
      <xdr:col>5</xdr:col>
      <xdr:colOff>282495</xdr:colOff>
      <xdr:row>5</xdr:row>
      <xdr:rowOff>34597</xdr:rowOff>
    </xdr:from>
    <xdr:to>
      <xdr:col>6</xdr:col>
      <xdr:colOff>183240</xdr:colOff>
      <xdr:row>6</xdr:row>
      <xdr:rowOff>94193</xdr:rowOff>
    </xdr:to>
    <xdr:sp macro="" textlink="">
      <xdr:nvSpPr>
        <xdr:cNvPr id="9" name="Rounded Rectangle 26">
          <a:hlinkClick xmlns:r="http://schemas.openxmlformats.org/officeDocument/2006/relationships" r:id="rId25"/>
          <a:extLst>
            <a:ext uri="{FF2B5EF4-FFF2-40B4-BE49-F238E27FC236}">
              <a16:creationId xmlns:a16="http://schemas.microsoft.com/office/drawing/2014/main" id="{00000000-0008-0000-0200-000042000000}"/>
            </a:ext>
          </a:extLst>
        </xdr:cNvPr>
        <xdr:cNvSpPr>
          <a:spLocks noChangeAspect="1"/>
        </xdr:cNvSpPr>
      </xdr:nvSpPr>
      <xdr:spPr>
        <a:xfrm>
          <a:off x="7207039" y="813841"/>
          <a:ext cx="974855" cy="2549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ALPACA</a:t>
          </a:r>
          <a:endParaRPr lang="en-SG" sz="900"/>
        </a:p>
      </xdr:txBody>
    </xdr:sp>
    <xdr:clientData/>
  </xdr:twoCellAnchor>
  <xdr:twoCellAnchor editAs="absolute">
    <xdr:from>
      <xdr:col>1</xdr:col>
      <xdr:colOff>1809277</xdr:colOff>
      <xdr:row>9</xdr:row>
      <xdr:rowOff>1229</xdr:rowOff>
    </xdr:from>
    <xdr:to>
      <xdr:col>2</xdr:col>
      <xdr:colOff>739781</xdr:colOff>
      <xdr:row>10</xdr:row>
      <xdr:rowOff>55229</xdr:rowOff>
    </xdr:to>
    <xdr:sp macro="" textlink="">
      <xdr:nvSpPr>
        <xdr:cNvPr id="866" name="Rounded Rectangle 27">
          <a:hlinkClick xmlns:r="http://schemas.openxmlformats.org/officeDocument/2006/relationships" r:id="rId26"/>
          <a:extLst>
            <a:ext uri="{FF2B5EF4-FFF2-40B4-BE49-F238E27FC236}">
              <a16:creationId xmlns:a16="http://schemas.microsoft.com/office/drawing/2014/main" id="{00000000-0008-0000-0200-000084000000}"/>
            </a:ext>
          </a:extLst>
        </xdr:cNvPr>
        <xdr:cNvSpPr>
          <a:spLocks noChangeAspect="1"/>
        </xdr:cNvSpPr>
      </xdr:nvSpPr>
      <xdr:spPr>
        <a:xfrm>
          <a:off x="3124899" y="1490023"/>
          <a:ext cx="963579" cy="25384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MEXICAS</a:t>
          </a:r>
        </a:p>
      </xdr:txBody>
    </xdr:sp>
    <xdr:clientData/>
  </xdr:twoCellAnchor>
  <xdr:twoCellAnchor editAs="absolute">
    <xdr:from>
      <xdr:col>7</xdr:col>
      <xdr:colOff>194846</xdr:colOff>
      <xdr:row>9</xdr:row>
      <xdr:rowOff>1229</xdr:rowOff>
    </xdr:from>
    <xdr:to>
      <xdr:col>8</xdr:col>
      <xdr:colOff>212553</xdr:colOff>
      <xdr:row>10</xdr:row>
      <xdr:rowOff>55152</xdr:rowOff>
    </xdr:to>
    <xdr:sp macro="" textlink="">
      <xdr:nvSpPr>
        <xdr:cNvPr id="18" name="Rounded Rectangle 28">
          <a:hlinkClick xmlns:r="http://schemas.openxmlformats.org/officeDocument/2006/relationships" r:id="rId27"/>
          <a:extLst>
            <a:ext uri="{FF2B5EF4-FFF2-40B4-BE49-F238E27FC236}">
              <a16:creationId xmlns:a16="http://schemas.microsoft.com/office/drawing/2014/main" id="{00000000-0008-0000-0200-000081000000}"/>
            </a:ext>
            <a:ext uri="{147F2762-F138-4A5C-976F-8EAC2B608ADB}">
              <a16:predDERef xmlns:a16="http://schemas.microsoft.com/office/drawing/2014/main" pred="{00000000-0008-0000-0200-000084000000}"/>
            </a:ext>
          </a:extLst>
        </xdr:cNvPr>
        <xdr:cNvSpPr>
          <a:spLocks noChangeAspect="1"/>
        </xdr:cNvSpPr>
      </xdr:nvSpPr>
      <xdr:spPr>
        <a:xfrm>
          <a:off x="9251183" y="1470629"/>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OSPREY</a:t>
          </a:r>
        </a:p>
      </xdr:txBody>
    </xdr:sp>
    <xdr:clientData/>
  </xdr:twoCellAnchor>
  <xdr:twoCellAnchor editAs="absolute">
    <xdr:from>
      <xdr:col>5</xdr:col>
      <xdr:colOff>282495</xdr:colOff>
      <xdr:row>7</xdr:row>
      <xdr:rowOff>19484</xdr:rowOff>
    </xdr:from>
    <xdr:to>
      <xdr:col>6</xdr:col>
      <xdr:colOff>184921</xdr:colOff>
      <xdr:row>8</xdr:row>
      <xdr:rowOff>95999</xdr:rowOff>
    </xdr:to>
    <xdr:sp macro="" textlink="">
      <xdr:nvSpPr>
        <xdr:cNvPr id="1093" name="Rounded Rectangle 29">
          <a:hlinkClick xmlns:r="http://schemas.openxmlformats.org/officeDocument/2006/relationships" r:id="rId28"/>
          <a:extLst>
            <a:ext uri="{FF2B5EF4-FFF2-40B4-BE49-F238E27FC236}">
              <a16:creationId xmlns:a16="http://schemas.microsoft.com/office/drawing/2014/main" id="{00000000-0008-0000-0200-00005D000000}"/>
            </a:ext>
          </a:extLst>
        </xdr:cNvPr>
        <xdr:cNvSpPr>
          <a:spLocks noChangeAspect="1"/>
        </xdr:cNvSpPr>
      </xdr:nvSpPr>
      <xdr:spPr>
        <a:xfrm>
          <a:off x="7207039" y="1158969"/>
          <a:ext cx="97653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INGWE</a:t>
          </a:r>
          <a:endParaRPr lang="en-SG" sz="900"/>
        </a:p>
      </xdr:txBody>
    </xdr:sp>
    <xdr:clientData/>
  </xdr:twoCellAnchor>
  <xdr:twoCellAnchor editAs="absolute">
    <xdr:from>
      <xdr:col>6</xdr:col>
      <xdr:colOff>241176</xdr:colOff>
      <xdr:row>9</xdr:row>
      <xdr:rowOff>1229</xdr:rowOff>
    </xdr:from>
    <xdr:to>
      <xdr:col>7</xdr:col>
      <xdr:colOff>137581</xdr:colOff>
      <xdr:row>10</xdr:row>
      <xdr:rowOff>57492</xdr:rowOff>
    </xdr:to>
    <xdr:sp macro="" textlink="">
      <xdr:nvSpPr>
        <xdr:cNvPr id="924" name="Rounded Rectangle 30">
          <a:hlinkClick xmlns:r="http://schemas.openxmlformats.org/officeDocument/2006/relationships" r:id="rId29"/>
          <a:extLst>
            <a:ext uri="{FF2B5EF4-FFF2-40B4-BE49-F238E27FC236}">
              <a16:creationId xmlns:a16="http://schemas.microsoft.com/office/drawing/2014/main" id="{00000000-0008-0000-0200-000052000000}"/>
            </a:ext>
          </a:extLst>
        </xdr:cNvPr>
        <xdr:cNvSpPr>
          <a:spLocks noChangeAspect="1"/>
        </xdr:cNvSpPr>
      </xdr:nvSpPr>
      <xdr:spPr>
        <a:xfrm>
          <a:off x="8239830" y="1493813"/>
          <a:ext cx="964800" cy="25495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latin typeface="+mn-lt"/>
            </a:rPr>
            <a:t>ORIGAMI</a:t>
          </a:r>
        </a:p>
      </xdr:txBody>
    </xdr:sp>
    <xdr:clientData/>
  </xdr:twoCellAnchor>
  <xdr:twoCellAnchor editAs="absolute">
    <xdr:from>
      <xdr:col>1</xdr:col>
      <xdr:colOff>1809277</xdr:colOff>
      <xdr:row>10</xdr:row>
      <xdr:rowOff>130788</xdr:rowOff>
    </xdr:from>
    <xdr:to>
      <xdr:col>2</xdr:col>
      <xdr:colOff>739781</xdr:colOff>
      <xdr:row>12</xdr:row>
      <xdr:rowOff>17386</xdr:rowOff>
    </xdr:to>
    <xdr:sp macro="" textlink="">
      <xdr:nvSpPr>
        <xdr:cNvPr id="847" name="Rounded Rectangle 31">
          <a:hlinkClick xmlns:r="http://schemas.openxmlformats.org/officeDocument/2006/relationships" r:id="rId30"/>
          <a:extLst>
            <a:ext uri="{FF2B5EF4-FFF2-40B4-BE49-F238E27FC236}">
              <a16:creationId xmlns:a16="http://schemas.microsoft.com/office/drawing/2014/main" id="{00000000-0008-0000-0200-000089000000}"/>
            </a:ext>
          </a:extLst>
        </xdr:cNvPr>
        <xdr:cNvSpPr>
          <a:spLocks noChangeAspect="1"/>
        </xdr:cNvSpPr>
      </xdr:nvSpPr>
      <xdr:spPr>
        <a:xfrm>
          <a:off x="3124899" y="1832758"/>
          <a:ext cx="963579" cy="2567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SENTOSA</a:t>
          </a:r>
        </a:p>
      </xdr:txBody>
    </xdr:sp>
    <xdr:clientData/>
  </xdr:twoCellAnchor>
  <xdr:twoCellAnchor editAs="absolute">
    <xdr:from>
      <xdr:col>8</xdr:col>
      <xdr:colOff>252805</xdr:colOff>
      <xdr:row>5</xdr:row>
      <xdr:rowOff>34597</xdr:rowOff>
    </xdr:from>
    <xdr:to>
      <xdr:col>8</xdr:col>
      <xdr:colOff>1236235</xdr:colOff>
      <xdr:row>6</xdr:row>
      <xdr:rowOff>97779</xdr:rowOff>
    </xdr:to>
    <xdr:sp macro="" textlink="">
      <xdr:nvSpPr>
        <xdr:cNvPr id="1204" name="Rounded Rectangle 32">
          <a:hlinkClick xmlns:r="http://schemas.openxmlformats.org/officeDocument/2006/relationships" r:id="rId31"/>
          <a:extLst>
            <a:ext uri="{FF2B5EF4-FFF2-40B4-BE49-F238E27FC236}">
              <a16:creationId xmlns:a16="http://schemas.microsoft.com/office/drawing/2014/main" id="{00000000-0008-0000-0200-00004C000000}"/>
            </a:ext>
          </a:extLst>
        </xdr:cNvPr>
        <xdr:cNvSpPr>
          <a:spLocks noChangeAspect="1"/>
        </xdr:cNvSpPr>
      </xdr:nvSpPr>
      <xdr:spPr>
        <a:xfrm>
          <a:off x="10282207" y="813841"/>
          <a:ext cx="97481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CONDOR</a:t>
          </a:r>
          <a:endParaRPr lang="en-SG" sz="900"/>
        </a:p>
      </xdr:txBody>
    </xdr:sp>
    <xdr:clientData/>
  </xdr:twoCellAnchor>
  <xdr:twoCellAnchor editAs="absolute">
    <xdr:from>
      <xdr:col>6</xdr:col>
      <xdr:colOff>241176</xdr:colOff>
      <xdr:row>10</xdr:row>
      <xdr:rowOff>130788</xdr:rowOff>
    </xdr:from>
    <xdr:to>
      <xdr:col>7</xdr:col>
      <xdr:colOff>136014</xdr:colOff>
      <xdr:row>12</xdr:row>
      <xdr:rowOff>17653</xdr:rowOff>
    </xdr:to>
    <xdr:sp macro="" textlink="">
      <xdr:nvSpPr>
        <xdr:cNvPr id="995" name="Rounded Rectangle 33">
          <a:hlinkClick xmlns:r="http://schemas.openxmlformats.org/officeDocument/2006/relationships" r:id="rId32"/>
          <a:extLst>
            <a:ext uri="{FF2B5EF4-FFF2-40B4-BE49-F238E27FC236}">
              <a16:creationId xmlns:a16="http://schemas.microsoft.com/office/drawing/2014/main" id="{00000000-0008-0000-0200-000093000000}"/>
            </a:ext>
          </a:extLst>
        </xdr:cNvPr>
        <xdr:cNvSpPr>
          <a:spLocks noChangeAspect="1"/>
        </xdr:cNvSpPr>
      </xdr:nvSpPr>
      <xdr:spPr>
        <a:xfrm>
          <a:off x="8239830" y="1837306"/>
          <a:ext cx="963233" cy="25472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SWAN</a:t>
          </a:r>
        </a:p>
      </xdr:txBody>
    </xdr:sp>
    <xdr:clientData/>
  </xdr:twoCellAnchor>
  <xdr:twoCellAnchor editAs="absolute">
    <xdr:from>
      <xdr:col>10</xdr:col>
      <xdr:colOff>1466280</xdr:colOff>
      <xdr:row>9</xdr:row>
      <xdr:rowOff>1229</xdr:rowOff>
    </xdr:from>
    <xdr:to>
      <xdr:col>10</xdr:col>
      <xdr:colOff>2461140</xdr:colOff>
      <xdr:row>10</xdr:row>
      <xdr:rowOff>58551</xdr:rowOff>
    </xdr:to>
    <xdr:sp macro="" textlink="">
      <xdr:nvSpPr>
        <xdr:cNvPr id="1174" name="Rounded Rectangle 23">
          <a:hlinkClick xmlns:r="http://schemas.openxmlformats.org/officeDocument/2006/relationships" r:id="rId33"/>
          <a:extLst>
            <a:ext uri="{FF2B5EF4-FFF2-40B4-BE49-F238E27FC236}">
              <a16:creationId xmlns:a16="http://schemas.microsoft.com/office/drawing/2014/main" id="{00000000-0008-0000-0200-000063000000}"/>
            </a:ext>
          </a:extLst>
        </xdr:cNvPr>
        <xdr:cNvSpPr>
          <a:spLocks noChangeAspect="1"/>
        </xdr:cNvSpPr>
      </xdr:nvSpPr>
      <xdr:spPr>
        <a:xfrm>
          <a:off x="14396604" y="1479033"/>
          <a:ext cx="972000" cy="25306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PETRA</a:t>
          </a:r>
        </a:p>
      </xdr:txBody>
    </xdr:sp>
    <xdr:clientData/>
  </xdr:twoCellAnchor>
  <xdr:twoCellAnchor editAs="absolute">
    <xdr:from>
      <xdr:col>4</xdr:col>
      <xdr:colOff>610813</xdr:colOff>
      <xdr:row>9</xdr:row>
      <xdr:rowOff>1229</xdr:rowOff>
    </xdr:from>
    <xdr:to>
      <xdr:col>5</xdr:col>
      <xdr:colOff>236101</xdr:colOff>
      <xdr:row>10</xdr:row>
      <xdr:rowOff>59873</xdr:rowOff>
    </xdr:to>
    <xdr:sp macro="" textlink="">
      <xdr:nvSpPr>
        <xdr:cNvPr id="25" name="Rounded Rectangle 23">
          <a:hlinkClick xmlns:r="http://schemas.openxmlformats.org/officeDocument/2006/relationships" r:id="rId34"/>
          <a:extLst>
            <a:ext uri="{FF2B5EF4-FFF2-40B4-BE49-F238E27FC236}">
              <a16:creationId xmlns:a16="http://schemas.microsoft.com/office/drawing/2014/main" id="{00000000-0008-0000-0200-000076000000}"/>
            </a:ext>
            <a:ext uri="{147F2762-F138-4A5C-976F-8EAC2B608ADB}">
              <a16:predDERef xmlns:a16="http://schemas.microsoft.com/office/drawing/2014/main" pred="{00000000-0008-0000-0200-000063000000}"/>
            </a:ext>
          </a:extLst>
        </xdr:cNvPr>
        <xdr:cNvSpPr>
          <a:spLocks noChangeAspect="1"/>
        </xdr:cNvSpPr>
      </xdr:nvSpPr>
      <xdr:spPr>
        <a:xfrm>
          <a:off x="6206751" y="1501417"/>
          <a:ext cx="970694"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KIWI</a:t>
          </a:r>
        </a:p>
      </xdr:txBody>
    </xdr:sp>
    <xdr:clientData/>
  </xdr:twoCellAnchor>
  <xdr:twoCellAnchor editAs="absolute">
    <xdr:from>
      <xdr:col>7</xdr:col>
      <xdr:colOff>194846</xdr:colOff>
      <xdr:row>5</xdr:row>
      <xdr:rowOff>34597</xdr:rowOff>
    </xdr:from>
    <xdr:to>
      <xdr:col>8</xdr:col>
      <xdr:colOff>212553</xdr:colOff>
      <xdr:row>6</xdr:row>
      <xdr:rowOff>110904</xdr:rowOff>
    </xdr:to>
    <xdr:sp macro="" textlink="">
      <xdr:nvSpPr>
        <xdr:cNvPr id="1172" name="Rounded Rectangle 23">
          <a:hlinkClick xmlns:r="http://schemas.openxmlformats.org/officeDocument/2006/relationships" r:id="rId35"/>
          <a:extLst>
            <a:ext uri="{FF2B5EF4-FFF2-40B4-BE49-F238E27FC236}">
              <a16:creationId xmlns:a16="http://schemas.microsoft.com/office/drawing/2014/main" id="{00000000-0008-0000-0200-00004B000000}"/>
            </a:ext>
          </a:extLst>
        </xdr:cNvPr>
        <xdr:cNvSpPr>
          <a:spLocks noChangeAspect="1"/>
        </xdr:cNvSpPr>
      </xdr:nvSpPr>
      <xdr:spPr>
        <a:xfrm>
          <a:off x="9251183" y="80920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CHINOOK</a:t>
          </a:r>
          <a:endParaRPr lang="en-SG" sz="900"/>
        </a:p>
      </xdr:txBody>
    </xdr:sp>
    <xdr:clientData/>
  </xdr:twoCellAnchor>
  <xdr:twoCellAnchor editAs="absolute">
    <xdr:from>
      <xdr:col>0</xdr:col>
      <xdr:colOff>54418</xdr:colOff>
      <xdr:row>9</xdr:row>
      <xdr:rowOff>1229</xdr:rowOff>
    </xdr:from>
    <xdr:to>
      <xdr:col>0</xdr:col>
      <xdr:colOff>1049278</xdr:colOff>
      <xdr:row>10</xdr:row>
      <xdr:rowOff>59873</xdr:rowOff>
    </xdr:to>
    <xdr:sp macro="" textlink="">
      <xdr:nvSpPr>
        <xdr:cNvPr id="826" name="Rounded Rectangle 23">
          <a:hlinkClick xmlns:r="http://schemas.openxmlformats.org/officeDocument/2006/relationships" r:id="rId36"/>
          <a:extLst>
            <a:ext uri="{FF2B5EF4-FFF2-40B4-BE49-F238E27FC236}">
              <a16:creationId xmlns:a16="http://schemas.microsoft.com/office/drawing/2014/main" id="{00000000-0008-0000-0200-000086000000}"/>
            </a:ext>
          </a:extLst>
        </xdr:cNvPr>
        <xdr:cNvSpPr>
          <a:spLocks noChangeAspect="1"/>
        </xdr:cNvSpPr>
      </xdr:nvSpPr>
      <xdr:spPr>
        <a:xfrm>
          <a:off x="62038"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LONE STAR</a:t>
          </a:r>
        </a:p>
      </xdr:txBody>
    </xdr:sp>
    <xdr:clientData/>
  </xdr:twoCellAnchor>
  <xdr:twoCellAnchor editAs="absolute">
    <xdr:from>
      <xdr:col>2</xdr:col>
      <xdr:colOff>819850</xdr:colOff>
      <xdr:row>7</xdr:row>
      <xdr:rowOff>19484</xdr:rowOff>
    </xdr:from>
    <xdr:to>
      <xdr:col>3</xdr:col>
      <xdr:colOff>856804</xdr:colOff>
      <xdr:row>8</xdr:row>
      <xdr:rowOff>95999</xdr:rowOff>
    </xdr:to>
    <xdr:sp macro="" textlink="">
      <xdr:nvSpPr>
        <xdr:cNvPr id="14" name="Rounded Rectangle 23">
          <a:hlinkClick xmlns:r="http://schemas.openxmlformats.org/officeDocument/2006/relationships" r:id="rId37"/>
          <a:extLst>
            <a:ext uri="{FF2B5EF4-FFF2-40B4-BE49-F238E27FC236}">
              <a16:creationId xmlns:a16="http://schemas.microsoft.com/office/drawing/2014/main" id="{00000000-0008-0000-0200-000055000000}"/>
            </a:ext>
          </a:extLst>
        </xdr:cNvPr>
        <xdr:cNvSpPr>
          <a:spLocks noChangeAspect="1"/>
        </xdr:cNvSpPr>
      </xdr:nvSpPr>
      <xdr:spPr>
        <a:xfrm>
          <a:off x="4149497" y="1156695"/>
          <a:ext cx="972162"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EMERALD</a:t>
          </a:r>
          <a:r>
            <a:rPr lang="en-SG" sz="900"/>
            <a:t> </a:t>
          </a:r>
        </a:p>
      </xdr:txBody>
    </xdr:sp>
    <xdr:clientData/>
  </xdr:twoCellAnchor>
  <xdr:twoCellAnchor editAs="absolute">
    <xdr:from>
      <xdr:col>3</xdr:col>
      <xdr:colOff>934791</xdr:colOff>
      <xdr:row>10</xdr:row>
      <xdr:rowOff>130788</xdr:rowOff>
    </xdr:from>
    <xdr:to>
      <xdr:col>4</xdr:col>
      <xdr:colOff>555891</xdr:colOff>
      <xdr:row>12</xdr:row>
      <xdr:rowOff>21673</xdr:rowOff>
    </xdr:to>
    <xdr:sp macro="" textlink="">
      <xdr:nvSpPr>
        <xdr:cNvPr id="827" name="Rounded Rectangle 23">
          <a:hlinkClick xmlns:r="http://schemas.openxmlformats.org/officeDocument/2006/relationships" r:id="rId38"/>
          <a:extLst>
            <a:ext uri="{FF2B5EF4-FFF2-40B4-BE49-F238E27FC236}">
              <a16:creationId xmlns:a16="http://schemas.microsoft.com/office/drawing/2014/main" id="{00000000-0008-0000-0200-000087000000}"/>
            </a:ext>
            <a:ext uri="{147F2762-F138-4A5C-976F-8EAC2B608ADB}">
              <a16:predDERef xmlns:a16="http://schemas.microsoft.com/office/drawing/2014/main" pred="{00000000-0008-0000-0200-00002D000000}"/>
            </a:ext>
          </a:extLst>
        </xdr:cNvPr>
        <xdr:cNvSpPr>
          <a:spLocks noChangeAspect="1"/>
        </xdr:cNvSpPr>
      </xdr:nvSpPr>
      <xdr:spPr>
        <a:xfrm>
          <a:off x="5177292" y="1837306"/>
          <a:ext cx="961169"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b="0">
              <a:solidFill>
                <a:schemeClr val="dk1"/>
              </a:solidFill>
              <a:latin typeface="+mn-lt"/>
              <a:ea typeface="+mn-lt"/>
              <a:cs typeface="+mn-lt"/>
            </a:rPr>
            <a:t>SHIKRA</a:t>
          </a:r>
        </a:p>
      </xdr:txBody>
    </xdr:sp>
    <xdr:clientData/>
  </xdr:twoCellAnchor>
  <xdr:twoCellAnchor editAs="absolute">
    <xdr:from>
      <xdr:col>10</xdr:col>
      <xdr:colOff>439125</xdr:colOff>
      <xdr:row>9</xdr:row>
      <xdr:rowOff>1229</xdr:rowOff>
    </xdr:from>
    <xdr:to>
      <xdr:col>10</xdr:col>
      <xdr:colOff>1415047</xdr:colOff>
      <xdr:row>10</xdr:row>
      <xdr:rowOff>59873</xdr:rowOff>
    </xdr:to>
    <xdr:sp macro="" textlink="">
      <xdr:nvSpPr>
        <xdr:cNvPr id="42" name="Rounded Rectangle 23">
          <a:hlinkClick xmlns:r="http://schemas.openxmlformats.org/officeDocument/2006/relationships" r:id="rId39"/>
          <a:extLst>
            <a:ext uri="{FF2B5EF4-FFF2-40B4-BE49-F238E27FC236}">
              <a16:creationId xmlns:a16="http://schemas.microsoft.com/office/drawing/2014/main" id="{00000000-0008-0000-0200-000067000000}"/>
            </a:ext>
          </a:extLst>
        </xdr:cNvPr>
        <xdr:cNvSpPr>
          <a:spLocks noChangeAspect="1"/>
        </xdr:cNvSpPr>
      </xdr:nvSpPr>
      <xdr:spPr>
        <a:xfrm>
          <a:off x="13361829" y="1479033"/>
          <a:ext cx="975922"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PELICAN</a:t>
          </a:r>
        </a:p>
      </xdr:txBody>
    </xdr:sp>
    <xdr:clientData/>
  </xdr:twoCellAnchor>
  <xdr:twoCellAnchor editAs="absolute">
    <xdr:from>
      <xdr:col>0</xdr:col>
      <xdr:colOff>1082125</xdr:colOff>
      <xdr:row>7</xdr:row>
      <xdr:rowOff>19484</xdr:rowOff>
    </xdr:from>
    <xdr:to>
      <xdr:col>1</xdr:col>
      <xdr:colOff>745473</xdr:colOff>
      <xdr:row>8</xdr:row>
      <xdr:rowOff>95999</xdr:rowOff>
    </xdr:to>
    <xdr:sp macro="" textlink="">
      <xdr:nvSpPr>
        <xdr:cNvPr id="5" name="Rounded Rectangle 23">
          <a:hlinkClick xmlns:r="http://schemas.openxmlformats.org/officeDocument/2006/relationships" r:id="rId40"/>
          <a:extLst>
            <a:ext uri="{FF2B5EF4-FFF2-40B4-BE49-F238E27FC236}">
              <a16:creationId xmlns:a16="http://schemas.microsoft.com/office/drawing/2014/main" id="{00000000-0008-0000-0200-000051000000}"/>
            </a:ext>
            <a:ext uri="{147F2762-F138-4A5C-976F-8EAC2B608ADB}">
              <a16:predDERef xmlns:a16="http://schemas.microsoft.com/office/drawing/2014/main" pred="{00000000-0008-0000-0200-000067000000}"/>
            </a:ext>
          </a:extLst>
        </xdr:cNvPr>
        <xdr:cNvSpPr>
          <a:spLocks noChangeAspect="1"/>
        </xdr:cNvSpPr>
      </xdr:nvSpPr>
      <xdr:spPr>
        <a:xfrm>
          <a:off x="1082125" y="1153828"/>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DAHLIA</a:t>
          </a:r>
        </a:p>
      </xdr:txBody>
    </xdr:sp>
    <xdr:clientData/>
  </xdr:twoCellAnchor>
  <xdr:twoCellAnchor editAs="absolute">
    <xdr:from>
      <xdr:col>9</xdr:col>
      <xdr:colOff>860796</xdr:colOff>
      <xdr:row>7</xdr:row>
      <xdr:rowOff>19484</xdr:rowOff>
    </xdr:from>
    <xdr:to>
      <xdr:col>10</xdr:col>
      <xdr:colOff>380233</xdr:colOff>
      <xdr:row>8</xdr:row>
      <xdr:rowOff>95999</xdr:rowOff>
    </xdr:to>
    <xdr:sp macro="" textlink="">
      <xdr:nvSpPr>
        <xdr:cNvPr id="1175" name="Rounded Rectangle 23">
          <a:hlinkClick xmlns:r="http://schemas.openxmlformats.org/officeDocument/2006/relationships" r:id="rId41"/>
          <a:extLst>
            <a:ext uri="{FF2B5EF4-FFF2-40B4-BE49-F238E27FC236}">
              <a16:creationId xmlns:a16="http://schemas.microsoft.com/office/drawing/2014/main" id="{00000000-0008-0000-0200-000099000000}"/>
            </a:ext>
          </a:extLst>
        </xdr:cNvPr>
        <xdr:cNvSpPr>
          <a:spLocks noChangeAspect="1"/>
        </xdr:cNvSpPr>
      </xdr:nvSpPr>
      <xdr:spPr>
        <a:xfrm>
          <a:off x="12345225" y="1162484"/>
          <a:ext cx="972000"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KOALA</a:t>
          </a:r>
        </a:p>
      </xdr:txBody>
    </xdr:sp>
    <xdr:clientData/>
  </xdr:twoCellAnchor>
  <xdr:twoCellAnchor editAs="absolute">
    <xdr:from>
      <xdr:col>4</xdr:col>
      <xdr:colOff>610813</xdr:colOff>
      <xdr:row>10</xdr:row>
      <xdr:rowOff>130788</xdr:rowOff>
    </xdr:from>
    <xdr:to>
      <xdr:col>5</xdr:col>
      <xdr:colOff>236101</xdr:colOff>
      <xdr:row>12</xdr:row>
      <xdr:rowOff>21673</xdr:rowOff>
    </xdr:to>
    <xdr:sp macro="" textlink="">
      <xdr:nvSpPr>
        <xdr:cNvPr id="22" name="Rounded Rectangle 23">
          <a:extLst>
            <a:ext uri="{FF2B5EF4-FFF2-40B4-BE49-F238E27FC236}">
              <a16:creationId xmlns:a16="http://schemas.microsoft.com/office/drawing/2014/main" id="{00000000-0008-0000-0200-00008F000000}"/>
            </a:ext>
            <a:ext uri="{147F2762-F138-4A5C-976F-8EAC2B608ADB}">
              <a16:predDERef xmlns:a16="http://schemas.microsoft.com/office/drawing/2014/main" pred="{00000000-0008-0000-0200-000099000000}"/>
            </a:ext>
          </a:extLst>
        </xdr:cNvPr>
        <xdr:cNvSpPr>
          <a:spLocks noChangeAspect="1"/>
        </xdr:cNvSpPr>
      </xdr:nvSpPr>
      <xdr:spPr>
        <a:xfrm>
          <a:off x="6206751" y="1809569"/>
          <a:ext cx="970694" cy="24807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SHOUGUN</a:t>
          </a:r>
        </a:p>
      </xdr:txBody>
    </xdr:sp>
    <xdr:clientData/>
  </xdr:twoCellAnchor>
  <xdr:twoCellAnchor editAs="absolute">
    <xdr:from>
      <xdr:col>8</xdr:col>
      <xdr:colOff>252805</xdr:colOff>
      <xdr:row>9</xdr:row>
      <xdr:rowOff>1229</xdr:rowOff>
    </xdr:from>
    <xdr:to>
      <xdr:col>8</xdr:col>
      <xdr:colOff>1236235</xdr:colOff>
      <xdr:row>10</xdr:row>
      <xdr:rowOff>59873</xdr:rowOff>
    </xdr:to>
    <xdr:sp macro="" textlink="">
      <xdr:nvSpPr>
        <xdr:cNvPr id="28" name="Rounded Rectangle 23">
          <a:hlinkClick xmlns:r="http://schemas.openxmlformats.org/officeDocument/2006/relationships" r:id="rId42"/>
          <a:extLst>
            <a:ext uri="{FF2B5EF4-FFF2-40B4-BE49-F238E27FC236}">
              <a16:creationId xmlns:a16="http://schemas.microsoft.com/office/drawing/2014/main" id="{00000000-0008-0000-0200-00009C000000}"/>
            </a:ext>
            <a:ext uri="{147F2762-F138-4A5C-976F-8EAC2B608ADB}">
              <a16:predDERef xmlns:a16="http://schemas.microsoft.com/office/drawing/2014/main" pred="{00000000-0008-0000-0200-00008F000000}"/>
            </a:ext>
          </a:extLst>
        </xdr:cNvPr>
        <xdr:cNvSpPr>
          <a:spLocks noChangeAspect="1"/>
        </xdr:cNvSpPr>
      </xdr:nvSpPr>
      <xdr:spPr>
        <a:xfrm>
          <a:off x="10282207" y="1493813"/>
          <a:ext cx="974816"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PANTHER</a:t>
          </a:r>
        </a:p>
      </xdr:txBody>
    </xdr:sp>
    <xdr:clientData/>
  </xdr:twoCellAnchor>
  <xdr:twoCellAnchor>
    <xdr:from>
      <xdr:col>1</xdr:col>
      <xdr:colOff>151138</xdr:colOff>
      <xdr:row>15</xdr:row>
      <xdr:rowOff>207167</xdr:rowOff>
    </xdr:from>
    <xdr:to>
      <xdr:col>2</xdr:col>
      <xdr:colOff>461961</xdr:colOff>
      <xdr:row>19</xdr:row>
      <xdr:rowOff>79420</xdr:rowOff>
    </xdr:to>
    <xdr:sp macro="" textlink="">
      <xdr:nvSpPr>
        <xdr:cNvPr id="7" name="Callout: Down Arrow 35">
          <a:extLst>
            <a:ext uri="{FF2B5EF4-FFF2-40B4-BE49-F238E27FC236}">
              <a16:creationId xmlns:a16="http://schemas.microsoft.com/office/drawing/2014/main" id="{00000000-0008-0000-0200-00002A000000}"/>
            </a:ext>
            <a:ext uri="{147F2762-F138-4A5C-976F-8EAC2B608ADB}">
              <a16:predDERef xmlns:a16="http://schemas.microsoft.com/office/drawing/2014/main" pred="{00000000-0008-0000-0200-00009C000000}"/>
            </a:ext>
          </a:extLst>
        </xdr:cNvPr>
        <xdr:cNvSpPr/>
      </xdr:nvSpPr>
      <xdr:spPr>
        <a:xfrm>
          <a:off x="1456063" y="2883692"/>
          <a:ext cx="2349173" cy="615203"/>
        </a:xfrm>
        <a:prstGeom prst="downArrowCallout">
          <a:avLst/>
        </a:prstGeom>
        <a:solidFill>
          <a:srgbClr val="FFFF00"/>
        </a:solidFill>
        <a:ln>
          <a:solidFill>
            <a:srgbClr val="0070BF"/>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100" b="1">
              <a:solidFill>
                <a:srgbClr val="FF0000"/>
              </a:solidFill>
              <a:latin typeface="+mn-lt"/>
              <a:ea typeface="+mn-lt"/>
              <a:cs typeface="+mn-lt"/>
            </a:rPr>
            <a:t>STEP 1 -</a:t>
          </a:r>
          <a:r>
            <a:rPr lang="en-US" sz="1400" b="1">
              <a:solidFill>
                <a:srgbClr val="FF0000"/>
              </a:solidFill>
              <a:latin typeface="+mn-lt"/>
              <a:ea typeface="+mn-lt"/>
              <a:cs typeface="+mn-lt"/>
            </a:rPr>
            <a:t>SEARCH PORT HERE </a:t>
          </a:r>
        </a:p>
      </xdr:txBody>
    </xdr:sp>
    <xdr:clientData/>
  </xdr:twoCellAnchor>
  <xdr:twoCellAnchor editAs="absolute">
    <xdr:from>
      <xdr:col>8</xdr:col>
      <xdr:colOff>1269924</xdr:colOff>
      <xdr:row>5</xdr:row>
      <xdr:rowOff>34597</xdr:rowOff>
    </xdr:from>
    <xdr:to>
      <xdr:col>9</xdr:col>
      <xdr:colOff>806570</xdr:colOff>
      <xdr:row>6</xdr:row>
      <xdr:rowOff>97779</xdr:rowOff>
    </xdr:to>
    <xdr:sp macro="" textlink="">
      <xdr:nvSpPr>
        <xdr:cNvPr id="1236" name="Rounded Rectangle 32">
          <a:hlinkClick xmlns:r="http://schemas.openxmlformats.org/officeDocument/2006/relationships" r:id="rId43"/>
          <a:extLst>
            <a:ext uri="{FF2B5EF4-FFF2-40B4-BE49-F238E27FC236}">
              <a16:creationId xmlns:a16="http://schemas.microsoft.com/office/drawing/2014/main" id="{00000000-0008-0000-0200-000065000000}"/>
            </a:ext>
          </a:extLst>
        </xdr:cNvPr>
        <xdr:cNvSpPr>
          <a:spLocks noChangeAspect="1"/>
        </xdr:cNvSpPr>
      </xdr:nvSpPr>
      <xdr:spPr>
        <a:xfrm>
          <a:off x="11302142" y="813841"/>
          <a:ext cx="97900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1000" b="0" i="0" u="none" strike="noStrike">
              <a:solidFill>
                <a:schemeClr val="dk1"/>
              </a:solidFill>
              <a:effectLst/>
              <a:latin typeface="+mn-lt"/>
              <a:ea typeface="+mn-ea"/>
              <a:cs typeface="+mn-cs"/>
            </a:rPr>
            <a:t>CARIOCA</a:t>
          </a:r>
          <a:endParaRPr lang="en-SG" sz="900"/>
        </a:p>
      </xdr:txBody>
    </xdr:sp>
    <xdr:clientData/>
  </xdr:twoCellAnchor>
  <xdr:twoCellAnchor editAs="absolute">
    <xdr:from>
      <xdr:col>8</xdr:col>
      <xdr:colOff>252805</xdr:colOff>
      <xdr:row>7</xdr:row>
      <xdr:rowOff>19484</xdr:rowOff>
    </xdr:from>
    <xdr:to>
      <xdr:col>8</xdr:col>
      <xdr:colOff>1236323</xdr:colOff>
      <xdr:row>8</xdr:row>
      <xdr:rowOff>95999</xdr:rowOff>
    </xdr:to>
    <xdr:sp macro="" textlink="">
      <xdr:nvSpPr>
        <xdr:cNvPr id="1237" name="Rounded Rectangle 32">
          <a:hlinkClick xmlns:r="http://schemas.openxmlformats.org/officeDocument/2006/relationships" r:id="rId44"/>
          <a:extLst>
            <a:ext uri="{FF2B5EF4-FFF2-40B4-BE49-F238E27FC236}">
              <a16:creationId xmlns:a16="http://schemas.microsoft.com/office/drawing/2014/main" id="{00000000-0008-0000-0200-00004E000000}"/>
            </a:ext>
          </a:extLst>
        </xdr:cNvPr>
        <xdr:cNvSpPr>
          <a:spLocks noChangeAspect="1"/>
        </xdr:cNvSpPr>
      </xdr:nvSpPr>
      <xdr:spPr>
        <a:xfrm>
          <a:off x="10282207" y="1158969"/>
          <a:ext cx="97871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JADE</a:t>
          </a:r>
        </a:p>
      </xdr:txBody>
    </xdr:sp>
    <xdr:clientData/>
  </xdr:twoCellAnchor>
  <xdr:twoCellAnchor editAs="absolute">
    <xdr:from>
      <xdr:col>8</xdr:col>
      <xdr:colOff>1269924</xdr:colOff>
      <xdr:row>9</xdr:row>
      <xdr:rowOff>1229</xdr:rowOff>
    </xdr:from>
    <xdr:to>
      <xdr:col>9</xdr:col>
      <xdr:colOff>806570</xdr:colOff>
      <xdr:row>10</xdr:row>
      <xdr:rowOff>59873</xdr:rowOff>
    </xdr:to>
    <xdr:sp macro="" textlink="">
      <xdr:nvSpPr>
        <xdr:cNvPr id="51" name="Rounded Rectangle 32">
          <a:hlinkClick xmlns:r="http://schemas.openxmlformats.org/officeDocument/2006/relationships" r:id="rId45"/>
          <a:extLst>
            <a:ext uri="{FF2B5EF4-FFF2-40B4-BE49-F238E27FC236}">
              <a16:creationId xmlns:a16="http://schemas.microsoft.com/office/drawing/2014/main" id="{00000000-0008-0000-0200-00005F000000}"/>
            </a:ext>
            <a:ext uri="{147F2762-F138-4A5C-976F-8EAC2B608ADB}">
              <a16:predDERef xmlns:a16="http://schemas.microsoft.com/office/drawing/2014/main" pred="{00000000-0008-0000-0200-00004E000000}"/>
            </a:ext>
          </a:extLst>
        </xdr:cNvPr>
        <xdr:cNvSpPr>
          <a:spLocks noChangeAspect="1"/>
        </xdr:cNvSpPr>
      </xdr:nvSpPr>
      <xdr:spPr>
        <a:xfrm>
          <a:off x="11302142" y="1493813"/>
          <a:ext cx="979004"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PANDA</a:t>
          </a:r>
        </a:p>
      </xdr:txBody>
    </xdr:sp>
    <xdr:clientData/>
  </xdr:twoCellAnchor>
  <xdr:twoCellAnchor editAs="absolute">
    <xdr:from>
      <xdr:col>0</xdr:col>
      <xdr:colOff>1082126</xdr:colOff>
      <xdr:row>9</xdr:row>
      <xdr:rowOff>1229</xdr:rowOff>
    </xdr:from>
    <xdr:to>
      <xdr:col>1</xdr:col>
      <xdr:colOff>745474</xdr:colOff>
      <xdr:row>10</xdr:row>
      <xdr:rowOff>59873</xdr:rowOff>
    </xdr:to>
    <xdr:sp macro="" textlink="">
      <xdr:nvSpPr>
        <xdr:cNvPr id="19" name="Rounded Rectangle 32">
          <a:hlinkClick xmlns:r="http://schemas.openxmlformats.org/officeDocument/2006/relationships" r:id="rId46"/>
          <a:extLst>
            <a:ext uri="{FF2B5EF4-FFF2-40B4-BE49-F238E27FC236}">
              <a16:creationId xmlns:a16="http://schemas.microsoft.com/office/drawing/2014/main" id="{00000000-0008-0000-0200-00009A000000}"/>
            </a:ext>
          </a:extLst>
        </xdr:cNvPr>
        <xdr:cNvSpPr>
          <a:spLocks noChangeAspect="1"/>
        </xdr:cNvSpPr>
      </xdr:nvSpPr>
      <xdr:spPr>
        <a:xfrm>
          <a:off x="1082126"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LYNX</a:t>
          </a:r>
        </a:p>
      </xdr:txBody>
    </xdr:sp>
    <xdr:clientData/>
  </xdr:twoCellAnchor>
  <xdr:twoCellAnchor editAs="absolute">
    <xdr:from>
      <xdr:col>9</xdr:col>
      <xdr:colOff>860796</xdr:colOff>
      <xdr:row>5</xdr:row>
      <xdr:rowOff>34597</xdr:rowOff>
    </xdr:from>
    <xdr:to>
      <xdr:col>10</xdr:col>
      <xdr:colOff>380233</xdr:colOff>
      <xdr:row>6</xdr:row>
      <xdr:rowOff>97779</xdr:rowOff>
    </xdr:to>
    <xdr:sp macro="" textlink="">
      <xdr:nvSpPr>
        <xdr:cNvPr id="1268" name="Rounded Rectangle 32">
          <a:hlinkClick xmlns:r="http://schemas.openxmlformats.org/officeDocument/2006/relationships" r:id="rId47"/>
          <a:extLst>
            <a:ext uri="{FF2B5EF4-FFF2-40B4-BE49-F238E27FC236}">
              <a16:creationId xmlns:a16="http://schemas.microsoft.com/office/drawing/2014/main" id="{00000000-0008-0000-0200-000007000000}"/>
            </a:ext>
          </a:extLst>
        </xdr:cNvPr>
        <xdr:cNvSpPr>
          <a:spLocks noChangeAspect="1"/>
        </xdr:cNvSpPr>
      </xdr:nvSpPr>
      <xdr:spPr>
        <a:xfrm>
          <a:off x="12345225" y="820410"/>
          <a:ext cx="972000"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CAPRICORN</a:t>
          </a:r>
          <a:endParaRPr lang="en-SG" sz="700"/>
        </a:p>
      </xdr:txBody>
    </xdr:sp>
    <xdr:clientData/>
  </xdr:twoCellAnchor>
  <xdr:twoCellAnchor editAs="absolute">
    <xdr:from>
      <xdr:col>10</xdr:col>
      <xdr:colOff>439125</xdr:colOff>
      <xdr:row>7</xdr:row>
      <xdr:rowOff>19484</xdr:rowOff>
    </xdr:from>
    <xdr:to>
      <xdr:col>10</xdr:col>
      <xdr:colOff>1415047</xdr:colOff>
      <xdr:row>8</xdr:row>
      <xdr:rowOff>95999</xdr:rowOff>
    </xdr:to>
    <xdr:sp macro="" textlink="">
      <xdr:nvSpPr>
        <xdr:cNvPr id="21" name="Rounded Rectangle 32">
          <a:hlinkClick xmlns:r="http://schemas.openxmlformats.org/officeDocument/2006/relationships" r:id="rId48"/>
          <a:extLst>
            <a:ext uri="{FF2B5EF4-FFF2-40B4-BE49-F238E27FC236}">
              <a16:creationId xmlns:a16="http://schemas.microsoft.com/office/drawing/2014/main" id="{00000000-0008-0000-0200-00002E000000}"/>
            </a:ext>
            <a:ext uri="{147F2762-F138-4A5C-976F-8EAC2B608ADB}">
              <a16:predDERef xmlns:a16="http://schemas.microsoft.com/office/drawing/2014/main" pred="{00000000-0008-0000-0200-000007000000}"/>
            </a:ext>
          </a:extLst>
        </xdr:cNvPr>
        <xdr:cNvSpPr>
          <a:spLocks noChangeAspect="1"/>
        </xdr:cNvSpPr>
      </xdr:nvSpPr>
      <xdr:spPr>
        <a:xfrm>
          <a:off x="13361829" y="1150101"/>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LIBERTY</a:t>
          </a:r>
        </a:p>
      </xdr:txBody>
    </xdr:sp>
    <xdr:clientData/>
  </xdr:twoCellAnchor>
  <xdr:twoCellAnchor editAs="absolute">
    <xdr:from>
      <xdr:col>0</xdr:col>
      <xdr:colOff>1082126</xdr:colOff>
      <xdr:row>10</xdr:row>
      <xdr:rowOff>130788</xdr:rowOff>
    </xdr:from>
    <xdr:to>
      <xdr:col>1</xdr:col>
      <xdr:colOff>745474</xdr:colOff>
      <xdr:row>12</xdr:row>
      <xdr:rowOff>21945</xdr:rowOff>
    </xdr:to>
    <xdr:sp macro="" textlink="">
      <xdr:nvSpPr>
        <xdr:cNvPr id="50" name="Rounded Rectangle 32">
          <a:extLst>
            <a:ext uri="{FF2B5EF4-FFF2-40B4-BE49-F238E27FC236}">
              <a16:creationId xmlns:a16="http://schemas.microsoft.com/office/drawing/2014/main" id="{00000000-0008-0000-0200-000031000000}"/>
            </a:ext>
          </a:extLst>
        </xdr:cNvPr>
        <xdr:cNvSpPr>
          <a:spLocks noChangeAspect="1"/>
        </xdr:cNvSpPr>
      </xdr:nvSpPr>
      <xdr:spPr>
        <a:xfrm>
          <a:off x="1082126" y="1827024"/>
          <a:ext cx="972000" cy="25368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ROSE</a:t>
          </a:r>
        </a:p>
      </xdr:txBody>
    </xdr:sp>
    <xdr:clientData/>
  </xdr:twoCellAnchor>
  <xdr:twoCellAnchor editAs="absolute">
    <xdr:from>
      <xdr:col>2</xdr:col>
      <xdr:colOff>819850</xdr:colOff>
      <xdr:row>9</xdr:row>
      <xdr:rowOff>1229</xdr:rowOff>
    </xdr:from>
    <xdr:to>
      <xdr:col>3</xdr:col>
      <xdr:colOff>856804</xdr:colOff>
      <xdr:row>10</xdr:row>
      <xdr:rowOff>60496</xdr:rowOff>
    </xdr:to>
    <xdr:sp macro="" textlink="">
      <xdr:nvSpPr>
        <xdr:cNvPr id="2" name="Rounded Rectangle 32">
          <a:extLst>
            <a:ext uri="{FF2B5EF4-FFF2-40B4-BE49-F238E27FC236}">
              <a16:creationId xmlns:a16="http://schemas.microsoft.com/office/drawing/2014/main" id="{00000000-0008-0000-0200-00000C000000}"/>
            </a:ext>
            <a:ext uri="{147F2762-F138-4A5C-976F-8EAC2B608ADB}">
              <a16:predDERef xmlns:a16="http://schemas.microsoft.com/office/drawing/2014/main" pred="{00000000-0008-0000-0200-000031000000}"/>
            </a:ext>
          </a:extLst>
        </xdr:cNvPr>
        <xdr:cNvSpPr>
          <a:spLocks noChangeAspect="1"/>
        </xdr:cNvSpPr>
      </xdr:nvSpPr>
      <xdr:spPr>
        <a:xfrm>
          <a:off x="4149497" y="1490023"/>
          <a:ext cx="972162"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MUSTANG</a:t>
          </a:r>
        </a:p>
      </xdr:txBody>
    </xdr:sp>
    <xdr:clientData/>
  </xdr:twoCellAnchor>
  <xdr:twoCellAnchor editAs="absolute">
    <xdr:from>
      <xdr:col>10</xdr:col>
      <xdr:colOff>439125</xdr:colOff>
      <xdr:row>5</xdr:row>
      <xdr:rowOff>34597</xdr:rowOff>
    </xdr:from>
    <xdr:to>
      <xdr:col>10</xdr:col>
      <xdr:colOff>1415047</xdr:colOff>
      <xdr:row>6</xdr:row>
      <xdr:rowOff>97779</xdr:rowOff>
    </xdr:to>
    <xdr:sp macro="" textlink="">
      <xdr:nvSpPr>
        <xdr:cNvPr id="1292" name="Rounded Rectangle 32">
          <a:hlinkClick xmlns:r="http://schemas.openxmlformats.org/officeDocument/2006/relationships" r:id="rId49"/>
          <a:extLst>
            <a:ext uri="{FF2B5EF4-FFF2-40B4-BE49-F238E27FC236}">
              <a16:creationId xmlns:a16="http://schemas.microsoft.com/office/drawing/2014/main" id="{00000000-0008-0000-0200-000027000000}"/>
            </a:ext>
          </a:extLst>
        </xdr:cNvPr>
        <xdr:cNvSpPr>
          <a:spLocks noChangeAspect="1"/>
        </xdr:cNvSpPr>
      </xdr:nvSpPr>
      <xdr:spPr>
        <a:xfrm>
          <a:off x="13361829" y="810885"/>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CLANGA</a:t>
          </a:r>
        </a:p>
      </xdr:txBody>
    </xdr:sp>
    <xdr:clientData/>
  </xdr:twoCellAnchor>
  <xdr:twoCellAnchor editAs="absolute">
    <xdr:from>
      <xdr:col>10</xdr:col>
      <xdr:colOff>1466280</xdr:colOff>
      <xdr:row>7</xdr:row>
      <xdr:rowOff>19484</xdr:rowOff>
    </xdr:from>
    <xdr:to>
      <xdr:col>10</xdr:col>
      <xdr:colOff>2461140</xdr:colOff>
      <xdr:row>8</xdr:row>
      <xdr:rowOff>96700</xdr:rowOff>
    </xdr:to>
    <xdr:sp macro="" textlink="">
      <xdr:nvSpPr>
        <xdr:cNvPr id="1293" name="Rounded Rectangle 32">
          <a:hlinkClick xmlns:r="http://schemas.openxmlformats.org/officeDocument/2006/relationships" r:id="rId50"/>
          <a:extLst>
            <a:ext uri="{FF2B5EF4-FFF2-40B4-BE49-F238E27FC236}">
              <a16:creationId xmlns:a16="http://schemas.microsoft.com/office/drawing/2014/main" id="{00000000-0008-0000-0200-000028000000}"/>
            </a:ext>
          </a:extLst>
        </xdr:cNvPr>
        <xdr:cNvSpPr>
          <a:spLocks noChangeAspect="1"/>
        </xdr:cNvSpPr>
      </xdr:nvSpPr>
      <xdr:spPr>
        <a:xfrm>
          <a:off x="14396604" y="1150101"/>
          <a:ext cx="972000"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LION</a:t>
          </a:r>
        </a:p>
      </xdr:txBody>
    </xdr:sp>
    <xdr:clientData/>
  </xdr:twoCellAnchor>
  <xdr:twoCellAnchor editAs="absolute">
    <xdr:from>
      <xdr:col>1</xdr:col>
      <xdr:colOff>798101</xdr:colOff>
      <xdr:row>10</xdr:row>
      <xdr:rowOff>130788</xdr:rowOff>
    </xdr:from>
    <xdr:to>
      <xdr:col>1</xdr:col>
      <xdr:colOff>1769301</xdr:colOff>
      <xdr:row>12</xdr:row>
      <xdr:rowOff>21673</xdr:rowOff>
    </xdr:to>
    <xdr:sp macro="" textlink="">
      <xdr:nvSpPr>
        <xdr:cNvPr id="1294" name="Rounded Rectangle 32">
          <a:hlinkClick xmlns:r="http://schemas.openxmlformats.org/officeDocument/2006/relationships" r:id="rId51"/>
          <a:extLst>
            <a:ext uri="{FF2B5EF4-FFF2-40B4-BE49-F238E27FC236}">
              <a16:creationId xmlns:a16="http://schemas.microsoft.com/office/drawing/2014/main" id="{00000000-0008-0000-0200-000034000000}"/>
            </a:ext>
          </a:extLst>
        </xdr:cNvPr>
        <xdr:cNvSpPr>
          <a:spLocks noChangeAspect="1"/>
        </xdr:cNvSpPr>
      </xdr:nvSpPr>
      <xdr:spPr>
        <a:xfrm>
          <a:off x="2102293" y="1832758"/>
          <a:ext cx="971200" cy="2591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SANTANA</a:t>
          </a:r>
        </a:p>
      </xdr:txBody>
    </xdr:sp>
    <xdr:clientData/>
  </xdr:twoCellAnchor>
  <xdr:twoCellAnchor editAs="absolute">
    <xdr:from>
      <xdr:col>7</xdr:col>
      <xdr:colOff>194847</xdr:colOff>
      <xdr:row>7</xdr:row>
      <xdr:rowOff>19484</xdr:rowOff>
    </xdr:from>
    <xdr:to>
      <xdr:col>8</xdr:col>
      <xdr:colOff>212554</xdr:colOff>
      <xdr:row>8</xdr:row>
      <xdr:rowOff>95789</xdr:rowOff>
    </xdr:to>
    <xdr:sp macro="" textlink="">
      <xdr:nvSpPr>
        <xdr:cNvPr id="30" name="Rounded Rectangle 32">
          <a:hlinkClick xmlns:r="http://schemas.openxmlformats.org/officeDocument/2006/relationships" r:id="rId52"/>
          <a:extLst>
            <a:ext uri="{FF2B5EF4-FFF2-40B4-BE49-F238E27FC236}">
              <a16:creationId xmlns:a16="http://schemas.microsoft.com/office/drawing/2014/main" id="{00000000-0008-0000-0200-000035000000}"/>
            </a:ext>
          </a:extLst>
        </xdr:cNvPr>
        <xdr:cNvSpPr>
          <a:spLocks noChangeAspect="1"/>
        </xdr:cNvSpPr>
      </xdr:nvSpPr>
      <xdr:spPr>
        <a:xfrm>
          <a:off x="9251184" y="1145058"/>
          <a:ext cx="972000" cy="255600"/>
        </a:xfrm>
        <a:prstGeom prst="roundRect">
          <a:avLst/>
        </a:prstGeom>
        <a:gradFill>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IROKO</a:t>
          </a:r>
        </a:p>
      </xdr:txBody>
    </xdr:sp>
    <xdr:clientData/>
  </xdr:twoCellAnchor>
  <xdr:twoCellAnchor editAs="oneCell">
    <xdr:from>
      <xdr:col>0</xdr:col>
      <xdr:colOff>13446</xdr:colOff>
      <xdr:row>0</xdr:row>
      <xdr:rowOff>38100</xdr:rowOff>
    </xdr:from>
    <xdr:to>
      <xdr:col>10</xdr:col>
      <xdr:colOff>1354026</xdr:colOff>
      <xdr:row>2</xdr:row>
      <xdr:rowOff>56140</xdr:rowOff>
    </xdr:to>
    <xdr:pic>
      <xdr:nvPicPr>
        <xdr:cNvPr id="32" name="Picture 2">
          <a:extLst>
            <a:ext uri="{FF2B5EF4-FFF2-40B4-BE49-F238E27FC236}">
              <a16:creationId xmlns:a16="http://schemas.microsoft.com/office/drawing/2014/main" id="{6FA476BE-37E0-4FDF-ED43-2B80781771C2}"/>
            </a:ext>
            <a:ext uri="{147F2762-F138-4A5C-976F-8EAC2B608ADB}">
              <a16:predDERef xmlns:a16="http://schemas.microsoft.com/office/drawing/2014/main" pred="{00000000-0008-0000-0200-000035000000}"/>
            </a:ext>
          </a:extLst>
        </xdr:cNvPr>
        <xdr:cNvPicPr>
          <a:picLocks noChangeAspect="1"/>
        </xdr:cNvPicPr>
      </xdr:nvPicPr>
      <xdr:blipFill>
        <a:blip xmlns:r="http://schemas.openxmlformats.org/officeDocument/2006/relationships" r:embed="rId53"/>
        <a:stretch>
          <a:fillRect/>
        </a:stretch>
      </xdr:blipFill>
      <xdr:spPr>
        <a:xfrm>
          <a:off x="13446" y="38100"/>
          <a:ext cx="14263284" cy="370465"/>
        </a:xfrm>
        <a:prstGeom prst="rect">
          <a:avLst/>
        </a:prstGeom>
        <a:ln>
          <a:solidFill>
            <a:schemeClr val="bg1"/>
          </a:solidFill>
        </a:ln>
      </xdr:spPr>
    </xdr:pic>
    <xdr:clientData/>
  </xdr:twoCellAnchor>
  <xdr:twoCellAnchor>
    <xdr:from>
      <xdr:col>0</xdr:col>
      <xdr:colOff>0</xdr:colOff>
      <xdr:row>15</xdr:row>
      <xdr:rowOff>47625</xdr:rowOff>
    </xdr:from>
    <xdr:to>
      <xdr:col>1</xdr:col>
      <xdr:colOff>83342</xdr:colOff>
      <xdr:row>19</xdr:row>
      <xdr:rowOff>55324</xdr:rowOff>
    </xdr:to>
    <xdr:sp macro="" textlink="">
      <xdr:nvSpPr>
        <xdr:cNvPr id="31" name="Callout: Down Arrow 35">
          <a:extLst>
            <a:ext uri="{FF2B5EF4-FFF2-40B4-BE49-F238E27FC236}">
              <a16:creationId xmlns:a16="http://schemas.microsoft.com/office/drawing/2014/main" id="{28BE00E5-03CF-4721-A1F6-D293D4C3AC26}"/>
            </a:ext>
            <a:ext uri="{147F2762-F138-4A5C-976F-8EAC2B608ADB}">
              <a16:predDERef xmlns:a16="http://schemas.microsoft.com/office/drawing/2014/main" pred="{6FA476BE-37E0-4FDF-ED43-2B80781771C2}"/>
            </a:ext>
          </a:extLst>
        </xdr:cNvPr>
        <xdr:cNvSpPr/>
      </xdr:nvSpPr>
      <xdr:spPr>
        <a:xfrm>
          <a:off x="0" y="2714625"/>
          <a:ext cx="1393030" cy="757793"/>
        </a:xfrm>
        <a:prstGeom prst="downArrowCallout">
          <a:avLst>
            <a:gd name="adj1" fmla="val 25000"/>
            <a:gd name="adj2" fmla="val 18862"/>
            <a:gd name="adj3" fmla="val 25000"/>
            <a:gd name="adj4" fmla="val 6497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200" b="1">
              <a:solidFill>
                <a:srgbClr val="FF0000"/>
              </a:solidFill>
              <a:latin typeface="+mn-lt"/>
              <a:ea typeface="+mn-lt"/>
              <a:cs typeface="+mn-lt"/>
            </a:rPr>
            <a:t>STEP 2 -CLICK SVC NAME </a:t>
          </a:r>
          <a:endParaRPr lang="en-US" sz="1600" b="1">
            <a:solidFill>
              <a:srgbClr val="FF0000"/>
            </a:solidFill>
            <a:latin typeface="+mn-lt"/>
            <a:ea typeface="+mn-lt"/>
            <a:cs typeface="+mn-lt"/>
          </a:endParaRPr>
        </a:p>
      </xdr:txBody>
    </xdr:sp>
    <xdr:clientData/>
  </xdr:twoCellAnchor>
  <xdr:twoCellAnchor editAs="absolute">
    <xdr:from>
      <xdr:col>10</xdr:col>
      <xdr:colOff>1466280</xdr:colOff>
      <xdr:row>5</xdr:row>
      <xdr:rowOff>34597</xdr:rowOff>
    </xdr:from>
    <xdr:to>
      <xdr:col>10</xdr:col>
      <xdr:colOff>2460980</xdr:colOff>
      <xdr:row>6</xdr:row>
      <xdr:rowOff>97527</xdr:rowOff>
    </xdr:to>
    <xdr:sp macro="" textlink="">
      <xdr:nvSpPr>
        <xdr:cNvPr id="53" name="Rounded Rectangle 32">
          <a:hlinkClick xmlns:r="http://schemas.openxmlformats.org/officeDocument/2006/relationships" r:id="rId54"/>
          <a:extLst>
            <a:ext uri="{FF2B5EF4-FFF2-40B4-BE49-F238E27FC236}">
              <a16:creationId xmlns:a16="http://schemas.microsoft.com/office/drawing/2014/main" id="{578477E6-6297-44A5-A746-EAB52103E472}"/>
            </a:ext>
          </a:extLst>
        </xdr:cNvPr>
        <xdr:cNvSpPr>
          <a:spLocks noChangeAspect="1"/>
        </xdr:cNvSpPr>
      </xdr:nvSpPr>
      <xdr:spPr>
        <a:xfrm>
          <a:off x="14396604" y="810885"/>
          <a:ext cx="971840" cy="24961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CHEETAH</a:t>
          </a:r>
        </a:p>
      </xdr:txBody>
    </xdr:sp>
    <xdr:clientData/>
  </xdr:twoCellAnchor>
  <xdr:twoCellAnchor editAs="absolute">
    <xdr:from>
      <xdr:col>10</xdr:col>
      <xdr:colOff>439125</xdr:colOff>
      <xdr:row>10</xdr:row>
      <xdr:rowOff>130788</xdr:rowOff>
    </xdr:from>
    <xdr:to>
      <xdr:col>10</xdr:col>
      <xdr:colOff>1410965</xdr:colOff>
      <xdr:row>12</xdr:row>
      <xdr:rowOff>18709</xdr:rowOff>
    </xdr:to>
    <xdr:sp macro="" textlink="">
      <xdr:nvSpPr>
        <xdr:cNvPr id="58" name="Rounded Rectangle 32">
          <a:extLst>
            <a:ext uri="{FF2B5EF4-FFF2-40B4-BE49-F238E27FC236}">
              <a16:creationId xmlns:a16="http://schemas.microsoft.com/office/drawing/2014/main" id="{E9BA4820-6D39-4D40-8D50-F854211F48C8}"/>
            </a:ext>
          </a:extLst>
        </xdr:cNvPr>
        <xdr:cNvSpPr>
          <a:spLocks noChangeAspect="1"/>
        </xdr:cNvSpPr>
      </xdr:nvSpPr>
      <xdr:spPr>
        <a:xfrm>
          <a:off x="13361829" y="1819570"/>
          <a:ext cx="971840" cy="2536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twoCellAnchor editAs="absolute">
    <xdr:from>
      <xdr:col>9</xdr:col>
      <xdr:colOff>860796</xdr:colOff>
      <xdr:row>10</xdr:row>
      <xdr:rowOff>130788</xdr:rowOff>
    </xdr:from>
    <xdr:to>
      <xdr:col>10</xdr:col>
      <xdr:colOff>387077</xdr:colOff>
      <xdr:row>12</xdr:row>
      <xdr:rowOff>21314</xdr:rowOff>
    </xdr:to>
    <xdr:sp macro="" textlink="">
      <xdr:nvSpPr>
        <xdr:cNvPr id="59" name="Rounded Rectangle 32">
          <a:hlinkClick xmlns:r="http://schemas.openxmlformats.org/officeDocument/2006/relationships" r:id="rId55"/>
          <a:extLst>
            <a:ext uri="{FF2B5EF4-FFF2-40B4-BE49-F238E27FC236}">
              <a16:creationId xmlns:a16="http://schemas.microsoft.com/office/drawing/2014/main" id="{27BB660F-2E10-4871-B613-D80C6DA74B08}"/>
            </a:ext>
          </a:extLst>
        </xdr:cNvPr>
        <xdr:cNvSpPr>
          <a:spLocks noChangeAspect="1"/>
        </xdr:cNvSpPr>
      </xdr:nvSpPr>
      <xdr:spPr>
        <a:xfrm>
          <a:off x="12345225" y="1809569"/>
          <a:ext cx="978844" cy="24771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SIERRA</a:t>
          </a:r>
        </a:p>
      </xdr:txBody>
    </xdr:sp>
    <xdr:clientData/>
  </xdr:twoCellAnchor>
  <xdr:twoCellAnchor editAs="absolute">
    <xdr:from>
      <xdr:col>10</xdr:col>
      <xdr:colOff>1466280</xdr:colOff>
      <xdr:row>10</xdr:row>
      <xdr:rowOff>130788</xdr:rowOff>
    </xdr:from>
    <xdr:to>
      <xdr:col>10</xdr:col>
      <xdr:colOff>2460980</xdr:colOff>
      <xdr:row>12</xdr:row>
      <xdr:rowOff>22743</xdr:rowOff>
    </xdr:to>
    <xdr:sp macro="" textlink="">
      <xdr:nvSpPr>
        <xdr:cNvPr id="60" name="Rounded Rectangle 32">
          <a:extLst>
            <a:ext uri="{FF2B5EF4-FFF2-40B4-BE49-F238E27FC236}">
              <a16:creationId xmlns:a16="http://schemas.microsoft.com/office/drawing/2014/main" id="{EFD85659-0D54-4A9F-B57F-2A612C3B055B}"/>
            </a:ext>
          </a:extLst>
        </xdr:cNvPr>
        <xdr:cNvSpPr>
          <a:spLocks noChangeAspect="1"/>
        </xdr:cNvSpPr>
      </xdr:nvSpPr>
      <xdr:spPr>
        <a:xfrm>
          <a:off x="14396604" y="1819570"/>
          <a:ext cx="971840" cy="25200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104775</xdr:colOff>
      <xdr:row>4</xdr:row>
      <xdr:rowOff>123824</xdr:rowOff>
    </xdr:from>
    <xdr:to>
      <xdr:col>9</xdr:col>
      <xdr:colOff>1038225</xdr:colOff>
      <xdr:row>6</xdr:row>
      <xdr:rowOff>38099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258300" y="1000124"/>
          <a:ext cx="9334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991162</xdr:colOff>
      <xdr:row>2</xdr:row>
      <xdr:rowOff>178738</xdr:rowOff>
    </xdr:from>
    <xdr:to>
      <xdr:col>9</xdr:col>
      <xdr:colOff>161925</xdr:colOff>
      <xdr:row>42</xdr:row>
      <xdr:rowOff>53789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582587" y="674038"/>
          <a:ext cx="1018613" cy="29415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5715</xdr:colOff>
      <xdr:row>2</xdr:row>
      <xdr:rowOff>123825</xdr:rowOff>
    </xdr:from>
    <xdr:to>
      <xdr:col>10</xdr:col>
      <xdr:colOff>1905</xdr:colOff>
      <xdr:row>4</xdr:row>
      <xdr:rowOff>57150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800-000004000000}"/>
            </a:ext>
          </a:extLst>
        </xdr:cNvPr>
        <xdr:cNvSpPr/>
      </xdr:nvSpPr>
      <xdr:spPr>
        <a:xfrm>
          <a:off x="8892540" y="619125"/>
          <a:ext cx="1034415" cy="2762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27455</xdr:colOff>
      <xdr:row>3</xdr:row>
      <xdr:rowOff>16810</xdr:rowOff>
    </xdr:from>
    <xdr:to>
      <xdr:col>8</xdr:col>
      <xdr:colOff>69477</xdr:colOff>
      <xdr:row>4</xdr:row>
      <xdr:rowOff>89648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8638055" y="683560"/>
          <a:ext cx="1527922" cy="2728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33128</xdr:colOff>
      <xdr:row>3</xdr:row>
      <xdr:rowOff>33131</xdr:rowOff>
    </xdr:from>
    <xdr:to>
      <xdr:col>9</xdr:col>
      <xdr:colOff>964093</xdr:colOff>
      <xdr:row>4</xdr:row>
      <xdr:rowOff>55907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9334498" y="513522"/>
          <a:ext cx="930965" cy="23812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baseline="0">
              <a:solidFill>
                <a:srgbClr val="002060"/>
              </a:solidFill>
            </a:rPr>
            <a:t>HOME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657652</xdr:colOff>
      <xdr:row>2</xdr:row>
      <xdr:rowOff>409209</xdr:rowOff>
    </xdr:from>
    <xdr:to>
      <xdr:col>10</xdr:col>
      <xdr:colOff>584495</xdr:colOff>
      <xdr:row>4</xdr:row>
      <xdr:rowOff>44052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A00-000003000000}"/>
            </a:ext>
          </a:extLst>
        </xdr:cNvPr>
        <xdr:cNvSpPr/>
      </xdr:nvSpPr>
      <xdr:spPr>
        <a:xfrm>
          <a:off x="9998646" y="993698"/>
          <a:ext cx="1020054" cy="28427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685800</xdr:colOff>
      <xdr:row>2</xdr:row>
      <xdr:rowOff>142876</xdr:rowOff>
    </xdr:from>
    <xdr:to>
      <xdr:col>11</xdr:col>
      <xdr:colOff>866775</xdr:colOff>
      <xdr:row>4</xdr:row>
      <xdr:rowOff>28576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0634424-25CC-48F9-A4DF-81EE168E765A}"/>
            </a:ext>
          </a:extLst>
        </xdr:cNvPr>
        <xdr:cNvSpPr/>
      </xdr:nvSpPr>
      <xdr:spPr>
        <a:xfrm>
          <a:off x="10067925" y="685801"/>
          <a:ext cx="962025" cy="2667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92701</xdr:colOff>
      <xdr:row>3</xdr:row>
      <xdr:rowOff>137300</xdr:rowOff>
    </xdr:from>
    <xdr:to>
      <xdr:col>9</xdr:col>
      <xdr:colOff>103533</xdr:colOff>
      <xdr:row>24</xdr:row>
      <xdr:rowOff>24754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8101984" y="833039"/>
          <a:ext cx="1046158" cy="28501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933450</xdr:colOff>
      <xdr:row>4</xdr:row>
      <xdr:rowOff>4483</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11229975" y="495300"/>
          <a:ext cx="800100" cy="2330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133351</xdr:colOff>
      <xdr:row>3</xdr:row>
      <xdr:rowOff>30816</xdr:rowOff>
    </xdr:from>
    <xdr:to>
      <xdr:col>8</xdr:col>
      <xdr:colOff>1295401</xdr:colOff>
      <xdr:row>4</xdr:row>
      <xdr:rowOff>85725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20251" y="659466"/>
          <a:ext cx="1162050" cy="2930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95250</xdr:colOff>
      <xdr:row>1</xdr:row>
      <xdr:rowOff>109538</xdr:rowOff>
    </xdr:from>
    <xdr:to>
      <xdr:col>10</xdr:col>
      <xdr:colOff>1038225</xdr:colOff>
      <xdr:row>1</xdr:row>
      <xdr:rowOff>390526</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134725" y="271463"/>
          <a:ext cx="942975" cy="2809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6477000" y="3238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11</xdr:col>
      <xdr:colOff>403412</xdr:colOff>
      <xdr:row>1</xdr:row>
      <xdr:rowOff>123264</xdr:rowOff>
    </xdr:from>
    <xdr:to>
      <xdr:col>12</xdr:col>
      <xdr:colOff>493495</xdr:colOff>
      <xdr:row>1</xdr:row>
      <xdr:rowOff>403412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071412" y="224117"/>
          <a:ext cx="874495" cy="28014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744311</xdr:colOff>
      <xdr:row>1</xdr:row>
      <xdr:rowOff>416717</xdr:rowOff>
    </xdr:from>
    <xdr:to>
      <xdr:col>12</xdr:col>
      <xdr:colOff>40822</xdr:colOff>
      <xdr:row>3</xdr:row>
      <xdr:rowOff>130968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983811" y="488155"/>
          <a:ext cx="939574"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11</xdr:col>
      <xdr:colOff>47625</xdr:colOff>
      <xdr:row>2</xdr:row>
      <xdr:rowOff>28576</xdr:rowOff>
    </xdr:from>
    <xdr:to>
      <xdr:col>12</xdr:col>
      <xdr:colOff>266700</xdr:colOff>
      <xdr:row>3</xdr:row>
      <xdr:rowOff>38101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8848725" y="447676"/>
          <a:ext cx="828675" cy="2095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300" b="1">
              <a:solidFill>
                <a:srgbClr val="002060"/>
              </a:solidFill>
            </a:rPr>
            <a:t>HOME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5E5D4BCC-D962-403C-8252-94FA4FDDF47B}"/>
            </a:ext>
          </a:extLst>
        </xdr:cNvPr>
        <xdr:cNvSpPr/>
      </xdr:nvSpPr>
      <xdr:spPr>
        <a:xfrm>
          <a:off x="6791325" y="323850"/>
          <a:ext cx="115252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23134</xdr:colOff>
      <xdr:row>2</xdr:row>
      <xdr:rowOff>44825</xdr:rowOff>
    </xdr:from>
    <xdr:to>
      <xdr:col>10</xdr:col>
      <xdr:colOff>347382</xdr:colOff>
      <xdr:row>3</xdr:row>
      <xdr:rowOff>173937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743987" y="493060"/>
          <a:ext cx="1265542" cy="3532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276225</xdr:colOff>
      <xdr:row>1</xdr:row>
      <xdr:rowOff>180974</xdr:rowOff>
    </xdr:from>
    <xdr:to>
      <xdr:col>9</xdr:col>
      <xdr:colOff>476250</xdr:colOff>
      <xdr:row>3</xdr:row>
      <xdr:rowOff>95249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7086600" y="257174"/>
          <a:ext cx="10477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52E972C-492E-4564-8203-470117644586}"/>
            </a:ext>
          </a:extLst>
        </xdr:cNvPr>
        <xdr:cNvSpPr/>
      </xdr:nvSpPr>
      <xdr:spPr>
        <a:xfrm>
          <a:off x="10313182"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C3950620-357A-4FC6-B209-E02EC453760A}"/>
            </a:ext>
          </a:extLst>
        </xdr:cNvPr>
        <xdr:cNvSpPr/>
      </xdr:nvSpPr>
      <xdr:spPr>
        <a:xfrm>
          <a:off x="10075057"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F5ED275-20D3-4A9E-9B10-5281100AD59A}"/>
            </a:ext>
          </a:extLst>
        </xdr:cNvPr>
        <xdr:cNvSpPr/>
      </xdr:nvSpPr>
      <xdr:spPr>
        <a:xfrm>
          <a:off x="11008178"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13618</xdr:colOff>
      <xdr:row>1</xdr:row>
      <xdr:rowOff>95249</xdr:rowOff>
    </xdr:from>
    <xdr:to>
      <xdr:col>12</xdr:col>
      <xdr:colOff>45934</xdr:colOff>
      <xdr:row>1</xdr:row>
      <xdr:rowOff>404812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0691143" y="171449"/>
          <a:ext cx="101339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13113203"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67540</xdr:colOff>
      <xdr:row>2</xdr:row>
      <xdr:rowOff>240353</xdr:rowOff>
    </xdr:from>
    <xdr:to>
      <xdr:col>11</xdr:col>
      <xdr:colOff>1191986</xdr:colOff>
      <xdr:row>3</xdr:row>
      <xdr:rowOff>249012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13031065" y="821378"/>
          <a:ext cx="1124446" cy="3039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85229</xdr:colOff>
      <xdr:row>2</xdr:row>
      <xdr:rowOff>200892</xdr:rowOff>
    </xdr:from>
    <xdr:to>
      <xdr:col>11</xdr:col>
      <xdr:colOff>1196068</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12734429" y="781917"/>
          <a:ext cx="1110839" cy="3229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11779129" y="805048"/>
          <a:ext cx="1147658"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DA702D-C3BC-4BC1-8146-587C134686F9}"/>
            </a:ext>
          </a:extLst>
        </xdr:cNvPr>
        <xdr:cNvSpPr/>
      </xdr:nvSpPr>
      <xdr:spPr>
        <a:xfrm>
          <a:off x="9397879" y="805048"/>
          <a:ext cx="1023833"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9</xdr:col>
      <xdr:colOff>571500</xdr:colOff>
      <xdr:row>1</xdr:row>
      <xdr:rowOff>316566</xdr:rowOff>
    </xdr:from>
    <xdr:to>
      <xdr:col>10</xdr:col>
      <xdr:colOff>373295</xdr:colOff>
      <xdr:row>4</xdr:row>
      <xdr:rowOff>8684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9155206" y="395007"/>
          <a:ext cx="810324" cy="3084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7</xdr:col>
      <xdr:colOff>47626</xdr:colOff>
      <xdr:row>2</xdr:row>
      <xdr:rowOff>38100</xdr:rowOff>
    </xdr:from>
    <xdr:to>
      <xdr:col>7</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5972176" y="3143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67918</xdr:colOff>
      <xdr:row>1</xdr:row>
      <xdr:rowOff>132107</xdr:rowOff>
    </xdr:from>
    <xdr:to>
      <xdr:col>11</xdr:col>
      <xdr:colOff>263768</xdr:colOff>
      <xdr:row>2</xdr:row>
      <xdr:rowOff>190500</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9255880" y="205376"/>
          <a:ext cx="760023" cy="25622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200" b="1" baseline="0">
              <a:solidFill>
                <a:srgbClr val="002060"/>
              </a:solidFill>
            </a:rPr>
            <a:t>HOME</a:t>
          </a:r>
          <a:endParaRPr lang="en-SG" sz="1500" b="1" baseline="0">
            <a:solidFill>
              <a:srgbClr val="002060"/>
            </a:solidFill>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58691</xdr:colOff>
      <xdr:row>3</xdr:row>
      <xdr:rowOff>47624</xdr:rowOff>
    </xdr:from>
    <xdr:to>
      <xdr:col>10</xdr:col>
      <xdr:colOff>1095374</xdr:colOff>
      <xdr:row>4</xdr:row>
      <xdr:rowOff>159684</xdr:rowOff>
    </xdr:to>
    <xdr:sp macro="" textlink="">
      <xdr:nvSpPr>
        <xdr:cNvPr id="7" name="Rounded Rectangle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0857660" y="738187"/>
          <a:ext cx="1036683" cy="314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20265</xdr:colOff>
      <xdr:row>3</xdr:row>
      <xdr:rowOff>192526</xdr:rowOff>
    </xdr:from>
    <xdr:to>
      <xdr:col>13</xdr:col>
      <xdr:colOff>59531</xdr:colOff>
      <xdr:row>4</xdr:row>
      <xdr:rowOff>273843</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414421" y="799745"/>
          <a:ext cx="1098923" cy="35516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74807</xdr:colOff>
      <xdr:row>1</xdr:row>
      <xdr:rowOff>69919</xdr:rowOff>
    </xdr:from>
    <xdr:to>
      <xdr:col>10</xdr:col>
      <xdr:colOff>1067788</xdr:colOff>
      <xdr:row>1</xdr:row>
      <xdr:rowOff>379482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460845" y="143188"/>
          <a:ext cx="99298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33481</xdr:colOff>
      <xdr:row>2</xdr:row>
      <xdr:rowOff>83344</xdr:rowOff>
    </xdr:from>
    <xdr:to>
      <xdr:col>13</xdr:col>
      <xdr:colOff>3</xdr:colOff>
      <xdr:row>4</xdr:row>
      <xdr:rowOff>76201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48DD449-1987-4FB0-9273-5AAE2D5F42E1}"/>
            </a:ext>
          </a:extLst>
        </xdr:cNvPr>
        <xdr:cNvSpPr/>
      </xdr:nvSpPr>
      <xdr:spPr>
        <a:xfrm>
          <a:off x="11453956" y="664369"/>
          <a:ext cx="995222" cy="3738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101</xdr:col>
          <xdr:colOff>317126</xdr:colOff>
          <xdr:row>7</xdr:row>
          <xdr:rowOff>8404</xdr:rowOff>
        </xdr:from>
        <xdr:to>
          <xdr:col>101</xdr:col>
          <xdr:colOff>545726</xdr:colOff>
          <xdr:row>15</xdr:row>
          <xdr:rowOff>217954</xdr:rowOff>
        </xdr:to>
        <xdr:sp macro="" textlink="">
          <xdr:nvSpPr>
            <xdr:cNvPr id="67585" name="Control 1" hidden="1">
              <a:extLst>
                <a:ext uri="{63B3BB69-23CF-44E3-9099-C40C66FF867C}">
                  <a14:compatExt spid="_x0000_s67585"/>
                </a:ext>
                <a:ext uri="{FF2B5EF4-FFF2-40B4-BE49-F238E27FC236}">
                  <a16:creationId xmlns:a16="http://schemas.microsoft.com/office/drawing/2014/main" id="{00000000-0008-0000-3B00-000001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317126</xdr:colOff>
          <xdr:row>7</xdr:row>
          <xdr:rowOff>8404</xdr:rowOff>
        </xdr:from>
        <xdr:to>
          <xdr:col>101</xdr:col>
          <xdr:colOff>498101</xdr:colOff>
          <xdr:row>15</xdr:row>
          <xdr:rowOff>198904</xdr:rowOff>
        </xdr:to>
        <xdr:sp macro="" textlink="">
          <xdr:nvSpPr>
            <xdr:cNvPr id="67586" name="Control 2" hidden="1">
              <a:extLst>
                <a:ext uri="{63B3BB69-23CF-44E3-9099-C40C66FF867C}">
                  <a14:compatExt spid="_x0000_s67586"/>
                </a:ext>
                <a:ext uri="{FF2B5EF4-FFF2-40B4-BE49-F238E27FC236}">
                  <a16:creationId xmlns:a16="http://schemas.microsoft.com/office/drawing/2014/main" id="{00000000-0008-0000-3B00-000002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317126</xdr:colOff>
          <xdr:row>7</xdr:row>
          <xdr:rowOff>8404</xdr:rowOff>
        </xdr:from>
        <xdr:to>
          <xdr:col>101</xdr:col>
          <xdr:colOff>498101</xdr:colOff>
          <xdr:row>15</xdr:row>
          <xdr:rowOff>198904</xdr:rowOff>
        </xdr:to>
        <xdr:sp macro="" textlink="">
          <xdr:nvSpPr>
            <xdr:cNvPr id="67587" name="Control 3" hidden="1">
              <a:extLst>
                <a:ext uri="{63B3BB69-23CF-44E3-9099-C40C66FF867C}">
                  <a14:compatExt spid="_x0000_s67587"/>
                </a:ext>
                <a:ext uri="{FF2B5EF4-FFF2-40B4-BE49-F238E27FC236}">
                  <a16:creationId xmlns:a16="http://schemas.microsoft.com/office/drawing/2014/main" id="{00000000-0008-0000-3B00-000003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1.xml><?xml version="1.0" encoding="utf-8"?>
<xdr:wsDr xmlns:xdr="http://schemas.openxmlformats.org/drawingml/2006/spreadsheetDrawing" xmlns:a="http://schemas.openxmlformats.org/drawingml/2006/main">
  <xdr:twoCellAnchor>
    <xdr:from>
      <xdr:col>10</xdr:col>
      <xdr:colOff>809624</xdr:colOff>
      <xdr:row>2</xdr:row>
      <xdr:rowOff>130967</xdr:rowOff>
    </xdr:from>
    <xdr:to>
      <xdr:col>12</xdr:col>
      <xdr:colOff>226218</xdr:colOff>
      <xdr:row>4</xdr:row>
      <xdr:rowOff>142874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1108530" y="500061"/>
          <a:ext cx="1238251" cy="39290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11</xdr:col>
      <xdr:colOff>259700</xdr:colOff>
      <xdr:row>2</xdr:row>
      <xdr:rowOff>107156</xdr:rowOff>
    </xdr:from>
    <xdr:to>
      <xdr:col>12</xdr:col>
      <xdr:colOff>454822</xdr:colOff>
      <xdr:row>3</xdr:row>
      <xdr:rowOff>266701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094263" y="690562"/>
          <a:ext cx="992840" cy="3619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103</xdr:col>
          <xdr:colOff>567267</xdr:colOff>
          <xdr:row>2</xdr:row>
          <xdr:rowOff>198967</xdr:rowOff>
        </xdr:from>
        <xdr:to>
          <xdr:col>104</xdr:col>
          <xdr:colOff>180975</xdr:colOff>
          <xdr:row>3</xdr:row>
          <xdr:rowOff>216958</xdr:rowOff>
        </xdr:to>
        <xdr:sp macro="" textlink="">
          <xdr:nvSpPr>
            <xdr:cNvPr id="15361" name="Control 1" hidden="1">
              <a:extLst>
                <a:ext uri="{63B3BB69-23CF-44E3-9099-C40C66FF867C}">
                  <a14:compatExt spid="_x0000_s15361"/>
                </a:ext>
                <a:ext uri="{FF2B5EF4-FFF2-40B4-BE49-F238E27FC236}">
                  <a16:creationId xmlns:a16="http://schemas.microsoft.com/office/drawing/2014/main" id="{00000000-0008-0000-3D00-000001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567267</xdr:colOff>
          <xdr:row>2</xdr:row>
          <xdr:rowOff>198967</xdr:rowOff>
        </xdr:from>
        <xdr:to>
          <xdr:col>104</xdr:col>
          <xdr:colOff>133350</xdr:colOff>
          <xdr:row>3</xdr:row>
          <xdr:rowOff>207433</xdr:rowOff>
        </xdr:to>
        <xdr:sp macro="" textlink="">
          <xdr:nvSpPr>
            <xdr:cNvPr id="15362" name="Control 2" hidden="1">
              <a:extLst>
                <a:ext uri="{63B3BB69-23CF-44E3-9099-C40C66FF867C}">
                  <a14:compatExt spid="_x0000_s15362"/>
                </a:ext>
                <a:ext uri="{FF2B5EF4-FFF2-40B4-BE49-F238E27FC236}">
                  <a16:creationId xmlns:a16="http://schemas.microsoft.com/office/drawing/2014/main" id="{00000000-0008-0000-3D00-000002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567267</xdr:colOff>
          <xdr:row>2</xdr:row>
          <xdr:rowOff>198967</xdr:rowOff>
        </xdr:from>
        <xdr:to>
          <xdr:col>104</xdr:col>
          <xdr:colOff>133350</xdr:colOff>
          <xdr:row>3</xdr:row>
          <xdr:rowOff>207433</xdr:rowOff>
        </xdr:to>
        <xdr:sp macro="" textlink="">
          <xdr:nvSpPr>
            <xdr:cNvPr id="15363" name="Control 3" hidden="1">
              <a:extLst>
                <a:ext uri="{63B3BB69-23CF-44E3-9099-C40C66FF867C}">
                  <a14:compatExt spid="_x0000_s15363"/>
                </a:ext>
                <a:ext uri="{FF2B5EF4-FFF2-40B4-BE49-F238E27FC236}">
                  <a16:creationId xmlns:a16="http://schemas.microsoft.com/office/drawing/2014/main" id="{00000000-0008-0000-3D00-000003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3.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295275</xdr:colOff>
      <xdr:row>4</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6096000" y="5905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30735</xdr:colOff>
      <xdr:row>1</xdr:row>
      <xdr:rowOff>58754</xdr:rowOff>
    </xdr:from>
    <xdr:to>
      <xdr:col>11</xdr:col>
      <xdr:colOff>11825</xdr:colOff>
      <xdr:row>1</xdr:row>
      <xdr:rowOff>377201</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0889235" y="137195"/>
          <a:ext cx="1012031" cy="3184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36819</xdr:colOff>
      <xdr:row>1</xdr:row>
      <xdr:rowOff>67236</xdr:rowOff>
    </xdr:from>
    <xdr:to>
      <xdr:col>9</xdr:col>
      <xdr:colOff>1086971</xdr:colOff>
      <xdr:row>1</xdr:row>
      <xdr:rowOff>375998</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343554" y="224118"/>
          <a:ext cx="1050152" cy="30876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81244</xdr:colOff>
      <xdr:row>1</xdr:row>
      <xdr:rowOff>56030</xdr:rowOff>
    </xdr:from>
    <xdr:to>
      <xdr:col>9</xdr:col>
      <xdr:colOff>1187824</xdr:colOff>
      <xdr:row>1</xdr:row>
      <xdr:rowOff>387444</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533656" y="212912"/>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audi" id="{69A3DCAA-80D5-4106-BCA9-265190FD3016}"/>
  <namedSheetView name="saudi (2)" id="{E4FEFBF4-187B-41BE-8800-5CE6A1EAFB49}"/>
  <namedSheetView name="saudi (3)" id="{8A2D39C2-899C-4FC4-B26D-455C97FD9477}"/>
  <namedSheetView name="View1" id="{F3DE3F36-AE31-484E-A759-E8E94C8DE0AF}"/>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000"/>
        </a:defPPr>
      </a:lstStyle>
      <a:style>
        <a:lnRef idx="1">
          <a:schemeClr val="accent6"/>
        </a:lnRef>
        <a:fillRef idx="2">
          <a:schemeClr val="accent6"/>
        </a:fillRef>
        <a:effectRef idx="1">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arhee.chok@msc.com" TargetMode="External"/><Relationship Id="rId13" Type="http://schemas.openxmlformats.org/officeDocument/2006/relationships/hyperlink" Target="mailto:zoey.ong@msc.com" TargetMode="External"/><Relationship Id="rId3" Type="http://schemas.openxmlformats.org/officeDocument/2006/relationships/hyperlink" Target="mailto:ashton.yan@msc.com" TargetMode="External"/><Relationship Id="rId7" Type="http://schemas.openxmlformats.org/officeDocument/2006/relationships/hyperlink" Target="mailto:lewis.soh@msc.com" TargetMode="External"/><Relationship Id="rId12" Type="http://schemas.openxmlformats.org/officeDocument/2006/relationships/hyperlink" Target="mailto:noor.afnindah@msc.com" TargetMode="External"/><Relationship Id="rId2" Type="http://schemas.openxmlformats.org/officeDocument/2006/relationships/hyperlink" Target="mailto:seoyi.liew@msc.com" TargetMode="External"/><Relationship Id="rId16" Type="http://schemas.openxmlformats.org/officeDocument/2006/relationships/drawing" Target="../drawings/drawing1.xml"/><Relationship Id="rId1" Type="http://schemas.openxmlformats.org/officeDocument/2006/relationships/hyperlink" Target="mailto:zant.chong@msc.com" TargetMode="External"/><Relationship Id="rId6" Type="http://schemas.openxmlformats.org/officeDocument/2006/relationships/hyperlink" Target="mailto:IN912-sgex.doc@msc.com" TargetMode="External"/><Relationship Id="rId11" Type="http://schemas.openxmlformats.org/officeDocument/2006/relationships/hyperlink" Target="mailto:vicky.zhu@msc.com" TargetMode="External"/><Relationship Id="rId5" Type="http://schemas.openxmlformats.org/officeDocument/2006/relationships/hyperlink" Target="mailto:phoebe.huang@msc.com" TargetMode="External"/><Relationship Id="rId15" Type="http://schemas.openxmlformats.org/officeDocument/2006/relationships/hyperlink" Target="mailto:sueann.soon@msc.com" TargetMode="External"/><Relationship Id="rId10" Type="http://schemas.openxmlformats.org/officeDocument/2006/relationships/hyperlink" Target="mailto:yuriko.k@msc.com" TargetMode="External"/><Relationship Id="rId4" Type="http://schemas.openxmlformats.org/officeDocument/2006/relationships/hyperlink" Target="mailto:sherwin.lim@msc.com" TargetMode="External"/><Relationship Id="rId9" Type="http://schemas.openxmlformats.org/officeDocument/2006/relationships/hyperlink" Target="mailto:melvin.tan@msc.com" TargetMode="External"/><Relationship Id="rId14" Type="http://schemas.openxmlformats.org/officeDocument/2006/relationships/hyperlink" Target="mailto:shanshan.chin@msc.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7.bin"/><Relationship Id="rId13" Type="http://schemas.openxmlformats.org/officeDocument/2006/relationships/printerSettings" Target="../printerSettings/printerSettings162.bin"/><Relationship Id="rId18" Type="http://schemas.openxmlformats.org/officeDocument/2006/relationships/printerSettings" Target="../printerSettings/printerSettings167.bin"/><Relationship Id="rId3" Type="http://schemas.openxmlformats.org/officeDocument/2006/relationships/printerSettings" Target="../printerSettings/printerSettings152.bin"/><Relationship Id="rId21" Type="http://schemas.openxmlformats.org/officeDocument/2006/relationships/printerSettings" Target="../printerSettings/printerSettings170.bin"/><Relationship Id="rId7" Type="http://schemas.openxmlformats.org/officeDocument/2006/relationships/printerSettings" Target="../printerSettings/printerSettings156.bin"/><Relationship Id="rId12" Type="http://schemas.openxmlformats.org/officeDocument/2006/relationships/printerSettings" Target="../printerSettings/printerSettings161.bin"/><Relationship Id="rId17" Type="http://schemas.openxmlformats.org/officeDocument/2006/relationships/printerSettings" Target="../printerSettings/printerSettings166.bin"/><Relationship Id="rId2" Type="http://schemas.openxmlformats.org/officeDocument/2006/relationships/printerSettings" Target="../printerSettings/printerSettings151.bin"/><Relationship Id="rId16" Type="http://schemas.openxmlformats.org/officeDocument/2006/relationships/printerSettings" Target="../printerSettings/printerSettings165.bin"/><Relationship Id="rId20" Type="http://schemas.openxmlformats.org/officeDocument/2006/relationships/printerSettings" Target="../printerSettings/printerSettings169.bin"/><Relationship Id="rId1" Type="http://schemas.openxmlformats.org/officeDocument/2006/relationships/printerSettings" Target="../printerSettings/printerSettings150.bin"/><Relationship Id="rId6" Type="http://schemas.openxmlformats.org/officeDocument/2006/relationships/printerSettings" Target="../printerSettings/printerSettings155.bin"/><Relationship Id="rId11" Type="http://schemas.openxmlformats.org/officeDocument/2006/relationships/printerSettings" Target="../printerSettings/printerSettings160.bin"/><Relationship Id="rId5" Type="http://schemas.openxmlformats.org/officeDocument/2006/relationships/printerSettings" Target="../printerSettings/printerSettings154.bin"/><Relationship Id="rId15" Type="http://schemas.openxmlformats.org/officeDocument/2006/relationships/printerSettings" Target="../printerSettings/printerSettings164.bin"/><Relationship Id="rId10" Type="http://schemas.openxmlformats.org/officeDocument/2006/relationships/printerSettings" Target="../printerSettings/printerSettings159.bin"/><Relationship Id="rId19" Type="http://schemas.openxmlformats.org/officeDocument/2006/relationships/printerSettings" Target="../printerSettings/printerSettings168.bin"/><Relationship Id="rId4" Type="http://schemas.openxmlformats.org/officeDocument/2006/relationships/printerSettings" Target="../printerSettings/printerSettings153.bin"/><Relationship Id="rId9" Type="http://schemas.openxmlformats.org/officeDocument/2006/relationships/printerSettings" Target="../printerSettings/printerSettings158.bin"/><Relationship Id="rId14" Type="http://schemas.openxmlformats.org/officeDocument/2006/relationships/printerSettings" Target="../printerSettings/printerSettings163.bin"/><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1.bin"/><Relationship Id="rId1" Type="http://schemas.openxmlformats.org/officeDocument/2006/relationships/hyperlink" Target="mailto:SG094-Sales@msc.com" TargetMode="External"/></Relationships>
</file>

<file path=xl/worksheets/_rels/sheet12.xml.rels><?xml version="1.0" encoding="UTF-8" standalone="yes"?>
<Relationships xmlns="http://schemas.openxmlformats.org/package/2006/relationships"><Relationship Id="rId13" Type="http://schemas.openxmlformats.org/officeDocument/2006/relationships/printerSettings" Target="../printerSettings/printerSettings184.bin"/><Relationship Id="rId18" Type="http://schemas.openxmlformats.org/officeDocument/2006/relationships/printerSettings" Target="../printerSettings/printerSettings189.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78.bin"/><Relationship Id="rId12" Type="http://schemas.openxmlformats.org/officeDocument/2006/relationships/printerSettings" Target="../printerSettings/printerSettings183.bin"/><Relationship Id="rId17" Type="http://schemas.openxmlformats.org/officeDocument/2006/relationships/printerSettings" Target="../printerSettings/printerSettings188.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173.bin"/><Relationship Id="rId16" Type="http://schemas.openxmlformats.org/officeDocument/2006/relationships/printerSettings" Target="../printerSettings/printerSettings187.bin"/><Relationship Id="rId20" Type="http://schemas.openxmlformats.org/officeDocument/2006/relationships/printerSettings" Target="../printerSettings/printerSettings191.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11" Type="http://schemas.openxmlformats.org/officeDocument/2006/relationships/printerSettings" Target="../printerSettings/printerSettings182.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2.xml"/><Relationship Id="rId5" Type="http://schemas.openxmlformats.org/officeDocument/2006/relationships/printerSettings" Target="../printerSettings/printerSettings176.bin"/><Relationship Id="rId15" Type="http://schemas.openxmlformats.org/officeDocument/2006/relationships/printerSettings" Target="../printerSettings/printerSettings186.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192.bin"/><Relationship Id="rId10" Type="http://schemas.openxmlformats.org/officeDocument/2006/relationships/printerSettings" Target="../printerSettings/printerSettings181.bin"/><Relationship Id="rId19" Type="http://schemas.openxmlformats.org/officeDocument/2006/relationships/printerSettings" Target="../printerSettings/printerSettings190.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 Id="rId14" Type="http://schemas.openxmlformats.org/officeDocument/2006/relationships/printerSettings" Target="../printerSettings/printerSettings185.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s>
</file>

<file path=xl/worksheets/_rels/sheet13.xml.rels><?xml version="1.0" encoding="UTF-8" standalone="yes"?>
<Relationships xmlns="http://schemas.openxmlformats.org/package/2006/relationships"><Relationship Id="rId13" Type="http://schemas.openxmlformats.org/officeDocument/2006/relationships/printerSettings" Target="../printerSettings/printerSettings205.bin"/><Relationship Id="rId18" Type="http://schemas.openxmlformats.org/officeDocument/2006/relationships/printerSettings" Target="../printerSettings/printerSettings210.bin"/><Relationship Id="rId26" Type="http://schemas.openxmlformats.org/officeDocument/2006/relationships/hyperlink" Target="mailto:seoyi.liew@msc.com" TargetMode="External"/><Relationship Id="rId39" Type="http://schemas.openxmlformats.org/officeDocument/2006/relationships/comments" Target="../comments2.xm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printerSettings" Target="../printerSettings/printerSettings209.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38" Type="http://schemas.openxmlformats.org/officeDocument/2006/relationships/vmlDrawing" Target="../drawings/vmlDrawing2.v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20" Type="http://schemas.openxmlformats.org/officeDocument/2006/relationships/printerSettings" Target="../printerSettings/printerSettings212.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3.xml"/><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13.bin"/><Relationship Id="rId10" Type="http://schemas.openxmlformats.org/officeDocument/2006/relationships/printerSettings" Target="../printerSettings/printerSettings202.bin"/><Relationship Id="rId19" Type="http://schemas.openxmlformats.org/officeDocument/2006/relationships/printerSettings" Target="../printerSettings/printerSettings211.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00.bin"/><Relationship Id="rId3" Type="http://schemas.openxmlformats.org/officeDocument/2006/relationships/printerSettings" Target="../printerSettings/printerSettings195.bin"/></Relationships>
</file>

<file path=xl/worksheets/_rels/sheet14.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23" Type="http://schemas.openxmlformats.org/officeDocument/2006/relationships/drawing" Target="../drawings/drawing15.xm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printerSettings" Target="../printerSettings/printerSettings214.bin"/></Relationships>
</file>

<file path=xl/worksheets/_rels/sheet16.xml.rels><?xml version="1.0" encoding="UTF-8" standalone="yes"?>
<Relationships xmlns="http://schemas.openxmlformats.org/package/2006/relationships"><Relationship Id="rId13" Type="http://schemas.openxmlformats.org/officeDocument/2006/relationships/printerSettings" Target="../printerSettings/printerSettings227.bin"/><Relationship Id="rId18" Type="http://schemas.openxmlformats.org/officeDocument/2006/relationships/printerSettings" Target="../printerSettings/printerSettings232.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221.bin"/><Relationship Id="rId12" Type="http://schemas.openxmlformats.org/officeDocument/2006/relationships/printerSettings" Target="../printerSettings/printerSettings226.bin"/><Relationship Id="rId17" Type="http://schemas.openxmlformats.org/officeDocument/2006/relationships/printerSettings" Target="../printerSettings/printerSettings231.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216.bin"/><Relationship Id="rId16" Type="http://schemas.openxmlformats.org/officeDocument/2006/relationships/printerSettings" Target="../printerSettings/printerSettings230.bin"/><Relationship Id="rId20" Type="http://schemas.openxmlformats.org/officeDocument/2006/relationships/printerSettings" Target="../printerSettings/printerSettings234.bin"/><Relationship Id="rId29" Type="http://schemas.openxmlformats.org/officeDocument/2006/relationships/hyperlink" Target="mailto:chingwei.ng@msc.com" TargetMode="External"/><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11" Type="http://schemas.openxmlformats.org/officeDocument/2006/relationships/printerSettings" Target="../printerSettings/printerSettings225.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6.xml"/><Relationship Id="rId5" Type="http://schemas.openxmlformats.org/officeDocument/2006/relationships/printerSettings" Target="../printerSettings/printerSettings219.bin"/><Relationship Id="rId15" Type="http://schemas.openxmlformats.org/officeDocument/2006/relationships/printerSettings" Target="../printerSettings/printerSettings229.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35.bin"/><Relationship Id="rId10" Type="http://schemas.openxmlformats.org/officeDocument/2006/relationships/printerSettings" Target="../printerSettings/printerSettings224.bin"/><Relationship Id="rId19" Type="http://schemas.openxmlformats.org/officeDocument/2006/relationships/printerSettings" Target="../printerSettings/printerSettings233.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218.bin"/><Relationship Id="rId9" Type="http://schemas.openxmlformats.org/officeDocument/2006/relationships/printerSettings" Target="../printerSettings/printerSettings223.bin"/><Relationship Id="rId14" Type="http://schemas.openxmlformats.org/officeDocument/2006/relationships/printerSettings" Target="../printerSettings/printerSettings228.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22.bin"/><Relationship Id="rId3" Type="http://schemas.openxmlformats.org/officeDocument/2006/relationships/printerSettings" Target="../printerSettings/printerSettings217.bin"/></Relationships>
</file>

<file path=xl/worksheets/_rels/sheet17.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7.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6.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8.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7.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9.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8.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20.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9.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47.bin"/><Relationship Id="rId13" Type="http://schemas.openxmlformats.org/officeDocument/2006/relationships/printerSettings" Target="../printerSettings/printerSettings252.bin"/><Relationship Id="rId18" Type="http://schemas.openxmlformats.org/officeDocument/2006/relationships/printerSettings" Target="../printerSettings/printerSettings257.bin"/><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12" Type="http://schemas.openxmlformats.org/officeDocument/2006/relationships/printerSettings" Target="../printerSettings/printerSettings251.bin"/><Relationship Id="rId17" Type="http://schemas.openxmlformats.org/officeDocument/2006/relationships/printerSettings" Target="../printerSettings/printerSettings256.bin"/><Relationship Id="rId2" Type="http://schemas.openxmlformats.org/officeDocument/2006/relationships/printerSettings" Target="../printerSettings/printerSettings241.bin"/><Relationship Id="rId16" Type="http://schemas.openxmlformats.org/officeDocument/2006/relationships/printerSettings" Target="../printerSettings/printerSettings255.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11" Type="http://schemas.openxmlformats.org/officeDocument/2006/relationships/printerSettings" Target="../printerSettings/printerSettings250.bin"/><Relationship Id="rId5" Type="http://schemas.openxmlformats.org/officeDocument/2006/relationships/printerSettings" Target="../printerSettings/printerSettings244.bin"/><Relationship Id="rId15" Type="http://schemas.openxmlformats.org/officeDocument/2006/relationships/printerSettings" Target="../printerSettings/printerSettings254.bin"/><Relationship Id="rId10" Type="http://schemas.openxmlformats.org/officeDocument/2006/relationships/printerSettings" Target="../printerSettings/printerSettings249.bin"/><Relationship Id="rId19" Type="http://schemas.openxmlformats.org/officeDocument/2006/relationships/drawing" Target="../drawings/drawing21.xml"/><Relationship Id="rId4" Type="http://schemas.openxmlformats.org/officeDocument/2006/relationships/printerSettings" Target="../printerSettings/printerSettings243.bin"/><Relationship Id="rId9" Type="http://schemas.openxmlformats.org/officeDocument/2006/relationships/printerSettings" Target="../printerSettings/printerSettings248.bin"/><Relationship Id="rId14" Type="http://schemas.openxmlformats.org/officeDocument/2006/relationships/printerSettings" Target="../printerSettings/printerSettings253.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58.bin"/><Relationship Id="rId1" Type="http://schemas.openxmlformats.org/officeDocument/2006/relationships/hyperlink" Target="mailto:SG094-Sales@msc.com"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9.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18" Type="http://schemas.openxmlformats.org/officeDocument/2006/relationships/printerSettings" Target="../printerSettings/printerSettings277.bin"/><Relationship Id="rId3" Type="http://schemas.openxmlformats.org/officeDocument/2006/relationships/printerSettings" Target="../printerSettings/printerSettings262.bin"/><Relationship Id="rId21" Type="http://schemas.openxmlformats.org/officeDocument/2006/relationships/drawing" Target="../drawings/drawing24.xml"/><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17" Type="http://schemas.openxmlformats.org/officeDocument/2006/relationships/printerSettings" Target="../printerSettings/printerSettings276.bin"/><Relationship Id="rId2" Type="http://schemas.openxmlformats.org/officeDocument/2006/relationships/printerSettings" Target="../printerSettings/printerSettings261.bin"/><Relationship Id="rId16" Type="http://schemas.openxmlformats.org/officeDocument/2006/relationships/printerSettings" Target="../printerSettings/printerSettings275.bin"/><Relationship Id="rId20" Type="http://schemas.openxmlformats.org/officeDocument/2006/relationships/printerSettings" Target="../printerSettings/printerSettings279.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printerSettings" Target="../printerSettings/printerSettings274.bin"/><Relationship Id="rId10" Type="http://schemas.openxmlformats.org/officeDocument/2006/relationships/printerSettings" Target="../printerSettings/printerSettings269.bin"/><Relationship Id="rId19" Type="http://schemas.openxmlformats.org/officeDocument/2006/relationships/printerSettings" Target="../printerSettings/printerSettings278.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80.bin"/><Relationship Id="rId1" Type="http://schemas.openxmlformats.org/officeDocument/2006/relationships/hyperlink" Target="mailto:SG094-Sales@msc.com"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8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drawing" Target="../drawings/drawing26.xml"/><Relationship Id="rId5" Type="http://schemas.openxmlformats.org/officeDocument/2006/relationships/printerSettings" Target="../printerSettings/printerSettings285.bin"/><Relationship Id="rId10" Type="http://schemas.openxmlformats.org/officeDocument/2006/relationships/printerSettings" Target="../printerSettings/printerSettings289.bin"/><Relationship Id="rId4" Type="http://schemas.openxmlformats.org/officeDocument/2006/relationships/printerSettings" Target="../printerSettings/printerSettings284.bin"/><Relationship Id="rId9" Type="http://schemas.openxmlformats.org/officeDocument/2006/relationships/hyperlink" Target="mailto:SG094-Sales@msc.com"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97.bin"/><Relationship Id="rId13" Type="http://schemas.openxmlformats.org/officeDocument/2006/relationships/drawing" Target="../drawings/drawing27.xml"/><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12" Type="http://schemas.openxmlformats.org/officeDocument/2006/relationships/printerSettings" Target="../printerSettings/printerSettings300.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11" Type="http://schemas.openxmlformats.org/officeDocument/2006/relationships/hyperlink" Target="mailto:SG094-Sales@msc.com" TargetMode="External"/><Relationship Id="rId5" Type="http://schemas.openxmlformats.org/officeDocument/2006/relationships/printerSettings" Target="../printerSettings/printerSettings294.bin"/><Relationship Id="rId10" Type="http://schemas.openxmlformats.org/officeDocument/2006/relationships/printerSettings" Target="../printerSettings/printerSettings299.bin"/><Relationship Id="rId4" Type="http://schemas.openxmlformats.org/officeDocument/2006/relationships/printerSettings" Target="../printerSettings/printerSettings293.bin"/><Relationship Id="rId9" Type="http://schemas.openxmlformats.org/officeDocument/2006/relationships/printerSettings" Target="../printerSettings/printerSettings29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2.bin"/><Relationship Id="rId1" Type="http://schemas.openxmlformats.org/officeDocument/2006/relationships/hyperlink" Target="mailto:SG094-Sales@msc.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9.bin"/><Relationship Id="rId13" Type="http://schemas.openxmlformats.org/officeDocument/2006/relationships/printerSettings" Target="../printerSettings/printerSettings34.bin"/><Relationship Id="rId18" Type="http://schemas.openxmlformats.org/officeDocument/2006/relationships/printerSettings" Target="../printerSettings/printerSettings39.bin"/><Relationship Id="rId26" Type="http://schemas.openxmlformats.org/officeDocument/2006/relationships/vmlDrawing" Target="../drawings/vmlDrawing1.vml"/><Relationship Id="rId3" Type="http://schemas.openxmlformats.org/officeDocument/2006/relationships/printerSettings" Target="../printerSettings/printerSettings24.bin"/><Relationship Id="rId21" Type="http://schemas.openxmlformats.org/officeDocument/2006/relationships/hyperlink" Target="https://www.msc.com/en/newsroom" TargetMode="External"/><Relationship Id="rId7" Type="http://schemas.openxmlformats.org/officeDocument/2006/relationships/printerSettings" Target="../printerSettings/printerSettings28.bin"/><Relationship Id="rId12" Type="http://schemas.openxmlformats.org/officeDocument/2006/relationships/printerSettings" Target="../printerSettings/printerSettings33.bin"/><Relationship Id="rId17" Type="http://schemas.openxmlformats.org/officeDocument/2006/relationships/printerSettings" Target="../printerSettings/printerSettings38.bin"/><Relationship Id="rId25" Type="http://schemas.openxmlformats.org/officeDocument/2006/relationships/drawing" Target="../drawings/drawing3.xml"/><Relationship Id="rId2" Type="http://schemas.openxmlformats.org/officeDocument/2006/relationships/printerSettings" Target="../printerSettings/printerSettings23.bin"/><Relationship Id="rId16" Type="http://schemas.openxmlformats.org/officeDocument/2006/relationships/printerSettings" Target="../printerSettings/printerSettings37.bin"/><Relationship Id="rId20" Type="http://schemas.openxmlformats.org/officeDocument/2006/relationships/printerSettings" Target="../printerSettings/printerSettings41.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11" Type="http://schemas.openxmlformats.org/officeDocument/2006/relationships/printerSettings" Target="../printerSettings/printerSettings32.bin"/><Relationship Id="rId24" Type="http://schemas.openxmlformats.org/officeDocument/2006/relationships/printerSettings" Target="../printerSettings/printerSettings42.bin"/><Relationship Id="rId5" Type="http://schemas.openxmlformats.org/officeDocument/2006/relationships/printerSettings" Target="../printerSettings/printerSettings26.bin"/><Relationship Id="rId15" Type="http://schemas.openxmlformats.org/officeDocument/2006/relationships/printerSettings" Target="../printerSettings/printerSettings36.bin"/><Relationship Id="rId23" Type="http://schemas.openxmlformats.org/officeDocument/2006/relationships/hyperlink" Target="https://acd.kra.go.ke/home" TargetMode="External"/><Relationship Id="rId28" Type="http://schemas.microsoft.com/office/2019/04/relationships/namedSheetView" Target="../namedSheetViews/namedSheetView1.xml"/><Relationship Id="rId10" Type="http://schemas.openxmlformats.org/officeDocument/2006/relationships/printerSettings" Target="../printerSettings/printerSettings31.bin"/><Relationship Id="rId19" Type="http://schemas.openxmlformats.org/officeDocument/2006/relationships/printerSettings" Target="../printerSettings/printerSettings40.bin"/><Relationship Id="rId4" Type="http://schemas.openxmlformats.org/officeDocument/2006/relationships/printerSettings" Target="../printerSettings/printerSettings25.bin"/><Relationship Id="rId9" Type="http://schemas.openxmlformats.org/officeDocument/2006/relationships/printerSettings" Target="../printerSettings/printerSettings30.bin"/><Relationship Id="rId14" Type="http://schemas.openxmlformats.org/officeDocument/2006/relationships/printerSettings" Target="../printerSettings/printerSettings35.bin"/><Relationship Id="rId22" Type="http://schemas.openxmlformats.org/officeDocument/2006/relationships/hyperlink" Target="https://www.msc.com/en/newsroom/customer-advisories" TargetMode="External"/><Relationship Id="rId27"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3.bin"/><Relationship Id="rId1" Type="http://schemas.openxmlformats.org/officeDocument/2006/relationships/hyperlink" Target="mailto:SG094-Sales@msc.com"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1.bin"/><Relationship Id="rId13" Type="http://schemas.openxmlformats.org/officeDocument/2006/relationships/printerSettings" Target="../printerSettings/printerSettings316.bin"/><Relationship Id="rId18" Type="http://schemas.openxmlformats.org/officeDocument/2006/relationships/printerSettings" Target="../printerSettings/printerSettings321.bin"/><Relationship Id="rId3" Type="http://schemas.openxmlformats.org/officeDocument/2006/relationships/printerSettings" Target="../printerSettings/printerSettings30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10.bin"/><Relationship Id="rId12" Type="http://schemas.openxmlformats.org/officeDocument/2006/relationships/printerSettings" Target="../printerSettings/printerSettings315.bin"/><Relationship Id="rId17" Type="http://schemas.openxmlformats.org/officeDocument/2006/relationships/printerSettings" Target="../printerSettings/printerSettings320.bin"/><Relationship Id="rId2" Type="http://schemas.openxmlformats.org/officeDocument/2006/relationships/printerSettings" Target="../printerSettings/printerSettings305.bin"/><Relationship Id="rId16" Type="http://schemas.openxmlformats.org/officeDocument/2006/relationships/printerSettings" Target="../printerSettings/printerSettings319.bin"/><Relationship Id="rId20" Type="http://schemas.openxmlformats.org/officeDocument/2006/relationships/printerSettings" Target="../printerSettings/printerSettings323.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11" Type="http://schemas.openxmlformats.org/officeDocument/2006/relationships/printerSettings" Target="../printerSettings/printerSettings314.bin"/><Relationship Id="rId5" Type="http://schemas.openxmlformats.org/officeDocument/2006/relationships/printerSettings" Target="../printerSettings/printerSettings308.bin"/><Relationship Id="rId15" Type="http://schemas.openxmlformats.org/officeDocument/2006/relationships/printerSettings" Target="../printerSettings/printerSettings318.bin"/><Relationship Id="rId23" Type="http://schemas.openxmlformats.org/officeDocument/2006/relationships/drawing" Target="../drawings/drawing31.xml"/><Relationship Id="rId10" Type="http://schemas.openxmlformats.org/officeDocument/2006/relationships/printerSettings" Target="../printerSettings/printerSettings313.bin"/><Relationship Id="rId19" Type="http://schemas.openxmlformats.org/officeDocument/2006/relationships/printerSettings" Target="../printerSettings/printerSettings322.bin"/><Relationship Id="rId4" Type="http://schemas.openxmlformats.org/officeDocument/2006/relationships/printerSettings" Target="../printerSettings/printerSettings307.bin"/><Relationship Id="rId9" Type="http://schemas.openxmlformats.org/officeDocument/2006/relationships/printerSettings" Target="../printerSettings/printerSettings312.bin"/><Relationship Id="rId14" Type="http://schemas.openxmlformats.org/officeDocument/2006/relationships/printerSettings" Target="../printerSettings/printerSettings317.bin"/><Relationship Id="rId22" Type="http://schemas.openxmlformats.org/officeDocument/2006/relationships/printerSettings" Target="../printerSettings/printerSettings324.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3" Type="http://schemas.openxmlformats.org/officeDocument/2006/relationships/printerSettings" Target="../printerSettings/printerSettings32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drawing" Target="../drawings/drawing32.xml"/><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5.bin"/></Relationships>
</file>

<file path=xl/worksheets/_rels/sheet33.xml.rels><?xml version="1.0" encoding="UTF-8" standalone="yes"?>
<Relationships xmlns="http://schemas.openxmlformats.org/package/2006/relationships"><Relationship Id="rId8" Type="http://schemas.openxmlformats.org/officeDocument/2006/relationships/hyperlink" Target="mailto:ashton.yan@msc.com" TargetMode="External"/><Relationship Id="rId13" Type="http://schemas.openxmlformats.org/officeDocument/2006/relationships/hyperlink" Target="mailto:eunice.chan@msc.com" TargetMode="External"/><Relationship Id="rId18" Type="http://schemas.openxmlformats.org/officeDocument/2006/relationships/hyperlink" Target="mailto:seoyi.liew@msc.com" TargetMode="External"/><Relationship Id="rId3" Type="http://schemas.openxmlformats.org/officeDocument/2006/relationships/hyperlink" Target="mailto:yuting.luo@msc.com" TargetMode="External"/><Relationship Id="rId21" Type="http://schemas.openxmlformats.org/officeDocument/2006/relationships/hyperlink" Target="mailto:raynar.ang@msc.com" TargetMode="External"/><Relationship Id="rId7" Type="http://schemas.openxmlformats.org/officeDocument/2006/relationships/hyperlink" Target="mailto:darius.ong@msc.com" TargetMode="External"/><Relationship Id="rId12" Type="http://schemas.openxmlformats.org/officeDocument/2006/relationships/hyperlink" Target="mailto:hazel.toh@msc.com" TargetMode="External"/><Relationship Id="rId17" Type="http://schemas.openxmlformats.org/officeDocument/2006/relationships/hyperlink" Target="mailto:robert.chia@msc.com" TargetMode="External"/><Relationship Id="rId25" Type="http://schemas.openxmlformats.org/officeDocument/2006/relationships/drawing" Target="../drawings/drawing33.xml"/><Relationship Id="rId2" Type="http://schemas.openxmlformats.org/officeDocument/2006/relationships/hyperlink" Target="mailto:SG094-Mktg-Dept@msc.com" TargetMode="External"/><Relationship Id="rId16" Type="http://schemas.openxmlformats.org/officeDocument/2006/relationships/hyperlink" Target="mailto:noor.afnindah@msc.com" TargetMode="External"/><Relationship Id="rId20" Type="http://schemas.openxmlformats.org/officeDocument/2006/relationships/hyperlink" Target="mailto:angelia.lau@msc.com" TargetMode="External"/><Relationship Id="rId1" Type="http://schemas.openxmlformats.org/officeDocument/2006/relationships/hyperlink" Target="mailto:SG094-Sinexp@msc.com" TargetMode="External"/><Relationship Id="rId6" Type="http://schemas.openxmlformats.org/officeDocument/2006/relationships/hyperlink" Target="mailto:crystal.lee@msc.com" TargetMode="External"/><Relationship Id="rId11" Type="http://schemas.openxmlformats.org/officeDocument/2006/relationships/hyperlink" Target="mailto:sara.koh@msc.com" TargetMode="External"/><Relationship Id="rId24" Type="http://schemas.openxmlformats.org/officeDocument/2006/relationships/printerSettings" Target="../printerSettings/printerSettings346.bin"/><Relationship Id="rId5" Type="http://schemas.openxmlformats.org/officeDocument/2006/relationships/hyperlink" Target="mailto:natalie.lew@msc.com" TargetMode="External"/><Relationship Id="rId15" Type="http://schemas.openxmlformats.org/officeDocument/2006/relationships/hyperlink" Target="mailto:SG094-Custsvc@msc.com" TargetMode="External"/><Relationship Id="rId23" Type="http://schemas.openxmlformats.org/officeDocument/2006/relationships/hyperlink" Target="mailto:chingwei.ng@msc.com" TargetMode="External"/><Relationship Id="rId10" Type="http://schemas.openxmlformats.org/officeDocument/2006/relationships/hyperlink" Target="mailto:phoebe.huang@msc.com" TargetMode="External"/><Relationship Id="rId19" Type="http://schemas.openxmlformats.org/officeDocument/2006/relationships/hyperlink" Target="mailto:sharon.koh@msc.com" TargetMode="External"/><Relationship Id="rId4" Type="http://schemas.openxmlformats.org/officeDocument/2006/relationships/hyperlink" Target="mailto:kaisiang.lim@msc.com" TargetMode="External"/><Relationship Id="rId9" Type="http://schemas.openxmlformats.org/officeDocument/2006/relationships/hyperlink" Target="mailto:zant.chong@msc.com" TargetMode="External"/><Relationship Id="rId14" Type="http://schemas.openxmlformats.org/officeDocument/2006/relationships/hyperlink" Target="mailto:karthigayan.velu@msc.com" TargetMode="External"/><Relationship Id="rId22" Type="http://schemas.openxmlformats.org/officeDocument/2006/relationships/hyperlink" Target="mailto:dewi.ratnah@msc.com"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drawing" Target="../drawings/drawing34.xml"/><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mailto:SG094-Sales@msc.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mailto:SG094-Sales@msc.com"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3" Type="http://schemas.openxmlformats.org/officeDocument/2006/relationships/printerSettings" Target="../printerSettings/printerSettings370.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drawing" Target="../drawings/drawing37.xml"/><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8.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96.bin"/><Relationship Id="rId13" Type="http://schemas.openxmlformats.org/officeDocument/2006/relationships/printerSettings" Target="../printerSettings/printerSettings401.bin"/><Relationship Id="rId18" Type="http://schemas.openxmlformats.org/officeDocument/2006/relationships/printerSettings" Target="../printerSettings/printerSettings406.bin"/><Relationship Id="rId3" Type="http://schemas.openxmlformats.org/officeDocument/2006/relationships/printerSettings" Target="../printerSettings/printerSettings39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95.bin"/><Relationship Id="rId12" Type="http://schemas.openxmlformats.org/officeDocument/2006/relationships/printerSettings" Target="../printerSettings/printerSettings400.bin"/><Relationship Id="rId17" Type="http://schemas.openxmlformats.org/officeDocument/2006/relationships/printerSettings" Target="../printerSettings/printerSettings405.bin"/><Relationship Id="rId2" Type="http://schemas.openxmlformats.org/officeDocument/2006/relationships/printerSettings" Target="../printerSettings/printerSettings390.bin"/><Relationship Id="rId16" Type="http://schemas.openxmlformats.org/officeDocument/2006/relationships/printerSettings" Target="../printerSettings/printerSettings404.bin"/><Relationship Id="rId20" Type="http://schemas.openxmlformats.org/officeDocument/2006/relationships/printerSettings" Target="../printerSettings/printerSettings408.bin"/><Relationship Id="rId1" Type="http://schemas.openxmlformats.org/officeDocument/2006/relationships/printerSettings" Target="../printerSettings/printerSettings389.bin"/><Relationship Id="rId6" Type="http://schemas.openxmlformats.org/officeDocument/2006/relationships/printerSettings" Target="../printerSettings/printerSettings394.bin"/><Relationship Id="rId11" Type="http://schemas.openxmlformats.org/officeDocument/2006/relationships/printerSettings" Target="../printerSettings/printerSettings399.bin"/><Relationship Id="rId5" Type="http://schemas.openxmlformats.org/officeDocument/2006/relationships/printerSettings" Target="../printerSettings/printerSettings393.bin"/><Relationship Id="rId15" Type="http://schemas.openxmlformats.org/officeDocument/2006/relationships/printerSettings" Target="../printerSettings/printerSettings403.bin"/><Relationship Id="rId23" Type="http://schemas.openxmlformats.org/officeDocument/2006/relationships/drawing" Target="../drawings/drawing38.xml"/><Relationship Id="rId10" Type="http://schemas.openxmlformats.org/officeDocument/2006/relationships/printerSettings" Target="../printerSettings/printerSettings398.bin"/><Relationship Id="rId19" Type="http://schemas.openxmlformats.org/officeDocument/2006/relationships/printerSettings" Target="../printerSettings/printerSettings407.bin"/><Relationship Id="rId4" Type="http://schemas.openxmlformats.org/officeDocument/2006/relationships/printerSettings" Target="../printerSettings/printerSettings392.bin"/><Relationship Id="rId9" Type="http://schemas.openxmlformats.org/officeDocument/2006/relationships/printerSettings" Target="../printerSettings/printerSettings397.bin"/><Relationship Id="rId14" Type="http://schemas.openxmlformats.org/officeDocument/2006/relationships/printerSettings" Target="../printerSettings/printerSettings402.bin"/><Relationship Id="rId22" Type="http://schemas.openxmlformats.org/officeDocument/2006/relationships/printerSettings" Target="../printerSettings/printerSettings409.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10.bin"/><Relationship Id="rId1" Type="http://schemas.openxmlformats.org/officeDocument/2006/relationships/hyperlink" Target="mailto:SG094-Sales@msc.co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3" Type="http://schemas.openxmlformats.org/officeDocument/2006/relationships/printerSettings" Target="../printerSettings/printerSettings4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23" Type="http://schemas.openxmlformats.org/officeDocument/2006/relationships/drawing" Target="../drawings/drawing4.xml"/><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 Id="rId22" Type="http://schemas.openxmlformats.org/officeDocument/2006/relationships/printerSettings" Target="../printerSettings/printerSettings63.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18.bin"/><Relationship Id="rId13" Type="http://schemas.openxmlformats.org/officeDocument/2006/relationships/printerSettings" Target="../printerSettings/printerSettings423.bin"/><Relationship Id="rId18" Type="http://schemas.openxmlformats.org/officeDocument/2006/relationships/printerSettings" Target="../printerSettings/printerSettings428.bin"/><Relationship Id="rId3" Type="http://schemas.openxmlformats.org/officeDocument/2006/relationships/printerSettings" Target="../printerSettings/printerSettings413.bin"/><Relationship Id="rId21" Type="http://schemas.openxmlformats.org/officeDocument/2006/relationships/printerSettings" Target="../printerSettings/printerSettings430.bin"/><Relationship Id="rId7" Type="http://schemas.openxmlformats.org/officeDocument/2006/relationships/printerSettings" Target="../printerSettings/printerSettings417.bin"/><Relationship Id="rId12" Type="http://schemas.openxmlformats.org/officeDocument/2006/relationships/printerSettings" Target="../printerSettings/printerSettings422.bin"/><Relationship Id="rId17" Type="http://schemas.openxmlformats.org/officeDocument/2006/relationships/printerSettings" Target="../printerSettings/printerSettings427.bin"/><Relationship Id="rId2" Type="http://schemas.openxmlformats.org/officeDocument/2006/relationships/printerSettings" Target="../printerSettings/printerSettings412.bin"/><Relationship Id="rId16" Type="http://schemas.openxmlformats.org/officeDocument/2006/relationships/printerSettings" Target="../printerSettings/printerSettings426.bin"/><Relationship Id="rId20" Type="http://schemas.openxmlformats.org/officeDocument/2006/relationships/hyperlink" Target="mailto:SG094-Sales@msc.com" TargetMode="External"/><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11" Type="http://schemas.openxmlformats.org/officeDocument/2006/relationships/printerSettings" Target="../printerSettings/printerSettings421.bin"/><Relationship Id="rId5" Type="http://schemas.openxmlformats.org/officeDocument/2006/relationships/printerSettings" Target="../printerSettings/printerSettings415.bin"/><Relationship Id="rId15" Type="http://schemas.openxmlformats.org/officeDocument/2006/relationships/printerSettings" Target="../printerSettings/printerSettings425.bin"/><Relationship Id="rId10" Type="http://schemas.openxmlformats.org/officeDocument/2006/relationships/printerSettings" Target="../printerSettings/printerSettings420.bin"/><Relationship Id="rId19" Type="http://schemas.openxmlformats.org/officeDocument/2006/relationships/printerSettings" Target="../printerSettings/printerSettings429.bin"/><Relationship Id="rId4" Type="http://schemas.openxmlformats.org/officeDocument/2006/relationships/printerSettings" Target="../printerSettings/printerSettings414.bin"/><Relationship Id="rId9" Type="http://schemas.openxmlformats.org/officeDocument/2006/relationships/printerSettings" Target="../printerSettings/printerSettings419.bin"/><Relationship Id="rId14" Type="http://schemas.openxmlformats.org/officeDocument/2006/relationships/printerSettings" Target="../printerSettings/printerSettings424.bin"/><Relationship Id="rId22"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31.bin"/><Relationship Id="rId1" Type="http://schemas.openxmlformats.org/officeDocument/2006/relationships/hyperlink" Target="mailto:SG094-Sales@msc.com"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60.bin"/><Relationship Id="rId3" Type="http://schemas.openxmlformats.org/officeDocument/2006/relationships/printerSettings" Target="../printerSettings/printerSettings455.bin"/><Relationship Id="rId7" Type="http://schemas.openxmlformats.org/officeDocument/2006/relationships/printerSettings" Target="../printerSettings/printerSettings459.bin"/><Relationship Id="rId12" Type="http://schemas.openxmlformats.org/officeDocument/2006/relationships/drawing" Target="../drawings/drawing43.xml"/><Relationship Id="rId2" Type="http://schemas.openxmlformats.org/officeDocument/2006/relationships/printerSettings" Target="../printerSettings/printerSettings454.bin"/><Relationship Id="rId1" Type="http://schemas.openxmlformats.org/officeDocument/2006/relationships/printerSettings" Target="../printerSettings/printerSettings453.bin"/><Relationship Id="rId6" Type="http://schemas.openxmlformats.org/officeDocument/2006/relationships/printerSettings" Target="../printerSettings/printerSettings458.bin"/><Relationship Id="rId11" Type="http://schemas.openxmlformats.org/officeDocument/2006/relationships/printerSettings" Target="../printerSettings/printerSettings463.bin"/><Relationship Id="rId5" Type="http://schemas.openxmlformats.org/officeDocument/2006/relationships/printerSettings" Target="../printerSettings/printerSettings457.bin"/><Relationship Id="rId10" Type="http://schemas.openxmlformats.org/officeDocument/2006/relationships/printerSettings" Target="../printerSettings/printerSettings462.bin"/><Relationship Id="rId4" Type="http://schemas.openxmlformats.org/officeDocument/2006/relationships/printerSettings" Target="../printerSettings/printerSettings456.bin"/><Relationship Id="rId9" Type="http://schemas.openxmlformats.org/officeDocument/2006/relationships/printerSettings" Target="../printerSettings/printerSettings46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mailto:SG094-Sales@msc.com"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71.bin"/><Relationship Id="rId13" Type="http://schemas.openxmlformats.org/officeDocument/2006/relationships/printerSettings" Target="../printerSettings/printerSettings476.bin"/><Relationship Id="rId18" Type="http://schemas.openxmlformats.org/officeDocument/2006/relationships/printerSettings" Target="../printerSettings/printerSettings481.bin"/><Relationship Id="rId26" Type="http://schemas.openxmlformats.org/officeDocument/2006/relationships/hyperlink" Target="https://www.msc.com/en/newsroom/customer-advisories/2024/january/terminal-change-on-transpacific-sentosa-service" TargetMode="External"/><Relationship Id="rId3" Type="http://schemas.openxmlformats.org/officeDocument/2006/relationships/printerSettings" Target="../printerSettings/printerSettings466.bin"/><Relationship Id="rId21" Type="http://schemas.openxmlformats.org/officeDocument/2006/relationships/hyperlink" Target="https://www.msc.com/en/newsroom/customer-advisories/2023/september/terminal-change-on-sentosa-service" TargetMode="External"/><Relationship Id="rId7" Type="http://schemas.openxmlformats.org/officeDocument/2006/relationships/printerSettings" Target="../printerSettings/printerSettings470.bin"/><Relationship Id="rId12" Type="http://schemas.openxmlformats.org/officeDocument/2006/relationships/printerSettings" Target="../printerSettings/printerSettings475.bin"/><Relationship Id="rId17" Type="http://schemas.openxmlformats.org/officeDocument/2006/relationships/printerSettings" Target="../printerSettings/printerSettings480.bin"/><Relationship Id="rId25" Type="http://schemas.openxmlformats.org/officeDocument/2006/relationships/hyperlink" Target="https://www.msc.com/en/newsroom/customer-advisories/2024/january/terminal-change-on-transpacific-sentosa-service" TargetMode="External"/><Relationship Id="rId2" Type="http://schemas.openxmlformats.org/officeDocument/2006/relationships/printerSettings" Target="../printerSettings/printerSettings465.bin"/><Relationship Id="rId16" Type="http://schemas.openxmlformats.org/officeDocument/2006/relationships/printerSettings" Target="../printerSettings/printerSettings479.bin"/><Relationship Id="rId20" Type="http://schemas.openxmlformats.org/officeDocument/2006/relationships/printerSettings" Target="../printerSettings/printerSettings483.bin"/><Relationship Id="rId29" Type="http://schemas.openxmlformats.org/officeDocument/2006/relationships/hyperlink" Target="https://www.msc.com/en/newsroom/customer-advisories/2024/january/terminal-change-on-transpacific-sentosa-service" TargetMode="External"/><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11" Type="http://schemas.openxmlformats.org/officeDocument/2006/relationships/printerSettings" Target="../printerSettings/printerSettings474.bin"/><Relationship Id="rId24" Type="http://schemas.openxmlformats.org/officeDocument/2006/relationships/hyperlink" Target="https://www.msc.com/en/newsroom/customer-advisories/2024/january/terminal-change-on-transpacific-sentosa-service" TargetMode="External"/><Relationship Id="rId32" Type="http://schemas.openxmlformats.org/officeDocument/2006/relationships/drawing" Target="../drawings/drawing45.xml"/><Relationship Id="rId5" Type="http://schemas.openxmlformats.org/officeDocument/2006/relationships/printerSettings" Target="../printerSettings/printerSettings468.bin"/><Relationship Id="rId15" Type="http://schemas.openxmlformats.org/officeDocument/2006/relationships/printerSettings" Target="../printerSettings/printerSettings478.bin"/><Relationship Id="rId23" Type="http://schemas.openxmlformats.org/officeDocument/2006/relationships/hyperlink" Target="https://www.msc.com/en/newsroom/customer-advisories/2024/january/terminal-change-on-transpacific-sentosa-service" TargetMode="External"/><Relationship Id="rId28" Type="http://schemas.openxmlformats.org/officeDocument/2006/relationships/hyperlink" Target="mailto:SG094-Sales@msc.com" TargetMode="External"/><Relationship Id="rId10" Type="http://schemas.openxmlformats.org/officeDocument/2006/relationships/printerSettings" Target="../printerSettings/printerSettings473.bin"/><Relationship Id="rId19" Type="http://schemas.openxmlformats.org/officeDocument/2006/relationships/printerSettings" Target="../printerSettings/printerSettings482.bin"/><Relationship Id="rId31" Type="http://schemas.openxmlformats.org/officeDocument/2006/relationships/printerSettings" Target="../printerSettings/printerSettings484.bin"/><Relationship Id="rId4" Type="http://schemas.openxmlformats.org/officeDocument/2006/relationships/printerSettings" Target="../printerSettings/printerSettings467.bin"/><Relationship Id="rId9" Type="http://schemas.openxmlformats.org/officeDocument/2006/relationships/printerSettings" Target="../printerSettings/printerSettings472.bin"/><Relationship Id="rId14" Type="http://schemas.openxmlformats.org/officeDocument/2006/relationships/printerSettings" Target="../printerSettings/printerSettings477.bin"/><Relationship Id="rId22" Type="http://schemas.openxmlformats.org/officeDocument/2006/relationships/hyperlink" Target="https://www.msc.com/en/newsroom/customer-advisories/2023/september/terminal-change-on-sentosa-service" TargetMode="External"/><Relationship Id="rId27" Type="http://schemas.openxmlformats.org/officeDocument/2006/relationships/hyperlink" Target="https://www.msc.com/en/newsroom/customer-advisories/2024/january/terminal-change-on-transpacific-sentosa-service" TargetMode="External"/><Relationship Id="rId30" Type="http://schemas.openxmlformats.org/officeDocument/2006/relationships/hyperlink" Target="https://www.msc.com/en/newsroom/customer-advisories/2024/january/terminal-change-on-transpacific-sentosa-service"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92.bin"/><Relationship Id="rId13" Type="http://schemas.openxmlformats.org/officeDocument/2006/relationships/printerSettings" Target="../printerSettings/printerSettings497.bin"/><Relationship Id="rId18" Type="http://schemas.openxmlformats.org/officeDocument/2006/relationships/printerSettings" Target="../printerSettings/printerSettings502.bin"/><Relationship Id="rId3" Type="http://schemas.openxmlformats.org/officeDocument/2006/relationships/printerSettings" Target="../printerSettings/printerSettings4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1.bin"/><Relationship Id="rId12" Type="http://schemas.openxmlformats.org/officeDocument/2006/relationships/printerSettings" Target="../printerSettings/printerSettings496.bin"/><Relationship Id="rId17" Type="http://schemas.openxmlformats.org/officeDocument/2006/relationships/printerSettings" Target="../printerSettings/printerSettings501.bin"/><Relationship Id="rId2" Type="http://schemas.openxmlformats.org/officeDocument/2006/relationships/printerSettings" Target="../printerSettings/printerSettings486.bin"/><Relationship Id="rId16" Type="http://schemas.openxmlformats.org/officeDocument/2006/relationships/printerSettings" Target="../printerSettings/printerSettings500.bin"/><Relationship Id="rId20" Type="http://schemas.openxmlformats.org/officeDocument/2006/relationships/printerSettings" Target="../printerSettings/printerSettings504.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11" Type="http://schemas.openxmlformats.org/officeDocument/2006/relationships/printerSettings" Target="../printerSettings/printerSettings495.bin"/><Relationship Id="rId5" Type="http://schemas.openxmlformats.org/officeDocument/2006/relationships/printerSettings" Target="../printerSettings/printerSettings489.bin"/><Relationship Id="rId15" Type="http://schemas.openxmlformats.org/officeDocument/2006/relationships/printerSettings" Target="../printerSettings/printerSettings499.bin"/><Relationship Id="rId23" Type="http://schemas.openxmlformats.org/officeDocument/2006/relationships/drawing" Target="../drawings/drawing46.xml"/><Relationship Id="rId10" Type="http://schemas.openxmlformats.org/officeDocument/2006/relationships/printerSettings" Target="../printerSettings/printerSettings494.bin"/><Relationship Id="rId19" Type="http://schemas.openxmlformats.org/officeDocument/2006/relationships/printerSettings" Target="../printerSettings/printerSettings503.bin"/><Relationship Id="rId4" Type="http://schemas.openxmlformats.org/officeDocument/2006/relationships/printerSettings" Target="../printerSettings/printerSettings488.bin"/><Relationship Id="rId9" Type="http://schemas.openxmlformats.org/officeDocument/2006/relationships/printerSettings" Target="../printerSettings/printerSettings493.bin"/><Relationship Id="rId14" Type="http://schemas.openxmlformats.org/officeDocument/2006/relationships/printerSettings" Target="../printerSettings/printerSettings498.bin"/><Relationship Id="rId22" Type="http://schemas.openxmlformats.org/officeDocument/2006/relationships/printerSettings" Target="../printerSettings/printerSettings505.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506.bin"/><Relationship Id="rId1" Type="http://schemas.openxmlformats.org/officeDocument/2006/relationships/hyperlink" Target="mailto:SG094-Sales@msc.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507.bin"/><Relationship Id="rId1" Type="http://schemas.openxmlformats.org/officeDocument/2006/relationships/hyperlink" Target="mailto:SG094-Sales@msc.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8.bin"/><Relationship Id="rId1" Type="http://schemas.openxmlformats.org/officeDocument/2006/relationships/hyperlink" Target="mailto:SG094-Sales@msc.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3" Type="http://schemas.openxmlformats.org/officeDocument/2006/relationships/printerSettings" Target="../printerSettings/printerSettings6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drawing" Target="../drawings/drawing5.xml"/><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4.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516.bin"/><Relationship Id="rId13" Type="http://schemas.openxmlformats.org/officeDocument/2006/relationships/printerSettings" Target="../printerSettings/printerSettings521.bin"/><Relationship Id="rId18" Type="http://schemas.openxmlformats.org/officeDocument/2006/relationships/printerSettings" Target="../printerSettings/printerSettings526.bin"/><Relationship Id="rId3" Type="http://schemas.openxmlformats.org/officeDocument/2006/relationships/printerSettings" Target="../printerSettings/printerSettings51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15.bin"/><Relationship Id="rId12" Type="http://schemas.openxmlformats.org/officeDocument/2006/relationships/printerSettings" Target="../printerSettings/printerSettings520.bin"/><Relationship Id="rId17" Type="http://schemas.openxmlformats.org/officeDocument/2006/relationships/printerSettings" Target="../printerSettings/printerSettings525.bin"/><Relationship Id="rId2" Type="http://schemas.openxmlformats.org/officeDocument/2006/relationships/printerSettings" Target="../printerSettings/printerSettings510.bin"/><Relationship Id="rId16" Type="http://schemas.openxmlformats.org/officeDocument/2006/relationships/printerSettings" Target="../printerSettings/printerSettings524.bin"/><Relationship Id="rId20" Type="http://schemas.openxmlformats.org/officeDocument/2006/relationships/printerSettings" Target="../printerSettings/printerSettings528.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11" Type="http://schemas.openxmlformats.org/officeDocument/2006/relationships/printerSettings" Target="../printerSettings/printerSettings519.bin"/><Relationship Id="rId5" Type="http://schemas.openxmlformats.org/officeDocument/2006/relationships/printerSettings" Target="../printerSettings/printerSettings513.bin"/><Relationship Id="rId15" Type="http://schemas.openxmlformats.org/officeDocument/2006/relationships/printerSettings" Target="../printerSettings/printerSettings523.bin"/><Relationship Id="rId23" Type="http://schemas.openxmlformats.org/officeDocument/2006/relationships/drawing" Target="../drawings/drawing50.xml"/><Relationship Id="rId10" Type="http://schemas.openxmlformats.org/officeDocument/2006/relationships/printerSettings" Target="../printerSettings/printerSettings518.bin"/><Relationship Id="rId19" Type="http://schemas.openxmlformats.org/officeDocument/2006/relationships/printerSettings" Target="../printerSettings/printerSettings527.bin"/><Relationship Id="rId4" Type="http://schemas.openxmlformats.org/officeDocument/2006/relationships/printerSettings" Target="../printerSettings/printerSettings512.bin"/><Relationship Id="rId9" Type="http://schemas.openxmlformats.org/officeDocument/2006/relationships/printerSettings" Target="../printerSettings/printerSettings517.bin"/><Relationship Id="rId14" Type="http://schemas.openxmlformats.org/officeDocument/2006/relationships/printerSettings" Target="../printerSettings/printerSettings522.bin"/><Relationship Id="rId22" Type="http://schemas.openxmlformats.org/officeDocument/2006/relationships/printerSettings" Target="../printerSettings/printerSettings529.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537.bin"/><Relationship Id="rId13" Type="http://schemas.openxmlformats.org/officeDocument/2006/relationships/printerSettings" Target="../printerSettings/printerSettings542.bin"/><Relationship Id="rId18" Type="http://schemas.openxmlformats.org/officeDocument/2006/relationships/printerSettings" Target="../printerSettings/printerSettings547.bin"/><Relationship Id="rId3" Type="http://schemas.openxmlformats.org/officeDocument/2006/relationships/printerSettings" Target="../printerSettings/printerSettings532.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36.bin"/><Relationship Id="rId12" Type="http://schemas.openxmlformats.org/officeDocument/2006/relationships/printerSettings" Target="../printerSettings/printerSettings541.bin"/><Relationship Id="rId17" Type="http://schemas.openxmlformats.org/officeDocument/2006/relationships/printerSettings" Target="../printerSettings/printerSettings546.bin"/><Relationship Id="rId2" Type="http://schemas.openxmlformats.org/officeDocument/2006/relationships/printerSettings" Target="../printerSettings/printerSettings531.bin"/><Relationship Id="rId16" Type="http://schemas.openxmlformats.org/officeDocument/2006/relationships/printerSettings" Target="../printerSettings/printerSettings545.bin"/><Relationship Id="rId20" Type="http://schemas.openxmlformats.org/officeDocument/2006/relationships/printerSettings" Target="../printerSettings/printerSettings549.bin"/><Relationship Id="rId1" Type="http://schemas.openxmlformats.org/officeDocument/2006/relationships/printerSettings" Target="../printerSettings/printerSettings530.bin"/><Relationship Id="rId6" Type="http://schemas.openxmlformats.org/officeDocument/2006/relationships/printerSettings" Target="../printerSettings/printerSettings535.bin"/><Relationship Id="rId11" Type="http://schemas.openxmlformats.org/officeDocument/2006/relationships/printerSettings" Target="../printerSettings/printerSettings540.bin"/><Relationship Id="rId5" Type="http://schemas.openxmlformats.org/officeDocument/2006/relationships/printerSettings" Target="../printerSettings/printerSettings534.bin"/><Relationship Id="rId15" Type="http://schemas.openxmlformats.org/officeDocument/2006/relationships/printerSettings" Target="../printerSettings/printerSettings544.bin"/><Relationship Id="rId23" Type="http://schemas.openxmlformats.org/officeDocument/2006/relationships/drawing" Target="../drawings/drawing51.xml"/><Relationship Id="rId10" Type="http://schemas.openxmlformats.org/officeDocument/2006/relationships/printerSettings" Target="../printerSettings/printerSettings539.bin"/><Relationship Id="rId19" Type="http://schemas.openxmlformats.org/officeDocument/2006/relationships/printerSettings" Target="../printerSettings/printerSettings548.bin"/><Relationship Id="rId4" Type="http://schemas.openxmlformats.org/officeDocument/2006/relationships/printerSettings" Target="../printerSettings/printerSettings533.bin"/><Relationship Id="rId9" Type="http://schemas.openxmlformats.org/officeDocument/2006/relationships/printerSettings" Target="../printerSettings/printerSettings538.bin"/><Relationship Id="rId14" Type="http://schemas.openxmlformats.org/officeDocument/2006/relationships/printerSettings" Target="../printerSettings/printerSettings543.bin"/><Relationship Id="rId22" Type="http://schemas.openxmlformats.org/officeDocument/2006/relationships/printerSettings" Target="../printerSettings/printerSettings550.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558.bin"/><Relationship Id="rId13" Type="http://schemas.openxmlformats.org/officeDocument/2006/relationships/printerSettings" Target="../printerSettings/printerSettings563.bin"/><Relationship Id="rId18" Type="http://schemas.openxmlformats.org/officeDocument/2006/relationships/printerSettings" Target="../printerSettings/printerSettings568.bin"/><Relationship Id="rId3" Type="http://schemas.openxmlformats.org/officeDocument/2006/relationships/printerSettings" Target="../printerSettings/printerSettings553.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57.bin"/><Relationship Id="rId12" Type="http://schemas.openxmlformats.org/officeDocument/2006/relationships/printerSettings" Target="../printerSettings/printerSettings562.bin"/><Relationship Id="rId17" Type="http://schemas.openxmlformats.org/officeDocument/2006/relationships/printerSettings" Target="../printerSettings/printerSettings567.bin"/><Relationship Id="rId2" Type="http://schemas.openxmlformats.org/officeDocument/2006/relationships/printerSettings" Target="../printerSettings/printerSettings552.bin"/><Relationship Id="rId16" Type="http://schemas.openxmlformats.org/officeDocument/2006/relationships/printerSettings" Target="../printerSettings/printerSettings566.bin"/><Relationship Id="rId20" Type="http://schemas.openxmlformats.org/officeDocument/2006/relationships/printerSettings" Target="../printerSettings/printerSettings570.bin"/><Relationship Id="rId1" Type="http://schemas.openxmlformats.org/officeDocument/2006/relationships/printerSettings" Target="../printerSettings/printerSettings551.bin"/><Relationship Id="rId6" Type="http://schemas.openxmlformats.org/officeDocument/2006/relationships/printerSettings" Target="../printerSettings/printerSettings556.bin"/><Relationship Id="rId11" Type="http://schemas.openxmlformats.org/officeDocument/2006/relationships/printerSettings" Target="../printerSettings/printerSettings561.bin"/><Relationship Id="rId5" Type="http://schemas.openxmlformats.org/officeDocument/2006/relationships/printerSettings" Target="../printerSettings/printerSettings555.bin"/><Relationship Id="rId15" Type="http://schemas.openxmlformats.org/officeDocument/2006/relationships/printerSettings" Target="../printerSettings/printerSettings565.bin"/><Relationship Id="rId23" Type="http://schemas.openxmlformats.org/officeDocument/2006/relationships/drawing" Target="../drawings/drawing52.xml"/><Relationship Id="rId10" Type="http://schemas.openxmlformats.org/officeDocument/2006/relationships/printerSettings" Target="../printerSettings/printerSettings560.bin"/><Relationship Id="rId19" Type="http://schemas.openxmlformats.org/officeDocument/2006/relationships/printerSettings" Target="../printerSettings/printerSettings569.bin"/><Relationship Id="rId4" Type="http://schemas.openxmlformats.org/officeDocument/2006/relationships/printerSettings" Target="../printerSettings/printerSettings554.bin"/><Relationship Id="rId9" Type="http://schemas.openxmlformats.org/officeDocument/2006/relationships/printerSettings" Target="../printerSettings/printerSettings559.bin"/><Relationship Id="rId14" Type="http://schemas.openxmlformats.org/officeDocument/2006/relationships/printerSettings" Target="../printerSettings/printerSettings564.bin"/><Relationship Id="rId22" Type="http://schemas.openxmlformats.org/officeDocument/2006/relationships/printerSettings" Target="../printerSettings/printerSettings57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72.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73.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581.bin"/><Relationship Id="rId13" Type="http://schemas.openxmlformats.org/officeDocument/2006/relationships/printerSettings" Target="../printerSettings/printerSettings586.bin"/><Relationship Id="rId18" Type="http://schemas.openxmlformats.org/officeDocument/2006/relationships/printerSettings" Target="../printerSettings/printerSettings591.bin"/><Relationship Id="rId3" Type="http://schemas.openxmlformats.org/officeDocument/2006/relationships/printerSettings" Target="../printerSettings/printerSettings57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80.bin"/><Relationship Id="rId12" Type="http://schemas.openxmlformats.org/officeDocument/2006/relationships/printerSettings" Target="../printerSettings/printerSettings585.bin"/><Relationship Id="rId17" Type="http://schemas.openxmlformats.org/officeDocument/2006/relationships/printerSettings" Target="../printerSettings/printerSettings590.bin"/><Relationship Id="rId2" Type="http://schemas.openxmlformats.org/officeDocument/2006/relationships/printerSettings" Target="../printerSettings/printerSettings575.bin"/><Relationship Id="rId16" Type="http://schemas.openxmlformats.org/officeDocument/2006/relationships/printerSettings" Target="../printerSettings/printerSettings589.bin"/><Relationship Id="rId20" Type="http://schemas.openxmlformats.org/officeDocument/2006/relationships/printerSettings" Target="../printerSettings/printerSettings593.bin"/><Relationship Id="rId1" Type="http://schemas.openxmlformats.org/officeDocument/2006/relationships/printerSettings" Target="../printerSettings/printerSettings574.bin"/><Relationship Id="rId6" Type="http://schemas.openxmlformats.org/officeDocument/2006/relationships/printerSettings" Target="../printerSettings/printerSettings579.bin"/><Relationship Id="rId11" Type="http://schemas.openxmlformats.org/officeDocument/2006/relationships/printerSettings" Target="../printerSettings/printerSettings584.bin"/><Relationship Id="rId5" Type="http://schemas.openxmlformats.org/officeDocument/2006/relationships/printerSettings" Target="../printerSettings/printerSettings578.bin"/><Relationship Id="rId15" Type="http://schemas.openxmlformats.org/officeDocument/2006/relationships/printerSettings" Target="../printerSettings/printerSettings588.bin"/><Relationship Id="rId23" Type="http://schemas.openxmlformats.org/officeDocument/2006/relationships/drawing" Target="../drawings/drawing55.xml"/><Relationship Id="rId10" Type="http://schemas.openxmlformats.org/officeDocument/2006/relationships/printerSettings" Target="../printerSettings/printerSettings583.bin"/><Relationship Id="rId19" Type="http://schemas.openxmlformats.org/officeDocument/2006/relationships/printerSettings" Target="../printerSettings/printerSettings592.bin"/><Relationship Id="rId4" Type="http://schemas.openxmlformats.org/officeDocument/2006/relationships/printerSettings" Target="../printerSettings/printerSettings577.bin"/><Relationship Id="rId9" Type="http://schemas.openxmlformats.org/officeDocument/2006/relationships/printerSettings" Target="../printerSettings/printerSettings582.bin"/><Relationship Id="rId14" Type="http://schemas.openxmlformats.org/officeDocument/2006/relationships/printerSettings" Target="../printerSettings/printerSettings587.bin"/><Relationship Id="rId22" Type="http://schemas.openxmlformats.org/officeDocument/2006/relationships/printerSettings" Target="../printerSettings/printerSettings594.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95.bin"/><Relationship Id="rId1" Type="http://schemas.openxmlformats.org/officeDocument/2006/relationships/hyperlink" Target="mailto:SG094-Custsvc@msc.com" TargetMode="External"/></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603.bin"/><Relationship Id="rId13" Type="http://schemas.openxmlformats.org/officeDocument/2006/relationships/printerSettings" Target="../printerSettings/printerSettings608.bin"/><Relationship Id="rId18" Type="http://schemas.openxmlformats.org/officeDocument/2006/relationships/printerSettings" Target="../printerSettings/printerSettings612.bin"/><Relationship Id="rId3" Type="http://schemas.openxmlformats.org/officeDocument/2006/relationships/printerSettings" Target="../printerSettings/printerSettings598.bin"/><Relationship Id="rId7" Type="http://schemas.openxmlformats.org/officeDocument/2006/relationships/printerSettings" Target="../printerSettings/printerSettings602.bin"/><Relationship Id="rId12" Type="http://schemas.openxmlformats.org/officeDocument/2006/relationships/printerSettings" Target="../printerSettings/printerSettings60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597.bin"/><Relationship Id="rId16" Type="http://schemas.openxmlformats.org/officeDocument/2006/relationships/printerSettings" Target="../printerSettings/printerSettings611.bin"/><Relationship Id="rId1" Type="http://schemas.openxmlformats.org/officeDocument/2006/relationships/printerSettings" Target="../printerSettings/printerSettings596.bin"/><Relationship Id="rId6" Type="http://schemas.openxmlformats.org/officeDocument/2006/relationships/printerSettings" Target="../printerSettings/printerSettings601.bin"/><Relationship Id="rId11" Type="http://schemas.openxmlformats.org/officeDocument/2006/relationships/printerSettings" Target="../printerSettings/printerSettings606.bin"/><Relationship Id="rId5" Type="http://schemas.openxmlformats.org/officeDocument/2006/relationships/printerSettings" Target="../printerSettings/printerSettings600.bin"/><Relationship Id="rId15" Type="http://schemas.openxmlformats.org/officeDocument/2006/relationships/printerSettings" Target="../printerSettings/printerSettings610.bin"/><Relationship Id="rId10" Type="http://schemas.openxmlformats.org/officeDocument/2006/relationships/printerSettings" Target="../printerSettings/printerSettings605.bin"/><Relationship Id="rId19" Type="http://schemas.openxmlformats.org/officeDocument/2006/relationships/drawing" Target="../drawings/drawing57.xml"/><Relationship Id="rId4" Type="http://schemas.openxmlformats.org/officeDocument/2006/relationships/printerSettings" Target="../printerSettings/printerSettings599.bin"/><Relationship Id="rId9" Type="http://schemas.openxmlformats.org/officeDocument/2006/relationships/printerSettings" Target="../printerSettings/printerSettings604.bin"/><Relationship Id="rId14" Type="http://schemas.openxmlformats.org/officeDocument/2006/relationships/printerSettings" Target="../printerSettings/printerSettings609.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3" Type="http://schemas.openxmlformats.org/officeDocument/2006/relationships/printerSettings" Target="../printerSettings/printerSettings61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drawing" Target="../drawings/drawing58.xml"/><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3.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641.bin"/><Relationship Id="rId13" Type="http://schemas.openxmlformats.org/officeDocument/2006/relationships/printerSettings" Target="../printerSettings/printerSettings646.bin"/><Relationship Id="rId18" Type="http://schemas.openxmlformats.org/officeDocument/2006/relationships/printerSettings" Target="../printerSettings/printerSettings651.bin"/><Relationship Id="rId26" Type="http://schemas.openxmlformats.org/officeDocument/2006/relationships/comments" Target="../comments3.xml"/><Relationship Id="rId3" Type="http://schemas.openxmlformats.org/officeDocument/2006/relationships/printerSettings" Target="../printerSettings/printerSettings636.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40.bin"/><Relationship Id="rId12" Type="http://schemas.openxmlformats.org/officeDocument/2006/relationships/printerSettings" Target="../printerSettings/printerSettings645.bin"/><Relationship Id="rId17" Type="http://schemas.openxmlformats.org/officeDocument/2006/relationships/printerSettings" Target="../printerSettings/printerSettings650.bin"/><Relationship Id="rId25" Type="http://schemas.openxmlformats.org/officeDocument/2006/relationships/vmlDrawing" Target="../drawings/vmlDrawing3.vml"/><Relationship Id="rId2" Type="http://schemas.openxmlformats.org/officeDocument/2006/relationships/printerSettings" Target="../printerSettings/printerSettings635.bin"/><Relationship Id="rId16" Type="http://schemas.openxmlformats.org/officeDocument/2006/relationships/printerSettings" Target="../printerSettings/printerSettings649.bin"/><Relationship Id="rId20" Type="http://schemas.openxmlformats.org/officeDocument/2006/relationships/printerSettings" Target="../printerSettings/printerSettings653.bin"/><Relationship Id="rId1" Type="http://schemas.openxmlformats.org/officeDocument/2006/relationships/printerSettings" Target="../printerSettings/printerSettings634.bin"/><Relationship Id="rId6" Type="http://schemas.openxmlformats.org/officeDocument/2006/relationships/printerSettings" Target="../printerSettings/printerSettings639.bin"/><Relationship Id="rId11" Type="http://schemas.openxmlformats.org/officeDocument/2006/relationships/printerSettings" Target="../printerSettings/printerSettings644.bin"/><Relationship Id="rId24" Type="http://schemas.openxmlformats.org/officeDocument/2006/relationships/drawing" Target="../drawings/drawing59.xml"/><Relationship Id="rId5" Type="http://schemas.openxmlformats.org/officeDocument/2006/relationships/printerSettings" Target="../printerSettings/printerSettings638.bin"/><Relationship Id="rId15" Type="http://schemas.openxmlformats.org/officeDocument/2006/relationships/printerSettings" Target="../printerSettings/printerSettings648.bin"/><Relationship Id="rId23" Type="http://schemas.openxmlformats.org/officeDocument/2006/relationships/printerSettings" Target="../printerSettings/printerSettings654.bin"/><Relationship Id="rId10" Type="http://schemas.openxmlformats.org/officeDocument/2006/relationships/printerSettings" Target="../printerSettings/printerSettings643.bin"/><Relationship Id="rId19" Type="http://schemas.openxmlformats.org/officeDocument/2006/relationships/printerSettings" Target="../printerSettings/printerSettings652.bin"/><Relationship Id="rId4" Type="http://schemas.openxmlformats.org/officeDocument/2006/relationships/printerSettings" Target="../printerSettings/printerSettings637.bin"/><Relationship Id="rId9" Type="http://schemas.openxmlformats.org/officeDocument/2006/relationships/printerSettings" Target="../printerSettings/printerSettings642.bin"/><Relationship Id="rId14" Type="http://schemas.openxmlformats.org/officeDocument/2006/relationships/printerSettings" Target="../printerSettings/printerSettings647.bin"/><Relationship Id="rId22" Type="http://schemas.openxmlformats.org/officeDocument/2006/relationships/hyperlink" Target="mailto:SG094-Sales@msc.com"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2.bin"/><Relationship Id="rId13" Type="http://schemas.openxmlformats.org/officeDocument/2006/relationships/printerSettings" Target="../printerSettings/printerSettings97.bin"/><Relationship Id="rId18" Type="http://schemas.openxmlformats.org/officeDocument/2006/relationships/printerSettings" Target="../printerSettings/printerSettings102.bin"/><Relationship Id="rId3" Type="http://schemas.openxmlformats.org/officeDocument/2006/relationships/printerSettings" Target="../printerSettings/printerSettings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17" Type="http://schemas.openxmlformats.org/officeDocument/2006/relationships/printerSettings" Target="../printerSettings/printerSettings101.bin"/><Relationship Id="rId2" Type="http://schemas.openxmlformats.org/officeDocument/2006/relationships/printerSettings" Target="../printerSettings/printerSettings86.bin"/><Relationship Id="rId16" Type="http://schemas.openxmlformats.org/officeDocument/2006/relationships/printerSettings" Target="../printerSettings/printerSettings100.bin"/><Relationship Id="rId20" Type="http://schemas.openxmlformats.org/officeDocument/2006/relationships/printerSettings" Target="../printerSettings/printerSettings104.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5" Type="http://schemas.openxmlformats.org/officeDocument/2006/relationships/printerSettings" Target="../printerSettings/printerSettings99.bin"/><Relationship Id="rId23" Type="http://schemas.openxmlformats.org/officeDocument/2006/relationships/drawing" Target="../drawings/drawing6.xml"/><Relationship Id="rId10" Type="http://schemas.openxmlformats.org/officeDocument/2006/relationships/printerSettings" Target="../printerSettings/printerSettings94.bin"/><Relationship Id="rId19" Type="http://schemas.openxmlformats.org/officeDocument/2006/relationships/printerSettings" Target="../printerSettings/printerSettings103.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 Id="rId14" Type="http://schemas.openxmlformats.org/officeDocument/2006/relationships/printerSettings" Target="../printerSettings/printerSettings98.bin"/><Relationship Id="rId22" Type="http://schemas.openxmlformats.org/officeDocument/2006/relationships/printerSettings" Target="../printerSettings/printerSettings105.bin"/></Relationships>
</file>

<file path=xl/worksheets/_rels/sheet60.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drawing" Target="../drawings/drawing60.xml"/><Relationship Id="rId7" Type="http://schemas.openxmlformats.org/officeDocument/2006/relationships/control" Target="../activeX/activeX2.xml"/><Relationship Id="rId2" Type="http://schemas.openxmlformats.org/officeDocument/2006/relationships/printerSettings" Target="../printerSettings/printerSettings655.bin"/><Relationship Id="rId1" Type="http://schemas.openxmlformats.org/officeDocument/2006/relationships/hyperlink" Target="mailto:SG094-Sales@msc.com" TargetMode="External"/><Relationship Id="rId6" Type="http://schemas.openxmlformats.org/officeDocument/2006/relationships/image" Target="../media/image4.emf"/><Relationship Id="rId5" Type="http://schemas.openxmlformats.org/officeDocument/2006/relationships/control" Target="../activeX/activeX1.xml"/><Relationship Id="rId4" Type="http://schemas.openxmlformats.org/officeDocument/2006/relationships/vmlDrawing" Target="../drawings/vmlDrawing4.vml"/><Relationship Id="rId9" Type="http://schemas.openxmlformats.org/officeDocument/2006/relationships/image" Target="../media/image5.emf"/></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663.bin"/><Relationship Id="rId13" Type="http://schemas.openxmlformats.org/officeDocument/2006/relationships/printerSettings" Target="../printerSettings/printerSettings668.bin"/><Relationship Id="rId18" Type="http://schemas.openxmlformats.org/officeDocument/2006/relationships/printerSettings" Target="../printerSettings/printerSettings672.bin"/><Relationship Id="rId3" Type="http://schemas.openxmlformats.org/officeDocument/2006/relationships/printerSettings" Target="../printerSettings/printerSettings658.bin"/><Relationship Id="rId7" Type="http://schemas.openxmlformats.org/officeDocument/2006/relationships/printerSettings" Target="../printerSettings/printerSettings662.bin"/><Relationship Id="rId12" Type="http://schemas.openxmlformats.org/officeDocument/2006/relationships/printerSettings" Target="../printerSettings/printerSettings66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657.bin"/><Relationship Id="rId16" Type="http://schemas.openxmlformats.org/officeDocument/2006/relationships/printerSettings" Target="../printerSettings/printerSettings671.bin"/><Relationship Id="rId1" Type="http://schemas.openxmlformats.org/officeDocument/2006/relationships/printerSettings" Target="../printerSettings/printerSettings656.bin"/><Relationship Id="rId6" Type="http://schemas.openxmlformats.org/officeDocument/2006/relationships/printerSettings" Target="../printerSettings/printerSettings661.bin"/><Relationship Id="rId11" Type="http://schemas.openxmlformats.org/officeDocument/2006/relationships/printerSettings" Target="../printerSettings/printerSettings666.bin"/><Relationship Id="rId5" Type="http://schemas.openxmlformats.org/officeDocument/2006/relationships/printerSettings" Target="../printerSettings/printerSettings660.bin"/><Relationship Id="rId15" Type="http://schemas.openxmlformats.org/officeDocument/2006/relationships/printerSettings" Target="../printerSettings/printerSettings670.bin"/><Relationship Id="rId10" Type="http://schemas.openxmlformats.org/officeDocument/2006/relationships/printerSettings" Target="../printerSettings/printerSettings665.bin"/><Relationship Id="rId19" Type="http://schemas.openxmlformats.org/officeDocument/2006/relationships/drawing" Target="../drawings/drawing61.xml"/><Relationship Id="rId4" Type="http://schemas.openxmlformats.org/officeDocument/2006/relationships/printerSettings" Target="../printerSettings/printerSettings659.bin"/><Relationship Id="rId9" Type="http://schemas.openxmlformats.org/officeDocument/2006/relationships/printerSettings" Target="../printerSettings/printerSettings664.bin"/><Relationship Id="rId14" Type="http://schemas.openxmlformats.org/officeDocument/2006/relationships/printerSettings" Target="../printerSettings/printerSettings669.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80.bin"/><Relationship Id="rId13" Type="http://schemas.openxmlformats.org/officeDocument/2006/relationships/printerSettings" Target="../printerSettings/printerSettings685.bin"/><Relationship Id="rId18" Type="http://schemas.openxmlformats.org/officeDocument/2006/relationships/printerSettings" Target="../printerSettings/printerSettings690.bin"/><Relationship Id="rId26" Type="http://schemas.openxmlformats.org/officeDocument/2006/relationships/control" Target="../activeX/activeX4.xml"/><Relationship Id="rId3" Type="http://schemas.openxmlformats.org/officeDocument/2006/relationships/printerSettings" Target="../printerSettings/printerSettings675.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79.bin"/><Relationship Id="rId12" Type="http://schemas.openxmlformats.org/officeDocument/2006/relationships/printerSettings" Target="../printerSettings/printerSettings684.bin"/><Relationship Id="rId17" Type="http://schemas.openxmlformats.org/officeDocument/2006/relationships/printerSettings" Target="../printerSettings/printerSettings689.bin"/><Relationship Id="rId25" Type="http://schemas.openxmlformats.org/officeDocument/2006/relationships/vmlDrawing" Target="../drawings/vmlDrawing5.vml"/><Relationship Id="rId2" Type="http://schemas.openxmlformats.org/officeDocument/2006/relationships/printerSettings" Target="../printerSettings/printerSettings674.bin"/><Relationship Id="rId16" Type="http://schemas.openxmlformats.org/officeDocument/2006/relationships/printerSettings" Target="../printerSettings/printerSettings688.bin"/><Relationship Id="rId20" Type="http://schemas.openxmlformats.org/officeDocument/2006/relationships/printerSettings" Target="../printerSettings/printerSettings692.bin"/><Relationship Id="rId29" Type="http://schemas.openxmlformats.org/officeDocument/2006/relationships/control" Target="../activeX/activeX6.xml"/><Relationship Id="rId1" Type="http://schemas.openxmlformats.org/officeDocument/2006/relationships/printerSettings" Target="../printerSettings/printerSettings673.bin"/><Relationship Id="rId6" Type="http://schemas.openxmlformats.org/officeDocument/2006/relationships/printerSettings" Target="../printerSettings/printerSettings678.bin"/><Relationship Id="rId11" Type="http://schemas.openxmlformats.org/officeDocument/2006/relationships/printerSettings" Target="../printerSettings/printerSettings683.bin"/><Relationship Id="rId24" Type="http://schemas.openxmlformats.org/officeDocument/2006/relationships/drawing" Target="../drawings/drawing62.xml"/><Relationship Id="rId5" Type="http://schemas.openxmlformats.org/officeDocument/2006/relationships/printerSettings" Target="../printerSettings/printerSettings677.bin"/><Relationship Id="rId15" Type="http://schemas.openxmlformats.org/officeDocument/2006/relationships/printerSettings" Target="../printerSettings/printerSettings687.bin"/><Relationship Id="rId23" Type="http://schemas.openxmlformats.org/officeDocument/2006/relationships/printerSettings" Target="../printerSettings/printerSettings693.bin"/><Relationship Id="rId28" Type="http://schemas.openxmlformats.org/officeDocument/2006/relationships/control" Target="../activeX/activeX5.xml"/><Relationship Id="rId10" Type="http://schemas.openxmlformats.org/officeDocument/2006/relationships/printerSettings" Target="../printerSettings/printerSettings682.bin"/><Relationship Id="rId19" Type="http://schemas.openxmlformats.org/officeDocument/2006/relationships/printerSettings" Target="../printerSettings/printerSettings691.bin"/><Relationship Id="rId4" Type="http://schemas.openxmlformats.org/officeDocument/2006/relationships/printerSettings" Target="../printerSettings/printerSettings676.bin"/><Relationship Id="rId9" Type="http://schemas.openxmlformats.org/officeDocument/2006/relationships/printerSettings" Target="../printerSettings/printerSettings681.bin"/><Relationship Id="rId14" Type="http://schemas.openxmlformats.org/officeDocument/2006/relationships/printerSettings" Target="../printerSettings/printerSettings686.bin"/><Relationship Id="rId22" Type="http://schemas.openxmlformats.org/officeDocument/2006/relationships/hyperlink" Target="mailto:SG094-Sales@msc.com" TargetMode="External"/><Relationship Id="rId27" Type="http://schemas.openxmlformats.org/officeDocument/2006/relationships/image" Target="../media/image6.emf"/><Relationship Id="rId30" Type="http://schemas.openxmlformats.org/officeDocument/2006/relationships/image" Target="../media/image7.emf"/></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701.bin"/><Relationship Id="rId3" Type="http://schemas.openxmlformats.org/officeDocument/2006/relationships/printerSettings" Target="../printerSettings/printerSettings696.bin"/><Relationship Id="rId7" Type="http://schemas.openxmlformats.org/officeDocument/2006/relationships/printerSettings" Target="../printerSettings/printerSettings700.bin"/><Relationship Id="rId2" Type="http://schemas.openxmlformats.org/officeDocument/2006/relationships/printerSettings" Target="../printerSettings/printerSettings695.bin"/><Relationship Id="rId1" Type="http://schemas.openxmlformats.org/officeDocument/2006/relationships/printerSettings" Target="../printerSettings/printerSettings694.bin"/><Relationship Id="rId6" Type="http://schemas.openxmlformats.org/officeDocument/2006/relationships/printerSettings" Target="../printerSettings/printerSettings699.bin"/><Relationship Id="rId5" Type="http://schemas.openxmlformats.org/officeDocument/2006/relationships/printerSettings" Target="../printerSettings/printerSettings698.bin"/><Relationship Id="rId4" Type="http://schemas.openxmlformats.org/officeDocument/2006/relationships/printerSettings" Target="../printerSettings/printerSettings697.bin"/></Relationships>
</file>

<file path=xl/worksheets/_rels/sheet64.xml.rels><?xml version="1.0" encoding="UTF-8" standalone="yes"?>
<Relationships xmlns="http://schemas.openxmlformats.org/package/2006/relationships"><Relationship Id="rId8" Type="http://schemas.openxmlformats.org/officeDocument/2006/relationships/drawing" Target="../drawings/drawing63.xml"/><Relationship Id="rId3" Type="http://schemas.openxmlformats.org/officeDocument/2006/relationships/printerSettings" Target="../printerSettings/printerSettings704.bin"/><Relationship Id="rId7" Type="http://schemas.openxmlformats.org/officeDocument/2006/relationships/printerSettings" Target="../printerSettings/printerSettings708.bin"/><Relationship Id="rId2" Type="http://schemas.openxmlformats.org/officeDocument/2006/relationships/printerSettings" Target="../printerSettings/printerSettings703.bin"/><Relationship Id="rId1" Type="http://schemas.openxmlformats.org/officeDocument/2006/relationships/printerSettings" Target="../printerSettings/printerSettings702.bin"/><Relationship Id="rId6" Type="http://schemas.openxmlformats.org/officeDocument/2006/relationships/printerSettings" Target="../printerSettings/printerSettings707.bin"/><Relationship Id="rId5" Type="http://schemas.openxmlformats.org/officeDocument/2006/relationships/printerSettings" Target="../printerSettings/printerSettings706.bin"/><Relationship Id="rId4" Type="http://schemas.openxmlformats.org/officeDocument/2006/relationships/printerSettings" Target="../printerSettings/printerSettings705.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716.bin"/><Relationship Id="rId13" Type="http://schemas.openxmlformats.org/officeDocument/2006/relationships/printerSettings" Target="../printerSettings/printerSettings721.bin"/><Relationship Id="rId18" Type="http://schemas.openxmlformats.org/officeDocument/2006/relationships/printerSettings" Target="../printerSettings/printerSettings726.bin"/><Relationship Id="rId3" Type="http://schemas.openxmlformats.org/officeDocument/2006/relationships/printerSettings" Target="../printerSettings/printerSettings711.bin"/><Relationship Id="rId21" Type="http://schemas.openxmlformats.org/officeDocument/2006/relationships/printerSettings" Target="../printerSettings/printerSettings729.bin"/><Relationship Id="rId7" Type="http://schemas.openxmlformats.org/officeDocument/2006/relationships/printerSettings" Target="../printerSettings/printerSettings715.bin"/><Relationship Id="rId12" Type="http://schemas.openxmlformats.org/officeDocument/2006/relationships/printerSettings" Target="../printerSettings/printerSettings720.bin"/><Relationship Id="rId17" Type="http://schemas.openxmlformats.org/officeDocument/2006/relationships/printerSettings" Target="../printerSettings/printerSettings725.bin"/><Relationship Id="rId2" Type="http://schemas.openxmlformats.org/officeDocument/2006/relationships/printerSettings" Target="../printerSettings/printerSettings710.bin"/><Relationship Id="rId16" Type="http://schemas.openxmlformats.org/officeDocument/2006/relationships/printerSettings" Target="../printerSettings/printerSettings724.bin"/><Relationship Id="rId20" Type="http://schemas.openxmlformats.org/officeDocument/2006/relationships/printerSettings" Target="../printerSettings/printerSettings728.bin"/><Relationship Id="rId1" Type="http://schemas.openxmlformats.org/officeDocument/2006/relationships/printerSettings" Target="../printerSettings/printerSettings709.bin"/><Relationship Id="rId6" Type="http://schemas.openxmlformats.org/officeDocument/2006/relationships/printerSettings" Target="../printerSettings/printerSettings714.bin"/><Relationship Id="rId11" Type="http://schemas.openxmlformats.org/officeDocument/2006/relationships/printerSettings" Target="../printerSettings/printerSettings719.bin"/><Relationship Id="rId5" Type="http://schemas.openxmlformats.org/officeDocument/2006/relationships/printerSettings" Target="../printerSettings/printerSettings713.bin"/><Relationship Id="rId15" Type="http://schemas.openxmlformats.org/officeDocument/2006/relationships/printerSettings" Target="../printerSettings/printerSettings723.bin"/><Relationship Id="rId10" Type="http://schemas.openxmlformats.org/officeDocument/2006/relationships/printerSettings" Target="../printerSettings/printerSettings718.bin"/><Relationship Id="rId19" Type="http://schemas.openxmlformats.org/officeDocument/2006/relationships/printerSettings" Target="../printerSettings/printerSettings727.bin"/><Relationship Id="rId4" Type="http://schemas.openxmlformats.org/officeDocument/2006/relationships/printerSettings" Target="../printerSettings/printerSettings712.bin"/><Relationship Id="rId9" Type="http://schemas.openxmlformats.org/officeDocument/2006/relationships/printerSettings" Target="../printerSettings/printerSettings717.bin"/><Relationship Id="rId14" Type="http://schemas.openxmlformats.org/officeDocument/2006/relationships/printerSettings" Target="../printerSettings/printerSettings722.bin"/><Relationship Id="rId22"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737.bin"/><Relationship Id="rId13" Type="http://schemas.openxmlformats.org/officeDocument/2006/relationships/printerSettings" Target="../printerSettings/printerSettings742.bin"/><Relationship Id="rId18" Type="http://schemas.openxmlformats.org/officeDocument/2006/relationships/printerSettings" Target="../printerSettings/printerSettings747.bin"/><Relationship Id="rId3" Type="http://schemas.openxmlformats.org/officeDocument/2006/relationships/printerSettings" Target="../printerSettings/printerSettings732.bin"/><Relationship Id="rId7" Type="http://schemas.openxmlformats.org/officeDocument/2006/relationships/printerSettings" Target="../printerSettings/printerSettings736.bin"/><Relationship Id="rId12" Type="http://schemas.openxmlformats.org/officeDocument/2006/relationships/printerSettings" Target="../printerSettings/printerSettings741.bin"/><Relationship Id="rId17" Type="http://schemas.openxmlformats.org/officeDocument/2006/relationships/printerSettings" Target="../printerSettings/printerSettings746.bin"/><Relationship Id="rId2" Type="http://schemas.openxmlformats.org/officeDocument/2006/relationships/printerSettings" Target="../printerSettings/printerSettings731.bin"/><Relationship Id="rId16" Type="http://schemas.openxmlformats.org/officeDocument/2006/relationships/printerSettings" Target="../printerSettings/printerSettings745.bin"/><Relationship Id="rId1" Type="http://schemas.openxmlformats.org/officeDocument/2006/relationships/printerSettings" Target="../printerSettings/printerSettings730.bin"/><Relationship Id="rId6" Type="http://schemas.openxmlformats.org/officeDocument/2006/relationships/printerSettings" Target="../printerSettings/printerSettings735.bin"/><Relationship Id="rId11" Type="http://schemas.openxmlformats.org/officeDocument/2006/relationships/printerSettings" Target="../printerSettings/printerSettings740.bin"/><Relationship Id="rId5" Type="http://schemas.openxmlformats.org/officeDocument/2006/relationships/printerSettings" Target="../printerSettings/printerSettings734.bin"/><Relationship Id="rId15" Type="http://schemas.openxmlformats.org/officeDocument/2006/relationships/printerSettings" Target="../printerSettings/printerSettings744.bin"/><Relationship Id="rId10" Type="http://schemas.openxmlformats.org/officeDocument/2006/relationships/printerSettings" Target="../printerSettings/printerSettings739.bin"/><Relationship Id="rId19" Type="http://schemas.openxmlformats.org/officeDocument/2006/relationships/drawing" Target="../drawings/drawing65.xml"/><Relationship Id="rId4" Type="http://schemas.openxmlformats.org/officeDocument/2006/relationships/printerSettings" Target="../printerSettings/printerSettings733.bin"/><Relationship Id="rId9" Type="http://schemas.openxmlformats.org/officeDocument/2006/relationships/printerSettings" Target="../printerSettings/printerSettings738.bin"/><Relationship Id="rId14" Type="http://schemas.openxmlformats.org/officeDocument/2006/relationships/printerSettings" Target="../printerSettings/printerSettings74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printerSettings" Target="../printerSettings/printerSettings118.bin"/><Relationship Id="rId18" Type="http://schemas.openxmlformats.org/officeDocument/2006/relationships/printerSettings" Target="../printerSettings/printerSettings123.bin"/><Relationship Id="rId3" Type="http://schemas.openxmlformats.org/officeDocument/2006/relationships/printerSettings" Target="../printerSettings/printerSettings108.bin"/><Relationship Id="rId21" Type="http://schemas.openxmlformats.org/officeDocument/2006/relationships/hyperlink" Target="mailto:SG094-Sales@msc.com" TargetMode="External"/><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17" Type="http://schemas.openxmlformats.org/officeDocument/2006/relationships/printerSettings" Target="../printerSettings/printerSettings122.bin"/><Relationship Id="rId2" Type="http://schemas.openxmlformats.org/officeDocument/2006/relationships/printerSettings" Target="../printerSettings/printerSettings107.bin"/><Relationship Id="rId16" Type="http://schemas.openxmlformats.org/officeDocument/2006/relationships/printerSettings" Target="../printerSettings/printerSettings121.bin"/><Relationship Id="rId20" Type="http://schemas.openxmlformats.org/officeDocument/2006/relationships/printerSettings" Target="../printerSettings/printerSettings125.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5" Type="http://schemas.openxmlformats.org/officeDocument/2006/relationships/printerSettings" Target="../printerSettings/printerSettings120.bin"/><Relationship Id="rId23" Type="http://schemas.openxmlformats.org/officeDocument/2006/relationships/drawing" Target="../drawings/drawing7.xml"/><Relationship Id="rId10" Type="http://schemas.openxmlformats.org/officeDocument/2006/relationships/printerSettings" Target="../printerSettings/printerSettings115.bin"/><Relationship Id="rId19" Type="http://schemas.openxmlformats.org/officeDocument/2006/relationships/printerSettings" Target="../printerSettings/printerSettings124.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 Id="rId14" Type="http://schemas.openxmlformats.org/officeDocument/2006/relationships/printerSettings" Target="../printerSettings/printerSettings119.bin"/><Relationship Id="rId22" Type="http://schemas.openxmlformats.org/officeDocument/2006/relationships/printerSettings" Target="../printerSettings/printerSettings12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34.bin"/><Relationship Id="rId13" Type="http://schemas.openxmlformats.org/officeDocument/2006/relationships/printerSettings" Target="../printerSettings/printerSettings139.bin"/><Relationship Id="rId18" Type="http://schemas.openxmlformats.org/officeDocument/2006/relationships/printerSettings" Target="../printerSettings/printerSettings143.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12" Type="http://schemas.openxmlformats.org/officeDocument/2006/relationships/printerSettings" Target="../printerSettings/printerSettings138.bin"/><Relationship Id="rId17" Type="http://schemas.openxmlformats.org/officeDocument/2006/relationships/hyperlink" Target="mailto:SG094-Sales@msc.com" TargetMode="External"/><Relationship Id="rId2" Type="http://schemas.openxmlformats.org/officeDocument/2006/relationships/printerSettings" Target="../printerSettings/printerSettings128.bin"/><Relationship Id="rId16" Type="http://schemas.openxmlformats.org/officeDocument/2006/relationships/printerSettings" Target="../printerSettings/printerSettings142.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11" Type="http://schemas.openxmlformats.org/officeDocument/2006/relationships/printerSettings" Target="../printerSettings/printerSettings137.bin"/><Relationship Id="rId5" Type="http://schemas.openxmlformats.org/officeDocument/2006/relationships/printerSettings" Target="../printerSettings/printerSettings131.bin"/><Relationship Id="rId15" Type="http://schemas.openxmlformats.org/officeDocument/2006/relationships/printerSettings" Target="../printerSettings/printerSettings141.bin"/><Relationship Id="rId10" Type="http://schemas.openxmlformats.org/officeDocument/2006/relationships/printerSettings" Target="../printerSettings/printerSettings136.bin"/><Relationship Id="rId19" Type="http://schemas.openxmlformats.org/officeDocument/2006/relationships/drawing" Target="../drawings/drawing8.xml"/><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 Id="rId14"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146.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hyperlink" Target="mailto:SG094-Sales@msc.com" TargetMode="External"/><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87C0-4D56-405A-94D8-219738AA5E9E}">
  <sheetPr codeName="Sheet2">
    <tabColor rgb="FFFF3300"/>
  </sheetPr>
  <dimension ref="A102:E169"/>
  <sheetViews>
    <sheetView topLeftCell="A113" zoomScale="115" zoomScaleNormal="115" workbookViewId="0">
      <selection activeCell="E144" sqref="E144"/>
    </sheetView>
  </sheetViews>
  <sheetFormatPr defaultRowHeight="12.75"/>
  <cols>
    <col min="1" max="1" width="12.5703125" customWidth="1"/>
  </cols>
  <sheetData>
    <row r="102" spans="1:5">
      <c r="A102" s="938" t="s">
        <v>0</v>
      </c>
      <c r="B102" s="935"/>
      <c r="C102" s="935"/>
      <c r="D102" s="2265"/>
      <c r="E102" s="24"/>
    </row>
    <row r="103" spans="1:5">
      <c r="A103" s="935" t="s">
        <v>1</v>
      </c>
      <c r="B103" s="935"/>
      <c r="C103" s="936" t="s">
        <v>2</v>
      </c>
      <c r="D103" s="2265"/>
      <c r="E103" s="24"/>
    </row>
    <row r="104" spans="1:5">
      <c r="A104" s="935"/>
      <c r="B104" s="935"/>
      <c r="C104" s="936"/>
      <c r="D104" s="2265"/>
      <c r="E104" s="24"/>
    </row>
    <row r="105" spans="1:5">
      <c r="A105" s="935"/>
      <c r="B105" s="935"/>
      <c r="C105" s="937"/>
      <c r="D105" s="2265"/>
      <c r="E105" s="24"/>
    </row>
    <row r="106" spans="1:5">
      <c r="A106" s="935" t="s">
        <v>3</v>
      </c>
      <c r="B106" s="935" t="s">
        <v>4</v>
      </c>
      <c r="C106" s="937" t="s">
        <v>5</v>
      </c>
      <c r="D106" s="2265"/>
      <c r="E106" s="24"/>
    </row>
    <row r="107" spans="1:5">
      <c r="A107" s="935" t="s">
        <v>6</v>
      </c>
      <c r="B107" s="935" t="s">
        <v>7</v>
      </c>
      <c r="C107" s="937" t="s">
        <v>8</v>
      </c>
      <c r="D107" s="2265"/>
      <c r="E107" s="24"/>
    </row>
    <row r="108" spans="1:5">
      <c r="A108" s="935" t="s">
        <v>9</v>
      </c>
      <c r="B108" s="935" t="s">
        <v>10</v>
      </c>
      <c r="C108" s="937" t="s">
        <v>11</v>
      </c>
      <c r="D108" s="2265"/>
      <c r="E108" s="24"/>
    </row>
    <row r="109" spans="1:5">
      <c r="A109" s="1156" t="s">
        <v>12</v>
      </c>
      <c r="B109" s="935" t="s">
        <v>13</v>
      </c>
      <c r="C109" s="937" t="s">
        <v>14</v>
      </c>
      <c r="D109" s="2265"/>
      <c r="E109" s="24"/>
    </row>
    <row r="110" spans="1:5">
      <c r="A110" s="935" t="s">
        <v>15</v>
      </c>
      <c r="B110" s="935" t="s">
        <v>16</v>
      </c>
      <c r="C110" s="937" t="s">
        <v>17</v>
      </c>
      <c r="D110" s="2265"/>
      <c r="E110" s="24"/>
    </row>
    <row r="111" spans="1:5">
      <c r="A111" s="935" t="s">
        <v>18</v>
      </c>
      <c r="B111" s="935" t="s">
        <v>19</v>
      </c>
      <c r="C111" s="937" t="s">
        <v>20</v>
      </c>
      <c r="D111" s="2265"/>
      <c r="E111" s="24"/>
    </row>
    <row r="112" spans="1:5">
      <c r="A112" s="935" t="s">
        <v>21</v>
      </c>
      <c r="B112" s="935" t="s">
        <v>22</v>
      </c>
      <c r="C112" s="937" t="s">
        <v>23</v>
      </c>
      <c r="D112" s="2265"/>
      <c r="E112" s="24"/>
    </row>
    <row r="113" spans="1:5">
      <c r="A113" s="935" t="s">
        <v>24</v>
      </c>
      <c r="B113" s="935" t="s">
        <v>25</v>
      </c>
      <c r="C113" s="937" t="s">
        <v>26</v>
      </c>
      <c r="D113" s="2265"/>
      <c r="E113" s="24"/>
    </row>
    <row r="114" spans="1:5">
      <c r="A114" s="935" t="s">
        <v>27</v>
      </c>
      <c r="B114" s="935" t="s">
        <v>28</v>
      </c>
      <c r="C114" s="937" t="s">
        <v>29</v>
      </c>
    </row>
    <row r="115" spans="1:5">
      <c r="A115" s="935" t="s">
        <v>30</v>
      </c>
      <c r="B115" s="935" t="s">
        <v>31</v>
      </c>
      <c r="C115" s="937" t="s">
        <v>32</v>
      </c>
      <c r="D115" s="2265"/>
      <c r="E115" s="24"/>
    </row>
    <row r="116" spans="1:5">
      <c r="A116" s="935" t="s">
        <v>33</v>
      </c>
      <c r="B116" s="935" t="s">
        <v>34</v>
      </c>
      <c r="C116" s="937" t="s">
        <v>35</v>
      </c>
      <c r="D116" s="2265"/>
      <c r="E116" s="24"/>
    </row>
    <row r="117" spans="1:5">
      <c r="A117" s="935"/>
      <c r="B117" s="935"/>
      <c r="C117" s="2736"/>
      <c r="D117" s="2265"/>
      <c r="E117" s="24"/>
    </row>
    <row r="119" spans="1:5">
      <c r="A119" s="935" t="s">
        <v>36</v>
      </c>
      <c r="B119" s="935" t="s">
        <v>37</v>
      </c>
      <c r="C119" s="935"/>
      <c r="D119" s="2265"/>
      <c r="E119" s="24"/>
    </row>
    <row r="120" spans="1:5">
      <c r="A120" s="935"/>
      <c r="B120" s="935"/>
      <c r="C120" s="935"/>
      <c r="D120" s="2265"/>
      <c r="E120" s="24"/>
    </row>
    <row r="121" spans="1:5">
      <c r="A121" s="938" t="s">
        <v>38</v>
      </c>
      <c r="B121" s="938"/>
      <c r="C121" s="935"/>
      <c r="D121" s="2265"/>
      <c r="E121" s="24"/>
    </row>
    <row r="122" spans="1:5">
      <c r="A122" s="935" t="s">
        <v>39</v>
      </c>
      <c r="B122" s="935" t="s">
        <v>40</v>
      </c>
      <c r="C122" s="2199" t="s">
        <v>41</v>
      </c>
      <c r="D122" s="2265"/>
      <c r="E122" s="24"/>
    </row>
    <row r="123" spans="1:5">
      <c r="A123" s="935"/>
      <c r="B123" s="935"/>
      <c r="C123" s="936"/>
      <c r="D123" s="2265"/>
      <c r="E123" s="24"/>
    </row>
    <row r="124" spans="1:5">
      <c r="A124" s="935" t="s">
        <v>42</v>
      </c>
      <c r="B124" s="935" t="s">
        <v>43</v>
      </c>
      <c r="C124" s="936" t="s">
        <v>44</v>
      </c>
      <c r="D124" s="2265"/>
      <c r="E124" s="24"/>
    </row>
    <row r="125" spans="1:5">
      <c r="A125" s="935" t="s">
        <v>45</v>
      </c>
      <c r="B125" s="935" t="s">
        <v>46</v>
      </c>
      <c r="C125" s="936" t="s">
        <v>47</v>
      </c>
      <c r="D125" s="2265"/>
      <c r="E125" s="24"/>
    </row>
    <row r="126" spans="1:5">
      <c r="A126" s="1156" t="s">
        <v>48</v>
      </c>
      <c r="B126" s="935" t="s">
        <v>49</v>
      </c>
      <c r="C126" s="936" t="s">
        <v>50</v>
      </c>
      <c r="D126" s="2265"/>
      <c r="E126" s="24"/>
    </row>
    <row r="127" spans="1:5">
      <c r="A127" s="935" t="s">
        <v>51</v>
      </c>
      <c r="B127" s="935" t="s">
        <v>52</v>
      </c>
      <c r="C127" s="936" t="s">
        <v>53</v>
      </c>
      <c r="D127" s="2265"/>
      <c r="E127" s="24"/>
    </row>
    <row r="128" spans="1:5">
      <c r="A128" s="935" t="s">
        <v>54</v>
      </c>
      <c r="B128" s="935" t="s">
        <v>55</v>
      </c>
      <c r="C128" s="936" t="s">
        <v>56</v>
      </c>
      <c r="D128" s="2265"/>
      <c r="E128" s="24"/>
    </row>
    <row r="129" spans="1:5">
      <c r="A129" s="935" t="s">
        <v>57</v>
      </c>
      <c r="B129" s="935" t="s">
        <v>58</v>
      </c>
      <c r="C129" s="936" t="s">
        <v>59</v>
      </c>
      <c r="D129" s="2265"/>
      <c r="E129" s="24"/>
    </row>
    <row r="130" spans="1:5">
      <c r="A130" s="935" t="s">
        <v>60</v>
      </c>
      <c r="B130" s="935" t="s">
        <v>37</v>
      </c>
      <c r="C130" s="936" t="s">
        <v>61</v>
      </c>
      <c r="D130" s="2265"/>
      <c r="E130" s="24"/>
    </row>
    <row r="131" spans="1:5">
      <c r="A131" s="935" t="s">
        <v>62</v>
      </c>
      <c r="B131" s="935" t="s">
        <v>62</v>
      </c>
      <c r="C131" s="936" t="s">
        <v>62</v>
      </c>
      <c r="D131" s="2265"/>
      <c r="E131" s="24"/>
    </row>
    <row r="132" spans="1:5">
      <c r="A132" s="935"/>
      <c r="B132" s="935"/>
      <c r="C132" s="936"/>
      <c r="D132" s="2265"/>
      <c r="E132" s="24"/>
    </row>
    <row r="133" spans="1:5">
      <c r="A133" s="935"/>
      <c r="B133" s="935"/>
      <c r="C133" s="936"/>
      <c r="D133" s="2265"/>
      <c r="E133" s="24"/>
    </row>
    <row r="134" spans="1:5">
      <c r="A134" s="935" t="s">
        <v>63</v>
      </c>
      <c r="B134" s="935" t="s">
        <v>64</v>
      </c>
      <c r="C134" s="935"/>
      <c r="D134" s="2265"/>
      <c r="E134" s="24"/>
    </row>
    <row r="135" spans="1:5">
      <c r="A135" s="935"/>
      <c r="B135" s="79"/>
      <c r="C135" s="935"/>
      <c r="D135" s="2265"/>
      <c r="E135" s="24"/>
    </row>
    <row r="136" spans="1:5">
      <c r="A136" s="938" t="s">
        <v>65</v>
      </c>
      <c r="B136" s="79" t="s">
        <v>66</v>
      </c>
      <c r="C136" s="938"/>
      <c r="D136" s="2265"/>
      <c r="E136" s="24"/>
    </row>
    <row r="137" spans="1:5">
      <c r="A137" s="935" t="s">
        <v>67</v>
      </c>
      <c r="B137" s="935" t="s">
        <v>66</v>
      </c>
      <c r="C137" s="936" t="s">
        <v>68</v>
      </c>
      <c r="D137" s="2265"/>
      <c r="E137" s="24"/>
    </row>
    <row r="138" spans="1:5">
      <c r="A138" s="935" t="s">
        <v>69</v>
      </c>
      <c r="B138" s="935"/>
      <c r="C138" s="936" t="s">
        <v>70</v>
      </c>
      <c r="D138" s="2265"/>
      <c r="E138" s="24"/>
    </row>
    <row r="139" spans="1:5">
      <c r="A139" s="935" t="s">
        <v>71</v>
      </c>
      <c r="B139" s="935" t="s">
        <v>72</v>
      </c>
      <c r="C139" s="936" t="s">
        <v>73</v>
      </c>
      <c r="D139" s="2265"/>
      <c r="E139" s="24"/>
    </row>
    <row r="140" spans="1:5">
      <c r="A140" s="935" t="s">
        <v>74</v>
      </c>
      <c r="B140" s="935" t="s">
        <v>75</v>
      </c>
      <c r="C140" s="936" t="s">
        <v>76</v>
      </c>
      <c r="D140" s="2265"/>
      <c r="E140" s="24"/>
    </row>
    <row r="141" spans="1:5">
      <c r="A141" s="935" t="s">
        <v>77</v>
      </c>
      <c r="B141" s="935" t="s">
        <v>78</v>
      </c>
      <c r="C141" s="936" t="s">
        <v>79</v>
      </c>
      <c r="D141" s="2265"/>
      <c r="E141" s="24"/>
    </row>
    <row r="142" spans="1:5">
      <c r="A142" s="935" t="s">
        <v>80</v>
      </c>
      <c r="B142" s="935" t="s">
        <v>81</v>
      </c>
      <c r="C142" s="939" t="s">
        <v>82</v>
      </c>
      <c r="D142" s="2265"/>
      <c r="E142" s="24"/>
    </row>
    <row r="143" spans="1:5">
      <c r="A143" s="935" t="s">
        <v>83</v>
      </c>
      <c r="B143" s="935" t="s">
        <v>84</v>
      </c>
      <c r="C143" s="936" t="s">
        <v>85</v>
      </c>
      <c r="D143" s="2265"/>
      <c r="E143" s="24"/>
    </row>
    <row r="144" spans="1:5">
      <c r="A144" s="935" t="s">
        <v>86</v>
      </c>
      <c r="B144" s="935" t="s">
        <v>87</v>
      </c>
      <c r="C144" s="2200" t="s">
        <v>88</v>
      </c>
      <c r="D144" s="2265"/>
      <c r="E144" s="24"/>
    </row>
    <row r="145" spans="1:5">
      <c r="A145" s="935" t="s">
        <v>89</v>
      </c>
      <c r="B145" s="935" t="s">
        <v>90</v>
      </c>
      <c r="C145" s="2201" t="s">
        <v>91</v>
      </c>
      <c r="D145" s="2265"/>
      <c r="E145" s="24"/>
    </row>
    <row r="146" spans="1:5">
      <c r="A146" s="935"/>
      <c r="B146" s="935"/>
      <c r="C146" s="2201"/>
      <c r="D146" s="2265"/>
      <c r="E146" s="24"/>
    </row>
    <row r="147" spans="1:5">
      <c r="A147" s="935"/>
      <c r="B147" s="935"/>
      <c r="C147" s="935"/>
      <c r="D147" s="2265"/>
      <c r="E147" s="24"/>
    </row>
    <row r="148" spans="1:5">
      <c r="A148" s="935"/>
      <c r="B148" s="935"/>
      <c r="C148" s="935"/>
      <c r="D148" s="2265"/>
      <c r="E148" s="24"/>
    </row>
    <row r="149" spans="1:5">
      <c r="A149" s="935" t="s">
        <v>63</v>
      </c>
      <c r="B149" s="935" t="s">
        <v>92</v>
      </c>
      <c r="C149" s="935"/>
      <c r="D149" s="2265"/>
      <c r="E149" s="24"/>
    </row>
    <row r="150" spans="1:5">
      <c r="A150" s="2265"/>
      <c r="B150" s="1"/>
      <c r="C150" s="2"/>
      <c r="D150" s="2"/>
      <c r="E150" s="24"/>
    </row>
    <row r="151" spans="1:5">
      <c r="A151" s="2266" t="s">
        <v>93</v>
      </c>
      <c r="B151" s="646" t="s">
        <v>94</v>
      </c>
      <c r="C151" s="2"/>
      <c r="D151" s="2"/>
      <c r="E151" s="24"/>
    </row>
    <row r="152" spans="1:5">
      <c r="A152" s="2266" t="s">
        <v>95</v>
      </c>
      <c r="B152" s="2267" t="s">
        <v>96</v>
      </c>
      <c r="C152" s="247"/>
      <c r="D152" s="2"/>
    </row>
    <row r="153" spans="1:5">
      <c r="A153" s="246"/>
      <c r="B153" s="1"/>
      <c r="C153" s="247"/>
      <c r="D153" s="2"/>
    </row>
    <row r="154" spans="1:5">
      <c r="A154" s="246"/>
      <c r="B154" s="1"/>
      <c r="C154" s="247"/>
      <c r="D154" s="2"/>
    </row>
    <row r="155" spans="1:5">
      <c r="A155" s="246"/>
      <c r="B155" s="1"/>
      <c r="C155" s="247"/>
      <c r="D155" s="2"/>
    </row>
    <row r="156" spans="1:5">
      <c r="A156" s="246"/>
      <c r="B156" s="1"/>
      <c r="C156" s="247"/>
      <c r="D156" s="2"/>
    </row>
    <row r="157" spans="1:5">
      <c r="A157" s="246"/>
      <c r="B157" s="1"/>
      <c r="C157" s="247"/>
      <c r="D157" s="2"/>
    </row>
    <row r="158" spans="1:5">
      <c r="A158" s="246"/>
      <c r="B158" s="1"/>
      <c r="C158" s="247"/>
      <c r="D158" s="2"/>
    </row>
    <row r="159" spans="1:5">
      <c r="A159" s="246"/>
      <c r="B159" s="1"/>
      <c r="C159" s="247"/>
      <c r="D159" s="2"/>
    </row>
    <row r="160" spans="1:5">
      <c r="A160" s="246"/>
      <c r="B160" s="1"/>
      <c r="C160" s="247"/>
      <c r="D160" s="2"/>
    </row>
    <row r="161" spans="1:4">
      <c r="A161" s="246"/>
      <c r="B161" s="1"/>
      <c r="C161" s="247"/>
      <c r="D161" s="2"/>
    </row>
    <row r="162" spans="1:4">
      <c r="A162" s="246"/>
      <c r="B162" s="1"/>
      <c r="C162" s="247"/>
      <c r="D162" s="2"/>
    </row>
    <row r="163" spans="1:4">
      <c r="A163" s="246"/>
      <c r="B163" s="1"/>
      <c r="C163" s="247"/>
      <c r="D163" s="2"/>
    </row>
    <row r="164" spans="1:4">
      <c r="A164" s="246"/>
      <c r="B164" s="1"/>
      <c r="C164" s="247"/>
      <c r="D164" s="2"/>
    </row>
    <row r="165" spans="1:4">
      <c r="A165" s="246"/>
      <c r="B165" s="1"/>
      <c r="C165" s="247"/>
      <c r="D165" s="2"/>
    </row>
    <row r="166" spans="1:4">
      <c r="A166" s="246"/>
      <c r="B166" s="1"/>
      <c r="C166" s="247"/>
      <c r="D166" s="2"/>
    </row>
    <row r="167" spans="1:4">
      <c r="A167" s="246"/>
      <c r="B167" s="1"/>
      <c r="C167" s="247"/>
      <c r="D167" s="2"/>
    </row>
    <row r="168" spans="1:4">
      <c r="A168" s="246"/>
      <c r="B168" s="1"/>
      <c r="C168" s="247"/>
      <c r="D168" s="2"/>
    </row>
    <row r="169" spans="1:4">
      <c r="A169" s="246"/>
      <c r="B169" s="1"/>
      <c r="C169" s="247"/>
      <c r="D169" s="2"/>
    </row>
  </sheetData>
  <sheetProtection formatCells="0" formatColumns="0" formatRows="0" insertColumns="0" insertRows="0" insertHyperlinks="0" deleteColumns="0" deleteRows="0" sort="0" autoFilter="0" pivotTables="0"/>
  <hyperlinks>
    <hyperlink ref="C105" r:id="rId1" display="zant.chong@msc.com" xr:uid="{88D92B4F-7538-4DF6-9A2E-0E49B5EFE3D8}"/>
    <hyperlink ref="C125" r:id="rId2" xr:uid="{5C2B3484-FA8C-4E84-B65B-34C3117A99E3}"/>
    <hyperlink ref="C114" r:id="rId3" display="ashton.yan@msc.com" xr:uid="{6615DA59-FCC9-4960-8A49-82BA76286260}"/>
    <hyperlink ref="C108" r:id="rId4" xr:uid="{F6B4136E-5701-41ED-87C5-D6F75235C1D2}"/>
    <hyperlink ref="C107" r:id="rId5" xr:uid="{3FF11C03-237A-4CEC-A5F6-CF35D7135A3D}"/>
    <hyperlink ref="B151" r:id="rId6" xr:uid="{BEB64DC0-0B6A-4F20-B308-970A5C5EC6CC}"/>
    <hyperlink ref="C110" r:id="rId7" xr:uid="{273E8D92-450E-4AD9-A08F-057D7C7D8ADB}"/>
    <hyperlink ref="C109" r:id="rId8" xr:uid="{6A2DA49F-65E9-4D08-97F0-3A035355F334}"/>
    <hyperlink ref="C111" r:id="rId9" xr:uid="{9072C69E-B6C0-4689-A64F-376C4BDEAFBD}"/>
    <hyperlink ref="C115" r:id="rId10" xr:uid="{2C733CAA-9A73-462E-A042-D0567ED9F238}"/>
    <hyperlink ref="C116" r:id="rId11" xr:uid="{EEDD3309-E20C-4EB3-99A3-82C98604C13E}"/>
    <hyperlink ref="C128" r:id="rId12" xr:uid="{61DA7078-8E8D-4418-BF1E-875EA8CF0FA9}"/>
    <hyperlink ref="C130" r:id="rId13" xr:uid="{60C5BBC5-AFAF-40CE-9EDD-955B3F427292}"/>
    <hyperlink ref="C143" r:id="rId14" xr:uid="{ECFF4702-E4D3-4D99-8321-4F0A5D9FF304}"/>
    <hyperlink ref="C112" r:id="rId15" xr:uid="{18468662-D67F-4D40-88D8-60C410E08AF5}"/>
  </hyperlinks>
  <pageMargins left="0.7" right="0.7" top="0.75" bottom="0.75" header="0.3" footer="0.3"/>
  <drawing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0">
    <pageSetUpPr fitToPage="1"/>
  </sheetPr>
  <dimension ref="A2:J8"/>
  <sheetViews>
    <sheetView zoomScaleNormal="100" workbookViewId="0">
      <selection activeCell="B4" sqref="B4:I109"/>
    </sheetView>
  </sheetViews>
  <sheetFormatPr defaultColWidth="9.42578125" defaultRowHeight="12.75"/>
  <cols>
    <col min="1" max="1" width="13.42578125" style="402" customWidth="1"/>
    <col min="2" max="2" width="15" style="60" customWidth="1"/>
    <col min="3" max="3" width="9.5703125" style="60" customWidth="1"/>
    <col min="4" max="4" width="16.42578125" style="60" customWidth="1"/>
    <col min="5" max="5" width="13" style="60" customWidth="1"/>
    <col min="6" max="6" width="19.42578125" style="60" customWidth="1"/>
    <col min="7" max="7" width="10.42578125" style="60" customWidth="1"/>
    <col min="8" max="8" width="10.7109375" style="60" customWidth="1"/>
    <col min="9" max="9" width="16.5703125" style="60" customWidth="1"/>
    <col min="10" max="10" width="13.5703125" style="60" customWidth="1"/>
    <col min="11" max="16384" width="9.42578125" style="5"/>
  </cols>
  <sheetData>
    <row r="2" spans="1:10" s="37" customFormat="1" ht="20.25" customHeight="1">
      <c r="A2" s="407" t="s">
        <v>97</v>
      </c>
    </row>
    <row r="3" spans="1:10" s="37" customFormat="1" ht="20.25" customHeight="1">
      <c r="A3" s="402"/>
    </row>
    <row r="4" spans="1:10" customFormat="1">
      <c r="A4" s="402"/>
      <c r="B4" s="9"/>
      <c r="C4" s="9"/>
      <c r="D4" s="9" t="s">
        <v>3156</v>
      </c>
      <c r="E4" s="9"/>
      <c r="F4" s="9"/>
      <c r="G4" s="9"/>
    </row>
    <row r="5" spans="1:10" ht="13.5" thickBot="1">
      <c r="B5" s="81"/>
      <c r="C5" s="81"/>
      <c r="D5" s="81"/>
      <c r="E5" s="81"/>
      <c r="F5" s="81"/>
      <c r="G5" s="404"/>
    </row>
    <row r="6" spans="1:10" s="70" customFormat="1" ht="36" customHeight="1" thickTop="1" thickBot="1">
      <c r="A6" s="403"/>
      <c r="B6" s="66"/>
      <c r="C6" s="144"/>
      <c r="D6" s="67" t="s">
        <v>3157</v>
      </c>
      <c r="E6" s="197" t="s">
        <v>3158</v>
      </c>
      <c r="F6" s="195" t="s">
        <v>3159</v>
      </c>
      <c r="G6" s="406"/>
      <c r="H6" s="293"/>
      <c r="I6" s="114"/>
      <c r="J6" s="79"/>
    </row>
    <row r="7" spans="1:10" s="70" customFormat="1" ht="12" customHeight="1" thickTop="1" thickBot="1">
      <c r="A7" s="403"/>
      <c r="B7" s="71"/>
      <c r="C7" s="198" t="s">
        <v>3160</v>
      </c>
      <c r="D7" s="72" t="s">
        <v>3161</v>
      </c>
      <c r="E7" s="196" t="s">
        <v>3162</v>
      </c>
      <c r="F7" s="196" t="s">
        <v>3163</v>
      </c>
      <c r="G7" s="405"/>
      <c r="H7" s="114"/>
      <c r="I7" s="114"/>
      <c r="J7" s="79"/>
    </row>
    <row r="8" spans="1:10" ht="13.5" thickTop="1"/>
  </sheetData>
  <sheetProtection formatCells="0"/>
  <customSheetViews>
    <customSheetView guid="{25211047-2AA7-431D-8637-AA6183637E8E}" scale="115" fitToPage="1" hiddenRows="1">
      <selection activeCell="A62" sqref="A62:G85"/>
      <pageMargins left="0" right="0" top="0" bottom="0" header="0" footer="0"/>
      <pageSetup paperSize="9" scale="89" orientation="landscape" r:id="rId1"/>
      <headerFooter>
        <oddFooter>&amp;RLast update : &amp;D   &amp;T&amp;L&amp;1#&amp;"Calibri"&amp;10&amp;K000000Sensitivity: Internal</oddFooter>
      </headerFooter>
    </customSheetView>
    <customSheetView guid="{B0B43395-6E32-4DB3-A2D8-DD2362C77F4F}" scale="115" fitToPage="1" hiddenRows="1">
      <selection activeCell="A62" sqref="A62:G85"/>
      <pageMargins left="0" right="0" top="0" bottom="0" header="0" footer="0"/>
      <pageSetup paperSize="9" scale="89" orientation="landscape" r:id="rId2"/>
      <headerFooter>
        <oddFooter>&amp;RLast update : &amp;D   &amp;T&amp;L&amp;1#&amp;"Calibri"&amp;10&amp;K000000Sensitivity: Internal</oddFooter>
      </headerFooter>
    </customSheetView>
    <customSheetView guid="{82E65AA3-5988-4ED4-A56D-19D1BA591355}" scale="115" fitToPage="1" hiddenRows="1" topLeftCell="A34">
      <selection activeCell="B57" sqref="B57"/>
      <pageMargins left="0" right="0" top="0" bottom="0" header="0" footer="0"/>
      <pageSetup paperSize="9" scale="74" orientation="landscape" r:id="rId3"/>
      <headerFooter>
        <oddFooter>&amp;RLast update : &amp;D   &amp;T&amp;L&amp;1#&amp;"Calibri"&amp;10 Sensitivity: Internal</oddFooter>
      </headerFooter>
    </customSheetView>
    <customSheetView guid="{999D0099-E3FC-46FC-839A-D58F693EE82E}" scale="115" fitToPage="1" hiddenRows="1">
      <selection activeCell="H25" sqref="H25"/>
      <pageMargins left="0" right="0" top="0" bottom="0" header="0" footer="0"/>
      <pageSetup paperSize="9" scale="82" orientation="landscape" r:id="rId4"/>
      <headerFooter>
        <oddFooter>&amp;RLast update : &amp;D   &amp;T&amp;L&amp;1#&amp;"Calibri"&amp;10 Sensitivity: Internal</oddFooter>
      </headerFooter>
    </customSheetView>
    <customSheetView guid="{9C701732-F58F-4708-A15C-976D1C40D46C}" fitToPage="1" hiddenRows="1">
      <selection activeCell="B18" sqref="B18"/>
      <pageMargins left="0" right="0" top="0" bottom="0" header="0" footer="0"/>
      <pageSetup paperSize="9" scale="72" orientation="landscape" r:id="rId5"/>
      <headerFooter>
        <oddFooter>&amp;RLast update : &amp;D   &amp;T</oddFooter>
      </headerFooter>
    </customSheetView>
    <customSheetView guid="{4207851A-A9C4-4C7F-A983-5888F88768C0}" fitToPage="1" hiddenRows="1">
      <selection activeCell="D21" sqref="D21:H21"/>
      <pageMargins left="0" right="0" top="0" bottom="0" header="0" footer="0"/>
      <pageSetup paperSize="9" scale="72" orientation="landscape" r:id="rId6"/>
      <headerFooter>
        <oddFooter>&amp;RLast update : &amp;D   &amp;T</oddFooter>
      </headerFooter>
    </customSheetView>
    <customSheetView guid="{1A9C4D40-FD7F-415B-AEEF-6F3B6F11E2D9}" fitToPage="1" hiddenRows="1">
      <selection activeCell="D20" sqref="D20"/>
      <pageMargins left="0" right="0" top="0" bottom="0" header="0" footer="0"/>
      <pageSetup paperSize="9" scale="72" orientation="landscape" r:id="rId7"/>
      <headerFooter>
        <oddFooter>&amp;RLast update : &amp;D   &amp;T</oddFooter>
      </headerFooter>
    </customSheetView>
    <customSheetView guid="{160FD25C-1E8A-49AB-8AA3-887F1FFDB82C}" scale="110" fitToPage="1" hiddenRows="1" topLeftCell="A11">
      <selection activeCell="F28" sqref="F28"/>
      <pageMargins left="0" right="0" top="0" bottom="0" header="0" footer="0"/>
      <pageSetup paperSize="9" scale="72" orientation="landscape" r:id="rId8"/>
      <headerFooter>
        <oddFooter>&amp;RLast update : &amp;D   &amp;T</oddFooter>
      </headerFooter>
    </customSheetView>
    <customSheetView guid="{03674205-2BF0-451F-960D-B59271ECD65B}" scale="110" fitToPage="1" hiddenRows="1">
      <selection activeCell="B5" sqref="B5"/>
      <pageMargins left="0" right="0" top="0" bottom="0" header="0" footer="0"/>
      <pageSetup paperSize="9" scale="72" orientation="landscape" r:id="rId9"/>
      <headerFooter>
        <oddFooter>&amp;RLast update : &amp;D   &amp;T</oddFooter>
      </headerFooter>
    </customSheetView>
    <customSheetView guid="{D36430BB-1304-416E-AC9B-64341E38D53B}" scale="110" fitToPage="1" hiddenRows="1">
      <selection activeCell="D16" sqref="D16"/>
      <pageMargins left="0" right="0" top="0" bottom="0" header="0" footer="0"/>
      <pageSetup paperSize="9" scale="72" orientation="landscape" r:id="rId10"/>
      <headerFooter>
        <oddFooter>&amp;RLast update : &amp;D   &amp;T</oddFooter>
      </headerFooter>
    </customSheetView>
    <customSheetView guid="{A1DFBD3A-7D67-4D0B-A768-38A02D65809C}" scale="110" fitToPage="1" hiddenRows="1">
      <selection activeCell="J12" sqref="J12"/>
      <pageMargins left="0" right="0" top="0" bottom="0" header="0" footer="0"/>
      <pageSetup paperSize="9" scale="86" orientation="landscape" r:id="rId11"/>
      <headerFooter>
        <oddFooter>&amp;RLast update : &amp;D   &amp;T</oddFooter>
      </headerFooter>
    </customSheetView>
    <customSheetView guid="{8F6257B3-44F8-495E-975F-715EC7CBE577}" scale="110" fitToPage="1" hiddenRows="1">
      <selection activeCell="B4" sqref="B4:L23"/>
      <pageMargins left="0" right="0" top="0" bottom="0" header="0" footer="0"/>
      <pageSetup paperSize="9" scale="82" orientation="landscape" r:id="rId12"/>
      <headerFooter>
        <oddFooter>&amp;RLast update : &amp;D   &amp;T</oddFooter>
      </headerFooter>
    </customSheetView>
    <customSheetView guid="{4E666960-F75E-4DEC-AA08-CB80C5246F2D}" scale="110" showPageBreaks="1" fitToPage="1" hiddenRows="1">
      <selection activeCell="H50" sqref="H50"/>
      <pageMargins left="0" right="0" top="0" bottom="0" header="0" footer="0"/>
      <pageSetup paperSize="9" scale="82" orientation="landscape" r:id="rId13"/>
      <headerFooter>
        <oddFooter>&amp;RLast update : &amp;D   &amp;T</oddFooter>
      </headerFooter>
    </customSheetView>
    <customSheetView guid="{DF664468-2591-4537-A401-E39E9401FA18}" scale="110" fitToPage="1" hiddenRows="1">
      <selection activeCell="B4" sqref="B4:L21"/>
      <pageMargins left="0" right="0" top="0" bottom="0" header="0" footer="0"/>
      <pageSetup paperSize="9" scale="79" orientation="landscape" r:id="rId14"/>
      <headerFooter>
        <oddFooter>&amp;RLast update : &amp;D   &amp;T</oddFooter>
      </headerFooter>
    </customSheetView>
    <customSheetView guid="{16EA4947-C328-4911-A966-8572790A84A9}" scale="115" fitToPage="1" showAutoFilter="1" hiddenRows="1" topLeftCell="A19">
      <selection activeCell="A22" sqref="A22:XFD22"/>
      <pageMargins left="0" right="0" top="0" bottom="0" header="0" footer="0"/>
      <pageSetup paperSize="9" scale="84" orientation="landscape" r:id="rId15"/>
      <headerFooter>
        <oddFooter>&amp;RLast update : &amp;D   &amp;T&amp;L&amp;1#&amp;"Calibri"&amp;10 Sensitivity: Internal</oddFooter>
      </headerFooter>
      <autoFilter ref="B13:F40" xr:uid="{FE05D371-789C-4F70-B671-D0B963A746EE}"/>
    </customSheetView>
    <customSheetView guid="{5024D59A-F791-4B48-8A8A-90A9A8BA3CB8}" scale="115" fitToPage="1" hiddenRows="1" topLeftCell="A23">
      <selection activeCell="B35" sqref="B35"/>
      <pageMargins left="0" right="0" top="0" bottom="0" header="0" footer="0"/>
      <pageSetup paperSize="9" scale="84" orientation="landscape" r:id="rId16"/>
      <headerFooter>
        <oddFooter>&amp;RLast update : &amp;D   &amp;T&amp;L&amp;1#&amp;"Calibri"&amp;10 Sensitivity: Internal</oddFooter>
      </headerFooter>
    </customSheetView>
    <customSheetView guid="{834388B3-D1C0-4496-81CB-D8907F6C94B1}" scale="115" fitToPage="1" hiddenRows="1">
      <selection activeCell="B33" sqref="B33:C33"/>
      <pageMargins left="0" right="0" top="0" bottom="0" header="0" footer="0"/>
      <pageSetup paperSize="9" scale="84" orientation="landscape" r:id="rId17"/>
      <headerFooter>
        <oddFooter>&amp;RLast update : &amp;D   &amp;T&amp;L&amp;1#&amp;"Calibri"&amp;10 Sensitivity: Internal</oddFooter>
      </headerFooter>
    </customSheetView>
    <customSheetView guid="{C9B667F6-80E0-402E-8E37-77C446D41929}" scale="115" fitToPage="1" hiddenRows="1">
      <selection activeCell="D63" sqref="D63"/>
      <pageMargins left="0" right="0" top="0" bottom="0" header="0" footer="0"/>
      <pageSetup paperSize="9" scale="80" orientation="landscape" r:id="rId18"/>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scale="89" orientation="landscape" r:id="rId19"/>
      <headerFooter>
        <oddFooter>&amp;RLast update : &amp;D   &amp;T&amp;L&amp;1#&amp;"Calibri"&amp;10&amp;K000000Sensitivity: Internal</oddFooter>
      </headerFooter>
    </customSheetView>
    <customSheetView guid="{D8AE3607-C68D-4DD7-8BE1-F63EA4A613B4}" scale="115" fitToPage="1" hiddenRows="1">
      <selection activeCell="A62" sqref="A62:G85"/>
      <pageMargins left="0" right="0" top="0" bottom="0" header="0" footer="0"/>
      <pageSetup paperSize="9" scale="89" orientation="landscape" r:id="rId20"/>
      <headerFooter>
        <oddFooter>&amp;RLast update : &amp;D   &amp;T&amp;L&amp;1#&amp;"Calibri"&amp;10&amp;K000000Sensitivity: Internal</oddFooter>
      </headerFooter>
    </customSheetView>
  </customSheetViews>
  <pageMargins left="0.19685039370078741" right="0.23622047244094491" top="0.74803149606299213" bottom="0.74803149606299213" header="0.31496062992125984" footer="0.31496062992125984"/>
  <pageSetup paperSize="9" scale="78" orientation="landscape" r:id="rId21"/>
  <headerFooter>
    <oddFooter>&amp;L_x000D_&amp;1#&amp;"Calibri"&amp;10&amp;K000000 Sensitivity: Internal&amp;RLast update : &amp;D   &amp;T&amp;</oddFooter>
  </headerFooter>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46DA-7089-409B-AB15-3D150374C9BC}">
  <sheetPr codeName="Sheet16">
    <tabColor rgb="FF7030A0"/>
    <pageSetUpPr fitToPage="1"/>
  </sheetPr>
  <dimension ref="A2:S170"/>
  <sheetViews>
    <sheetView zoomScale="80" zoomScaleNormal="80" workbookViewId="0">
      <pane ySplit="119" topLeftCell="A137" activePane="bottomLeft" state="frozen"/>
      <selection pane="bottomLeft" activeCell="E143" sqref="E143"/>
    </sheetView>
  </sheetViews>
  <sheetFormatPr defaultColWidth="9.42578125" defaultRowHeight="12.75"/>
  <cols>
    <col min="1" max="1" width="13.85546875" customWidth="1"/>
    <col min="2" max="2" width="9" style="34" customWidth="1"/>
    <col min="3" max="3" width="30.28515625" customWidth="1"/>
    <col min="4" max="4" width="20.42578125" customWidth="1"/>
    <col min="5" max="5" width="15.7109375" customWidth="1"/>
    <col min="6" max="6" width="19.140625" hidden="1" customWidth="1"/>
    <col min="7" max="7" width="17.7109375" hidden="1" customWidth="1"/>
    <col min="8" max="8" width="16" customWidth="1"/>
    <col min="9" max="9" width="15.42578125" hidden="1" customWidth="1"/>
    <col min="10" max="10" width="15.7109375" hidden="1" customWidth="1"/>
    <col min="11" max="11" width="18.28515625" hidden="1" customWidth="1"/>
    <col min="12" max="12" width="16.140625" customWidth="1"/>
    <col min="13" max="13" width="18.5703125" customWidth="1"/>
    <col min="14" max="14" width="20.5703125" customWidth="1"/>
    <col min="15" max="15" width="19.7109375" customWidth="1"/>
    <col min="16" max="16" width="9.85546875" bestFit="1" customWidth="1"/>
    <col min="18" max="18" width="11" bestFit="1" customWidth="1"/>
  </cols>
  <sheetData>
    <row r="2" spans="1:15" s="6" customFormat="1" ht="18.75" customHeight="1">
      <c r="B2" s="276"/>
      <c r="C2" s="43" t="s">
        <v>97</v>
      </c>
      <c r="D2" s="44"/>
      <c r="N2" s="37"/>
      <c r="O2" s="39"/>
    </row>
    <row r="3" spans="1:15" ht="15.75">
      <c r="A3" s="4"/>
      <c r="C3" s="45"/>
      <c r="D3" s="45"/>
      <c r="G3" s="45"/>
      <c r="H3" s="45"/>
      <c r="I3" s="45"/>
      <c r="J3" s="45"/>
      <c r="K3" s="37"/>
      <c r="L3" s="37"/>
      <c r="M3" s="37"/>
      <c r="N3" s="37"/>
      <c r="O3" s="5"/>
    </row>
    <row r="4" spans="1:15" s="14" customFormat="1" ht="33">
      <c r="A4" s="327"/>
      <c r="B4" s="2456"/>
      <c r="C4" s="465"/>
      <c r="D4" s="4598" t="s">
        <v>3164</v>
      </c>
      <c r="E4" s="4598"/>
      <c r="F4" s="4598"/>
      <c r="G4" s="333"/>
      <c r="H4" s="48"/>
      <c r="I4" s="306"/>
      <c r="J4" s="306"/>
      <c r="K4" s="306"/>
      <c r="L4" s="309"/>
      <c r="M4" s="309"/>
      <c r="N4" s="6"/>
      <c r="O4" s="309"/>
    </row>
    <row r="5" spans="1:15" s="14" customFormat="1" ht="38.25" hidden="1" customHeight="1">
      <c r="A5" s="307"/>
      <c r="B5" s="2457"/>
      <c r="C5" s="308" t="s">
        <v>99</v>
      </c>
      <c r="D5" s="321"/>
      <c r="E5" s="310" t="s">
        <v>100</v>
      </c>
      <c r="F5" s="1327" t="s">
        <v>3165</v>
      </c>
      <c r="G5" s="304" t="s">
        <v>3166</v>
      </c>
      <c r="H5" s="304" t="s">
        <v>103</v>
      </c>
      <c r="I5" s="1051" t="s">
        <v>3167</v>
      </c>
      <c r="J5" s="83" t="s">
        <v>3168</v>
      </c>
      <c r="K5" s="132" t="s">
        <v>105</v>
      </c>
      <c r="L5" s="312" t="s">
        <v>689</v>
      </c>
      <c r="M5" s="312" t="s">
        <v>410</v>
      </c>
      <c r="N5" s="312"/>
      <c r="O5" s="1163" t="s">
        <v>1978</v>
      </c>
    </row>
    <row r="6" spans="1:15" s="14" customFormat="1" ht="20.25" hidden="1" customHeight="1" thickBot="1">
      <c r="A6" s="278" t="s">
        <v>1413</v>
      </c>
      <c r="B6" s="438"/>
      <c r="C6" s="508" t="s">
        <v>1414</v>
      </c>
      <c r="D6" s="361" t="s">
        <v>108</v>
      </c>
      <c r="E6" s="15"/>
      <c r="F6" s="305" t="s">
        <v>3169</v>
      </c>
      <c r="G6" s="202"/>
      <c r="H6" s="202"/>
      <c r="I6" s="305"/>
      <c r="J6" s="305" t="s">
        <v>3170</v>
      </c>
      <c r="K6" s="305" t="s">
        <v>3171</v>
      </c>
      <c r="L6" s="305" t="s">
        <v>3172</v>
      </c>
      <c r="M6" s="305" t="s">
        <v>3173</v>
      </c>
      <c r="N6" s="305"/>
      <c r="O6" s="309"/>
    </row>
    <row r="7" spans="1:15" s="14" customFormat="1" ht="20.25" hidden="1" thickTop="1">
      <c r="A7" s="307" t="s">
        <v>1613</v>
      </c>
      <c r="B7" s="438"/>
      <c r="C7" s="857" t="s">
        <v>1614</v>
      </c>
      <c r="D7" s="317" t="s">
        <v>1615</v>
      </c>
      <c r="E7" s="317">
        <v>45478</v>
      </c>
      <c r="F7" s="318">
        <v>45483</v>
      </c>
      <c r="G7" s="857" t="s">
        <v>3174</v>
      </c>
      <c r="H7" s="320" t="s">
        <v>3175</v>
      </c>
      <c r="I7" s="334">
        <v>45482</v>
      </c>
      <c r="J7" s="335">
        <f>I7+33</f>
        <v>45515</v>
      </c>
      <c r="K7" s="335">
        <f>I7+37</f>
        <v>45519</v>
      </c>
      <c r="L7" s="335">
        <f>I7+39</f>
        <v>45521</v>
      </c>
      <c r="M7" s="321">
        <f>I7+42</f>
        <v>45524</v>
      </c>
      <c r="N7" s="321"/>
      <c r="O7" s="309"/>
    </row>
    <row r="8" spans="1:15" ht="15" hidden="1" thickBot="1">
      <c r="A8" s="307"/>
      <c r="C8" s="583"/>
      <c r="D8" s="323"/>
      <c r="E8" s="323"/>
      <c r="F8" s="324"/>
      <c r="G8" s="146"/>
      <c r="H8" s="331"/>
      <c r="I8" s="336"/>
      <c r="J8" s="336"/>
      <c r="K8" s="336"/>
      <c r="L8" s="336"/>
      <c r="M8" s="323"/>
      <c r="N8" s="323"/>
      <c r="O8" s="309"/>
    </row>
    <row r="9" spans="1:15" s="14" customFormat="1" ht="21" hidden="1" thickTop="1" thickBot="1">
      <c r="A9" s="307" t="s">
        <v>1452</v>
      </c>
      <c r="B9" s="438"/>
      <c r="C9" s="857" t="s">
        <v>1516</v>
      </c>
      <c r="D9" s="317" t="s">
        <v>1620</v>
      </c>
      <c r="E9" s="323">
        <v>45486</v>
      </c>
      <c r="F9" s="324">
        <v>45491</v>
      </c>
      <c r="G9" s="857" t="s">
        <v>3176</v>
      </c>
      <c r="H9" s="320" t="s">
        <v>3177</v>
      </c>
      <c r="I9" s="334">
        <v>45489</v>
      </c>
      <c r="J9" s="335">
        <f t="shared" ref="J9" si="0">I9+33</f>
        <v>45522</v>
      </c>
      <c r="K9" s="335">
        <f t="shared" ref="K9" si="1">I9+37</f>
        <v>45526</v>
      </c>
      <c r="L9" s="335">
        <f t="shared" ref="L9" si="2">I9+39</f>
        <v>45528</v>
      </c>
      <c r="M9" s="321">
        <f t="shared" ref="M9" si="3">I9+42</f>
        <v>45531</v>
      </c>
      <c r="N9" s="321"/>
      <c r="O9" s="309"/>
    </row>
    <row r="10" spans="1:15" s="14" customFormat="1" ht="20.25" hidden="1" thickBot="1">
      <c r="A10" s="307"/>
      <c r="B10" s="438"/>
      <c r="C10" s="583"/>
      <c r="D10" s="323"/>
      <c r="E10" s="323"/>
      <c r="F10" s="324"/>
      <c r="G10" s="146"/>
      <c r="H10" s="331"/>
      <c r="I10" s="336"/>
      <c r="J10" s="336"/>
      <c r="K10" s="336"/>
      <c r="L10" s="336"/>
      <c r="M10" s="323"/>
      <c r="N10" s="323"/>
      <c r="O10" s="309"/>
    </row>
    <row r="11" spans="1:15" s="14" customFormat="1" ht="20.25" hidden="1" thickTop="1">
      <c r="A11" s="307"/>
      <c r="B11" s="438"/>
      <c r="C11" s="857" t="s">
        <v>1601</v>
      </c>
      <c r="D11" s="317" t="s">
        <v>1618</v>
      </c>
      <c r="E11" s="317">
        <v>45483</v>
      </c>
      <c r="F11" s="318">
        <v>45488</v>
      </c>
      <c r="G11" s="857" t="s">
        <v>3178</v>
      </c>
      <c r="H11" s="320" t="s">
        <v>3179</v>
      </c>
      <c r="I11" s="334">
        <v>45498</v>
      </c>
      <c r="J11" s="335">
        <f t="shared" ref="J11" si="4">I11+33</f>
        <v>45531</v>
      </c>
      <c r="K11" s="335">
        <f t="shared" ref="K11" si="5">I11+37</f>
        <v>45535</v>
      </c>
      <c r="L11" s="335">
        <f t="shared" ref="L11" si="6">I11+39</f>
        <v>45537</v>
      </c>
      <c r="M11" s="321">
        <f t="shared" ref="M11" si="7">I11+42</f>
        <v>45540</v>
      </c>
      <c r="N11" s="321"/>
      <c r="O11" s="309"/>
    </row>
    <row r="12" spans="1:15" s="14" customFormat="1" ht="20.25" hidden="1" thickBot="1">
      <c r="A12" s="307"/>
      <c r="B12" s="438"/>
      <c r="C12" s="583"/>
      <c r="D12" s="323"/>
      <c r="E12" s="323"/>
      <c r="F12" s="324"/>
      <c r="G12" s="146"/>
      <c r="H12" s="331"/>
      <c r="I12" s="336"/>
      <c r="J12" s="336"/>
      <c r="K12" s="336"/>
      <c r="L12" s="336"/>
      <c r="M12" s="323"/>
      <c r="N12" s="323"/>
      <c r="O12" s="309"/>
    </row>
    <row r="13" spans="1:15" s="14" customFormat="1" ht="20.25" hidden="1" thickTop="1">
      <c r="A13" s="307" t="s">
        <v>1613</v>
      </c>
      <c r="B13" s="438"/>
      <c r="C13" s="857" t="s">
        <v>1579</v>
      </c>
      <c r="D13" s="317" t="s">
        <v>1621</v>
      </c>
      <c r="E13" s="317">
        <v>45489</v>
      </c>
      <c r="F13" s="318">
        <v>45494</v>
      </c>
      <c r="G13" s="857" t="s">
        <v>3180</v>
      </c>
      <c r="H13" s="320" t="s">
        <v>3181</v>
      </c>
      <c r="I13" s="334">
        <v>45503</v>
      </c>
      <c r="J13" s="335">
        <f t="shared" ref="J13" si="8">I13+33</f>
        <v>45536</v>
      </c>
      <c r="K13" s="335">
        <f t="shared" ref="K13" si="9">I13+37</f>
        <v>45540</v>
      </c>
      <c r="L13" s="335">
        <f t="shared" ref="L13" si="10">I13+39</f>
        <v>45542</v>
      </c>
      <c r="M13" s="321">
        <f t="shared" ref="M13" si="11">I13+42</f>
        <v>45545</v>
      </c>
      <c r="N13" s="321"/>
      <c r="O13" s="309"/>
    </row>
    <row r="14" spans="1:15" s="14" customFormat="1" ht="20.25" hidden="1" thickBot="1">
      <c r="A14" s="307" t="s">
        <v>1452</v>
      </c>
      <c r="B14" s="438"/>
      <c r="C14" s="583"/>
      <c r="D14" s="323"/>
      <c r="E14" s="323"/>
      <c r="F14" s="324"/>
      <c r="G14" s="146"/>
      <c r="H14" s="331"/>
      <c r="I14" s="336"/>
      <c r="J14" s="336"/>
      <c r="K14" s="336"/>
      <c r="L14" s="336"/>
      <c r="M14" s="323"/>
      <c r="N14" s="323"/>
      <c r="O14" s="309"/>
    </row>
    <row r="15" spans="1:15" s="14" customFormat="1" ht="20.25" hidden="1" thickTop="1">
      <c r="A15" s="307"/>
      <c r="B15" s="438"/>
      <c r="C15" s="857" t="s">
        <v>1577</v>
      </c>
      <c r="D15" s="317" t="s">
        <v>1623</v>
      </c>
      <c r="E15" s="317">
        <v>45495</v>
      </c>
      <c r="F15" s="318">
        <v>45501</v>
      </c>
      <c r="G15" s="857" t="s">
        <v>3182</v>
      </c>
      <c r="H15" s="320" t="s">
        <v>3183</v>
      </c>
      <c r="I15" s="334">
        <v>45510</v>
      </c>
      <c r="J15" s="335">
        <f t="shared" ref="J15" si="12">I15+33</f>
        <v>45543</v>
      </c>
      <c r="K15" s="335">
        <f t="shared" ref="K15" si="13">I15+37</f>
        <v>45547</v>
      </c>
      <c r="L15" s="335">
        <f t="shared" ref="L15" si="14">I15+39</f>
        <v>45549</v>
      </c>
      <c r="M15" s="321">
        <f t="shared" ref="M15" si="15">I15+42</f>
        <v>45552</v>
      </c>
      <c r="N15" s="321"/>
      <c r="O15" s="309"/>
    </row>
    <row r="16" spans="1:15" s="14" customFormat="1" ht="20.25" hidden="1" thickBot="1">
      <c r="A16" s="307" t="s">
        <v>1628</v>
      </c>
      <c r="B16" s="438"/>
      <c r="C16" s="583" t="s">
        <v>1629</v>
      </c>
      <c r="D16" s="323" t="s">
        <v>1630</v>
      </c>
      <c r="E16" s="323">
        <v>45502</v>
      </c>
      <c r="F16" s="324">
        <v>45505</v>
      </c>
      <c r="G16" s="146"/>
      <c r="H16" s="331"/>
      <c r="I16" s="336"/>
      <c r="J16" s="336"/>
      <c r="K16" s="336"/>
      <c r="L16" s="336"/>
      <c r="M16" s="323"/>
      <c r="N16" s="323"/>
      <c r="O16" s="309"/>
    </row>
    <row r="17" spans="1:15" s="14" customFormat="1" ht="20.25" hidden="1" thickTop="1">
      <c r="A17" s="307" t="s">
        <v>1625</v>
      </c>
      <c r="B17" s="438"/>
      <c r="C17" s="857" t="s">
        <v>1606</v>
      </c>
      <c r="D17" s="317" t="s">
        <v>1626</v>
      </c>
      <c r="E17" s="317">
        <v>45501</v>
      </c>
      <c r="F17" s="318">
        <v>45507</v>
      </c>
      <c r="G17" s="857" t="s">
        <v>3184</v>
      </c>
      <c r="H17" s="320" t="s">
        <v>3185</v>
      </c>
      <c r="I17" s="334">
        <v>45517</v>
      </c>
      <c r="J17" s="335">
        <f t="shared" ref="J17" si="16">I17+33</f>
        <v>45550</v>
      </c>
      <c r="K17" s="335">
        <f t="shared" ref="K17" si="17">I17+37</f>
        <v>45554</v>
      </c>
      <c r="L17" s="335">
        <f t="shared" ref="L17" si="18">I17+39</f>
        <v>45556</v>
      </c>
      <c r="M17" s="321">
        <f t="shared" ref="M17" si="19">I17+42</f>
        <v>45559</v>
      </c>
      <c r="N17" s="321"/>
      <c r="O17" s="309"/>
    </row>
    <row r="18" spans="1:15" s="14" customFormat="1" ht="20.25" hidden="1" thickBot="1">
      <c r="A18" s="307"/>
      <c r="B18" s="438"/>
      <c r="C18" s="583"/>
      <c r="D18" s="323"/>
      <c r="E18" s="323"/>
      <c r="F18" s="324"/>
      <c r="G18" s="146"/>
      <c r="H18" s="331"/>
      <c r="I18" s="336"/>
      <c r="J18" s="336"/>
      <c r="K18" s="336"/>
      <c r="L18" s="336"/>
      <c r="M18" s="323"/>
      <c r="N18" s="323"/>
      <c r="O18" s="309"/>
    </row>
    <row r="19" spans="1:15" s="14" customFormat="1" ht="20.25" hidden="1" thickTop="1">
      <c r="A19" s="307" t="s">
        <v>1631</v>
      </c>
      <c r="B19" s="438"/>
      <c r="C19" s="857" t="s">
        <v>1606</v>
      </c>
      <c r="D19" s="317" t="s">
        <v>1632</v>
      </c>
      <c r="E19" s="317">
        <v>45511</v>
      </c>
      <c r="F19" s="318">
        <v>45516</v>
      </c>
      <c r="G19" s="857" t="s">
        <v>3186</v>
      </c>
      <c r="H19" s="320" t="s">
        <v>3187</v>
      </c>
      <c r="I19" s="334">
        <v>45524</v>
      </c>
      <c r="J19" s="335">
        <f t="shared" ref="J19" si="20">I19+33</f>
        <v>45557</v>
      </c>
      <c r="K19" s="335">
        <f t="shared" ref="K19" si="21">I19+37</f>
        <v>45561</v>
      </c>
      <c r="L19" s="335">
        <f t="shared" ref="L19" si="22">I19+39</f>
        <v>45563</v>
      </c>
      <c r="M19" s="321">
        <f t="shared" ref="M19" si="23">I19+42</f>
        <v>45566</v>
      </c>
      <c r="N19" s="321"/>
      <c r="O19" s="309"/>
    </row>
    <row r="20" spans="1:15" s="14" customFormat="1" ht="20.25" hidden="1" thickBot="1">
      <c r="A20" s="307"/>
      <c r="B20" s="438"/>
      <c r="C20" s="583"/>
      <c r="D20" s="323"/>
      <c r="E20" s="323"/>
      <c r="F20" s="324"/>
      <c r="G20" s="146"/>
      <c r="H20" s="331"/>
      <c r="I20" s="336"/>
      <c r="J20" s="336"/>
      <c r="K20" s="336"/>
      <c r="L20" s="336"/>
      <c r="M20" s="323"/>
      <c r="N20" s="323"/>
      <c r="O20" s="309"/>
    </row>
    <row r="21" spans="1:15" s="14" customFormat="1" ht="20.25" hidden="1" thickTop="1">
      <c r="A21" s="307"/>
      <c r="B21" s="438"/>
      <c r="C21" s="857" t="s">
        <v>1601</v>
      </c>
      <c r="D21" s="317" t="s">
        <v>1637</v>
      </c>
      <c r="E21" s="317">
        <v>45525</v>
      </c>
      <c r="F21" s="318">
        <v>45528</v>
      </c>
      <c r="G21" s="857" t="s">
        <v>3188</v>
      </c>
      <c r="H21" s="320" t="s">
        <v>3189</v>
      </c>
      <c r="I21" s="334">
        <v>45531</v>
      </c>
      <c r="J21" s="335">
        <f t="shared" ref="J21" si="24">I21+33</f>
        <v>45564</v>
      </c>
      <c r="K21" s="335">
        <f t="shared" ref="K21" si="25">I21+37</f>
        <v>45568</v>
      </c>
      <c r="L21" s="335">
        <f t="shared" ref="L21" si="26">I21+39</f>
        <v>45570</v>
      </c>
      <c r="M21" s="321">
        <f t="shared" ref="M21" si="27">I21+42</f>
        <v>45573</v>
      </c>
      <c r="N21" s="321"/>
      <c r="O21" s="309"/>
    </row>
    <row r="22" spans="1:15" s="14" customFormat="1" ht="20.25" hidden="1" thickBot="1">
      <c r="A22" s="307"/>
      <c r="B22" s="438"/>
      <c r="C22" s="583"/>
      <c r="D22" s="323"/>
      <c r="E22" s="323"/>
      <c r="F22" s="324"/>
      <c r="G22" s="146"/>
      <c r="H22" s="331"/>
      <c r="I22" s="336"/>
      <c r="J22" s="336"/>
      <c r="K22" s="336"/>
      <c r="L22" s="336"/>
      <c r="M22" s="323"/>
      <c r="N22" s="323"/>
      <c r="O22" s="309"/>
    </row>
    <row r="23" spans="1:15" s="14" customFormat="1" ht="20.25" hidden="1" customHeight="1" thickTop="1">
      <c r="B23" s="438"/>
      <c r="C23" s="857" t="s">
        <v>1579</v>
      </c>
      <c r="D23" s="317" t="s">
        <v>1643</v>
      </c>
      <c r="E23" s="317">
        <v>45526</v>
      </c>
      <c r="F23" s="318">
        <v>45531</v>
      </c>
      <c r="G23" s="857" t="s">
        <v>3190</v>
      </c>
      <c r="H23" s="320" t="s">
        <v>3191</v>
      </c>
      <c r="I23" s="334">
        <v>45538</v>
      </c>
      <c r="J23" s="335">
        <f t="shared" ref="J23" si="28">I23+33</f>
        <v>45571</v>
      </c>
      <c r="K23" s="335">
        <f t="shared" ref="K23" si="29">I23+37</f>
        <v>45575</v>
      </c>
      <c r="L23" s="335">
        <f t="shared" ref="L23" si="30">I23+39</f>
        <v>45577</v>
      </c>
      <c r="M23" s="321">
        <f t="shared" ref="M23" si="31">I23+42</f>
        <v>45580</v>
      </c>
      <c r="N23" s="321"/>
      <c r="O23" s="309"/>
    </row>
    <row r="24" spans="1:15" s="14" customFormat="1" ht="20.25" hidden="1" customHeight="1" thickBot="1">
      <c r="B24" s="438"/>
      <c r="C24" s="583"/>
      <c r="D24" s="323"/>
      <c r="E24" s="323"/>
      <c r="F24" s="324"/>
      <c r="G24" s="146"/>
      <c r="H24" s="331"/>
      <c r="I24" s="336"/>
      <c r="J24" s="336"/>
      <c r="K24" s="336"/>
      <c r="L24" s="336"/>
      <c r="M24" s="323"/>
      <c r="N24" s="323"/>
      <c r="O24" s="309"/>
    </row>
    <row r="25" spans="1:15" s="14" customFormat="1" ht="20.25" hidden="1" customHeight="1" thickTop="1">
      <c r="A25" s="307" t="s">
        <v>1555</v>
      </c>
      <c r="B25" s="438"/>
      <c r="C25" s="857" t="s">
        <v>1640</v>
      </c>
      <c r="D25" s="317" t="s">
        <v>1641</v>
      </c>
      <c r="E25" s="317">
        <v>45529</v>
      </c>
      <c r="F25" s="318">
        <v>45534</v>
      </c>
      <c r="G25" s="857" t="s">
        <v>3192</v>
      </c>
      <c r="H25" s="320" t="s">
        <v>3193</v>
      </c>
      <c r="I25" s="334">
        <v>45545</v>
      </c>
      <c r="J25" s="335">
        <f t="shared" ref="J25" si="32">I25+33</f>
        <v>45578</v>
      </c>
      <c r="K25" s="335">
        <f t="shared" ref="K25" si="33">I25+37</f>
        <v>45582</v>
      </c>
      <c r="L25" s="335">
        <f t="shared" ref="L25" si="34">I25+39</f>
        <v>45584</v>
      </c>
      <c r="M25" s="321">
        <f t="shared" ref="M25" si="35">I25+42</f>
        <v>45587</v>
      </c>
      <c r="N25" s="321"/>
      <c r="O25" s="309"/>
    </row>
    <row r="26" spans="1:15" s="14" customFormat="1" ht="20.25" hidden="1" customHeight="1" thickBot="1">
      <c r="B26" s="438"/>
      <c r="C26" s="583"/>
      <c r="D26" s="323"/>
      <c r="E26" s="323"/>
      <c r="F26" s="324"/>
      <c r="G26" s="146"/>
      <c r="H26" s="331"/>
      <c r="I26" s="336"/>
      <c r="J26" s="336"/>
      <c r="K26" s="336"/>
      <c r="L26" s="336"/>
      <c r="M26" s="323"/>
      <c r="N26" s="323"/>
      <c r="O26" s="309"/>
    </row>
    <row r="27" spans="1:15" s="14" customFormat="1" ht="20.25" hidden="1" customHeight="1" thickTop="1">
      <c r="B27" s="438"/>
      <c r="C27" s="857" t="s">
        <v>1581</v>
      </c>
      <c r="D27" s="317" t="s">
        <v>1644</v>
      </c>
      <c r="E27" s="317">
        <v>45536</v>
      </c>
      <c r="F27" s="318">
        <v>45541</v>
      </c>
      <c r="G27" s="857" t="s">
        <v>3194</v>
      </c>
      <c r="H27" s="320" t="s">
        <v>3195</v>
      </c>
      <c r="I27" s="334">
        <v>45552</v>
      </c>
      <c r="J27" s="335">
        <f t="shared" ref="J27" si="36">I27+33</f>
        <v>45585</v>
      </c>
      <c r="K27" s="335">
        <f t="shared" ref="K27" si="37">I27+37</f>
        <v>45589</v>
      </c>
      <c r="L27" s="335">
        <f t="shared" ref="L27" si="38">I27+39</f>
        <v>45591</v>
      </c>
      <c r="M27" s="321">
        <f t="shared" ref="M27" si="39">I27+42</f>
        <v>45594</v>
      </c>
      <c r="N27" s="321"/>
      <c r="O27" s="309"/>
    </row>
    <row r="28" spans="1:15" s="14" customFormat="1" ht="20.25" hidden="1" customHeight="1" thickBot="1">
      <c r="B28" s="438"/>
      <c r="C28" s="583"/>
      <c r="D28" s="323"/>
      <c r="E28" s="323"/>
      <c r="F28" s="324"/>
      <c r="G28" s="146"/>
      <c r="H28" s="331"/>
      <c r="I28" s="336"/>
      <c r="J28" s="336"/>
      <c r="K28" s="336"/>
      <c r="L28" s="336"/>
      <c r="M28" s="323"/>
      <c r="N28" s="323"/>
      <c r="O28" s="309"/>
    </row>
    <row r="29" spans="1:15" s="14" customFormat="1" ht="20.25" hidden="1" customHeight="1" thickTop="1">
      <c r="A29" s="307"/>
      <c r="B29" s="438"/>
      <c r="C29" s="857" t="s">
        <v>1581</v>
      </c>
      <c r="D29" s="317" t="s">
        <v>1644</v>
      </c>
      <c r="E29" s="317">
        <v>45539</v>
      </c>
      <c r="F29" s="318">
        <v>45548</v>
      </c>
      <c r="G29" s="857" t="s">
        <v>3196</v>
      </c>
      <c r="H29" s="320" t="s">
        <v>3197</v>
      </c>
      <c r="I29" s="334">
        <v>45559</v>
      </c>
      <c r="J29" s="335">
        <f t="shared" ref="J29" si="40">I29+33</f>
        <v>45592</v>
      </c>
      <c r="K29" s="335">
        <f t="shared" ref="K29" si="41">I29+37</f>
        <v>45596</v>
      </c>
      <c r="L29" s="335">
        <f t="shared" ref="L29" si="42">I29+39</f>
        <v>45598</v>
      </c>
      <c r="M29" s="321">
        <f t="shared" ref="M29" si="43">I29+42</f>
        <v>45601</v>
      </c>
      <c r="N29" s="321"/>
      <c r="O29" s="309"/>
    </row>
    <row r="30" spans="1:15" s="14" customFormat="1" ht="20.25" hidden="1" customHeight="1" thickBot="1">
      <c r="A30" s="307"/>
      <c r="B30" s="438"/>
      <c r="C30" s="583"/>
      <c r="D30" s="323"/>
      <c r="E30" s="323"/>
      <c r="F30" s="324"/>
      <c r="G30" s="146"/>
      <c r="H30" s="331"/>
      <c r="I30" s="336"/>
      <c r="J30" s="336"/>
      <c r="K30" s="336"/>
      <c r="L30" s="336"/>
      <c r="M30" s="323"/>
      <c r="N30" s="323"/>
      <c r="O30" s="309"/>
    </row>
    <row r="31" spans="1:15" s="14" customFormat="1" ht="20.25" hidden="1" customHeight="1" thickTop="1">
      <c r="A31" s="307"/>
      <c r="B31" s="438"/>
      <c r="C31" s="857" t="s">
        <v>1581</v>
      </c>
      <c r="D31" s="317" t="s">
        <v>1646</v>
      </c>
      <c r="E31" s="317">
        <v>45543</v>
      </c>
      <c r="F31" s="318">
        <v>45555</v>
      </c>
      <c r="G31" s="857" t="s">
        <v>1750</v>
      </c>
      <c r="H31" s="320" t="s">
        <v>3198</v>
      </c>
      <c r="I31" s="334">
        <v>45566</v>
      </c>
      <c r="J31" s="335">
        <f t="shared" ref="J31" si="44">I31+33</f>
        <v>45599</v>
      </c>
      <c r="K31" s="335">
        <f t="shared" ref="K31" si="45">I31+37</f>
        <v>45603</v>
      </c>
      <c r="L31" s="335">
        <f t="shared" ref="L31" si="46">I31+39</f>
        <v>45605</v>
      </c>
      <c r="M31" s="321">
        <f t="shared" ref="M31" si="47">I31+42</f>
        <v>45608</v>
      </c>
      <c r="N31" s="321"/>
      <c r="O31" s="309"/>
    </row>
    <row r="32" spans="1:15" s="14" customFormat="1" ht="20.25" hidden="1" customHeight="1" thickBot="1">
      <c r="A32" s="307"/>
      <c r="B32" s="438"/>
      <c r="C32" s="583"/>
      <c r="D32" s="323"/>
      <c r="E32" s="323"/>
      <c r="F32" s="324"/>
      <c r="G32" s="146"/>
      <c r="H32" s="331"/>
      <c r="I32" s="336"/>
      <c r="J32" s="336"/>
      <c r="K32" s="336"/>
      <c r="L32" s="336"/>
      <c r="M32" s="323"/>
      <c r="N32" s="323"/>
      <c r="O32" s="309"/>
    </row>
    <row r="33" spans="1:15" s="14" customFormat="1" ht="20.25" hidden="1" customHeight="1" thickTop="1">
      <c r="A33" s="307"/>
      <c r="B33" s="438"/>
      <c r="C33" s="857" t="s">
        <v>1581</v>
      </c>
      <c r="D33" s="317" t="s">
        <v>1648</v>
      </c>
      <c r="E33" s="317">
        <v>45550</v>
      </c>
      <c r="F33" s="318">
        <v>45562</v>
      </c>
      <c r="G33" s="857" t="s">
        <v>3199</v>
      </c>
      <c r="H33" s="320" t="s">
        <v>3200</v>
      </c>
      <c r="I33" s="334">
        <v>45573</v>
      </c>
      <c r="J33" s="335">
        <f>I33+33</f>
        <v>45606</v>
      </c>
      <c r="K33" s="335">
        <f>I33+37</f>
        <v>45610</v>
      </c>
      <c r="L33" s="335">
        <f>I33+39</f>
        <v>45612</v>
      </c>
      <c r="M33" s="321">
        <f>I33+42</f>
        <v>45615</v>
      </c>
      <c r="N33" s="321"/>
      <c r="O33" s="309"/>
    </row>
    <row r="34" spans="1:15" s="14" customFormat="1" ht="20.25" hidden="1" customHeight="1" thickBot="1">
      <c r="A34" s="307"/>
      <c r="B34" s="438"/>
      <c r="C34" s="583"/>
      <c r="D34" s="323"/>
      <c r="E34" s="323"/>
      <c r="F34" s="324"/>
      <c r="G34" s="146"/>
      <c r="H34" s="331"/>
      <c r="I34" s="336"/>
      <c r="J34" s="336"/>
      <c r="K34" s="336"/>
      <c r="L34" s="336"/>
      <c r="M34" s="323"/>
      <c r="N34" s="323"/>
      <c r="O34" s="309"/>
    </row>
    <row r="35" spans="1:15" s="14" customFormat="1" ht="20.25" hidden="1" customHeight="1" thickTop="1">
      <c r="A35" s="307"/>
      <c r="B35" s="438"/>
      <c r="C35" s="857" t="s">
        <v>1581</v>
      </c>
      <c r="D35" s="317" t="s">
        <v>1652</v>
      </c>
      <c r="E35" s="317">
        <v>45557</v>
      </c>
      <c r="F35" s="318">
        <v>45569</v>
      </c>
      <c r="G35" s="857" t="s">
        <v>3174</v>
      </c>
      <c r="H35" s="320" t="s">
        <v>3201</v>
      </c>
      <c r="I35" s="334">
        <v>45580</v>
      </c>
      <c r="J35" s="335">
        <f>I35+33</f>
        <v>45613</v>
      </c>
      <c r="K35" s="335">
        <f>I35+37</f>
        <v>45617</v>
      </c>
      <c r="L35" s="335">
        <f>I35+39</f>
        <v>45619</v>
      </c>
      <c r="M35" s="321">
        <f>I35+42</f>
        <v>45622</v>
      </c>
      <c r="N35" s="321"/>
      <c r="O35" s="309"/>
    </row>
    <row r="36" spans="1:15" s="14" customFormat="1" ht="20.25" hidden="1" customHeight="1" thickBot="1">
      <c r="A36" s="307"/>
      <c r="B36" s="438"/>
      <c r="C36" s="583"/>
      <c r="D36" s="323"/>
      <c r="E36" s="323"/>
      <c r="F36" s="324"/>
      <c r="G36" s="146"/>
      <c r="H36" s="331"/>
      <c r="I36" s="336"/>
      <c r="J36" s="336"/>
      <c r="K36" s="336"/>
      <c r="L36" s="336"/>
      <c r="M36" s="323"/>
      <c r="N36" s="323"/>
      <c r="O36" s="309"/>
    </row>
    <row r="37" spans="1:15" s="14" customFormat="1" ht="20.25" hidden="1" customHeight="1" thickTop="1">
      <c r="A37" s="307"/>
      <c r="B37" s="438"/>
      <c r="C37" s="857" t="s">
        <v>1581</v>
      </c>
      <c r="D37" s="317" t="s">
        <v>1656</v>
      </c>
      <c r="E37" s="317">
        <v>45564</v>
      </c>
      <c r="F37" s="318">
        <v>45576</v>
      </c>
      <c r="G37" s="857" t="s">
        <v>3202</v>
      </c>
      <c r="H37" s="320" t="s">
        <v>3203</v>
      </c>
      <c r="I37" s="334">
        <v>45587</v>
      </c>
      <c r="J37" s="335">
        <f>I37+33</f>
        <v>45620</v>
      </c>
      <c r="K37" s="335">
        <f>I37+37</f>
        <v>45624</v>
      </c>
      <c r="L37" s="335">
        <f>I37+39</f>
        <v>45626</v>
      </c>
      <c r="M37" s="321">
        <f>I37+42</f>
        <v>45629</v>
      </c>
      <c r="N37" s="321"/>
      <c r="O37" s="309"/>
    </row>
    <row r="38" spans="1:15" s="14" customFormat="1" ht="20.25" hidden="1" customHeight="1" thickBot="1">
      <c r="A38" s="307"/>
      <c r="B38" s="438"/>
      <c r="C38" s="583"/>
      <c r="D38" s="323" t="s">
        <v>1658</v>
      </c>
      <c r="E38" s="323"/>
      <c r="F38" s="324"/>
      <c r="G38" s="146"/>
      <c r="H38" s="331"/>
      <c r="I38" s="336"/>
      <c r="J38" s="336"/>
      <c r="K38" s="336"/>
      <c r="L38" s="336"/>
      <c r="M38" s="323"/>
      <c r="N38" s="323"/>
      <c r="O38" s="309"/>
    </row>
    <row r="39" spans="1:15" s="14" customFormat="1" ht="20.25" hidden="1" customHeight="1" thickTop="1">
      <c r="A39" s="307"/>
      <c r="B39" s="438"/>
      <c r="C39" s="857" t="s">
        <v>1581</v>
      </c>
      <c r="D39" s="317" t="s">
        <v>3204</v>
      </c>
      <c r="E39" s="317">
        <v>45575</v>
      </c>
      <c r="F39" s="318">
        <v>45583</v>
      </c>
      <c r="G39" s="857" t="s">
        <v>3180</v>
      </c>
      <c r="H39" s="320" t="s">
        <v>3205</v>
      </c>
      <c r="I39" s="334">
        <v>45594</v>
      </c>
      <c r="J39" s="335">
        <f>I39+33</f>
        <v>45627</v>
      </c>
      <c r="K39" s="335">
        <f>I39+37</f>
        <v>45631</v>
      </c>
      <c r="L39" s="335">
        <f>I39+39</f>
        <v>45633</v>
      </c>
      <c r="M39" s="321">
        <f>I39+42</f>
        <v>45636</v>
      </c>
      <c r="N39" s="321"/>
      <c r="O39" s="309"/>
    </row>
    <row r="40" spans="1:15" s="14" customFormat="1" ht="20.25" hidden="1" customHeight="1" thickBot="1">
      <c r="A40" s="307"/>
      <c r="B40" s="438"/>
      <c r="C40" s="583"/>
      <c r="D40" s="323"/>
      <c r="E40" s="323"/>
      <c r="F40" s="324"/>
      <c r="G40" s="146"/>
      <c r="H40" s="331"/>
      <c r="I40" s="336"/>
      <c r="J40" s="336"/>
      <c r="K40" s="336"/>
      <c r="L40" s="336"/>
      <c r="M40" s="323"/>
      <c r="N40" s="323"/>
      <c r="O40" s="309"/>
    </row>
    <row r="41" spans="1:15" s="14" customFormat="1" ht="20.25" hidden="1" customHeight="1" thickTop="1">
      <c r="A41" s="307"/>
      <c r="B41" s="438"/>
      <c r="C41" s="857" t="s">
        <v>1581</v>
      </c>
      <c r="D41" s="317" t="s">
        <v>3206</v>
      </c>
      <c r="E41" s="317">
        <v>45582</v>
      </c>
      <c r="F41" s="318">
        <v>45590</v>
      </c>
      <c r="G41" s="857" t="s">
        <v>3182</v>
      </c>
      <c r="H41" s="320" t="s">
        <v>3207</v>
      </c>
      <c r="I41" s="334">
        <v>45601</v>
      </c>
      <c r="J41" s="335">
        <f>I41+33</f>
        <v>45634</v>
      </c>
      <c r="K41" s="335">
        <f>I41+37</f>
        <v>45638</v>
      </c>
      <c r="L41" s="335">
        <f>I41+39</f>
        <v>45640</v>
      </c>
      <c r="M41" s="321">
        <f>I41+42</f>
        <v>45643</v>
      </c>
      <c r="N41" s="321"/>
      <c r="O41" s="309"/>
    </row>
    <row r="42" spans="1:15" s="14" customFormat="1" ht="20.25" hidden="1" customHeight="1" thickBot="1">
      <c r="A42" s="307"/>
      <c r="B42" s="438"/>
      <c r="C42" s="583"/>
      <c r="D42" s="323"/>
      <c r="E42" s="323"/>
      <c r="F42" s="324"/>
      <c r="G42" s="146"/>
      <c r="H42" s="331"/>
      <c r="I42" s="336"/>
      <c r="J42" s="336"/>
      <c r="K42" s="336"/>
      <c r="L42" s="336"/>
      <c r="M42" s="323"/>
      <c r="N42" s="323"/>
      <c r="O42" s="309"/>
    </row>
    <row r="43" spans="1:15" s="14" customFormat="1" ht="20.25" hidden="1" customHeight="1" thickTop="1">
      <c r="A43" s="307"/>
      <c r="B43" s="438"/>
      <c r="C43" s="857" t="s">
        <v>1581</v>
      </c>
      <c r="D43" s="317" t="s">
        <v>1669</v>
      </c>
      <c r="E43" s="317">
        <v>45589</v>
      </c>
      <c r="F43" s="318">
        <v>45597</v>
      </c>
      <c r="G43" s="857" t="s">
        <v>1966</v>
      </c>
      <c r="H43" s="320" t="s">
        <v>3208</v>
      </c>
      <c r="I43" s="334">
        <v>45608</v>
      </c>
      <c r="J43" s="335">
        <f>I43+33</f>
        <v>45641</v>
      </c>
      <c r="K43" s="335">
        <f>I43+37</f>
        <v>45645</v>
      </c>
      <c r="L43" s="335">
        <f>I43+39</f>
        <v>45647</v>
      </c>
      <c r="M43" s="321">
        <f>I43+42</f>
        <v>45650</v>
      </c>
      <c r="N43" s="321"/>
      <c r="O43" s="309"/>
    </row>
    <row r="44" spans="1:15" s="14" customFormat="1" ht="20.25" hidden="1" customHeight="1" thickBot="1">
      <c r="A44" s="307"/>
      <c r="B44" s="438"/>
      <c r="C44" s="583"/>
      <c r="D44" s="323"/>
      <c r="E44" s="323"/>
      <c r="F44" s="324"/>
      <c r="G44" s="146"/>
      <c r="H44" s="331"/>
      <c r="I44" s="336"/>
      <c r="J44" s="336"/>
      <c r="K44" s="336"/>
      <c r="L44" s="336"/>
      <c r="M44" s="323"/>
      <c r="N44" s="323"/>
      <c r="O44" s="309"/>
    </row>
    <row r="45" spans="1:15" s="14" customFormat="1" ht="20.25" hidden="1" customHeight="1" thickTop="1">
      <c r="A45" s="307"/>
      <c r="B45" s="438"/>
      <c r="C45" s="857" t="s">
        <v>1581</v>
      </c>
      <c r="D45" s="317" t="s">
        <v>1673</v>
      </c>
      <c r="E45" s="317">
        <v>45596</v>
      </c>
      <c r="F45" s="318">
        <v>45604</v>
      </c>
      <c r="G45" s="857" t="s">
        <v>3182</v>
      </c>
      <c r="H45" s="320" t="s">
        <v>3207</v>
      </c>
      <c r="I45" s="334">
        <v>45615</v>
      </c>
      <c r="J45" s="335">
        <f>I45+33</f>
        <v>45648</v>
      </c>
      <c r="K45" s="335">
        <f>I45+37</f>
        <v>45652</v>
      </c>
      <c r="L45" s="335">
        <f>I45+39</f>
        <v>45654</v>
      </c>
      <c r="M45" s="321">
        <f>I45+42</f>
        <v>45657</v>
      </c>
      <c r="N45" s="321"/>
      <c r="O45" s="309"/>
    </row>
    <row r="46" spans="1:15" s="14" customFormat="1" ht="20.25" hidden="1" customHeight="1" thickBot="1">
      <c r="A46" s="307"/>
      <c r="B46" s="438"/>
      <c r="C46" s="583"/>
      <c r="D46" s="323"/>
      <c r="E46" s="323"/>
      <c r="F46" s="324"/>
      <c r="G46" s="146"/>
      <c r="H46" s="331"/>
      <c r="I46" s="336"/>
      <c r="J46" s="336"/>
      <c r="K46" s="336"/>
      <c r="L46" s="336"/>
      <c r="M46" s="323"/>
      <c r="N46" s="323"/>
      <c r="O46" s="309"/>
    </row>
    <row r="47" spans="1:15" s="14" customFormat="1" ht="20.25" hidden="1" customHeight="1" thickTop="1">
      <c r="A47" s="307"/>
      <c r="B47" s="438"/>
      <c r="C47" s="857" t="s">
        <v>1581</v>
      </c>
      <c r="D47" s="317" t="s">
        <v>3209</v>
      </c>
      <c r="E47" s="317">
        <v>45603</v>
      </c>
      <c r="F47" s="318">
        <v>45611</v>
      </c>
      <c r="G47" s="857" t="s">
        <v>1966</v>
      </c>
      <c r="H47" s="320" t="s">
        <v>3208</v>
      </c>
      <c r="I47" s="334">
        <v>45622</v>
      </c>
      <c r="J47" s="335">
        <f>I47+33</f>
        <v>45655</v>
      </c>
      <c r="K47" s="335">
        <f>I47+37</f>
        <v>45659</v>
      </c>
      <c r="L47" s="335">
        <f>I47+39</f>
        <v>45661</v>
      </c>
      <c r="M47" s="321">
        <f>I47+42</f>
        <v>45664</v>
      </c>
      <c r="N47" s="321"/>
      <c r="O47" s="309"/>
    </row>
    <row r="48" spans="1:15" s="14" customFormat="1" ht="20.25" hidden="1" customHeight="1" thickBot="1">
      <c r="A48" s="307"/>
      <c r="B48" s="438"/>
      <c r="C48" s="583"/>
      <c r="D48" s="323"/>
      <c r="E48" s="323"/>
      <c r="F48" s="324"/>
      <c r="G48" s="146"/>
      <c r="H48" s="331"/>
      <c r="I48" s="336"/>
      <c r="J48" s="336"/>
      <c r="K48" s="336"/>
      <c r="L48" s="336"/>
      <c r="M48" s="323"/>
      <c r="N48" s="323"/>
      <c r="O48" s="309"/>
    </row>
    <row r="49" spans="1:15" s="14" customFormat="1" ht="20.25" hidden="1" customHeight="1" thickTop="1">
      <c r="A49" s="307"/>
      <c r="B49" s="438"/>
      <c r="C49" s="857" t="s">
        <v>1581</v>
      </c>
      <c r="D49" s="317" t="s">
        <v>1678</v>
      </c>
      <c r="E49" s="317">
        <v>45610</v>
      </c>
      <c r="F49" s="318">
        <v>45618</v>
      </c>
      <c r="G49" s="857" t="s">
        <v>3182</v>
      </c>
      <c r="H49" s="320" t="s">
        <v>3207</v>
      </c>
      <c r="I49" s="334">
        <v>45629</v>
      </c>
      <c r="J49" s="335">
        <f>I49+33</f>
        <v>45662</v>
      </c>
      <c r="K49" s="335">
        <f>I49+37</f>
        <v>45666</v>
      </c>
      <c r="L49" s="335">
        <f>I49+39</f>
        <v>45668</v>
      </c>
      <c r="M49" s="321">
        <f>I49+42</f>
        <v>45671</v>
      </c>
      <c r="N49" s="321"/>
      <c r="O49" s="309"/>
    </row>
    <row r="50" spans="1:15" s="14" customFormat="1" ht="20.25" hidden="1" customHeight="1" thickBot="1">
      <c r="A50" s="307"/>
      <c r="B50" s="438"/>
      <c r="C50" s="583"/>
      <c r="D50" s="323"/>
      <c r="E50" s="323"/>
      <c r="F50" s="324"/>
      <c r="G50" s="146"/>
      <c r="H50" s="331"/>
      <c r="I50" s="336"/>
      <c r="J50" s="336"/>
      <c r="K50" s="336"/>
      <c r="L50" s="336"/>
      <c r="M50" s="323"/>
      <c r="N50" s="323"/>
      <c r="O50" s="309"/>
    </row>
    <row r="51" spans="1:15" s="14" customFormat="1" ht="20.25" hidden="1" customHeight="1" thickTop="1">
      <c r="A51" s="307"/>
      <c r="B51" s="438"/>
      <c r="C51" s="857" t="s">
        <v>1581</v>
      </c>
      <c r="D51" s="317" t="s">
        <v>3210</v>
      </c>
      <c r="E51" s="317">
        <v>45617</v>
      </c>
      <c r="F51" s="318">
        <v>45625</v>
      </c>
      <c r="G51" s="857" t="s">
        <v>1966</v>
      </c>
      <c r="H51" s="320" t="s">
        <v>3208</v>
      </c>
      <c r="I51" s="334">
        <v>45636</v>
      </c>
      <c r="J51" s="335">
        <f>I51+33</f>
        <v>45669</v>
      </c>
      <c r="K51" s="335">
        <f>I51+37</f>
        <v>45673</v>
      </c>
      <c r="L51" s="335">
        <f>I51+39</f>
        <v>45675</v>
      </c>
      <c r="M51" s="321">
        <f>I51+42</f>
        <v>45678</v>
      </c>
      <c r="N51" s="321"/>
      <c r="O51" s="309"/>
    </row>
    <row r="52" spans="1:15" s="14" customFormat="1" ht="20.25" hidden="1" customHeight="1" thickBot="1">
      <c r="A52" s="307"/>
      <c r="B52" s="438"/>
      <c r="C52" s="583"/>
      <c r="D52" s="323"/>
      <c r="E52" s="323"/>
      <c r="F52" s="324"/>
      <c r="G52" s="146"/>
      <c r="H52" s="331"/>
      <c r="I52" s="336"/>
      <c r="J52" s="336"/>
      <c r="K52" s="336"/>
      <c r="L52" s="336"/>
      <c r="M52" s="323"/>
      <c r="N52" s="323"/>
      <c r="O52" s="309"/>
    </row>
    <row r="53" spans="1:15" s="14" customFormat="1" ht="20.25" hidden="1" customHeight="1" thickTop="1">
      <c r="A53" s="307"/>
      <c r="B53" s="438"/>
      <c r="C53" s="857" t="s">
        <v>1581</v>
      </c>
      <c r="D53" s="317" t="s">
        <v>1685</v>
      </c>
      <c r="E53" s="317">
        <v>45624</v>
      </c>
      <c r="F53" s="318">
        <v>45632</v>
      </c>
      <c r="G53" s="857" t="s">
        <v>3182</v>
      </c>
      <c r="H53" s="320" t="s">
        <v>3207</v>
      </c>
      <c r="I53" s="334">
        <v>45643</v>
      </c>
      <c r="J53" s="335">
        <f>I53+33</f>
        <v>45676</v>
      </c>
      <c r="K53" s="335">
        <f>I53+37</f>
        <v>45680</v>
      </c>
      <c r="L53" s="335">
        <f>I53+39</f>
        <v>45682</v>
      </c>
      <c r="M53" s="321">
        <f>I53+42</f>
        <v>45685</v>
      </c>
      <c r="N53" s="321"/>
      <c r="O53" s="309"/>
    </row>
    <row r="54" spans="1:15" s="14" customFormat="1" ht="20.25" hidden="1" customHeight="1" thickBot="1">
      <c r="A54" s="307"/>
      <c r="B54" s="438"/>
      <c r="C54" s="583"/>
      <c r="D54" s="323"/>
      <c r="E54" s="323"/>
      <c r="F54" s="324"/>
      <c r="G54" s="146"/>
      <c r="H54" s="331"/>
      <c r="I54" s="336"/>
      <c r="J54" s="336"/>
      <c r="K54" s="336"/>
      <c r="L54" s="336"/>
      <c r="M54" s="323"/>
      <c r="N54" s="323"/>
      <c r="O54" s="309"/>
    </row>
    <row r="55" spans="1:15" s="14" customFormat="1" ht="20.25" hidden="1" customHeight="1">
      <c r="A55" s="307"/>
      <c r="B55" s="438"/>
      <c r="C55" s="18"/>
      <c r="D55" s="309"/>
      <c r="E55" s="309"/>
      <c r="F55" s="309"/>
      <c r="G55" s="333"/>
      <c r="H55" s="19"/>
      <c r="I55" s="306"/>
      <c r="J55" s="306"/>
      <c r="K55" s="306"/>
      <c r="L55" s="306"/>
      <c r="M55" s="309"/>
      <c r="N55" s="309"/>
      <c r="O55" s="309"/>
    </row>
    <row r="56" spans="1:15" s="14" customFormat="1" ht="16.5" customHeight="1">
      <c r="A56" s="307"/>
      <c r="B56" s="438"/>
      <c r="C56" s="18"/>
      <c r="D56" s="309"/>
      <c r="E56" s="309"/>
      <c r="F56" s="309"/>
      <c r="G56" s="333"/>
      <c r="H56" s="19"/>
      <c r="I56" s="306"/>
      <c r="J56" s="306"/>
      <c r="K56" s="306"/>
      <c r="L56" s="306"/>
      <c r="M56" s="309"/>
      <c r="N56" s="309"/>
    </row>
    <row r="57" spans="1:15" s="14" customFormat="1" ht="33.75" hidden="1" customHeight="1">
      <c r="A57" s="307"/>
      <c r="B57" s="438" t="s">
        <v>1423</v>
      </c>
      <c r="C57" s="4601" t="s">
        <v>3164</v>
      </c>
      <c r="D57" s="4601"/>
      <c r="E57" s="310" t="s">
        <v>100</v>
      </c>
      <c r="F57" s="313" t="s">
        <v>194</v>
      </c>
      <c r="G57" s="313" t="s">
        <v>603</v>
      </c>
      <c r="H57" s="313" t="s">
        <v>410</v>
      </c>
      <c r="I57" s="313" t="s">
        <v>635</v>
      </c>
      <c r="J57" s="313" t="s">
        <v>638</v>
      </c>
      <c r="K57" s="313" t="s">
        <v>778</v>
      </c>
      <c r="M57" s="2620" t="s">
        <v>1715</v>
      </c>
      <c r="N57" s="2620" t="s">
        <v>1716</v>
      </c>
    </row>
    <row r="58" spans="1:15" s="14" customFormat="1" ht="20.25" hidden="1" customHeight="1" thickBot="1">
      <c r="A58" s="307"/>
      <c r="B58" s="438"/>
      <c r="C58" s="508" t="s">
        <v>2898</v>
      </c>
      <c r="D58" s="2079" t="s">
        <v>108</v>
      </c>
      <c r="E58" s="15"/>
      <c r="F58" s="305" t="s">
        <v>3211</v>
      </c>
      <c r="G58" s="305" t="s">
        <v>3212</v>
      </c>
      <c r="H58" s="305" t="s">
        <v>3213</v>
      </c>
      <c r="I58" s="305" t="s">
        <v>3214</v>
      </c>
      <c r="J58" s="305" t="s">
        <v>1722</v>
      </c>
      <c r="K58" s="305" t="s">
        <v>1920</v>
      </c>
      <c r="M58" s="640"/>
      <c r="N58" s="640"/>
    </row>
    <row r="59" spans="1:15" s="14" customFormat="1" ht="20.25" hidden="1" customHeight="1" thickTop="1">
      <c r="A59" s="307"/>
      <c r="B59" s="438">
        <v>8</v>
      </c>
      <c r="C59" s="1124" t="s">
        <v>3215</v>
      </c>
      <c r="D59" s="321" t="s">
        <v>3216</v>
      </c>
      <c r="E59" s="321">
        <v>45710</v>
      </c>
      <c r="F59" s="321">
        <f t="shared" ref="F59:F65" si="48">E59+5</f>
        <v>45715</v>
      </c>
      <c r="G59" s="321">
        <f t="shared" ref="G59:G65" si="49">E59+31</f>
        <v>45741</v>
      </c>
      <c r="H59" s="321">
        <f t="shared" ref="H59:H65" si="50">E59+34</f>
        <v>45744</v>
      </c>
      <c r="I59" s="321">
        <f t="shared" ref="I59:I65" si="51">E59+40</f>
        <v>45750</v>
      </c>
      <c r="J59" s="321">
        <f t="shared" ref="J59:J65" si="52">E59+41</f>
        <v>45751</v>
      </c>
      <c r="K59" s="321">
        <f>E59+51</f>
        <v>45761</v>
      </c>
      <c r="L59" s="14" t="s">
        <v>3217</v>
      </c>
      <c r="M59" s="640">
        <v>45708</v>
      </c>
      <c r="N59" s="640">
        <v>45709</v>
      </c>
    </row>
    <row r="60" spans="1:15" s="14" customFormat="1" ht="20.25" hidden="1" customHeight="1">
      <c r="A60" s="307"/>
      <c r="B60" s="438">
        <v>9</v>
      </c>
      <c r="C60" s="997" t="s">
        <v>2724</v>
      </c>
      <c r="D60" s="487" t="s">
        <v>3218</v>
      </c>
      <c r="E60" s="487">
        <v>45718</v>
      </c>
      <c r="F60" s="487">
        <f t="shared" si="48"/>
        <v>45723</v>
      </c>
      <c r="G60" s="487">
        <f t="shared" si="49"/>
        <v>45749</v>
      </c>
      <c r="H60" s="487">
        <f t="shared" si="50"/>
        <v>45752</v>
      </c>
      <c r="I60" s="487">
        <f t="shared" si="51"/>
        <v>45758</v>
      </c>
      <c r="J60" s="487">
        <f t="shared" si="52"/>
        <v>45759</v>
      </c>
      <c r="K60" s="487">
        <f>E60+51</f>
        <v>45769</v>
      </c>
      <c r="L60" s="14" t="s">
        <v>3217</v>
      </c>
      <c r="M60" s="640">
        <v>45715</v>
      </c>
      <c r="N60" s="640">
        <v>45716</v>
      </c>
    </row>
    <row r="61" spans="1:15" s="14" customFormat="1" ht="38.25" hidden="1">
      <c r="A61" s="307" t="s">
        <v>3219</v>
      </c>
      <c r="B61" s="438">
        <v>10</v>
      </c>
      <c r="C61" s="1121" t="s">
        <v>1573</v>
      </c>
      <c r="D61" s="487" t="s">
        <v>3220</v>
      </c>
      <c r="E61" s="487">
        <v>45722</v>
      </c>
      <c r="F61" s="2048"/>
      <c r="G61" s="2232" t="s">
        <v>3221</v>
      </c>
      <c r="H61" s="2232" t="s">
        <v>3222</v>
      </c>
      <c r="I61" s="2232" t="s">
        <v>3221</v>
      </c>
      <c r="J61" s="2048"/>
      <c r="K61" s="2048"/>
      <c r="M61" s="640">
        <v>45722</v>
      </c>
      <c r="N61" s="640">
        <v>45723</v>
      </c>
    </row>
    <row r="62" spans="1:15" s="14" customFormat="1" ht="20.25" hidden="1" customHeight="1">
      <c r="A62" s="307" t="s">
        <v>3223</v>
      </c>
      <c r="B62" s="438">
        <v>11</v>
      </c>
      <c r="C62" s="997" t="s">
        <v>1781</v>
      </c>
      <c r="D62" s="487" t="s">
        <v>3224</v>
      </c>
      <c r="E62" s="487">
        <v>45730</v>
      </c>
      <c r="F62" s="487">
        <f t="shared" si="48"/>
        <v>45735</v>
      </c>
      <c r="G62" s="487">
        <f t="shared" si="49"/>
        <v>45761</v>
      </c>
      <c r="H62" s="487">
        <f t="shared" si="50"/>
        <v>45764</v>
      </c>
      <c r="I62" s="487">
        <f t="shared" si="51"/>
        <v>45770</v>
      </c>
      <c r="J62" s="487">
        <f t="shared" si="52"/>
        <v>45771</v>
      </c>
      <c r="K62" s="487">
        <f t="shared" ref="K62:K67" si="53">E62+51</f>
        <v>45781</v>
      </c>
      <c r="M62" s="640">
        <v>45729</v>
      </c>
      <c r="N62" s="640">
        <v>45730</v>
      </c>
    </row>
    <row r="63" spans="1:15" s="14" customFormat="1" ht="20.25" hidden="1" customHeight="1">
      <c r="A63" s="307" t="s">
        <v>3225</v>
      </c>
      <c r="B63" s="438">
        <v>12</v>
      </c>
      <c r="C63" s="997" t="s">
        <v>3226</v>
      </c>
      <c r="D63" s="487" t="s">
        <v>3227</v>
      </c>
      <c r="E63" s="487">
        <v>45743</v>
      </c>
      <c r="F63" s="487">
        <f t="shared" si="48"/>
        <v>45748</v>
      </c>
      <c r="G63" s="487">
        <f t="shared" si="49"/>
        <v>45774</v>
      </c>
      <c r="H63" s="487">
        <f t="shared" si="50"/>
        <v>45777</v>
      </c>
      <c r="I63" s="487">
        <f t="shared" si="51"/>
        <v>45783</v>
      </c>
      <c r="J63" s="487">
        <f t="shared" si="52"/>
        <v>45784</v>
      </c>
      <c r="K63" s="487">
        <f t="shared" si="53"/>
        <v>45794</v>
      </c>
      <c r="M63" s="640">
        <v>45736</v>
      </c>
      <c r="N63" s="640">
        <v>45737</v>
      </c>
    </row>
    <row r="64" spans="1:15" s="14" customFormat="1" ht="20.25" hidden="1" customHeight="1">
      <c r="A64" s="307"/>
      <c r="B64" s="438">
        <v>13</v>
      </c>
      <c r="C64" s="997" t="s">
        <v>1857</v>
      </c>
      <c r="D64" s="487" t="s">
        <v>3228</v>
      </c>
      <c r="E64" s="487">
        <v>45752</v>
      </c>
      <c r="F64" s="487">
        <f t="shared" si="48"/>
        <v>45757</v>
      </c>
      <c r="G64" s="487">
        <f t="shared" si="49"/>
        <v>45783</v>
      </c>
      <c r="H64" s="487">
        <f t="shared" si="50"/>
        <v>45786</v>
      </c>
      <c r="I64" s="487">
        <f t="shared" si="51"/>
        <v>45792</v>
      </c>
      <c r="J64" s="487">
        <f t="shared" si="52"/>
        <v>45793</v>
      </c>
      <c r="K64" s="487">
        <f t="shared" si="53"/>
        <v>45803</v>
      </c>
      <c r="M64" s="640">
        <v>45743</v>
      </c>
      <c r="N64" s="640">
        <v>45744</v>
      </c>
    </row>
    <row r="65" spans="1:15" s="14" customFormat="1" ht="20.25" hidden="1" customHeight="1">
      <c r="A65" s="307" t="s">
        <v>2652</v>
      </c>
      <c r="B65" s="438">
        <v>14</v>
      </c>
      <c r="C65" s="857" t="s">
        <v>2396</v>
      </c>
      <c r="D65" s="487" t="s">
        <v>3229</v>
      </c>
      <c r="E65" s="487">
        <v>45761</v>
      </c>
      <c r="F65" s="487">
        <f t="shared" si="48"/>
        <v>45766</v>
      </c>
      <c r="G65" s="487">
        <f t="shared" si="49"/>
        <v>45792</v>
      </c>
      <c r="H65" s="487">
        <f t="shared" si="50"/>
        <v>45795</v>
      </c>
      <c r="I65" s="487">
        <f t="shared" si="51"/>
        <v>45801</v>
      </c>
      <c r="J65" s="487">
        <f t="shared" si="52"/>
        <v>45802</v>
      </c>
      <c r="K65" s="487">
        <f t="shared" si="53"/>
        <v>45812</v>
      </c>
      <c r="M65" s="640">
        <v>45750</v>
      </c>
      <c r="N65" s="640">
        <v>45751</v>
      </c>
    </row>
    <row r="66" spans="1:15" s="14" customFormat="1" ht="20.25" hidden="1" customHeight="1">
      <c r="A66" s="307" t="s">
        <v>3230</v>
      </c>
      <c r="B66" s="438">
        <v>15</v>
      </c>
      <c r="C66" s="857" t="s">
        <v>2480</v>
      </c>
      <c r="D66" s="487" t="s">
        <v>3231</v>
      </c>
      <c r="E66" s="487">
        <v>45763</v>
      </c>
      <c r="F66" s="487">
        <f t="shared" ref="F66:F69" si="54">E66+5</f>
        <v>45768</v>
      </c>
      <c r="G66" s="487">
        <f t="shared" ref="G66:G69" si="55">E66+31</f>
        <v>45794</v>
      </c>
      <c r="H66" s="487">
        <f t="shared" ref="H66:H69" si="56">E66+34</f>
        <v>45797</v>
      </c>
      <c r="I66" s="487">
        <f t="shared" ref="I66:I69" si="57">E66+40</f>
        <v>45803</v>
      </c>
      <c r="J66" s="487">
        <f t="shared" ref="J66:J69" si="58">E66+41</f>
        <v>45804</v>
      </c>
      <c r="K66" s="487">
        <f t="shared" si="53"/>
        <v>45814</v>
      </c>
      <c r="M66" s="640">
        <v>45757</v>
      </c>
      <c r="N66" s="640">
        <v>45758</v>
      </c>
    </row>
    <row r="67" spans="1:15" s="14" customFormat="1" ht="20.25" hidden="1" customHeight="1">
      <c r="A67" s="307" t="s">
        <v>1827</v>
      </c>
      <c r="B67" s="438">
        <v>16</v>
      </c>
      <c r="C67" s="857" t="s">
        <v>2765</v>
      </c>
      <c r="D67" s="487" t="s">
        <v>3232</v>
      </c>
      <c r="E67" s="487">
        <v>45768</v>
      </c>
      <c r="F67" s="487">
        <f t="shared" si="54"/>
        <v>45773</v>
      </c>
      <c r="G67" s="487">
        <f t="shared" si="55"/>
        <v>45799</v>
      </c>
      <c r="H67" s="487">
        <f t="shared" si="56"/>
        <v>45802</v>
      </c>
      <c r="I67" s="487">
        <f t="shared" si="57"/>
        <v>45808</v>
      </c>
      <c r="J67" s="487">
        <f t="shared" si="58"/>
        <v>45809</v>
      </c>
      <c r="K67" s="487">
        <f t="shared" si="53"/>
        <v>45819</v>
      </c>
      <c r="M67" s="640">
        <v>45764</v>
      </c>
      <c r="N67" s="640">
        <v>45765</v>
      </c>
    </row>
    <row r="68" spans="1:15" s="14" customFormat="1" ht="20.25" hidden="1" customHeight="1">
      <c r="A68" s="307"/>
      <c r="B68" s="438">
        <v>17</v>
      </c>
      <c r="C68" s="2450" t="s">
        <v>2556</v>
      </c>
      <c r="D68" s="2445" t="s">
        <v>3233</v>
      </c>
      <c r="E68" s="2445">
        <v>45784</v>
      </c>
      <c r="F68" s="2445">
        <f t="shared" si="54"/>
        <v>45789</v>
      </c>
      <c r="G68" s="2445">
        <f t="shared" si="55"/>
        <v>45815</v>
      </c>
      <c r="H68" s="2445">
        <f t="shared" si="56"/>
        <v>45818</v>
      </c>
      <c r="I68" s="2445">
        <f t="shared" si="57"/>
        <v>45824</v>
      </c>
      <c r="J68" s="2445">
        <f t="shared" si="58"/>
        <v>45825</v>
      </c>
      <c r="K68" s="2445">
        <f t="shared" ref="K68:K76" si="59">E68+44</f>
        <v>45828</v>
      </c>
      <c r="M68" s="640">
        <v>45771</v>
      </c>
      <c r="N68" s="640">
        <v>45772</v>
      </c>
    </row>
    <row r="69" spans="1:15" s="14" customFormat="1" ht="20.25" hidden="1" customHeight="1">
      <c r="A69" s="307"/>
      <c r="B69" s="438">
        <v>18</v>
      </c>
      <c r="C69" s="877" t="s">
        <v>2630</v>
      </c>
      <c r="D69" s="487" t="s">
        <v>3234</v>
      </c>
      <c r="E69" s="487">
        <v>45791</v>
      </c>
      <c r="F69" s="487">
        <f t="shared" si="54"/>
        <v>45796</v>
      </c>
      <c r="G69" s="487">
        <f t="shared" si="55"/>
        <v>45822</v>
      </c>
      <c r="H69" s="487">
        <f t="shared" si="56"/>
        <v>45825</v>
      </c>
      <c r="I69" s="487">
        <f t="shared" si="57"/>
        <v>45831</v>
      </c>
      <c r="J69" s="487">
        <f t="shared" si="58"/>
        <v>45832</v>
      </c>
      <c r="K69" s="487">
        <f t="shared" si="59"/>
        <v>45835</v>
      </c>
      <c r="M69" s="640">
        <v>45778</v>
      </c>
      <c r="N69" s="640">
        <v>45779</v>
      </c>
    </row>
    <row r="70" spans="1:15" s="14" customFormat="1" ht="20.25" hidden="1" customHeight="1">
      <c r="A70" s="307"/>
      <c r="B70" s="438">
        <v>19</v>
      </c>
      <c r="C70" s="868" t="s">
        <v>2596</v>
      </c>
      <c r="D70" s="487" t="s">
        <v>3235</v>
      </c>
      <c r="E70" s="487">
        <v>45793</v>
      </c>
      <c r="F70" s="487">
        <f t="shared" ref="F70:F73" si="60">E70+5</f>
        <v>45798</v>
      </c>
      <c r="G70" s="487">
        <f t="shared" ref="G70:G73" si="61">E70+31</f>
        <v>45824</v>
      </c>
      <c r="H70" s="487">
        <f t="shared" ref="H70:H73" si="62">E70+34</f>
        <v>45827</v>
      </c>
      <c r="I70" s="487">
        <f t="shared" ref="I70:I73" si="63">E70+40</f>
        <v>45833</v>
      </c>
      <c r="J70" s="487">
        <f t="shared" ref="J70:J73" si="64">E70+41</f>
        <v>45834</v>
      </c>
      <c r="K70" s="487">
        <f t="shared" si="59"/>
        <v>45837</v>
      </c>
      <c r="M70" s="640">
        <v>45785</v>
      </c>
      <c r="N70" s="640">
        <v>45786</v>
      </c>
    </row>
    <row r="71" spans="1:15" s="14" customFormat="1" ht="20.25" hidden="1" customHeight="1">
      <c r="A71" s="307"/>
      <c r="B71" s="438">
        <v>20</v>
      </c>
      <c r="C71" s="868" t="s">
        <v>2785</v>
      </c>
      <c r="D71" s="487" t="s">
        <v>3236</v>
      </c>
      <c r="E71" s="487">
        <v>45803</v>
      </c>
      <c r="F71" s="487">
        <f t="shared" si="60"/>
        <v>45808</v>
      </c>
      <c r="G71" s="487">
        <f t="shared" si="61"/>
        <v>45834</v>
      </c>
      <c r="H71" s="487">
        <f t="shared" si="62"/>
        <v>45837</v>
      </c>
      <c r="I71" s="487">
        <f t="shared" si="63"/>
        <v>45843</v>
      </c>
      <c r="J71" s="487">
        <f t="shared" si="64"/>
        <v>45844</v>
      </c>
      <c r="K71" s="487">
        <f t="shared" si="59"/>
        <v>45847</v>
      </c>
      <c r="M71" s="640">
        <v>45792</v>
      </c>
      <c r="N71" s="640">
        <v>45793</v>
      </c>
    </row>
    <row r="72" spans="1:15" s="14" customFormat="1" ht="20.25" hidden="1" customHeight="1">
      <c r="A72" s="307" t="s">
        <v>3237</v>
      </c>
      <c r="B72" s="438">
        <v>21</v>
      </c>
      <c r="C72" s="868" t="s">
        <v>3238</v>
      </c>
      <c r="D72" s="487" t="s">
        <v>3239</v>
      </c>
      <c r="E72" s="487">
        <v>45806</v>
      </c>
      <c r="F72" s="487">
        <f t="shared" si="60"/>
        <v>45811</v>
      </c>
      <c r="G72" s="487">
        <f t="shared" si="61"/>
        <v>45837</v>
      </c>
      <c r="H72" s="487">
        <f t="shared" si="62"/>
        <v>45840</v>
      </c>
      <c r="I72" s="487">
        <f t="shared" si="63"/>
        <v>45846</v>
      </c>
      <c r="J72" s="487">
        <f t="shared" si="64"/>
        <v>45847</v>
      </c>
      <c r="K72" s="487">
        <f t="shared" si="59"/>
        <v>45850</v>
      </c>
      <c r="L72" s="14" t="s">
        <v>3240</v>
      </c>
      <c r="M72" s="640">
        <v>45799</v>
      </c>
      <c r="N72" s="640">
        <v>45800</v>
      </c>
    </row>
    <row r="73" spans="1:15" s="14" customFormat="1" ht="20.25" hidden="1" customHeight="1">
      <c r="A73" s="307"/>
      <c r="B73" s="438">
        <v>22</v>
      </c>
      <c r="C73" s="868" t="s">
        <v>2839</v>
      </c>
      <c r="D73" s="487" t="s">
        <v>3241</v>
      </c>
      <c r="E73" s="487">
        <v>45813</v>
      </c>
      <c r="F73" s="487">
        <f t="shared" si="60"/>
        <v>45818</v>
      </c>
      <c r="G73" s="487">
        <f t="shared" si="61"/>
        <v>45844</v>
      </c>
      <c r="H73" s="2048">
        <f t="shared" si="62"/>
        <v>45847</v>
      </c>
      <c r="I73" s="487">
        <f t="shared" si="63"/>
        <v>45853</v>
      </c>
      <c r="J73" s="487">
        <f t="shared" si="64"/>
        <v>45854</v>
      </c>
      <c r="K73" s="487">
        <f t="shared" si="59"/>
        <v>45857</v>
      </c>
      <c r="M73" s="640">
        <v>45806</v>
      </c>
      <c r="N73" s="640">
        <v>45807</v>
      </c>
    </row>
    <row r="74" spans="1:15" s="14" customFormat="1" ht="20.25" hidden="1" customHeight="1">
      <c r="A74" s="307" t="s">
        <v>2793</v>
      </c>
      <c r="B74" s="2451" t="s">
        <v>1935</v>
      </c>
      <c r="C74" s="2447" t="s">
        <v>2686</v>
      </c>
      <c r="D74" s="2445" t="s">
        <v>3242</v>
      </c>
      <c r="E74" s="2445">
        <v>45821</v>
      </c>
      <c r="F74" s="2445">
        <f t="shared" ref="F74:F78" si="65">E74+5</f>
        <v>45826</v>
      </c>
      <c r="G74" s="2445">
        <f t="shared" ref="G74:G78" si="66">E74+31</f>
        <v>45852</v>
      </c>
      <c r="H74" s="2445">
        <f t="shared" ref="H74:I78" si="67">E74+34</f>
        <v>45855</v>
      </c>
      <c r="I74" s="2445">
        <f t="shared" ref="I74:I78" si="68">E74+40</f>
        <v>45861</v>
      </c>
      <c r="J74" s="2445">
        <f t="shared" ref="J74:J78" si="69">E74+41</f>
        <v>45862</v>
      </c>
      <c r="K74" s="2445">
        <f t="shared" si="59"/>
        <v>45865</v>
      </c>
      <c r="M74" s="640">
        <v>45813</v>
      </c>
      <c r="N74" s="640">
        <v>45814</v>
      </c>
    </row>
    <row r="75" spans="1:15" s="14" customFormat="1" ht="20.25" hidden="1" customHeight="1">
      <c r="A75" s="307" t="s">
        <v>3243</v>
      </c>
      <c r="B75" s="2451" t="s">
        <v>1761</v>
      </c>
      <c r="C75" s="2447" t="s">
        <v>3012</v>
      </c>
      <c r="D75" s="2445" t="s">
        <v>3244</v>
      </c>
      <c r="E75" s="2445">
        <v>45827</v>
      </c>
      <c r="F75" s="2445">
        <f t="shared" si="65"/>
        <v>45832</v>
      </c>
      <c r="G75" s="2445">
        <f t="shared" si="66"/>
        <v>45858</v>
      </c>
      <c r="H75" s="2445">
        <f t="shared" si="67"/>
        <v>45861</v>
      </c>
      <c r="I75" s="2445">
        <f t="shared" si="68"/>
        <v>45867</v>
      </c>
      <c r="J75" s="2445">
        <f t="shared" si="69"/>
        <v>45868</v>
      </c>
      <c r="K75" s="2445">
        <f t="shared" si="59"/>
        <v>45871</v>
      </c>
      <c r="M75" s="640">
        <v>45820</v>
      </c>
      <c r="N75" s="640">
        <v>45821</v>
      </c>
    </row>
    <row r="76" spans="1:15" s="14" customFormat="1" ht="20.25" hidden="1" customHeight="1">
      <c r="A76" s="307" t="s">
        <v>2724</v>
      </c>
      <c r="B76" s="2451" t="s">
        <v>1764</v>
      </c>
      <c r="C76" s="2447" t="s">
        <v>3215</v>
      </c>
      <c r="D76" s="2445" t="s">
        <v>3245</v>
      </c>
      <c r="E76" s="2445">
        <v>45843</v>
      </c>
      <c r="F76" s="2445">
        <f t="shared" si="65"/>
        <v>45848</v>
      </c>
      <c r="G76" s="2048" t="e">
        <f t="shared" ref="G76" si="70">D76+34</f>
        <v>#VALUE!</v>
      </c>
      <c r="H76" s="2445">
        <f t="shared" si="67"/>
        <v>45877</v>
      </c>
      <c r="I76" s="2048">
        <f t="shared" si="67"/>
        <v>45882</v>
      </c>
      <c r="J76" s="2445">
        <f t="shared" si="69"/>
        <v>45884</v>
      </c>
      <c r="K76" s="2445">
        <f t="shared" si="59"/>
        <v>45887</v>
      </c>
      <c r="M76" s="640">
        <v>45827</v>
      </c>
      <c r="N76" s="640">
        <v>45828</v>
      </c>
    </row>
    <row r="77" spans="1:15" s="14" customFormat="1" ht="20.25" hidden="1" customHeight="1">
      <c r="A77" s="307" t="s">
        <v>2724</v>
      </c>
      <c r="B77" s="2451" t="s">
        <v>1767</v>
      </c>
      <c r="C77" s="2448" t="s">
        <v>1573</v>
      </c>
      <c r="D77" s="2445" t="s">
        <v>3246</v>
      </c>
      <c r="E77" s="2048">
        <v>45842</v>
      </c>
      <c r="F77" s="2048"/>
      <c r="G77" s="2048"/>
      <c r="H77" s="2048"/>
      <c r="I77" s="2048"/>
      <c r="J77" s="2048"/>
      <c r="K77" s="2048"/>
      <c r="M77" s="640">
        <v>45834</v>
      </c>
      <c r="N77" s="640">
        <v>45835</v>
      </c>
    </row>
    <row r="78" spans="1:15" s="14" customFormat="1" ht="20.25" hidden="1" customHeight="1">
      <c r="A78" s="307" t="s">
        <v>3247</v>
      </c>
      <c r="B78" s="2529" t="s">
        <v>1770</v>
      </c>
      <c r="C78" s="868" t="s">
        <v>2553</v>
      </c>
      <c r="D78" s="487" t="s">
        <v>3248</v>
      </c>
      <c r="E78" s="487">
        <v>45853</v>
      </c>
      <c r="F78" s="2048">
        <f t="shared" si="65"/>
        <v>45858</v>
      </c>
      <c r="G78" s="2048">
        <f t="shared" si="66"/>
        <v>45884</v>
      </c>
      <c r="H78" s="2048">
        <f t="shared" si="67"/>
        <v>45887</v>
      </c>
      <c r="I78" s="487">
        <f t="shared" si="68"/>
        <v>45893</v>
      </c>
      <c r="J78" s="487">
        <f t="shared" si="69"/>
        <v>45894</v>
      </c>
      <c r="K78" s="487">
        <f t="shared" ref="K78:K87" si="71">E78+44</f>
        <v>45897</v>
      </c>
      <c r="M78" s="640">
        <v>45841</v>
      </c>
      <c r="N78" s="640">
        <v>45842</v>
      </c>
    </row>
    <row r="79" spans="1:15" s="14" customFormat="1" ht="20.25" hidden="1" customHeight="1">
      <c r="A79" s="307" t="s">
        <v>3249</v>
      </c>
      <c r="B79" s="2529" t="s">
        <v>1773</v>
      </c>
      <c r="C79" s="868" t="s">
        <v>3250</v>
      </c>
      <c r="D79" s="487" t="s">
        <v>3251</v>
      </c>
      <c r="E79" s="487">
        <v>45855</v>
      </c>
      <c r="F79" s="487">
        <f t="shared" ref="F79:F82" si="72">E79+5</f>
        <v>45860</v>
      </c>
      <c r="G79" s="487">
        <f t="shared" ref="G79" si="73">E79+31</f>
        <v>45886</v>
      </c>
      <c r="H79" s="487">
        <f t="shared" ref="H79:H82" si="74">E79+34</f>
        <v>45889</v>
      </c>
      <c r="I79" s="2048"/>
      <c r="J79" s="2048"/>
      <c r="K79" s="2048"/>
      <c r="M79" s="640">
        <v>45848</v>
      </c>
      <c r="N79" s="640">
        <v>45849</v>
      </c>
    </row>
    <row r="80" spans="1:15" s="14" customFormat="1" ht="42.75" hidden="1" customHeight="1">
      <c r="A80" s="307" t="s">
        <v>3252</v>
      </c>
      <c r="B80" s="2529" t="s">
        <v>1776</v>
      </c>
      <c r="C80" s="868" t="s">
        <v>3253</v>
      </c>
      <c r="D80" s="487" t="s">
        <v>3254</v>
      </c>
      <c r="E80" s="487">
        <v>45859</v>
      </c>
      <c r="F80" s="487">
        <f t="shared" si="72"/>
        <v>45864</v>
      </c>
      <c r="G80" s="2048"/>
      <c r="H80" s="2048"/>
      <c r="I80" s="2498" t="s">
        <v>3255</v>
      </c>
      <c r="J80" s="487">
        <f t="shared" ref="J80:J87" si="75">E80+41</f>
        <v>45900</v>
      </c>
      <c r="K80" s="487">
        <f t="shared" si="71"/>
        <v>45903</v>
      </c>
      <c r="M80" s="2459">
        <v>45857</v>
      </c>
      <c r="N80" s="2459">
        <f t="shared" ref="N80:N87" si="76">M80+2</f>
        <v>45859</v>
      </c>
      <c r="O80" s="2234" t="s">
        <v>2426</v>
      </c>
    </row>
    <row r="81" spans="1:14" s="14" customFormat="1" ht="44.25" hidden="1" customHeight="1">
      <c r="A81" s="307"/>
      <c r="B81" s="2451" t="s">
        <v>1780</v>
      </c>
      <c r="C81" s="868" t="s">
        <v>3226</v>
      </c>
      <c r="D81" s="487" t="s">
        <v>3256</v>
      </c>
      <c r="E81" s="487">
        <v>45876</v>
      </c>
      <c r="F81" s="487">
        <f t="shared" si="72"/>
        <v>45881</v>
      </c>
      <c r="G81" s="2498" t="s">
        <v>3257</v>
      </c>
      <c r="H81" s="487">
        <f t="shared" si="74"/>
        <v>45910</v>
      </c>
      <c r="I81" s="2498" t="s">
        <v>3257</v>
      </c>
      <c r="J81" s="487">
        <f t="shared" si="75"/>
        <v>45917</v>
      </c>
      <c r="K81" s="2498" t="s">
        <v>3257</v>
      </c>
      <c r="M81" s="2459">
        <v>45864</v>
      </c>
      <c r="N81" s="2459">
        <f t="shared" si="76"/>
        <v>45866</v>
      </c>
    </row>
    <row r="82" spans="1:14" s="14" customFormat="1" ht="48" hidden="1" customHeight="1">
      <c r="A82" s="307" t="s">
        <v>3258</v>
      </c>
      <c r="B82" s="2451" t="s">
        <v>1784</v>
      </c>
      <c r="C82" s="2447" t="s">
        <v>2816</v>
      </c>
      <c r="D82" s="2445" t="s">
        <v>3259</v>
      </c>
      <c r="E82" s="2445">
        <v>45878</v>
      </c>
      <c r="F82" s="2445">
        <f t="shared" si="72"/>
        <v>45883</v>
      </c>
      <c r="G82" s="2498" t="s">
        <v>3257</v>
      </c>
      <c r="H82" s="2445">
        <f t="shared" si="74"/>
        <v>45912</v>
      </c>
      <c r="I82" s="2498" t="s">
        <v>3257</v>
      </c>
      <c r="J82" s="2445">
        <f t="shared" si="75"/>
        <v>45919</v>
      </c>
      <c r="K82" s="2445">
        <f t="shared" si="71"/>
        <v>45922</v>
      </c>
      <c r="M82" s="2459">
        <v>45871</v>
      </c>
      <c r="N82" s="2459">
        <f t="shared" si="76"/>
        <v>45873</v>
      </c>
    </row>
    <row r="83" spans="1:14" s="14" customFormat="1" ht="45.75" hidden="1" customHeight="1">
      <c r="A83" s="307" t="s">
        <v>3260</v>
      </c>
      <c r="B83" s="2451" t="s">
        <v>1787</v>
      </c>
      <c r="C83" s="2450" t="s">
        <v>1853</v>
      </c>
      <c r="D83" s="2445" t="s">
        <v>3261</v>
      </c>
      <c r="E83" s="2445">
        <v>45887</v>
      </c>
      <c r="F83" s="2445">
        <f t="shared" ref="F83:F86" si="77">E83+5</f>
        <v>45892</v>
      </c>
      <c r="G83" s="2445">
        <f t="shared" ref="G83:G86" si="78">E83+31</f>
        <v>45918</v>
      </c>
      <c r="H83" s="2445">
        <f t="shared" ref="H83:H86" si="79">E83+34</f>
        <v>45921</v>
      </c>
      <c r="I83" s="2498" t="s">
        <v>3262</v>
      </c>
      <c r="J83" s="2445">
        <f t="shared" ref="J83:J86" si="80">E83+41</f>
        <v>45928</v>
      </c>
      <c r="K83" s="2445">
        <f t="shared" ref="K83:K86" si="81">E83+44</f>
        <v>45931</v>
      </c>
      <c r="M83" s="2459">
        <v>45878</v>
      </c>
      <c r="N83" s="2459">
        <f t="shared" si="76"/>
        <v>45880</v>
      </c>
    </row>
    <row r="84" spans="1:14" s="14" customFormat="1" ht="49.5" hidden="1" customHeight="1">
      <c r="A84" s="307" t="s">
        <v>3263</v>
      </c>
      <c r="B84" s="2451" t="s">
        <v>1790</v>
      </c>
      <c r="C84" s="2450" t="s">
        <v>3264</v>
      </c>
      <c r="D84" s="2445" t="s">
        <v>3265</v>
      </c>
      <c r="E84" s="2445">
        <v>45892</v>
      </c>
      <c r="F84" s="2445">
        <f t="shared" si="77"/>
        <v>45897</v>
      </c>
      <c r="G84" s="2498" t="s">
        <v>3266</v>
      </c>
      <c r="H84" s="2445">
        <f t="shared" si="79"/>
        <v>45926</v>
      </c>
      <c r="I84" s="2498" t="s">
        <v>3266</v>
      </c>
      <c r="J84" s="2445">
        <f t="shared" si="80"/>
        <v>45933</v>
      </c>
      <c r="K84" s="2445">
        <f t="shared" si="81"/>
        <v>45936</v>
      </c>
      <c r="M84" s="640">
        <v>45885</v>
      </c>
      <c r="N84" s="640">
        <f t="shared" si="76"/>
        <v>45887</v>
      </c>
    </row>
    <row r="85" spans="1:14" s="14" customFormat="1" ht="42" hidden="1" customHeight="1">
      <c r="A85" s="307" t="s">
        <v>3267</v>
      </c>
      <c r="B85" s="2451" t="s">
        <v>1793</v>
      </c>
      <c r="C85" s="2450" t="s">
        <v>3268</v>
      </c>
      <c r="D85" s="2445" t="s">
        <v>3269</v>
      </c>
      <c r="E85" s="2445">
        <v>45912</v>
      </c>
      <c r="F85" s="2445">
        <f t="shared" si="77"/>
        <v>45917</v>
      </c>
      <c r="G85" s="2048">
        <f t="shared" si="78"/>
        <v>45943</v>
      </c>
      <c r="H85" s="2498" t="s">
        <v>3270</v>
      </c>
      <c r="I85" s="2048">
        <f t="shared" ref="I85:I86" si="82">E85+40</f>
        <v>45952</v>
      </c>
      <c r="J85" s="2048">
        <f t="shared" si="80"/>
        <v>45953</v>
      </c>
      <c r="K85" s="2048">
        <f t="shared" si="81"/>
        <v>45956</v>
      </c>
      <c r="M85" s="640">
        <v>45892</v>
      </c>
      <c r="N85" s="640">
        <f t="shared" si="76"/>
        <v>45894</v>
      </c>
    </row>
    <row r="86" spans="1:14" s="14" customFormat="1" ht="20.25" hidden="1" customHeight="1">
      <c r="A86" s="307" t="s">
        <v>3271</v>
      </c>
      <c r="B86" s="2451" t="s">
        <v>1796</v>
      </c>
      <c r="C86" s="1070" t="s">
        <v>1824</v>
      </c>
      <c r="D86" s="1412" t="s">
        <v>3272</v>
      </c>
      <c r="E86" s="2048">
        <v>45899</v>
      </c>
      <c r="F86" s="2048">
        <f t="shared" si="77"/>
        <v>45904</v>
      </c>
      <c r="G86" s="2048">
        <f t="shared" si="78"/>
        <v>45930</v>
      </c>
      <c r="H86" s="2048">
        <f t="shared" si="79"/>
        <v>45933</v>
      </c>
      <c r="I86" s="2048">
        <f t="shared" si="82"/>
        <v>45939</v>
      </c>
      <c r="J86" s="2048">
        <f t="shared" si="80"/>
        <v>45940</v>
      </c>
      <c r="K86" s="2048">
        <f t="shared" si="81"/>
        <v>45943</v>
      </c>
      <c r="M86" s="640">
        <v>45899</v>
      </c>
      <c r="N86" s="640">
        <f t="shared" si="76"/>
        <v>45901</v>
      </c>
    </row>
    <row r="87" spans="1:14" s="14" customFormat="1" ht="39" hidden="1" customHeight="1">
      <c r="A87" s="307"/>
      <c r="B87" s="2451" t="s">
        <v>1800</v>
      </c>
      <c r="C87" s="2493" t="s">
        <v>3273</v>
      </c>
      <c r="D87" s="2494" t="s">
        <v>3274</v>
      </c>
      <c r="E87" s="2494">
        <v>45913</v>
      </c>
      <c r="F87" s="2498" t="s">
        <v>3275</v>
      </c>
      <c r="G87" s="2498" t="s">
        <v>3276</v>
      </c>
      <c r="H87" s="2498" t="s">
        <v>3277</v>
      </c>
      <c r="I87" s="2498" t="s">
        <v>3276</v>
      </c>
      <c r="J87" s="2494">
        <f t="shared" si="75"/>
        <v>45954</v>
      </c>
      <c r="K87" s="2494">
        <f t="shared" si="71"/>
        <v>45957</v>
      </c>
      <c r="M87" s="640">
        <v>45906</v>
      </c>
      <c r="N87" s="640">
        <f t="shared" si="76"/>
        <v>45908</v>
      </c>
    </row>
    <row r="88" spans="1:14" s="14" customFormat="1" ht="51" hidden="1">
      <c r="A88" s="307"/>
      <c r="B88" s="2451" t="s">
        <v>1804</v>
      </c>
      <c r="C88" s="2493" t="s">
        <v>3278</v>
      </c>
      <c r="D88" s="2494" t="s">
        <v>3279</v>
      </c>
      <c r="E88" s="2494">
        <v>45918</v>
      </c>
      <c r="F88" s="2494">
        <f t="shared" ref="F88:F90" si="83">E88+5</f>
        <v>45923</v>
      </c>
      <c r="G88" s="2498" t="s">
        <v>3280</v>
      </c>
      <c r="H88" s="2498" t="s">
        <v>3281</v>
      </c>
      <c r="I88" s="2498" t="s">
        <v>3280</v>
      </c>
      <c r="J88" s="2494">
        <f t="shared" ref="J88:J90" si="84">E88+41</f>
        <v>45959</v>
      </c>
      <c r="K88" s="2494">
        <f t="shared" ref="K88:K90" si="85">E88+44</f>
        <v>45962</v>
      </c>
      <c r="M88" s="640">
        <v>45913</v>
      </c>
      <c r="N88" s="640">
        <f t="shared" ref="N88:N90" si="86">M88+2</f>
        <v>45915</v>
      </c>
    </row>
    <row r="89" spans="1:14" s="14" customFormat="1" ht="20.25" hidden="1" customHeight="1">
      <c r="A89" s="307" t="s">
        <v>3282</v>
      </c>
      <c r="B89" s="2451" t="s">
        <v>1808</v>
      </c>
      <c r="C89" s="2493" t="s">
        <v>3283</v>
      </c>
      <c r="D89" s="2494" t="s">
        <v>3284</v>
      </c>
      <c r="E89" s="2494">
        <v>45929</v>
      </c>
      <c r="F89" s="2494">
        <f t="shared" si="83"/>
        <v>45934</v>
      </c>
      <c r="G89" s="2494">
        <f t="shared" ref="G89:G90" si="87">E89+31</f>
        <v>45960</v>
      </c>
      <c r="H89" s="2494">
        <f t="shared" ref="H89:H90" si="88">E89+34</f>
        <v>45963</v>
      </c>
      <c r="I89" s="2494">
        <f t="shared" ref="I89:I90" si="89">E89+40</f>
        <v>45969</v>
      </c>
      <c r="J89" s="2494">
        <f t="shared" si="84"/>
        <v>45970</v>
      </c>
      <c r="K89" s="2494">
        <f t="shared" si="85"/>
        <v>45973</v>
      </c>
      <c r="M89" s="640">
        <v>45920</v>
      </c>
      <c r="N89" s="640">
        <f t="shared" si="86"/>
        <v>45922</v>
      </c>
    </row>
    <row r="90" spans="1:14" s="14" customFormat="1" ht="20.25" hidden="1" customHeight="1">
      <c r="A90" s="307" t="s">
        <v>3285</v>
      </c>
      <c r="B90" s="2451" t="s">
        <v>1811</v>
      </c>
      <c r="C90" s="2493" t="s">
        <v>1944</v>
      </c>
      <c r="D90" s="2494" t="s">
        <v>3286</v>
      </c>
      <c r="E90" s="2494">
        <v>45937</v>
      </c>
      <c r="F90" s="2494">
        <f t="shared" si="83"/>
        <v>45942</v>
      </c>
      <c r="G90" s="2048">
        <f t="shared" si="87"/>
        <v>45968</v>
      </c>
      <c r="H90" s="2494">
        <f t="shared" si="88"/>
        <v>45971</v>
      </c>
      <c r="I90" s="2494">
        <f t="shared" si="89"/>
        <v>45977</v>
      </c>
      <c r="J90" s="2494">
        <f t="shared" si="84"/>
        <v>45978</v>
      </c>
      <c r="K90" s="2494">
        <f t="shared" si="85"/>
        <v>45981</v>
      </c>
      <c r="M90" s="640">
        <v>45927</v>
      </c>
      <c r="N90" s="640">
        <f t="shared" si="86"/>
        <v>45929</v>
      </c>
    </row>
    <row r="91" spans="1:14" s="14" customFormat="1" ht="51" hidden="1">
      <c r="A91" s="307" t="s">
        <v>3287</v>
      </c>
      <c r="B91" s="2451" t="s">
        <v>1814</v>
      </c>
      <c r="C91" s="2448" t="s">
        <v>1824</v>
      </c>
      <c r="D91" s="2775" t="s">
        <v>3288</v>
      </c>
      <c r="E91" s="2048">
        <v>45934</v>
      </c>
      <c r="F91" s="2498" t="s">
        <v>3289</v>
      </c>
      <c r="G91" s="2498" t="s">
        <v>3290</v>
      </c>
      <c r="H91" s="2498" t="s">
        <v>3291</v>
      </c>
      <c r="I91" s="2498" t="s">
        <v>3290</v>
      </c>
      <c r="J91" s="4596" t="s">
        <v>3292</v>
      </c>
      <c r="K91" s="4597"/>
      <c r="M91" s="640">
        <v>45934</v>
      </c>
      <c r="N91" s="640">
        <f t="shared" ref="N91:N95" si="90">M91+2</f>
        <v>45936</v>
      </c>
    </row>
    <row r="92" spans="1:14" s="14" customFormat="1" ht="51" hidden="1">
      <c r="A92" s="307" t="s">
        <v>3293</v>
      </c>
      <c r="B92" s="2451" t="s">
        <v>1817</v>
      </c>
      <c r="C92" s="2448" t="s">
        <v>1824</v>
      </c>
      <c r="D92" s="2775" t="s">
        <v>3294</v>
      </c>
      <c r="E92" s="2048">
        <v>45941</v>
      </c>
      <c r="F92" s="2498" t="s">
        <v>3295</v>
      </c>
      <c r="G92" s="2498" t="s">
        <v>3296</v>
      </c>
      <c r="H92" s="2498" t="s">
        <v>3295</v>
      </c>
      <c r="I92" s="2498" t="s">
        <v>3296</v>
      </c>
      <c r="J92" s="4596" t="s">
        <v>3297</v>
      </c>
      <c r="K92" s="4597"/>
      <c r="M92" s="640">
        <v>45941</v>
      </c>
      <c r="N92" s="640">
        <f t="shared" si="90"/>
        <v>45943</v>
      </c>
    </row>
    <row r="93" spans="1:14" s="14" customFormat="1" ht="51" hidden="1">
      <c r="A93" s="307"/>
      <c r="B93" s="2451" t="s">
        <v>1820</v>
      </c>
      <c r="C93" s="2448" t="s">
        <v>1824</v>
      </c>
      <c r="D93" s="2775" t="s">
        <v>3298</v>
      </c>
      <c r="E93" s="2048">
        <v>45948</v>
      </c>
      <c r="F93" s="2498" t="s">
        <v>3299</v>
      </c>
      <c r="G93" s="2498" t="s">
        <v>3300</v>
      </c>
      <c r="H93" s="2498" t="s">
        <v>3299</v>
      </c>
      <c r="I93" s="2498" t="s">
        <v>3300</v>
      </c>
      <c r="J93" s="4596" t="s">
        <v>3297</v>
      </c>
      <c r="K93" s="4597"/>
      <c r="M93" s="640">
        <v>45948</v>
      </c>
      <c r="N93" s="640">
        <f t="shared" si="90"/>
        <v>45950</v>
      </c>
    </row>
    <row r="94" spans="1:14" s="14" customFormat="1" ht="38.25" hidden="1">
      <c r="A94" s="307"/>
      <c r="B94" s="2451" t="s">
        <v>1823</v>
      </c>
      <c r="C94" s="2450" t="s">
        <v>3301</v>
      </c>
      <c r="D94" s="2445" t="s">
        <v>3302</v>
      </c>
      <c r="E94" s="2445">
        <v>45961</v>
      </c>
      <c r="F94" s="2913" t="s">
        <v>3303</v>
      </c>
      <c r="G94" s="2445">
        <f>E94+31</f>
        <v>45992</v>
      </c>
      <c r="H94" s="2498" t="s">
        <v>3304</v>
      </c>
      <c r="I94" s="2445">
        <f t="shared" ref="I94" si="91">E94+40</f>
        <v>46001</v>
      </c>
      <c r="J94" s="2445">
        <f t="shared" ref="J94:J95" si="92">E94+41</f>
        <v>46002</v>
      </c>
      <c r="K94" s="2445">
        <f t="shared" ref="K94:K95" si="93">E94+44</f>
        <v>46005</v>
      </c>
      <c r="M94" s="640">
        <v>45955</v>
      </c>
      <c r="N94" s="640">
        <f t="shared" si="90"/>
        <v>45957</v>
      </c>
    </row>
    <row r="95" spans="1:14" s="14" customFormat="1" ht="43.5" hidden="1" customHeight="1">
      <c r="A95" s="307" t="s">
        <v>3305</v>
      </c>
      <c r="B95" s="2451" t="s">
        <v>1826</v>
      </c>
      <c r="C95" s="877" t="s">
        <v>3306</v>
      </c>
      <c r="D95" s="487" t="s">
        <v>3307</v>
      </c>
      <c r="E95" s="487">
        <v>45967</v>
      </c>
      <c r="F95" s="487">
        <f t="shared" ref="F95" si="94">E95+5</f>
        <v>45972</v>
      </c>
      <c r="G95" s="2498" t="s">
        <v>3308</v>
      </c>
      <c r="H95" s="487">
        <f t="shared" ref="H95" si="95">E95+34</f>
        <v>46001</v>
      </c>
      <c r="I95" s="2498" t="s">
        <v>3308</v>
      </c>
      <c r="J95" s="487">
        <f t="shared" si="92"/>
        <v>46008</v>
      </c>
      <c r="K95" s="487">
        <f t="shared" si="93"/>
        <v>46011</v>
      </c>
      <c r="M95" s="640">
        <v>45962</v>
      </c>
      <c r="N95" s="640">
        <f t="shared" si="90"/>
        <v>45964</v>
      </c>
    </row>
    <row r="96" spans="1:14" s="14" customFormat="1" ht="42" hidden="1" customHeight="1">
      <c r="A96" s="307" t="s">
        <v>3309</v>
      </c>
      <c r="B96" s="2451" t="s">
        <v>1829</v>
      </c>
      <c r="C96" s="957" t="s">
        <v>1824</v>
      </c>
      <c r="D96" s="1405" t="s">
        <v>3310</v>
      </c>
      <c r="E96" s="1366"/>
      <c r="F96" s="3029" t="s">
        <v>3311</v>
      </c>
      <c r="G96" s="3029" t="s">
        <v>3308</v>
      </c>
      <c r="H96" s="3029" t="s">
        <v>3311</v>
      </c>
      <c r="I96" s="3029" t="s">
        <v>3308</v>
      </c>
      <c r="J96" s="4599" t="s">
        <v>3312</v>
      </c>
      <c r="K96" s="4600"/>
      <c r="M96" s="640">
        <v>45969</v>
      </c>
      <c r="N96" s="640">
        <f t="shared" ref="N96" si="96">M96+2</f>
        <v>45971</v>
      </c>
    </row>
    <row r="97" spans="1:16" s="14" customFormat="1" ht="39.75" hidden="1" customHeight="1">
      <c r="A97" s="307" t="s">
        <v>3313</v>
      </c>
      <c r="B97" s="2451" t="s">
        <v>1832</v>
      </c>
      <c r="C97" s="877" t="s">
        <v>3314</v>
      </c>
      <c r="D97" s="487" t="s">
        <v>3315</v>
      </c>
      <c r="E97" s="487">
        <v>45980</v>
      </c>
      <c r="F97" s="487">
        <f t="shared" ref="F97" si="97">E97+5</f>
        <v>45985</v>
      </c>
      <c r="G97" s="2498" t="s">
        <v>3316</v>
      </c>
      <c r="H97" s="487">
        <f>E97+34</f>
        <v>46014</v>
      </c>
      <c r="I97" s="2498" t="s">
        <v>3316</v>
      </c>
      <c r="J97" s="487">
        <f t="shared" ref="J97:J99" si="98">E97+41</f>
        <v>46021</v>
      </c>
      <c r="K97" s="487">
        <f t="shared" ref="K97" si="99">E97+44</f>
        <v>46024</v>
      </c>
      <c r="M97" s="640">
        <v>45976</v>
      </c>
      <c r="N97" s="640">
        <f t="shared" ref="N97:N99" si="100">M97+2</f>
        <v>45978</v>
      </c>
    </row>
    <row r="98" spans="1:16" s="14" customFormat="1" ht="54.75" hidden="1" customHeight="1">
      <c r="A98" s="307" t="s">
        <v>3317</v>
      </c>
      <c r="B98" s="2451" t="s">
        <v>1835</v>
      </c>
      <c r="C98" s="957" t="s">
        <v>1824</v>
      </c>
      <c r="D98" s="1412" t="s">
        <v>3318</v>
      </c>
      <c r="E98" s="2048">
        <v>45983</v>
      </c>
      <c r="F98" s="3029" t="s">
        <v>3319</v>
      </c>
      <c r="G98" s="3029" t="s">
        <v>3320</v>
      </c>
      <c r="H98" s="3029" t="s">
        <v>3321</v>
      </c>
      <c r="I98" s="3029" t="s">
        <v>3320</v>
      </c>
      <c r="J98" s="4599" t="s">
        <v>3322</v>
      </c>
      <c r="K98" s="4600"/>
      <c r="M98" s="640">
        <v>45983</v>
      </c>
      <c r="N98" s="640">
        <f t="shared" si="100"/>
        <v>45985</v>
      </c>
    </row>
    <row r="99" spans="1:16" s="14" customFormat="1" ht="38.25" hidden="1">
      <c r="A99" s="307"/>
      <c r="B99" s="2451" t="s">
        <v>1840</v>
      </c>
      <c r="C99" s="877" t="s">
        <v>2845</v>
      </c>
      <c r="D99" s="487" t="s">
        <v>3323</v>
      </c>
      <c r="E99" s="487">
        <v>45995</v>
      </c>
      <c r="F99" s="3029" t="s">
        <v>3324</v>
      </c>
      <c r="G99" s="3029" t="s">
        <v>3325</v>
      </c>
      <c r="H99" s="3029" t="s">
        <v>3326</v>
      </c>
      <c r="I99" s="487">
        <f t="shared" ref="I99" si="101">E99+40</f>
        <v>46035</v>
      </c>
      <c r="J99" s="487">
        <f t="shared" si="98"/>
        <v>46036</v>
      </c>
      <c r="K99" s="487">
        <f>E99+44</f>
        <v>46039</v>
      </c>
      <c r="M99" s="640">
        <v>45990</v>
      </c>
      <c r="N99" s="640">
        <f t="shared" si="100"/>
        <v>45992</v>
      </c>
    </row>
    <row r="100" spans="1:16" s="14" customFormat="1" ht="43.5" hidden="1" customHeight="1">
      <c r="A100" s="307" t="s">
        <v>3327</v>
      </c>
      <c r="B100" s="2451" t="s">
        <v>1845</v>
      </c>
      <c r="C100" s="3026" t="s">
        <v>1788</v>
      </c>
      <c r="D100" s="3027" t="s">
        <v>3328</v>
      </c>
      <c r="E100" s="3343">
        <v>46002</v>
      </c>
      <c r="F100" s="2445">
        <f>E100+5</f>
        <v>46007</v>
      </c>
      <c r="G100" s="2498" t="s">
        <v>3329</v>
      </c>
      <c r="H100" s="2498" t="s">
        <v>3329</v>
      </c>
      <c r="I100" s="3344">
        <f>E100+40</f>
        <v>46042</v>
      </c>
      <c r="J100" s="2445">
        <f>E100+41</f>
        <v>46043</v>
      </c>
      <c r="K100" s="2445">
        <f>E100+44</f>
        <v>46046</v>
      </c>
      <c r="M100" s="640">
        <v>45997</v>
      </c>
      <c r="N100" s="640">
        <f>M100+2</f>
        <v>45999</v>
      </c>
    </row>
    <row r="101" spans="1:16" s="14" customFormat="1" ht="20.25" hidden="1" customHeight="1">
      <c r="A101" s="307"/>
      <c r="B101" s="438"/>
      <c r="C101" s="27"/>
      <c r="D101" s="309"/>
      <c r="E101" s="309"/>
      <c r="F101" s="309"/>
      <c r="G101" s="309"/>
      <c r="H101" s="309"/>
      <c r="I101" s="309"/>
      <c r="J101" s="309"/>
      <c r="K101" s="309"/>
      <c r="M101" s="640"/>
      <c r="N101" s="640"/>
    </row>
    <row r="102" spans="1:16" s="14" customFormat="1" ht="44.25" customHeight="1">
      <c r="A102" s="307"/>
      <c r="B102" s="438" t="s">
        <v>1423</v>
      </c>
      <c r="C102" s="4601" t="s">
        <v>3164</v>
      </c>
      <c r="D102" s="4601"/>
      <c r="E102" s="674" t="s">
        <v>100</v>
      </c>
      <c r="F102" s="313" t="s">
        <v>194</v>
      </c>
      <c r="G102" s="312" t="s">
        <v>3330</v>
      </c>
      <c r="H102" s="313" t="s">
        <v>105</v>
      </c>
      <c r="I102" s="312" t="s">
        <v>3331</v>
      </c>
      <c r="J102" s="312" t="s">
        <v>3332</v>
      </c>
      <c r="K102" s="312" t="s">
        <v>3333</v>
      </c>
      <c r="L102" s="313" t="s">
        <v>638</v>
      </c>
      <c r="M102" s="313" t="s">
        <v>778</v>
      </c>
      <c r="N102" s="313" t="s">
        <v>855</v>
      </c>
      <c r="O102" s="640"/>
      <c r="P102" s="640"/>
    </row>
    <row r="103" spans="1:16" s="14" customFormat="1" ht="28.5" customHeight="1" thickBot="1">
      <c r="A103" s="307"/>
      <c r="B103" s="438"/>
      <c r="C103" s="3028"/>
      <c r="D103" s="1378" t="s">
        <v>108</v>
      </c>
      <c r="E103" s="310"/>
      <c r="F103" s="133" t="s">
        <v>3211</v>
      </c>
      <c r="G103" s="305" t="s">
        <v>3212</v>
      </c>
      <c r="H103" s="305" t="s">
        <v>1934</v>
      </c>
      <c r="I103" s="305" t="s">
        <v>3334</v>
      </c>
      <c r="J103" s="305" t="s">
        <v>3335</v>
      </c>
      <c r="K103" s="305" t="s">
        <v>3336</v>
      </c>
      <c r="L103" s="305" t="s">
        <v>3337</v>
      </c>
      <c r="M103" s="305" t="s">
        <v>3338</v>
      </c>
      <c r="N103" s="305" t="s">
        <v>3171</v>
      </c>
      <c r="O103" s="2620"/>
    </row>
    <row r="104" spans="1:16" s="14" customFormat="1" ht="40.5" hidden="1" customHeight="1" thickTop="1">
      <c r="A104" s="307" t="s">
        <v>3339</v>
      </c>
      <c r="B104" s="2451" t="s">
        <v>1849</v>
      </c>
      <c r="C104" s="2450" t="s">
        <v>3340</v>
      </c>
      <c r="D104" s="2445" t="s">
        <v>3341</v>
      </c>
      <c r="E104" s="2445">
        <v>46007</v>
      </c>
      <c r="F104" s="2445">
        <f>E104+5</f>
        <v>46012</v>
      </c>
      <c r="G104" s="2048">
        <f t="shared" ref="G104:G112" si="102">E104+31</f>
        <v>46038</v>
      </c>
      <c r="H104" s="2445">
        <f t="shared" ref="H104:H112" si="103">E104+33</f>
        <v>46040</v>
      </c>
      <c r="I104" s="2445">
        <f t="shared" ref="I104:I112" si="104">E104+35</f>
        <v>46042</v>
      </c>
      <c r="J104" s="2498" t="s">
        <v>3342</v>
      </c>
      <c r="K104" s="2498" t="s">
        <v>3343</v>
      </c>
      <c r="L104" s="2445">
        <f t="shared" ref="L104:L112" si="105">E104+45</f>
        <v>46052</v>
      </c>
      <c r="M104" s="2445">
        <f t="shared" ref="M104:M112" si="106">E104+48</f>
        <v>46055</v>
      </c>
      <c r="N104" s="640"/>
      <c r="O104" s="640"/>
    </row>
    <row r="105" spans="1:16" s="14" customFormat="1" ht="40.5" hidden="1" customHeight="1">
      <c r="A105" s="307" t="s">
        <v>3344</v>
      </c>
      <c r="B105" s="2451" t="s">
        <v>1852</v>
      </c>
      <c r="C105" s="2450" t="s">
        <v>3345</v>
      </c>
      <c r="D105" s="2445" t="s">
        <v>3346</v>
      </c>
      <c r="E105" s="2445">
        <v>46014</v>
      </c>
      <c r="F105" s="2445">
        <f t="shared" ref="F105:F112" si="107">E105+5</f>
        <v>46019</v>
      </c>
      <c r="G105" s="2048">
        <f t="shared" si="102"/>
        <v>46045</v>
      </c>
      <c r="H105" s="2445">
        <f>E105+33</f>
        <v>46047</v>
      </c>
      <c r="I105" s="2445">
        <f t="shared" si="104"/>
        <v>46049</v>
      </c>
      <c r="J105" s="2498" t="s">
        <v>3347</v>
      </c>
      <c r="K105" s="2498" t="s">
        <v>3343</v>
      </c>
      <c r="L105" s="2445">
        <f t="shared" si="105"/>
        <v>46059</v>
      </c>
      <c r="M105" s="2445">
        <f t="shared" si="106"/>
        <v>46062</v>
      </c>
      <c r="N105" s="640"/>
      <c r="O105" s="640"/>
    </row>
    <row r="106" spans="1:16" s="14" customFormat="1" ht="40.5" hidden="1" customHeight="1">
      <c r="A106" s="307" t="s">
        <v>3348</v>
      </c>
      <c r="B106" s="2451" t="s">
        <v>1856</v>
      </c>
      <c r="C106" s="3528" t="s">
        <v>3349</v>
      </c>
      <c r="D106" s="2445" t="s">
        <v>3350</v>
      </c>
      <c r="E106" s="2445">
        <v>46021</v>
      </c>
      <c r="F106" s="2445">
        <f t="shared" si="107"/>
        <v>46026</v>
      </c>
      <c r="G106" s="2048">
        <f t="shared" si="102"/>
        <v>46052</v>
      </c>
      <c r="H106" s="2445">
        <f t="shared" si="103"/>
        <v>46054</v>
      </c>
      <c r="I106" s="2445">
        <f t="shared" si="104"/>
        <v>46056</v>
      </c>
      <c r="J106" s="2498" t="s">
        <v>3351</v>
      </c>
      <c r="K106" s="2498" t="s">
        <v>3352</v>
      </c>
      <c r="L106" s="2445">
        <f t="shared" si="105"/>
        <v>46066</v>
      </c>
      <c r="M106" s="2445">
        <f t="shared" si="106"/>
        <v>46069</v>
      </c>
      <c r="N106" s="640"/>
      <c r="O106" s="640"/>
    </row>
    <row r="107" spans="1:16" s="14" customFormat="1" ht="20.25" hidden="1" customHeight="1">
      <c r="A107" s="307"/>
      <c r="B107" s="2451" t="s">
        <v>1859</v>
      </c>
      <c r="C107" s="877" t="s">
        <v>3273</v>
      </c>
      <c r="D107" s="487" t="s">
        <v>3353</v>
      </c>
      <c r="E107" s="487">
        <v>46031</v>
      </c>
      <c r="F107" s="487">
        <f t="shared" si="107"/>
        <v>46036</v>
      </c>
      <c r="G107" s="2048">
        <f t="shared" si="102"/>
        <v>46062</v>
      </c>
      <c r="H107" s="2494">
        <f t="shared" si="103"/>
        <v>46064</v>
      </c>
      <c r="I107" s="2494">
        <f>E107+35</f>
        <v>46066</v>
      </c>
      <c r="J107" s="2048">
        <f t="shared" ref="J107:J112" si="108">E107+38</f>
        <v>46069</v>
      </c>
      <c r="K107" s="2048">
        <f t="shared" ref="K107:K112" si="109">E107+43</f>
        <v>46074</v>
      </c>
      <c r="L107" s="2494">
        <f t="shared" si="105"/>
        <v>46076</v>
      </c>
      <c r="M107" s="2494">
        <f t="shared" si="106"/>
        <v>46079</v>
      </c>
      <c r="N107" s="640"/>
      <c r="O107" s="640"/>
    </row>
    <row r="108" spans="1:16" s="14" customFormat="1" ht="39.75" hidden="1" customHeight="1" thickTop="1">
      <c r="A108" s="307" t="s">
        <v>3354</v>
      </c>
      <c r="B108" s="2451" t="s">
        <v>1862</v>
      </c>
      <c r="C108" s="877" t="s">
        <v>3355</v>
      </c>
      <c r="D108" s="487" t="s">
        <v>3356</v>
      </c>
      <c r="E108" s="487">
        <v>46037</v>
      </c>
      <c r="F108" s="487">
        <f t="shared" si="107"/>
        <v>46042</v>
      </c>
      <c r="G108" s="2048">
        <f t="shared" si="102"/>
        <v>46068</v>
      </c>
      <c r="H108" s="2498" t="s">
        <v>3357</v>
      </c>
      <c r="I108" s="2494">
        <f>E108+35</f>
        <v>46072</v>
      </c>
      <c r="J108" s="2048">
        <f t="shared" si="108"/>
        <v>46075</v>
      </c>
      <c r="K108" s="2048">
        <f t="shared" si="109"/>
        <v>46080</v>
      </c>
      <c r="L108" s="2494">
        <f t="shared" si="105"/>
        <v>46082</v>
      </c>
      <c r="M108" s="2494">
        <f t="shared" si="106"/>
        <v>46085</v>
      </c>
      <c r="N108" s="640"/>
      <c r="O108" s="640"/>
    </row>
    <row r="109" spans="1:16" s="14" customFormat="1" ht="20.25" hidden="1" customHeight="1">
      <c r="A109" s="307"/>
      <c r="B109" s="2451" t="s">
        <v>1865</v>
      </c>
      <c r="C109" s="877" t="s">
        <v>1941</v>
      </c>
      <c r="D109" s="487" t="s">
        <v>3358</v>
      </c>
      <c r="E109" s="487">
        <v>46048</v>
      </c>
      <c r="F109" s="487">
        <f t="shared" si="107"/>
        <v>46053</v>
      </c>
      <c r="G109" s="2048">
        <f t="shared" si="102"/>
        <v>46079</v>
      </c>
      <c r="H109" s="2494">
        <f t="shared" si="103"/>
        <v>46081</v>
      </c>
      <c r="I109" s="2494">
        <f t="shared" si="104"/>
        <v>46083</v>
      </c>
      <c r="J109" s="2048">
        <f t="shared" si="108"/>
        <v>46086</v>
      </c>
      <c r="K109" s="2048">
        <f t="shared" si="109"/>
        <v>46091</v>
      </c>
      <c r="L109" s="2494">
        <f t="shared" si="105"/>
        <v>46093</v>
      </c>
      <c r="M109" s="2494">
        <f t="shared" si="106"/>
        <v>46096</v>
      </c>
      <c r="N109" s="640"/>
      <c r="O109" s="640"/>
    </row>
    <row r="110" spans="1:16" s="14" customFormat="1" ht="20.25" hidden="1" customHeight="1">
      <c r="A110" s="307" t="s">
        <v>3359</v>
      </c>
      <c r="B110" s="2451" t="s">
        <v>1868</v>
      </c>
      <c r="C110" s="877" t="s">
        <v>3360</v>
      </c>
      <c r="D110" s="487" t="s">
        <v>3361</v>
      </c>
      <c r="E110" s="487">
        <v>46055</v>
      </c>
      <c r="F110" s="487">
        <f t="shared" si="107"/>
        <v>46060</v>
      </c>
      <c r="G110" s="2048">
        <f t="shared" si="102"/>
        <v>46086</v>
      </c>
      <c r="H110" s="2494">
        <f t="shared" si="103"/>
        <v>46088</v>
      </c>
      <c r="I110" s="2494">
        <f>E110+35</f>
        <v>46090</v>
      </c>
      <c r="J110" s="2048">
        <f t="shared" si="108"/>
        <v>46093</v>
      </c>
      <c r="K110" s="2048">
        <f t="shared" si="109"/>
        <v>46098</v>
      </c>
      <c r="L110" s="2494">
        <f t="shared" si="105"/>
        <v>46100</v>
      </c>
      <c r="M110" s="2494">
        <f t="shared" si="106"/>
        <v>46103</v>
      </c>
      <c r="N110" s="640"/>
      <c r="O110" s="640"/>
    </row>
    <row r="111" spans="1:16" s="14" customFormat="1" ht="20.25" hidden="1" customHeight="1">
      <c r="A111" s="307" t="s">
        <v>3362</v>
      </c>
      <c r="B111" s="2451" t="s">
        <v>1871</v>
      </c>
      <c r="C111" s="2450" t="s">
        <v>2755</v>
      </c>
      <c r="D111" s="2445" t="s">
        <v>3363</v>
      </c>
      <c r="E111" s="2445">
        <v>46057</v>
      </c>
      <c r="F111" s="2445">
        <f t="shared" si="107"/>
        <v>46062</v>
      </c>
      <c r="G111" s="2048">
        <f t="shared" si="102"/>
        <v>46088</v>
      </c>
      <c r="H111" s="2445">
        <f t="shared" si="103"/>
        <v>46090</v>
      </c>
      <c r="I111" s="2445">
        <f t="shared" si="104"/>
        <v>46092</v>
      </c>
      <c r="J111" s="2048">
        <f t="shared" si="108"/>
        <v>46095</v>
      </c>
      <c r="K111" s="2048">
        <f t="shared" si="109"/>
        <v>46100</v>
      </c>
      <c r="L111" s="2445">
        <f t="shared" si="105"/>
        <v>46102</v>
      </c>
      <c r="M111" s="2445">
        <f t="shared" si="106"/>
        <v>46105</v>
      </c>
      <c r="N111" s="640"/>
      <c r="O111" s="640"/>
    </row>
    <row r="112" spans="1:16" s="14" customFormat="1" ht="20.25" hidden="1" customHeight="1" thickTop="1">
      <c r="A112" s="307"/>
      <c r="B112" s="2451" t="s">
        <v>1875</v>
      </c>
      <c r="C112" s="2450" t="s">
        <v>1944</v>
      </c>
      <c r="D112" s="2445" t="s">
        <v>3364</v>
      </c>
      <c r="E112" s="2445">
        <v>46071</v>
      </c>
      <c r="F112" s="2445">
        <f t="shared" si="107"/>
        <v>46076</v>
      </c>
      <c r="G112" s="2048">
        <f t="shared" si="102"/>
        <v>46102</v>
      </c>
      <c r="H112" s="2445">
        <f t="shared" si="103"/>
        <v>46104</v>
      </c>
      <c r="I112" s="2445">
        <f t="shared" si="104"/>
        <v>46106</v>
      </c>
      <c r="J112" s="2048">
        <f t="shared" si="108"/>
        <v>46109</v>
      </c>
      <c r="K112" s="2048">
        <f t="shared" si="109"/>
        <v>46114</v>
      </c>
      <c r="L112" s="2445">
        <f t="shared" si="105"/>
        <v>46116</v>
      </c>
      <c r="M112" s="2445">
        <f t="shared" si="106"/>
        <v>46119</v>
      </c>
      <c r="N112" s="640"/>
      <c r="O112" s="640"/>
    </row>
    <row r="113" spans="1:19" s="14" customFormat="1" ht="20.25" hidden="1" customHeight="1">
      <c r="A113" s="307"/>
      <c r="B113" s="2451" t="s">
        <v>1879</v>
      </c>
      <c r="C113" s="2450" t="s">
        <v>1757</v>
      </c>
      <c r="D113" s="2445" t="s">
        <v>3365</v>
      </c>
      <c r="E113" s="2445">
        <v>46074</v>
      </c>
      <c r="F113" s="2445">
        <f t="shared" ref="F113:F120" si="110">E113+5</f>
        <v>46079</v>
      </c>
      <c r="G113" s="2048">
        <f t="shared" ref="G113:G120" si="111">E113+31</f>
        <v>46105</v>
      </c>
      <c r="H113" s="2445">
        <f t="shared" ref="H113:H116" si="112">E113+33</f>
        <v>46107</v>
      </c>
      <c r="I113" s="2445">
        <f t="shared" ref="I113:I120" si="113">E113+35</f>
        <v>46109</v>
      </c>
      <c r="J113" s="2048">
        <f>E113+38</f>
        <v>46112</v>
      </c>
      <c r="K113" s="2048">
        <f>E113+43</f>
        <v>46117</v>
      </c>
      <c r="L113" s="2445">
        <f t="shared" ref="L113:L120" si="114">E113+45</f>
        <v>46119</v>
      </c>
      <c r="M113" s="2445">
        <f t="shared" ref="M113:M120" si="115">E113+48</f>
        <v>46122</v>
      </c>
      <c r="N113" s="640"/>
      <c r="O113" s="640"/>
    </row>
    <row r="114" spans="1:19" s="14" customFormat="1" ht="20.25" hidden="1" customHeight="1">
      <c r="A114" s="307"/>
      <c r="B114" s="2451" t="s">
        <v>1881</v>
      </c>
      <c r="C114" s="2450" t="s">
        <v>3301</v>
      </c>
      <c r="D114" s="2445" t="s">
        <v>3366</v>
      </c>
      <c r="E114" s="2445">
        <v>46079</v>
      </c>
      <c r="F114" s="2445">
        <f t="shared" si="110"/>
        <v>46084</v>
      </c>
      <c r="G114" s="2048">
        <f t="shared" si="111"/>
        <v>46110</v>
      </c>
      <c r="H114" s="2445">
        <f t="shared" si="112"/>
        <v>46112</v>
      </c>
      <c r="I114" s="2445">
        <f t="shared" si="113"/>
        <v>46114</v>
      </c>
      <c r="J114" s="2048">
        <f>E114+38</f>
        <v>46117</v>
      </c>
      <c r="K114" s="2048">
        <f>E114+43</f>
        <v>46122</v>
      </c>
      <c r="L114" s="2445">
        <f t="shared" si="114"/>
        <v>46124</v>
      </c>
      <c r="M114" s="2445">
        <f t="shared" si="115"/>
        <v>46127</v>
      </c>
      <c r="N114" s="640"/>
      <c r="O114" s="640"/>
    </row>
    <row r="115" spans="1:19" s="14" customFormat="1" ht="20.25" hidden="1" customHeight="1">
      <c r="A115" s="307" t="s">
        <v>3367</v>
      </c>
      <c r="B115" s="2451" t="s">
        <v>1884</v>
      </c>
      <c r="C115" s="2450" t="s">
        <v>2724</v>
      </c>
      <c r="D115" s="2445" t="s">
        <v>3368</v>
      </c>
      <c r="E115" s="2445">
        <v>46090</v>
      </c>
      <c r="F115" s="2445">
        <f t="shared" si="110"/>
        <v>46095</v>
      </c>
      <c r="G115" s="2048">
        <f t="shared" si="111"/>
        <v>46121</v>
      </c>
      <c r="H115" s="2445">
        <f t="shared" si="112"/>
        <v>46123</v>
      </c>
      <c r="I115" s="2445">
        <f t="shared" si="113"/>
        <v>46125</v>
      </c>
      <c r="J115" s="2048"/>
      <c r="K115" s="2445">
        <f>E115+43</f>
        <v>46133</v>
      </c>
      <c r="L115" s="2445">
        <f t="shared" si="114"/>
        <v>46135</v>
      </c>
      <c r="M115" s="2445">
        <f t="shared" si="115"/>
        <v>46138</v>
      </c>
      <c r="N115" s="640"/>
      <c r="O115" s="640"/>
    </row>
    <row r="116" spans="1:19" s="14" customFormat="1" ht="20.25" hidden="1" customHeight="1" thickTop="1">
      <c r="A116" s="307"/>
      <c r="B116" s="2451" t="s">
        <v>2499</v>
      </c>
      <c r="C116" s="877" t="s">
        <v>3369</v>
      </c>
      <c r="D116" s="487" t="s">
        <v>3370</v>
      </c>
      <c r="E116" s="487">
        <v>46096</v>
      </c>
      <c r="F116" s="487">
        <f t="shared" si="110"/>
        <v>46101</v>
      </c>
      <c r="G116" s="2494">
        <f t="shared" si="111"/>
        <v>46127</v>
      </c>
      <c r="H116" s="487">
        <f t="shared" si="112"/>
        <v>46129</v>
      </c>
      <c r="I116" s="487">
        <f t="shared" si="113"/>
        <v>46131</v>
      </c>
      <c r="J116" s="487">
        <f t="shared" ref="J116:K120" si="116">E116+38</f>
        <v>46134</v>
      </c>
      <c r="K116" s="487">
        <f t="shared" si="116"/>
        <v>46139</v>
      </c>
      <c r="L116" s="487">
        <f t="shared" si="114"/>
        <v>46141</v>
      </c>
      <c r="M116" s="487">
        <f t="shared" si="115"/>
        <v>46144</v>
      </c>
      <c r="N116" s="640"/>
      <c r="O116" s="640"/>
    </row>
    <row r="117" spans="1:19" s="14" customFormat="1" ht="39" hidden="1" customHeight="1">
      <c r="A117" s="307" t="s">
        <v>3371</v>
      </c>
      <c r="B117" s="2451" t="s">
        <v>2231</v>
      </c>
      <c r="C117" s="877" t="s">
        <v>3372</v>
      </c>
      <c r="D117" s="487" t="s">
        <v>3373</v>
      </c>
      <c r="E117" s="487">
        <v>46100</v>
      </c>
      <c r="F117" s="487">
        <f>E117+5</f>
        <v>46105</v>
      </c>
      <c r="G117" s="2498" t="s">
        <v>3374</v>
      </c>
      <c r="H117" s="2498" t="s">
        <v>3375</v>
      </c>
      <c r="I117" s="487" t="b">
        <f>C116=E117+35</f>
        <v>0</v>
      </c>
      <c r="J117" s="2048">
        <f t="shared" si="116"/>
        <v>46138</v>
      </c>
      <c r="K117" s="487">
        <f t="shared" si="116"/>
        <v>46143</v>
      </c>
      <c r="L117" s="487">
        <f t="shared" si="114"/>
        <v>46145</v>
      </c>
      <c r="M117" s="487">
        <f t="shared" si="115"/>
        <v>46148</v>
      </c>
      <c r="N117" s="640"/>
      <c r="O117" s="640"/>
    </row>
    <row r="118" spans="1:19" s="14" customFormat="1" ht="41.25" hidden="1" customHeight="1">
      <c r="A118" s="307" t="s">
        <v>3376</v>
      </c>
      <c r="B118" s="438">
        <v>12</v>
      </c>
      <c r="C118" s="1070" t="s">
        <v>1573</v>
      </c>
      <c r="D118" s="1412" t="s">
        <v>3377</v>
      </c>
      <c r="E118" s="2048">
        <v>46102</v>
      </c>
      <c r="F118" s="2498" t="s">
        <v>3378</v>
      </c>
      <c r="G118" s="2048"/>
      <c r="H118" s="2498" t="s">
        <v>3379</v>
      </c>
      <c r="I118" s="2498" t="s">
        <v>3380</v>
      </c>
      <c r="J118" s="2048">
        <f t="shared" si="116"/>
        <v>46140</v>
      </c>
      <c r="K118" s="2048" t="e">
        <f t="shared" si="116"/>
        <v>#VALUE!</v>
      </c>
      <c r="L118" s="2498" t="s">
        <v>3380</v>
      </c>
      <c r="M118" s="2498" t="s">
        <v>3380</v>
      </c>
      <c r="N118" s="640"/>
      <c r="O118" s="640"/>
    </row>
    <row r="119" spans="1:19" s="14" customFormat="1" ht="60.75" hidden="1" customHeight="1">
      <c r="A119" s="307" t="s">
        <v>3381</v>
      </c>
      <c r="B119" s="438">
        <v>13</v>
      </c>
      <c r="C119" s="877" t="s">
        <v>3382</v>
      </c>
      <c r="D119" s="1412" t="s">
        <v>3383</v>
      </c>
      <c r="E119" s="2048">
        <v>46109</v>
      </c>
      <c r="F119" s="2498" t="s">
        <v>3384</v>
      </c>
      <c r="G119" s="2048">
        <f t="shared" si="111"/>
        <v>46140</v>
      </c>
      <c r="H119" s="2498" t="s">
        <v>3385</v>
      </c>
      <c r="I119" s="2498" t="s">
        <v>3386</v>
      </c>
      <c r="J119" s="2048">
        <f t="shared" si="116"/>
        <v>46147</v>
      </c>
      <c r="K119" s="2048" t="e">
        <f t="shared" si="116"/>
        <v>#VALUE!</v>
      </c>
      <c r="L119" s="2498" t="s">
        <v>3386</v>
      </c>
      <c r="M119" s="2498" t="s">
        <v>3386</v>
      </c>
      <c r="N119" s="640"/>
      <c r="O119" s="640"/>
    </row>
    <row r="120" spans="1:19" s="14" customFormat="1" ht="44.25" hidden="1" customHeight="1" thickTop="1">
      <c r="A120" s="307" t="s">
        <v>3387</v>
      </c>
      <c r="B120" s="2451" t="s">
        <v>1895</v>
      </c>
      <c r="C120" s="2450" t="s">
        <v>1794</v>
      </c>
      <c r="D120" s="2445" t="s">
        <v>3388</v>
      </c>
      <c r="E120" s="2445">
        <v>46116</v>
      </c>
      <c r="F120" s="2445">
        <f t="shared" si="110"/>
        <v>46121</v>
      </c>
      <c r="G120" s="2048">
        <f t="shared" si="111"/>
        <v>46147</v>
      </c>
      <c r="H120" s="2498" t="s">
        <v>3389</v>
      </c>
      <c r="I120" s="2445">
        <f t="shared" si="113"/>
        <v>46151</v>
      </c>
      <c r="J120" s="2048">
        <f t="shared" si="116"/>
        <v>46154</v>
      </c>
      <c r="K120" s="2048">
        <f t="shared" si="116"/>
        <v>46159</v>
      </c>
      <c r="L120" s="2445">
        <f t="shared" si="114"/>
        <v>46161</v>
      </c>
      <c r="M120" s="2445">
        <f t="shared" si="115"/>
        <v>46164</v>
      </c>
      <c r="N120" s="640"/>
      <c r="O120" s="640"/>
    </row>
    <row r="121" spans="1:19" s="14" customFormat="1" ht="50.25" hidden="1" customHeight="1">
      <c r="A121" s="307" t="s">
        <v>3390</v>
      </c>
      <c r="B121" s="2451" t="s">
        <v>1900</v>
      </c>
      <c r="C121" s="4059" t="s">
        <v>2577</v>
      </c>
      <c r="D121" s="4060" t="s">
        <v>3391</v>
      </c>
      <c r="E121" s="4060">
        <v>46129</v>
      </c>
      <c r="F121" s="4060">
        <f>E121+5</f>
        <v>46134</v>
      </c>
      <c r="G121" s="1366">
        <f t="shared" ref="G121:G131" si="117">E121+31</f>
        <v>46160</v>
      </c>
      <c r="H121" s="3029" t="s">
        <v>3392</v>
      </c>
      <c r="I121" s="4060">
        <f t="shared" ref="I121:I128" si="118">E121+35</f>
        <v>46164</v>
      </c>
      <c r="J121" s="1366">
        <f t="shared" ref="J121:K123" si="119">E121+38</f>
        <v>46167</v>
      </c>
      <c r="K121" s="4060">
        <f t="shared" si="119"/>
        <v>46172</v>
      </c>
      <c r="L121" s="4060">
        <f t="shared" ref="L121:L131" si="120">E121+45</f>
        <v>46174</v>
      </c>
      <c r="M121" s="4060">
        <f t="shared" ref="M121:M131" si="121">E121+48</f>
        <v>46177</v>
      </c>
      <c r="N121" s="640"/>
      <c r="O121" s="640"/>
    </row>
    <row r="122" spans="1:19" s="14" customFormat="1" ht="56.25" hidden="1" customHeight="1">
      <c r="A122" s="307" t="s">
        <v>3393</v>
      </c>
      <c r="B122" s="2451" t="s">
        <v>1905</v>
      </c>
      <c r="C122" s="2448" t="s">
        <v>3394</v>
      </c>
      <c r="D122" s="2775" t="s">
        <v>3395</v>
      </c>
      <c r="E122" s="2048">
        <v>46130</v>
      </c>
      <c r="F122" s="2498" t="s">
        <v>3396</v>
      </c>
      <c r="G122" s="2048">
        <f t="shared" si="117"/>
        <v>46161</v>
      </c>
      <c r="H122" s="2498" t="s">
        <v>3397</v>
      </c>
      <c r="I122" s="2498" t="s">
        <v>3398</v>
      </c>
      <c r="J122" s="2048">
        <f t="shared" si="119"/>
        <v>46168</v>
      </c>
      <c r="K122" s="2048" t="e">
        <f t="shared" si="119"/>
        <v>#VALUE!</v>
      </c>
      <c r="L122" s="2498" t="s">
        <v>3398</v>
      </c>
      <c r="M122" s="2498" t="s">
        <v>3398</v>
      </c>
      <c r="N122" s="640"/>
      <c r="O122" s="640"/>
    </row>
    <row r="123" spans="1:19" s="14" customFormat="1" ht="49.5" hidden="1" customHeight="1" thickTop="1">
      <c r="A123" s="307" t="s">
        <v>3399</v>
      </c>
      <c r="B123" s="2451" t="s">
        <v>1911</v>
      </c>
      <c r="C123" s="2450" t="s">
        <v>3400</v>
      </c>
      <c r="D123" s="2445" t="s">
        <v>3401</v>
      </c>
      <c r="E123" s="2445">
        <v>46144</v>
      </c>
      <c r="F123" s="2498" t="s">
        <v>3402</v>
      </c>
      <c r="G123" s="2048">
        <f t="shared" si="117"/>
        <v>46175</v>
      </c>
      <c r="H123" s="2445">
        <f t="shared" ref="H123:H131" si="122">E123+33</f>
        <v>46177</v>
      </c>
      <c r="I123" s="2445">
        <f t="shared" si="118"/>
        <v>46179</v>
      </c>
      <c r="J123" s="2048">
        <f t="shared" si="119"/>
        <v>46182</v>
      </c>
      <c r="K123" s="2445">
        <f>E123+43</f>
        <v>46187</v>
      </c>
      <c r="L123" s="2445">
        <f t="shared" si="120"/>
        <v>46189</v>
      </c>
      <c r="M123" s="2445">
        <f t="shared" si="121"/>
        <v>46192</v>
      </c>
      <c r="N123" s="640"/>
      <c r="O123" s="640"/>
    </row>
    <row r="124" spans="1:19" s="14" customFormat="1" ht="24" hidden="1" customHeight="1">
      <c r="A124" s="307"/>
      <c r="B124" s="2451"/>
      <c r="C124" s="27"/>
      <c r="D124" s="309"/>
      <c r="E124" s="309"/>
      <c r="F124" s="309"/>
      <c r="G124" s="309"/>
      <c r="H124" s="309"/>
      <c r="I124" s="309"/>
      <c r="J124" s="309"/>
      <c r="K124" s="309"/>
      <c r="L124" s="309"/>
      <c r="M124" s="309"/>
      <c r="N124" s="640"/>
      <c r="O124" s="640"/>
    </row>
    <row r="125" spans="1:19" s="14" customFormat="1" ht="48.75" hidden="1" customHeight="1">
      <c r="A125" s="307"/>
      <c r="B125" s="2451"/>
      <c r="C125" s="4601" t="s">
        <v>3164</v>
      </c>
      <c r="D125" s="4601"/>
      <c r="E125" s="310" t="s">
        <v>100</v>
      </c>
      <c r="F125" s="313" t="s">
        <v>194</v>
      </c>
      <c r="G125" s="312" t="s">
        <v>3330</v>
      </c>
      <c r="H125" s="313" t="s">
        <v>105</v>
      </c>
      <c r="I125" s="313" t="s">
        <v>3403</v>
      </c>
      <c r="J125" s="312" t="s">
        <v>3332</v>
      </c>
      <c r="K125" s="312" t="s">
        <v>3333</v>
      </c>
      <c r="L125" s="313" t="s">
        <v>638</v>
      </c>
      <c r="M125" s="313" t="s">
        <v>778</v>
      </c>
      <c r="N125" s="640"/>
      <c r="O125" s="640"/>
    </row>
    <row r="126" spans="1:19" s="14" customFormat="1" ht="20.25" hidden="1" customHeight="1" thickBot="1">
      <c r="A126" s="307"/>
      <c r="B126" s="2451"/>
      <c r="C126" s="3028" t="s">
        <v>2898</v>
      </c>
      <c r="D126" s="1378" t="s">
        <v>108</v>
      </c>
      <c r="E126" s="4061"/>
      <c r="F126" s="133" t="s">
        <v>3211</v>
      </c>
      <c r="G126" s="305" t="s">
        <v>3212</v>
      </c>
      <c r="H126" s="305" t="s">
        <v>1934</v>
      </c>
      <c r="I126" s="305" t="s">
        <v>3334</v>
      </c>
      <c r="J126" s="305" t="s">
        <v>3335</v>
      </c>
      <c r="K126" s="305" t="s">
        <v>3336</v>
      </c>
      <c r="L126" s="305" t="s">
        <v>3337</v>
      </c>
      <c r="M126" s="305" t="s">
        <v>3338</v>
      </c>
      <c r="N126" s="2620"/>
      <c r="O126" s="2620"/>
    </row>
    <row r="127" spans="1:19" s="14" customFormat="1" ht="58.5" hidden="1" customHeight="1" thickTop="1">
      <c r="A127" s="307" t="s">
        <v>3404</v>
      </c>
      <c r="B127" s="2451" t="s">
        <v>1915</v>
      </c>
      <c r="C127" s="1070" t="s">
        <v>3394</v>
      </c>
      <c r="D127" s="1412" t="s">
        <v>3405</v>
      </c>
      <c r="E127" s="2048">
        <v>46144</v>
      </c>
      <c r="F127" s="2498" t="s">
        <v>3402</v>
      </c>
      <c r="G127" s="2048">
        <f t="shared" si="117"/>
        <v>46175</v>
      </c>
      <c r="H127" s="2498" t="s">
        <v>3406</v>
      </c>
      <c r="I127" s="2498" t="s">
        <v>3407</v>
      </c>
      <c r="J127" s="2048">
        <f t="shared" ref="J127:K131" si="123">E127+38</f>
        <v>46182</v>
      </c>
      <c r="K127" s="2048" t="e">
        <f t="shared" si="123"/>
        <v>#VALUE!</v>
      </c>
      <c r="L127" s="2498" t="s">
        <v>3407</v>
      </c>
      <c r="M127" s="2498" t="s">
        <v>3407</v>
      </c>
      <c r="N127" s="640"/>
      <c r="O127" s="640"/>
      <c r="P127" s="3786" t="s">
        <v>3408</v>
      </c>
      <c r="Q127" s="2235"/>
      <c r="R127" s="2235"/>
      <c r="S127" s="2235"/>
    </row>
    <row r="128" spans="1:19" s="14" customFormat="1" ht="54" hidden="1" customHeight="1">
      <c r="A128" s="307"/>
      <c r="B128" s="2451" t="s">
        <v>1921</v>
      </c>
      <c r="C128" s="877" t="s">
        <v>3409</v>
      </c>
      <c r="D128" s="487" t="s">
        <v>3410</v>
      </c>
      <c r="E128" s="487">
        <v>46153</v>
      </c>
      <c r="F128" s="487">
        <f t="shared" ref="F128:F136" si="124">E128+6</f>
        <v>46159</v>
      </c>
      <c r="G128" s="2048">
        <f t="shared" si="117"/>
        <v>46184</v>
      </c>
      <c r="H128" s="487">
        <f t="shared" si="122"/>
        <v>46186</v>
      </c>
      <c r="I128" s="487">
        <f t="shared" si="118"/>
        <v>46188</v>
      </c>
      <c r="J128" s="2048">
        <f t="shared" si="123"/>
        <v>46191</v>
      </c>
      <c r="K128" s="2048">
        <f t="shared" si="123"/>
        <v>46197</v>
      </c>
      <c r="L128" s="487">
        <f t="shared" si="120"/>
        <v>46198</v>
      </c>
      <c r="M128" s="2498" t="s">
        <v>3411</v>
      </c>
      <c r="N128" s="640"/>
      <c r="O128" s="640"/>
    </row>
    <row r="129" spans="1:15" s="14" customFormat="1" ht="53.25" hidden="1" customHeight="1" thickTop="1">
      <c r="A129" s="307"/>
      <c r="B129" s="2451" t="s">
        <v>1923</v>
      </c>
      <c r="C129" s="877" t="s">
        <v>3273</v>
      </c>
      <c r="D129" s="487" t="s">
        <v>3412</v>
      </c>
      <c r="E129" s="487">
        <v>46161</v>
      </c>
      <c r="F129" s="487">
        <f t="shared" si="124"/>
        <v>46167</v>
      </c>
      <c r="G129" s="2048">
        <f t="shared" si="117"/>
        <v>46192</v>
      </c>
      <c r="H129" s="487">
        <f t="shared" si="122"/>
        <v>46194</v>
      </c>
      <c r="I129" s="2498" t="s">
        <v>3413</v>
      </c>
      <c r="J129" s="2048" t="b">
        <f>C129=E129+38</f>
        <v>0</v>
      </c>
      <c r="K129" s="2048">
        <f t="shared" si="123"/>
        <v>46205</v>
      </c>
      <c r="L129" s="487">
        <f t="shared" si="120"/>
        <v>46206</v>
      </c>
      <c r="M129" s="2498" t="s">
        <v>3413</v>
      </c>
      <c r="N129" s="2048">
        <f>E129+56</f>
        <v>46217</v>
      </c>
      <c r="O129" s="640"/>
    </row>
    <row r="130" spans="1:15" s="14" customFormat="1" ht="54.75" hidden="1" customHeight="1">
      <c r="A130" s="307" t="s">
        <v>3414</v>
      </c>
      <c r="B130" s="2451" t="s">
        <v>1928</v>
      </c>
      <c r="C130" s="877" t="s">
        <v>3264</v>
      </c>
      <c r="D130" s="487" t="s">
        <v>3415</v>
      </c>
      <c r="E130" s="487">
        <v>46165</v>
      </c>
      <c r="F130" s="487">
        <f>E130+6</f>
        <v>46171</v>
      </c>
      <c r="G130" s="2048">
        <f t="shared" si="117"/>
        <v>46196</v>
      </c>
      <c r="H130" s="487">
        <f t="shared" si="122"/>
        <v>46198</v>
      </c>
      <c r="I130" s="2498" t="s">
        <v>3416</v>
      </c>
      <c r="J130" s="2048">
        <f t="shared" si="123"/>
        <v>46203</v>
      </c>
      <c r="K130" s="2048">
        <f t="shared" si="123"/>
        <v>46209</v>
      </c>
      <c r="L130" s="487">
        <f>E130+45</f>
        <v>46210</v>
      </c>
      <c r="M130" s="2498" t="s">
        <v>3416</v>
      </c>
      <c r="N130" s="2048">
        <f t="shared" ref="N130:N139" si="125">E130+56</f>
        <v>46221</v>
      </c>
      <c r="O130" s="640"/>
    </row>
    <row r="131" spans="1:15" s="14" customFormat="1" ht="51" hidden="1">
      <c r="A131" s="307" t="s">
        <v>3417</v>
      </c>
      <c r="B131" s="2451" t="s">
        <v>1935</v>
      </c>
      <c r="C131" s="4114" t="s">
        <v>3418</v>
      </c>
      <c r="D131" s="2445" t="s">
        <v>3419</v>
      </c>
      <c r="E131" s="2445">
        <v>46172</v>
      </c>
      <c r="F131" s="2445">
        <f t="shared" si="124"/>
        <v>46178</v>
      </c>
      <c r="G131" s="2048">
        <f t="shared" si="117"/>
        <v>46203</v>
      </c>
      <c r="H131" s="2445">
        <f t="shared" si="122"/>
        <v>46205</v>
      </c>
      <c r="I131" s="2498" t="s">
        <v>3420</v>
      </c>
      <c r="J131" s="2048">
        <f t="shared" si="123"/>
        <v>46210</v>
      </c>
      <c r="K131" s="2048">
        <f t="shared" si="123"/>
        <v>46216</v>
      </c>
      <c r="L131" s="2445">
        <f t="shared" si="120"/>
        <v>46217</v>
      </c>
      <c r="M131" s="2445">
        <f t="shared" si="121"/>
        <v>46220</v>
      </c>
      <c r="N131" s="2048">
        <f t="shared" si="125"/>
        <v>46228</v>
      </c>
      <c r="O131" s="640"/>
    </row>
    <row r="132" spans="1:15" s="14" customFormat="1" ht="20.25" hidden="1" customHeight="1">
      <c r="A132" s="307" t="s">
        <v>3421</v>
      </c>
      <c r="B132" s="2451" t="s">
        <v>1761</v>
      </c>
      <c r="C132" s="2450" t="s">
        <v>3422</v>
      </c>
      <c r="D132" s="2445" t="s">
        <v>3423</v>
      </c>
      <c r="E132" s="2445">
        <v>46182</v>
      </c>
      <c r="F132" s="2048">
        <f t="shared" si="124"/>
        <v>46188</v>
      </c>
      <c r="G132" s="2445">
        <f t="shared" ref="G132:G140" si="126">E132+31</f>
        <v>46213</v>
      </c>
      <c r="H132" s="2445">
        <f t="shared" ref="H132:H140" si="127">E132+33</f>
        <v>46215</v>
      </c>
      <c r="I132" s="2048">
        <f t="shared" ref="I132:I140" si="128">E132+35</f>
        <v>46217</v>
      </c>
      <c r="J132" s="2048">
        <f t="shared" ref="J132:K136" si="129">E132+38</f>
        <v>46220</v>
      </c>
      <c r="K132" s="2445">
        <f t="shared" si="129"/>
        <v>46226</v>
      </c>
      <c r="L132" s="2445">
        <f t="shared" ref="L132:L140" si="130">E132+45</f>
        <v>46227</v>
      </c>
      <c r="M132" s="2445">
        <f>E132+48</f>
        <v>46230</v>
      </c>
      <c r="N132" s="2048">
        <f t="shared" si="125"/>
        <v>46238</v>
      </c>
      <c r="O132" s="640"/>
    </row>
    <row r="133" spans="1:15" s="14" customFormat="1" ht="51.75" hidden="1" customHeight="1" thickTop="1">
      <c r="A133" s="307" t="s">
        <v>1874</v>
      </c>
      <c r="B133" s="2451" t="s">
        <v>1764</v>
      </c>
      <c r="C133" s="2450" t="s">
        <v>2755</v>
      </c>
      <c r="D133" s="2445" t="s">
        <v>3424</v>
      </c>
      <c r="E133" s="2445">
        <v>46188</v>
      </c>
      <c r="F133" s="2048">
        <f>E133+6</f>
        <v>46194</v>
      </c>
      <c r="G133" s="2048">
        <f t="shared" si="126"/>
        <v>46219</v>
      </c>
      <c r="H133" s="2445">
        <f t="shared" si="127"/>
        <v>46221</v>
      </c>
      <c r="I133" s="2048">
        <f t="shared" si="128"/>
        <v>46223</v>
      </c>
      <c r="J133" s="2048">
        <f t="shared" si="129"/>
        <v>46226</v>
      </c>
      <c r="K133" s="2048">
        <f t="shared" si="129"/>
        <v>46232</v>
      </c>
      <c r="L133" s="2445">
        <f t="shared" si="130"/>
        <v>46233</v>
      </c>
      <c r="M133" s="2498" t="s">
        <v>3425</v>
      </c>
      <c r="N133" s="2048">
        <f t="shared" si="125"/>
        <v>46244</v>
      </c>
      <c r="O133" s="640"/>
    </row>
    <row r="134" spans="1:15" s="14" customFormat="1" ht="20.25" hidden="1" customHeight="1">
      <c r="A134" s="307" t="s">
        <v>3426</v>
      </c>
      <c r="B134" s="2451" t="s">
        <v>1767</v>
      </c>
      <c r="C134" s="2450" t="s">
        <v>2733</v>
      </c>
      <c r="D134" s="2445" t="s">
        <v>3427</v>
      </c>
      <c r="E134" s="2445">
        <v>46199</v>
      </c>
      <c r="F134" s="2048">
        <f t="shared" si="124"/>
        <v>46205</v>
      </c>
      <c r="G134" s="2048">
        <f t="shared" si="126"/>
        <v>46230</v>
      </c>
      <c r="H134" s="2445">
        <f t="shared" si="127"/>
        <v>46232</v>
      </c>
      <c r="I134" s="2048">
        <f t="shared" si="128"/>
        <v>46234</v>
      </c>
      <c r="J134" s="2048">
        <f t="shared" si="129"/>
        <v>46237</v>
      </c>
      <c r="K134" s="2048">
        <f t="shared" si="129"/>
        <v>46243</v>
      </c>
      <c r="L134" s="2445">
        <f t="shared" si="130"/>
        <v>46244</v>
      </c>
      <c r="M134" s="2445">
        <f t="shared" ref="M134:M140" si="131">E134+48</f>
        <v>46247</v>
      </c>
      <c r="N134" s="2445">
        <f t="shared" si="125"/>
        <v>46255</v>
      </c>
      <c r="O134" s="640"/>
    </row>
    <row r="135" spans="1:15" s="14" customFormat="1" ht="41.25" hidden="1" customHeight="1">
      <c r="A135" s="307"/>
      <c r="B135" s="2451" t="s">
        <v>1770</v>
      </c>
      <c r="C135" s="2450" t="s">
        <v>2672</v>
      </c>
      <c r="D135" s="2445" t="s">
        <v>3428</v>
      </c>
      <c r="E135" s="2445">
        <v>46203</v>
      </c>
      <c r="F135" s="2048">
        <f t="shared" si="124"/>
        <v>46209</v>
      </c>
      <c r="G135" s="2048">
        <f t="shared" si="126"/>
        <v>46234</v>
      </c>
      <c r="H135" s="2445">
        <f t="shared" si="127"/>
        <v>46236</v>
      </c>
      <c r="I135" s="2048">
        <f t="shared" si="128"/>
        <v>46238</v>
      </c>
      <c r="J135" s="2048">
        <f t="shared" si="129"/>
        <v>46241</v>
      </c>
      <c r="K135" s="2048">
        <f t="shared" si="129"/>
        <v>46247</v>
      </c>
      <c r="L135" s="2445">
        <f t="shared" si="130"/>
        <v>46248</v>
      </c>
      <c r="M135" s="2498" t="s">
        <v>3429</v>
      </c>
      <c r="N135" s="2445">
        <f t="shared" si="125"/>
        <v>46259</v>
      </c>
      <c r="O135" s="640"/>
    </row>
    <row r="136" spans="1:15" s="14" customFormat="1" ht="20.25" hidden="1" customHeight="1">
      <c r="A136" s="307" t="s">
        <v>3430</v>
      </c>
      <c r="B136" s="2451" t="s">
        <v>1773</v>
      </c>
      <c r="C136" s="877" t="s">
        <v>2505</v>
      </c>
      <c r="D136" s="487" t="s">
        <v>3431</v>
      </c>
      <c r="E136" s="487">
        <v>46211</v>
      </c>
      <c r="F136" s="2048">
        <f t="shared" si="124"/>
        <v>46217</v>
      </c>
      <c r="G136" s="2048">
        <f t="shared" si="126"/>
        <v>46242</v>
      </c>
      <c r="H136" s="487">
        <f t="shared" si="127"/>
        <v>46244</v>
      </c>
      <c r="I136" s="2048">
        <f t="shared" si="128"/>
        <v>46246</v>
      </c>
      <c r="J136" s="2048">
        <f t="shared" si="129"/>
        <v>46249</v>
      </c>
      <c r="K136" s="2048">
        <f t="shared" si="129"/>
        <v>46255</v>
      </c>
      <c r="L136" s="487">
        <f t="shared" si="130"/>
        <v>46256</v>
      </c>
      <c r="M136" s="487">
        <f t="shared" si="131"/>
        <v>46259</v>
      </c>
      <c r="N136" s="487">
        <f t="shared" si="125"/>
        <v>46267</v>
      </c>
      <c r="O136" s="640"/>
    </row>
    <row r="137" spans="1:15" s="14" customFormat="1" ht="20.25" customHeight="1" thickTop="1">
      <c r="A137" s="307" t="s">
        <v>2804</v>
      </c>
      <c r="B137" s="2451" t="s">
        <v>1776</v>
      </c>
      <c r="C137" s="877" t="s">
        <v>2813</v>
      </c>
      <c r="D137" s="487" t="s">
        <v>3432</v>
      </c>
      <c r="E137" s="487">
        <v>46221</v>
      </c>
      <c r="F137" s="2048">
        <f t="shared" ref="F137:F145" si="132">E137+6</f>
        <v>46227</v>
      </c>
      <c r="G137" s="2048">
        <f t="shared" si="126"/>
        <v>46252</v>
      </c>
      <c r="H137" s="487">
        <f t="shared" si="127"/>
        <v>46254</v>
      </c>
      <c r="I137" s="2048">
        <f t="shared" si="128"/>
        <v>46256</v>
      </c>
      <c r="J137" s="2048">
        <f t="shared" ref="J137:K140" si="133">E137+38</f>
        <v>46259</v>
      </c>
      <c r="K137" s="2048">
        <f t="shared" si="133"/>
        <v>46265</v>
      </c>
      <c r="L137" s="487">
        <f t="shared" si="130"/>
        <v>46266</v>
      </c>
      <c r="M137" s="487">
        <f t="shared" si="131"/>
        <v>46269</v>
      </c>
      <c r="N137" s="487">
        <f t="shared" si="125"/>
        <v>46277</v>
      </c>
      <c r="O137" s="640"/>
    </row>
    <row r="138" spans="1:15" s="14" customFormat="1" ht="20.25" customHeight="1">
      <c r="A138" s="307" t="s">
        <v>3433</v>
      </c>
      <c r="B138" s="2451" t="s">
        <v>1780</v>
      </c>
      <c r="C138" s="877" t="s">
        <v>3434</v>
      </c>
      <c r="D138" s="487" t="s">
        <v>3435</v>
      </c>
      <c r="E138" s="487">
        <v>46227</v>
      </c>
      <c r="F138" s="2048">
        <f t="shared" si="132"/>
        <v>46233</v>
      </c>
      <c r="G138" s="2048">
        <f t="shared" si="126"/>
        <v>46258</v>
      </c>
      <c r="H138" s="487">
        <f t="shared" si="127"/>
        <v>46260</v>
      </c>
      <c r="I138" s="2048">
        <f t="shared" si="128"/>
        <v>46262</v>
      </c>
      <c r="J138" s="2048">
        <f t="shared" si="133"/>
        <v>46265</v>
      </c>
      <c r="K138" s="2048">
        <f t="shared" si="133"/>
        <v>46271</v>
      </c>
      <c r="L138" s="487">
        <f t="shared" si="130"/>
        <v>46272</v>
      </c>
      <c r="M138" s="487">
        <f t="shared" si="131"/>
        <v>46275</v>
      </c>
      <c r="N138" s="487">
        <f t="shared" si="125"/>
        <v>46283</v>
      </c>
      <c r="O138" s="640"/>
    </row>
    <row r="139" spans="1:15" s="14" customFormat="1" ht="20.25" customHeight="1">
      <c r="A139" s="307"/>
      <c r="B139" s="2451" t="s">
        <v>1784</v>
      </c>
      <c r="C139" s="877" t="s">
        <v>2695</v>
      </c>
      <c r="D139" s="487" t="s">
        <v>3436</v>
      </c>
      <c r="E139" s="487">
        <v>46234</v>
      </c>
      <c r="F139" s="2048">
        <f t="shared" si="132"/>
        <v>46240</v>
      </c>
      <c r="G139" s="2048">
        <f t="shared" si="126"/>
        <v>46265</v>
      </c>
      <c r="H139" s="487">
        <f t="shared" si="127"/>
        <v>46267</v>
      </c>
      <c r="I139" s="2048">
        <f t="shared" si="128"/>
        <v>46269</v>
      </c>
      <c r="J139" s="2048">
        <f t="shared" si="133"/>
        <v>46272</v>
      </c>
      <c r="K139" s="2048">
        <f t="shared" si="133"/>
        <v>46278</v>
      </c>
      <c r="L139" s="487">
        <f t="shared" si="130"/>
        <v>46279</v>
      </c>
      <c r="M139" s="487">
        <f t="shared" si="131"/>
        <v>46282</v>
      </c>
      <c r="N139" s="487">
        <f t="shared" si="125"/>
        <v>46290</v>
      </c>
      <c r="O139" s="640"/>
    </row>
    <row r="140" spans="1:15" s="14" customFormat="1" ht="20.25" customHeight="1">
      <c r="A140" s="307" t="s">
        <v>3437</v>
      </c>
      <c r="B140" s="2451" t="s">
        <v>1787</v>
      </c>
      <c r="C140" s="2448" t="s">
        <v>1573</v>
      </c>
      <c r="D140" s="2775" t="s">
        <v>3438</v>
      </c>
      <c r="E140" s="2048">
        <v>46235</v>
      </c>
      <c r="F140" s="2048">
        <f t="shared" si="132"/>
        <v>46241</v>
      </c>
      <c r="G140" s="2048">
        <f t="shared" si="126"/>
        <v>46266</v>
      </c>
      <c r="H140" s="2048">
        <f t="shared" si="127"/>
        <v>46268</v>
      </c>
      <c r="I140" s="2048">
        <f t="shared" si="128"/>
        <v>46270</v>
      </c>
      <c r="J140" s="2048">
        <f t="shared" si="133"/>
        <v>46273</v>
      </c>
      <c r="K140" s="2048">
        <f t="shared" si="133"/>
        <v>46279</v>
      </c>
      <c r="L140" s="2048">
        <f t="shared" si="130"/>
        <v>46280</v>
      </c>
      <c r="M140" s="2048">
        <f t="shared" si="131"/>
        <v>46283</v>
      </c>
      <c r="N140" s="2048">
        <f t="shared" ref="N140:N145" si="134">E140+56</f>
        <v>46291</v>
      </c>
      <c r="O140" s="640"/>
    </row>
    <row r="141" spans="1:15" s="14" customFormat="1" ht="46.5" customHeight="1">
      <c r="A141" s="307" t="s">
        <v>3439</v>
      </c>
      <c r="B141" s="14">
        <v>33</v>
      </c>
      <c r="C141" s="2450" t="s">
        <v>3186</v>
      </c>
      <c r="D141" s="2445" t="s">
        <v>3440</v>
      </c>
      <c r="E141" s="2445">
        <v>46247</v>
      </c>
      <c r="F141" s="2048">
        <f t="shared" si="132"/>
        <v>46253</v>
      </c>
      <c r="G141" s="2048">
        <f>E141+31</f>
        <v>46278</v>
      </c>
      <c r="H141" s="2445">
        <f>E141+33</f>
        <v>46280</v>
      </c>
      <c r="I141" s="2048">
        <f>E141+35</f>
        <v>46282</v>
      </c>
      <c r="J141" s="2048">
        <f t="shared" ref="J141:K145" si="135">E141+38</f>
        <v>46285</v>
      </c>
      <c r="K141" s="2048">
        <f t="shared" si="135"/>
        <v>46291</v>
      </c>
      <c r="L141" s="2445">
        <f>E141+45</f>
        <v>46292</v>
      </c>
      <c r="M141" s="2498" t="s">
        <v>3441</v>
      </c>
      <c r="N141" s="2445">
        <f t="shared" si="134"/>
        <v>46303</v>
      </c>
      <c r="O141" s="640"/>
    </row>
    <row r="142" spans="1:15" s="14" customFormat="1" ht="20.25" customHeight="1">
      <c r="A142" s="307"/>
      <c r="B142" s="14">
        <v>34</v>
      </c>
      <c r="C142" s="2450" t="s">
        <v>2396</v>
      </c>
      <c r="D142" s="2445" t="s">
        <v>3442</v>
      </c>
      <c r="E142" s="2445">
        <v>46249</v>
      </c>
      <c r="F142" s="2048">
        <f t="shared" si="132"/>
        <v>46255</v>
      </c>
      <c r="G142" s="2048">
        <f>E142+31</f>
        <v>46280</v>
      </c>
      <c r="H142" s="2445">
        <f>E142+33</f>
        <v>46282</v>
      </c>
      <c r="I142" s="2048">
        <f>E142+35</f>
        <v>46284</v>
      </c>
      <c r="J142" s="2048">
        <f t="shared" si="135"/>
        <v>46287</v>
      </c>
      <c r="K142" s="2048">
        <f t="shared" si="135"/>
        <v>46293</v>
      </c>
      <c r="L142" s="2445">
        <f>E142+45</f>
        <v>46294</v>
      </c>
      <c r="M142" s="2445">
        <f>E142+48</f>
        <v>46297</v>
      </c>
      <c r="N142" s="2445">
        <f t="shared" si="134"/>
        <v>46305</v>
      </c>
      <c r="O142" s="640"/>
    </row>
    <row r="143" spans="1:15" s="14" customFormat="1" ht="20.25" customHeight="1">
      <c r="A143" s="307"/>
      <c r="B143" s="14">
        <v>35</v>
      </c>
      <c r="C143" s="2450" t="s">
        <v>3443</v>
      </c>
      <c r="D143" s="2445" t="s">
        <v>3444</v>
      </c>
      <c r="E143" s="2445">
        <v>46256</v>
      </c>
      <c r="F143" s="2048">
        <f t="shared" si="132"/>
        <v>46262</v>
      </c>
      <c r="G143" s="2048">
        <f>E143+31</f>
        <v>46287</v>
      </c>
      <c r="H143" s="2445">
        <f>E143+33</f>
        <v>46289</v>
      </c>
      <c r="I143" s="2048">
        <f>E143+35</f>
        <v>46291</v>
      </c>
      <c r="J143" s="2048">
        <f t="shared" si="135"/>
        <v>46294</v>
      </c>
      <c r="K143" s="2048">
        <f t="shared" si="135"/>
        <v>46300</v>
      </c>
      <c r="L143" s="2445">
        <f>E143+45</f>
        <v>46301</v>
      </c>
      <c r="M143" s="2445">
        <f>E143+48</f>
        <v>46304</v>
      </c>
      <c r="N143" s="2445">
        <f t="shared" si="134"/>
        <v>46312</v>
      </c>
      <c r="O143" s="640"/>
    </row>
    <row r="144" spans="1:15" s="14" customFormat="1" ht="20.25" customHeight="1">
      <c r="A144" s="307"/>
      <c r="B144" s="14">
        <v>36</v>
      </c>
      <c r="C144" s="2450" t="s">
        <v>1833</v>
      </c>
      <c r="D144" s="2445" t="s">
        <v>3445</v>
      </c>
      <c r="E144" s="2445">
        <v>46263</v>
      </c>
      <c r="F144" s="2048">
        <f t="shared" si="132"/>
        <v>46269</v>
      </c>
      <c r="G144" s="2048">
        <f>E144+31</f>
        <v>46294</v>
      </c>
      <c r="H144" s="2445">
        <f>E144+33</f>
        <v>46296</v>
      </c>
      <c r="I144" s="2048">
        <f>E144+35</f>
        <v>46298</v>
      </c>
      <c r="J144" s="2048">
        <f t="shared" si="135"/>
        <v>46301</v>
      </c>
      <c r="K144" s="2048">
        <f t="shared" si="135"/>
        <v>46307</v>
      </c>
      <c r="L144" s="2445">
        <f>E144+45</f>
        <v>46308</v>
      </c>
      <c r="M144" s="2445">
        <f>E144+48</f>
        <v>46311</v>
      </c>
      <c r="N144" s="2445">
        <f t="shared" si="134"/>
        <v>46319</v>
      </c>
      <c r="O144" s="640"/>
    </row>
    <row r="145" spans="1:15" s="14" customFormat="1" ht="20.25" customHeight="1">
      <c r="A145" s="307"/>
      <c r="B145" s="14">
        <v>37</v>
      </c>
      <c r="C145" s="877" t="s">
        <v>3409</v>
      </c>
      <c r="D145" s="487" t="s">
        <v>3446</v>
      </c>
      <c r="E145" s="487">
        <v>46270</v>
      </c>
      <c r="F145" s="487">
        <f t="shared" si="132"/>
        <v>46276</v>
      </c>
      <c r="G145" s="487">
        <f>E145+31</f>
        <v>46301</v>
      </c>
      <c r="H145" s="487">
        <f>E145+33</f>
        <v>46303</v>
      </c>
      <c r="I145" s="487">
        <f>E145+35</f>
        <v>46305</v>
      </c>
      <c r="J145" s="487">
        <f t="shared" si="135"/>
        <v>46308</v>
      </c>
      <c r="K145" s="487">
        <f t="shared" si="135"/>
        <v>46314</v>
      </c>
      <c r="L145" s="487">
        <f>E145+45</f>
        <v>46315</v>
      </c>
      <c r="M145" s="487">
        <f>E145+48</f>
        <v>46318</v>
      </c>
      <c r="N145" s="487">
        <f t="shared" si="134"/>
        <v>46326</v>
      </c>
      <c r="O145" s="640"/>
    </row>
    <row r="146" spans="1:15" s="14" customFormat="1" ht="20.25" customHeight="1">
      <c r="A146" s="307"/>
      <c r="B146" s="14">
        <v>38</v>
      </c>
      <c r="C146" s="877" t="s">
        <v>10063</v>
      </c>
      <c r="D146" s="487" t="s">
        <v>3447</v>
      </c>
      <c r="E146" s="487">
        <v>46277</v>
      </c>
      <c r="F146" s="487">
        <f t="shared" ref="F146:F149" si="136">E146+6</f>
        <v>46283</v>
      </c>
      <c r="G146" s="487">
        <f t="shared" ref="G146:G149" si="137">E146+31</f>
        <v>46308</v>
      </c>
      <c r="H146" s="487">
        <f t="shared" ref="H146:H149" si="138">E146+33</f>
        <v>46310</v>
      </c>
      <c r="I146" s="487">
        <f t="shared" ref="I146:I149" si="139">E146+35</f>
        <v>46312</v>
      </c>
      <c r="J146" s="487">
        <f t="shared" ref="J146:J149" si="140">E146+38</f>
        <v>46315</v>
      </c>
      <c r="K146" s="487">
        <f t="shared" ref="K146:K149" si="141">F146+38</f>
        <v>46321</v>
      </c>
      <c r="L146" s="487">
        <f t="shared" ref="L146:L149" si="142">E146+45</f>
        <v>46322</v>
      </c>
      <c r="M146" s="487">
        <f t="shared" ref="M146:M149" si="143">E146+48</f>
        <v>46325</v>
      </c>
      <c r="N146" s="487">
        <f t="shared" ref="N146:N149" si="144">E146+56</f>
        <v>46333</v>
      </c>
      <c r="O146" s="640"/>
    </row>
    <row r="147" spans="1:15" s="14" customFormat="1" ht="20.25" customHeight="1">
      <c r="A147" s="307"/>
      <c r="B147" s="14">
        <v>39</v>
      </c>
      <c r="C147" s="877" t="s">
        <v>2879</v>
      </c>
      <c r="D147" s="487" t="s">
        <v>3448</v>
      </c>
      <c r="E147" s="487">
        <v>46284</v>
      </c>
      <c r="F147" s="487">
        <f t="shared" si="136"/>
        <v>46290</v>
      </c>
      <c r="G147" s="487">
        <f t="shared" si="137"/>
        <v>46315</v>
      </c>
      <c r="H147" s="487">
        <f t="shared" si="138"/>
        <v>46317</v>
      </c>
      <c r="I147" s="487">
        <f t="shared" si="139"/>
        <v>46319</v>
      </c>
      <c r="J147" s="487">
        <f t="shared" si="140"/>
        <v>46322</v>
      </c>
      <c r="K147" s="487">
        <f t="shared" si="141"/>
        <v>46328</v>
      </c>
      <c r="L147" s="487">
        <f t="shared" si="142"/>
        <v>46329</v>
      </c>
      <c r="M147" s="487">
        <f t="shared" si="143"/>
        <v>46332</v>
      </c>
      <c r="N147" s="487">
        <f t="shared" si="144"/>
        <v>46340</v>
      </c>
      <c r="O147" s="640"/>
    </row>
    <row r="148" spans="1:15" s="14" customFormat="1" ht="20.25" customHeight="1">
      <c r="A148" s="307"/>
      <c r="B148" s="14">
        <v>40</v>
      </c>
      <c r="C148" s="877" t="s">
        <v>2950</v>
      </c>
      <c r="D148" s="487" t="s">
        <v>3449</v>
      </c>
      <c r="E148" s="487">
        <v>46291</v>
      </c>
      <c r="F148" s="487">
        <f t="shared" si="136"/>
        <v>46297</v>
      </c>
      <c r="G148" s="487">
        <f t="shared" si="137"/>
        <v>46322</v>
      </c>
      <c r="H148" s="487">
        <f t="shared" si="138"/>
        <v>46324</v>
      </c>
      <c r="I148" s="487">
        <f t="shared" si="139"/>
        <v>46326</v>
      </c>
      <c r="J148" s="487">
        <f t="shared" si="140"/>
        <v>46329</v>
      </c>
      <c r="K148" s="487">
        <f t="shared" si="141"/>
        <v>46335</v>
      </c>
      <c r="L148" s="487">
        <f t="shared" si="142"/>
        <v>46336</v>
      </c>
      <c r="M148" s="487">
        <f t="shared" si="143"/>
        <v>46339</v>
      </c>
      <c r="N148" s="487">
        <f t="shared" si="144"/>
        <v>46347</v>
      </c>
      <c r="O148" s="640"/>
    </row>
    <row r="149" spans="1:15" s="14" customFormat="1" ht="20.25" customHeight="1">
      <c r="A149" s="307"/>
      <c r="B149" s="14">
        <v>41</v>
      </c>
      <c r="C149" s="2450" t="s">
        <v>2406</v>
      </c>
      <c r="D149" s="2445" t="s">
        <v>3450</v>
      </c>
      <c r="E149" s="2445">
        <v>46298</v>
      </c>
      <c r="F149" s="2445">
        <f t="shared" si="136"/>
        <v>46304</v>
      </c>
      <c r="G149" s="2445">
        <f t="shared" si="137"/>
        <v>46329</v>
      </c>
      <c r="H149" s="2445">
        <f t="shared" si="138"/>
        <v>46331</v>
      </c>
      <c r="I149" s="2445">
        <f t="shared" si="139"/>
        <v>46333</v>
      </c>
      <c r="J149" s="2445">
        <f t="shared" si="140"/>
        <v>46336</v>
      </c>
      <c r="K149" s="2445">
        <f t="shared" si="141"/>
        <v>46342</v>
      </c>
      <c r="L149" s="2445">
        <f t="shared" si="142"/>
        <v>46343</v>
      </c>
      <c r="M149" s="2445">
        <f t="shared" si="143"/>
        <v>46346</v>
      </c>
      <c r="N149" s="2445">
        <f t="shared" si="144"/>
        <v>46354</v>
      </c>
      <c r="O149" s="640"/>
    </row>
    <row r="150" spans="1:15" s="14" customFormat="1" ht="19.5">
      <c r="B150" s="438"/>
      <c r="C150" s="18"/>
      <c r="D150" s="309"/>
      <c r="E150" s="309"/>
      <c r="F150" s="309"/>
      <c r="G150" s="333"/>
      <c r="H150" s="19"/>
      <c r="I150" s="306"/>
      <c r="J150" s="306"/>
      <c r="K150" s="306"/>
      <c r="L150" s="306"/>
      <c r="M150" s="309"/>
      <c r="N150" s="309"/>
    </row>
    <row r="151" spans="1:15" s="14" customFormat="1" ht="20.25" customHeight="1">
      <c r="B151" s="438"/>
      <c r="C151" s="2278" t="s">
        <v>112</v>
      </c>
      <c r="D151" s="2278"/>
      <c r="E151" s="2278"/>
      <c r="F151" s="2278"/>
      <c r="G151" s="2278"/>
      <c r="H151" s="4225"/>
      <c r="I151" s="306"/>
      <c r="J151" s="306"/>
      <c r="K151" s="306"/>
      <c r="L151" s="306"/>
      <c r="M151" s="309"/>
      <c r="N151" s="309"/>
      <c r="O151" s="309"/>
    </row>
    <row r="152" spans="1:15" s="14" customFormat="1" ht="20.25" customHeight="1">
      <c r="B152" s="438"/>
      <c r="C152" s="308"/>
      <c r="D152" s="309"/>
      <c r="E152" s="309"/>
      <c r="F152" s="306"/>
      <c r="G152" s="333"/>
      <c r="H152" s="48"/>
      <c r="I152" s="306"/>
      <c r="J152" s="306"/>
      <c r="K152" s="306"/>
      <c r="L152" s="309"/>
      <c r="M152" s="309"/>
      <c r="N152" s="309"/>
      <c r="O152" s="309"/>
    </row>
    <row r="153" spans="1:15" s="29" customFormat="1" ht="15">
      <c r="B153" s="57"/>
      <c r="C153" s="26" t="s">
        <v>0</v>
      </c>
      <c r="D153" s="27"/>
      <c r="E153" s="646" t="s">
        <v>1973</v>
      </c>
      <c r="F153" s="23"/>
      <c r="G153" s="23" t="s">
        <v>38</v>
      </c>
      <c r="H153" s="23"/>
      <c r="I153" s="27"/>
      <c r="J153" s="27"/>
      <c r="K153" s="23" t="s">
        <v>65</v>
      </c>
      <c r="L153" s="23" t="str">
        <f>'HOW TO-&gt;'!$B$136</f>
        <v>6011 2413</v>
      </c>
      <c r="M153" s="23"/>
      <c r="N153" s="37"/>
      <c r="O153" s="309"/>
    </row>
    <row r="154" spans="1:15" s="29" customFormat="1" ht="15">
      <c r="B154" s="57"/>
      <c r="C154" s="31" t="s">
        <v>1</v>
      </c>
      <c r="D154" s="27"/>
      <c r="E154" s="205" t="s">
        <v>1974</v>
      </c>
      <c r="F154" s="23"/>
      <c r="G154" s="27" t="s">
        <v>1975</v>
      </c>
      <c r="H154" s="27"/>
      <c r="I154" s="205" t="s">
        <v>41</v>
      </c>
      <c r="J154" s="27"/>
      <c r="K154" s="27" t="s">
        <v>67</v>
      </c>
      <c r="L154" s="27"/>
      <c r="M154" s="206" t="s">
        <v>68</v>
      </c>
      <c r="N154" s="37"/>
    </row>
    <row r="155" spans="1:15" s="29" customFormat="1" ht="18">
      <c r="B155" s="57"/>
      <c r="C155" s="31"/>
      <c r="D155" s="27"/>
      <c r="E155" s="205"/>
      <c r="F155" s="5"/>
      <c r="G155" s="27"/>
      <c r="H155" s="27"/>
      <c r="I155" s="205"/>
      <c r="J155" s="27"/>
      <c r="K155" s="27" t="str">
        <f>'HOW TO-&gt;'!$A$138</f>
        <v>PERMIT</v>
      </c>
      <c r="L155" s="27"/>
      <c r="M155" s="2202" t="str">
        <f>'HOW TO-&gt;'!$C$138</f>
        <v>SG094-SinPermit@msc.com</v>
      </c>
      <c r="N155" s="37"/>
      <c r="O155" s="42"/>
    </row>
    <row r="156" spans="1:15" s="29" customFormat="1" ht="18">
      <c r="B156" s="57"/>
      <c r="C156" s="34">
        <f>'HOW TO-&gt;'!$A$105</f>
        <v>0</v>
      </c>
      <c r="D156" s="34">
        <f>'HOW TO-&gt;'!$B$105</f>
        <v>0</v>
      </c>
      <c r="E156" s="24">
        <f>'HOW TO-&gt;'!$C$105</f>
        <v>0</v>
      </c>
      <c r="F156" s="5"/>
      <c r="G156" s="277" t="str">
        <f>'HOW TO-&gt;'!$A$124</f>
        <v>ROBERT CHIA</v>
      </c>
      <c r="H156" s="277" t="str">
        <f>'HOW TO-&gt;'!$B$124</f>
        <v>6011 0564</v>
      </c>
      <c r="I156" s="4" t="str">
        <f>'HOW TO-&gt;'!$C$124</f>
        <v>robert.chia@msc.com</v>
      </c>
      <c r="J156" s="5"/>
      <c r="K156" s="277" t="str">
        <f>'HOW TO-&gt;'!$A$139</f>
        <v>RAYNAR ANG</v>
      </c>
      <c r="L156" s="277" t="str">
        <f>'HOW TO-&gt;'!$B$139</f>
        <v>6011 2358</v>
      </c>
      <c r="M156" s="4" t="str">
        <f>'HOW TO-&gt;'!$C$139</f>
        <v>raynar.ang@msc.com</v>
      </c>
      <c r="N156" s="37"/>
      <c r="O156" s="42"/>
    </row>
    <row r="157" spans="1:15" s="29" customFormat="1" ht="15">
      <c r="B157" s="57"/>
      <c r="C157" s="34" t="str">
        <f>'HOW TO-&gt;'!$A$106</f>
        <v>NATALIE LEW</v>
      </c>
      <c r="D157" s="34" t="str">
        <f>'HOW TO-&gt;'!$B$106</f>
        <v>6011 2399</v>
      </c>
      <c r="E157" s="24" t="str">
        <f>'HOW TO-&gt;'!$C$106</f>
        <v>natalie.lew@msc.com</v>
      </c>
      <c r="F157" s="5"/>
      <c r="G157" s="277" t="str">
        <f>'HOW TO-&gt;'!$A$125</f>
        <v>S. Y. LIEW</v>
      </c>
      <c r="H157" s="277" t="str">
        <f>'HOW TO-&gt;'!$B$125</f>
        <v>6011 2348</v>
      </c>
      <c r="I157" s="4" t="str">
        <f>'HOW TO-&gt;'!$C$125</f>
        <v>seoyi.liew@msc.com</v>
      </c>
      <c r="J157" s="5"/>
      <c r="K157" s="277" t="str">
        <f>'HOW TO-&gt;'!$A$140</f>
        <v>KAI SIANG</v>
      </c>
      <c r="L157" s="277" t="str">
        <f>'HOW TO-&gt;'!$B$140</f>
        <v>6011 2356</v>
      </c>
      <c r="M157" s="4" t="str">
        <f>'HOW TO-&gt;'!$C$140</f>
        <v>kaisiang.lim@msc.com</v>
      </c>
      <c r="N157" s="37"/>
    </row>
    <row r="158" spans="1:15" s="29" customFormat="1" ht="15">
      <c r="B158" s="57"/>
      <c r="C158" s="34" t="str">
        <f>'HOW TO-&gt;'!$A$107</f>
        <v>PHOEBE HUANG</v>
      </c>
      <c r="D158" s="34" t="str">
        <f>'HOW TO-&gt;'!$B$107</f>
        <v>6011 0562</v>
      </c>
      <c r="E158" s="24" t="str">
        <f>'HOW TO-&gt;'!$C$107</f>
        <v>phoebe.huang@msc.com</v>
      </c>
      <c r="F158" s="5"/>
      <c r="G158" s="277" t="str">
        <f>'HOW TO-&gt;'!$A$126</f>
        <v>SHARON KOH</v>
      </c>
      <c r="H158" s="277" t="str">
        <f>'HOW TO-&gt;'!$B$126</f>
        <v>6011 2349</v>
      </c>
      <c r="I158" s="4" t="str">
        <f>'HOW TO-&gt;'!$C$126</f>
        <v>sharon.koh@msc.com</v>
      </c>
      <c r="J158" s="5"/>
      <c r="K158" s="277" t="str">
        <f>'HOW TO-&gt;'!$A$141</f>
        <v>DEWI</v>
      </c>
      <c r="L158" s="277" t="str">
        <f>'HOW TO-&gt;'!$B$141</f>
        <v>6011 2354</v>
      </c>
      <c r="M158" s="4" t="str">
        <f>'HOW TO-&gt;'!$C$141</f>
        <v>dewi.ratnah@msc.com</v>
      </c>
      <c r="N158" s="37"/>
    </row>
    <row r="159" spans="1:15" s="29" customFormat="1" ht="14.25">
      <c r="B159" s="57"/>
      <c r="C159" s="34" t="str">
        <f>'HOW TO-&gt;'!$A$108</f>
        <v>SHERWIN LIM</v>
      </c>
      <c r="D159" s="34" t="str">
        <f>'HOW TO-&gt;'!$B$108</f>
        <v>6011 2395</v>
      </c>
      <c r="E159" s="24" t="str">
        <f>'HOW TO-&gt;'!$C$108</f>
        <v>sherwin.lim@msc.com</v>
      </c>
      <c r="F159" s="5"/>
      <c r="G159" s="277" t="str">
        <f>'HOW TO-&gt;'!$A$127</f>
        <v>ANGELIA LAU</v>
      </c>
      <c r="H159" s="277" t="str">
        <f>'HOW TO-&gt;'!$B$127</f>
        <v>6011 2346</v>
      </c>
      <c r="I159" s="4" t="str">
        <f>'HOW TO-&gt;'!$C$127</f>
        <v>angelia.lau@msc.com</v>
      </c>
      <c r="J159" s="5"/>
      <c r="K159" s="277" t="str">
        <f>'HOW TO-&gt;'!$A$142</f>
        <v>YU TING</v>
      </c>
      <c r="L159" s="277" t="str">
        <f>'HOW TO-&gt;'!$B$142</f>
        <v>6011 2359</v>
      </c>
      <c r="M159" s="4" t="str">
        <f>'HOW TO-&gt;'!$C$142</f>
        <v>yuting.luo@msc.com</v>
      </c>
    </row>
    <row r="160" spans="1:15" s="29" customFormat="1" ht="14.25">
      <c r="B160" s="57"/>
      <c r="C160" s="34" t="str">
        <f>'HOW TO-&gt;'!$A$109</f>
        <v>CHOK KAR HEE</v>
      </c>
      <c r="D160" s="34" t="str">
        <f>'HOW TO-&gt;'!$B$109</f>
        <v>6011 2397</v>
      </c>
      <c r="E160" s="24" t="str">
        <f>'HOW TO-&gt;'!$C$109</f>
        <v>karhee.chok@msc.com</v>
      </c>
      <c r="F160" s="5"/>
      <c r="G160" s="277" t="str">
        <f>'HOW TO-&gt;'!$A$128</f>
        <v>NOOR AFNINDAH</v>
      </c>
      <c r="H160" s="277" t="str">
        <f>'HOW TO-&gt;'!$B$128</f>
        <v>6011 2347</v>
      </c>
      <c r="I160" s="4" t="str">
        <f>'HOW TO-&gt;'!$C$128</f>
        <v>noor.afnindah@msc.com</v>
      </c>
      <c r="J160" s="5"/>
      <c r="K160" s="277" t="str">
        <f>'HOW TO-&gt;'!$A$143</f>
        <v>SHAN SHAN</v>
      </c>
      <c r="L160" s="277" t="str">
        <f>'HOW TO-&gt;'!$B$143</f>
        <v>6011 2353</v>
      </c>
      <c r="M160" s="4" t="str">
        <f>'HOW TO-&gt;'!$C$143</f>
        <v>shanshan.chin@msc.com</v>
      </c>
    </row>
    <row r="161" spans="2:13" s="29" customFormat="1" ht="14.25">
      <c r="B161" s="57"/>
      <c r="C161" s="34" t="str">
        <f>'HOW TO-&gt;'!$A$110</f>
        <v>LEWIS SOH</v>
      </c>
      <c r="D161" s="34" t="str">
        <f>'HOW TO-&gt;'!$B$110</f>
        <v>6011 7905</v>
      </c>
      <c r="E161" s="24" t="str">
        <f>'HOW TO-&gt;'!$C$110</f>
        <v>lewis.soh@msc.com</v>
      </c>
      <c r="F161" s="5"/>
      <c r="G161" s="277" t="str">
        <f>'HOW TO-&gt;'!$A$129</f>
        <v>NG CHING WEI</v>
      </c>
      <c r="H161" s="277" t="str">
        <f>'HOW TO-&gt;'!$B$129</f>
        <v>6011 2404</v>
      </c>
      <c r="I161" s="4" t="str">
        <f>'HOW TO-&gt;'!$C$129</f>
        <v>chingwei.ng@msc.com</v>
      </c>
      <c r="J161" s="5"/>
      <c r="K161" s="277" t="str">
        <f>'HOW TO-&gt;'!$A$144</f>
        <v>EUNICE</v>
      </c>
      <c r="L161" s="277" t="str">
        <f>'HOW TO-&gt;'!$B$144</f>
        <v>6011 2355</v>
      </c>
      <c r="M161" s="4" t="str">
        <f>'HOW TO-&gt;'!$C$144</f>
        <v>eunice.chan@msc.com</v>
      </c>
    </row>
    <row r="162" spans="2:13" s="29" customFormat="1" ht="15.75">
      <c r="B162" s="57"/>
      <c r="C162" s="3153" t="s">
        <v>3451</v>
      </c>
      <c r="D162" s="34" t="str">
        <f>'HOW TO-&gt;'!$B$111</f>
        <v>6011 0561</v>
      </c>
      <c r="E162" s="24" t="str">
        <f>'HOW TO-&gt;'!$C$111</f>
        <v>melvin.tan@msc.com</v>
      </c>
      <c r="F162" s="5"/>
      <c r="G162" s="277" t="str">
        <f>'HOW TO-&gt;'!$A$130</f>
        <v>ZOEY ONG</v>
      </c>
      <c r="H162" s="277" t="str">
        <f>'HOW TO-&gt;'!$B$130</f>
        <v>6011 2424</v>
      </c>
      <c r="I162" s="4" t="str">
        <f>'HOW TO-&gt;'!$C$130</f>
        <v>zoey.ong@msc.com</v>
      </c>
      <c r="J162" s="5"/>
      <c r="K162" s="277" t="str">
        <f>'HOW TO-&gt;'!$A$145</f>
        <v>HAZEL</v>
      </c>
      <c r="L162" s="277" t="str">
        <f>'HOW TO-&gt;'!$B$145</f>
        <v>6011 2435</v>
      </c>
      <c r="M162" s="4" t="str">
        <f>'HOW TO-&gt;'!$C$145</f>
        <v>hazel.toh@msc.com</v>
      </c>
    </row>
    <row r="163" spans="2:13" s="29" customFormat="1" ht="14.25">
      <c r="B163" s="57"/>
      <c r="C163" s="34" t="str">
        <f>'HOW TO-&gt;'!$A$112</f>
        <v>SUE ANN SOON</v>
      </c>
      <c r="D163" s="34" t="str">
        <f>'HOW TO-&gt;'!$B$112</f>
        <v>6011 2327</v>
      </c>
      <c r="E163" s="24" t="str">
        <f>'HOW TO-&gt;'!$C$112</f>
        <v>sueann.soon@msc.com</v>
      </c>
      <c r="F163" s="5"/>
      <c r="G163" s="277" t="str">
        <f>'HOW TO-&gt;'!$A$131</f>
        <v>.</v>
      </c>
      <c r="H163" s="277" t="str">
        <f>'HOW TO-&gt;'!$B$131</f>
        <v>.</v>
      </c>
      <c r="I163" s="4" t="str">
        <f>'HOW TO-&gt;'!$C$131</f>
        <v>.</v>
      </c>
      <c r="J163" s="5"/>
      <c r="K163" s="277">
        <f>'HOW TO-&gt;'!$A$146</f>
        <v>0</v>
      </c>
      <c r="L163" s="277">
        <f>'HOW TO-&gt;'!$B$146</f>
        <v>0</v>
      </c>
      <c r="M163" s="4">
        <f>'HOW TO-&gt;'!$C$146</f>
        <v>0</v>
      </c>
    </row>
    <row r="164" spans="2:13">
      <c r="C164" s="34" t="str">
        <f>'HOW TO-&gt;'!$A$113</f>
        <v>LAWRENCE ANG (CROSS-TRADE)</v>
      </c>
      <c r="D164" s="34" t="str">
        <f>'HOW TO-&gt;'!$B$113</f>
        <v>6011 2400</v>
      </c>
      <c r="E164" s="24" t="str">
        <f>'HOW TO-&gt;'!$C$113</f>
        <v>lawrence.ang@msc.com</v>
      </c>
      <c r="G164" s="277">
        <f>'HOW TO-&gt;'!$A$132</f>
        <v>0</v>
      </c>
      <c r="H164" s="277">
        <f>'HOW TO-&gt;'!$B$132</f>
        <v>0</v>
      </c>
      <c r="I164" s="4">
        <f>'HOW TO-&gt;'!$C$132</f>
        <v>0</v>
      </c>
      <c r="J164" s="5"/>
      <c r="K164" s="277">
        <f>'HOW TO-&gt;'!$A$147</f>
        <v>0</v>
      </c>
      <c r="L164" s="277">
        <f>'HOW TO-&gt;'!$B$147</f>
        <v>0</v>
      </c>
      <c r="M164" s="4">
        <f>'HOW TO-&gt;'!$C$147</f>
        <v>0</v>
      </c>
    </row>
    <row r="165" spans="2:13">
      <c r="C165" s="34" t="str">
        <f>'HOW TO-&gt;'!$A$114</f>
        <v>DARIUS ONG</v>
      </c>
      <c r="D165" s="34" t="str">
        <f>'HOW TO-&gt;'!$B$114</f>
        <v>6011 2396</v>
      </c>
      <c r="E165" s="24" t="str">
        <f>'HOW TO-&gt;'!$C$114</f>
        <v>darius.ong@msc.com</v>
      </c>
      <c r="H165" s="11"/>
      <c r="I165" s="206"/>
      <c r="K165" s="277">
        <f>'HOW TO-&gt;'!$A$148</f>
        <v>0</v>
      </c>
      <c r="L165" s="277">
        <f>'HOW TO-&gt;'!$B$148</f>
        <v>0</v>
      </c>
      <c r="M165" s="4">
        <f>'HOW TO-&gt;'!$C$148</f>
        <v>0</v>
      </c>
    </row>
    <row r="166" spans="2:13">
      <c r="C166" s="34" t="str">
        <f>'HOW TO-&gt;'!$A$115</f>
        <v>YURIKO KHOO</v>
      </c>
      <c r="D166" s="34" t="str">
        <f>'HOW TO-&gt;'!$B$115</f>
        <v>6011 2402</v>
      </c>
      <c r="E166" s="24" t="str">
        <f>'HOW TO-&gt;'!$C$115</f>
        <v>yuriko.k@msc.com</v>
      </c>
      <c r="H166" s="11"/>
      <c r="I166" s="11"/>
      <c r="J166" s="206"/>
      <c r="K166" s="277"/>
      <c r="L166" s="277"/>
      <c r="M166" s="4"/>
    </row>
    <row r="167" spans="2:13">
      <c r="C167" s="34" t="str">
        <f>'HOW TO-&gt;'!$A$116</f>
        <v>VICKY ZHU</v>
      </c>
      <c r="D167" s="34" t="str">
        <f>'HOW TO-&gt;'!$B$116</f>
        <v>6011 7900</v>
      </c>
      <c r="E167" s="24" t="str">
        <f>'HOW TO-&gt;'!$C$116</f>
        <v>vicky.zhu@msc.com</v>
      </c>
    </row>
    <row r="169" spans="2:13">
      <c r="C169" s="34" t="str">
        <f>'HOW TO-&gt;'!$A$119</f>
        <v xml:space="preserve">MAIN LINE  </v>
      </c>
      <c r="D169" s="34" t="str">
        <f>'HOW TO-&gt;'!$B$119</f>
        <v>6011 2424</v>
      </c>
      <c r="E169" s="24">
        <f>'HOW TO-&gt;'!$C$119</f>
        <v>0</v>
      </c>
    </row>
    <row r="170" spans="2:13">
      <c r="C170" s="34">
        <f>'HOW TO-&gt;'!$A$120</f>
        <v>0</v>
      </c>
      <c r="D170" s="34">
        <f>'HOW TO-&gt;'!$B$120</f>
        <v>0</v>
      </c>
      <c r="E170" s="24">
        <f>'HOW TO-&gt;'!$C$120</f>
        <v>0</v>
      </c>
    </row>
  </sheetData>
  <mergeCells count="9">
    <mergeCell ref="D4:F4"/>
    <mergeCell ref="J96:K96"/>
    <mergeCell ref="C102:D102"/>
    <mergeCell ref="J98:K98"/>
    <mergeCell ref="C125:D125"/>
    <mergeCell ref="C57:D57"/>
    <mergeCell ref="J92:K92"/>
    <mergeCell ref="J93:K93"/>
    <mergeCell ref="J91:K91"/>
  </mergeCells>
  <phoneticPr fontId="29" type="noConversion"/>
  <hyperlinks>
    <hyperlink ref="I154" display="custsvc@msca.com.sg" xr:uid="{DB7AE75D-AD5B-49DB-80FD-3998905201B1}"/>
    <hyperlink ref="M154" display="sinexp@msca.com.sg" xr:uid="{4A83FA46-B426-4B68-871F-AC92B5F3A3E9}"/>
    <hyperlink ref="E153" r:id="rId1" xr:uid="{E0F1ED05-9671-4EB4-A3EB-5D7205A32056}"/>
    <hyperlink ref="E154" display="mktg-dept@msca.com.sg" xr:uid="{2D686EFF-EDAA-4A1E-913D-8AB130811790}"/>
  </hyperlinks>
  <pageMargins left="0.70866141732283472" right="0.70866141732283472" top="0.74803149606299213" bottom="0.74803149606299213" header="0.31496062992125984" footer="0.31496062992125984"/>
  <pageSetup paperSize="9" scale="45" orientation="landscape" r:id="rId2"/>
  <headerFooter>
    <oddFooter>&amp;L_x000D_&amp;1#&amp;"Calibri"&amp;10&amp;K000000 Sensitivity: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tabColor rgb="FFC00000"/>
    <pageSetUpPr fitToPage="1"/>
  </sheetPr>
  <dimension ref="A2:O248"/>
  <sheetViews>
    <sheetView showGridLines="0" topLeftCell="A3" zoomScale="110" zoomScaleNormal="110" workbookViewId="0">
      <selection activeCell="F211" sqref="F211"/>
    </sheetView>
  </sheetViews>
  <sheetFormatPr defaultColWidth="9.42578125" defaultRowHeight="20.100000000000001" customHeight="1"/>
  <cols>
    <col min="1" max="1" width="19.7109375" style="391" customWidth="1"/>
    <col min="2" max="2" width="10.7109375" style="391" customWidth="1"/>
    <col min="3" max="3" width="26.85546875" style="60" customWidth="1"/>
    <col min="4" max="4" width="22" style="60" customWidth="1"/>
    <col min="5" max="5" width="19.42578125" style="60" customWidth="1"/>
    <col min="6" max="6" width="17" style="60" customWidth="1"/>
    <col min="7" max="7" width="24" style="60" customWidth="1"/>
    <col min="8" max="8" width="18.7109375" style="60" customWidth="1"/>
    <col min="9" max="9" width="23.28515625" style="60" customWidth="1"/>
    <col min="10" max="10" width="15.85546875" style="60" customWidth="1"/>
    <col min="11" max="11" width="14.140625" style="60" customWidth="1"/>
    <col min="12" max="12" width="10.28515625" style="60" bestFit="1" customWidth="1"/>
    <col min="13" max="13" width="10.5703125" style="5" customWidth="1"/>
    <col min="14" max="16384" width="9.42578125" style="5"/>
  </cols>
  <sheetData>
    <row r="2" spans="1:12" s="1905" customFormat="1" ht="20.100000000000001" customHeight="1">
      <c r="A2" s="926"/>
      <c r="B2" s="4602" t="s">
        <v>1408</v>
      </c>
      <c r="C2" s="4602"/>
      <c r="D2" s="4602"/>
      <c r="E2" s="4602"/>
      <c r="F2" s="4602"/>
      <c r="G2" s="4602"/>
      <c r="H2" s="4602"/>
      <c r="I2" s="4602"/>
      <c r="J2" s="4602"/>
      <c r="L2" s="485"/>
    </row>
    <row r="3" spans="1:12" s="60" customFormat="1" ht="20.100000000000001" customHeight="1">
      <c r="A3" s="391"/>
      <c r="B3" s="391"/>
      <c r="C3" s="62"/>
      <c r="J3" s="151"/>
      <c r="L3" s="63"/>
    </row>
    <row r="4" spans="1:12" s="60" customFormat="1" ht="20.100000000000001" customHeight="1">
      <c r="A4" s="392" t="s">
        <v>3452</v>
      </c>
      <c r="B4" s="392"/>
      <c r="C4" s="4609" t="s">
        <v>3453</v>
      </c>
      <c r="D4" s="4609"/>
      <c r="E4" s="4609"/>
      <c r="F4" s="4609"/>
      <c r="G4" s="4609"/>
      <c r="H4" s="4609"/>
      <c r="I4" s="4609"/>
      <c r="J4" s="4609"/>
    </row>
    <row r="5" spans="1:12" s="70" customFormat="1" ht="20.100000000000001" hidden="1" customHeight="1">
      <c r="A5" s="357"/>
      <c r="B5" s="357"/>
      <c r="C5" s="465" t="s">
        <v>3454</v>
      </c>
      <c r="D5" s="144"/>
      <c r="E5" s="744" t="s">
        <v>3157</v>
      </c>
      <c r="F5" s="68" t="s">
        <v>194</v>
      </c>
      <c r="G5" s="68" t="s">
        <v>219</v>
      </c>
      <c r="H5" s="68" t="s">
        <v>223</v>
      </c>
      <c r="I5" s="68" t="s">
        <v>644</v>
      </c>
      <c r="J5" s="68" t="s">
        <v>803</v>
      </c>
      <c r="K5" s="903" t="s">
        <v>3455</v>
      </c>
      <c r="L5" s="638" t="s">
        <v>1422</v>
      </c>
    </row>
    <row r="6" spans="1:12" s="70" customFormat="1" ht="20.100000000000001" hidden="1" customHeight="1" thickBot="1">
      <c r="A6" s="1410" t="s">
        <v>1413</v>
      </c>
      <c r="B6" s="1410"/>
      <c r="C6" s="71"/>
      <c r="D6" s="198" t="s">
        <v>3456</v>
      </c>
      <c r="E6" s="901" t="s">
        <v>3161</v>
      </c>
      <c r="F6" s="902" t="s">
        <v>3457</v>
      </c>
      <c r="G6" s="902" t="s">
        <v>3458</v>
      </c>
      <c r="H6" s="902" t="s">
        <v>1721</v>
      </c>
      <c r="I6" s="902" t="s">
        <v>3214</v>
      </c>
      <c r="J6" s="902" t="s">
        <v>3459</v>
      </c>
      <c r="K6" s="902" t="s">
        <v>3460</v>
      </c>
      <c r="L6" s="639"/>
    </row>
    <row r="7" spans="1:12" s="70" customFormat="1" ht="20.100000000000001" hidden="1" customHeight="1" thickTop="1">
      <c r="A7" s="357" t="s">
        <v>3461</v>
      </c>
      <c r="B7" s="357"/>
      <c r="C7" s="880" t="s">
        <v>2497</v>
      </c>
      <c r="D7" s="295" t="s">
        <v>3462</v>
      </c>
      <c r="E7" s="216">
        <v>45070</v>
      </c>
      <c r="F7" s="216">
        <f>$E7+22</f>
        <v>45092</v>
      </c>
      <c r="G7" s="216">
        <f>$E7+22</f>
        <v>45092</v>
      </c>
      <c r="H7" s="216">
        <f>$E7+22</f>
        <v>45092</v>
      </c>
      <c r="I7" s="149">
        <f t="shared" ref="I7:I14" si="0">E7+23</f>
        <v>45093</v>
      </c>
      <c r="J7" s="149">
        <f t="shared" ref="J7:J14" si="1">E7+25</f>
        <v>45095</v>
      </c>
      <c r="K7" s="149">
        <f t="shared" ref="K7:K14" si="2">E7+27</f>
        <v>45097</v>
      </c>
      <c r="L7" s="639">
        <v>45067</v>
      </c>
    </row>
    <row r="8" spans="1:12" s="70" customFormat="1" ht="20.100000000000001" hidden="1" customHeight="1">
      <c r="A8" s="357"/>
      <c r="B8" s="357"/>
      <c r="C8" s="880" t="s">
        <v>3463</v>
      </c>
      <c r="D8" s="860" t="s">
        <v>3464</v>
      </c>
      <c r="E8" s="216">
        <v>45074</v>
      </c>
      <c r="F8" s="216">
        <f t="shared" ref="F8:H17" si="3">$E8+22</f>
        <v>45096</v>
      </c>
      <c r="G8" s="216">
        <f t="shared" si="3"/>
        <v>45096</v>
      </c>
      <c r="H8" s="216">
        <f t="shared" si="3"/>
        <v>45096</v>
      </c>
      <c r="I8" s="149">
        <f t="shared" si="0"/>
        <v>45097</v>
      </c>
      <c r="J8" s="149">
        <f t="shared" si="1"/>
        <v>45099</v>
      </c>
      <c r="K8" s="149">
        <f t="shared" si="2"/>
        <v>45101</v>
      </c>
      <c r="L8" s="639">
        <v>45074</v>
      </c>
    </row>
    <row r="9" spans="1:12" s="70" customFormat="1" ht="20.100000000000001" hidden="1" customHeight="1">
      <c r="A9" s="357" t="s">
        <v>1781</v>
      </c>
      <c r="B9" s="357"/>
      <c r="C9" s="880" t="s">
        <v>2836</v>
      </c>
      <c r="D9" s="860" t="s">
        <v>3465</v>
      </c>
      <c r="E9" s="216">
        <v>45083</v>
      </c>
      <c r="F9" s="216">
        <f t="shared" si="3"/>
        <v>45105</v>
      </c>
      <c r="G9" s="216">
        <f t="shared" si="3"/>
        <v>45105</v>
      </c>
      <c r="H9" s="216">
        <f t="shared" si="3"/>
        <v>45105</v>
      </c>
      <c r="I9" s="149">
        <f t="shared" si="0"/>
        <v>45106</v>
      </c>
      <c r="J9" s="149">
        <f t="shared" si="1"/>
        <v>45108</v>
      </c>
      <c r="K9" s="149">
        <f t="shared" si="2"/>
        <v>45110</v>
      </c>
      <c r="L9" s="639">
        <v>45081</v>
      </c>
    </row>
    <row r="10" spans="1:12" s="70" customFormat="1" ht="20.100000000000001" hidden="1" customHeight="1">
      <c r="A10" s="357"/>
      <c r="B10" s="357"/>
      <c r="C10" s="880" t="s">
        <v>1853</v>
      </c>
      <c r="D10" s="295" t="s">
        <v>3466</v>
      </c>
      <c r="E10" s="216">
        <v>45090</v>
      </c>
      <c r="F10" s="216">
        <f t="shared" si="3"/>
        <v>45112</v>
      </c>
      <c r="G10" s="216">
        <f t="shared" si="3"/>
        <v>45112</v>
      </c>
      <c r="H10" s="216">
        <f t="shared" si="3"/>
        <v>45112</v>
      </c>
      <c r="I10" s="149">
        <f t="shared" si="0"/>
        <v>45113</v>
      </c>
      <c r="J10" s="149">
        <f t="shared" si="1"/>
        <v>45115</v>
      </c>
      <c r="K10" s="149">
        <f t="shared" si="2"/>
        <v>45117</v>
      </c>
      <c r="L10" s="639">
        <v>45088</v>
      </c>
    </row>
    <row r="11" spans="1:12" s="70" customFormat="1" ht="20.100000000000001" hidden="1" customHeight="1">
      <c r="A11" s="357"/>
      <c r="B11" s="357"/>
      <c r="C11" s="880" t="s">
        <v>3467</v>
      </c>
      <c r="D11" s="860" t="s">
        <v>3468</v>
      </c>
      <c r="E11" s="216">
        <v>45097</v>
      </c>
      <c r="F11" s="216">
        <f t="shared" si="3"/>
        <v>45119</v>
      </c>
      <c r="G11" s="216">
        <f t="shared" si="3"/>
        <v>45119</v>
      </c>
      <c r="H11" s="216">
        <f t="shared" si="3"/>
        <v>45119</v>
      </c>
      <c r="I11" s="149">
        <f t="shared" si="0"/>
        <v>45120</v>
      </c>
      <c r="J11" s="149">
        <f t="shared" si="1"/>
        <v>45122</v>
      </c>
      <c r="K11" s="149">
        <f t="shared" si="2"/>
        <v>45124</v>
      </c>
      <c r="L11" s="639">
        <v>45095</v>
      </c>
    </row>
    <row r="12" spans="1:12" s="70" customFormat="1" ht="20.100000000000001" hidden="1" customHeight="1">
      <c r="A12" s="357" t="s">
        <v>3469</v>
      </c>
      <c r="B12" s="357"/>
      <c r="C12" s="880" t="s">
        <v>3470</v>
      </c>
      <c r="D12" s="295" t="s">
        <v>3471</v>
      </c>
      <c r="E12" s="216">
        <v>45105</v>
      </c>
      <c r="F12" s="216">
        <f t="shared" si="3"/>
        <v>45127</v>
      </c>
      <c r="G12" s="216">
        <f t="shared" si="3"/>
        <v>45127</v>
      </c>
      <c r="H12" s="216">
        <f t="shared" si="3"/>
        <v>45127</v>
      </c>
      <c r="I12" s="149">
        <f t="shared" si="0"/>
        <v>45128</v>
      </c>
      <c r="J12" s="149">
        <f t="shared" si="1"/>
        <v>45130</v>
      </c>
      <c r="K12" s="149">
        <f t="shared" si="2"/>
        <v>45132</v>
      </c>
      <c r="L12" s="639">
        <v>45102</v>
      </c>
    </row>
    <row r="13" spans="1:12" s="70" customFormat="1" ht="20.100000000000001" hidden="1" customHeight="1">
      <c r="A13" s="357"/>
      <c r="B13" s="357"/>
      <c r="C13" s="880" t="s">
        <v>2831</v>
      </c>
      <c r="D13" s="860" t="s">
        <v>3472</v>
      </c>
      <c r="E13" s="216">
        <v>45111</v>
      </c>
      <c r="F13" s="216">
        <f t="shared" si="3"/>
        <v>45133</v>
      </c>
      <c r="G13" s="216">
        <f t="shared" si="3"/>
        <v>45133</v>
      </c>
      <c r="H13" s="216">
        <f t="shared" si="3"/>
        <v>45133</v>
      </c>
      <c r="I13" s="149">
        <f t="shared" si="0"/>
        <v>45134</v>
      </c>
      <c r="J13" s="149">
        <f t="shared" si="1"/>
        <v>45136</v>
      </c>
      <c r="K13" s="149">
        <f t="shared" si="2"/>
        <v>45138</v>
      </c>
      <c r="L13" s="639">
        <v>45109</v>
      </c>
    </row>
    <row r="14" spans="1:12" s="70" customFormat="1" ht="20.100000000000001" hidden="1" customHeight="1">
      <c r="A14" s="357"/>
      <c r="B14" s="357"/>
      <c r="C14" s="880" t="s">
        <v>2277</v>
      </c>
      <c r="D14" s="860" t="s">
        <v>3473</v>
      </c>
      <c r="E14" s="216">
        <v>45124</v>
      </c>
      <c r="F14" s="216">
        <f t="shared" si="3"/>
        <v>45146</v>
      </c>
      <c r="G14" s="216">
        <f t="shared" si="3"/>
        <v>45146</v>
      </c>
      <c r="H14" s="216">
        <f t="shared" si="3"/>
        <v>45146</v>
      </c>
      <c r="I14" s="149">
        <f t="shared" si="0"/>
        <v>45147</v>
      </c>
      <c r="J14" s="149">
        <f t="shared" si="1"/>
        <v>45149</v>
      </c>
      <c r="K14" s="149">
        <f t="shared" si="2"/>
        <v>45151</v>
      </c>
      <c r="L14" s="639">
        <v>45116</v>
      </c>
    </row>
    <row r="15" spans="1:12" s="70" customFormat="1" ht="20.100000000000001" hidden="1" customHeight="1">
      <c r="A15" s="357" t="s">
        <v>1741</v>
      </c>
      <c r="B15" s="357"/>
      <c r="C15" s="957" t="s">
        <v>1573</v>
      </c>
      <c r="D15" s="860" t="s">
        <v>3474</v>
      </c>
      <c r="E15" s="216">
        <v>45122</v>
      </c>
      <c r="F15" s="346"/>
      <c r="G15" s="346"/>
      <c r="H15" s="346"/>
      <c r="I15" s="346"/>
      <c r="J15" s="346"/>
      <c r="K15" s="346"/>
      <c r="L15" s="639">
        <v>45123</v>
      </c>
    </row>
    <row r="16" spans="1:12" s="70" customFormat="1" ht="20.100000000000001" hidden="1" customHeight="1">
      <c r="A16" s="357"/>
      <c r="B16" s="357"/>
      <c r="C16" s="880" t="s">
        <v>1768</v>
      </c>
      <c r="D16" s="860" t="s">
        <v>3475</v>
      </c>
      <c r="E16" s="216">
        <v>45132</v>
      </c>
      <c r="F16" s="216">
        <f t="shared" si="3"/>
        <v>45154</v>
      </c>
      <c r="G16" s="216">
        <f t="shared" si="3"/>
        <v>45154</v>
      </c>
      <c r="H16" s="216">
        <f t="shared" si="3"/>
        <v>45154</v>
      </c>
      <c r="I16" s="149">
        <f t="shared" ref="I16:I20" si="4">E16+23</f>
        <v>45155</v>
      </c>
      <c r="J16" s="149">
        <f t="shared" ref="J16:J20" si="5">E16+25</f>
        <v>45157</v>
      </c>
      <c r="K16" s="149">
        <f t="shared" ref="K16:K20" si="6">E16+27</f>
        <v>45159</v>
      </c>
      <c r="L16" s="639">
        <v>45130</v>
      </c>
    </row>
    <row r="17" spans="1:12" s="70" customFormat="1" ht="20.100000000000001" hidden="1" customHeight="1">
      <c r="A17" s="357" t="s">
        <v>2604</v>
      </c>
      <c r="B17" s="357"/>
      <c r="C17" s="880" t="s">
        <v>3476</v>
      </c>
      <c r="D17" s="860" t="s">
        <v>3477</v>
      </c>
      <c r="E17" s="216">
        <v>45140</v>
      </c>
      <c r="F17" s="216">
        <f t="shared" si="3"/>
        <v>45162</v>
      </c>
      <c r="G17" s="216">
        <f t="shared" si="3"/>
        <v>45162</v>
      </c>
      <c r="H17" s="216">
        <f t="shared" si="3"/>
        <v>45162</v>
      </c>
      <c r="I17" s="149">
        <f t="shared" si="4"/>
        <v>45163</v>
      </c>
      <c r="J17" s="149">
        <f t="shared" si="5"/>
        <v>45165</v>
      </c>
      <c r="K17" s="149">
        <f t="shared" si="6"/>
        <v>45167</v>
      </c>
      <c r="L17" s="639">
        <v>45137</v>
      </c>
    </row>
    <row r="18" spans="1:12" s="70" customFormat="1" ht="20.100000000000001" hidden="1" customHeight="1">
      <c r="A18" s="357" t="s">
        <v>2497</v>
      </c>
      <c r="B18" s="357"/>
      <c r="C18" s="880" t="s">
        <v>3478</v>
      </c>
      <c r="D18" s="860" t="s">
        <v>3479</v>
      </c>
      <c r="E18" s="216">
        <v>45144</v>
      </c>
      <c r="F18" s="216">
        <f t="shared" ref="F18:H26" si="7">$E18+22</f>
        <v>45166</v>
      </c>
      <c r="G18" s="216">
        <f t="shared" si="7"/>
        <v>45166</v>
      </c>
      <c r="H18" s="216">
        <f t="shared" si="7"/>
        <v>45166</v>
      </c>
      <c r="I18" s="149">
        <f t="shared" si="4"/>
        <v>45167</v>
      </c>
      <c r="J18" s="149">
        <f t="shared" si="5"/>
        <v>45169</v>
      </c>
      <c r="K18" s="149">
        <f t="shared" si="6"/>
        <v>45171</v>
      </c>
      <c r="L18" s="639">
        <v>45144</v>
      </c>
    </row>
    <row r="19" spans="1:12" s="70" customFormat="1" ht="20.100000000000001" hidden="1" customHeight="1">
      <c r="A19" s="357" t="s">
        <v>3463</v>
      </c>
      <c r="B19" s="357"/>
      <c r="C19" s="880" t="s">
        <v>3480</v>
      </c>
      <c r="D19" s="860" t="s">
        <v>3481</v>
      </c>
      <c r="E19" s="216">
        <v>45155</v>
      </c>
      <c r="F19" s="216">
        <f t="shared" si="7"/>
        <v>45177</v>
      </c>
      <c r="G19" s="216">
        <f t="shared" si="7"/>
        <v>45177</v>
      </c>
      <c r="H19" s="216">
        <f t="shared" si="7"/>
        <v>45177</v>
      </c>
      <c r="I19" s="149">
        <f t="shared" si="4"/>
        <v>45178</v>
      </c>
      <c r="J19" s="149">
        <f t="shared" si="5"/>
        <v>45180</v>
      </c>
      <c r="K19" s="149">
        <f t="shared" si="6"/>
        <v>45182</v>
      </c>
      <c r="L19" s="639">
        <v>45151</v>
      </c>
    </row>
    <row r="20" spans="1:12" s="70" customFormat="1" ht="20.100000000000001" hidden="1" customHeight="1">
      <c r="A20" s="357" t="s">
        <v>2836</v>
      </c>
      <c r="B20" s="357"/>
      <c r="C20" s="880" t="s">
        <v>2290</v>
      </c>
      <c r="D20" s="860" t="s">
        <v>3482</v>
      </c>
      <c r="E20" s="216">
        <v>45167</v>
      </c>
      <c r="F20" s="216">
        <f t="shared" si="7"/>
        <v>45189</v>
      </c>
      <c r="G20" s="216">
        <f t="shared" si="7"/>
        <v>45189</v>
      </c>
      <c r="H20" s="216">
        <f t="shared" si="7"/>
        <v>45189</v>
      </c>
      <c r="I20" s="149">
        <f t="shared" si="4"/>
        <v>45190</v>
      </c>
      <c r="J20" s="149">
        <f t="shared" si="5"/>
        <v>45192</v>
      </c>
      <c r="K20" s="149">
        <f t="shared" si="6"/>
        <v>45194</v>
      </c>
      <c r="L20" s="639">
        <v>45158</v>
      </c>
    </row>
    <row r="21" spans="1:12" s="70" customFormat="1" ht="20.100000000000001" hidden="1" customHeight="1">
      <c r="A21" s="357" t="s">
        <v>1853</v>
      </c>
      <c r="B21" s="357"/>
      <c r="C21" s="969" t="s">
        <v>1573</v>
      </c>
      <c r="D21" s="970" t="s">
        <v>3483</v>
      </c>
      <c r="E21" s="346">
        <v>45164</v>
      </c>
      <c r="F21" s="346"/>
      <c r="G21" s="346"/>
      <c r="H21" s="346"/>
      <c r="I21" s="346"/>
      <c r="J21" s="346"/>
      <c r="K21" s="346"/>
      <c r="L21" s="639">
        <v>45165</v>
      </c>
    </row>
    <row r="22" spans="1:12" s="70" customFormat="1" ht="20.100000000000001" hidden="1" customHeight="1">
      <c r="A22" s="357"/>
      <c r="B22" s="357"/>
      <c r="C22" s="880" t="s">
        <v>2630</v>
      </c>
      <c r="D22" s="860" t="s">
        <v>3484</v>
      </c>
      <c r="E22" s="216">
        <v>45176</v>
      </c>
      <c r="F22" s="216">
        <f t="shared" si="7"/>
        <v>45198</v>
      </c>
      <c r="G22" s="216">
        <f t="shared" si="7"/>
        <v>45198</v>
      </c>
      <c r="H22" s="216">
        <f t="shared" si="7"/>
        <v>45198</v>
      </c>
      <c r="I22" s="149">
        <f t="shared" ref="I22:I26" si="8">E22+23</f>
        <v>45199</v>
      </c>
      <c r="J22" s="149">
        <f t="shared" ref="J22:J26" si="9">E22+25</f>
        <v>45201</v>
      </c>
      <c r="K22" s="149">
        <f t="shared" ref="K22:K26" si="10">E22+27</f>
        <v>45203</v>
      </c>
      <c r="L22" s="639">
        <v>45172</v>
      </c>
    </row>
    <row r="23" spans="1:12" s="70" customFormat="1" ht="20.100000000000001" hidden="1" customHeight="1">
      <c r="A23" s="357" t="s">
        <v>3485</v>
      </c>
      <c r="B23" s="357"/>
      <c r="C23" s="857" t="s">
        <v>3470</v>
      </c>
      <c r="D23" s="860" t="s">
        <v>3486</v>
      </c>
      <c r="E23" s="216">
        <v>45179</v>
      </c>
      <c r="F23" s="216">
        <f t="shared" si="7"/>
        <v>45201</v>
      </c>
      <c r="G23" s="216">
        <f t="shared" si="7"/>
        <v>45201</v>
      </c>
      <c r="H23" s="216">
        <f t="shared" si="7"/>
        <v>45201</v>
      </c>
      <c r="I23" s="149">
        <f t="shared" si="8"/>
        <v>45202</v>
      </c>
      <c r="J23" s="149">
        <f t="shared" si="9"/>
        <v>45204</v>
      </c>
      <c r="K23" s="149">
        <f t="shared" si="10"/>
        <v>45206</v>
      </c>
      <c r="L23" s="639">
        <v>45179</v>
      </c>
    </row>
    <row r="24" spans="1:12" s="70" customFormat="1" ht="20.100000000000001" hidden="1" customHeight="1">
      <c r="A24" s="357" t="s">
        <v>2831</v>
      </c>
      <c r="B24" s="357"/>
      <c r="C24" s="857" t="s">
        <v>1860</v>
      </c>
      <c r="D24" s="860" t="s">
        <v>3487</v>
      </c>
      <c r="E24" s="216">
        <v>45188</v>
      </c>
      <c r="F24" s="216">
        <f t="shared" si="7"/>
        <v>45210</v>
      </c>
      <c r="G24" s="216">
        <f t="shared" si="7"/>
        <v>45210</v>
      </c>
      <c r="H24" s="216">
        <f t="shared" si="7"/>
        <v>45210</v>
      </c>
      <c r="I24" s="149">
        <f t="shared" si="8"/>
        <v>45211</v>
      </c>
      <c r="J24" s="149">
        <f t="shared" si="9"/>
        <v>45213</v>
      </c>
      <c r="K24" s="149">
        <f t="shared" si="10"/>
        <v>45215</v>
      </c>
      <c r="L24" s="639">
        <v>45186</v>
      </c>
    </row>
    <row r="25" spans="1:12" s="70" customFormat="1" ht="20.100000000000001" hidden="1" customHeight="1">
      <c r="A25" s="357" t="s">
        <v>3488</v>
      </c>
      <c r="B25" s="357"/>
      <c r="C25" s="880" t="s">
        <v>3489</v>
      </c>
      <c r="D25" s="860" t="s">
        <v>3490</v>
      </c>
      <c r="E25" s="216">
        <v>45196</v>
      </c>
      <c r="F25" s="216">
        <f t="shared" si="7"/>
        <v>45218</v>
      </c>
      <c r="G25" s="216">
        <f t="shared" si="7"/>
        <v>45218</v>
      </c>
      <c r="H25" s="216">
        <f t="shared" si="7"/>
        <v>45218</v>
      </c>
      <c r="I25" s="149">
        <f t="shared" si="8"/>
        <v>45219</v>
      </c>
      <c r="J25" s="149">
        <f t="shared" si="9"/>
        <v>45221</v>
      </c>
      <c r="K25" s="149">
        <f t="shared" si="10"/>
        <v>45223</v>
      </c>
      <c r="L25" s="639">
        <v>45193</v>
      </c>
    </row>
    <row r="26" spans="1:12" s="70" customFormat="1" ht="20.100000000000001" hidden="1" customHeight="1">
      <c r="A26" s="357" t="s">
        <v>1745</v>
      </c>
      <c r="B26" s="357"/>
      <c r="C26" s="880" t="s">
        <v>1745</v>
      </c>
      <c r="D26" s="860" t="s">
        <v>3491</v>
      </c>
      <c r="E26" s="216">
        <v>45202</v>
      </c>
      <c r="F26" s="216">
        <f t="shared" si="7"/>
        <v>45224</v>
      </c>
      <c r="G26" s="216">
        <f t="shared" si="7"/>
        <v>45224</v>
      </c>
      <c r="H26" s="216">
        <f t="shared" si="7"/>
        <v>45224</v>
      </c>
      <c r="I26" s="149">
        <f t="shared" si="8"/>
        <v>45225</v>
      </c>
      <c r="J26" s="149">
        <f t="shared" si="9"/>
        <v>45227</v>
      </c>
      <c r="K26" s="149">
        <f t="shared" si="10"/>
        <v>45229</v>
      </c>
      <c r="L26" s="639">
        <v>45200</v>
      </c>
    </row>
    <row r="27" spans="1:12" s="70" customFormat="1" ht="20.100000000000001" hidden="1" customHeight="1">
      <c r="A27" s="357"/>
      <c r="B27" s="357"/>
      <c r="C27" s="969" t="s">
        <v>1573</v>
      </c>
      <c r="D27" s="860" t="s">
        <v>3492</v>
      </c>
      <c r="E27" s="216">
        <v>45206</v>
      </c>
      <c r="F27" s="346"/>
      <c r="G27" s="346"/>
      <c r="H27" s="346"/>
      <c r="I27" s="346"/>
      <c r="J27" s="346"/>
      <c r="K27" s="346"/>
      <c r="L27" s="639">
        <v>45207</v>
      </c>
    </row>
    <row r="28" spans="1:12" s="70" customFormat="1" ht="20.100000000000001" hidden="1" customHeight="1">
      <c r="A28" s="357"/>
      <c r="B28" s="357"/>
      <c r="C28" s="969" t="s">
        <v>1573</v>
      </c>
      <c r="D28" s="860" t="s">
        <v>3493</v>
      </c>
      <c r="E28" s="216">
        <v>45213</v>
      </c>
      <c r="F28" s="346"/>
      <c r="G28" s="346"/>
      <c r="H28" s="346"/>
      <c r="I28" s="346"/>
      <c r="J28" s="346"/>
      <c r="K28" s="346"/>
      <c r="L28" s="639">
        <v>45214</v>
      </c>
    </row>
    <row r="29" spans="1:12" s="70" customFormat="1" ht="20.100000000000001" hidden="1" customHeight="1">
      <c r="A29" s="357"/>
      <c r="B29" s="357"/>
      <c r="C29" s="969" t="s">
        <v>1573</v>
      </c>
      <c r="D29" s="860" t="s">
        <v>3494</v>
      </c>
      <c r="E29" s="216">
        <v>45220</v>
      </c>
      <c r="F29" s="346"/>
      <c r="G29" s="346"/>
      <c r="H29" s="346"/>
      <c r="I29" s="346"/>
      <c r="J29" s="346"/>
      <c r="K29" s="346"/>
      <c r="L29" s="639">
        <v>45221</v>
      </c>
    </row>
    <row r="30" spans="1:12" s="70" customFormat="1" ht="20.100000000000001" hidden="1" customHeight="1">
      <c r="A30" s="357"/>
      <c r="B30" s="357"/>
      <c r="C30" s="969" t="s">
        <v>1573</v>
      </c>
      <c r="D30" s="860" t="s">
        <v>3495</v>
      </c>
      <c r="E30" s="216">
        <v>45227</v>
      </c>
      <c r="F30" s="346"/>
      <c r="G30" s="346"/>
      <c r="H30" s="346"/>
      <c r="I30" s="346"/>
      <c r="J30" s="346"/>
      <c r="K30" s="346"/>
      <c r="L30" s="639">
        <v>45228</v>
      </c>
    </row>
    <row r="31" spans="1:12" s="70" customFormat="1" ht="20.100000000000001" hidden="1" customHeight="1">
      <c r="A31" s="357"/>
      <c r="B31" s="357"/>
      <c r="C31" s="877" t="s">
        <v>2785</v>
      </c>
      <c r="D31" s="860" t="s">
        <v>3496</v>
      </c>
      <c r="E31" s="216">
        <v>45234</v>
      </c>
      <c r="F31" s="216">
        <f t="shared" ref="F31:H45" si="11">$E31+22</f>
        <v>45256</v>
      </c>
      <c r="G31" s="216">
        <f t="shared" si="11"/>
        <v>45256</v>
      </c>
      <c r="H31" s="216">
        <f t="shared" si="11"/>
        <v>45256</v>
      </c>
      <c r="I31" s="149">
        <f t="shared" ref="I31:I45" si="12">E31+23</f>
        <v>45257</v>
      </c>
      <c r="J31" s="149">
        <f t="shared" ref="J31:J45" si="13">E31+25</f>
        <v>45259</v>
      </c>
      <c r="K31" s="149">
        <f t="shared" ref="K31:K45" si="14">E31+27</f>
        <v>45261</v>
      </c>
      <c r="L31" s="639">
        <v>45235</v>
      </c>
    </row>
    <row r="32" spans="1:12" s="70" customFormat="1" ht="20.100000000000001" hidden="1" customHeight="1">
      <c r="A32" s="357"/>
      <c r="B32" s="357"/>
      <c r="C32" s="877" t="s">
        <v>2690</v>
      </c>
      <c r="D32" s="860" t="s">
        <v>3497</v>
      </c>
      <c r="E32" s="216">
        <v>45244</v>
      </c>
      <c r="F32" s="216">
        <f t="shared" si="11"/>
        <v>45266</v>
      </c>
      <c r="G32" s="216">
        <f t="shared" si="11"/>
        <v>45266</v>
      </c>
      <c r="H32" s="216">
        <f t="shared" si="11"/>
        <v>45266</v>
      </c>
      <c r="I32" s="149">
        <f t="shared" si="12"/>
        <v>45267</v>
      </c>
      <c r="J32" s="149">
        <f t="shared" si="13"/>
        <v>45269</v>
      </c>
      <c r="K32" s="149">
        <f t="shared" si="14"/>
        <v>45271</v>
      </c>
      <c r="L32" s="639">
        <v>45242</v>
      </c>
    </row>
    <row r="33" spans="1:12" s="70" customFormat="1" ht="20.100000000000001" hidden="1" customHeight="1">
      <c r="A33" s="357" t="s">
        <v>3034</v>
      </c>
      <c r="B33" s="357"/>
      <c r="C33" s="1016" t="s">
        <v>2571</v>
      </c>
      <c r="D33" s="860" t="s">
        <v>3498</v>
      </c>
      <c r="E33" s="216">
        <v>45250</v>
      </c>
      <c r="F33" s="216">
        <f t="shared" si="11"/>
        <v>45272</v>
      </c>
      <c r="G33" s="216">
        <f t="shared" si="11"/>
        <v>45272</v>
      </c>
      <c r="H33" s="216">
        <f t="shared" si="11"/>
        <v>45272</v>
      </c>
      <c r="I33" s="149">
        <f t="shared" si="12"/>
        <v>45273</v>
      </c>
      <c r="J33" s="149">
        <f t="shared" si="13"/>
        <v>45275</v>
      </c>
      <c r="K33" s="149">
        <f t="shared" si="14"/>
        <v>45277</v>
      </c>
      <c r="L33" s="639">
        <v>45249</v>
      </c>
    </row>
    <row r="34" spans="1:12" s="70" customFormat="1" ht="20.100000000000001" hidden="1" customHeight="1">
      <c r="A34" s="357" t="s">
        <v>3480</v>
      </c>
      <c r="B34" s="357"/>
      <c r="C34" s="1017" t="s">
        <v>3034</v>
      </c>
      <c r="D34" s="860" t="s">
        <v>3499</v>
      </c>
      <c r="E34" s="216">
        <v>45255</v>
      </c>
      <c r="F34" s="216">
        <f t="shared" si="11"/>
        <v>45277</v>
      </c>
      <c r="G34" s="216">
        <f t="shared" si="11"/>
        <v>45277</v>
      </c>
      <c r="H34" s="216">
        <f t="shared" si="11"/>
        <v>45277</v>
      </c>
      <c r="I34" s="149">
        <f t="shared" si="12"/>
        <v>45278</v>
      </c>
      <c r="J34" s="149">
        <f t="shared" si="13"/>
        <v>45280</v>
      </c>
      <c r="K34" s="149">
        <f t="shared" si="14"/>
        <v>45282</v>
      </c>
      <c r="L34" s="639">
        <v>45256</v>
      </c>
    </row>
    <row r="35" spans="1:12" s="70" customFormat="1" ht="20.100000000000001" hidden="1" customHeight="1">
      <c r="A35" s="357" t="s">
        <v>3470</v>
      </c>
      <c r="B35" s="357"/>
      <c r="C35" s="1018" t="s">
        <v>3480</v>
      </c>
      <c r="D35" s="860" t="s">
        <v>3500</v>
      </c>
      <c r="E35" s="216">
        <v>45264</v>
      </c>
      <c r="F35" s="216">
        <f t="shared" si="11"/>
        <v>45286</v>
      </c>
      <c r="G35" s="216">
        <f t="shared" si="11"/>
        <v>45286</v>
      </c>
      <c r="H35" s="216">
        <f t="shared" si="11"/>
        <v>45286</v>
      </c>
      <c r="I35" s="149">
        <f t="shared" si="12"/>
        <v>45287</v>
      </c>
      <c r="J35" s="149">
        <f t="shared" si="13"/>
        <v>45289</v>
      </c>
      <c r="K35" s="149">
        <f t="shared" si="14"/>
        <v>45291</v>
      </c>
      <c r="L35" s="639">
        <v>45263</v>
      </c>
    </row>
    <row r="36" spans="1:12" s="70" customFormat="1" ht="20.100000000000001" hidden="1" customHeight="1">
      <c r="A36" s="357" t="s">
        <v>3501</v>
      </c>
      <c r="B36" s="357"/>
      <c r="C36" s="1018" t="s">
        <v>2401</v>
      </c>
      <c r="D36" s="860" t="s">
        <v>3502</v>
      </c>
      <c r="E36" s="216">
        <v>45272</v>
      </c>
      <c r="F36" s="216">
        <f t="shared" si="11"/>
        <v>45294</v>
      </c>
      <c r="G36" s="216">
        <f t="shared" si="11"/>
        <v>45294</v>
      </c>
      <c r="H36" s="216">
        <f t="shared" si="11"/>
        <v>45294</v>
      </c>
      <c r="I36" s="149">
        <f t="shared" si="12"/>
        <v>45295</v>
      </c>
      <c r="J36" s="149">
        <f t="shared" si="13"/>
        <v>45297</v>
      </c>
      <c r="K36" s="149">
        <f t="shared" si="14"/>
        <v>45299</v>
      </c>
      <c r="L36" s="639">
        <v>45270</v>
      </c>
    </row>
    <row r="37" spans="1:12" s="70" customFormat="1" ht="20.100000000000001" hidden="1" customHeight="1">
      <c r="A37" s="357" t="s">
        <v>3503</v>
      </c>
      <c r="B37" s="357"/>
      <c r="C37" s="1018" t="s">
        <v>3504</v>
      </c>
      <c r="D37" s="860" t="s">
        <v>3505</v>
      </c>
      <c r="E37" s="216">
        <v>45278</v>
      </c>
      <c r="F37" s="216">
        <f t="shared" si="11"/>
        <v>45300</v>
      </c>
      <c r="G37" s="216">
        <f t="shared" si="11"/>
        <v>45300</v>
      </c>
      <c r="H37" s="216">
        <f t="shared" si="11"/>
        <v>45300</v>
      </c>
      <c r="I37" s="149">
        <f t="shared" si="12"/>
        <v>45301</v>
      </c>
      <c r="J37" s="149">
        <f t="shared" si="13"/>
        <v>45303</v>
      </c>
      <c r="K37" s="149">
        <f t="shared" si="14"/>
        <v>45305</v>
      </c>
      <c r="L37" s="639">
        <v>45277</v>
      </c>
    </row>
    <row r="38" spans="1:12" s="70" customFormat="1" ht="20.100000000000001" hidden="1" customHeight="1">
      <c r="A38" s="357" t="s">
        <v>3506</v>
      </c>
      <c r="B38" s="357"/>
      <c r="C38" s="1060" t="s">
        <v>2421</v>
      </c>
      <c r="D38" s="860" t="s">
        <v>3507</v>
      </c>
      <c r="E38" s="437">
        <v>45288</v>
      </c>
      <c r="F38" s="216">
        <f t="shared" si="11"/>
        <v>45310</v>
      </c>
      <c r="G38" s="216">
        <f t="shared" si="11"/>
        <v>45310</v>
      </c>
      <c r="H38" s="216">
        <f t="shared" si="11"/>
        <v>45310</v>
      </c>
      <c r="I38" s="149">
        <f t="shared" si="12"/>
        <v>45311</v>
      </c>
      <c r="J38" s="149">
        <f t="shared" si="13"/>
        <v>45313</v>
      </c>
      <c r="K38" s="149">
        <f t="shared" si="14"/>
        <v>45315</v>
      </c>
      <c r="L38" s="639">
        <v>45284</v>
      </c>
    </row>
    <row r="39" spans="1:12" s="70" customFormat="1" ht="20.100000000000001" hidden="1" customHeight="1">
      <c r="A39" s="357" t="s">
        <v>3508</v>
      </c>
      <c r="B39" s="357"/>
      <c r="C39" s="877" t="s">
        <v>1912</v>
      </c>
      <c r="D39" s="860" t="s">
        <v>3509</v>
      </c>
      <c r="E39" s="216">
        <v>45296</v>
      </c>
      <c r="F39" s="216">
        <f t="shared" si="11"/>
        <v>45318</v>
      </c>
      <c r="G39" s="216">
        <f t="shared" si="11"/>
        <v>45318</v>
      </c>
      <c r="H39" s="216">
        <f t="shared" si="11"/>
        <v>45318</v>
      </c>
      <c r="I39" s="149">
        <f t="shared" si="12"/>
        <v>45319</v>
      </c>
      <c r="J39" s="149">
        <f t="shared" si="13"/>
        <v>45321</v>
      </c>
      <c r="K39" s="149">
        <f t="shared" si="14"/>
        <v>45323</v>
      </c>
      <c r="L39" s="639">
        <v>45291</v>
      </c>
    </row>
    <row r="40" spans="1:12" s="70" customFormat="1" ht="20.100000000000001" hidden="1" customHeight="1">
      <c r="A40" s="357" t="s">
        <v>3510</v>
      </c>
      <c r="B40" s="357"/>
      <c r="C40" s="880" t="s">
        <v>3511</v>
      </c>
      <c r="D40" s="860" t="s">
        <v>3512</v>
      </c>
      <c r="E40" s="216">
        <v>45306</v>
      </c>
      <c r="F40" s="216">
        <f t="shared" si="11"/>
        <v>45328</v>
      </c>
      <c r="G40" s="216">
        <f t="shared" si="11"/>
        <v>45328</v>
      </c>
      <c r="H40" s="216">
        <f t="shared" si="11"/>
        <v>45328</v>
      </c>
      <c r="I40" s="149">
        <f t="shared" si="12"/>
        <v>45329</v>
      </c>
      <c r="J40" s="149">
        <f t="shared" si="13"/>
        <v>45331</v>
      </c>
      <c r="K40" s="149">
        <f t="shared" si="14"/>
        <v>45333</v>
      </c>
      <c r="L40" s="639">
        <v>45298</v>
      </c>
    </row>
    <row r="41" spans="1:12" s="70" customFormat="1" ht="20.100000000000001" hidden="1" customHeight="1">
      <c r="A41" s="357"/>
      <c r="B41" s="357"/>
      <c r="C41" s="877" t="s">
        <v>2641</v>
      </c>
      <c r="D41" s="860" t="s">
        <v>3513</v>
      </c>
      <c r="E41" s="216">
        <v>45306</v>
      </c>
      <c r="F41" s="216">
        <f t="shared" si="11"/>
        <v>45328</v>
      </c>
      <c r="G41" s="216">
        <f t="shared" si="11"/>
        <v>45328</v>
      </c>
      <c r="H41" s="216">
        <f t="shared" si="11"/>
        <v>45328</v>
      </c>
      <c r="I41" s="149">
        <f t="shared" si="12"/>
        <v>45329</v>
      </c>
      <c r="J41" s="149">
        <f t="shared" si="13"/>
        <v>45331</v>
      </c>
      <c r="K41" s="149">
        <f t="shared" si="14"/>
        <v>45333</v>
      </c>
      <c r="L41" s="639">
        <v>45305</v>
      </c>
    </row>
    <row r="42" spans="1:12" s="70" customFormat="1" ht="20.100000000000001" hidden="1" customHeight="1">
      <c r="A42" s="357"/>
      <c r="B42" s="357"/>
      <c r="C42" s="997" t="s">
        <v>2497</v>
      </c>
      <c r="D42" s="860" t="s">
        <v>3514</v>
      </c>
      <c r="E42" s="216">
        <v>45315</v>
      </c>
      <c r="F42" s="216">
        <f t="shared" si="11"/>
        <v>45337</v>
      </c>
      <c r="G42" s="216">
        <f t="shared" si="11"/>
        <v>45337</v>
      </c>
      <c r="H42" s="216">
        <f t="shared" si="11"/>
        <v>45337</v>
      </c>
      <c r="I42" s="149">
        <f t="shared" si="12"/>
        <v>45338</v>
      </c>
      <c r="J42" s="149">
        <f t="shared" si="13"/>
        <v>45340</v>
      </c>
      <c r="K42" s="149">
        <f t="shared" si="14"/>
        <v>45342</v>
      </c>
      <c r="L42" s="639">
        <v>45312</v>
      </c>
    </row>
    <row r="43" spans="1:12" s="70" customFormat="1" ht="20.100000000000001" hidden="1" customHeight="1">
      <c r="A43" s="357"/>
      <c r="B43" s="357"/>
      <c r="C43" s="877" t="s">
        <v>1750</v>
      </c>
      <c r="D43" s="860" t="s">
        <v>3515</v>
      </c>
      <c r="E43" s="216">
        <v>45319</v>
      </c>
      <c r="F43" s="216">
        <f t="shared" si="11"/>
        <v>45341</v>
      </c>
      <c r="G43" s="216">
        <f t="shared" si="11"/>
        <v>45341</v>
      </c>
      <c r="H43" s="216">
        <f t="shared" si="11"/>
        <v>45341</v>
      </c>
      <c r="I43" s="149">
        <f t="shared" si="12"/>
        <v>45342</v>
      </c>
      <c r="J43" s="149">
        <f t="shared" si="13"/>
        <v>45344</v>
      </c>
      <c r="K43" s="149">
        <f t="shared" si="14"/>
        <v>45346</v>
      </c>
      <c r="L43" s="639">
        <v>45319</v>
      </c>
    </row>
    <row r="44" spans="1:12" s="70" customFormat="1" ht="20.100000000000001" hidden="1" customHeight="1">
      <c r="A44" s="357"/>
      <c r="B44" s="357"/>
      <c r="C44" s="997" t="s">
        <v>2418</v>
      </c>
      <c r="D44" s="860" t="s">
        <v>3516</v>
      </c>
      <c r="E44" s="216">
        <v>45326</v>
      </c>
      <c r="F44" s="216">
        <f t="shared" si="11"/>
        <v>45348</v>
      </c>
      <c r="G44" s="216">
        <f t="shared" si="11"/>
        <v>45348</v>
      </c>
      <c r="H44" s="216">
        <f t="shared" si="11"/>
        <v>45348</v>
      </c>
      <c r="I44" s="149">
        <f t="shared" si="12"/>
        <v>45349</v>
      </c>
      <c r="J44" s="149">
        <f t="shared" si="13"/>
        <v>45351</v>
      </c>
      <c r="K44" s="149">
        <f t="shared" si="14"/>
        <v>45353</v>
      </c>
      <c r="L44" s="639">
        <v>45326</v>
      </c>
    </row>
    <row r="45" spans="1:12" s="70" customFormat="1" ht="20.100000000000001" hidden="1" customHeight="1">
      <c r="A45" s="357"/>
      <c r="B45" s="357"/>
      <c r="C45" s="997" t="s">
        <v>1830</v>
      </c>
      <c r="D45" s="860" t="s">
        <v>3517</v>
      </c>
      <c r="E45" s="216">
        <v>45337</v>
      </c>
      <c r="F45" s="216">
        <f t="shared" si="11"/>
        <v>45359</v>
      </c>
      <c r="G45" s="216">
        <f t="shared" si="11"/>
        <v>45359</v>
      </c>
      <c r="H45" s="216">
        <f t="shared" si="11"/>
        <v>45359</v>
      </c>
      <c r="I45" s="149">
        <f t="shared" si="12"/>
        <v>45360</v>
      </c>
      <c r="J45" s="149">
        <f t="shared" si="13"/>
        <v>45362</v>
      </c>
      <c r="K45" s="149">
        <f t="shared" si="14"/>
        <v>45364</v>
      </c>
      <c r="L45" s="639">
        <v>45333</v>
      </c>
    </row>
    <row r="46" spans="1:12" s="70" customFormat="1" ht="20.100000000000001" hidden="1" customHeight="1">
      <c r="A46" s="357"/>
      <c r="B46" s="357"/>
      <c r="C46" s="997" t="s">
        <v>1812</v>
      </c>
      <c r="D46" s="860" t="s">
        <v>3518</v>
      </c>
      <c r="E46" s="216">
        <v>45345</v>
      </c>
      <c r="F46" s="216">
        <f>$E46+37</f>
        <v>45382</v>
      </c>
      <c r="G46" s="216">
        <f>$E46+37</f>
        <v>45382</v>
      </c>
      <c r="H46" s="216">
        <f>$E46+37</f>
        <v>45382</v>
      </c>
      <c r="I46" s="149">
        <f>E46+41</f>
        <v>45386</v>
      </c>
      <c r="J46" s="149">
        <f>E46+43</f>
        <v>45388</v>
      </c>
      <c r="K46" s="149">
        <f>E46+46</f>
        <v>45391</v>
      </c>
      <c r="L46" s="639">
        <v>45340</v>
      </c>
    </row>
    <row r="47" spans="1:12" s="70" customFormat="1" ht="20.100000000000001" hidden="1" customHeight="1">
      <c r="A47" s="357"/>
      <c r="B47" s="357"/>
      <c r="C47" s="997" t="s">
        <v>2666</v>
      </c>
      <c r="D47" s="860" t="s">
        <v>3519</v>
      </c>
      <c r="E47" s="216">
        <v>45352</v>
      </c>
      <c r="F47" s="216">
        <v>45387</v>
      </c>
      <c r="G47" s="216">
        <v>45387</v>
      </c>
      <c r="H47" s="216">
        <v>45387</v>
      </c>
      <c r="I47" s="149">
        <v>45392</v>
      </c>
      <c r="J47" s="149">
        <v>45394</v>
      </c>
      <c r="K47" s="149">
        <v>45395</v>
      </c>
      <c r="L47" s="639">
        <v>45347</v>
      </c>
    </row>
    <row r="48" spans="1:12" s="70" customFormat="1" ht="20.100000000000001" hidden="1" customHeight="1">
      <c r="A48" s="357"/>
      <c r="B48" s="357"/>
      <c r="C48" s="1121" t="s">
        <v>3520</v>
      </c>
      <c r="D48" s="860" t="s">
        <v>3521</v>
      </c>
      <c r="E48" s="216">
        <v>45355</v>
      </c>
      <c r="F48" s="216">
        <f t="shared" ref="F48:H56" si="15">$E48+37</f>
        <v>45392</v>
      </c>
      <c r="G48" s="216">
        <f t="shared" si="15"/>
        <v>45392</v>
      </c>
      <c r="H48" s="216">
        <f t="shared" si="15"/>
        <v>45392</v>
      </c>
      <c r="I48" s="149">
        <f t="shared" ref="I48:I56" si="16">E48+41</f>
        <v>45396</v>
      </c>
      <c r="J48" s="149">
        <f t="shared" ref="J48:J56" si="17">E48+43</f>
        <v>45398</v>
      </c>
      <c r="K48" s="149">
        <f t="shared" ref="K48:K56" si="18">E48+46</f>
        <v>45401</v>
      </c>
      <c r="L48" s="639">
        <v>45354</v>
      </c>
    </row>
    <row r="49" spans="1:13" s="70" customFormat="1" ht="20.100000000000001" hidden="1" customHeight="1">
      <c r="A49" s="357"/>
      <c r="B49" s="357"/>
      <c r="C49" s="997" t="s">
        <v>2414</v>
      </c>
      <c r="D49" s="860" t="s">
        <v>3522</v>
      </c>
      <c r="E49" s="216">
        <v>45364</v>
      </c>
      <c r="F49" s="216">
        <f t="shared" si="15"/>
        <v>45401</v>
      </c>
      <c r="G49" s="216">
        <f t="shared" si="15"/>
        <v>45401</v>
      </c>
      <c r="H49" s="216">
        <f t="shared" si="15"/>
        <v>45401</v>
      </c>
      <c r="I49" s="149">
        <f t="shared" si="16"/>
        <v>45405</v>
      </c>
      <c r="J49" s="149">
        <f t="shared" si="17"/>
        <v>45407</v>
      </c>
      <c r="K49" s="149">
        <f t="shared" si="18"/>
        <v>45410</v>
      </c>
      <c r="L49" s="639">
        <v>45361</v>
      </c>
    </row>
    <row r="50" spans="1:13" s="70" customFormat="1" ht="20.100000000000001" hidden="1" customHeight="1">
      <c r="A50" s="357"/>
      <c r="B50" s="357"/>
      <c r="C50" s="997" t="s">
        <v>1860</v>
      </c>
      <c r="D50" s="295" t="s">
        <v>3523</v>
      </c>
      <c r="E50" s="216">
        <v>45370</v>
      </c>
      <c r="F50" s="216">
        <f t="shared" si="15"/>
        <v>45407</v>
      </c>
      <c r="G50" s="216">
        <f t="shared" si="15"/>
        <v>45407</v>
      </c>
      <c r="H50" s="216">
        <f t="shared" si="15"/>
        <v>45407</v>
      </c>
      <c r="I50" s="149">
        <f t="shared" si="16"/>
        <v>45411</v>
      </c>
      <c r="J50" s="149">
        <f t="shared" si="17"/>
        <v>45413</v>
      </c>
      <c r="K50" s="149">
        <f t="shared" si="18"/>
        <v>45416</v>
      </c>
      <c r="L50" s="639">
        <v>45368</v>
      </c>
    </row>
    <row r="51" spans="1:13" s="70" customFormat="1" ht="20.100000000000001" hidden="1" customHeight="1">
      <c r="A51" s="357"/>
      <c r="B51" s="357"/>
      <c r="C51" s="997" t="s">
        <v>3480</v>
      </c>
      <c r="D51" s="295" t="s">
        <v>3524</v>
      </c>
      <c r="E51" s="216">
        <v>45381</v>
      </c>
      <c r="F51" s="216">
        <f t="shared" si="15"/>
        <v>45418</v>
      </c>
      <c r="G51" s="216">
        <f t="shared" si="15"/>
        <v>45418</v>
      </c>
      <c r="H51" s="216">
        <f t="shared" si="15"/>
        <v>45418</v>
      </c>
      <c r="I51" s="149">
        <f t="shared" si="16"/>
        <v>45422</v>
      </c>
      <c r="J51" s="149">
        <f t="shared" si="17"/>
        <v>45424</v>
      </c>
      <c r="K51" s="149">
        <f t="shared" si="18"/>
        <v>45427</v>
      </c>
      <c r="L51" s="639">
        <v>45375</v>
      </c>
    </row>
    <row r="52" spans="1:13" s="70" customFormat="1" ht="20.100000000000001" hidden="1" customHeight="1">
      <c r="A52" s="357"/>
      <c r="B52" s="357"/>
      <c r="C52" s="997" t="s">
        <v>1946</v>
      </c>
      <c r="D52" s="295" t="s">
        <v>3525</v>
      </c>
      <c r="E52" s="216">
        <v>45387</v>
      </c>
      <c r="F52" s="216">
        <f t="shared" si="15"/>
        <v>45424</v>
      </c>
      <c r="G52" s="216">
        <f t="shared" si="15"/>
        <v>45424</v>
      </c>
      <c r="H52" s="216">
        <f t="shared" si="15"/>
        <v>45424</v>
      </c>
      <c r="I52" s="149">
        <f t="shared" si="16"/>
        <v>45428</v>
      </c>
      <c r="J52" s="149">
        <f t="shared" si="17"/>
        <v>45430</v>
      </c>
      <c r="K52" s="149">
        <f t="shared" si="18"/>
        <v>45433</v>
      </c>
      <c r="L52" s="639">
        <v>45382</v>
      </c>
    </row>
    <row r="53" spans="1:13" s="70" customFormat="1" ht="20.100000000000001" hidden="1" customHeight="1">
      <c r="A53" s="357" t="s">
        <v>3504</v>
      </c>
      <c r="B53" s="357"/>
      <c r="C53" s="997" t="s">
        <v>3526</v>
      </c>
      <c r="D53" s="295" t="s">
        <v>3527</v>
      </c>
      <c r="E53" s="216">
        <v>45395</v>
      </c>
      <c r="F53" s="216">
        <f t="shared" si="15"/>
        <v>45432</v>
      </c>
      <c r="G53" s="216">
        <f t="shared" si="15"/>
        <v>45432</v>
      </c>
      <c r="H53" s="216">
        <f t="shared" si="15"/>
        <v>45432</v>
      </c>
      <c r="I53" s="149">
        <f t="shared" si="16"/>
        <v>45436</v>
      </c>
      <c r="J53" s="149">
        <f t="shared" si="17"/>
        <v>45438</v>
      </c>
      <c r="K53" s="149">
        <f t="shared" si="18"/>
        <v>45441</v>
      </c>
      <c r="L53" s="639">
        <v>45389</v>
      </c>
    </row>
    <row r="54" spans="1:13" s="70" customFormat="1" ht="20.100000000000001" hidden="1" customHeight="1">
      <c r="A54" s="357" t="s">
        <v>3528</v>
      </c>
      <c r="B54" s="357"/>
      <c r="C54" s="997" t="s">
        <v>3463</v>
      </c>
      <c r="D54" s="295" t="s">
        <v>3529</v>
      </c>
      <c r="E54" s="216">
        <v>45406</v>
      </c>
      <c r="F54" s="216">
        <f t="shared" si="15"/>
        <v>45443</v>
      </c>
      <c r="G54" s="216">
        <f t="shared" si="15"/>
        <v>45443</v>
      </c>
      <c r="H54" s="216">
        <f t="shared" si="15"/>
        <v>45443</v>
      </c>
      <c r="I54" s="149">
        <f t="shared" si="16"/>
        <v>45447</v>
      </c>
      <c r="J54" s="149">
        <f t="shared" si="17"/>
        <v>45449</v>
      </c>
      <c r="K54" s="149">
        <f t="shared" si="18"/>
        <v>45452</v>
      </c>
      <c r="L54" s="639">
        <v>45396</v>
      </c>
    </row>
    <row r="55" spans="1:13" s="70" customFormat="1" ht="20.100000000000001" hidden="1" customHeight="1">
      <c r="A55" s="357"/>
      <c r="B55" s="357"/>
      <c r="C55" s="997" t="s">
        <v>2839</v>
      </c>
      <c r="D55" s="295" t="s">
        <v>3530</v>
      </c>
      <c r="E55" s="437">
        <v>45407</v>
      </c>
      <c r="F55" s="346"/>
      <c r="G55" s="346"/>
      <c r="H55" s="216">
        <f t="shared" si="15"/>
        <v>45444</v>
      </c>
      <c r="I55" s="149">
        <f t="shared" si="16"/>
        <v>45448</v>
      </c>
      <c r="J55" s="149">
        <f t="shared" si="17"/>
        <v>45450</v>
      </c>
      <c r="K55" s="149">
        <f t="shared" si="18"/>
        <v>45453</v>
      </c>
      <c r="L55" s="639">
        <v>45403</v>
      </c>
    </row>
    <row r="56" spans="1:13" s="70" customFormat="1" ht="20.100000000000001" hidden="1" customHeight="1">
      <c r="A56" s="357"/>
      <c r="B56" s="357"/>
      <c r="C56" s="997" t="s">
        <v>1912</v>
      </c>
      <c r="D56" s="295" t="s">
        <v>3531</v>
      </c>
      <c r="E56" s="216">
        <v>45419</v>
      </c>
      <c r="F56" s="346"/>
      <c r="G56" s="346"/>
      <c r="H56" s="216">
        <f t="shared" si="15"/>
        <v>45456</v>
      </c>
      <c r="I56" s="149">
        <f t="shared" si="16"/>
        <v>45460</v>
      </c>
      <c r="J56" s="149">
        <f t="shared" si="17"/>
        <v>45462</v>
      </c>
      <c r="K56" s="149">
        <f t="shared" si="18"/>
        <v>45465</v>
      </c>
      <c r="L56" s="639">
        <v>45410</v>
      </c>
    </row>
    <row r="57" spans="1:13" s="70" customFormat="1" ht="20.100000000000001" hidden="1" customHeight="1">
      <c r="A57" s="357" t="s">
        <v>3511</v>
      </c>
      <c r="B57" s="357"/>
      <c r="C57" s="857" t="s">
        <v>2600</v>
      </c>
      <c r="D57" s="295" t="s">
        <v>3532</v>
      </c>
      <c r="E57" s="216">
        <v>45430</v>
      </c>
      <c r="F57" s="346"/>
      <c r="G57" s="346"/>
      <c r="H57" s="216">
        <f>$E57+37</f>
        <v>45467</v>
      </c>
      <c r="I57" s="149">
        <f>E57+41</f>
        <v>45471</v>
      </c>
      <c r="J57" s="149">
        <f>E57+43</f>
        <v>45473</v>
      </c>
      <c r="K57" s="149">
        <f>E57+46</f>
        <v>45476</v>
      </c>
      <c r="L57" s="639">
        <v>45417</v>
      </c>
    </row>
    <row r="58" spans="1:13" s="70" customFormat="1" ht="20.100000000000001" hidden="1" customHeight="1">
      <c r="A58" s="357" t="s">
        <v>3533</v>
      </c>
      <c r="B58" s="357"/>
      <c r="C58" s="857" t="s">
        <v>3511</v>
      </c>
      <c r="D58" s="295" t="s">
        <v>3534</v>
      </c>
      <c r="E58" s="216">
        <v>45440</v>
      </c>
      <c r="F58" s="346"/>
      <c r="G58" s="346"/>
      <c r="H58" s="216">
        <f t="shared" ref="H58:H63" si="19">F58+29</f>
        <v>29</v>
      </c>
      <c r="I58" s="149">
        <f t="shared" ref="I58:I63" si="20">F58+33</f>
        <v>33</v>
      </c>
      <c r="J58" s="149">
        <f t="shared" ref="J58:J63" si="21">F58+35</f>
        <v>35</v>
      </c>
      <c r="K58" s="149">
        <f t="shared" ref="K58:K63" si="22">F58+38</f>
        <v>38</v>
      </c>
      <c r="L58" s="639">
        <v>45424</v>
      </c>
    </row>
    <row r="59" spans="1:13" s="70" customFormat="1" ht="20.100000000000001" hidden="1" customHeight="1">
      <c r="A59" s="357" t="s">
        <v>3535</v>
      </c>
      <c r="B59" s="357"/>
      <c r="C59" s="857" t="s">
        <v>3536</v>
      </c>
      <c r="D59" s="295" t="s">
        <v>3537</v>
      </c>
      <c r="E59" s="216">
        <v>45444</v>
      </c>
      <c r="F59" s="346"/>
      <c r="G59" s="346"/>
      <c r="H59" s="216">
        <f t="shared" si="19"/>
        <v>29</v>
      </c>
      <c r="I59" s="149">
        <f t="shared" si="20"/>
        <v>33</v>
      </c>
      <c r="J59" s="149">
        <f t="shared" si="21"/>
        <v>35</v>
      </c>
      <c r="K59" s="149">
        <f t="shared" si="22"/>
        <v>38</v>
      </c>
      <c r="L59" s="639">
        <v>45431</v>
      </c>
    </row>
    <row r="60" spans="1:13" s="70" customFormat="1" ht="20.100000000000001" hidden="1" customHeight="1">
      <c r="A60" s="357" t="s">
        <v>1750</v>
      </c>
      <c r="B60" s="357"/>
      <c r="C60" s="857" t="s">
        <v>2836</v>
      </c>
      <c r="D60" s="295" t="s">
        <v>3538</v>
      </c>
      <c r="E60" s="216">
        <v>45447</v>
      </c>
      <c r="F60" s="216">
        <v>45476</v>
      </c>
      <c r="G60" s="216">
        <v>45476</v>
      </c>
      <c r="H60" s="216">
        <f t="shared" si="19"/>
        <v>45505</v>
      </c>
      <c r="I60" s="149">
        <f t="shared" si="20"/>
        <v>45509</v>
      </c>
      <c r="J60" s="149">
        <f t="shared" si="21"/>
        <v>45511</v>
      </c>
      <c r="K60" s="149">
        <f t="shared" si="22"/>
        <v>45514</v>
      </c>
      <c r="L60" s="639">
        <v>45438</v>
      </c>
    </row>
    <row r="61" spans="1:13" s="70" customFormat="1" ht="20.100000000000001" hidden="1" customHeight="1">
      <c r="A61" s="3692" t="s">
        <v>3539</v>
      </c>
      <c r="B61" s="357"/>
      <c r="C61" s="857" t="s">
        <v>1739</v>
      </c>
      <c r="D61" s="295" t="s">
        <v>3540</v>
      </c>
      <c r="E61" s="216">
        <v>45454</v>
      </c>
      <c r="F61" s="216">
        <v>45473</v>
      </c>
      <c r="G61" s="216">
        <v>45473</v>
      </c>
      <c r="H61" s="216">
        <f t="shared" si="19"/>
        <v>45502</v>
      </c>
      <c r="I61" s="149">
        <f t="shared" si="20"/>
        <v>45506</v>
      </c>
      <c r="J61" s="149">
        <f t="shared" si="21"/>
        <v>45508</v>
      </c>
      <c r="K61" s="149">
        <f t="shared" si="22"/>
        <v>45511</v>
      </c>
      <c r="L61" s="639">
        <v>45449</v>
      </c>
      <c r="M61" s="70" t="s">
        <v>3541</v>
      </c>
    </row>
    <row r="62" spans="1:13" s="70" customFormat="1" ht="20.100000000000001" hidden="1" customHeight="1">
      <c r="A62" s="357" t="s">
        <v>3542</v>
      </c>
      <c r="B62" s="357"/>
      <c r="C62" s="857" t="s">
        <v>1750</v>
      </c>
      <c r="D62" s="295" t="s">
        <v>3543</v>
      </c>
      <c r="E62" s="216">
        <v>45460</v>
      </c>
      <c r="F62" s="216">
        <v>45480</v>
      </c>
      <c r="G62" s="216">
        <v>45480</v>
      </c>
      <c r="H62" s="216">
        <f t="shared" si="19"/>
        <v>45509</v>
      </c>
      <c r="I62" s="149">
        <f t="shared" si="20"/>
        <v>45513</v>
      </c>
      <c r="J62" s="149">
        <f t="shared" si="21"/>
        <v>45515</v>
      </c>
      <c r="K62" s="149">
        <f t="shared" si="22"/>
        <v>45518</v>
      </c>
      <c r="L62" s="639">
        <v>45456</v>
      </c>
    </row>
    <row r="63" spans="1:13" s="70" customFormat="1" ht="20.100000000000001" hidden="1" customHeight="1">
      <c r="A63" s="357" t="s">
        <v>3400</v>
      </c>
      <c r="B63" s="357"/>
      <c r="C63" s="857" t="s">
        <v>3470</v>
      </c>
      <c r="D63" s="899" t="s">
        <v>3544</v>
      </c>
      <c r="E63" s="216">
        <v>45469</v>
      </c>
      <c r="F63" s="216">
        <v>45488</v>
      </c>
      <c r="G63" s="216">
        <v>45488</v>
      </c>
      <c r="H63" s="216">
        <f t="shared" si="19"/>
        <v>45517</v>
      </c>
      <c r="I63" s="149">
        <f t="shared" si="20"/>
        <v>45521</v>
      </c>
      <c r="J63" s="149">
        <f t="shared" si="21"/>
        <v>45523</v>
      </c>
      <c r="K63" s="149">
        <f t="shared" si="22"/>
        <v>45526</v>
      </c>
      <c r="L63" s="639">
        <v>45463</v>
      </c>
    </row>
    <row r="64" spans="1:13" s="70" customFormat="1" ht="20.100000000000001" hidden="1" customHeight="1">
      <c r="A64" s="357" t="s">
        <v>3545</v>
      </c>
      <c r="B64" s="357"/>
      <c r="C64" s="997" t="s">
        <v>3400</v>
      </c>
      <c r="D64" s="295" t="s">
        <v>3546</v>
      </c>
      <c r="E64" s="216">
        <v>45471</v>
      </c>
      <c r="F64" s="216">
        <v>45495</v>
      </c>
      <c r="G64" s="216">
        <v>45495</v>
      </c>
      <c r="H64" s="216">
        <f>F64+29</f>
        <v>45524</v>
      </c>
      <c r="I64" s="149">
        <f>F64+33</f>
        <v>45528</v>
      </c>
      <c r="J64" s="149">
        <f>F64+35</f>
        <v>45530</v>
      </c>
      <c r="K64" s="149">
        <f>F64+38</f>
        <v>45533</v>
      </c>
      <c r="L64" s="639">
        <v>45470</v>
      </c>
    </row>
    <row r="65" spans="1:12" s="70" customFormat="1" ht="20.100000000000001" hidden="1" customHeight="1">
      <c r="A65" s="357" t="s">
        <v>3547</v>
      </c>
      <c r="B65" s="357"/>
      <c r="C65" s="997" t="s">
        <v>1757</v>
      </c>
      <c r="D65" s="295" t="s">
        <v>3548</v>
      </c>
      <c r="E65" s="216">
        <v>45485</v>
      </c>
      <c r="F65" s="216">
        <v>45498</v>
      </c>
      <c r="G65" s="216">
        <v>45498</v>
      </c>
      <c r="H65" s="216">
        <f t="shared" ref="H65:H69" si="23">F65+29</f>
        <v>45527</v>
      </c>
      <c r="I65" s="149">
        <f t="shared" ref="I65:I69" si="24">F65+33</f>
        <v>45531</v>
      </c>
      <c r="J65" s="149">
        <f t="shared" ref="J65:J69" si="25">F65+35</f>
        <v>45533</v>
      </c>
      <c r="K65" s="149">
        <f t="shared" ref="K65:K69" si="26">F65+38</f>
        <v>45536</v>
      </c>
      <c r="L65" s="639">
        <v>45477</v>
      </c>
    </row>
    <row r="66" spans="1:12" s="70" customFormat="1" ht="20.100000000000001" hidden="1" customHeight="1">
      <c r="A66" s="357"/>
      <c r="B66" s="357"/>
      <c r="C66" s="997" t="s">
        <v>3369</v>
      </c>
      <c r="D66" s="295" t="s">
        <v>3549</v>
      </c>
      <c r="E66" s="216">
        <v>45490</v>
      </c>
      <c r="F66" s="216">
        <v>45505</v>
      </c>
      <c r="G66" s="216">
        <v>45505</v>
      </c>
      <c r="H66" s="216">
        <f t="shared" si="23"/>
        <v>45534</v>
      </c>
      <c r="I66" s="149">
        <f t="shared" si="24"/>
        <v>45538</v>
      </c>
      <c r="J66" s="149">
        <f t="shared" si="25"/>
        <v>45540</v>
      </c>
      <c r="K66" s="149">
        <f t="shared" si="26"/>
        <v>45543</v>
      </c>
      <c r="L66" s="639">
        <v>45484</v>
      </c>
    </row>
    <row r="67" spans="1:12" s="70" customFormat="1" ht="20.100000000000001" hidden="1" customHeight="1">
      <c r="A67" s="357" t="s">
        <v>2414</v>
      </c>
      <c r="B67" s="357"/>
      <c r="C67" s="997" t="s">
        <v>2396</v>
      </c>
      <c r="D67" s="295" t="s">
        <v>3550</v>
      </c>
      <c r="E67" s="216">
        <v>45495</v>
      </c>
      <c r="F67" s="216">
        <v>45512</v>
      </c>
      <c r="G67" s="216">
        <v>45512</v>
      </c>
      <c r="H67" s="216">
        <f t="shared" si="23"/>
        <v>45541</v>
      </c>
      <c r="I67" s="149">
        <f t="shared" si="24"/>
        <v>45545</v>
      </c>
      <c r="J67" s="149">
        <f t="shared" si="25"/>
        <v>45547</v>
      </c>
      <c r="K67" s="149">
        <f t="shared" si="26"/>
        <v>45550</v>
      </c>
      <c r="L67" s="639">
        <v>45491</v>
      </c>
    </row>
    <row r="68" spans="1:12" s="70" customFormat="1" ht="20.100000000000001" hidden="1" customHeight="1">
      <c r="A68" s="357" t="s">
        <v>1860</v>
      </c>
      <c r="B68" s="357"/>
      <c r="C68" s="1400" t="s">
        <v>3480</v>
      </c>
      <c r="D68" s="295" t="s">
        <v>3551</v>
      </c>
      <c r="E68" s="216">
        <v>45502</v>
      </c>
      <c r="F68" s="346"/>
      <c r="G68" s="346"/>
      <c r="H68" s="216">
        <f t="shared" si="23"/>
        <v>29</v>
      </c>
      <c r="I68" s="149">
        <f t="shared" si="24"/>
        <v>33</v>
      </c>
      <c r="J68" s="149">
        <f t="shared" si="25"/>
        <v>35</v>
      </c>
      <c r="K68" s="149">
        <f t="shared" si="26"/>
        <v>38</v>
      </c>
      <c r="L68" s="639">
        <v>45498</v>
      </c>
    </row>
    <row r="69" spans="1:12" s="70" customFormat="1" ht="20.100000000000001" hidden="1" customHeight="1">
      <c r="A69" s="357" t="s">
        <v>3480</v>
      </c>
      <c r="B69" s="357"/>
      <c r="C69" s="997" t="s">
        <v>1860</v>
      </c>
      <c r="D69" s="860" t="s">
        <v>3552</v>
      </c>
      <c r="E69" s="216">
        <v>45511</v>
      </c>
      <c r="F69" s="346"/>
      <c r="G69" s="346"/>
      <c r="H69" s="216">
        <f t="shared" si="23"/>
        <v>29</v>
      </c>
      <c r="I69" s="149">
        <f t="shared" si="24"/>
        <v>33</v>
      </c>
      <c r="J69" s="149">
        <f t="shared" si="25"/>
        <v>35</v>
      </c>
      <c r="K69" s="149">
        <f t="shared" si="26"/>
        <v>38</v>
      </c>
      <c r="L69" s="639">
        <v>45505</v>
      </c>
    </row>
    <row r="70" spans="1:12" s="70" customFormat="1" ht="20.100000000000001" hidden="1" customHeight="1">
      <c r="A70" s="357" t="s">
        <v>3553</v>
      </c>
      <c r="B70" s="357"/>
      <c r="C70" s="997" t="s">
        <v>2715</v>
      </c>
      <c r="D70" s="860" t="s">
        <v>3554</v>
      </c>
      <c r="E70" s="216">
        <v>45520</v>
      </c>
      <c r="F70" s="216">
        <f t="shared" ref="F70:F80" si="27">E70+31</f>
        <v>45551</v>
      </c>
      <c r="G70" s="216">
        <f t="shared" ref="G70:G76" si="28">F70+31</f>
        <v>45582</v>
      </c>
      <c r="H70" s="216">
        <f t="shared" ref="H70:H80" si="29">F70+34</f>
        <v>45585</v>
      </c>
      <c r="I70" s="149">
        <f t="shared" ref="I70:I80" si="30">F70+38</f>
        <v>45589</v>
      </c>
      <c r="J70" s="149">
        <f t="shared" ref="J70:J80" si="31">F70+47</f>
        <v>45598</v>
      </c>
      <c r="K70" s="149">
        <f t="shared" ref="K70:K80" si="32">F70+50</f>
        <v>45601</v>
      </c>
      <c r="L70" s="639">
        <v>45512</v>
      </c>
    </row>
    <row r="71" spans="1:12" s="70" customFormat="1" ht="20.100000000000001" hidden="1" customHeight="1">
      <c r="A71" s="357" t="s">
        <v>3555</v>
      </c>
      <c r="B71" s="357"/>
      <c r="C71" s="1401" t="s">
        <v>3556</v>
      </c>
      <c r="D71" s="860" t="s">
        <v>3557</v>
      </c>
      <c r="E71" s="216">
        <v>45523</v>
      </c>
      <c r="F71" s="216">
        <f t="shared" si="27"/>
        <v>45554</v>
      </c>
      <c r="G71" s="216">
        <f t="shared" si="28"/>
        <v>45585</v>
      </c>
      <c r="H71" s="216">
        <f t="shared" si="29"/>
        <v>45588</v>
      </c>
      <c r="I71" s="149">
        <f t="shared" si="30"/>
        <v>45592</v>
      </c>
      <c r="J71" s="149">
        <f t="shared" si="31"/>
        <v>45601</v>
      </c>
      <c r="K71" s="149">
        <f t="shared" si="32"/>
        <v>45604</v>
      </c>
      <c r="L71" s="639">
        <v>45519</v>
      </c>
    </row>
    <row r="72" spans="1:12" s="70" customFormat="1" ht="20.100000000000001" hidden="1" customHeight="1">
      <c r="A72" s="357" t="s">
        <v>3558</v>
      </c>
      <c r="B72" s="357"/>
      <c r="C72" s="1124" t="s">
        <v>1734</v>
      </c>
      <c r="D72" s="860" t="s">
        <v>3559</v>
      </c>
      <c r="E72" s="216">
        <v>45531</v>
      </c>
      <c r="F72" s="216">
        <f t="shared" si="27"/>
        <v>45562</v>
      </c>
      <c r="G72" s="216">
        <f t="shared" si="28"/>
        <v>45593</v>
      </c>
      <c r="H72" s="216">
        <f t="shared" si="29"/>
        <v>45596</v>
      </c>
      <c r="I72" s="149">
        <f t="shared" si="30"/>
        <v>45600</v>
      </c>
      <c r="J72" s="149">
        <f t="shared" si="31"/>
        <v>45609</v>
      </c>
      <c r="K72" s="149">
        <f t="shared" si="32"/>
        <v>45612</v>
      </c>
      <c r="L72" s="639">
        <v>45526</v>
      </c>
    </row>
    <row r="73" spans="1:12" s="70" customFormat="1" ht="20.100000000000001" hidden="1" customHeight="1">
      <c r="A73" s="357" t="s">
        <v>2839</v>
      </c>
      <c r="B73" s="357"/>
      <c r="C73" s="997" t="s">
        <v>2785</v>
      </c>
      <c r="D73" s="860" t="s">
        <v>3560</v>
      </c>
      <c r="E73" s="216">
        <v>45539</v>
      </c>
      <c r="F73" s="216">
        <f t="shared" si="27"/>
        <v>45570</v>
      </c>
      <c r="G73" s="216">
        <f t="shared" si="28"/>
        <v>45601</v>
      </c>
      <c r="H73" s="216">
        <f t="shared" si="29"/>
        <v>45604</v>
      </c>
      <c r="I73" s="149">
        <f t="shared" si="30"/>
        <v>45608</v>
      </c>
      <c r="J73" s="149">
        <f t="shared" si="31"/>
        <v>45617</v>
      </c>
      <c r="K73" s="149">
        <f t="shared" si="32"/>
        <v>45620</v>
      </c>
      <c r="L73" s="639">
        <v>45533</v>
      </c>
    </row>
    <row r="74" spans="1:12" s="70" customFormat="1" ht="20.100000000000001" hidden="1" customHeight="1">
      <c r="A74" s="357" t="s">
        <v>3463</v>
      </c>
      <c r="B74" s="357"/>
      <c r="C74" s="997" t="s">
        <v>2690</v>
      </c>
      <c r="D74" s="860" t="s">
        <v>3561</v>
      </c>
      <c r="E74" s="216">
        <v>45547</v>
      </c>
      <c r="F74" s="216">
        <f t="shared" si="27"/>
        <v>45578</v>
      </c>
      <c r="G74" s="216">
        <f t="shared" si="28"/>
        <v>45609</v>
      </c>
      <c r="H74" s="216">
        <f t="shared" si="29"/>
        <v>45612</v>
      </c>
      <c r="I74" s="149">
        <f t="shared" si="30"/>
        <v>45616</v>
      </c>
      <c r="J74" s="149">
        <f t="shared" si="31"/>
        <v>45625</v>
      </c>
      <c r="K74" s="149">
        <f t="shared" si="32"/>
        <v>45628</v>
      </c>
      <c r="L74" s="639">
        <v>45540</v>
      </c>
    </row>
    <row r="75" spans="1:12" s="70" customFormat="1" ht="20.100000000000001" hidden="1" customHeight="1">
      <c r="A75" s="357" t="s">
        <v>1912</v>
      </c>
      <c r="B75" s="357"/>
      <c r="C75" s="997" t="s">
        <v>1830</v>
      </c>
      <c r="D75" s="860" t="s">
        <v>3562</v>
      </c>
      <c r="E75" s="216">
        <v>45547</v>
      </c>
      <c r="F75" s="216">
        <f t="shared" si="27"/>
        <v>45578</v>
      </c>
      <c r="G75" s="216">
        <f t="shared" si="28"/>
        <v>45609</v>
      </c>
      <c r="H75" s="216">
        <f t="shared" si="29"/>
        <v>45612</v>
      </c>
      <c r="I75" s="149">
        <f t="shared" si="30"/>
        <v>45616</v>
      </c>
      <c r="J75" s="149">
        <f t="shared" si="31"/>
        <v>45625</v>
      </c>
      <c r="K75" s="149">
        <f t="shared" si="32"/>
        <v>45628</v>
      </c>
      <c r="L75" s="639">
        <v>45547</v>
      </c>
    </row>
    <row r="76" spans="1:12" s="70" customFormat="1" ht="20.100000000000001" hidden="1" customHeight="1">
      <c r="A76" s="357"/>
      <c r="B76" s="357"/>
      <c r="C76" s="997" t="s">
        <v>3563</v>
      </c>
      <c r="D76" s="860" t="s">
        <v>3564</v>
      </c>
      <c r="E76" s="216">
        <v>45553</v>
      </c>
      <c r="F76" s="216">
        <f t="shared" si="27"/>
        <v>45584</v>
      </c>
      <c r="G76" s="216">
        <f t="shared" si="28"/>
        <v>45615</v>
      </c>
      <c r="H76" s="216">
        <f t="shared" si="29"/>
        <v>45618</v>
      </c>
      <c r="I76" s="149">
        <f t="shared" si="30"/>
        <v>45622</v>
      </c>
      <c r="J76" s="149">
        <f t="shared" si="31"/>
        <v>45631</v>
      </c>
      <c r="K76" s="149">
        <f t="shared" si="32"/>
        <v>45634</v>
      </c>
      <c r="L76" s="639">
        <v>45554</v>
      </c>
    </row>
    <row r="77" spans="1:12" s="70" customFormat="1" ht="20.100000000000001" hidden="1" customHeight="1">
      <c r="A77" s="357" t="s">
        <v>3511</v>
      </c>
      <c r="B77" s="357"/>
      <c r="C77" s="997" t="s">
        <v>3565</v>
      </c>
      <c r="D77" s="860" t="s">
        <v>3566</v>
      </c>
      <c r="E77" s="216">
        <v>45569</v>
      </c>
      <c r="F77" s="281" t="s">
        <v>1581</v>
      </c>
      <c r="G77" s="281" t="s">
        <v>1581</v>
      </c>
      <c r="H77" s="216" t="e">
        <f t="shared" si="29"/>
        <v>#VALUE!</v>
      </c>
      <c r="I77" s="149" t="e">
        <f t="shared" si="30"/>
        <v>#VALUE!</v>
      </c>
      <c r="J77" s="149" t="e">
        <f t="shared" si="31"/>
        <v>#VALUE!</v>
      </c>
      <c r="K77" s="149" t="e">
        <f t="shared" si="32"/>
        <v>#VALUE!</v>
      </c>
      <c r="L77" s="639">
        <v>45561</v>
      </c>
    </row>
    <row r="78" spans="1:12" s="70" customFormat="1" ht="20.100000000000001" hidden="1" customHeight="1">
      <c r="A78" s="357" t="s">
        <v>3511</v>
      </c>
      <c r="B78" s="357"/>
      <c r="C78" s="997" t="s">
        <v>2836</v>
      </c>
      <c r="D78" s="860" t="s">
        <v>3567</v>
      </c>
      <c r="E78" s="216">
        <v>45577</v>
      </c>
      <c r="F78" s="216">
        <f t="shared" si="27"/>
        <v>45608</v>
      </c>
      <c r="G78" s="216">
        <f t="shared" ref="G78:G80" si="33">F78+31</f>
        <v>45639</v>
      </c>
      <c r="H78" s="216">
        <f t="shared" si="29"/>
        <v>45642</v>
      </c>
      <c r="I78" s="149">
        <f t="shared" si="30"/>
        <v>45646</v>
      </c>
      <c r="J78" s="149">
        <f t="shared" si="31"/>
        <v>45655</v>
      </c>
      <c r="K78" s="149">
        <f t="shared" si="32"/>
        <v>45658</v>
      </c>
      <c r="L78" s="639">
        <v>45568</v>
      </c>
    </row>
    <row r="79" spans="1:12" s="70" customFormat="1" ht="20.100000000000001" hidden="1" customHeight="1">
      <c r="A79" s="357" t="s">
        <v>2836</v>
      </c>
      <c r="B79" s="357"/>
      <c r="C79" s="997" t="s">
        <v>3511</v>
      </c>
      <c r="D79" s="860" t="s">
        <v>3568</v>
      </c>
      <c r="E79" s="216">
        <v>45579</v>
      </c>
      <c r="F79" s="216">
        <f t="shared" si="27"/>
        <v>45610</v>
      </c>
      <c r="G79" s="216">
        <f t="shared" si="33"/>
        <v>45641</v>
      </c>
      <c r="H79" s="216">
        <f t="shared" si="29"/>
        <v>45644</v>
      </c>
      <c r="I79" s="149">
        <f t="shared" si="30"/>
        <v>45648</v>
      </c>
      <c r="J79" s="149">
        <f t="shared" si="31"/>
        <v>45657</v>
      </c>
      <c r="K79" s="149">
        <f t="shared" si="32"/>
        <v>45660</v>
      </c>
      <c r="L79" s="639">
        <v>45575</v>
      </c>
    </row>
    <row r="80" spans="1:12" s="70" customFormat="1" ht="20.100000000000001" hidden="1" customHeight="1">
      <c r="A80" s="357" t="s">
        <v>3569</v>
      </c>
      <c r="B80" s="357"/>
      <c r="C80" s="997" t="s">
        <v>3570</v>
      </c>
      <c r="D80" s="860" t="s">
        <v>3571</v>
      </c>
      <c r="E80" s="216">
        <v>45583</v>
      </c>
      <c r="F80" s="216">
        <f t="shared" si="27"/>
        <v>45614</v>
      </c>
      <c r="G80" s="216">
        <f t="shared" si="33"/>
        <v>45645</v>
      </c>
      <c r="H80" s="216">
        <f t="shared" si="29"/>
        <v>45648</v>
      </c>
      <c r="I80" s="149">
        <f t="shared" si="30"/>
        <v>45652</v>
      </c>
      <c r="J80" s="149">
        <f t="shared" si="31"/>
        <v>45661</v>
      </c>
      <c r="K80" s="149">
        <f t="shared" si="32"/>
        <v>45664</v>
      </c>
      <c r="L80" s="639">
        <v>45582</v>
      </c>
    </row>
    <row r="81" spans="1:13" s="70" customFormat="1" ht="20.100000000000001" hidden="1" customHeight="1">
      <c r="A81" s="357"/>
      <c r="B81" s="357"/>
      <c r="C81" s="2002" t="s">
        <v>3470</v>
      </c>
      <c r="D81" s="860" t="s">
        <v>3572</v>
      </c>
      <c r="E81" s="216">
        <v>45590</v>
      </c>
      <c r="F81" s="216">
        <f t="shared" ref="F81" si="34">E81+5</f>
        <v>45595</v>
      </c>
      <c r="G81" s="216">
        <f>E81+32</f>
        <v>45622</v>
      </c>
      <c r="H81" s="216">
        <f>E81+36</f>
        <v>45626</v>
      </c>
      <c r="I81" s="149">
        <f>E81+40</f>
        <v>45630</v>
      </c>
      <c r="J81" s="149">
        <f>E81+42</f>
        <v>45632</v>
      </c>
      <c r="K81" s="149">
        <f>E81+45</f>
        <v>45635</v>
      </c>
      <c r="L81" s="639">
        <v>45589</v>
      </c>
    </row>
    <row r="82" spans="1:13" s="70" customFormat="1" ht="20.100000000000001" hidden="1" customHeight="1">
      <c r="A82" s="357"/>
      <c r="B82" s="357"/>
      <c r="C82" s="2002" t="s">
        <v>1765</v>
      </c>
      <c r="D82" s="860" t="s">
        <v>3573</v>
      </c>
      <c r="E82" s="216">
        <v>45597</v>
      </c>
      <c r="F82" s="346"/>
      <c r="G82" s="216">
        <f>E82+32</f>
        <v>45629</v>
      </c>
      <c r="H82" s="216">
        <f>E82+36</f>
        <v>45633</v>
      </c>
      <c r="I82" s="149">
        <f>E82+40</f>
        <v>45637</v>
      </c>
      <c r="J82" s="149">
        <f>E82+42</f>
        <v>45639</v>
      </c>
      <c r="K82" s="149">
        <f>E82+45</f>
        <v>45642</v>
      </c>
      <c r="L82" s="639">
        <v>45596</v>
      </c>
    </row>
    <row r="83" spans="1:13" s="70" customFormat="1" ht="20.100000000000001" hidden="1" customHeight="1">
      <c r="A83" s="357" t="s">
        <v>2997</v>
      </c>
      <c r="B83" s="357"/>
      <c r="C83" s="2002" t="s">
        <v>3190</v>
      </c>
      <c r="D83" s="860" t="s">
        <v>3574</v>
      </c>
      <c r="E83" s="216">
        <v>45606</v>
      </c>
      <c r="F83" s="216">
        <f t="shared" ref="F83:F91" si="35">E83+5</f>
        <v>45611</v>
      </c>
      <c r="G83" s="216">
        <f t="shared" ref="G83:G84" si="36">E83+32</f>
        <v>45638</v>
      </c>
      <c r="H83" s="216">
        <f t="shared" ref="H83:H84" si="37">E83+36</f>
        <v>45642</v>
      </c>
      <c r="I83" s="149">
        <f t="shared" ref="I83:I84" si="38">E83+40</f>
        <v>45646</v>
      </c>
      <c r="J83" s="149">
        <f t="shared" ref="J83:J84" si="39">E83+42</f>
        <v>45648</v>
      </c>
      <c r="K83" s="149">
        <f t="shared" ref="K83:K84" si="40">E83+45</f>
        <v>45651</v>
      </c>
      <c r="L83" s="639">
        <v>45603</v>
      </c>
    </row>
    <row r="84" spans="1:13" s="70" customFormat="1" ht="20.100000000000001" hidden="1" customHeight="1">
      <c r="A84" s="357"/>
      <c r="B84" s="357"/>
      <c r="C84" s="2002" t="s">
        <v>3225</v>
      </c>
      <c r="D84" s="860" t="s">
        <v>3575</v>
      </c>
      <c r="E84" s="216">
        <v>45614</v>
      </c>
      <c r="F84" s="216">
        <f t="shared" si="35"/>
        <v>45619</v>
      </c>
      <c r="G84" s="216">
        <f t="shared" si="36"/>
        <v>45646</v>
      </c>
      <c r="H84" s="216">
        <f t="shared" si="37"/>
        <v>45650</v>
      </c>
      <c r="I84" s="149">
        <f t="shared" si="38"/>
        <v>45654</v>
      </c>
      <c r="J84" s="149">
        <f t="shared" si="39"/>
        <v>45656</v>
      </c>
      <c r="K84" s="149">
        <f t="shared" si="40"/>
        <v>45659</v>
      </c>
      <c r="L84" s="639">
        <v>45610</v>
      </c>
    </row>
    <row r="85" spans="1:13" s="70" customFormat="1" ht="20.100000000000001" hidden="1" customHeight="1">
      <c r="A85" s="357"/>
      <c r="B85" s="357"/>
      <c r="C85" s="2002" t="s">
        <v>3226</v>
      </c>
      <c r="D85" s="860" t="s">
        <v>3576</v>
      </c>
      <c r="E85" s="216">
        <v>45620</v>
      </c>
      <c r="F85" s="216">
        <f t="shared" si="35"/>
        <v>45625</v>
      </c>
      <c r="G85" s="216">
        <f>E85+32</f>
        <v>45652</v>
      </c>
      <c r="H85" s="216">
        <f>E85+36</f>
        <v>45656</v>
      </c>
      <c r="I85" s="149">
        <f>E85+40</f>
        <v>45660</v>
      </c>
      <c r="J85" s="149">
        <f>E85+42</f>
        <v>45662</v>
      </c>
      <c r="K85" s="149">
        <f>E85+45</f>
        <v>45665</v>
      </c>
      <c r="L85" s="639">
        <v>45617</v>
      </c>
    </row>
    <row r="86" spans="1:13" s="70" customFormat="1" ht="20.100000000000001" hidden="1" customHeight="1">
      <c r="A86" s="357"/>
      <c r="B86" s="357"/>
      <c r="C86" s="2002" t="s">
        <v>2396</v>
      </c>
      <c r="D86" s="860" t="s">
        <v>3577</v>
      </c>
      <c r="E86" s="216">
        <v>45625</v>
      </c>
      <c r="F86" s="216">
        <f t="shared" si="35"/>
        <v>45630</v>
      </c>
      <c r="G86" s="216">
        <f t="shared" ref="G86:G91" si="41">E86+32</f>
        <v>45657</v>
      </c>
      <c r="H86" s="216">
        <f t="shared" ref="H86:H91" si="42">E86+36</f>
        <v>45661</v>
      </c>
      <c r="I86" s="149">
        <f t="shared" ref="I86:I91" si="43">E86+40</f>
        <v>45665</v>
      </c>
      <c r="J86" s="149">
        <f t="shared" ref="J86:J91" si="44">E86+42</f>
        <v>45667</v>
      </c>
      <c r="K86" s="149">
        <f t="shared" ref="K86:K91" si="45">E86+45</f>
        <v>45670</v>
      </c>
      <c r="L86" s="639">
        <v>45624</v>
      </c>
    </row>
    <row r="87" spans="1:13" s="70" customFormat="1" ht="20.100000000000001" hidden="1" customHeight="1">
      <c r="A87" s="357" t="s">
        <v>3480</v>
      </c>
      <c r="B87" s="357"/>
      <c r="C87" s="2003" t="s">
        <v>3400</v>
      </c>
      <c r="D87" s="860" t="s">
        <v>3578</v>
      </c>
      <c r="E87" s="216">
        <v>45638</v>
      </c>
      <c r="F87" s="216">
        <f t="shared" si="35"/>
        <v>45643</v>
      </c>
      <c r="G87" s="216">
        <f t="shared" si="41"/>
        <v>45670</v>
      </c>
      <c r="H87" s="216">
        <f t="shared" si="42"/>
        <v>45674</v>
      </c>
      <c r="I87" s="149">
        <f t="shared" si="43"/>
        <v>45678</v>
      </c>
      <c r="J87" s="149">
        <f t="shared" si="44"/>
        <v>45680</v>
      </c>
      <c r="K87" s="149">
        <f t="shared" si="45"/>
        <v>45683</v>
      </c>
      <c r="L87" s="639">
        <v>45631</v>
      </c>
    </row>
    <row r="88" spans="1:13" s="70" customFormat="1" ht="20.100000000000001" hidden="1" customHeight="1">
      <c r="A88" s="357" t="s">
        <v>1946</v>
      </c>
      <c r="B88" s="357"/>
      <c r="C88" s="2003" t="s">
        <v>3480</v>
      </c>
      <c r="D88" s="860" t="s">
        <v>3579</v>
      </c>
      <c r="E88" s="216">
        <v>45646</v>
      </c>
      <c r="F88" s="216">
        <f t="shared" si="35"/>
        <v>45651</v>
      </c>
      <c r="G88" s="216">
        <f t="shared" si="41"/>
        <v>45678</v>
      </c>
      <c r="H88" s="216">
        <f t="shared" si="42"/>
        <v>45682</v>
      </c>
      <c r="I88" s="149">
        <f t="shared" si="43"/>
        <v>45686</v>
      </c>
      <c r="J88" s="149">
        <f t="shared" si="44"/>
        <v>45688</v>
      </c>
      <c r="K88" s="149">
        <f t="shared" si="45"/>
        <v>45691</v>
      </c>
      <c r="L88" s="639">
        <v>45638</v>
      </c>
    </row>
    <row r="89" spans="1:13" s="70" customFormat="1" ht="20.100000000000001" hidden="1" customHeight="1">
      <c r="A89" s="357" t="s">
        <v>3556</v>
      </c>
      <c r="B89" s="357"/>
      <c r="C89" s="2003" t="s">
        <v>3580</v>
      </c>
      <c r="D89" s="860" t="s">
        <v>3581</v>
      </c>
      <c r="E89" s="216">
        <v>45648</v>
      </c>
      <c r="F89" s="216">
        <f t="shared" si="35"/>
        <v>45653</v>
      </c>
      <c r="G89" s="216">
        <f t="shared" si="41"/>
        <v>45680</v>
      </c>
      <c r="H89" s="216">
        <f t="shared" si="42"/>
        <v>45684</v>
      </c>
      <c r="I89" s="149">
        <f t="shared" si="43"/>
        <v>45688</v>
      </c>
      <c r="J89" s="149">
        <f t="shared" si="44"/>
        <v>45690</v>
      </c>
      <c r="K89" s="149">
        <f t="shared" si="45"/>
        <v>45693</v>
      </c>
      <c r="L89" s="639">
        <v>45645</v>
      </c>
    </row>
    <row r="90" spans="1:13" s="70" customFormat="1" ht="20.100000000000001" hidden="1" customHeight="1">
      <c r="A90" s="357"/>
      <c r="B90" s="357"/>
      <c r="C90" s="2002" t="s">
        <v>2409</v>
      </c>
      <c r="D90" s="860" t="s">
        <v>3582</v>
      </c>
      <c r="E90" s="216">
        <v>45294</v>
      </c>
      <c r="F90" s="216">
        <f t="shared" si="35"/>
        <v>45299</v>
      </c>
      <c r="G90" s="216">
        <f t="shared" si="41"/>
        <v>45326</v>
      </c>
      <c r="H90" s="216">
        <f t="shared" si="42"/>
        <v>45330</v>
      </c>
      <c r="I90" s="149">
        <f t="shared" si="43"/>
        <v>45334</v>
      </c>
      <c r="J90" s="149">
        <f t="shared" si="44"/>
        <v>45336</v>
      </c>
      <c r="K90" s="149">
        <f t="shared" si="45"/>
        <v>45339</v>
      </c>
      <c r="L90" s="639">
        <v>45652</v>
      </c>
    </row>
    <row r="91" spans="1:13" s="70" customFormat="1" ht="20.100000000000001" hidden="1" customHeight="1">
      <c r="A91" s="357" t="s">
        <v>2715</v>
      </c>
      <c r="B91" s="357"/>
      <c r="C91" s="2003" t="s">
        <v>3273</v>
      </c>
      <c r="D91" s="860" t="s">
        <v>3583</v>
      </c>
      <c r="E91" s="216">
        <v>45297</v>
      </c>
      <c r="F91" s="216">
        <f t="shared" si="35"/>
        <v>45302</v>
      </c>
      <c r="G91" s="216">
        <f t="shared" si="41"/>
        <v>45329</v>
      </c>
      <c r="H91" s="216">
        <f t="shared" si="42"/>
        <v>45333</v>
      </c>
      <c r="I91" s="149">
        <f t="shared" si="43"/>
        <v>45337</v>
      </c>
      <c r="J91" s="149">
        <f t="shared" si="44"/>
        <v>45339</v>
      </c>
      <c r="K91" s="149">
        <f t="shared" si="45"/>
        <v>45342</v>
      </c>
      <c r="L91" s="639">
        <v>45659</v>
      </c>
    </row>
    <row r="92" spans="1:13" s="70" customFormat="1" ht="20.100000000000001" hidden="1" customHeight="1">
      <c r="A92" s="357"/>
      <c r="B92" s="357"/>
      <c r="C92" s="2002" t="s">
        <v>2626</v>
      </c>
      <c r="D92" s="860" t="s">
        <v>3584</v>
      </c>
      <c r="E92" s="216">
        <v>45673</v>
      </c>
      <c r="F92" s="2194" t="s">
        <v>3585</v>
      </c>
      <c r="G92" s="216">
        <f t="shared" ref="G92:G96" si="46">E92+32</f>
        <v>45705</v>
      </c>
      <c r="H92" s="216">
        <f t="shared" ref="H92:H96" si="47">E92+36</f>
        <v>45709</v>
      </c>
      <c r="I92" s="149">
        <f t="shared" ref="I92:I96" si="48">E92+40</f>
        <v>45713</v>
      </c>
      <c r="J92" s="149">
        <f t="shared" ref="J92:J96" si="49">E92+42</f>
        <v>45715</v>
      </c>
      <c r="K92" s="149">
        <f t="shared" ref="K92:K96" si="50">E92+45</f>
        <v>45718</v>
      </c>
      <c r="L92" s="639">
        <v>45666</v>
      </c>
      <c r="M92" s="70" t="s">
        <v>186</v>
      </c>
    </row>
    <row r="93" spans="1:13" s="70" customFormat="1" ht="20.100000000000001" hidden="1" customHeight="1">
      <c r="A93" s="357"/>
      <c r="B93" s="357"/>
      <c r="C93" s="2002" t="s">
        <v>2785</v>
      </c>
      <c r="D93" s="860" t="s">
        <v>3586</v>
      </c>
      <c r="E93" s="216">
        <v>45674</v>
      </c>
      <c r="F93" s="2194" t="s">
        <v>3587</v>
      </c>
      <c r="G93" s="216">
        <f t="shared" si="46"/>
        <v>45706</v>
      </c>
      <c r="H93" s="216">
        <f t="shared" si="47"/>
        <v>45710</v>
      </c>
      <c r="I93" s="149">
        <f t="shared" si="48"/>
        <v>45714</v>
      </c>
      <c r="J93" s="149">
        <f t="shared" si="49"/>
        <v>45716</v>
      </c>
      <c r="K93" s="149">
        <f t="shared" si="50"/>
        <v>45719</v>
      </c>
      <c r="L93" s="639">
        <v>45673</v>
      </c>
    </row>
    <row r="94" spans="1:13" s="70" customFormat="1" ht="20.100000000000001" hidden="1" customHeight="1">
      <c r="A94" s="357" t="s">
        <v>2690</v>
      </c>
      <c r="B94" s="357"/>
      <c r="C94" s="2002" t="s">
        <v>2839</v>
      </c>
      <c r="D94" s="860" t="s">
        <v>3588</v>
      </c>
      <c r="E94" s="216">
        <v>45681</v>
      </c>
      <c r="F94" s="2194" t="s">
        <v>3589</v>
      </c>
      <c r="G94" s="216">
        <f t="shared" si="46"/>
        <v>45713</v>
      </c>
      <c r="H94" s="216">
        <f t="shared" si="47"/>
        <v>45717</v>
      </c>
      <c r="I94" s="149">
        <f t="shared" si="48"/>
        <v>45721</v>
      </c>
      <c r="J94" s="149">
        <f t="shared" si="49"/>
        <v>45723</v>
      </c>
      <c r="K94" s="149">
        <f t="shared" si="50"/>
        <v>45726</v>
      </c>
      <c r="L94" s="639">
        <v>45680</v>
      </c>
    </row>
    <row r="95" spans="1:13" s="70" customFormat="1" ht="20.100000000000001" hidden="1" customHeight="1">
      <c r="A95" s="357"/>
      <c r="B95" s="357"/>
      <c r="C95" s="2002" t="s">
        <v>2416</v>
      </c>
      <c r="D95" s="860" t="s">
        <v>3590</v>
      </c>
      <c r="E95" s="216">
        <v>45693</v>
      </c>
      <c r="F95" s="2195" t="s">
        <v>1581</v>
      </c>
      <c r="G95" s="216">
        <f t="shared" si="46"/>
        <v>45725</v>
      </c>
      <c r="H95" s="216">
        <f t="shared" si="47"/>
        <v>45729</v>
      </c>
      <c r="I95" s="149">
        <f t="shared" si="48"/>
        <v>45733</v>
      </c>
      <c r="J95" s="149">
        <f t="shared" si="49"/>
        <v>45735</v>
      </c>
      <c r="K95" s="149">
        <f t="shared" si="50"/>
        <v>45738</v>
      </c>
      <c r="L95" s="639">
        <v>45687</v>
      </c>
    </row>
    <row r="96" spans="1:13" s="70" customFormat="1" ht="20.100000000000001" hidden="1" customHeight="1">
      <c r="A96" s="357"/>
      <c r="B96" s="357"/>
      <c r="C96" s="2002" t="s">
        <v>2836</v>
      </c>
      <c r="D96" s="860" t="s">
        <v>3591</v>
      </c>
      <c r="E96" s="216">
        <v>45701</v>
      </c>
      <c r="F96" s="2194" t="s">
        <v>3592</v>
      </c>
      <c r="G96" s="216">
        <f t="shared" si="46"/>
        <v>45733</v>
      </c>
      <c r="H96" s="216">
        <f t="shared" si="47"/>
        <v>45737</v>
      </c>
      <c r="I96" s="149">
        <f t="shared" si="48"/>
        <v>45741</v>
      </c>
      <c r="J96" s="149">
        <f t="shared" si="49"/>
        <v>45743</v>
      </c>
      <c r="K96" s="149">
        <f t="shared" si="50"/>
        <v>45746</v>
      </c>
      <c r="L96" s="639">
        <v>45694</v>
      </c>
    </row>
    <row r="97" spans="1:13" s="70" customFormat="1" ht="20.100000000000001" hidden="1" customHeight="1">
      <c r="A97" s="357"/>
      <c r="B97" s="357"/>
      <c r="C97" s="2002" t="s">
        <v>3563</v>
      </c>
      <c r="D97" s="860" t="s">
        <v>3593</v>
      </c>
      <c r="E97" s="216">
        <v>45703</v>
      </c>
      <c r="F97" s="2194" t="s">
        <v>3594</v>
      </c>
      <c r="G97" s="216">
        <f>E97+32</f>
        <v>45735</v>
      </c>
      <c r="H97" s="216">
        <f>E97+36</f>
        <v>45739</v>
      </c>
      <c r="I97" s="149">
        <f>E97+40</f>
        <v>45743</v>
      </c>
      <c r="J97" s="149">
        <f>E97+42</f>
        <v>45745</v>
      </c>
      <c r="K97" s="149">
        <f>E97+45</f>
        <v>45748</v>
      </c>
      <c r="L97" s="639">
        <v>45701</v>
      </c>
      <c r="M97" s="70" t="s">
        <v>3595</v>
      </c>
    </row>
    <row r="98" spans="1:13" s="70" customFormat="1" ht="20.100000000000001" hidden="1" customHeight="1">
      <c r="A98" s="357"/>
      <c r="B98" s="357"/>
      <c r="C98" s="100"/>
      <c r="D98" s="100"/>
      <c r="E98" s="114"/>
      <c r="F98" s="2023"/>
      <c r="G98" s="114"/>
      <c r="H98" s="114"/>
      <c r="I98" s="842"/>
      <c r="J98" s="842"/>
      <c r="K98" s="842"/>
      <c r="L98" s="639"/>
    </row>
    <row r="99" spans="1:13" s="70" customFormat="1" ht="20.100000000000001" hidden="1" customHeight="1">
      <c r="A99" s="357"/>
      <c r="B99" s="357"/>
      <c r="C99" s="18" t="s">
        <v>1714</v>
      </c>
      <c r="D99" s="100"/>
      <c r="E99" s="114"/>
      <c r="F99" s="77"/>
      <c r="G99" s="81"/>
      <c r="H99" s="699"/>
      <c r="I99" s="60"/>
      <c r="J99" s="77"/>
      <c r="K99" s="60"/>
      <c r="L99" s="60"/>
    </row>
    <row r="100" spans="1:13" s="70" customFormat="1" ht="20.100000000000001" hidden="1" customHeight="1">
      <c r="A100" s="357"/>
      <c r="B100" s="357"/>
      <c r="C100" s="465"/>
      <c r="D100" s="144"/>
      <c r="E100" s="744" t="s">
        <v>3157</v>
      </c>
      <c r="F100" s="68" t="s">
        <v>232</v>
      </c>
      <c r="G100" s="68" t="s">
        <v>223</v>
      </c>
      <c r="H100" s="68" t="s">
        <v>644</v>
      </c>
      <c r="I100" s="68" t="s">
        <v>803</v>
      </c>
      <c r="J100" s="903" t="s">
        <v>3455</v>
      </c>
      <c r="K100" s="638" t="s">
        <v>2147</v>
      </c>
      <c r="L100" s="14" t="s">
        <v>1423</v>
      </c>
    </row>
    <row r="101" spans="1:13" s="70" customFormat="1" ht="20.100000000000001" hidden="1" customHeight="1" thickBot="1">
      <c r="A101" s="357"/>
      <c r="B101" s="357"/>
      <c r="C101" s="2046" t="s">
        <v>2898</v>
      </c>
      <c r="D101" s="198" t="s">
        <v>3456</v>
      </c>
      <c r="E101" s="901" t="s">
        <v>3161</v>
      </c>
      <c r="F101" s="902" t="s">
        <v>3458</v>
      </c>
      <c r="G101" s="902" t="s">
        <v>3596</v>
      </c>
      <c r="H101" s="902" t="s">
        <v>3214</v>
      </c>
      <c r="I101" s="902" t="s">
        <v>3459</v>
      </c>
      <c r="J101" s="902" t="s">
        <v>3337</v>
      </c>
      <c r="K101" s="2055"/>
      <c r="L101" s="14"/>
    </row>
    <row r="102" spans="1:13" s="70" customFormat="1" ht="20.100000000000001" hidden="1" customHeight="1" thickTop="1">
      <c r="A102" s="357" t="s">
        <v>1830</v>
      </c>
      <c r="B102" s="357"/>
      <c r="C102" s="997" t="s">
        <v>3511</v>
      </c>
      <c r="D102" s="2021" t="s">
        <v>3597</v>
      </c>
      <c r="E102" s="216">
        <v>45709</v>
      </c>
      <c r="F102" s="216">
        <f>E102+32</f>
        <v>45741</v>
      </c>
      <c r="G102" s="216">
        <f>E102+37</f>
        <v>45746</v>
      </c>
      <c r="H102" s="216">
        <f>E102+40</f>
        <v>45749</v>
      </c>
      <c r="I102" s="149">
        <f>E102+42</f>
        <v>45751</v>
      </c>
      <c r="J102" s="149">
        <f>E102+45</f>
        <v>45754</v>
      </c>
      <c r="K102" s="2055">
        <v>45708</v>
      </c>
      <c r="L102" s="14">
        <v>8</v>
      </c>
    </row>
    <row r="103" spans="1:13" s="70" customFormat="1" ht="20.100000000000001" hidden="1" customHeight="1">
      <c r="A103" s="357"/>
      <c r="B103" s="357"/>
      <c r="C103" s="2027" t="s">
        <v>1573</v>
      </c>
      <c r="D103" s="860" t="s">
        <v>3598</v>
      </c>
      <c r="E103" s="216">
        <v>45349</v>
      </c>
      <c r="F103" s="346"/>
      <c r="G103" s="346"/>
      <c r="H103" s="346"/>
      <c r="I103" s="346"/>
      <c r="J103" s="346"/>
      <c r="K103" s="2055">
        <v>45715</v>
      </c>
      <c r="L103" s="14">
        <v>9</v>
      </c>
    </row>
    <row r="104" spans="1:13" s="70" customFormat="1" ht="20.100000000000001" hidden="1" customHeight="1">
      <c r="A104" s="357" t="s">
        <v>3599</v>
      </c>
      <c r="B104" s="357"/>
      <c r="C104" s="997" t="s">
        <v>1730</v>
      </c>
      <c r="D104" s="860" t="s">
        <v>3600</v>
      </c>
      <c r="E104" s="216">
        <v>45725</v>
      </c>
      <c r="F104" s="216">
        <f t="shared" ref="F104:F109" si="51">E104+32</f>
        <v>45757</v>
      </c>
      <c r="G104" s="216">
        <f t="shared" ref="G104:G109" si="52">E104+37</f>
        <v>45762</v>
      </c>
      <c r="H104" s="216">
        <f t="shared" ref="H104:H109" si="53">E104+40</f>
        <v>45765</v>
      </c>
      <c r="I104" s="149">
        <f t="shared" ref="I104:I109" si="54">E104+42</f>
        <v>45767</v>
      </c>
      <c r="J104" s="149">
        <f t="shared" ref="J104:J109" si="55">E104+45</f>
        <v>45770</v>
      </c>
      <c r="K104" s="2055">
        <v>45722</v>
      </c>
      <c r="L104" s="14">
        <v>10</v>
      </c>
    </row>
    <row r="105" spans="1:13" s="70" customFormat="1" ht="20.100000000000001" hidden="1" customHeight="1">
      <c r="A105" s="357" t="s">
        <v>3601</v>
      </c>
      <c r="B105" s="357"/>
      <c r="C105" s="1400" t="s">
        <v>2600</v>
      </c>
      <c r="D105" s="860" t="s">
        <v>3602</v>
      </c>
      <c r="E105" s="216">
        <v>45730</v>
      </c>
      <c r="F105" s="216">
        <f t="shared" si="51"/>
        <v>45762</v>
      </c>
      <c r="G105" s="216">
        <f t="shared" si="52"/>
        <v>45767</v>
      </c>
      <c r="H105" s="216">
        <f t="shared" si="53"/>
        <v>45770</v>
      </c>
      <c r="I105" s="149">
        <f t="shared" si="54"/>
        <v>45772</v>
      </c>
      <c r="J105" s="149">
        <f t="shared" si="55"/>
        <v>45775</v>
      </c>
      <c r="K105" s="2055">
        <v>45729</v>
      </c>
      <c r="L105" s="14">
        <v>11</v>
      </c>
    </row>
    <row r="106" spans="1:13" s="70" customFormat="1" ht="20.100000000000001" hidden="1" customHeight="1">
      <c r="A106" s="357" t="s">
        <v>3603</v>
      </c>
      <c r="B106" s="357"/>
      <c r="C106" s="997" t="s">
        <v>2290</v>
      </c>
      <c r="D106" s="860" t="s">
        <v>3604</v>
      </c>
      <c r="E106" s="216">
        <v>45741</v>
      </c>
      <c r="F106" s="216">
        <f t="shared" si="51"/>
        <v>45773</v>
      </c>
      <c r="G106" s="216">
        <f t="shared" si="52"/>
        <v>45778</v>
      </c>
      <c r="H106" s="216">
        <f t="shared" si="53"/>
        <v>45781</v>
      </c>
      <c r="I106" s="149">
        <f t="shared" si="54"/>
        <v>45783</v>
      </c>
      <c r="J106" s="149">
        <f t="shared" si="55"/>
        <v>45786</v>
      </c>
      <c r="K106" s="2055">
        <v>45736</v>
      </c>
      <c r="L106" s="14">
        <v>12</v>
      </c>
    </row>
    <row r="107" spans="1:13" s="70" customFormat="1" ht="20.100000000000001" hidden="1" customHeight="1">
      <c r="A107" s="357" t="s">
        <v>3605</v>
      </c>
      <c r="B107" s="357"/>
      <c r="C107" s="997" t="s">
        <v>3034</v>
      </c>
      <c r="D107" s="860" t="s">
        <v>3606</v>
      </c>
      <c r="E107" s="216">
        <v>45747</v>
      </c>
      <c r="F107" s="216">
        <f t="shared" si="51"/>
        <v>45779</v>
      </c>
      <c r="G107" s="216">
        <f t="shared" si="52"/>
        <v>45784</v>
      </c>
      <c r="H107" s="216">
        <f t="shared" si="53"/>
        <v>45787</v>
      </c>
      <c r="I107" s="149">
        <f t="shared" si="54"/>
        <v>45789</v>
      </c>
      <c r="J107" s="149">
        <f t="shared" si="55"/>
        <v>45792</v>
      </c>
      <c r="K107" s="2055">
        <v>45743</v>
      </c>
      <c r="L107" s="14">
        <v>13</v>
      </c>
    </row>
    <row r="108" spans="1:13" s="70" customFormat="1" ht="20.100000000000001" hidden="1" customHeight="1">
      <c r="A108" s="357" t="s">
        <v>2136</v>
      </c>
      <c r="B108" s="357"/>
      <c r="C108" s="1400" t="s">
        <v>3565</v>
      </c>
      <c r="D108" s="2296" t="s">
        <v>3607</v>
      </c>
      <c r="E108" s="291">
        <v>45756</v>
      </c>
      <c r="F108" s="291">
        <f t="shared" si="51"/>
        <v>45788</v>
      </c>
      <c r="G108" s="291">
        <f t="shared" si="52"/>
        <v>45793</v>
      </c>
      <c r="H108" s="291">
        <f t="shared" si="53"/>
        <v>45796</v>
      </c>
      <c r="I108" s="900">
        <f t="shared" si="54"/>
        <v>45798</v>
      </c>
      <c r="J108" s="900">
        <f t="shared" si="55"/>
        <v>45801</v>
      </c>
      <c r="K108" s="2055">
        <v>45750</v>
      </c>
      <c r="L108" s="14">
        <v>14</v>
      </c>
    </row>
    <row r="109" spans="1:13" s="70" customFormat="1" ht="20.100000000000001" hidden="1" customHeight="1">
      <c r="A109" s="357" t="s">
        <v>2255</v>
      </c>
      <c r="B109" s="357"/>
      <c r="C109" s="997" t="s">
        <v>3009</v>
      </c>
      <c r="D109" s="860" t="s">
        <v>3608</v>
      </c>
      <c r="E109" s="216">
        <v>45760</v>
      </c>
      <c r="F109" s="216">
        <f t="shared" si="51"/>
        <v>45792</v>
      </c>
      <c r="G109" s="216">
        <f t="shared" si="52"/>
        <v>45797</v>
      </c>
      <c r="H109" s="216">
        <f t="shared" si="53"/>
        <v>45800</v>
      </c>
      <c r="I109" s="149">
        <f t="shared" si="54"/>
        <v>45802</v>
      </c>
      <c r="J109" s="149">
        <f t="shared" si="55"/>
        <v>45805</v>
      </c>
      <c r="K109" s="2055">
        <v>45757</v>
      </c>
      <c r="L109" s="14">
        <v>15</v>
      </c>
    </row>
    <row r="110" spans="1:13" s="70" customFormat="1" ht="20.100000000000001" hidden="1" customHeight="1">
      <c r="A110" s="357"/>
      <c r="B110" s="357"/>
      <c r="C110" s="100"/>
      <c r="D110" s="100"/>
      <c r="E110" s="114"/>
      <c r="F110" s="114"/>
      <c r="G110" s="114"/>
      <c r="H110" s="114"/>
      <c r="I110" s="842"/>
      <c r="J110" s="842"/>
      <c r="K110" s="2055"/>
      <c r="L110" s="14"/>
    </row>
    <row r="111" spans="1:13" s="70" customFormat="1" ht="20.100000000000001" hidden="1" customHeight="1">
      <c r="A111" s="357"/>
      <c r="B111" s="2443" t="s">
        <v>1423</v>
      </c>
      <c r="C111" s="100"/>
      <c r="D111" s="100"/>
      <c r="E111" s="744" t="s">
        <v>3157</v>
      </c>
      <c r="F111" s="68" t="s">
        <v>898</v>
      </c>
      <c r="G111" s="68" t="s">
        <v>223</v>
      </c>
      <c r="H111" s="68" t="s">
        <v>644</v>
      </c>
      <c r="I111" s="68" t="s">
        <v>803</v>
      </c>
      <c r="J111" s="903" t="s">
        <v>3455</v>
      </c>
      <c r="K111" s="293"/>
      <c r="L111" s="14"/>
    </row>
    <row r="112" spans="1:13" s="70" customFormat="1" ht="20.100000000000001" hidden="1" customHeight="1" thickBot="1">
      <c r="A112" s="357"/>
      <c r="B112" s="357"/>
      <c r="C112" s="100"/>
      <c r="D112" s="100"/>
      <c r="E112" s="901" t="s">
        <v>3161</v>
      </c>
      <c r="F112" s="902" t="s">
        <v>3163</v>
      </c>
      <c r="G112" s="902" t="s">
        <v>1934</v>
      </c>
      <c r="H112" s="902" t="s">
        <v>1721</v>
      </c>
      <c r="I112" s="902" t="s">
        <v>3214</v>
      </c>
      <c r="J112" s="902" t="s">
        <v>3336</v>
      </c>
      <c r="K112" s="293"/>
      <c r="L112" s="14"/>
    </row>
    <row r="113" spans="1:13" s="70" customFormat="1" ht="20.100000000000001" hidden="1" customHeight="1" thickTop="1">
      <c r="A113" s="357"/>
      <c r="B113" s="357"/>
      <c r="C113" s="997" t="s">
        <v>2997</v>
      </c>
      <c r="D113" s="860" t="s">
        <v>3609</v>
      </c>
      <c r="E113" s="216">
        <v>45774</v>
      </c>
      <c r="F113" s="216">
        <f>E113+30</f>
        <v>45804</v>
      </c>
      <c r="G113" s="216">
        <f>E113+33</f>
        <v>45807</v>
      </c>
      <c r="H113" s="216">
        <f>E113+36</f>
        <v>45810</v>
      </c>
      <c r="I113" s="149">
        <f>E113+40</f>
        <v>45814</v>
      </c>
      <c r="J113" s="149">
        <f>E113+43</f>
        <v>45817</v>
      </c>
      <c r="K113" s="293">
        <v>45765</v>
      </c>
      <c r="L113" s="14">
        <v>16</v>
      </c>
    </row>
    <row r="114" spans="1:13" s="70" customFormat="1" ht="20.100000000000001" hidden="1" customHeight="1">
      <c r="A114" s="357" t="s">
        <v>2960</v>
      </c>
      <c r="B114" s="357"/>
      <c r="C114" s="997" t="s">
        <v>3273</v>
      </c>
      <c r="D114" s="2297" t="s">
        <v>3610</v>
      </c>
      <c r="E114" s="208">
        <v>45777</v>
      </c>
      <c r="F114" s="216">
        <f t="shared" ref="F114:F117" si="56">E114+30</f>
        <v>45807</v>
      </c>
      <c r="G114" s="216">
        <f t="shared" ref="G114:G122" si="57">E114+33</f>
        <v>45810</v>
      </c>
      <c r="H114" s="216">
        <f t="shared" ref="H114:H122" si="58">E114+36</f>
        <v>45813</v>
      </c>
      <c r="I114" s="149">
        <f t="shared" ref="I114:I122" si="59">E114+40</f>
        <v>45817</v>
      </c>
      <c r="J114" s="149">
        <f t="shared" ref="J114:J122" si="60">E114+43</f>
        <v>45820</v>
      </c>
      <c r="K114" s="293">
        <v>45772</v>
      </c>
      <c r="L114" s="14">
        <v>17</v>
      </c>
    </row>
    <row r="115" spans="1:13" s="70" customFormat="1" ht="20.100000000000001" hidden="1" customHeight="1">
      <c r="A115" s="357"/>
      <c r="B115" s="14">
        <v>18</v>
      </c>
      <c r="C115" s="997" t="s">
        <v>3611</v>
      </c>
      <c r="D115" s="860" t="s">
        <v>3612</v>
      </c>
      <c r="E115" s="216">
        <v>45786</v>
      </c>
      <c r="F115" s="216">
        <f t="shared" si="56"/>
        <v>45816</v>
      </c>
      <c r="G115" s="216">
        <f t="shared" si="57"/>
        <v>45819</v>
      </c>
      <c r="H115" s="216">
        <f t="shared" si="58"/>
        <v>45822</v>
      </c>
      <c r="I115" s="149">
        <f t="shared" si="59"/>
        <v>45826</v>
      </c>
      <c r="J115" s="149">
        <f t="shared" si="60"/>
        <v>45829</v>
      </c>
      <c r="K115" s="293">
        <v>45779</v>
      </c>
      <c r="L115" s="14"/>
      <c r="M115" s="70" t="s">
        <v>3613</v>
      </c>
    </row>
    <row r="116" spans="1:13" s="70" customFormat="1" ht="20.100000000000001" hidden="1" customHeight="1">
      <c r="A116" s="357" t="s">
        <v>2406</v>
      </c>
      <c r="B116" s="14">
        <v>19</v>
      </c>
      <c r="C116" s="997" t="s">
        <v>2405</v>
      </c>
      <c r="D116" s="860" t="s">
        <v>3614</v>
      </c>
      <c r="E116" s="208">
        <v>45790</v>
      </c>
      <c r="F116" s="216">
        <f t="shared" si="56"/>
        <v>45820</v>
      </c>
      <c r="G116" s="216">
        <f t="shared" si="57"/>
        <v>45823</v>
      </c>
      <c r="H116" s="216">
        <f t="shared" si="58"/>
        <v>45826</v>
      </c>
      <c r="I116" s="149">
        <f t="shared" si="59"/>
        <v>45830</v>
      </c>
      <c r="J116" s="149">
        <f t="shared" si="60"/>
        <v>45833</v>
      </c>
      <c r="K116" s="293">
        <v>45786</v>
      </c>
      <c r="L116" s="14"/>
    </row>
    <row r="117" spans="1:13" s="70" customFormat="1" ht="20.100000000000001" hidden="1" customHeight="1">
      <c r="A117" s="357"/>
      <c r="B117" s="14">
        <v>20</v>
      </c>
      <c r="C117" s="997" t="s">
        <v>2950</v>
      </c>
      <c r="D117" s="295" t="s">
        <v>3615</v>
      </c>
      <c r="E117" s="216">
        <v>45796</v>
      </c>
      <c r="F117" s="216">
        <f t="shared" si="56"/>
        <v>45826</v>
      </c>
      <c r="G117" s="216">
        <f t="shared" si="57"/>
        <v>45829</v>
      </c>
      <c r="H117" s="216">
        <f t="shared" si="58"/>
        <v>45832</v>
      </c>
      <c r="I117" s="149">
        <f t="shared" si="59"/>
        <v>45836</v>
      </c>
      <c r="J117" s="149">
        <f t="shared" si="60"/>
        <v>45839</v>
      </c>
      <c r="K117" s="293">
        <v>45793</v>
      </c>
      <c r="L117" s="14"/>
    </row>
    <row r="118" spans="1:13" s="70" customFormat="1" ht="20.100000000000001" hidden="1" customHeight="1">
      <c r="A118" s="357"/>
      <c r="B118" s="14"/>
      <c r="C118" s="27"/>
      <c r="D118" s="100"/>
      <c r="E118" s="114"/>
      <c r="F118" s="114"/>
      <c r="G118" s="114"/>
      <c r="H118" s="114"/>
      <c r="I118" s="114"/>
      <c r="J118" s="114"/>
      <c r="K118" s="293"/>
      <c r="L118" s="14"/>
    </row>
    <row r="119" spans="1:13" s="70" customFormat="1" ht="20.100000000000001" hidden="1" customHeight="1">
      <c r="A119" s="357"/>
      <c r="B119" s="2585"/>
      <c r="C119" s="2590"/>
      <c r="D119" s="2590"/>
      <c r="E119" s="2591" t="s">
        <v>3157</v>
      </c>
      <c r="F119" s="2591" t="s">
        <v>898</v>
      </c>
      <c r="G119" s="2591" t="s">
        <v>223</v>
      </c>
      <c r="H119" s="2591" t="s">
        <v>644</v>
      </c>
      <c r="I119" s="2591" t="s">
        <v>803</v>
      </c>
      <c r="J119" s="2592" t="s">
        <v>3455</v>
      </c>
      <c r="K119" s="2593"/>
      <c r="L119" s="14"/>
    </row>
    <row r="120" spans="1:13" s="70" customFormat="1" ht="20.100000000000001" hidden="1" customHeight="1" thickBot="1">
      <c r="A120" s="357"/>
      <c r="B120" s="2585"/>
      <c r="C120" s="2594" t="s">
        <v>3616</v>
      </c>
      <c r="D120" s="2590"/>
      <c r="E120" s="2595" t="s">
        <v>3161</v>
      </c>
      <c r="F120" s="2596" t="s">
        <v>3163</v>
      </c>
      <c r="G120" s="2596" t="s">
        <v>1934</v>
      </c>
      <c r="H120" s="2596" t="s">
        <v>1721</v>
      </c>
      <c r="I120" s="2596" t="s">
        <v>3214</v>
      </c>
      <c r="J120" s="2596" t="s">
        <v>3336</v>
      </c>
      <c r="K120" s="2593"/>
      <c r="L120" s="14"/>
    </row>
    <row r="121" spans="1:13" s="70" customFormat="1" ht="20.100000000000001" hidden="1" customHeight="1" thickTop="1">
      <c r="A121" s="357"/>
      <c r="B121" s="2597" t="s">
        <v>3617</v>
      </c>
      <c r="C121" s="2598" t="s">
        <v>1733</v>
      </c>
      <c r="D121" s="2599" t="s">
        <v>3618</v>
      </c>
      <c r="E121" s="2600">
        <v>45808</v>
      </c>
      <c r="F121" s="2601">
        <f t="shared" ref="F121:F127" si="61">E121+30</f>
        <v>45838</v>
      </c>
      <c r="G121" s="2602">
        <f t="shared" si="57"/>
        <v>45841</v>
      </c>
      <c r="H121" s="2602">
        <f t="shared" si="58"/>
        <v>45844</v>
      </c>
      <c r="I121" s="2602">
        <f t="shared" si="59"/>
        <v>45848</v>
      </c>
      <c r="J121" s="2602">
        <f t="shared" si="60"/>
        <v>45851</v>
      </c>
      <c r="K121" s="2593"/>
      <c r="L121" s="14"/>
    </row>
    <row r="122" spans="1:13" s="70" customFormat="1" ht="20.100000000000001" hidden="1" customHeight="1">
      <c r="A122" s="357"/>
      <c r="B122" s="2597" t="s">
        <v>3619</v>
      </c>
      <c r="C122" s="2603" t="s">
        <v>3032</v>
      </c>
      <c r="D122" s="2604" t="s">
        <v>3620</v>
      </c>
      <c r="E122" s="2601">
        <v>45813</v>
      </c>
      <c r="F122" s="2601">
        <f t="shared" si="61"/>
        <v>45843</v>
      </c>
      <c r="G122" s="2601">
        <f t="shared" si="57"/>
        <v>45846</v>
      </c>
      <c r="H122" s="2601">
        <f t="shared" si="58"/>
        <v>45849</v>
      </c>
      <c r="I122" s="2601">
        <f t="shared" si="59"/>
        <v>45853</v>
      </c>
      <c r="J122" s="2601">
        <f t="shared" si="60"/>
        <v>45856</v>
      </c>
      <c r="K122" s="2593"/>
      <c r="L122" s="14"/>
    </row>
    <row r="123" spans="1:13" s="70" customFormat="1" ht="20.100000000000001" hidden="1" customHeight="1">
      <c r="A123" s="357"/>
      <c r="B123" s="2597" t="s">
        <v>3621</v>
      </c>
      <c r="C123" s="2559" t="s">
        <v>2793</v>
      </c>
      <c r="D123" s="2605" t="s">
        <v>3622</v>
      </c>
      <c r="E123" s="2606">
        <v>45820</v>
      </c>
      <c r="F123" s="832">
        <f t="shared" si="61"/>
        <v>45850</v>
      </c>
      <c r="G123" s="832">
        <f t="shared" ref="G123:G127" si="62">E123+33</f>
        <v>45853</v>
      </c>
      <c r="H123" s="832">
        <f t="shared" ref="H123:H127" si="63">E123+36</f>
        <v>45856</v>
      </c>
      <c r="I123" s="2607">
        <f t="shared" ref="I123:I127" si="64">E123+40</f>
        <v>45860</v>
      </c>
      <c r="J123" s="2607">
        <f t="shared" ref="J123:J127" si="65">E123+43</f>
        <v>45863</v>
      </c>
      <c r="K123" s="2593"/>
      <c r="L123" s="14"/>
    </row>
    <row r="124" spans="1:13" s="70" customFormat="1" ht="20.100000000000001" hidden="1" customHeight="1">
      <c r="A124" s="357"/>
      <c r="B124" s="2597" t="s">
        <v>3623</v>
      </c>
      <c r="C124" s="2559" t="s">
        <v>1959</v>
      </c>
      <c r="D124" s="2605" t="s">
        <v>3624</v>
      </c>
      <c r="E124" s="2608">
        <v>45826</v>
      </c>
      <c r="F124" s="832">
        <f t="shared" si="61"/>
        <v>45856</v>
      </c>
      <c r="G124" s="832">
        <f t="shared" si="62"/>
        <v>45859</v>
      </c>
      <c r="H124" s="832">
        <f t="shared" si="63"/>
        <v>45862</v>
      </c>
      <c r="I124" s="2607">
        <f t="shared" si="64"/>
        <v>45866</v>
      </c>
      <c r="J124" s="2607">
        <f t="shared" si="65"/>
        <v>45869</v>
      </c>
      <c r="K124" s="2593"/>
      <c r="L124" s="14"/>
    </row>
    <row r="125" spans="1:13" s="70" customFormat="1" ht="20.100000000000001" hidden="1" customHeight="1">
      <c r="A125" s="357"/>
      <c r="B125" s="2597" t="s">
        <v>3625</v>
      </c>
      <c r="C125" s="2559" t="s">
        <v>2836</v>
      </c>
      <c r="D125" s="2605" t="s">
        <v>3626</v>
      </c>
      <c r="E125" s="2606">
        <v>45834</v>
      </c>
      <c r="F125" s="832">
        <f t="shared" si="61"/>
        <v>45864</v>
      </c>
      <c r="G125" s="832">
        <f t="shared" si="62"/>
        <v>45867</v>
      </c>
      <c r="H125" s="832">
        <f t="shared" si="63"/>
        <v>45870</v>
      </c>
      <c r="I125" s="2607">
        <f t="shared" si="64"/>
        <v>45874</v>
      </c>
      <c r="J125" s="2607">
        <f t="shared" si="65"/>
        <v>45877</v>
      </c>
      <c r="K125" s="2593"/>
      <c r="L125" s="14"/>
    </row>
    <row r="126" spans="1:13" s="70" customFormat="1" ht="20.100000000000001" hidden="1" customHeight="1">
      <c r="A126" s="357"/>
      <c r="B126" s="2597" t="s">
        <v>3627</v>
      </c>
      <c r="C126" s="2559" t="s">
        <v>3556</v>
      </c>
      <c r="D126" s="2605" t="s">
        <v>3628</v>
      </c>
      <c r="E126" s="2608">
        <v>45848</v>
      </c>
      <c r="F126" s="832">
        <f t="shared" si="61"/>
        <v>45878</v>
      </c>
      <c r="G126" s="832">
        <f t="shared" si="62"/>
        <v>45881</v>
      </c>
      <c r="H126" s="832">
        <f t="shared" si="63"/>
        <v>45884</v>
      </c>
      <c r="I126" s="2607">
        <f t="shared" si="64"/>
        <v>45888</v>
      </c>
      <c r="J126" s="2607">
        <f t="shared" si="65"/>
        <v>45891</v>
      </c>
      <c r="K126" s="2593"/>
      <c r="L126" s="14"/>
    </row>
    <row r="127" spans="1:13" s="70" customFormat="1" ht="20.100000000000001" hidden="1" customHeight="1">
      <c r="A127" s="357"/>
      <c r="B127" s="2597" t="s">
        <v>3629</v>
      </c>
      <c r="C127" s="2603" t="s">
        <v>3511</v>
      </c>
      <c r="D127" s="2609" t="s">
        <v>3630</v>
      </c>
      <c r="E127" s="2610">
        <v>45850</v>
      </c>
      <c r="F127" s="2601">
        <f t="shared" si="61"/>
        <v>45880</v>
      </c>
      <c r="G127" s="2601">
        <f t="shared" si="62"/>
        <v>45883</v>
      </c>
      <c r="H127" s="2601">
        <f t="shared" si="63"/>
        <v>45886</v>
      </c>
      <c r="I127" s="2601">
        <f t="shared" si="64"/>
        <v>45890</v>
      </c>
      <c r="J127" s="2601">
        <f t="shared" si="65"/>
        <v>45893</v>
      </c>
      <c r="K127" s="2593"/>
      <c r="L127" s="14"/>
    </row>
    <row r="128" spans="1:13" s="70" customFormat="1" ht="20.100000000000001" customHeight="1">
      <c r="A128" s="357"/>
      <c r="B128" s="2611"/>
      <c r="C128" s="2587"/>
      <c r="D128" s="2590"/>
      <c r="E128" s="2593"/>
      <c r="F128" s="2612"/>
      <c r="G128" s="2612"/>
      <c r="H128" s="2612"/>
      <c r="I128" s="2612"/>
      <c r="J128" s="2612"/>
      <c r="K128" s="2593"/>
      <c r="L128" s="14"/>
    </row>
    <row r="129" spans="1:12" s="70" customFormat="1" ht="20.100000000000001" customHeight="1">
      <c r="A129" s="357"/>
      <c r="B129" s="2585"/>
      <c r="C129" s="2587"/>
      <c r="D129" s="2590"/>
      <c r="E129" s="2593"/>
      <c r="F129" s="2612"/>
      <c r="G129" s="2612"/>
      <c r="H129" s="2612"/>
      <c r="I129" s="2612"/>
      <c r="J129" s="2612"/>
      <c r="K129" s="2593"/>
      <c r="L129" s="14"/>
    </row>
    <row r="130" spans="1:12" s="70" customFormat="1" ht="20.100000000000001" hidden="1" customHeight="1">
      <c r="A130" s="357"/>
      <c r="B130" s="2585"/>
      <c r="C130" s="4603" t="s">
        <v>221</v>
      </c>
      <c r="D130" s="4604"/>
      <c r="E130" s="4607" t="s">
        <v>100</v>
      </c>
      <c r="F130" s="2346" t="s">
        <v>898</v>
      </c>
      <c r="G130" s="90" t="s">
        <v>223</v>
      </c>
      <c r="H130" s="90" t="s">
        <v>644</v>
      </c>
      <c r="I130" s="90" t="s">
        <v>803</v>
      </c>
      <c r="J130" s="90" t="s">
        <v>3455</v>
      </c>
      <c r="K130" s="2593"/>
      <c r="L130" s="14"/>
    </row>
    <row r="131" spans="1:12" s="70" customFormat="1" ht="20.100000000000001" hidden="1" customHeight="1" thickBot="1">
      <c r="A131" s="357"/>
      <c r="B131" s="2677" t="s">
        <v>3631</v>
      </c>
      <c r="C131" s="4605"/>
      <c r="D131" s="4606"/>
      <c r="E131" s="4608"/>
      <c r="F131" s="2666" t="s">
        <v>3458</v>
      </c>
      <c r="G131" s="92" t="s">
        <v>3632</v>
      </c>
      <c r="H131" s="92" t="s">
        <v>3214</v>
      </c>
      <c r="I131" s="92" t="s">
        <v>3336</v>
      </c>
      <c r="J131" s="92" t="s">
        <v>3337</v>
      </c>
      <c r="K131" s="2593"/>
      <c r="L131" s="14"/>
    </row>
    <row r="132" spans="1:12" s="70" customFormat="1" ht="20.100000000000001" hidden="1" customHeight="1" thickTop="1">
      <c r="A132" s="357"/>
      <c r="B132" s="2613" t="s">
        <v>3633</v>
      </c>
      <c r="C132" s="3021" t="s">
        <v>3634</v>
      </c>
      <c r="D132" s="2604" t="s">
        <v>3635</v>
      </c>
      <c r="E132" s="2618">
        <v>45859</v>
      </c>
      <c r="F132" s="2601">
        <f t="shared" ref="F132:F143" si="66">E132+32</f>
        <v>45891</v>
      </c>
      <c r="G132" s="2601">
        <f t="shared" ref="G132:G143" si="67">E132+35</f>
        <v>45894</v>
      </c>
      <c r="H132" s="2601">
        <f t="shared" ref="H132:H143" si="68">E132+40</f>
        <v>45899</v>
      </c>
      <c r="I132" s="2601">
        <f t="shared" ref="I132:I143" si="69">E132+43</f>
        <v>45902</v>
      </c>
      <c r="J132" s="2601">
        <f t="shared" ref="J132:J143" si="70">E132+45</f>
        <v>45904</v>
      </c>
      <c r="K132" s="2586" t="s">
        <v>3636</v>
      </c>
      <c r="L132" s="14"/>
    </row>
    <row r="133" spans="1:12" s="70" customFormat="1" ht="20.100000000000001" hidden="1" customHeight="1">
      <c r="A133" s="357"/>
      <c r="B133" s="2613" t="s">
        <v>3637</v>
      </c>
      <c r="C133" s="2603" t="s">
        <v>2695</v>
      </c>
      <c r="D133" s="2609" t="s">
        <v>3638</v>
      </c>
      <c r="E133" s="2610">
        <v>45862</v>
      </c>
      <c r="F133" s="2601">
        <f t="shared" si="66"/>
        <v>45894</v>
      </c>
      <c r="G133" s="2601">
        <f t="shared" si="67"/>
        <v>45897</v>
      </c>
      <c r="H133" s="2601">
        <f t="shared" si="68"/>
        <v>45902</v>
      </c>
      <c r="I133" s="2601">
        <f t="shared" si="69"/>
        <v>45905</v>
      </c>
      <c r="J133" s="2601">
        <f t="shared" si="70"/>
        <v>45907</v>
      </c>
      <c r="K133" s="2593"/>
      <c r="L133" s="14"/>
    </row>
    <row r="134" spans="1:12" s="70" customFormat="1" ht="20.100000000000001" hidden="1" customHeight="1">
      <c r="A134" s="357"/>
      <c r="B134" s="2613" t="s">
        <v>3639</v>
      </c>
      <c r="C134" s="2603" t="s">
        <v>1739</v>
      </c>
      <c r="D134" s="2609" t="s">
        <v>3640</v>
      </c>
      <c r="E134" s="2688">
        <v>45872</v>
      </c>
      <c r="F134" s="2601">
        <f t="shared" si="66"/>
        <v>45904</v>
      </c>
      <c r="G134" s="2601">
        <f t="shared" si="67"/>
        <v>45907</v>
      </c>
      <c r="H134" s="2601">
        <f t="shared" si="68"/>
        <v>45912</v>
      </c>
      <c r="I134" s="2601">
        <f t="shared" si="69"/>
        <v>45915</v>
      </c>
      <c r="J134" s="2601">
        <f t="shared" si="70"/>
        <v>45917</v>
      </c>
      <c r="K134" s="2593"/>
      <c r="L134" s="14"/>
    </row>
    <row r="135" spans="1:12" s="70" customFormat="1" ht="20.100000000000001" hidden="1" customHeight="1">
      <c r="A135" s="357"/>
      <c r="B135" s="2613" t="s">
        <v>3641</v>
      </c>
      <c r="C135" s="2559" t="s">
        <v>3225</v>
      </c>
      <c r="D135" s="2605" t="s">
        <v>3642</v>
      </c>
      <c r="E135" s="2606">
        <v>45878</v>
      </c>
      <c r="F135" s="832">
        <f t="shared" si="66"/>
        <v>45910</v>
      </c>
      <c r="G135" s="832">
        <f t="shared" si="67"/>
        <v>45913</v>
      </c>
      <c r="H135" s="832">
        <f t="shared" si="68"/>
        <v>45918</v>
      </c>
      <c r="I135" s="2607">
        <f t="shared" si="69"/>
        <v>45921</v>
      </c>
      <c r="J135" s="2607">
        <f t="shared" si="70"/>
        <v>45923</v>
      </c>
      <c r="K135" s="2593"/>
      <c r="L135" s="14"/>
    </row>
    <row r="136" spans="1:12" s="70" customFormat="1" ht="20.100000000000001" hidden="1" customHeight="1">
      <c r="A136" s="357"/>
      <c r="B136" s="2613" t="s">
        <v>3643</v>
      </c>
      <c r="C136" s="2559" t="s">
        <v>1857</v>
      </c>
      <c r="D136" s="2605" t="s">
        <v>3644</v>
      </c>
      <c r="E136" s="2608">
        <v>45889</v>
      </c>
      <c r="F136" s="832">
        <f t="shared" si="66"/>
        <v>45921</v>
      </c>
      <c r="G136" s="832">
        <f t="shared" si="67"/>
        <v>45924</v>
      </c>
      <c r="H136" s="832">
        <f t="shared" si="68"/>
        <v>45929</v>
      </c>
      <c r="I136" s="2607">
        <f t="shared" si="69"/>
        <v>45932</v>
      </c>
      <c r="J136" s="2607">
        <f t="shared" si="70"/>
        <v>45934</v>
      </c>
      <c r="K136" s="2593"/>
      <c r="L136" s="14"/>
    </row>
    <row r="137" spans="1:12" s="70" customFormat="1" ht="20.100000000000001" hidden="1" customHeight="1">
      <c r="A137" s="357"/>
      <c r="B137" s="2613" t="s">
        <v>3645</v>
      </c>
      <c r="C137" s="2559" t="s">
        <v>2617</v>
      </c>
      <c r="D137" s="2614" t="s">
        <v>3646</v>
      </c>
      <c r="E137" s="2608">
        <v>45896</v>
      </c>
      <c r="F137" s="832">
        <f t="shared" si="66"/>
        <v>45928</v>
      </c>
      <c r="G137" s="832">
        <f t="shared" si="67"/>
        <v>45931</v>
      </c>
      <c r="H137" s="832">
        <f t="shared" si="68"/>
        <v>45936</v>
      </c>
      <c r="I137" s="2607">
        <f t="shared" si="69"/>
        <v>45939</v>
      </c>
      <c r="J137" s="2607">
        <f t="shared" si="70"/>
        <v>45941</v>
      </c>
      <c r="K137" s="2593"/>
      <c r="L137" s="14"/>
    </row>
    <row r="138" spans="1:12" s="70" customFormat="1" ht="20.100000000000001" hidden="1" customHeight="1">
      <c r="A138" s="357"/>
      <c r="B138" s="2613" t="s">
        <v>3647</v>
      </c>
      <c r="C138" s="2559" t="s">
        <v>2693</v>
      </c>
      <c r="D138" s="2614" t="s">
        <v>3648</v>
      </c>
      <c r="E138" s="2608">
        <v>45901</v>
      </c>
      <c r="F138" s="832">
        <f t="shared" si="66"/>
        <v>45933</v>
      </c>
      <c r="G138" s="832">
        <f t="shared" si="67"/>
        <v>45936</v>
      </c>
      <c r="H138" s="832">
        <f t="shared" si="68"/>
        <v>45941</v>
      </c>
      <c r="I138" s="2607">
        <f t="shared" si="69"/>
        <v>45944</v>
      </c>
      <c r="J138" s="2607">
        <f t="shared" si="70"/>
        <v>45946</v>
      </c>
      <c r="K138" s="2593"/>
      <c r="L138" s="14"/>
    </row>
    <row r="139" spans="1:12" s="70" customFormat="1" ht="20.100000000000001" hidden="1" customHeight="1">
      <c r="A139" s="357"/>
      <c r="B139" s="2613" t="s">
        <v>3649</v>
      </c>
      <c r="C139" s="2779" t="s">
        <v>3476</v>
      </c>
      <c r="D139" s="2615" t="s">
        <v>3650</v>
      </c>
      <c r="E139" s="2782">
        <v>45907</v>
      </c>
      <c r="F139" s="2601">
        <f t="shared" si="66"/>
        <v>45939</v>
      </c>
      <c r="G139" s="2601">
        <f t="shared" si="67"/>
        <v>45942</v>
      </c>
      <c r="H139" s="2601">
        <f t="shared" si="68"/>
        <v>45947</v>
      </c>
      <c r="I139" s="2601">
        <f t="shared" si="69"/>
        <v>45950</v>
      </c>
      <c r="J139" s="2601">
        <f t="shared" si="70"/>
        <v>45952</v>
      </c>
      <c r="K139" s="2593"/>
      <c r="L139" s="14"/>
    </row>
    <row r="140" spans="1:12" s="70" customFormat="1" ht="20.100000000000001" hidden="1" customHeight="1">
      <c r="A140" s="357"/>
      <c r="B140" s="2613" t="s">
        <v>3651</v>
      </c>
      <c r="C140" s="2603" t="s">
        <v>2709</v>
      </c>
      <c r="D140" s="2599" t="s">
        <v>3652</v>
      </c>
      <c r="E140" s="2688">
        <v>45915</v>
      </c>
      <c r="F140" s="2616">
        <f t="shared" si="66"/>
        <v>45947</v>
      </c>
      <c r="G140" s="2601">
        <f t="shared" si="67"/>
        <v>45950</v>
      </c>
      <c r="H140" s="2601">
        <f t="shared" si="68"/>
        <v>45955</v>
      </c>
      <c r="I140" s="2601">
        <f t="shared" si="69"/>
        <v>45958</v>
      </c>
      <c r="J140" s="2601">
        <f t="shared" si="70"/>
        <v>45960</v>
      </c>
      <c r="K140" s="2593"/>
      <c r="L140" s="14"/>
    </row>
    <row r="141" spans="1:12" s="70" customFormat="1" ht="20.100000000000001" hidden="1" customHeight="1">
      <c r="A141" s="357"/>
      <c r="B141" s="2613" t="s">
        <v>3653</v>
      </c>
      <c r="C141" s="2603" t="s">
        <v>2571</v>
      </c>
      <c r="D141" s="2599" t="s">
        <v>3654</v>
      </c>
      <c r="E141" s="2688">
        <v>45924</v>
      </c>
      <c r="F141" s="2616">
        <f t="shared" si="66"/>
        <v>45956</v>
      </c>
      <c r="G141" s="2601">
        <f t="shared" si="67"/>
        <v>45959</v>
      </c>
      <c r="H141" s="2601">
        <f t="shared" si="68"/>
        <v>45964</v>
      </c>
      <c r="I141" s="2601">
        <f t="shared" si="69"/>
        <v>45967</v>
      </c>
      <c r="J141" s="2601">
        <f t="shared" si="70"/>
        <v>45969</v>
      </c>
      <c r="K141" s="2593"/>
      <c r="L141" s="14"/>
    </row>
    <row r="142" spans="1:12" s="70" customFormat="1" ht="20.100000000000001" hidden="1" customHeight="1">
      <c r="A142" s="357"/>
      <c r="B142" s="2613" t="s">
        <v>3655</v>
      </c>
      <c r="C142" s="2603" t="s">
        <v>1946</v>
      </c>
      <c r="D142" s="2599" t="s">
        <v>3656</v>
      </c>
      <c r="E142" s="2688">
        <v>45927</v>
      </c>
      <c r="F142" s="2616">
        <f t="shared" si="66"/>
        <v>45959</v>
      </c>
      <c r="G142" s="2601">
        <f t="shared" si="67"/>
        <v>45962</v>
      </c>
      <c r="H142" s="2601">
        <f t="shared" si="68"/>
        <v>45967</v>
      </c>
      <c r="I142" s="2601">
        <f t="shared" si="69"/>
        <v>45970</v>
      </c>
      <c r="J142" s="2601">
        <f t="shared" si="70"/>
        <v>45972</v>
      </c>
      <c r="K142" s="2593"/>
      <c r="L142" s="14"/>
    </row>
    <row r="143" spans="1:12" s="70" customFormat="1" ht="20.100000000000001" hidden="1" customHeight="1">
      <c r="A143" s="357"/>
      <c r="B143" s="2613" t="s">
        <v>3657</v>
      </c>
      <c r="C143" s="2603" t="s">
        <v>2645</v>
      </c>
      <c r="D143" s="2599" t="s">
        <v>3658</v>
      </c>
      <c r="E143" s="2688">
        <v>45939</v>
      </c>
      <c r="F143" s="2616">
        <f t="shared" si="66"/>
        <v>45971</v>
      </c>
      <c r="G143" s="2601">
        <f t="shared" si="67"/>
        <v>45974</v>
      </c>
      <c r="H143" s="2601">
        <f t="shared" si="68"/>
        <v>45979</v>
      </c>
      <c r="I143" s="2601">
        <f t="shared" si="69"/>
        <v>45982</v>
      </c>
      <c r="J143" s="2601">
        <f t="shared" si="70"/>
        <v>45984</v>
      </c>
      <c r="K143" s="2593"/>
      <c r="L143" s="14"/>
    </row>
    <row r="144" spans="1:12" s="70" customFormat="1" ht="20.100000000000001" hidden="1" customHeight="1">
      <c r="A144" s="357"/>
      <c r="B144" s="2613" t="s">
        <v>3659</v>
      </c>
      <c r="C144" s="2559" t="s">
        <v>1762</v>
      </c>
      <c r="D144" s="2614" t="s">
        <v>3660</v>
      </c>
      <c r="E144" s="2608">
        <v>45945</v>
      </c>
      <c r="F144" s="832">
        <f t="shared" ref="F144:F149" si="71">E144+32</f>
        <v>45977</v>
      </c>
      <c r="G144" s="832">
        <f t="shared" ref="G144:G149" si="72">E144+35</f>
        <v>45980</v>
      </c>
      <c r="H144" s="832">
        <f t="shared" ref="H144:H149" si="73">E144+40</f>
        <v>45985</v>
      </c>
      <c r="I144" s="832">
        <f t="shared" ref="I144:I149" si="74">E144+43</f>
        <v>45988</v>
      </c>
      <c r="J144" s="832">
        <f t="shared" ref="J144:J149" si="75">E144+45</f>
        <v>45990</v>
      </c>
      <c r="K144" s="2593"/>
      <c r="L144" s="14"/>
    </row>
    <row r="145" spans="1:12" s="70" customFormat="1" ht="20.100000000000001" hidden="1" customHeight="1">
      <c r="A145" s="357"/>
      <c r="B145" s="1376" t="e">
        <f>WEEKNUM(#REF!)</f>
        <v>#REF!</v>
      </c>
      <c r="C145" s="2664" t="s">
        <v>1747</v>
      </c>
      <c r="D145" s="2492" t="s">
        <v>3661</v>
      </c>
      <c r="E145" s="87">
        <v>45950</v>
      </c>
      <c r="F145" s="87">
        <f t="shared" si="71"/>
        <v>45982</v>
      </c>
      <c r="G145" s="87">
        <f t="shared" si="72"/>
        <v>45985</v>
      </c>
      <c r="H145" s="87">
        <f t="shared" si="73"/>
        <v>45990</v>
      </c>
      <c r="I145" s="87">
        <f t="shared" si="74"/>
        <v>45993</v>
      </c>
      <c r="J145" s="87">
        <f t="shared" si="75"/>
        <v>45995</v>
      </c>
      <c r="K145" s="2593"/>
      <c r="L145" s="14"/>
    </row>
    <row r="146" spans="1:12" s="70" customFormat="1" ht="20.100000000000001" hidden="1" customHeight="1">
      <c r="A146" s="357"/>
      <c r="B146" s="1376" t="e">
        <f>WEEKNUM(#REF!)</f>
        <v>#REF!</v>
      </c>
      <c r="C146" s="2664" t="s">
        <v>1768</v>
      </c>
      <c r="D146" s="2492" t="s">
        <v>3662</v>
      </c>
      <c r="E146" s="87">
        <v>45956</v>
      </c>
      <c r="F146" s="87">
        <f t="shared" si="71"/>
        <v>45988</v>
      </c>
      <c r="G146" s="87">
        <f t="shared" si="72"/>
        <v>45991</v>
      </c>
      <c r="H146" s="87">
        <f t="shared" si="73"/>
        <v>45996</v>
      </c>
      <c r="I146" s="87">
        <f t="shared" si="74"/>
        <v>45999</v>
      </c>
      <c r="J146" s="87">
        <f t="shared" si="75"/>
        <v>46001</v>
      </c>
      <c r="K146" s="2593"/>
      <c r="L146" s="14"/>
    </row>
    <row r="147" spans="1:12" s="70" customFormat="1" ht="20.100000000000001" hidden="1" customHeight="1">
      <c r="A147" s="3035"/>
      <c r="B147" s="1376" t="e">
        <f>WEEKNUM(#REF!)</f>
        <v>#REF!</v>
      </c>
      <c r="C147" s="2921" t="s">
        <v>1573</v>
      </c>
      <c r="D147" s="2492" t="s">
        <v>3663</v>
      </c>
      <c r="E147" s="3022"/>
      <c r="F147" s="3022"/>
      <c r="G147" s="3022"/>
      <c r="H147" s="3022"/>
      <c r="I147" s="3022"/>
      <c r="J147" s="3022"/>
      <c r="K147" s="2593"/>
      <c r="L147" s="14"/>
    </row>
    <row r="148" spans="1:12" s="70" customFormat="1" ht="20.100000000000001" hidden="1" customHeight="1">
      <c r="A148" s="3035" t="s">
        <v>3664</v>
      </c>
      <c r="B148" s="1376" t="e">
        <f>WEEKNUM(#REF!)</f>
        <v>#REF!</v>
      </c>
      <c r="C148" s="2664" t="s">
        <v>2842</v>
      </c>
      <c r="D148" s="2492" t="s">
        <v>3665</v>
      </c>
      <c r="E148" s="87">
        <v>45972</v>
      </c>
      <c r="F148" s="87">
        <f t="shared" si="71"/>
        <v>46004</v>
      </c>
      <c r="G148" s="87">
        <f t="shared" si="72"/>
        <v>46007</v>
      </c>
      <c r="H148" s="87">
        <f t="shared" si="73"/>
        <v>46012</v>
      </c>
      <c r="I148" s="87">
        <f t="shared" si="74"/>
        <v>46015</v>
      </c>
      <c r="J148" s="87">
        <f t="shared" si="75"/>
        <v>46017</v>
      </c>
      <c r="K148" s="2593"/>
      <c r="L148" s="14"/>
    </row>
    <row r="149" spans="1:12" s="70" customFormat="1" ht="20.100000000000001" hidden="1" customHeight="1">
      <c r="A149" s="3035"/>
      <c r="B149" s="1376" t="e">
        <f>WEEKNUM(#REF!)</f>
        <v>#REF!</v>
      </c>
      <c r="C149" s="2664" t="s">
        <v>2596</v>
      </c>
      <c r="D149" s="2492" t="s">
        <v>3666</v>
      </c>
      <c r="E149" s="87">
        <v>45975</v>
      </c>
      <c r="F149" s="87">
        <f t="shared" si="71"/>
        <v>46007</v>
      </c>
      <c r="G149" s="87">
        <f t="shared" si="72"/>
        <v>46010</v>
      </c>
      <c r="H149" s="87">
        <f t="shared" si="73"/>
        <v>46015</v>
      </c>
      <c r="I149" s="87">
        <f t="shared" si="74"/>
        <v>46018</v>
      </c>
      <c r="J149" s="87">
        <f t="shared" si="75"/>
        <v>46020</v>
      </c>
      <c r="K149" s="2593"/>
      <c r="L149" s="14"/>
    </row>
    <row r="150" spans="1:12" s="70" customFormat="1" ht="20.100000000000001" hidden="1" customHeight="1">
      <c r="A150" s="3035" t="s">
        <v>3032</v>
      </c>
      <c r="B150" s="1376" t="e">
        <f>WEEKNUM(#REF!)</f>
        <v>#REF!</v>
      </c>
      <c r="C150" s="2664" t="s">
        <v>3667</v>
      </c>
      <c r="D150" s="2492" t="s">
        <v>3668</v>
      </c>
      <c r="E150" s="87">
        <v>45982</v>
      </c>
      <c r="F150" s="87">
        <f t="shared" ref="F150:F156" si="76">E150+32</f>
        <v>46014</v>
      </c>
      <c r="G150" s="87">
        <f t="shared" ref="G150:G156" si="77">E150+35</f>
        <v>46017</v>
      </c>
      <c r="H150" s="87">
        <f t="shared" ref="H150:H156" si="78">E150+40</f>
        <v>46022</v>
      </c>
      <c r="I150" s="87">
        <f t="shared" ref="I150:I156" si="79">E150+43</f>
        <v>46025</v>
      </c>
      <c r="J150" s="87">
        <f t="shared" ref="J150:J156" si="80">E150+45</f>
        <v>46027</v>
      </c>
      <c r="K150" s="2593"/>
      <c r="L150" s="14"/>
    </row>
    <row r="151" spans="1:12" s="70" customFormat="1" ht="20.100000000000001" hidden="1" customHeight="1">
      <c r="A151" s="3035"/>
      <c r="B151" s="1376" t="e">
        <f>WEEKNUM(#REF!)</f>
        <v>#REF!</v>
      </c>
      <c r="C151" s="2664" t="s">
        <v>2511</v>
      </c>
      <c r="D151" s="2492" t="s">
        <v>3669</v>
      </c>
      <c r="E151" s="87">
        <v>45989</v>
      </c>
      <c r="F151" s="87">
        <f t="shared" si="76"/>
        <v>46021</v>
      </c>
      <c r="G151" s="87">
        <f t="shared" si="77"/>
        <v>46024</v>
      </c>
      <c r="H151" s="87">
        <f t="shared" si="78"/>
        <v>46029</v>
      </c>
      <c r="I151" s="87">
        <f t="shared" si="79"/>
        <v>46032</v>
      </c>
      <c r="J151" s="87">
        <f t="shared" si="80"/>
        <v>46034</v>
      </c>
      <c r="K151" s="2593"/>
      <c r="L151" s="14"/>
    </row>
    <row r="152" spans="1:12" s="70" customFormat="1" ht="20.100000000000001" hidden="1" customHeight="1">
      <c r="A152" s="3035"/>
      <c r="B152" s="1376" t="e">
        <f>WEEKNUM(#REF!)</f>
        <v>#REF!</v>
      </c>
      <c r="C152" s="2664" t="s">
        <v>2387</v>
      </c>
      <c r="D152" s="2492" t="s">
        <v>3670</v>
      </c>
      <c r="E152" s="87">
        <v>45995</v>
      </c>
      <c r="F152" s="87">
        <f t="shared" si="76"/>
        <v>46027</v>
      </c>
      <c r="G152" s="87">
        <f t="shared" si="77"/>
        <v>46030</v>
      </c>
      <c r="H152" s="87">
        <f t="shared" si="78"/>
        <v>46035</v>
      </c>
      <c r="I152" s="87">
        <f t="shared" si="79"/>
        <v>46038</v>
      </c>
      <c r="J152" s="87">
        <f t="shared" si="80"/>
        <v>46040</v>
      </c>
      <c r="K152" s="2593"/>
      <c r="L152" s="14"/>
    </row>
    <row r="153" spans="1:12" s="70" customFormat="1" ht="20.100000000000001" hidden="1" customHeight="1">
      <c r="A153" s="3035" t="s">
        <v>1741</v>
      </c>
      <c r="B153" s="1376" t="e">
        <f>WEEKNUM(#REF!)</f>
        <v>#REF!</v>
      </c>
      <c r="C153" s="3059" t="s">
        <v>2396</v>
      </c>
      <c r="D153" s="2492" t="s">
        <v>3671</v>
      </c>
      <c r="E153" s="87">
        <v>46004</v>
      </c>
      <c r="F153" s="87">
        <f t="shared" si="76"/>
        <v>46036</v>
      </c>
      <c r="G153" s="87">
        <f t="shared" si="77"/>
        <v>46039</v>
      </c>
      <c r="H153" s="87">
        <f t="shared" si="78"/>
        <v>46044</v>
      </c>
      <c r="I153" s="87">
        <f t="shared" si="79"/>
        <v>46047</v>
      </c>
      <c r="J153" s="87">
        <f t="shared" si="80"/>
        <v>46049</v>
      </c>
      <c r="K153" s="2593"/>
      <c r="L153" s="14"/>
    </row>
    <row r="154" spans="1:12" s="70" customFormat="1" ht="20.100000000000001" hidden="1" customHeight="1">
      <c r="A154" s="3035" t="s">
        <v>3672</v>
      </c>
      <c r="B154" s="1376" t="e">
        <f>WEEKNUM(#REF!)</f>
        <v>#REF!</v>
      </c>
      <c r="C154" s="3059" t="s">
        <v>2617</v>
      </c>
      <c r="D154" s="2492" t="s">
        <v>3673</v>
      </c>
      <c r="E154" s="87">
        <v>46009</v>
      </c>
      <c r="F154" s="87">
        <f t="shared" si="76"/>
        <v>46041</v>
      </c>
      <c r="G154" s="87">
        <f t="shared" si="77"/>
        <v>46044</v>
      </c>
      <c r="H154" s="87">
        <f t="shared" si="78"/>
        <v>46049</v>
      </c>
      <c r="I154" s="87">
        <f t="shared" si="79"/>
        <v>46052</v>
      </c>
      <c r="J154" s="87">
        <f t="shared" si="80"/>
        <v>46054</v>
      </c>
      <c r="K154" s="2593"/>
      <c r="L154" s="14"/>
    </row>
    <row r="155" spans="1:12" s="70" customFormat="1" ht="20.100000000000001" hidden="1" customHeight="1">
      <c r="A155" s="3035" t="s">
        <v>1857</v>
      </c>
      <c r="B155" s="1376" t="e">
        <f>WEEKNUM(#REF!)</f>
        <v>#REF!</v>
      </c>
      <c r="C155" s="2664" t="s">
        <v>3409</v>
      </c>
      <c r="D155" s="2492" t="s">
        <v>3674</v>
      </c>
      <c r="E155" s="87">
        <v>46020</v>
      </c>
      <c r="F155" s="87">
        <f t="shared" si="76"/>
        <v>46052</v>
      </c>
      <c r="G155" s="87">
        <f t="shared" si="77"/>
        <v>46055</v>
      </c>
      <c r="H155" s="87">
        <f t="shared" si="78"/>
        <v>46060</v>
      </c>
      <c r="I155" s="87">
        <f t="shared" si="79"/>
        <v>46063</v>
      </c>
      <c r="J155" s="87">
        <f t="shared" si="80"/>
        <v>46065</v>
      </c>
      <c r="K155" s="2593"/>
      <c r="L155" s="14"/>
    </row>
    <row r="156" spans="1:12" s="70" customFormat="1" ht="20.100000000000001" hidden="1" customHeight="1">
      <c r="A156" s="3035" t="s">
        <v>3536</v>
      </c>
      <c r="B156" s="1376">
        <v>1</v>
      </c>
      <c r="C156" s="2664" t="s">
        <v>2960</v>
      </c>
      <c r="D156" s="2492" t="s">
        <v>3675</v>
      </c>
      <c r="E156" s="87">
        <v>46029</v>
      </c>
      <c r="F156" s="87">
        <f t="shared" si="76"/>
        <v>46061</v>
      </c>
      <c r="G156" s="87">
        <f t="shared" si="77"/>
        <v>46064</v>
      </c>
      <c r="H156" s="87">
        <f t="shared" si="78"/>
        <v>46069</v>
      </c>
      <c r="I156" s="87">
        <f t="shared" si="79"/>
        <v>46072</v>
      </c>
      <c r="J156" s="87">
        <f t="shared" si="80"/>
        <v>46074</v>
      </c>
      <c r="K156" s="2593"/>
      <c r="L156" s="14"/>
    </row>
    <row r="157" spans="1:12" s="70" customFormat="1" ht="20.100000000000001" hidden="1" customHeight="1">
      <c r="A157" s="3035" t="s">
        <v>3676</v>
      </c>
      <c r="B157" s="1376" t="e">
        <f>WEEKNUM(#REF!)</f>
        <v>#REF!</v>
      </c>
      <c r="C157" s="3059" t="s">
        <v>2621</v>
      </c>
      <c r="D157" s="2492" t="s">
        <v>3677</v>
      </c>
      <c r="E157" s="87">
        <v>46031</v>
      </c>
      <c r="F157" s="87">
        <f t="shared" ref="F157:F160" si="81">E157+32</f>
        <v>46063</v>
      </c>
      <c r="G157" s="87">
        <f t="shared" ref="G157:G164" si="82">E157+35</f>
        <v>46066</v>
      </c>
      <c r="H157" s="87">
        <f t="shared" ref="H157:H164" si="83">E157+40</f>
        <v>46071</v>
      </c>
      <c r="I157" s="87">
        <f t="shared" ref="I157:I164" si="84">E157+43</f>
        <v>46074</v>
      </c>
      <c r="J157" s="87">
        <f t="shared" ref="J157:J164" si="85">E157+45</f>
        <v>46076</v>
      </c>
      <c r="K157" s="2593"/>
      <c r="L157" s="14"/>
    </row>
    <row r="158" spans="1:12" s="70" customFormat="1" ht="20.100000000000001" hidden="1" customHeight="1">
      <c r="A158" s="3035" t="s">
        <v>3678</v>
      </c>
      <c r="B158" s="1376" t="e">
        <f>WEEKNUM(#REF!)</f>
        <v>#REF!</v>
      </c>
      <c r="C158" s="3059" t="s">
        <v>3032</v>
      </c>
      <c r="D158" s="2492" t="s">
        <v>3679</v>
      </c>
      <c r="E158" s="87">
        <v>46037</v>
      </c>
      <c r="F158" s="87">
        <f t="shared" si="81"/>
        <v>46069</v>
      </c>
      <c r="G158" s="87">
        <f t="shared" si="82"/>
        <v>46072</v>
      </c>
      <c r="H158" s="87">
        <f t="shared" si="83"/>
        <v>46077</v>
      </c>
      <c r="I158" s="87">
        <f t="shared" si="84"/>
        <v>46080</v>
      </c>
      <c r="J158" s="87">
        <f t="shared" si="85"/>
        <v>46082</v>
      </c>
      <c r="K158" s="2593"/>
      <c r="L158" s="14"/>
    </row>
    <row r="159" spans="1:12" s="70" customFormat="1" ht="20.100000000000001" hidden="1" customHeight="1">
      <c r="A159" s="3035" t="s">
        <v>3680</v>
      </c>
      <c r="B159" s="1376" t="e">
        <f>WEEKNUM(#REF!)</f>
        <v>#REF!</v>
      </c>
      <c r="C159" s="3059" t="s">
        <v>3504</v>
      </c>
      <c r="D159" s="2492" t="s">
        <v>3681</v>
      </c>
      <c r="E159" s="87">
        <v>46050</v>
      </c>
      <c r="F159" s="87">
        <f t="shared" si="81"/>
        <v>46082</v>
      </c>
      <c r="G159" s="87">
        <f t="shared" si="82"/>
        <v>46085</v>
      </c>
      <c r="H159" s="87">
        <f t="shared" si="83"/>
        <v>46090</v>
      </c>
      <c r="I159" s="87">
        <f t="shared" si="84"/>
        <v>46093</v>
      </c>
      <c r="J159" s="87">
        <f t="shared" si="85"/>
        <v>46095</v>
      </c>
      <c r="K159" s="2593"/>
      <c r="L159" s="14"/>
    </row>
    <row r="160" spans="1:12" s="70" customFormat="1" ht="20.100000000000001" hidden="1" customHeight="1">
      <c r="A160" s="3035" t="s">
        <v>2571</v>
      </c>
      <c r="B160" s="1376" t="e">
        <f>WEEKNUM(#REF!)</f>
        <v>#REF!</v>
      </c>
      <c r="C160" s="3059" t="s">
        <v>2709</v>
      </c>
      <c r="D160" s="2492" t="s">
        <v>3682</v>
      </c>
      <c r="E160" s="87">
        <v>46052</v>
      </c>
      <c r="F160" s="87">
        <f t="shared" si="81"/>
        <v>46084</v>
      </c>
      <c r="G160" s="87">
        <f t="shared" si="82"/>
        <v>46087</v>
      </c>
      <c r="H160" s="87">
        <f t="shared" si="83"/>
        <v>46092</v>
      </c>
      <c r="I160" s="87">
        <f t="shared" si="84"/>
        <v>46095</v>
      </c>
      <c r="J160" s="87">
        <f t="shared" si="85"/>
        <v>46097</v>
      </c>
      <c r="K160" s="2593"/>
      <c r="L160" s="14"/>
    </row>
    <row r="161" spans="1:12" s="70" customFormat="1" ht="20.100000000000001" hidden="1" customHeight="1">
      <c r="A161" s="3035" t="s">
        <v>3683</v>
      </c>
      <c r="B161" s="1376" t="e">
        <f>WEEKNUM(#REF!)</f>
        <v>#REF!</v>
      </c>
      <c r="C161" s="3059" t="s">
        <v>3684</v>
      </c>
      <c r="D161" s="2492" t="s">
        <v>3685</v>
      </c>
      <c r="E161" s="87">
        <v>46063</v>
      </c>
      <c r="F161" s="3046" t="s">
        <v>1581</v>
      </c>
      <c r="G161" s="87">
        <f t="shared" si="82"/>
        <v>46098</v>
      </c>
      <c r="H161" s="87">
        <f t="shared" si="83"/>
        <v>46103</v>
      </c>
      <c r="I161" s="87">
        <f t="shared" si="84"/>
        <v>46106</v>
      </c>
      <c r="J161" s="87">
        <f t="shared" si="85"/>
        <v>46108</v>
      </c>
      <c r="K161" s="2593"/>
      <c r="L161" s="14"/>
    </row>
    <row r="162" spans="1:12" s="70" customFormat="1" ht="20.100000000000001" hidden="1" customHeight="1">
      <c r="A162" s="3035"/>
      <c r="B162" s="1376" t="e">
        <f>WEEKNUM(#REF!)</f>
        <v>#REF!</v>
      </c>
      <c r="C162" s="3059" t="s">
        <v>1946</v>
      </c>
      <c r="D162" s="2492" t="s">
        <v>3686</v>
      </c>
      <c r="E162" s="87">
        <v>46068</v>
      </c>
      <c r="F162" s="3046" t="s">
        <v>1581</v>
      </c>
      <c r="G162" s="87">
        <f t="shared" si="82"/>
        <v>46103</v>
      </c>
      <c r="H162" s="87">
        <f t="shared" si="83"/>
        <v>46108</v>
      </c>
      <c r="I162" s="87">
        <f t="shared" si="84"/>
        <v>46111</v>
      </c>
      <c r="J162" s="87">
        <f t="shared" si="85"/>
        <v>46113</v>
      </c>
      <c r="K162" s="2593"/>
      <c r="L162" s="14"/>
    </row>
    <row r="163" spans="1:12" s="70" customFormat="1" ht="20.100000000000001" hidden="1" customHeight="1">
      <c r="A163" s="3035" t="s">
        <v>2645</v>
      </c>
      <c r="B163" s="1376" t="e">
        <f>WEEKNUM(#REF!)</f>
        <v>#REF!</v>
      </c>
      <c r="C163" s="3059" t="s">
        <v>2715</v>
      </c>
      <c r="D163" s="2492" t="s">
        <v>3687</v>
      </c>
      <c r="E163" s="87">
        <v>46076</v>
      </c>
      <c r="F163" s="3046" t="s">
        <v>1581</v>
      </c>
      <c r="G163" s="87">
        <f t="shared" si="82"/>
        <v>46111</v>
      </c>
      <c r="H163" s="87">
        <f t="shared" si="83"/>
        <v>46116</v>
      </c>
      <c r="I163" s="87">
        <f t="shared" si="84"/>
        <v>46119</v>
      </c>
      <c r="J163" s="87">
        <f t="shared" si="85"/>
        <v>46121</v>
      </c>
      <c r="K163" s="2593"/>
      <c r="L163" s="14"/>
    </row>
    <row r="164" spans="1:12" s="70" customFormat="1" ht="20.100000000000001" hidden="1" customHeight="1">
      <c r="A164" s="3035" t="s">
        <v>1762</v>
      </c>
      <c r="B164" s="1376" t="e">
        <f>WEEKNUM(#REF!)</f>
        <v>#REF!</v>
      </c>
      <c r="C164" s="3059" t="s">
        <v>1762</v>
      </c>
      <c r="D164" s="2492" t="s">
        <v>3688</v>
      </c>
      <c r="E164" s="87">
        <v>46085</v>
      </c>
      <c r="F164" s="3046" t="s">
        <v>1581</v>
      </c>
      <c r="G164" s="87">
        <f t="shared" si="82"/>
        <v>46120</v>
      </c>
      <c r="H164" s="87">
        <f t="shared" si="83"/>
        <v>46125</v>
      </c>
      <c r="I164" s="87">
        <f t="shared" si="84"/>
        <v>46128</v>
      </c>
      <c r="J164" s="87">
        <f t="shared" si="85"/>
        <v>46130</v>
      </c>
      <c r="K164" s="2593"/>
      <c r="L164" s="14"/>
    </row>
    <row r="165" spans="1:12" s="70" customFormat="1" ht="20.100000000000001" hidden="1" customHeight="1">
      <c r="A165" s="3035"/>
      <c r="B165" s="1376" t="e">
        <f>WEEKNUM(#REF!)</f>
        <v>#REF!</v>
      </c>
      <c r="C165" s="3059" t="s">
        <v>1768</v>
      </c>
      <c r="D165" s="2492" t="s">
        <v>3689</v>
      </c>
      <c r="E165" s="87">
        <v>46089</v>
      </c>
      <c r="F165" s="3046" t="s">
        <v>1581</v>
      </c>
      <c r="G165" s="87">
        <f>E165+35</f>
        <v>46124</v>
      </c>
      <c r="H165" s="3046" t="s">
        <v>1581</v>
      </c>
      <c r="I165" s="87">
        <f>E165+43</f>
        <v>46132</v>
      </c>
      <c r="J165" s="3046" t="s">
        <v>1581</v>
      </c>
      <c r="K165" s="2593"/>
      <c r="L165" s="14"/>
    </row>
    <row r="166" spans="1:12" s="70" customFormat="1" ht="20.100000000000001" hidden="1" customHeight="1">
      <c r="A166" s="3035"/>
      <c r="B166" s="357"/>
      <c r="C166" s="26" t="s">
        <v>112</v>
      </c>
      <c r="D166" s="100"/>
      <c r="E166" s="114"/>
      <c r="F166" s="77"/>
      <c r="G166" s="81"/>
      <c r="H166" s="699"/>
      <c r="I166" s="60"/>
      <c r="J166" s="77"/>
      <c r="K166" s="60"/>
      <c r="L166" s="60"/>
    </row>
    <row r="167" spans="1:12" s="70" customFormat="1" ht="20.100000000000001" customHeight="1">
      <c r="A167" s="357"/>
      <c r="B167" s="357"/>
      <c r="C167" s="69"/>
      <c r="D167" s="100"/>
      <c r="E167" s="114"/>
      <c r="F167" s="77"/>
      <c r="G167" s="81"/>
      <c r="H167" s="699"/>
      <c r="I167" s="60"/>
      <c r="J167" s="77"/>
      <c r="K167" s="60"/>
      <c r="L167" s="60"/>
    </row>
    <row r="168" spans="1:12" s="70" customFormat="1" ht="20.100000000000001" hidden="1" customHeight="1">
      <c r="A168" s="357"/>
      <c r="B168" s="2585"/>
      <c r="C168" s="4603" t="s">
        <v>221</v>
      </c>
      <c r="D168" s="4604"/>
      <c r="E168" s="4607" t="s">
        <v>100</v>
      </c>
      <c r="F168" s="2346" t="s">
        <v>271</v>
      </c>
      <c r="G168" s="90" t="s">
        <v>223</v>
      </c>
      <c r="H168" s="90" t="s">
        <v>644</v>
      </c>
      <c r="I168" s="90" t="s">
        <v>803</v>
      </c>
      <c r="J168" s="2593"/>
      <c r="K168" s="2546"/>
    </row>
    <row r="169" spans="1:12" s="70" customFormat="1" ht="20.100000000000001" hidden="1" customHeight="1" thickBot="1">
      <c r="A169" s="357"/>
      <c r="B169" s="2677" t="s">
        <v>3631</v>
      </c>
      <c r="C169" s="4605"/>
      <c r="D169" s="4606"/>
      <c r="E169" s="4608"/>
      <c r="F169" s="2666" t="s">
        <v>3458</v>
      </c>
      <c r="G169" s="92" t="s">
        <v>3596</v>
      </c>
      <c r="H169" s="92" t="s">
        <v>3214</v>
      </c>
      <c r="I169" s="92" t="s">
        <v>3336</v>
      </c>
      <c r="J169" s="2593"/>
    </row>
    <row r="170" spans="1:12" s="70" customFormat="1" ht="20.100000000000001" hidden="1" customHeight="1" thickTop="1">
      <c r="A170" s="3035" t="s">
        <v>2842</v>
      </c>
      <c r="B170" s="1376">
        <v>11</v>
      </c>
      <c r="C170" s="3059" t="s">
        <v>2593</v>
      </c>
      <c r="D170" s="2492" t="s">
        <v>3690</v>
      </c>
      <c r="E170" s="87">
        <v>46094</v>
      </c>
      <c r="F170" s="87">
        <f t="shared" ref="F170:F174" si="86">E170+32</f>
        <v>46126</v>
      </c>
      <c r="G170" s="87">
        <f t="shared" ref="G170:G174" si="87">F170+5</f>
        <v>46131</v>
      </c>
      <c r="H170" s="87">
        <f t="shared" ref="H170:H174" si="88">E170+40</f>
        <v>46134</v>
      </c>
      <c r="I170" s="87">
        <f t="shared" ref="I170:I174" si="89">E170+43</f>
        <v>46137</v>
      </c>
      <c r="J170" s="2593"/>
    </row>
    <row r="171" spans="1:12" s="70" customFormat="1" ht="20.100000000000001" hidden="1" customHeight="1">
      <c r="A171" s="3035" t="s">
        <v>3691</v>
      </c>
      <c r="B171" s="1376">
        <v>12</v>
      </c>
      <c r="C171" s="2921" t="s">
        <v>1573</v>
      </c>
      <c r="D171" s="2492" t="s">
        <v>3692</v>
      </c>
      <c r="E171" s="706"/>
      <c r="F171" s="706"/>
      <c r="G171" s="706"/>
      <c r="H171" s="706"/>
      <c r="I171" s="706"/>
      <c r="J171" s="2593"/>
    </row>
    <row r="172" spans="1:12" s="70" customFormat="1" ht="20.100000000000001" hidden="1" customHeight="1">
      <c r="A172" s="3035"/>
      <c r="B172" s="1376">
        <v>13</v>
      </c>
      <c r="C172" s="3059" t="s">
        <v>3667</v>
      </c>
      <c r="D172" s="2492" t="s">
        <v>3693</v>
      </c>
      <c r="E172" s="87">
        <v>46104</v>
      </c>
      <c r="F172" s="87">
        <f t="shared" si="86"/>
        <v>46136</v>
      </c>
      <c r="G172" s="87">
        <f t="shared" si="87"/>
        <v>46141</v>
      </c>
      <c r="H172" s="87">
        <f t="shared" si="88"/>
        <v>46144</v>
      </c>
      <c r="I172" s="87">
        <f t="shared" si="89"/>
        <v>46147</v>
      </c>
      <c r="J172" s="2593"/>
    </row>
    <row r="173" spans="1:12" s="70" customFormat="1" ht="20.100000000000001" hidden="1" customHeight="1">
      <c r="A173" s="3035" t="s">
        <v>1953</v>
      </c>
      <c r="B173" s="1376">
        <v>14</v>
      </c>
      <c r="C173" s="3059" t="s">
        <v>1745</v>
      </c>
      <c r="D173" s="2492" t="s">
        <v>3694</v>
      </c>
      <c r="E173" s="87">
        <v>46111</v>
      </c>
      <c r="F173" s="87">
        <f t="shared" si="86"/>
        <v>46143</v>
      </c>
      <c r="G173" s="87">
        <f t="shared" si="87"/>
        <v>46148</v>
      </c>
      <c r="H173" s="87">
        <f t="shared" si="88"/>
        <v>46151</v>
      </c>
      <c r="I173" s="87">
        <f t="shared" si="89"/>
        <v>46154</v>
      </c>
      <c r="J173" s="2593"/>
    </row>
    <row r="174" spans="1:12" s="70" customFormat="1" ht="20.100000000000001" hidden="1" customHeight="1">
      <c r="A174" s="3035"/>
      <c r="B174" s="1376">
        <v>15</v>
      </c>
      <c r="C174" s="3059" t="s">
        <v>1846</v>
      </c>
      <c r="D174" s="2492" t="s">
        <v>3695</v>
      </c>
      <c r="E174" s="87">
        <v>46118</v>
      </c>
      <c r="F174" s="87">
        <f t="shared" si="86"/>
        <v>46150</v>
      </c>
      <c r="G174" s="87">
        <f t="shared" si="87"/>
        <v>46155</v>
      </c>
      <c r="H174" s="87">
        <f t="shared" si="88"/>
        <v>46158</v>
      </c>
      <c r="I174" s="87">
        <f t="shared" si="89"/>
        <v>46161</v>
      </c>
      <c r="J174" s="2593"/>
    </row>
    <row r="175" spans="1:12" s="70" customFormat="1" ht="20.100000000000001" hidden="1" customHeight="1">
      <c r="A175" s="3035"/>
      <c r="B175" s="357"/>
      <c r="C175" s="26" t="s">
        <v>112</v>
      </c>
      <c r="D175" s="100"/>
      <c r="E175" s="114"/>
      <c r="F175" s="77"/>
      <c r="G175" s="81"/>
      <c r="H175" s="699"/>
      <c r="I175" s="60"/>
      <c r="J175" s="77"/>
      <c r="L175" s="60"/>
    </row>
    <row r="176" spans="1:12" s="70" customFormat="1" ht="20.100000000000001" hidden="1" customHeight="1">
      <c r="A176" s="3035"/>
      <c r="B176" s="357"/>
      <c r="C176" s="26"/>
      <c r="D176" s="100"/>
      <c r="E176" s="114"/>
      <c r="F176" s="77"/>
      <c r="G176" s="81"/>
      <c r="H176" s="699"/>
      <c r="I176" s="60"/>
      <c r="J176" s="77"/>
      <c r="K176" s="60"/>
      <c r="L176" s="60"/>
    </row>
    <row r="177" spans="1:12" s="70" customFormat="1" ht="20.100000000000001" hidden="1" customHeight="1">
      <c r="A177" s="3035"/>
      <c r="B177" s="357"/>
      <c r="C177" s="26"/>
      <c r="D177" s="100"/>
      <c r="E177" s="114"/>
      <c r="F177" s="77"/>
      <c r="G177" s="81"/>
      <c r="H177" s="699"/>
      <c r="I177" s="60"/>
      <c r="J177" s="77"/>
      <c r="K177" s="60"/>
      <c r="L177" s="60"/>
    </row>
    <row r="178" spans="1:12" s="70" customFormat="1" ht="20.100000000000001" hidden="1" customHeight="1">
      <c r="A178" s="357"/>
      <c r="B178" s="2585"/>
      <c r="C178" s="4603" t="s">
        <v>221</v>
      </c>
      <c r="D178" s="4604"/>
      <c r="E178" s="4607" t="s">
        <v>100</v>
      </c>
      <c r="F178" s="90" t="s">
        <v>223</v>
      </c>
      <c r="G178" s="90" t="s">
        <v>803</v>
      </c>
      <c r="H178" s="90" t="s">
        <v>644</v>
      </c>
      <c r="I178" s="90" t="s">
        <v>198</v>
      </c>
      <c r="J178" s="2593"/>
      <c r="K178" s="2546"/>
    </row>
    <row r="179" spans="1:12" s="70" customFormat="1" ht="20.100000000000001" hidden="1" customHeight="1" thickBot="1">
      <c r="A179" s="357"/>
      <c r="B179" s="2677" t="s">
        <v>3631</v>
      </c>
      <c r="C179" s="4605"/>
      <c r="D179" s="4606"/>
      <c r="E179" s="4608"/>
      <c r="F179" s="2666" t="s">
        <v>3696</v>
      </c>
      <c r="G179" s="92" t="s">
        <v>3335</v>
      </c>
      <c r="H179" s="92" t="s">
        <v>3214</v>
      </c>
      <c r="I179" s="92" t="s">
        <v>3697</v>
      </c>
      <c r="J179" s="2593"/>
    </row>
    <row r="180" spans="1:12" s="70" customFormat="1" ht="20.100000000000001" hidden="1" customHeight="1" thickTop="1">
      <c r="A180" s="3035" t="s">
        <v>3698</v>
      </c>
      <c r="B180" s="1376">
        <v>16</v>
      </c>
      <c r="C180" s="4066" t="s">
        <v>1573</v>
      </c>
      <c r="D180" s="2492" t="s">
        <v>3699</v>
      </c>
      <c r="E180" s="706">
        <v>46125</v>
      </c>
      <c r="F180" s="706">
        <f>E180+31</f>
        <v>46156</v>
      </c>
      <c r="G180" s="706">
        <f>F180+7</f>
        <v>46163</v>
      </c>
      <c r="H180" s="706">
        <f>G180+2</f>
        <v>46165</v>
      </c>
      <c r="I180" s="706">
        <f>H180+6</f>
        <v>46171</v>
      </c>
      <c r="J180" s="2593"/>
    </row>
    <row r="181" spans="1:12" s="70" customFormat="1" ht="20.100000000000001" hidden="1" customHeight="1">
      <c r="A181" s="3035"/>
      <c r="B181" s="1376">
        <f>B180+1</f>
        <v>17</v>
      </c>
      <c r="C181" s="3059" t="s">
        <v>1739</v>
      </c>
      <c r="D181" s="2492" t="s">
        <v>3700</v>
      </c>
      <c r="E181" s="87">
        <v>46135</v>
      </c>
      <c r="F181" s="87">
        <f t="shared" ref="F181:F186" si="90">E181+31</f>
        <v>46166</v>
      </c>
      <c r="G181" s="87">
        <f t="shared" ref="G181:G186" si="91">F181+7</f>
        <v>46173</v>
      </c>
      <c r="H181" s="87">
        <f t="shared" ref="H181:H186" si="92">G181+2</f>
        <v>46175</v>
      </c>
      <c r="I181" s="87">
        <f t="shared" ref="I181:I186" si="93">H181+6</f>
        <v>46181</v>
      </c>
      <c r="J181" s="2593"/>
    </row>
    <row r="182" spans="1:12" s="70" customFormat="1" ht="20.100000000000001" hidden="1" customHeight="1">
      <c r="A182" s="3035"/>
      <c r="B182" s="1376">
        <f t="shared" ref="B182:B186" si="94">B181+1</f>
        <v>18</v>
      </c>
      <c r="C182" s="3059" t="s">
        <v>2617</v>
      </c>
      <c r="D182" s="2492" t="s">
        <v>3701</v>
      </c>
      <c r="E182" s="87">
        <v>46140</v>
      </c>
      <c r="F182" s="87">
        <f t="shared" si="90"/>
        <v>46171</v>
      </c>
      <c r="G182" s="87">
        <f t="shared" si="91"/>
        <v>46178</v>
      </c>
      <c r="H182" s="87">
        <f t="shared" si="92"/>
        <v>46180</v>
      </c>
      <c r="I182" s="87">
        <f t="shared" si="93"/>
        <v>46186</v>
      </c>
      <c r="J182" s="2593"/>
    </row>
    <row r="183" spans="1:12" s="70" customFormat="1" ht="20.100000000000001" hidden="1" customHeight="1">
      <c r="A183" s="3035"/>
      <c r="B183" s="1376">
        <f t="shared" si="94"/>
        <v>19</v>
      </c>
      <c r="C183" s="3059" t="s">
        <v>2596</v>
      </c>
      <c r="D183" s="2492" t="s">
        <v>3702</v>
      </c>
      <c r="E183" s="87">
        <v>46148</v>
      </c>
      <c r="F183" s="87">
        <f t="shared" si="90"/>
        <v>46179</v>
      </c>
      <c r="G183" s="87">
        <f t="shared" si="91"/>
        <v>46186</v>
      </c>
      <c r="H183" s="87">
        <f t="shared" si="92"/>
        <v>46188</v>
      </c>
      <c r="I183" s="87">
        <f t="shared" si="93"/>
        <v>46194</v>
      </c>
      <c r="J183" s="2593"/>
    </row>
    <row r="184" spans="1:12" s="70" customFormat="1" ht="20.100000000000001" hidden="1" customHeight="1">
      <c r="A184" s="3035"/>
      <c r="B184" s="1376">
        <f t="shared" si="94"/>
        <v>20</v>
      </c>
      <c r="C184" s="3059" t="s">
        <v>2785</v>
      </c>
      <c r="D184" s="2492" t="s">
        <v>3703</v>
      </c>
      <c r="E184" s="87">
        <v>46155</v>
      </c>
      <c r="F184" s="87">
        <f t="shared" si="90"/>
        <v>46186</v>
      </c>
      <c r="G184" s="87">
        <f t="shared" si="91"/>
        <v>46193</v>
      </c>
      <c r="H184" s="87">
        <f t="shared" si="92"/>
        <v>46195</v>
      </c>
      <c r="I184" s="87">
        <f t="shared" si="93"/>
        <v>46201</v>
      </c>
      <c r="J184" s="2593"/>
    </row>
    <row r="185" spans="1:12" s="70" customFormat="1" ht="20.100000000000001" hidden="1" customHeight="1">
      <c r="A185" s="3035" t="s">
        <v>3704</v>
      </c>
      <c r="B185" s="1376">
        <f t="shared" si="94"/>
        <v>21</v>
      </c>
      <c r="C185" s="3059" t="s">
        <v>3034</v>
      </c>
      <c r="D185" s="2492" t="s">
        <v>3705</v>
      </c>
      <c r="E185" s="87">
        <v>46163</v>
      </c>
      <c r="F185" s="87">
        <f t="shared" si="90"/>
        <v>46194</v>
      </c>
      <c r="G185" s="87">
        <f t="shared" si="91"/>
        <v>46201</v>
      </c>
      <c r="H185" s="87">
        <f t="shared" si="92"/>
        <v>46203</v>
      </c>
      <c r="I185" s="87">
        <f t="shared" si="93"/>
        <v>46209</v>
      </c>
      <c r="J185" s="2593"/>
    </row>
    <row r="186" spans="1:12" s="70" customFormat="1" ht="20.100000000000001" hidden="1" customHeight="1">
      <c r="A186" s="3035" t="s">
        <v>3706</v>
      </c>
      <c r="B186" s="1376">
        <f t="shared" si="94"/>
        <v>22</v>
      </c>
      <c r="C186" s="3059" t="s">
        <v>3032</v>
      </c>
      <c r="D186" s="2492" t="s">
        <v>3707</v>
      </c>
      <c r="E186" s="87">
        <v>46168</v>
      </c>
      <c r="F186" s="87">
        <f t="shared" si="90"/>
        <v>46199</v>
      </c>
      <c r="G186" s="87">
        <f t="shared" si="91"/>
        <v>46206</v>
      </c>
      <c r="H186" s="87">
        <f t="shared" si="92"/>
        <v>46208</v>
      </c>
      <c r="I186" s="87">
        <f t="shared" si="93"/>
        <v>46214</v>
      </c>
      <c r="J186" s="2593"/>
    </row>
    <row r="187" spans="1:12" s="70" customFormat="1" ht="20.100000000000001" hidden="1" customHeight="1">
      <c r="A187" s="3035"/>
      <c r="B187" s="357"/>
      <c r="C187" s="26" t="s">
        <v>112</v>
      </c>
      <c r="D187" s="100"/>
      <c r="E187" s="114"/>
      <c r="F187" s="77"/>
      <c r="G187" s="81"/>
      <c r="H187" s="699"/>
      <c r="I187" s="60"/>
      <c r="J187" s="77"/>
      <c r="K187" s="60"/>
      <c r="L187" s="60"/>
    </row>
    <row r="188" spans="1:12" s="70" customFormat="1" ht="18.75" hidden="1" customHeight="1">
      <c r="A188" s="357"/>
      <c r="B188" s="357"/>
      <c r="C188" s="69"/>
      <c r="D188" s="100"/>
      <c r="E188" s="114"/>
      <c r="F188" s="77"/>
      <c r="G188" s="81"/>
      <c r="H188" s="699"/>
      <c r="I188" s="60"/>
      <c r="J188" s="77"/>
      <c r="K188" s="60"/>
      <c r="L188" s="60"/>
    </row>
    <row r="189" spans="1:12" s="70" customFormat="1" ht="18.75" hidden="1" customHeight="1">
      <c r="A189" s="357"/>
      <c r="B189" s="2585"/>
      <c r="C189" s="4603" t="s">
        <v>221</v>
      </c>
      <c r="D189" s="4604"/>
      <c r="E189" s="4607" t="s">
        <v>100</v>
      </c>
      <c r="F189" s="2346" t="s">
        <v>271</v>
      </c>
      <c r="G189" s="90" t="s">
        <v>223</v>
      </c>
      <c r="H189" s="90" t="s">
        <v>644</v>
      </c>
      <c r="I189" s="90" t="s">
        <v>803</v>
      </c>
      <c r="J189" s="2593"/>
      <c r="K189" s="2546"/>
    </row>
    <row r="190" spans="1:12" s="70" customFormat="1" ht="18.75" hidden="1" customHeight="1" thickBot="1">
      <c r="A190" s="357"/>
      <c r="B190" s="2677" t="s">
        <v>3631</v>
      </c>
      <c r="C190" s="4605"/>
      <c r="D190" s="4606"/>
      <c r="E190" s="4608"/>
      <c r="F190" s="2666" t="s">
        <v>3458</v>
      </c>
      <c r="G190" s="92" t="s">
        <v>3596</v>
      </c>
      <c r="H190" s="92" t="s">
        <v>3214</v>
      </c>
      <c r="I190" s="92" t="s">
        <v>3336</v>
      </c>
      <c r="J190" s="2593"/>
    </row>
    <row r="191" spans="1:12" s="70" customFormat="1" ht="18.75" hidden="1" customHeight="1" thickTop="1">
      <c r="A191" s="3035" t="s">
        <v>2842</v>
      </c>
      <c r="B191" s="1376">
        <v>11</v>
      </c>
      <c r="C191" s="3059" t="s">
        <v>2593</v>
      </c>
      <c r="D191" s="2492" t="s">
        <v>3690</v>
      </c>
      <c r="E191" s="87">
        <v>46094</v>
      </c>
      <c r="F191" s="87">
        <f>E191+32</f>
        <v>46126</v>
      </c>
      <c r="G191" s="87">
        <f>F191+5</f>
        <v>46131</v>
      </c>
      <c r="H191" s="87">
        <f>E191+40</f>
        <v>46134</v>
      </c>
      <c r="I191" s="87">
        <f>E191+43</f>
        <v>46137</v>
      </c>
      <c r="J191" s="2593"/>
    </row>
    <row r="192" spans="1:12" s="70" customFormat="1" ht="18.75" hidden="1" customHeight="1">
      <c r="A192" s="3035" t="s">
        <v>3691</v>
      </c>
      <c r="B192" s="1376">
        <v>12</v>
      </c>
      <c r="C192" s="2921" t="s">
        <v>1573</v>
      </c>
      <c r="D192" s="2492" t="s">
        <v>3692</v>
      </c>
      <c r="E192" s="706"/>
      <c r="F192" s="706"/>
      <c r="G192" s="706"/>
      <c r="H192" s="706"/>
      <c r="I192" s="706"/>
      <c r="J192" s="2593"/>
    </row>
    <row r="193" spans="1:12" s="70" customFormat="1" ht="18.75" hidden="1" customHeight="1">
      <c r="A193" s="3035"/>
      <c r="B193" s="1376">
        <v>13</v>
      </c>
      <c r="C193" s="3059" t="s">
        <v>3667</v>
      </c>
      <c r="D193" s="2492" t="s">
        <v>3693</v>
      </c>
      <c r="E193" s="87">
        <v>46104</v>
      </c>
      <c r="F193" s="87">
        <f>E193+32</f>
        <v>46136</v>
      </c>
      <c r="G193" s="87">
        <f>F193+5</f>
        <v>46141</v>
      </c>
      <c r="H193" s="87">
        <f>E193+40</f>
        <v>46144</v>
      </c>
      <c r="I193" s="87">
        <f>E193+43</f>
        <v>46147</v>
      </c>
      <c r="J193" s="2593"/>
    </row>
    <row r="194" spans="1:12" s="70" customFormat="1" ht="18.75" hidden="1" customHeight="1">
      <c r="A194" s="3035" t="s">
        <v>1953</v>
      </c>
      <c r="B194" s="1376">
        <v>14</v>
      </c>
      <c r="C194" s="3059" t="s">
        <v>1745</v>
      </c>
      <c r="D194" s="2492" t="s">
        <v>3694</v>
      </c>
      <c r="E194" s="87">
        <v>46111</v>
      </c>
      <c r="F194" s="87">
        <f>E194+32</f>
        <v>46143</v>
      </c>
      <c r="G194" s="87">
        <f>F194+5</f>
        <v>46148</v>
      </c>
      <c r="H194" s="87">
        <f>E194+40</f>
        <v>46151</v>
      </c>
      <c r="I194" s="87">
        <f>E194+43</f>
        <v>46154</v>
      </c>
      <c r="J194" s="2593"/>
    </row>
    <row r="195" spans="1:12" s="70" customFormat="1" ht="18.75" hidden="1" customHeight="1">
      <c r="A195" s="3035"/>
      <c r="B195" s="1376">
        <v>15</v>
      </c>
      <c r="C195" s="3059" t="s">
        <v>1846</v>
      </c>
      <c r="D195" s="2492" t="s">
        <v>3695</v>
      </c>
      <c r="E195" s="87">
        <v>46118</v>
      </c>
      <c r="F195" s="87">
        <f>E195+32</f>
        <v>46150</v>
      </c>
      <c r="G195" s="87">
        <f>F195+5</f>
        <v>46155</v>
      </c>
      <c r="H195" s="87">
        <f>E195+40</f>
        <v>46158</v>
      </c>
      <c r="I195" s="87">
        <f>E195+43</f>
        <v>46161</v>
      </c>
      <c r="J195" s="2593"/>
    </row>
    <row r="196" spans="1:12" s="70" customFormat="1" ht="18.75" hidden="1" customHeight="1">
      <c r="A196" s="3035"/>
      <c r="B196" s="357"/>
      <c r="C196" s="26" t="s">
        <v>112</v>
      </c>
      <c r="D196" s="100"/>
      <c r="E196" s="114"/>
      <c r="F196" s="77"/>
      <c r="G196" s="81"/>
      <c r="H196" s="699"/>
      <c r="I196" s="60"/>
      <c r="J196" s="77"/>
      <c r="L196" s="60"/>
    </row>
    <row r="197" spans="1:12" s="70" customFormat="1" ht="18.75" hidden="1" customHeight="1">
      <c r="A197" s="3035"/>
      <c r="B197" s="357"/>
      <c r="C197" s="26"/>
      <c r="D197" s="100"/>
      <c r="E197" s="114"/>
      <c r="F197" s="77"/>
      <c r="G197" s="81"/>
      <c r="H197" s="699"/>
      <c r="I197" s="60"/>
      <c r="J197" s="77"/>
      <c r="K197" s="60"/>
      <c r="L197" s="60"/>
    </row>
    <row r="198" spans="1:12" s="70" customFormat="1" ht="18.75" hidden="1" customHeight="1">
      <c r="A198" s="3035"/>
      <c r="B198" s="357"/>
      <c r="C198" s="26"/>
      <c r="D198" s="100"/>
      <c r="E198" s="114"/>
      <c r="F198" s="77"/>
      <c r="G198" s="81"/>
      <c r="H198" s="699"/>
      <c r="I198" s="60"/>
      <c r="J198" s="77"/>
      <c r="K198" s="60"/>
      <c r="L198" s="60"/>
    </row>
    <row r="199" spans="1:12" s="70" customFormat="1" ht="18.75" customHeight="1">
      <c r="A199" s="357"/>
      <c r="B199" s="2585"/>
      <c r="C199" s="4603" t="s">
        <v>221</v>
      </c>
      <c r="D199" s="4604"/>
      <c r="E199" s="4607" t="s">
        <v>100</v>
      </c>
      <c r="F199" s="90" t="s">
        <v>250</v>
      </c>
      <c r="G199" s="90" t="s">
        <v>644</v>
      </c>
      <c r="H199" s="90" t="s">
        <v>803</v>
      </c>
      <c r="I199" s="90" t="s">
        <v>3708</v>
      </c>
      <c r="J199" s="90" t="s">
        <v>198</v>
      </c>
      <c r="K199" s="2593"/>
    </row>
    <row r="200" spans="1:12" s="70" customFormat="1" ht="18.75" customHeight="1" thickBot="1">
      <c r="A200" s="357"/>
      <c r="B200" s="2677" t="s">
        <v>3631</v>
      </c>
      <c r="C200" s="4605"/>
      <c r="D200" s="4606"/>
      <c r="E200" s="4608"/>
      <c r="F200" s="2666" t="s">
        <v>3696</v>
      </c>
      <c r="G200" s="92" t="s">
        <v>3632</v>
      </c>
      <c r="H200" s="92" t="s">
        <v>3596</v>
      </c>
      <c r="I200" s="92" t="s">
        <v>3709</v>
      </c>
      <c r="J200" s="92" t="s">
        <v>3337</v>
      </c>
      <c r="K200" s="2593"/>
    </row>
    <row r="201" spans="1:12" s="70" customFormat="1" ht="18.75" hidden="1" customHeight="1" thickTop="1">
      <c r="A201" s="3035" t="s">
        <v>3698</v>
      </c>
      <c r="B201" s="1376">
        <v>16</v>
      </c>
      <c r="C201" s="4066" t="s">
        <v>1573</v>
      </c>
      <c r="D201" s="2492" t="s">
        <v>3699</v>
      </c>
      <c r="E201" s="706">
        <v>46125</v>
      </c>
      <c r="F201" s="706">
        <f t="shared" ref="F201:F208" si="95">E201+31</f>
        <v>46156</v>
      </c>
      <c r="G201" s="706">
        <f>F201+7</f>
        <v>46163</v>
      </c>
      <c r="H201" s="706">
        <f t="shared" ref="H201:H208" si="96">G201+2</f>
        <v>46165</v>
      </c>
      <c r="I201" s="706">
        <f t="shared" ref="I201:J203" si="97">H201+6</f>
        <v>46171</v>
      </c>
      <c r="J201" s="706">
        <f t="shared" si="97"/>
        <v>46177</v>
      </c>
      <c r="K201" s="2593"/>
    </row>
    <row r="202" spans="1:12" s="70" customFormat="1" ht="18.75" hidden="1" customHeight="1">
      <c r="A202" s="3035"/>
      <c r="B202" s="1376">
        <f>B201+1</f>
        <v>17</v>
      </c>
      <c r="C202" s="3059" t="s">
        <v>1739</v>
      </c>
      <c r="D202" s="2492" t="s">
        <v>3700</v>
      </c>
      <c r="E202" s="87">
        <v>46135</v>
      </c>
      <c r="F202" s="87">
        <f t="shared" si="95"/>
        <v>46166</v>
      </c>
      <c r="G202" s="87">
        <f>F202+7</f>
        <v>46173</v>
      </c>
      <c r="H202" s="87">
        <f t="shared" si="96"/>
        <v>46175</v>
      </c>
      <c r="I202" s="87">
        <f t="shared" si="97"/>
        <v>46181</v>
      </c>
      <c r="J202" s="87">
        <f t="shared" si="97"/>
        <v>46187</v>
      </c>
      <c r="K202" s="2593"/>
    </row>
    <row r="203" spans="1:12" s="70" customFormat="1" ht="18.75" hidden="1" customHeight="1">
      <c r="A203" s="3035"/>
      <c r="B203" s="1376">
        <f>B202+1</f>
        <v>18</v>
      </c>
      <c r="C203" s="3059" t="s">
        <v>2617</v>
      </c>
      <c r="D203" s="2492" t="s">
        <v>3701</v>
      </c>
      <c r="E203" s="87">
        <v>46140</v>
      </c>
      <c r="F203" s="87">
        <f t="shared" si="95"/>
        <v>46171</v>
      </c>
      <c r="G203" s="87">
        <f>F203+7</f>
        <v>46178</v>
      </c>
      <c r="H203" s="87">
        <f t="shared" si="96"/>
        <v>46180</v>
      </c>
      <c r="I203" s="87">
        <f t="shared" si="97"/>
        <v>46186</v>
      </c>
      <c r="J203" s="87">
        <f t="shared" si="97"/>
        <v>46192</v>
      </c>
      <c r="K203" s="2593"/>
    </row>
    <row r="204" spans="1:12" s="70" customFormat="1" ht="18.75" hidden="1" customHeight="1">
      <c r="A204" s="3035" t="s">
        <v>3710</v>
      </c>
      <c r="B204" s="1376">
        <v>23</v>
      </c>
      <c r="C204" s="3059" t="s">
        <v>3467</v>
      </c>
      <c r="D204" s="2492" t="s">
        <v>3711</v>
      </c>
      <c r="E204" s="87">
        <v>46178</v>
      </c>
      <c r="F204" s="87">
        <f t="shared" si="95"/>
        <v>46209</v>
      </c>
      <c r="G204" s="87">
        <f t="shared" ref="G204:G212" si="98">F204+4</f>
        <v>46213</v>
      </c>
      <c r="H204" s="87">
        <f t="shared" si="96"/>
        <v>46215</v>
      </c>
      <c r="I204" s="87">
        <f t="shared" ref="I204:I212" si="99">H204+3</f>
        <v>46218</v>
      </c>
      <c r="J204" s="87">
        <f t="shared" ref="J204:J212" si="100">I204+6</f>
        <v>46224</v>
      </c>
      <c r="K204" s="2593"/>
    </row>
    <row r="205" spans="1:12" s="70" customFormat="1" ht="18.75" hidden="1" customHeight="1">
      <c r="A205" s="3035"/>
      <c r="B205" s="1376">
        <f t="shared" ref="B205:B212" si="101">B204+1</f>
        <v>24</v>
      </c>
      <c r="C205" s="3059" t="s">
        <v>3712</v>
      </c>
      <c r="D205" s="2492" t="s">
        <v>3713</v>
      </c>
      <c r="E205" s="87">
        <v>46186</v>
      </c>
      <c r="F205" s="87">
        <f t="shared" si="95"/>
        <v>46217</v>
      </c>
      <c r="G205" s="87">
        <f t="shared" si="98"/>
        <v>46221</v>
      </c>
      <c r="H205" s="87">
        <f t="shared" si="96"/>
        <v>46223</v>
      </c>
      <c r="I205" s="87">
        <f t="shared" si="99"/>
        <v>46226</v>
      </c>
      <c r="J205" s="87">
        <f t="shared" si="100"/>
        <v>46232</v>
      </c>
      <c r="K205" s="2593"/>
    </row>
    <row r="206" spans="1:12" s="70" customFormat="1" ht="18.75" hidden="1" customHeight="1">
      <c r="A206" s="3035"/>
      <c r="B206" s="1376">
        <f t="shared" si="101"/>
        <v>25</v>
      </c>
      <c r="C206" s="3059" t="s">
        <v>3176</v>
      </c>
      <c r="D206" s="2492" t="s">
        <v>3714</v>
      </c>
      <c r="E206" s="87">
        <v>46189</v>
      </c>
      <c r="F206" s="87">
        <f t="shared" si="95"/>
        <v>46220</v>
      </c>
      <c r="G206" s="87">
        <f t="shared" si="98"/>
        <v>46224</v>
      </c>
      <c r="H206" s="87">
        <f t="shared" si="96"/>
        <v>46226</v>
      </c>
      <c r="I206" s="87">
        <f t="shared" si="99"/>
        <v>46229</v>
      </c>
      <c r="J206" s="87">
        <f t="shared" si="100"/>
        <v>46235</v>
      </c>
      <c r="K206" s="2593"/>
    </row>
    <row r="207" spans="1:12" s="70" customFormat="1" ht="18.75" hidden="1" customHeight="1" thickTop="1">
      <c r="A207" s="3035"/>
      <c r="B207" s="1376">
        <f t="shared" si="101"/>
        <v>26</v>
      </c>
      <c r="C207" s="3059" t="s">
        <v>3715</v>
      </c>
      <c r="D207" s="2492" t="s">
        <v>3716</v>
      </c>
      <c r="E207" s="87">
        <v>46195</v>
      </c>
      <c r="F207" s="87">
        <f t="shared" si="95"/>
        <v>46226</v>
      </c>
      <c r="G207" s="87">
        <f t="shared" si="98"/>
        <v>46230</v>
      </c>
      <c r="H207" s="87">
        <f t="shared" si="96"/>
        <v>46232</v>
      </c>
      <c r="I207" s="87">
        <f t="shared" si="99"/>
        <v>46235</v>
      </c>
      <c r="J207" s="87">
        <f t="shared" si="100"/>
        <v>46241</v>
      </c>
      <c r="K207" s="2593"/>
    </row>
    <row r="208" spans="1:12" s="70" customFormat="1" ht="18.75" hidden="1" customHeight="1" thickTop="1">
      <c r="A208" s="3035"/>
      <c r="B208" s="1376">
        <f t="shared" si="101"/>
        <v>27</v>
      </c>
      <c r="C208" s="3059" t="s">
        <v>3717</v>
      </c>
      <c r="D208" s="2492" t="s">
        <v>3718</v>
      </c>
      <c r="E208" s="87">
        <v>46204</v>
      </c>
      <c r="F208" s="87">
        <f t="shared" si="95"/>
        <v>46235</v>
      </c>
      <c r="G208" s="87">
        <f t="shared" si="98"/>
        <v>46239</v>
      </c>
      <c r="H208" s="87">
        <f t="shared" si="96"/>
        <v>46241</v>
      </c>
      <c r="I208" s="87">
        <f t="shared" si="99"/>
        <v>46244</v>
      </c>
      <c r="J208" s="87">
        <f t="shared" si="100"/>
        <v>46250</v>
      </c>
      <c r="K208" s="2593"/>
    </row>
    <row r="209" spans="1:12" s="70" customFormat="1" ht="18.75" hidden="1" customHeight="1" thickTop="1">
      <c r="A209" s="3035"/>
      <c r="B209" s="1376">
        <f t="shared" si="101"/>
        <v>28</v>
      </c>
      <c r="C209" s="2923" t="s">
        <v>3719</v>
      </c>
      <c r="D209" s="2492" t="s">
        <v>3720</v>
      </c>
      <c r="E209" s="87">
        <v>46209</v>
      </c>
      <c r="F209" s="87">
        <f t="shared" ref="F209:F217" si="102">E209+31</f>
        <v>46240</v>
      </c>
      <c r="G209" s="87">
        <f t="shared" si="98"/>
        <v>46244</v>
      </c>
      <c r="H209" s="87">
        <f t="shared" ref="H209:H217" si="103">G209+2</f>
        <v>46246</v>
      </c>
      <c r="I209" s="87">
        <f t="shared" si="99"/>
        <v>46249</v>
      </c>
      <c r="J209" s="87">
        <f t="shared" si="100"/>
        <v>46255</v>
      </c>
      <c r="K209" s="2593"/>
    </row>
    <row r="210" spans="1:12" s="70" customFormat="1" ht="18.75" hidden="1" customHeight="1" thickTop="1">
      <c r="A210" s="3035"/>
      <c r="B210" s="1376">
        <f t="shared" si="101"/>
        <v>29</v>
      </c>
      <c r="C210" s="2923" t="s">
        <v>3721</v>
      </c>
      <c r="D210" s="2492" t="s">
        <v>3722</v>
      </c>
      <c r="E210" s="87">
        <v>46216</v>
      </c>
      <c r="F210" s="87">
        <f t="shared" si="102"/>
        <v>46247</v>
      </c>
      <c r="G210" s="87">
        <f t="shared" si="98"/>
        <v>46251</v>
      </c>
      <c r="H210" s="87">
        <f t="shared" si="103"/>
        <v>46253</v>
      </c>
      <c r="I210" s="87">
        <f t="shared" si="99"/>
        <v>46256</v>
      </c>
      <c r="J210" s="87">
        <f t="shared" si="100"/>
        <v>46262</v>
      </c>
      <c r="K210" s="2593"/>
    </row>
    <row r="211" spans="1:12" s="70" customFormat="1" ht="18.75" hidden="1" customHeight="1" thickTop="1">
      <c r="A211" s="3035"/>
      <c r="B211" s="1376">
        <f t="shared" si="101"/>
        <v>30</v>
      </c>
      <c r="C211" s="2923" t="s">
        <v>3723</v>
      </c>
      <c r="D211" s="2492" t="s">
        <v>3724</v>
      </c>
      <c r="E211" s="87">
        <v>46228</v>
      </c>
      <c r="F211" s="87">
        <f t="shared" si="102"/>
        <v>46259</v>
      </c>
      <c r="G211" s="87">
        <f t="shared" si="98"/>
        <v>46263</v>
      </c>
      <c r="H211" s="87">
        <f t="shared" si="103"/>
        <v>46265</v>
      </c>
      <c r="I211" s="87">
        <f t="shared" si="99"/>
        <v>46268</v>
      </c>
      <c r="J211" s="87">
        <f t="shared" si="100"/>
        <v>46274</v>
      </c>
      <c r="K211" s="2593"/>
    </row>
    <row r="212" spans="1:12" s="70" customFormat="1" ht="18.75" customHeight="1" thickTop="1">
      <c r="A212" s="3035"/>
      <c r="B212" s="1376">
        <f t="shared" si="101"/>
        <v>31</v>
      </c>
      <c r="C212" s="3059" t="s">
        <v>3725</v>
      </c>
      <c r="D212" s="2492" t="s">
        <v>3726</v>
      </c>
      <c r="E212" s="87">
        <v>46241</v>
      </c>
      <c r="F212" s="87">
        <f t="shared" si="102"/>
        <v>46272</v>
      </c>
      <c r="G212" s="87">
        <f t="shared" si="98"/>
        <v>46276</v>
      </c>
      <c r="H212" s="87">
        <f t="shared" si="103"/>
        <v>46278</v>
      </c>
      <c r="I212" s="87">
        <f t="shared" si="99"/>
        <v>46281</v>
      </c>
      <c r="J212" s="87">
        <f t="shared" si="100"/>
        <v>46287</v>
      </c>
      <c r="K212" s="2593"/>
    </row>
    <row r="213" spans="1:12" s="70" customFormat="1" ht="18.75" customHeight="1">
      <c r="A213" s="3035"/>
      <c r="B213" s="1376">
        <f t="shared" ref="B213:B221" si="104">B212+1</f>
        <v>32</v>
      </c>
      <c r="C213" s="2923" t="s">
        <v>3727</v>
      </c>
      <c r="D213" s="2492" t="s">
        <v>3728</v>
      </c>
      <c r="E213" s="87">
        <v>46245</v>
      </c>
      <c r="F213" s="87">
        <f t="shared" si="102"/>
        <v>46276</v>
      </c>
      <c r="G213" s="87">
        <f t="shared" ref="G213:G221" si="105">F213+4</f>
        <v>46280</v>
      </c>
      <c r="H213" s="87">
        <f t="shared" si="103"/>
        <v>46282</v>
      </c>
      <c r="I213" s="87">
        <f t="shared" ref="I213:I221" si="106">H213+3</f>
        <v>46285</v>
      </c>
      <c r="J213" s="87">
        <f t="shared" ref="J213:J221" si="107">I213+6</f>
        <v>46291</v>
      </c>
      <c r="K213" s="2593"/>
    </row>
    <row r="214" spans="1:12" s="70" customFormat="1" ht="18.75" customHeight="1">
      <c r="A214" s="3035"/>
      <c r="B214" s="1376">
        <f t="shared" si="104"/>
        <v>33</v>
      </c>
      <c r="C214" s="3059" t="s">
        <v>3729</v>
      </c>
      <c r="D214" s="2492" t="s">
        <v>3730</v>
      </c>
      <c r="E214" s="87">
        <v>46245</v>
      </c>
      <c r="F214" s="87">
        <f t="shared" si="102"/>
        <v>46276</v>
      </c>
      <c r="G214" s="87">
        <f t="shared" si="105"/>
        <v>46280</v>
      </c>
      <c r="H214" s="87">
        <f t="shared" si="103"/>
        <v>46282</v>
      </c>
      <c r="I214" s="87">
        <f t="shared" si="106"/>
        <v>46285</v>
      </c>
      <c r="J214" s="87">
        <f t="shared" si="107"/>
        <v>46291</v>
      </c>
      <c r="K214" s="2593"/>
    </row>
    <row r="215" spans="1:12" s="70" customFormat="1" ht="18.75" customHeight="1">
      <c r="A215" s="3035"/>
      <c r="B215" s="1376">
        <f t="shared" si="104"/>
        <v>34</v>
      </c>
      <c r="C215" s="3059" t="s">
        <v>3731</v>
      </c>
      <c r="D215" s="2492" t="s">
        <v>3732</v>
      </c>
      <c r="E215" s="87">
        <v>46249</v>
      </c>
      <c r="F215" s="87">
        <f t="shared" si="102"/>
        <v>46280</v>
      </c>
      <c r="G215" s="87">
        <f t="shared" si="105"/>
        <v>46284</v>
      </c>
      <c r="H215" s="87">
        <f t="shared" si="103"/>
        <v>46286</v>
      </c>
      <c r="I215" s="87">
        <f t="shared" si="106"/>
        <v>46289</v>
      </c>
      <c r="J215" s="87">
        <f t="shared" si="107"/>
        <v>46295</v>
      </c>
      <c r="K215" s="2593"/>
    </row>
    <row r="216" spans="1:12" s="70" customFormat="1" ht="18.75" customHeight="1">
      <c r="A216" s="3035"/>
      <c r="B216" s="1376">
        <f t="shared" si="104"/>
        <v>35</v>
      </c>
      <c r="C216" s="3059" t="s">
        <v>3733</v>
      </c>
      <c r="D216" s="2492" t="s">
        <v>3734</v>
      </c>
      <c r="E216" s="87">
        <v>46256</v>
      </c>
      <c r="F216" s="87">
        <f t="shared" si="102"/>
        <v>46287</v>
      </c>
      <c r="G216" s="87">
        <f t="shared" si="105"/>
        <v>46291</v>
      </c>
      <c r="H216" s="87">
        <f t="shared" si="103"/>
        <v>46293</v>
      </c>
      <c r="I216" s="87">
        <f t="shared" si="106"/>
        <v>46296</v>
      </c>
      <c r="J216" s="87">
        <f t="shared" si="107"/>
        <v>46302</v>
      </c>
      <c r="K216" s="2593"/>
    </row>
    <row r="217" spans="1:12" s="70" customFormat="1" ht="18.75" customHeight="1">
      <c r="A217" s="3035"/>
      <c r="B217" s="1376">
        <f t="shared" si="104"/>
        <v>36</v>
      </c>
      <c r="C217" s="3059" t="s">
        <v>3735</v>
      </c>
      <c r="D217" s="2492" t="s">
        <v>3736</v>
      </c>
      <c r="E217" s="87">
        <v>46263</v>
      </c>
      <c r="F217" s="87">
        <f t="shared" si="102"/>
        <v>46294</v>
      </c>
      <c r="G217" s="87">
        <f t="shared" si="105"/>
        <v>46298</v>
      </c>
      <c r="H217" s="87">
        <f t="shared" si="103"/>
        <v>46300</v>
      </c>
      <c r="I217" s="87">
        <f t="shared" si="106"/>
        <v>46303</v>
      </c>
      <c r="J217" s="87">
        <f t="shared" si="107"/>
        <v>46309</v>
      </c>
      <c r="K217" s="2593"/>
    </row>
    <row r="218" spans="1:12" s="70" customFormat="1" ht="18.75" customHeight="1">
      <c r="A218" s="3035"/>
      <c r="B218" s="1376">
        <f t="shared" si="104"/>
        <v>37</v>
      </c>
      <c r="C218" s="2923" t="s">
        <v>3737</v>
      </c>
      <c r="D218" s="2492" t="s">
        <v>3738</v>
      </c>
      <c r="E218" s="87">
        <v>46270</v>
      </c>
      <c r="F218" s="87">
        <f>E218+31</f>
        <v>46301</v>
      </c>
      <c r="G218" s="87">
        <f t="shared" si="105"/>
        <v>46305</v>
      </c>
      <c r="H218" s="87">
        <f>G218+2</f>
        <v>46307</v>
      </c>
      <c r="I218" s="87">
        <f t="shared" si="106"/>
        <v>46310</v>
      </c>
      <c r="J218" s="87">
        <f t="shared" si="107"/>
        <v>46316</v>
      </c>
      <c r="K218" s="2593"/>
    </row>
    <row r="219" spans="1:12" s="70" customFormat="1" ht="18.75" customHeight="1">
      <c r="A219" s="3035"/>
      <c r="B219" s="1376">
        <f t="shared" si="104"/>
        <v>38</v>
      </c>
      <c r="C219" s="3059" t="s">
        <v>326</v>
      </c>
      <c r="D219" s="2492" t="s">
        <v>3739</v>
      </c>
      <c r="E219" s="87">
        <v>46277</v>
      </c>
      <c r="F219" s="87">
        <f>E219+31</f>
        <v>46308</v>
      </c>
      <c r="G219" s="87">
        <f t="shared" si="105"/>
        <v>46312</v>
      </c>
      <c r="H219" s="87">
        <f>G219+2</f>
        <v>46314</v>
      </c>
      <c r="I219" s="87">
        <f t="shared" si="106"/>
        <v>46317</v>
      </c>
      <c r="J219" s="87">
        <f t="shared" si="107"/>
        <v>46323</v>
      </c>
      <c r="K219" s="2593"/>
    </row>
    <row r="220" spans="1:12" s="70" customFormat="1" ht="18.75" customHeight="1">
      <c r="A220" s="3035"/>
      <c r="B220" s="1376">
        <f t="shared" si="104"/>
        <v>39</v>
      </c>
      <c r="C220" s="3059" t="s">
        <v>3712</v>
      </c>
      <c r="D220" s="2492" t="s">
        <v>3740</v>
      </c>
      <c r="E220" s="87">
        <v>46284</v>
      </c>
      <c r="F220" s="87">
        <f>E220+31</f>
        <v>46315</v>
      </c>
      <c r="G220" s="87">
        <f t="shared" si="105"/>
        <v>46319</v>
      </c>
      <c r="H220" s="87">
        <f>G220+2</f>
        <v>46321</v>
      </c>
      <c r="I220" s="87">
        <f t="shared" si="106"/>
        <v>46324</v>
      </c>
      <c r="J220" s="87">
        <f t="shared" si="107"/>
        <v>46330</v>
      </c>
      <c r="K220" s="2593"/>
    </row>
    <row r="221" spans="1:12" s="70" customFormat="1" ht="18.75" customHeight="1">
      <c r="A221" s="3035"/>
      <c r="B221" s="1376">
        <f t="shared" si="104"/>
        <v>40</v>
      </c>
      <c r="C221" s="3059" t="s">
        <v>3176</v>
      </c>
      <c r="D221" s="2492" t="s">
        <v>3741</v>
      </c>
      <c r="E221" s="87">
        <v>46291</v>
      </c>
      <c r="F221" s="87">
        <f>E221+31</f>
        <v>46322</v>
      </c>
      <c r="G221" s="87">
        <f t="shared" si="105"/>
        <v>46326</v>
      </c>
      <c r="H221" s="87">
        <f>G221+2</f>
        <v>46328</v>
      </c>
      <c r="I221" s="87">
        <f t="shared" si="106"/>
        <v>46331</v>
      </c>
      <c r="J221" s="87">
        <f t="shared" si="107"/>
        <v>46337</v>
      </c>
      <c r="K221" s="2593"/>
    </row>
    <row r="222" spans="1:12" s="70" customFormat="1" ht="18.75" customHeight="1">
      <c r="A222" s="3035"/>
      <c r="B222" s="1631"/>
      <c r="C222" s="26" t="s">
        <v>112</v>
      </c>
      <c r="D222" s="126"/>
      <c r="E222" s="306"/>
      <c r="F222" s="306"/>
      <c r="G222" s="306"/>
      <c r="H222" s="306"/>
      <c r="I222" s="306"/>
      <c r="J222" s="2593"/>
    </row>
    <row r="223" spans="1:12" s="70" customFormat="1" ht="18.75" customHeight="1">
      <c r="A223" s="3035"/>
      <c r="B223" s="1631"/>
      <c r="C223" s="30"/>
      <c r="D223" s="126"/>
      <c r="E223" s="306"/>
      <c r="F223" s="306"/>
      <c r="G223" s="306"/>
      <c r="H223" s="306"/>
      <c r="I223" s="306"/>
      <c r="J223" s="2593"/>
    </row>
    <row r="224" spans="1:12" s="70" customFormat="1" ht="18.75" customHeight="1" thickBot="1">
      <c r="A224" s="3035"/>
      <c r="B224" s="357"/>
      <c r="D224" s="100"/>
      <c r="E224" s="114"/>
      <c r="F224" s="77"/>
      <c r="G224" s="81"/>
      <c r="H224" s="699"/>
      <c r="I224" s="60"/>
      <c r="J224" s="77"/>
      <c r="K224" s="60"/>
      <c r="L224" s="60"/>
    </row>
    <row r="225" spans="1:15" s="126" customFormat="1" ht="20.100000000000001" customHeight="1">
      <c r="A225" s="2680"/>
      <c r="B225" s="2680"/>
      <c r="C225" s="2667"/>
      <c r="D225" s="2668"/>
      <c r="E225" s="2669"/>
      <c r="F225" s="2670"/>
      <c r="G225" s="2671"/>
      <c r="H225" s="2672"/>
      <c r="I225" s="2673"/>
      <c r="J225" s="2174"/>
      <c r="K225" s="2174"/>
      <c r="L225" s="2174"/>
      <c r="M225" s="2174"/>
      <c r="N225" s="2174"/>
      <c r="O225" s="2174"/>
    </row>
    <row r="226" spans="1:15" s="126" customFormat="1" ht="20.100000000000001" customHeight="1">
      <c r="A226" s="2680"/>
      <c r="B226" s="2680"/>
      <c r="C226" s="2674" t="s">
        <v>0</v>
      </c>
      <c r="D226" s="179"/>
      <c r="E226" s="2174" t="s">
        <v>3742</v>
      </c>
      <c r="F226" s="2174"/>
      <c r="G226" s="2174"/>
      <c r="H226" s="2174" t="s">
        <v>65</v>
      </c>
      <c r="I226" s="2675"/>
      <c r="J226" s="2174"/>
      <c r="K226" s="2174"/>
      <c r="L226" s="2174"/>
      <c r="M226" s="2174"/>
      <c r="N226" s="2174"/>
      <c r="O226" s="2174"/>
    </row>
    <row r="227" spans="1:15" s="126" customFormat="1" ht="20.100000000000001" customHeight="1">
      <c r="A227" s="2680"/>
      <c r="B227" s="2680"/>
      <c r="C227" s="2354" t="s">
        <v>1</v>
      </c>
      <c r="D227" s="2676" t="s">
        <v>3743</v>
      </c>
      <c r="E227" s="925" t="s">
        <v>1975</v>
      </c>
      <c r="F227" s="2174"/>
      <c r="G227" s="2676" t="s">
        <v>41</v>
      </c>
      <c r="H227" s="925" t="s">
        <v>67</v>
      </c>
      <c r="I227" s="2941" t="s">
        <v>68</v>
      </c>
      <c r="J227" s="2174"/>
      <c r="K227" s="2174"/>
      <c r="L227" s="2174"/>
      <c r="M227" s="2174"/>
      <c r="N227" s="2174"/>
      <c r="O227" s="2174"/>
    </row>
    <row r="228" spans="1:15" s="126" customFormat="1" ht="20.100000000000001" customHeight="1">
      <c r="A228" s="2680"/>
      <c r="B228" s="2680"/>
      <c r="C228" s="2354" t="s">
        <v>3</v>
      </c>
      <c r="D228" s="2676" t="s">
        <v>5</v>
      </c>
      <c r="E228" s="925" t="s">
        <v>42</v>
      </c>
      <c r="F228" s="184" t="s">
        <v>43</v>
      </c>
      <c r="G228" s="2676" t="s">
        <v>44</v>
      </c>
      <c r="H228" s="925" t="s">
        <v>71</v>
      </c>
      <c r="I228" s="2941" t="s">
        <v>73</v>
      </c>
      <c r="J228" s="2265"/>
      <c r="K228" s="2174"/>
      <c r="L228" s="2174"/>
      <c r="M228" s="2174"/>
      <c r="N228" s="2174"/>
      <c r="O228" s="2174"/>
    </row>
    <row r="229" spans="1:15" s="126" customFormat="1" ht="20.100000000000001" customHeight="1">
      <c r="A229" s="2680"/>
      <c r="B229" s="2680"/>
      <c r="C229" s="2354" t="s">
        <v>6</v>
      </c>
      <c r="D229" s="2676" t="s">
        <v>8</v>
      </c>
      <c r="E229" s="925" t="s">
        <v>45</v>
      </c>
      <c r="F229" s="184" t="s">
        <v>46</v>
      </c>
      <c r="G229" s="2676" t="s">
        <v>47</v>
      </c>
      <c r="H229" s="925" t="s">
        <v>74</v>
      </c>
      <c r="I229" s="2941" t="s">
        <v>76</v>
      </c>
      <c r="J229" s="2265"/>
      <c r="K229" s="2174"/>
      <c r="L229" s="2174"/>
      <c r="M229" s="2174"/>
      <c r="N229" s="2174"/>
      <c r="O229" s="2174"/>
    </row>
    <row r="230" spans="1:15" s="21" customFormat="1" ht="20.100000000000001" customHeight="1">
      <c r="A230" s="2680"/>
      <c r="B230" s="2680"/>
      <c r="C230" s="2354" t="s">
        <v>9</v>
      </c>
      <c r="D230" s="2676" t="s">
        <v>11</v>
      </c>
      <c r="E230" s="925" t="s">
        <v>48</v>
      </c>
      <c r="F230" s="184" t="s">
        <v>49</v>
      </c>
      <c r="G230" s="2676" t="s">
        <v>50</v>
      </c>
      <c r="H230" s="925" t="s">
        <v>77</v>
      </c>
      <c r="I230" s="2941" t="s">
        <v>79</v>
      </c>
      <c r="J230" s="2265"/>
      <c r="K230" s="2174"/>
      <c r="L230" s="2174"/>
      <c r="M230" s="2174"/>
      <c r="N230" s="2174"/>
      <c r="O230" s="2174"/>
    </row>
    <row r="231" spans="1:15" s="21" customFormat="1" ht="20.100000000000001" customHeight="1">
      <c r="A231" s="2680"/>
      <c r="B231" s="2680"/>
      <c r="C231" s="2354" t="s">
        <v>12</v>
      </c>
      <c r="D231" s="2676" t="s">
        <v>14</v>
      </c>
      <c r="E231" s="925" t="s">
        <v>51</v>
      </c>
      <c r="F231" s="184" t="s">
        <v>52</v>
      </c>
      <c r="G231" s="2676" t="s">
        <v>53</v>
      </c>
      <c r="H231" s="925" t="s">
        <v>80</v>
      </c>
      <c r="I231" s="2941" t="s">
        <v>82</v>
      </c>
      <c r="J231" s="2265"/>
      <c r="K231" s="2174"/>
      <c r="L231" s="2174"/>
      <c r="M231" s="2174"/>
      <c r="N231" s="2174"/>
      <c r="O231" s="2174"/>
    </row>
    <row r="232" spans="1:15" s="21" customFormat="1" ht="20.100000000000001" customHeight="1">
      <c r="A232" s="2680"/>
      <c r="B232" s="2680"/>
      <c r="C232" s="2354" t="s">
        <v>15</v>
      </c>
      <c r="D232" s="2676" t="s">
        <v>17</v>
      </c>
      <c r="E232" s="925" t="s">
        <v>54</v>
      </c>
      <c r="F232" s="184" t="s">
        <v>55</v>
      </c>
      <c r="G232" s="2676" t="s">
        <v>56</v>
      </c>
      <c r="H232" s="925" t="s">
        <v>83</v>
      </c>
      <c r="I232" s="2941" t="s">
        <v>85</v>
      </c>
      <c r="J232" s="2265"/>
      <c r="K232" s="2174"/>
      <c r="L232" s="2174"/>
      <c r="M232" s="2174"/>
      <c r="N232" s="2174"/>
      <c r="O232" s="2174"/>
    </row>
    <row r="233" spans="1:15" s="21" customFormat="1" ht="20.100000000000001" customHeight="1">
      <c r="A233" s="2680"/>
      <c r="B233" s="2680"/>
      <c r="C233" s="2354" t="s">
        <v>18</v>
      </c>
      <c r="D233" s="2676" t="s">
        <v>20</v>
      </c>
      <c r="E233" s="925" t="s">
        <v>57</v>
      </c>
      <c r="F233" s="184" t="s">
        <v>58</v>
      </c>
      <c r="G233" s="2676" t="s">
        <v>59</v>
      </c>
      <c r="H233" s="925" t="s">
        <v>86</v>
      </c>
      <c r="I233" s="2941" t="s">
        <v>88</v>
      </c>
      <c r="J233" s="2265"/>
      <c r="K233" s="2174"/>
      <c r="L233" s="2174"/>
      <c r="M233" s="2174"/>
      <c r="N233" s="2174"/>
      <c r="O233" s="2174"/>
    </row>
    <row r="234" spans="1:15" s="21" customFormat="1" ht="20.100000000000001" customHeight="1">
      <c r="A234" s="2681"/>
      <c r="B234" s="2681"/>
      <c r="C234" s="2354" t="s">
        <v>24</v>
      </c>
      <c r="D234" s="2676" t="s">
        <v>26</v>
      </c>
      <c r="E234" s="925"/>
      <c r="F234" s="179"/>
      <c r="G234" s="2676"/>
      <c r="H234" s="925" t="s">
        <v>89</v>
      </c>
      <c r="I234" s="2941" t="s">
        <v>91</v>
      </c>
      <c r="J234" s="2265"/>
      <c r="K234" s="2276"/>
      <c r="L234" s="2276"/>
      <c r="M234" s="2276"/>
      <c r="N234" s="2276"/>
      <c r="O234" s="2276"/>
    </row>
    <row r="235" spans="1:15" s="21" customFormat="1" ht="20.100000000000001" customHeight="1">
      <c r="A235" s="2681"/>
      <c r="B235" s="2681"/>
      <c r="C235" s="2354" t="s">
        <v>27</v>
      </c>
      <c r="D235" s="2676" t="s">
        <v>29</v>
      </c>
      <c r="E235" s="179"/>
      <c r="F235" s="179"/>
      <c r="G235" s="2676"/>
      <c r="H235" s="925"/>
      <c r="I235" s="2941"/>
      <c r="J235" s="2265"/>
      <c r="K235" s="2276"/>
      <c r="L235" s="2276"/>
      <c r="M235" s="2276"/>
      <c r="N235" s="2276"/>
      <c r="O235" s="2276"/>
    </row>
    <row r="236" spans="1:15" s="27" customFormat="1" ht="20.100000000000001" customHeight="1" thickBot="1">
      <c r="A236" s="21"/>
      <c r="B236" s="21"/>
      <c r="C236" s="3014"/>
      <c r="D236" s="2939"/>
      <c r="E236" s="2937"/>
      <c r="F236" s="2938"/>
      <c r="G236" s="2939"/>
      <c r="H236" s="2939"/>
      <c r="I236" s="3015"/>
      <c r="K236" s="2685"/>
    </row>
    <row r="237" spans="1:15" s="60" customFormat="1" ht="20.100000000000001" customHeight="1">
      <c r="C237" s="183"/>
      <c r="D237" s="183"/>
      <c r="E237" s="925"/>
      <c r="F237" s="179"/>
      <c r="G237" s="183"/>
      <c r="H237" s="183"/>
      <c r="I237" s="925"/>
      <c r="J237" s="179"/>
      <c r="K237" s="77"/>
      <c r="L237" s="925"/>
      <c r="M237" s="179"/>
      <c r="N237" s="179"/>
    </row>
    <row r="238" spans="1:15" s="60" customFormat="1" ht="20.100000000000001" customHeight="1">
      <c r="C238" s="183"/>
      <c r="D238" s="183"/>
      <c r="E238" s="925"/>
      <c r="F238" s="183"/>
      <c r="G238" s="183"/>
      <c r="H238" s="183"/>
      <c r="I238" s="925"/>
      <c r="J238" s="179"/>
      <c r="K238" s="77"/>
      <c r="L238" s="925"/>
      <c r="M238" s="179"/>
      <c r="N238" s="179"/>
    </row>
    <row r="239" spans="1:15" s="60" customFormat="1" ht="20.100000000000001" customHeight="1">
      <c r="C239" s="183"/>
      <c r="D239" s="183"/>
      <c r="E239" s="925"/>
      <c r="F239" s="179"/>
      <c r="G239" s="183"/>
      <c r="H239" s="183"/>
      <c r="I239" s="925"/>
      <c r="J239" s="179"/>
      <c r="K239" s="77"/>
      <c r="L239" s="925"/>
      <c r="M239" s="179"/>
      <c r="N239" s="179"/>
    </row>
    <row r="240" spans="1:15" s="60" customFormat="1" ht="20.100000000000001" customHeight="1">
      <c r="C240" s="183"/>
      <c r="D240" s="183"/>
      <c r="E240" s="925"/>
      <c r="F240" s="179"/>
      <c r="G240" s="179"/>
      <c r="H240" s="184"/>
      <c r="I240" s="242"/>
      <c r="J240" s="179"/>
      <c r="K240" s="77"/>
      <c r="L240" s="925"/>
      <c r="M240" s="179"/>
      <c r="N240" s="179"/>
    </row>
    <row r="241" spans="3:14" ht="20.100000000000001" customHeight="1">
      <c r="C241" s="183"/>
      <c r="D241" s="183"/>
      <c r="E241" s="925"/>
      <c r="F241" s="179"/>
      <c r="G241" s="179"/>
      <c r="H241" s="184"/>
      <c r="I241" s="184"/>
      <c r="J241" s="242"/>
      <c r="K241" s="77"/>
      <c r="L241" s="925"/>
      <c r="M241" s="179"/>
      <c r="N241" s="179"/>
    </row>
    <row r="242" spans="3:14" ht="20.100000000000001" customHeight="1">
      <c r="C242" s="183"/>
      <c r="D242" s="183"/>
      <c r="E242" s="925"/>
      <c r="F242" s="179"/>
      <c r="G242" s="179"/>
      <c r="H242" s="179"/>
      <c r="I242" s="179"/>
      <c r="J242" s="179"/>
      <c r="L242" s="179"/>
      <c r="M242" s="179"/>
      <c r="N242" s="179"/>
    </row>
    <row r="243" spans="3:14" ht="20.100000000000001" customHeight="1">
      <c r="C243" s="179"/>
      <c r="D243" s="179"/>
      <c r="E243" s="179"/>
      <c r="F243" s="179"/>
      <c r="G243" s="179"/>
      <c r="H243" s="179"/>
      <c r="I243"/>
      <c r="J243"/>
      <c r="L243"/>
    </row>
    <row r="244" spans="3:14" ht="20.100000000000001" customHeight="1">
      <c r="C244" s="183"/>
      <c r="D244" s="183"/>
      <c r="E244" s="925"/>
      <c r="F244" s="179"/>
      <c r="G244" s="179"/>
      <c r="H244" s="179"/>
      <c r="I244"/>
      <c r="J244"/>
      <c r="L244"/>
    </row>
    <row r="245" spans="3:14" ht="20.100000000000001" customHeight="1">
      <c r="C245" s="183"/>
      <c r="D245" s="183"/>
      <c r="E245" s="925"/>
      <c r="F245" s="179"/>
      <c r="G245" s="179"/>
      <c r="H245" s="179"/>
    </row>
    <row r="246" spans="3:14" ht="20.100000000000001" customHeight="1">
      <c r="C246" s="179"/>
      <c r="D246" s="179"/>
      <c r="E246" s="179"/>
      <c r="F246" s="179"/>
      <c r="G246" s="179"/>
      <c r="H246" s="179"/>
    </row>
    <row r="247" spans="3:14" ht="20.100000000000001" customHeight="1">
      <c r="C247" s="179"/>
      <c r="D247" s="179"/>
      <c r="E247" s="179"/>
      <c r="F247" s="179"/>
      <c r="G247" s="179"/>
      <c r="H247" s="179"/>
    </row>
    <row r="248" spans="3:14" ht="20.100000000000001" customHeight="1">
      <c r="C248" s="179"/>
      <c r="D248" s="179"/>
      <c r="E248" s="179"/>
      <c r="F248" s="179"/>
      <c r="G248" s="179"/>
      <c r="H248" s="179"/>
    </row>
  </sheetData>
  <customSheetViews>
    <customSheetView guid="{25211047-2AA7-431D-8637-AA6183637E8E}" scale="115" fitToPage="1" hiddenRows="1">
      <selection activeCell="E12" sqref="E12"/>
      <pageMargins left="0" right="0" top="0" bottom="0" header="0" footer="0"/>
      <pageSetup paperSize="9" orientation="landscape" r:id="rId1"/>
      <headerFooter>
        <oddFooter>&amp;RLast update : &amp;D   &amp;T&amp;L&amp;1#&amp;"Calibri"&amp;10&amp;K000000Sensitivity: Internal</oddFooter>
      </headerFooter>
    </customSheetView>
    <customSheetView guid="{B0B43395-6E32-4DB3-A2D8-DD2362C77F4F}" scale="115" fitToPage="1" hiddenRows="1">
      <selection activeCell="E12" sqref="E12"/>
      <pageMargins left="0" right="0" top="0" bottom="0" header="0" footer="0"/>
      <pageSetup paperSize="9" orientation="landscape" r:id="rId2"/>
      <headerFooter>
        <oddFooter>&amp;RLast update : &amp;D   &amp;T&amp;L&amp;1#&amp;"Calibri"&amp;10&amp;K000000Sensitivity: Internal</oddFooter>
      </headerFooter>
    </customSheetView>
    <customSheetView guid="{82E65AA3-5988-4ED4-A56D-19D1BA591355}" scale="115" fitToPage="1" hiddenRows="1">
      <selection activeCell="A18" sqref="A18:XFD18"/>
      <pageMargins left="0" right="0" top="0" bottom="0" header="0" footer="0"/>
      <pageSetup paperSize="9" scale="95" orientation="landscape" r:id="rId3"/>
      <headerFooter>
        <oddFooter>&amp;RLast update : &amp;D   &amp;T&amp;L&amp;1#&amp;"Calibri"&amp;10 Sensitivity: Internal</oddFooter>
      </headerFooter>
    </customSheetView>
    <customSheetView guid="{999D0099-E3FC-46FC-839A-D58F693EE82E}" scale="115" fitToPage="1" hiddenRows="1">
      <selection activeCell="P28" sqref="P28"/>
      <pageMargins left="0" right="0" top="0" bottom="0" header="0" footer="0"/>
      <pageSetup paperSize="9" orientation="landscape" r:id="rId4"/>
      <headerFooter>
        <oddFooter>&amp;RLast update : &amp;D   &amp;T&amp;L&amp;1#&amp;"Calibri"&amp;10 Sensitivity: Internal</oddFooter>
      </headerFooter>
    </customSheetView>
    <customSheetView guid="{9C701732-F58F-4708-A15C-976D1C40D46C}" scale="115" fitToPage="1">
      <selection activeCell="D15" sqref="D15"/>
      <pageMargins left="0" right="0" top="0" bottom="0" header="0" footer="0"/>
      <pageSetup paperSize="9" scale="98" orientation="landscape" r:id="rId5"/>
      <headerFooter>
        <oddFooter>&amp;RLast update : &amp;D   &amp;T</oddFooter>
      </headerFooter>
    </customSheetView>
    <customSheetView guid="{4207851A-A9C4-4C7F-A983-5888F88768C0}" scale="115" fitToPage="1">
      <selection activeCell="B20" sqref="B20"/>
      <pageMargins left="0" right="0" top="0" bottom="0" header="0" footer="0"/>
      <pageSetup paperSize="9" scale="98" orientation="landscape" r:id="rId6"/>
      <headerFooter>
        <oddFooter>&amp;RLast update : &amp;D   &amp;T</oddFooter>
      </headerFooter>
    </customSheetView>
    <customSheetView guid="{1A9C4D40-FD7F-415B-AEEF-6F3B6F11E2D9}" scale="115" fitToPage="1">
      <selection activeCell="D18" sqref="D18"/>
      <pageMargins left="0" right="0" top="0" bottom="0" header="0" footer="0"/>
      <pageSetup paperSize="9" scale="98" orientation="landscape" r:id="rId7"/>
      <headerFooter>
        <oddFooter>&amp;RLast update : &amp;D   &amp;T</oddFooter>
      </headerFooter>
    </customSheetView>
    <customSheetView guid="{160FD25C-1E8A-49AB-8AA3-887F1FFDB82C}" scale="115" fitToPage="1" hiddenRows="1">
      <selection activeCell="H24" sqref="H24"/>
      <pageMargins left="0" right="0" top="0" bottom="0" header="0" footer="0"/>
      <pageSetup paperSize="9" scale="98" orientation="landscape" r:id="rId8"/>
      <headerFooter>
        <oddFooter>&amp;RLast update : &amp;D   &amp;T</oddFooter>
      </headerFooter>
    </customSheetView>
    <customSheetView guid="{03674205-2BF0-451F-960D-B59271ECD65B}" scale="115" fitToPage="1">
      <selection activeCell="D12" sqref="D12"/>
      <pageMargins left="0" right="0" top="0" bottom="0" header="0" footer="0"/>
      <pageSetup paperSize="9" scale="98" orientation="landscape" r:id="rId9"/>
      <headerFooter>
        <oddFooter>&amp;RLast update : &amp;D   &amp;T</oddFooter>
      </headerFooter>
    </customSheetView>
    <customSheetView guid="{D36430BB-1304-416E-AC9B-64341E38D53B}" scale="115" fitToPage="1">
      <selection activeCell="B4" sqref="B4:F19"/>
      <pageMargins left="0" right="0" top="0" bottom="0" header="0" footer="0"/>
      <pageSetup paperSize="9" scale="98" orientation="landscape" r:id="rId10"/>
      <headerFooter>
        <oddFooter>&amp;RLast update : &amp;D   &amp;T</oddFooter>
      </headerFooter>
    </customSheetView>
    <customSheetView guid="{A1DFBD3A-7D67-4D0B-A768-38A02D65809C}" scale="115" fitToPage="1">
      <selection activeCell="H11" sqref="H11"/>
      <pageMargins left="0" right="0" top="0" bottom="0" header="0" footer="0"/>
      <pageSetup paperSize="9" scale="98" orientation="landscape" r:id="rId11"/>
      <headerFooter>
        <oddFooter>&amp;RLast update : &amp;D   &amp;T</oddFooter>
      </headerFooter>
    </customSheetView>
    <customSheetView guid="{8F6257B3-44F8-495E-975F-715EC7CBE577}" scale="115" fitToPage="1">
      <selection activeCell="A8" sqref="A8:XFD8"/>
      <pageMargins left="0" right="0" top="0" bottom="0" header="0" footer="0"/>
      <pageSetup paperSize="9" scale="99" orientation="landscape" r:id="rId12"/>
      <headerFooter>
        <oddFooter>&amp;RLast update : &amp;D   &amp;T</oddFooter>
      </headerFooter>
    </customSheetView>
    <customSheetView guid="{4E666960-F75E-4DEC-AA08-CB80C5246F2D}" scale="115" fitToPage="1">
      <selection activeCell="E6" sqref="E6:K6"/>
      <pageMargins left="0" right="0" top="0" bottom="0" header="0" footer="0"/>
      <pageSetup paperSize="9" scale="98" orientation="landscape" r:id="rId13"/>
      <headerFooter>
        <oddFooter>&amp;RLast update : &amp;D   &amp;T</oddFooter>
      </headerFooter>
    </customSheetView>
    <customSheetView guid="{DF664468-2591-4537-A401-E39E9401FA18}" scale="115" fitToPage="1">
      <pageMargins left="0" right="0" top="0" bottom="0" header="0" footer="0"/>
      <pageSetup paperSize="9" scale="98" orientation="landscape" r:id="rId14"/>
      <headerFooter>
        <oddFooter>&amp;RLast update : &amp;D   &amp;T</oddFooter>
      </headerFooter>
    </customSheetView>
    <customSheetView guid="{16EA4947-C328-4911-A966-8572790A84A9}" scale="115" fitToPage="1">
      <selection activeCell="D16" sqref="D16"/>
      <pageMargins left="0" right="0" top="0" bottom="0" header="0" footer="0"/>
      <pageSetup paperSize="9" scale="97" orientation="landscape" r:id="rId15"/>
      <headerFooter>
        <oddFooter>&amp;RLast update : &amp;D   &amp;T&amp;L&amp;1#&amp;"Calibri"&amp;10 Sensitivity: Internal</oddFooter>
      </headerFooter>
    </customSheetView>
    <customSheetView guid="{5024D59A-F791-4B48-8A8A-90A9A8BA3CB8}" scale="115" fitToPage="1" hiddenRows="1" topLeftCell="A18">
      <selection activeCell="B31" sqref="B30:B31"/>
      <pageMargins left="0" right="0" top="0" bottom="0" header="0" footer="0"/>
      <pageSetup paperSize="9" scale="97" orientation="landscape" r:id="rId16"/>
      <headerFooter>
        <oddFooter>&amp;RLast update : &amp;D   &amp;T&amp;L&amp;1#&amp;"Calibri"&amp;10 Sensitivity: Internal</oddFooter>
      </headerFooter>
    </customSheetView>
    <customSheetView guid="{834388B3-D1C0-4496-81CB-D8907F6C94B1}" scale="115" fitToPage="1" hiddenRows="1">
      <selection activeCell="D18" sqref="D18"/>
      <pageMargins left="0" right="0" top="0" bottom="0" header="0" footer="0"/>
      <pageSetup paperSize="9" scale="97" orientation="landscape" r:id="rId17"/>
      <headerFooter>
        <oddFooter>&amp;RLast update : &amp;D   &amp;T&amp;L&amp;1#&amp;"Calibri"&amp;10 Sensitivity: Internal</oddFooter>
      </headerFooter>
    </customSheetView>
    <customSheetView guid="{C9B667F6-80E0-402E-8E37-77C446D41929}" scale="115" fitToPage="1" hiddenRows="1">
      <pageMargins left="0" right="0" top="0" bottom="0" header="0" footer="0"/>
      <pageSetup paperSize="9" orientation="landscape" r:id="rId18"/>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orientation="landscape" r:id="rId19"/>
      <headerFooter>
        <oddFooter>&amp;RLast update : &amp;D   &amp;T&amp;L&amp;1#&amp;"Calibri"&amp;10&amp;K000000Sensitivity: Internal</oddFooter>
      </headerFooter>
    </customSheetView>
    <customSheetView guid="{D8AE3607-C68D-4DD7-8BE1-F63EA4A613B4}" scale="115" fitToPage="1" hiddenRows="1">
      <selection activeCell="E12" sqref="E12"/>
      <pageMargins left="0" right="0" top="0" bottom="0" header="0" footer="0"/>
      <pageSetup paperSize="9" orientation="landscape" r:id="rId20"/>
      <headerFooter>
        <oddFooter>&amp;RLast update : &amp;D   &amp;T&amp;L&amp;1#&amp;"Calibri"&amp;10&amp;K000000Sensitivity: Internal</oddFooter>
      </headerFooter>
    </customSheetView>
  </customSheetViews>
  <mergeCells count="12">
    <mergeCell ref="B2:J2"/>
    <mergeCell ref="C189:D190"/>
    <mergeCell ref="E189:E190"/>
    <mergeCell ref="C199:D200"/>
    <mergeCell ref="E199:E200"/>
    <mergeCell ref="C178:D179"/>
    <mergeCell ref="E178:E179"/>
    <mergeCell ref="E130:E131"/>
    <mergeCell ref="C4:J4"/>
    <mergeCell ref="C130:D131"/>
    <mergeCell ref="C168:D169"/>
    <mergeCell ref="E168:E169"/>
  </mergeCells>
  <phoneticPr fontId="29" type="noConversion"/>
  <hyperlinks>
    <hyperlink ref="I227" r:id="rId21" xr:uid="{1EC9ACDF-4B18-43B0-8406-CD8C6701B0D5}"/>
    <hyperlink ref="D227" r:id="rId22" xr:uid="{87D933B9-7758-47C9-834C-4CCC5C7C9D38}"/>
    <hyperlink ref="G227" r:id="rId23" xr:uid="{44CC1459-54E4-49D9-A7E5-A11D1E6E7B02}"/>
    <hyperlink ref="G232" r:id="rId24" xr:uid="{A93B1893-33D0-4C11-99A0-9C5FED7DD94C}"/>
    <hyperlink ref="G228" r:id="rId25" xr:uid="{E266AA0A-C3FF-45EF-BB92-88A0A6BBF7DF}"/>
    <hyperlink ref="G229" r:id="rId26" xr:uid="{CA9B880B-353C-47DF-8C20-D913D629DA4B}"/>
    <hyperlink ref="G230" r:id="rId27" xr:uid="{4C949BD7-5427-4A3C-9DF2-E0D607469162}"/>
    <hyperlink ref="G231" r:id="rId28" xr:uid="{CA362A0B-ECD8-4733-B3AA-EED4BBCF3890}"/>
    <hyperlink ref="G233" r:id="rId29" xr:uid="{3B292481-42CE-4907-872C-0FDBBA98B906}"/>
    <hyperlink ref="D230" r:id="rId30" xr:uid="{C1AB1F42-0B94-4687-BE25-122F42E0A0E4}"/>
    <hyperlink ref="D229" r:id="rId31" xr:uid="{30AD0600-2ECE-4CEF-9203-12DA346D2492}"/>
    <hyperlink ref="D232" r:id="rId32" xr:uid="{BC291C98-5D84-4009-8E4F-4D26526D47FB}"/>
    <hyperlink ref="D231" r:id="rId33" xr:uid="{55F67663-A566-4EC1-B8E1-762E5F090C7C}"/>
    <hyperlink ref="D233" r:id="rId34" xr:uid="{187D1A42-BF3C-4C61-A914-94AFCE0EE029}"/>
    <hyperlink ref="I232" r:id="rId35" xr:uid="{E7884804-0457-4DC3-8C5D-8B5219FD456C}"/>
  </hyperlinks>
  <pageMargins left="0.31496062992125984" right="0.43307086614173229" top="0.74803149606299213" bottom="0.74803149606299213" header="0.31496062992125984" footer="0.31496062992125984"/>
  <pageSetup paperSize="9" scale="71" orientation="landscape" r:id="rId36"/>
  <headerFooter>
    <oddFooter>&amp;L_x000D_&amp;1#&amp;"Calibri"&amp;10&amp;K000000 Sensitivity: Internal&amp;RLast update : &amp;D   &amp;T&amp;</oddFooter>
  </headerFooter>
  <drawing r:id="rId3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C00000"/>
    <pageSetUpPr fitToPage="1"/>
  </sheetPr>
  <dimension ref="A2:O406"/>
  <sheetViews>
    <sheetView showGridLines="0" zoomScaleNormal="100" workbookViewId="0"/>
  </sheetViews>
  <sheetFormatPr defaultColWidth="9.42578125" defaultRowHeight="20.100000000000001" customHeight="1"/>
  <cols>
    <col min="1" max="1" width="21.5703125" style="2665" customWidth="1"/>
    <col min="2" max="2" width="6.140625" style="2665" bestFit="1" customWidth="1"/>
    <col min="3" max="3" width="29.140625" style="120" customWidth="1"/>
    <col min="4" max="4" width="25.85546875" style="120" customWidth="1"/>
    <col min="5" max="5" width="16.42578125" style="120" customWidth="1"/>
    <col min="6" max="6" width="18.42578125" style="120" customWidth="1"/>
    <col min="7" max="7" width="24.42578125" style="120" customWidth="1"/>
    <col min="8" max="8" width="17.42578125" style="120" customWidth="1"/>
    <col min="9" max="9" width="24.85546875" style="120" customWidth="1"/>
    <col min="10" max="10" width="19.28515625" style="120" bestFit="1" customWidth="1"/>
    <col min="11" max="11" width="20.5703125" style="120" customWidth="1"/>
    <col min="12" max="16384" width="9.42578125" style="120"/>
  </cols>
  <sheetData>
    <row r="2" spans="1:12" s="1905" customFormat="1" ht="20.100000000000001" customHeight="1">
      <c r="A2" s="926"/>
      <c r="B2" s="926"/>
      <c r="C2" s="4602" t="s">
        <v>1408</v>
      </c>
      <c r="D2" s="4602"/>
      <c r="E2" s="4602"/>
      <c r="F2" s="4602"/>
      <c r="G2" s="4602"/>
      <c r="H2" s="4602"/>
      <c r="I2" s="4602"/>
      <c r="J2" s="160"/>
      <c r="L2" s="485"/>
    </row>
    <row r="3" spans="1:12" s="1905" customFormat="1" ht="20.100000000000001" customHeight="1">
      <c r="A3" s="926"/>
      <c r="B3" s="926"/>
      <c r="C3" s="673"/>
      <c r="D3" s="673"/>
      <c r="E3" s="673"/>
      <c r="F3" s="673"/>
      <c r="G3" s="673"/>
      <c r="H3" s="673"/>
      <c r="K3" s="485"/>
    </row>
    <row r="4" spans="1:12" ht="20.100000000000001" customHeight="1">
      <c r="C4" s="4609" t="s">
        <v>3744</v>
      </c>
      <c r="D4" s="4609"/>
      <c r="E4" s="4609"/>
      <c r="F4" s="4609"/>
      <c r="G4" s="4609"/>
      <c r="H4" s="4609"/>
      <c r="I4" s="4609"/>
      <c r="J4" s="486"/>
    </row>
    <row r="5" spans="1:12" ht="19.5" hidden="1" customHeight="1">
      <c r="A5" s="328"/>
      <c r="B5" s="328"/>
      <c r="C5" s="465"/>
      <c r="D5" s="328"/>
      <c r="E5" s="328"/>
      <c r="F5" s="328"/>
      <c r="G5" s="328"/>
      <c r="H5" s="328"/>
      <c r="I5" s="328"/>
      <c r="J5" s="328"/>
    </row>
    <row r="6" spans="1:12" s="14" customFormat="1" ht="20.100000000000001" hidden="1" customHeight="1">
      <c r="A6" s="1906"/>
      <c r="B6" s="1906"/>
      <c r="C6" s="363"/>
      <c r="D6" s="50"/>
      <c r="E6" s="82" t="s">
        <v>100</v>
      </c>
      <c r="F6" s="90" t="s">
        <v>3745</v>
      </c>
      <c r="G6" s="90" t="s">
        <v>898</v>
      </c>
      <c r="H6" s="90" t="s">
        <v>247</v>
      </c>
      <c r="I6" s="90" t="s">
        <v>158</v>
      </c>
      <c r="J6" s="90" t="s">
        <v>710</v>
      </c>
    </row>
    <row r="7" spans="1:12" s="14" customFormat="1" ht="20.100000000000001" hidden="1" customHeight="1" thickBot="1">
      <c r="A7" s="1906"/>
      <c r="B7" s="1906"/>
      <c r="C7" s="364"/>
      <c r="D7" s="91" t="s">
        <v>3746</v>
      </c>
      <c r="E7" s="84"/>
      <c r="F7" s="92" t="s">
        <v>3747</v>
      </c>
      <c r="G7" s="92" t="s">
        <v>3748</v>
      </c>
      <c r="H7" s="92" t="s">
        <v>3749</v>
      </c>
      <c r="I7" s="92" t="s">
        <v>3750</v>
      </c>
      <c r="J7" s="92" t="s">
        <v>3162</v>
      </c>
    </row>
    <row r="8" spans="1:12" s="14" customFormat="1" ht="20.100000000000001" hidden="1" customHeight="1" thickTop="1">
      <c r="A8" s="1906"/>
      <c r="B8" s="1906"/>
      <c r="C8" s="355" t="s">
        <v>3580</v>
      </c>
      <c r="D8" s="86" t="s">
        <v>3751</v>
      </c>
      <c r="E8" s="87">
        <v>43988</v>
      </c>
      <c r="F8" s="88">
        <f t="shared" ref="F8:F11" si="0">E8+13</f>
        <v>44001</v>
      </c>
      <c r="G8" s="88">
        <f t="shared" ref="G8:G11" si="1">E8+17</f>
        <v>44005</v>
      </c>
      <c r="H8" s="88">
        <f t="shared" ref="H8:H11" si="2">E8+21</f>
        <v>44009</v>
      </c>
      <c r="I8" s="88">
        <f t="shared" ref="I8:I11" si="3">E8+23</f>
        <v>44011</v>
      </c>
      <c r="J8" s="88">
        <f t="shared" ref="J8:J11" si="4">E8+29</f>
        <v>44017</v>
      </c>
    </row>
    <row r="9" spans="1:12" s="14" customFormat="1" ht="20.100000000000001" hidden="1" customHeight="1">
      <c r="A9" s="1906"/>
      <c r="B9" s="1906"/>
      <c r="C9" s="355" t="s">
        <v>1730</v>
      </c>
      <c r="D9" s="86" t="s">
        <v>3752</v>
      </c>
      <c r="E9" s="87">
        <v>43995</v>
      </c>
      <c r="F9" s="88">
        <f t="shared" si="0"/>
        <v>44008</v>
      </c>
      <c r="G9" s="88">
        <f t="shared" si="1"/>
        <v>44012</v>
      </c>
      <c r="H9" s="88">
        <f t="shared" si="2"/>
        <v>44016</v>
      </c>
      <c r="I9" s="88">
        <f t="shared" si="3"/>
        <v>44018</v>
      </c>
      <c r="J9" s="88">
        <f t="shared" si="4"/>
        <v>44024</v>
      </c>
    </row>
    <row r="10" spans="1:12" s="14" customFormat="1" ht="20.100000000000001" hidden="1" customHeight="1">
      <c r="A10" s="1906"/>
      <c r="B10" s="1906"/>
      <c r="C10" s="355" t="s">
        <v>2960</v>
      </c>
      <c r="D10" s="86" t="s">
        <v>3753</v>
      </c>
      <c r="E10" s="87">
        <v>44002</v>
      </c>
      <c r="F10" s="88">
        <f t="shared" si="0"/>
        <v>44015</v>
      </c>
      <c r="G10" s="88">
        <f t="shared" si="1"/>
        <v>44019</v>
      </c>
      <c r="H10" s="88">
        <f t="shared" si="2"/>
        <v>44023</v>
      </c>
      <c r="I10" s="88">
        <f t="shared" si="3"/>
        <v>44025</v>
      </c>
      <c r="J10" s="88">
        <f t="shared" si="4"/>
        <v>44031</v>
      </c>
    </row>
    <row r="11" spans="1:12" s="14" customFormat="1" ht="20.100000000000001" hidden="1" customHeight="1">
      <c r="A11" s="1906"/>
      <c r="B11" s="1906"/>
      <c r="C11" s="355" t="s">
        <v>2993</v>
      </c>
      <c r="D11" s="86" t="s">
        <v>3754</v>
      </c>
      <c r="E11" s="87">
        <v>44009</v>
      </c>
      <c r="F11" s="88">
        <f t="shared" si="0"/>
        <v>44022</v>
      </c>
      <c r="G11" s="88">
        <f t="shared" si="1"/>
        <v>44026</v>
      </c>
      <c r="H11" s="88">
        <f t="shared" si="2"/>
        <v>44030</v>
      </c>
      <c r="I11" s="88">
        <f t="shared" si="3"/>
        <v>44032</v>
      </c>
      <c r="J11" s="88">
        <f t="shared" si="4"/>
        <v>44038</v>
      </c>
    </row>
    <row r="12" spans="1:12" s="14" customFormat="1" ht="20.100000000000001" hidden="1" customHeight="1">
      <c r="A12" s="1906"/>
      <c r="B12" s="1906"/>
      <c r="C12" s="355" t="s">
        <v>3755</v>
      </c>
      <c r="D12" s="86" t="s">
        <v>3756</v>
      </c>
      <c r="E12" s="87">
        <v>44016</v>
      </c>
      <c r="F12" s="88">
        <f t="shared" ref="F12:F15" si="5">E12+13</f>
        <v>44029</v>
      </c>
      <c r="G12" s="88">
        <f t="shared" ref="G12:G15" si="6">E12+17</f>
        <v>44033</v>
      </c>
      <c r="H12" s="88">
        <f t="shared" ref="H12:H15" si="7">E12+21</f>
        <v>44037</v>
      </c>
      <c r="I12" s="88">
        <f t="shared" ref="I12:I15" si="8">E12+23</f>
        <v>44039</v>
      </c>
      <c r="J12" s="88">
        <f t="shared" ref="J12:J15" si="9">E12+29</f>
        <v>44045</v>
      </c>
    </row>
    <row r="13" spans="1:12" s="14" customFormat="1" ht="20.100000000000001" hidden="1" customHeight="1">
      <c r="A13" s="1906"/>
      <c r="B13" s="1906"/>
      <c r="C13" s="355" t="s">
        <v>2314</v>
      </c>
      <c r="D13" s="86" t="s">
        <v>3757</v>
      </c>
      <c r="E13" s="87">
        <v>44023</v>
      </c>
      <c r="F13" s="88">
        <f t="shared" si="5"/>
        <v>44036</v>
      </c>
      <c r="G13" s="88">
        <f t="shared" si="6"/>
        <v>44040</v>
      </c>
      <c r="H13" s="88">
        <f t="shared" si="7"/>
        <v>44044</v>
      </c>
      <c r="I13" s="88">
        <f t="shared" si="8"/>
        <v>44046</v>
      </c>
      <c r="J13" s="88">
        <f t="shared" si="9"/>
        <v>44052</v>
      </c>
    </row>
    <row r="14" spans="1:12" s="14" customFormat="1" ht="20.100000000000001" hidden="1" customHeight="1">
      <c r="A14" s="1906"/>
      <c r="B14" s="1906"/>
      <c r="C14" s="355" t="s">
        <v>3758</v>
      </c>
      <c r="D14" s="86" t="s">
        <v>3759</v>
      </c>
      <c r="E14" s="87">
        <v>44030</v>
      </c>
      <c r="F14" s="88">
        <f t="shared" si="5"/>
        <v>44043</v>
      </c>
      <c r="G14" s="88">
        <f t="shared" si="6"/>
        <v>44047</v>
      </c>
      <c r="H14" s="88">
        <f t="shared" si="7"/>
        <v>44051</v>
      </c>
      <c r="I14" s="88">
        <f t="shared" si="8"/>
        <v>44053</v>
      </c>
      <c r="J14" s="88">
        <f t="shared" si="9"/>
        <v>44059</v>
      </c>
    </row>
    <row r="15" spans="1:12" s="14" customFormat="1" ht="20.100000000000001" hidden="1" customHeight="1">
      <c r="A15" s="1906"/>
      <c r="B15" s="1906"/>
      <c r="C15" s="355" t="s">
        <v>2241</v>
      </c>
      <c r="D15" s="86" t="s">
        <v>3760</v>
      </c>
      <c r="E15" s="87">
        <v>44037</v>
      </c>
      <c r="F15" s="88">
        <f t="shared" si="5"/>
        <v>44050</v>
      </c>
      <c r="G15" s="88">
        <f t="shared" si="6"/>
        <v>44054</v>
      </c>
      <c r="H15" s="88">
        <f t="shared" si="7"/>
        <v>44058</v>
      </c>
      <c r="I15" s="88">
        <f t="shared" si="8"/>
        <v>44060</v>
      </c>
      <c r="J15" s="88">
        <f t="shared" si="9"/>
        <v>44066</v>
      </c>
    </row>
    <row r="16" spans="1:12" s="14" customFormat="1" ht="20.100000000000001" hidden="1" customHeight="1">
      <c r="A16" s="1906"/>
      <c r="B16" s="1906"/>
      <c r="C16" s="355" t="s">
        <v>2397</v>
      </c>
      <c r="D16" s="86" t="s">
        <v>3761</v>
      </c>
      <c r="E16" s="87">
        <v>44044</v>
      </c>
      <c r="F16" s="88">
        <f t="shared" ref="F16:F20" si="10">E16+13</f>
        <v>44057</v>
      </c>
      <c r="G16" s="88">
        <f t="shared" ref="G16:G20" si="11">E16+17</f>
        <v>44061</v>
      </c>
      <c r="H16" s="88">
        <f t="shared" ref="H16:H20" si="12">E16+21</f>
        <v>44065</v>
      </c>
      <c r="I16" s="88">
        <f t="shared" ref="I16:I20" si="13">E16+23</f>
        <v>44067</v>
      </c>
      <c r="J16" s="88">
        <f t="shared" ref="J16:J20" si="14">E16+29</f>
        <v>44073</v>
      </c>
    </row>
    <row r="17" spans="1:10" s="14" customFormat="1" ht="20.100000000000001" hidden="1" customHeight="1">
      <c r="A17" s="1906"/>
      <c r="B17" s="1906"/>
      <c r="C17" s="355" t="s">
        <v>3762</v>
      </c>
      <c r="D17" s="86" t="s">
        <v>3763</v>
      </c>
      <c r="E17" s="87">
        <v>44051</v>
      </c>
      <c r="F17" s="88">
        <f t="shared" si="10"/>
        <v>44064</v>
      </c>
      <c r="G17" s="88">
        <f t="shared" si="11"/>
        <v>44068</v>
      </c>
      <c r="H17" s="88">
        <f t="shared" si="12"/>
        <v>44072</v>
      </c>
      <c r="I17" s="88">
        <f t="shared" si="13"/>
        <v>44074</v>
      </c>
      <c r="J17" s="88">
        <f t="shared" si="14"/>
        <v>44080</v>
      </c>
    </row>
    <row r="18" spans="1:10" s="14" customFormat="1" ht="20.100000000000001" hidden="1" customHeight="1">
      <c r="A18" s="1906"/>
      <c r="B18" s="1906"/>
      <c r="C18" s="355" t="s">
        <v>3764</v>
      </c>
      <c r="D18" s="86" t="s">
        <v>3765</v>
      </c>
      <c r="E18" s="87">
        <v>44058</v>
      </c>
      <c r="F18" s="88">
        <f t="shared" si="10"/>
        <v>44071</v>
      </c>
      <c r="G18" s="88">
        <f t="shared" si="11"/>
        <v>44075</v>
      </c>
      <c r="H18" s="88">
        <f t="shared" si="12"/>
        <v>44079</v>
      </c>
      <c r="I18" s="88">
        <f t="shared" si="13"/>
        <v>44081</v>
      </c>
      <c r="J18" s="88">
        <f t="shared" si="14"/>
        <v>44087</v>
      </c>
    </row>
    <row r="19" spans="1:10" s="14" customFormat="1" ht="20.100000000000001" hidden="1" customHeight="1">
      <c r="A19" s="1906" t="s">
        <v>3766</v>
      </c>
      <c r="B19" s="1906"/>
      <c r="C19" s="355" t="s">
        <v>3767</v>
      </c>
      <c r="D19" s="86" t="s">
        <v>3768</v>
      </c>
      <c r="E19" s="87">
        <v>44065</v>
      </c>
      <c r="F19" s="88">
        <f t="shared" si="10"/>
        <v>44078</v>
      </c>
      <c r="G19" s="88">
        <f t="shared" si="11"/>
        <v>44082</v>
      </c>
      <c r="H19" s="88">
        <f t="shared" si="12"/>
        <v>44086</v>
      </c>
      <c r="I19" s="88">
        <f t="shared" si="13"/>
        <v>44088</v>
      </c>
      <c r="J19" s="88">
        <f t="shared" si="14"/>
        <v>44094</v>
      </c>
    </row>
    <row r="20" spans="1:10" s="14" customFormat="1" ht="20.100000000000001" hidden="1" customHeight="1">
      <c r="A20" s="1906"/>
      <c r="B20" s="1906"/>
      <c r="C20" s="355" t="s">
        <v>2251</v>
      </c>
      <c r="D20" s="86" t="s">
        <v>3769</v>
      </c>
      <c r="E20" s="87">
        <v>44072</v>
      </c>
      <c r="F20" s="88">
        <f t="shared" si="10"/>
        <v>44085</v>
      </c>
      <c r="G20" s="88">
        <f t="shared" si="11"/>
        <v>44089</v>
      </c>
      <c r="H20" s="88">
        <f t="shared" si="12"/>
        <v>44093</v>
      </c>
      <c r="I20" s="88">
        <f t="shared" si="13"/>
        <v>44095</v>
      </c>
      <c r="J20" s="88">
        <f t="shared" si="14"/>
        <v>44101</v>
      </c>
    </row>
    <row r="21" spans="1:10" s="14" customFormat="1" ht="20.100000000000001" hidden="1" customHeight="1">
      <c r="A21" s="1906"/>
      <c r="B21" s="1906"/>
      <c r="C21" s="355" t="s">
        <v>2243</v>
      </c>
      <c r="D21" s="86" t="s">
        <v>3770</v>
      </c>
      <c r="E21" s="87">
        <v>44087</v>
      </c>
      <c r="F21" s="88">
        <f t="shared" ref="F21:F24" si="15">E21+13</f>
        <v>44100</v>
      </c>
      <c r="G21" s="88">
        <f t="shared" ref="G21:G24" si="16">E21+17</f>
        <v>44104</v>
      </c>
      <c r="H21" s="88">
        <f t="shared" ref="H21:H24" si="17">E21+21</f>
        <v>44108</v>
      </c>
      <c r="I21" s="88">
        <f t="shared" ref="I21:I24" si="18">E21+23</f>
        <v>44110</v>
      </c>
      <c r="J21" s="88">
        <f t="shared" ref="J21:J24" si="19">E21+29</f>
        <v>44116</v>
      </c>
    </row>
    <row r="22" spans="1:10" s="14" customFormat="1" ht="20.100000000000001" hidden="1" customHeight="1">
      <c r="A22" s="1906"/>
      <c r="B22" s="1906"/>
      <c r="C22" s="355" t="s">
        <v>2960</v>
      </c>
      <c r="D22" s="86" t="s">
        <v>3771</v>
      </c>
      <c r="E22" s="87">
        <v>44092</v>
      </c>
      <c r="F22" s="88">
        <f t="shared" si="15"/>
        <v>44105</v>
      </c>
      <c r="G22" s="88">
        <f t="shared" si="16"/>
        <v>44109</v>
      </c>
      <c r="H22" s="88">
        <f t="shared" si="17"/>
        <v>44113</v>
      </c>
      <c r="I22" s="88">
        <f t="shared" si="18"/>
        <v>44115</v>
      </c>
      <c r="J22" s="88">
        <f t="shared" si="19"/>
        <v>44121</v>
      </c>
    </row>
    <row r="23" spans="1:10" s="14" customFormat="1" ht="20.100000000000001" hidden="1" customHeight="1">
      <c r="A23" s="1906"/>
      <c r="B23" s="1906"/>
      <c r="C23" s="355" t="s">
        <v>2993</v>
      </c>
      <c r="D23" s="86" t="s">
        <v>3772</v>
      </c>
      <c r="E23" s="87">
        <v>44101</v>
      </c>
      <c r="F23" s="88">
        <f t="shared" si="15"/>
        <v>44114</v>
      </c>
      <c r="G23" s="88">
        <f t="shared" si="16"/>
        <v>44118</v>
      </c>
      <c r="H23" s="88">
        <f t="shared" si="17"/>
        <v>44122</v>
      </c>
      <c r="I23" s="88">
        <f t="shared" si="18"/>
        <v>44124</v>
      </c>
      <c r="J23" s="88">
        <f t="shared" si="19"/>
        <v>44130</v>
      </c>
    </row>
    <row r="24" spans="1:10" s="14" customFormat="1" ht="20.100000000000001" hidden="1" customHeight="1">
      <c r="A24" s="1906"/>
      <c r="B24" s="1906"/>
      <c r="C24" s="355" t="s">
        <v>3755</v>
      </c>
      <c r="D24" s="86" t="s">
        <v>3773</v>
      </c>
      <c r="E24" s="87">
        <v>44103</v>
      </c>
      <c r="F24" s="88">
        <f t="shared" si="15"/>
        <v>44116</v>
      </c>
      <c r="G24" s="88">
        <f t="shared" si="16"/>
        <v>44120</v>
      </c>
      <c r="H24" s="88">
        <f t="shared" si="17"/>
        <v>44124</v>
      </c>
      <c r="I24" s="88">
        <f t="shared" si="18"/>
        <v>44126</v>
      </c>
      <c r="J24" s="88">
        <f t="shared" si="19"/>
        <v>44132</v>
      </c>
    </row>
    <row r="25" spans="1:10" s="14" customFormat="1" ht="20.100000000000001" hidden="1" customHeight="1">
      <c r="A25" s="1906"/>
      <c r="B25" s="1906"/>
      <c r="C25" s="355" t="s">
        <v>2314</v>
      </c>
      <c r="D25" s="86" t="s">
        <v>3774</v>
      </c>
      <c r="E25" s="87">
        <v>44114</v>
      </c>
      <c r="F25" s="88">
        <f t="shared" ref="F25:F29" si="20">E25+13</f>
        <v>44127</v>
      </c>
      <c r="G25" s="88">
        <f t="shared" ref="G25:G29" si="21">E25+17</f>
        <v>44131</v>
      </c>
      <c r="H25" s="88">
        <f t="shared" ref="H25:H29" si="22">E25+21</f>
        <v>44135</v>
      </c>
      <c r="I25" s="88">
        <f t="shared" ref="I25:I29" si="23">E25+23</f>
        <v>44137</v>
      </c>
      <c r="J25" s="88">
        <f t="shared" ref="J25:J29" si="24">E25+29</f>
        <v>44143</v>
      </c>
    </row>
    <row r="26" spans="1:10" s="14" customFormat="1" ht="20.100000000000001" hidden="1" customHeight="1">
      <c r="A26" s="1906"/>
      <c r="B26" s="1906"/>
      <c r="C26" s="355" t="s">
        <v>3758</v>
      </c>
      <c r="D26" s="86" t="s">
        <v>3775</v>
      </c>
      <c r="E26" s="87">
        <v>44120</v>
      </c>
      <c r="F26" s="88">
        <f t="shared" si="20"/>
        <v>44133</v>
      </c>
      <c r="G26" s="88">
        <f t="shared" si="21"/>
        <v>44137</v>
      </c>
      <c r="H26" s="88">
        <f t="shared" si="22"/>
        <v>44141</v>
      </c>
      <c r="I26" s="88">
        <f t="shared" si="23"/>
        <v>44143</v>
      </c>
      <c r="J26" s="88">
        <f t="shared" si="24"/>
        <v>44149</v>
      </c>
    </row>
    <row r="27" spans="1:10" s="14" customFormat="1" ht="20.100000000000001" hidden="1" customHeight="1">
      <c r="A27" s="1906"/>
      <c r="B27" s="1906"/>
      <c r="C27" s="355" t="s">
        <v>2241</v>
      </c>
      <c r="D27" s="86" t="s">
        <v>3776</v>
      </c>
      <c r="E27" s="87">
        <v>44129</v>
      </c>
      <c r="F27" s="88">
        <f t="shared" si="20"/>
        <v>44142</v>
      </c>
      <c r="G27" s="88">
        <f t="shared" si="21"/>
        <v>44146</v>
      </c>
      <c r="H27" s="88">
        <f t="shared" si="22"/>
        <v>44150</v>
      </c>
      <c r="I27" s="88">
        <f t="shared" si="23"/>
        <v>44152</v>
      </c>
      <c r="J27" s="88">
        <f t="shared" si="24"/>
        <v>44158</v>
      </c>
    </row>
    <row r="28" spans="1:10" s="14" customFormat="1" ht="20.100000000000001" hidden="1" customHeight="1">
      <c r="A28" s="1906"/>
      <c r="B28" s="1906"/>
      <c r="C28" s="355" t="s">
        <v>2397</v>
      </c>
      <c r="D28" s="86" t="s">
        <v>3777</v>
      </c>
      <c r="E28" s="87">
        <v>44135</v>
      </c>
      <c r="F28" s="88">
        <f t="shared" si="20"/>
        <v>44148</v>
      </c>
      <c r="G28" s="88">
        <f t="shared" si="21"/>
        <v>44152</v>
      </c>
      <c r="H28" s="88">
        <f t="shared" si="22"/>
        <v>44156</v>
      </c>
      <c r="I28" s="88">
        <f t="shared" si="23"/>
        <v>44158</v>
      </c>
      <c r="J28" s="88">
        <f t="shared" si="24"/>
        <v>44164</v>
      </c>
    </row>
    <row r="29" spans="1:10" s="14" customFormat="1" ht="20.100000000000001" hidden="1" customHeight="1">
      <c r="A29" s="1906"/>
      <c r="B29" s="1906"/>
      <c r="C29" s="355" t="s">
        <v>3762</v>
      </c>
      <c r="D29" s="86" t="s">
        <v>3778</v>
      </c>
      <c r="E29" s="87">
        <v>44140</v>
      </c>
      <c r="F29" s="88">
        <f t="shared" si="20"/>
        <v>44153</v>
      </c>
      <c r="G29" s="88">
        <f t="shared" si="21"/>
        <v>44157</v>
      </c>
      <c r="H29" s="88">
        <f t="shared" si="22"/>
        <v>44161</v>
      </c>
      <c r="I29" s="88">
        <f t="shared" si="23"/>
        <v>44163</v>
      </c>
      <c r="J29" s="88">
        <f t="shared" si="24"/>
        <v>44169</v>
      </c>
    </row>
    <row r="30" spans="1:10" s="14" customFormat="1" ht="20.100000000000001" hidden="1" customHeight="1">
      <c r="A30" s="1906"/>
      <c r="B30" s="1906"/>
      <c r="C30" s="355" t="s">
        <v>3764</v>
      </c>
      <c r="D30" s="86" t="s">
        <v>3779</v>
      </c>
      <c r="E30" s="87">
        <v>44152</v>
      </c>
      <c r="F30" s="88">
        <f t="shared" ref="F30:F37" si="25">E30+13</f>
        <v>44165</v>
      </c>
      <c r="G30" s="88">
        <f t="shared" ref="G30:G37" si="26">E30+17</f>
        <v>44169</v>
      </c>
      <c r="H30" s="88">
        <f t="shared" ref="H30:H37" si="27">E30+21</f>
        <v>44173</v>
      </c>
      <c r="I30" s="88">
        <f t="shared" ref="I30:I37" si="28">E30+23</f>
        <v>44175</v>
      </c>
      <c r="J30" s="88">
        <f t="shared" ref="J30:J37" si="29">E30+29</f>
        <v>44181</v>
      </c>
    </row>
    <row r="31" spans="1:10" s="14" customFormat="1" ht="20.100000000000001" hidden="1" customHeight="1">
      <c r="A31" s="1906"/>
      <c r="B31" s="1906"/>
      <c r="C31" s="355" t="s">
        <v>3767</v>
      </c>
      <c r="D31" s="86" t="s">
        <v>3780</v>
      </c>
      <c r="E31" s="87">
        <v>44158</v>
      </c>
      <c r="F31" s="88">
        <f t="shared" si="25"/>
        <v>44171</v>
      </c>
      <c r="G31" s="88">
        <f t="shared" si="26"/>
        <v>44175</v>
      </c>
      <c r="H31" s="88">
        <f t="shared" si="27"/>
        <v>44179</v>
      </c>
      <c r="I31" s="88">
        <f t="shared" si="28"/>
        <v>44181</v>
      </c>
      <c r="J31" s="88">
        <f t="shared" si="29"/>
        <v>44187</v>
      </c>
    </row>
    <row r="32" spans="1:10" s="14" customFormat="1" ht="20.100000000000001" hidden="1" customHeight="1">
      <c r="A32" s="1906"/>
      <c r="B32" s="1906"/>
      <c r="C32" s="355" t="s">
        <v>2136</v>
      </c>
      <c r="D32" s="86" t="s">
        <v>3781</v>
      </c>
      <c r="E32" s="87">
        <v>44162</v>
      </c>
      <c r="F32" s="88">
        <f t="shared" si="25"/>
        <v>44175</v>
      </c>
      <c r="G32" s="88">
        <f t="shared" si="26"/>
        <v>44179</v>
      </c>
      <c r="H32" s="88">
        <f t="shared" si="27"/>
        <v>44183</v>
      </c>
      <c r="I32" s="88">
        <f t="shared" si="28"/>
        <v>44185</v>
      </c>
      <c r="J32" s="88">
        <f t="shared" si="29"/>
        <v>44191</v>
      </c>
    </row>
    <row r="33" spans="1:10" s="14" customFormat="1" ht="20.100000000000001" hidden="1" customHeight="1">
      <c r="A33" s="1906"/>
      <c r="B33" s="1906"/>
      <c r="C33" s="355" t="s">
        <v>2251</v>
      </c>
      <c r="D33" s="86" t="s">
        <v>3782</v>
      </c>
      <c r="E33" s="87">
        <v>44174</v>
      </c>
      <c r="F33" s="88">
        <f t="shared" si="25"/>
        <v>44187</v>
      </c>
      <c r="G33" s="88">
        <f t="shared" si="26"/>
        <v>44191</v>
      </c>
      <c r="H33" s="88">
        <f t="shared" si="27"/>
        <v>44195</v>
      </c>
      <c r="I33" s="88">
        <f t="shared" si="28"/>
        <v>44197</v>
      </c>
      <c r="J33" s="88">
        <f t="shared" si="29"/>
        <v>44203</v>
      </c>
    </row>
    <row r="34" spans="1:10" s="14" customFormat="1" ht="20.100000000000001" hidden="1" customHeight="1">
      <c r="A34" s="1906"/>
      <c r="B34" s="1906"/>
      <c r="C34" s="355" t="s">
        <v>2243</v>
      </c>
      <c r="D34" s="86" t="s">
        <v>3783</v>
      </c>
      <c r="E34" s="87">
        <v>44181</v>
      </c>
      <c r="F34" s="88">
        <f t="shared" si="25"/>
        <v>44194</v>
      </c>
      <c r="G34" s="88">
        <f t="shared" si="26"/>
        <v>44198</v>
      </c>
      <c r="H34" s="88">
        <f t="shared" si="27"/>
        <v>44202</v>
      </c>
      <c r="I34" s="88">
        <f t="shared" si="28"/>
        <v>44204</v>
      </c>
      <c r="J34" s="88">
        <f t="shared" si="29"/>
        <v>44210</v>
      </c>
    </row>
    <row r="35" spans="1:10" s="14" customFormat="1" ht="20.100000000000001" hidden="1" customHeight="1">
      <c r="A35" s="1906"/>
      <c r="B35" s="1906"/>
      <c r="C35" s="355" t="s">
        <v>2960</v>
      </c>
      <c r="D35" s="86" t="s">
        <v>3784</v>
      </c>
      <c r="E35" s="87">
        <v>44185</v>
      </c>
      <c r="F35" s="88">
        <f t="shared" si="25"/>
        <v>44198</v>
      </c>
      <c r="G35" s="88">
        <f t="shared" si="26"/>
        <v>44202</v>
      </c>
      <c r="H35" s="88">
        <f t="shared" si="27"/>
        <v>44206</v>
      </c>
      <c r="I35" s="88">
        <f t="shared" si="28"/>
        <v>44208</v>
      </c>
      <c r="J35" s="88">
        <f t="shared" si="29"/>
        <v>44214</v>
      </c>
    </row>
    <row r="36" spans="1:10" s="14" customFormat="1" ht="20.100000000000001" hidden="1" customHeight="1">
      <c r="A36" s="1906"/>
      <c r="B36" s="1906"/>
      <c r="C36" s="355" t="s">
        <v>2993</v>
      </c>
      <c r="D36" s="86" t="s">
        <v>3785</v>
      </c>
      <c r="E36" s="87">
        <v>44189</v>
      </c>
      <c r="F36" s="88">
        <f t="shared" si="25"/>
        <v>44202</v>
      </c>
      <c r="G36" s="88">
        <f t="shared" si="26"/>
        <v>44206</v>
      </c>
      <c r="H36" s="88">
        <f t="shared" si="27"/>
        <v>44210</v>
      </c>
      <c r="I36" s="88">
        <f t="shared" si="28"/>
        <v>44212</v>
      </c>
      <c r="J36" s="88">
        <f t="shared" si="29"/>
        <v>44218</v>
      </c>
    </row>
    <row r="37" spans="1:10" s="14" customFormat="1" ht="20.100000000000001" hidden="1" customHeight="1">
      <c r="A37" s="1906"/>
      <c r="B37" s="1906"/>
      <c r="C37" s="355" t="s">
        <v>3755</v>
      </c>
      <c r="D37" s="86" t="s">
        <v>3786</v>
      </c>
      <c r="E37" s="87">
        <v>44192</v>
      </c>
      <c r="F37" s="88">
        <f t="shared" si="25"/>
        <v>44205</v>
      </c>
      <c r="G37" s="88">
        <f t="shared" si="26"/>
        <v>44209</v>
      </c>
      <c r="H37" s="88">
        <f t="shared" si="27"/>
        <v>44213</v>
      </c>
      <c r="I37" s="88">
        <f t="shared" si="28"/>
        <v>44215</v>
      </c>
      <c r="J37" s="88">
        <f t="shared" si="29"/>
        <v>44221</v>
      </c>
    </row>
    <row r="38" spans="1:10" s="14" customFormat="1" ht="20.100000000000001" hidden="1" customHeight="1">
      <c r="A38" s="1906"/>
      <c r="B38" s="1906"/>
      <c r="C38" s="355" t="s">
        <v>2314</v>
      </c>
      <c r="D38" s="86" t="s">
        <v>3787</v>
      </c>
      <c r="E38" s="87">
        <v>43835</v>
      </c>
      <c r="F38" s="88">
        <f t="shared" ref="F38:F46" si="30">E38+13</f>
        <v>43848</v>
      </c>
      <c r="G38" s="88">
        <f t="shared" ref="G38:G46" si="31">E38+17</f>
        <v>43852</v>
      </c>
      <c r="H38" s="88">
        <f t="shared" ref="H38:H46" si="32">E38+21</f>
        <v>43856</v>
      </c>
      <c r="I38" s="88">
        <f t="shared" ref="I38:I46" si="33">E38+23</f>
        <v>43858</v>
      </c>
      <c r="J38" s="88">
        <f t="shared" ref="J38:J46" si="34">E38+29</f>
        <v>43864</v>
      </c>
    </row>
    <row r="39" spans="1:10" s="14" customFormat="1" ht="20.100000000000001" hidden="1" customHeight="1">
      <c r="A39" s="1906"/>
      <c r="B39" s="1906"/>
      <c r="C39" s="355" t="s">
        <v>3758</v>
      </c>
      <c r="D39" s="86" t="s">
        <v>3788</v>
      </c>
      <c r="E39" s="87">
        <v>44218</v>
      </c>
      <c r="F39" s="88">
        <f t="shared" si="30"/>
        <v>44231</v>
      </c>
      <c r="G39" s="88">
        <f t="shared" si="31"/>
        <v>44235</v>
      </c>
      <c r="H39" s="88">
        <f t="shared" si="32"/>
        <v>44239</v>
      </c>
      <c r="I39" s="88">
        <f t="shared" si="33"/>
        <v>44241</v>
      </c>
      <c r="J39" s="88">
        <f t="shared" si="34"/>
        <v>44247</v>
      </c>
    </row>
    <row r="40" spans="1:10" s="14" customFormat="1" ht="20.100000000000001" hidden="1" customHeight="1">
      <c r="A40" s="1906"/>
      <c r="B40" s="1906"/>
      <c r="C40" s="355" t="s">
        <v>2241</v>
      </c>
      <c r="D40" s="86" t="s">
        <v>3789</v>
      </c>
      <c r="E40" s="87">
        <v>44220</v>
      </c>
      <c r="F40" s="88">
        <f t="shared" si="30"/>
        <v>44233</v>
      </c>
      <c r="G40" s="88">
        <f t="shared" si="31"/>
        <v>44237</v>
      </c>
      <c r="H40" s="88">
        <f t="shared" si="32"/>
        <v>44241</v>
      </c>
      <c r="I40" s="88">
        <f t="shared" si="33"/>
        <v>44243</v>
      </c>
      <c r="J40" s="88">
        <f t="shared" si="34"/>
        <v>44249</v>
      </c>
    </row>
    <row r="41" spans="1:10" s="14" customFormat="1" ht="20.100000000000001" hidden="1" customHeight="1">
      <c r="A41" s="1906"/>
      <c r="B41" s="1906"/>
      <c r="C41" s="355" t="s">
        <v>2397</v>
      </c>
      <c r="D41" s="86" t="s">
        <v>3790</v>
      </c>
      <c r="E41" s="87">
        <v>44228</v>
      </c>
      <c r="F41" s="88">
        <f t="shared" si="30"/>
        <v>44241</v>
      </c>
      <c r="G41" s="88">
        <f t="shared" si="31"/>
        <v>44245</v>
      </c>
      <c r="H41" s="88">
        <f t="shared" si="32"/>
        <v>44249</v>
      </c>
      <c r="I41" s="88">
        <f t="shared" si="33"/>
        <v>44251</v>
      </c>
      <c r="J41" s="88">
        <f t="shared" si="34"/>
        <v>44257</v>
      </c>
    </row>
    <row r="42" spans="1:10" s="14" customFormat="1" ht="20.100000000000001" hidden="1" customHeight="1">
      <c r="A42" s="1906"/>
      <c r="B42" s="1906"/>
      <c r="C42" s="355" t="s">
        <v>3762</v>
      </c>
      <c r="D42" s="86" t="s">
        <v>3791</v>
      </c>
      <c r="E42" s="87">
        <v>44243</v>
      </c>
      <c r="F42" s="88">
        <f t="shared" si="30"/>
        <v>44256</v>
      </c>
      <c r="G42" s="88">
        <f t="shared" si="31"/>
        <v>44260</v>
      </c>
      <c r="H42" s="88">
        <f t="shared" si="32"/>
        <v>44264</v>
      </c>
      <c r="I42" s="88">
        <f t="shared" si="33"/>
        <v>44266</v>
      </c>
      <c r="J42" s="88">
        <f t="shared" si="34"/>
        <v>44272</v>
      </c>
    </row>
    <row r="43" spans="1:10" s="14" customFormat="1" ht="20.100000000000001" hidden="1" customHeight="1">
      <c r="A43" s="1906"/>
      <c r="B43" s="1906"/>
      <c r="C43" s="355" t="s">
        <v>3764</v>
      </c>
      <c r="D43" s="86" t="s">
        <v>3792</v>
      </c>
      <c r="E43" s="87">
        <v>44249</v>
      </c>
      <c r="F43" s="88">
        <f t="shared" si="30"/>
        <v>44262</v>
      </c>
      <c r="G43" s="88">
        <f t="shared" si="31"/>
        <v>44266</v>
      </c>
      <c r="H43" s="88">
        <f t="shared" si="32"/>
        <v>44270</v>
      </c>
      <c r="I43" s="88">
        <f t="shared" si="33"/>
        <v>44272</v>
      </c>
      <c r="J43" s="88">
        <f t="shared" si="34"/>
        <v>44278</v>
      </c>
    </row>
    <row r="44" spans="1:10" s="14" customFormat="1" ht="20.100000000000001" hidden="1" customHeight="1">
      <c r="A44" s="1906"/>
      <c r="B44" s="1906"/>
      <c r="C44" s="355" t="s">
        <v>3767</v>
      </c>
      <c r="D44" s="86" t="s">
        <v>3793</v>
      </c>
      <c r="E44" s="87">
        <v>44254</v>
      </c>
      <c r="F44" s="88">
        <f t="shared" si="30"/>
        <v>44267</v>
      </c>
      <c r="G44" s="88">
        <f t="shared" si="31"/>
        <v>44271</v>
      </c>
      <c r="H44" s="88">
        <f t="shared" si="32"/>
        <v>44275</v>
      </c>
      <c r="I44" s="88">
        <f t="shared" si="33"/>
        <v>44277</v>
      </c>
      <c r="J44" s="88">
        <f t="shared" si="34"/>
        <v>44283</v>
      </c>
    </row>
    <row r="45" spans="1:10" s="14" customFormat="1" ht="20.100000000000001" hidden="1" customHeight="1">
      <c r="A45" s="1906" t="s">
        <v>2136</v>
      </c>
      <c r="B45" s="1906"/>
      <c r="C45" s="528" t="s">
        <v>1573</v>
      </c>
      <c r="D45" s="86" t="s">
        <v>3794</v>
      </c>
      <c r="E45" s="87">
        <v>44247</v>
      </c>
      <c r="F45" s="88">
        <f t="shared" si="30"/>
        <v>44260</v>
      </c>
      <c r="G45" s="376"/>
      <c r="H45" s="376"/>
      <c r="I45" s="376"/>
      <c r="J45" s="376"/>
    </row>
    <row r="46" spans="1:10" s="14" customFormat="1" ht="20.100000000000001" hidden="1" customHeight="1">
      <c r="A46" s="1906"/>
      <c r="B46" s="1906"/>
      <c r="C46" s="355" t="s">
        <v>2136</v>
      </c>
      <c r="D46" s="86" t="s">
        <v>3795</v>
      </c>
      <c r="E46" s="87">
        <v>44256</v>
      </c>
      <c r="F46" s="88">
        <f t="shared" si="30"/>
        <v>44269</v>
      </c>
      <c r="G46" s="88">
        <f t="shared" si="31"/>
        <v>44273</v>
      </c>
      <c r="H46" s="88">
        <f t="shared" si="32"/>
        <v>44277</v>
      </c>
      <c r="I46" s="88">
        <f t="shared" si="33"/>
        <v>44279</v>
      </c>
      <c r="J46" s="88">
        <f t="shared" si="34"/>
        <v>44285</v>
      </c>
    </row>
    <row r="47" spans="1:10" s="14" customFormat="1" ht="20.100000000000001" hidden="1" customHeight="1">
      <c r="A47" s="1906"/>
      <c r="B47" s="1906"/>
      <c r="C47" s="355" t="s">
        <v>2251</v>
      </c>
      <c r="D47" s="86" t="s">
        <v>3796</v>
      </c>
      <c r="E47" s="87">
        <v>44267</v>
      </c>
      <c r="F47" s="88">
        <f t="shared" ref="F47:F53" si="35">E47+13</f>
        <v>44280</v>
      </c>
      <c r="G47" s="88">
        <f t="shared" ref="G47:G53" si="36">E47+17</f>
        <v>44284</v>
      </c>
      <c r="H47" s="88">
        <f t="shared" ref="H47:H53" si="37">E47+21</f>
        <v>44288</v>
      </c>
      <c r="I47" s="88">
        <f t="shared" ref="I47:I53" si="38">E47+23</f>
        <v>44290</v>
      </c>
      <c r="J47" s="88">
        <f t="shared" ref="J47:J48" si="39">E47+29</f>
        <v>44296</v>
      </c>
    </row>
    <row r="48" spans="1:10" s="14" customFormat="1" ht="20.100000000000001" hidden="1" customHeight="1">
      <c r="A48" s="1906"/>
      <c r="B48" s="1906"/>
      <c r="C48" s="355" t="s">
        <v>2960</v>
      </c>
      <c r="D48" s="86" t="s">
        <v>3797</v>
      </c>
      <c r="E48" s="87">
        <v>44274</v>
      </c>
      <c r="F48" s="88">
        <f t="shared" si="35"/>
        <v>44287</v>
      </c>
      <c r="G48" s="88">
        <f t="shared" si="36"/>
        <v>44291</v>
      </c>
      <c r="H48" s="88">
        <f t="shared" si="37"/>
        <v>44295</v>
      </c>
      <c r="I48" s="88">
        <f t="shared" si="38"/>
        <v>44297</v>
      </c>
      <c r="J48" s="88">
        <f t="shared" si="39"/>
        <v>44303</v>
      </c>
    </row>
    <row r="49" spans="1:10" ht="20.100000000000001" hidden="1" customHeight="1"/>
    <row r="50" spans="1:10" s="14" customFormat="1" ht="20.100000000000001" hidden="1" customHeight="1">
      <c r="A50" s="1906"/>
      <c r="B50" s="1906"/>
      <c r="C50" s="363"/>
      <c r="D50" s="50"/>
      <c r="E50" s="82" t="s">
        <v>100</v>
      </c>
      <c r="F50" s="90" t="s">
        <v>3745</v>
      </c>
      <c r="G50" s="90" t="s">
        <v>223</v>
      </c>
      <c r="H50" s="90" t="s">
        <v>247</v>
      </c>
      <c r="I50" s="90" t="s">
        <v>158</v>
      </c>
      <c r="J50" s="1114"/>
    </row>
    <row r="51" spans="1:10" s="14" customFormat="1" ht="20.100000000000001" hidden="1" customHeight="1" thickBot="1">
      <c r="A51" s="2677" t="s">
        <v>1413</v>
      </c>
      <c r="B51" s="2677"/>
      <c r="C51" s="364"/>
      <c r="D51" s="91" t="s">
        <v>3798</v>
      </c>
      <c r="E51" s="84"/>
      <c r="F51" s="92" t="s">
        <v>3747</v>
      </c>
      <c r="G51" s="92" t="s">
        <v>3748</v>
      </c>
      <c r="H51" s="92" t="s">
        <v>3749</v>
      </c>
      <c r="I51" s="92" t="s">
        <v>3750</v>
      </c>
      <c r="J51" s="2654" t="s">
        <v>1421</v>
      </c>
    </row>
    <row r="52" spans="1:10" s="14" customFormat="1" ht="20.100000000000001" hidden="1" customHeight="1" thickTop="1">
      <c r="A52" s="1906"/>
      <c r="B52" s="1906"/>
      <c r="C52" s="355" t="s">
        <v>2243</v>
      </c>
      <c r="D52" s="86" t="s">
        <v>3799</v>
      </c>
      <c r="E52" s="87">
        <v>44281</v>
      </c>
      <c r="F52" s="88">
        <f t="shared" si="35"/>
        <v>44294</v>
      </c>
      <c r="G52" s="88">
        <f t="shared" si="36"/>
        <v>44298</v>
      </c>
      <c r="H52" s="88">
        <f t="shared" si="37"/>
        <v>44302</v>
      </c>
      <c r="I52" s="88">
        <f t="shared" si="38"/>
        <v>44304</v>
      </c>
      <c r="J52" s="306"/>
    </row>
    <row r="53" spans="1:10" s="14" customFormat="1" ht="20.100000000000001" hidden="1" customHeight="1">
      <c r="A53" s="1906"/>
      <c r="B53" s="1906"/>
      <c r="C53" s="355" t="s">
        <v>2993</v>
      </c>
      <c r="D53" s="86" t="s">
        <v>3800</v>
      </c>
      <c r="E53" s="87">
        <v>44289</v>
      </c>
      <c r="F53" s="88">
        <f t="shared" si="35"/>
        <v>44302</v>
      </c>
      <c r="G53" s="88">
        <f t="shared" si="36"/>
        <v>44306</v>
      </c>
      <c r="H53" s="88">
        <f t="shared" si="37"/>
        <v>44310</v>
      </c>
      <c r="I53" s="88">
        <f t="shared" si="38"/>
        <v>44312</v>
      </c>
      <c r="J53" s="306"/>
    </row>
    <row r="54" spans="1:10" s="14" customFormat="1" ht="20.100000000000001" hidden="1" customHeight="1">
      <c r="A54" s="1906"/>
      <c r="B54" s="1906"/>
      <c r="C54" s="355" t="s">
        <v>3755</v>
      </c>
      <c r="D54" s="86" t="s">
        <v>3801</v>
      </c>
      <c r="E54" s="87">
        <v>44297</v>
      </c>
      <c r="F54" s="88">
        <f t="shared" ref="F54:F62" si="40">E54+13</f>
        <v>44310</v>
      </c>
      <c r="G54" s="88">
        <f t="shared" ref="G54:G62" si="41">E54+17</f>
        <v>44314</v>
      </c>
      <c r="H54" s="88">
        <f t="shared" ref="H54:H62" si="42">E54+21</f>
        <v>44318</v>
      </c>
      <c r="I54" s="88">
        <f t="shared" ref="I54:I62" si="43">E54+23</f>
        <v>44320</v>
      </c>
      <c r="J54" s="306"/>
    </row>
    <row r="55" spans="1:10" s="14" customFormat="1" ht="20.100000000000001" hidden="1" customHeight="1">
      <c r="A55" s="1906"/>
      <c r="B55" s="1906"/>
      <c r="C55" s="355" t="s">
        <v>2314</v>
      </c>
      <c r="D55" s="86" t="s">
        <v>3802</v>
      </c>
      <c r="E55" s="87">
        <v>44305</v>
      </c>
      <c r="F55" s="88">
        <f t="shared" si="40"/>
        <v>44318</v>
      </c>
      <c r="G55" s="88">
        <f t="shared" si="41"/>
        <v>44322</v>
      </c>
      <c r="H55" s="88">
        <f t="shared" si="42"/>
        <v>44326</v>
      </c>
      <c r="I55" s="88">
        <f t="shared" si="43"/>
        <v>44328</v>
      </c>
      <c r="J55" s="306"/>
    </row>
    <row r="56" spans="1:10" s="14" customFormat="1" ht="20.100000000000001" hidden="1" customHeight="1">
      <c r="A56" s="1906"/>
      <c r="B56" s="1906"/>
      <c r="C56" s="355" t="s">
        <v>3758</v>
      </c>
      <c r="D56" s="86" t="s">
        <v>3803</v>
      </c>
      <c r="E56" s="87">
        <v>44313</v>
      </c>
      <c r="F56" s="88">
        <f t="shared" si="40"/>
        <v>44326</v>
      </c>
      <c r="G56" s="88">
        <f t="shared" si="41"/>
        <v>44330</v>
      </c>
      <c r="H56" s="88">
        <f t="shared" si="42"/>
        <v>44334</v>
      </c>
      <c r="I56" s="88">
        <f t="shared" si="43"/>
        <v>44336</v>
      </c>
      <c r="J56" s="333" t="s">
        <v>3804</v>
      </c>
    </row>
    <row r="57" spans="1:10" s="14" customFormat="1" ht="20.100000000000001" hidden="1" customHeight="1">
      <c r="A57" s="1906"/>
      <c r="B57" s="1906"/>
      <c r="C57" s="355" t="s">
        <v>2241</v>
      </c>
      <c r="D57" s="86" t="s">
        <v>3805</v>
      </c>
      <c r="E57" s="87">
        <v>44319</v>
      </c>
      <c r="F57" s="88">
        <f t="shared" si="40"/>
        <v>44332</v>
      </c>
      <c r="G57" s="88">
        <f t="shared" si="41"/>
        <v>44336</v>
      </c>
      <c r="H57" s="88">
        <f t="shared" si="42"/>
        <v>44340</v>
      </c>
      <c r="I57" s="88">
        <f t="shared" si="43"/>
        <v>44342</v>
      </c>
      <c r="J57" s="333" t="s">
        <v>3806</v>
      </c>
    </row>
    <row r="58" spans="1:10" s="14" customFormat="1" ht="20.100000000000001" hidden="1" customHeight="1">
      <c r="A58" s="1906"/>
      <c r="B58" s="1906"/>
      <c r="C58" s="355" t="s">
        <v>2397</v>
      </c>
      <c r="D58" s="86" t="s">
        <v>3807</v>
      </c>
      <c r="E58" s="87">
        <v>44327</v>
      </c>
      <c r="F58" s="88">
        <f t="shared" si="40"/>
        <v>44340</v>
      </c>
      <c r="G58" s="88">
        <f t="shared" si="41"/>
        <v>44344</v>
      </c>
      <c r="H58" s="88">
        <f t="shared" si="42"/>
        <v>44348</v>
      </c>
      <c r="I58" s="88">
        <f t="shared" si="43"/>
        <v>44350</v>
      </c>
      <c r="J58" s="306"/>
    </row>
    <row r="59" spans="1:10" s="14" customFormat="1" ht="20.100000000000001" hidden="1" customHeight="1">
      <c r="A59" s="1906"/>
      <c r="B59" s="1906"/>
      <c r="C59" s="355" t="s">
        <v>3762</v>
      </c>
      <c r="D59" s="86" t="s">
        <v>3808</v>
      </c>
      <c r="E59" s="87">
        <v>44333</v>
      </c>
      <c r="F59" s="88">
        <f t="shared" si="40"/>
        <v>44346</v>
      </c>
      <c r="G59" s="88">
        <f t="shared" si="41"/>
        <v>44350</v>
      </c>
      <c r="H59" s="88">
        <f t="shared" si="42"/>
        <v>44354</v>
      </c>
      <c r="I59" s="88">
        <f t="shared" si="43"/>
        <v>44356</v>
      </c>
      <c r="J59" s="306"/>
    </row>
    <row r="60" spans="1:10" s="14" customFormat="1" ht="20.100000000000001" hidden="1" customHeight="1">
      <c r="A60" s="1906"/>
      <c r="B60" s="1906"/>
      <c r="C60" s="355" t="s">
        <v>3764</v>
      </c>
      <c r="D60" s="86" t="s">
        <v>3809</v>
      </c>
      <c r="E60" s="87">
        <v>44359</v>
      </c>
      <c r="F60" s="88">
        <f t="shared" si="40"/>
        <v>44372</v>
      </c>
      <c r="G60" s="88">
        <f t="shared" si="41"/>
        <v>44376</v>
      </c>
      <c r="H60" s="88">
        <f t="shared" si="42"/>
        <v>44380</v>
      </c>
      <c r="I60" s="88">
        <f t="shared" si="43"/>
        <v>44382</v>
      </c>
      <c r="J60" s="719">
        <v>44337</v>
      </c>
    </row>
    <row r="61" spans="1:10" s="14" customFormat="1" ht="20.100000000000001" hidden="1" customHeight="1">
      <c r="A61" s="1906" t="s">
        <v>3767</v>
      </c>
      <c r="B61" s="1906"/>
      <c r="C61" s="633" t="s">
        <v>2136</v>
      </c>
      <c r="D61" s="86" t="s">
        <v>3810</v>
      </c>
      <c r="E61" s="87">
        <v>44351</v>
      </c>
      <c r="F61" s="88">
        <f t="shared" si="40"/>
        <v>44364</v>
      </c>
      <c r="G61" s="88">
        <f t="shared" si="41"/>
        <v>44368</v>
      </c>
      <c r="H61" s="88">
        <f t="shared" si="42"/>
        <v>44372</v>
      </c>
      <c r="I61" s="88">
        <f t="shared" si="43"/>
        <v>44374</v>
      </c>
      <c r="J61" s="719">
        <v>44344</v>
      </c>
    </row>
    <row r="62" spans="1:10" s="14" customFormat="1" ht="20.100000000000001" hidden="1" customHeight="1">
      <c r="A62" s="1906" t="s">
        <v>2136</v>
      </c>
      <c r="B62" s="1906"/>
      <c r="C62" s="633" t="s">
        <v>3767</v>
      </c>
      <c r="D62" s="86" t="s">
        <v>3811</v>
      </c>
      <c r="E62" s="87">
        <v>44375</v>
      </c>
      <c r="F62" s="88">
        <f t="shared" si="40"/>
        <v>44388</v>
      </c>
      <c r="G62" s="88">
        <f t="shared" si="41"/>
        <v>44392</v>
      </c>
      <c r="H62" s="88">
        <f t="shared" si="42"/>
        <v>44396</v>
      </c>
      <c r="I62" s="88">
        <f t="shared" si="43"/>
        <v>44398</v>
      </c>
      <c r="J62" s="719">
        <f t="shared" ref="J62:J78" si="44">J61+7</f>
        <v>44351</v>
      </c>
    </row>
    <row r="63" spans="1:10" s="14" customFormat="1" ht="20.100000000000001" hidden="1" customHeight="1">
      <c r="A63" s="1906"/>
      <c r="B63" s="1906"/>
      <c r="C63" s="633" t="s">
        <v>2251</v>
      </c>
      <c r="D63" s="86" t="s">
        <v>3812</v>
      </c>
      <c r="E63" s="87">
        <v>44360</v>
      </c>
      <c r="F63" s="88">
        <f t="shared" ref="F63:F70" si="45">E63+13</f>
        <v>44373</v>
      </c>
      <c r="G63" s="88">
        <f t="shared" ref="G63:G70" si="46">E63+17</f>
        <v>44377</v>
      </c>
      <c r="H63" s="88">
        <f t="shared" ref="H63:H70" si="47">E63+21</f>
        <v>44381</v>
      </c>
      <c r="I63" s="88">
        <f t="shared" ref="I63:I70" si="48">E63+23</f>
        <v>44383</v>
      </c>
      <c r="J63" s="719">
        <f t="shared" si="44"/>
        <v>44358</v>
      </c>
    </row>
    <row r="64" spans="1:10" s="14" customFormat="1" ht="20.100000000000001" hidden="1" customHeight="1">
      <c r="A64" s="1906"/>
      <c r="B64" s="1906"/>
      <c r="C64" s="633" t="s">
        <v>2960</v>
      </c>
      <c r="D64" s="86" t="s">
        <v>3813</v>
      </c>
      <c r="E64" s="87">
        <v>44388</v>
      </c>
      <c r="F64" s="88">
        <f t="shared" si="45"/>
        <v>44401</v>
      </c>
      <c r="G64" s="88">
        <f t="shared" si="46"/>
        <v>44405</v>
      </c>
      <c r="H64" s="88">
        <f t="shared" si="47"/>
        <v>44409</v>
      </c>
      <c r="I64" s="88">
        <f t="shared" si="48"/>
        <v>44411</v>
      </c>
      <c r="J64" s="719">
        <f t="shared" si="44"/>
        <v>44365</v>
      </c>
    </row>
    <row r="65" spans="1:10" s="14" customFormat="1" ht="20.100000000000001" hidden="1" customHeight="1">
      <c r="A65" s="1906" t="s">
        <v>3814</v>
      </c>
      <c r="B65" s="1906"/>
      <c r="C65" s="633" t="s">
        <v>3755</v>
      </c>
      <c r="D65" s="86" t="s">
        <v>3815</v>
      </c>
      <c r="E65" s="87">
        <v>44390</v>
      </c>
      <c r="F65" s="88">
        <f t="shared" si="45"/>
        <v>44403</v>
      </c>
      <c r="G65" s="88">
        <f t="shared" si="46"/>
        <v>44407</v>
      </c>
      <c r="H65" s="88">
        <f t="shared" si="47"/>
        <v>44411</v>
      </c>
      <c r="I65" s="88">
        <f t="shared" si="48"/>
        <v>44413</v>
      </c>
      <c r="J65" s="719">
        <f t="shared" si="44"/>
        <v>44372</v>
      </c>
    </row>
    <row r="66" spans="1:10" s="14" customFormat="1" ht="20.100000000000001" hidden="1" customHeight="1">
      <c r="A66" s="1906" t="s">
        <v>3816</v>
      </c>
      <c r="B66" s="1906"/>
      <c r="C66" s="633" t="s">
        <v>2243</v>
      </c>
      <c r="D66" s="86" t="s">
        <v>3817</v>
      </c>
      <c r="E66" s="87">
        <v>44403</v>
      </c>
      <c r="F66" s="88">
        <f t="shared" si="45"/>
        <v>44416</v>
      </c>
      <c r="G66" s="88">
        <f t="shared" si="46"/>
        <v>44420</v>
      </c>
      <c r="H66" s="88">
        <f t="shared" si="47"/>
        <v>44424</v>
      </c>
      <c r="I66" s="88">
        <f t="shared" si="48"/>
        <v>44426</v>
      </c>
      <c r="J66" s="719">
        <f t="shared" si="44"/>
        <v>44379</v>
      </c>
    </row>
    <row r="67" spans="1:10" s="14" customFormat="1" ht="20.100000000000001" hidden="1" customHeight="1">
      <c r="A67" s="1906" t="s">
        <v>3818</v>
      </c>
      <c r="B67" s="1906"/>
      <c r="C67" s="633" t="s">
        <v>2314</v>
      </c>
      <c r="D67" s="86" t="s">
        <v>3819</v>
      </c>
      <c r="E67" s="87">
        <v>44404</v>
      </c>
      <c r="F67" s="88">
        <f t="shared" si="45"/>
        <v>44417</v>
      </c>
      <c r="G67" s="88">
        <f t="shared" si="46"/>
        <v>44421</v>
      </c>
      <c r="H67" s="88">
        <f t="shared" si="47"/>
        <v>44425</v>
      </c>
      <c r="I67" s="88">
        <f t="shared" si="48"/>
        <v>44427</v>
      </c>
      <c r="J67" s="719">
        <f t="shared" si="44"/>
        <v>44386</v>
      </c>
    </row>
    <row r="68" spans="1:10" s="14" customFormat="1" ht="20.100000000000001" hidden="1" customHeight="1">
      <c r="A68" s="1906" t="s">
        <v>3820</v>
      </c>
      <c r="B68" s="1906"/>
      <c r="C68" s="633" t="s">
        <v>2993</v>
      </c>
      <c r="D68" s="86" t="s">
        <v>3821</v>
      </c>
      <c r="E68" s="87">
        <v>44400</v>
      </c>
      <c r="F68" s="88">
        <f t="shared" si="45"/>
        <v>44413</v>
      </c>
      <c r="G68" s="88">
        <f t="shared" si="46"/>
        <v>44417</v>
      </c>
      <c r="H68" s="88">
        <f t="shared" si="47"/>
        <v>44421</v>
      </c>
      <c r="I68" s="88">
        <f t="shared" si="48"/>
        <v>44423</v>
      </c>
      <c r="J68" s="719">
        <f t="shared" si="44"/>
        <v>44393</v>
      </c>
    </row>
    <row r="69" spans="1:10" s="14" customFormat="1" ht="20.100000000000001" hidden="1" customHeight="1">
      <c r="A69" s="1906"/>
      <c r="B69" s="1906"/>
      <c r="C69" s="355" t="s">
        <v>3758</v>
      </c>
      <c r="D69" s="86" t="s">
        <v>3822</v>
      </c>
      <c r="E69" s="87">
        <v>44414</v>
      </c>
      <c r="F69" s="88">
        <f t="shared" si="45"/>
        <v>44427</v>
      </c>
      <c r="G69" s="88">
        <f t="shared" si="46"/>
        <v>44431</v>
      </c>
      <c r="H69" s="88">
        <f t="shared" si="47"/>
        <v>44435</v>
      </c>
      <c r="I69" s="88">
        <f t="shared" si="48"/>
        <v>44437</v>
      </c>
      <c r="J69" s="719">
        <f t="shared" si="44"/>
        <v>44400</v>
      </c>
    </row>
    <row r="70" spans="1:10" s="14" customFormat="1" ht="20.100000000000001" hidden="1" customHeight="1">
      <c r="A70" s="1906"/>
      <c r="B70" s="1906"/>
      <c r="C70" s="355" t="s">
        <v>2241</v>
      </c>
      <c r="D70" s="86" t="s">
        <v>3823</v>
      </c>
      <c r="E70" s="87">
        <v>44419</v>
      </c>
      <c r="F70" s="88">
        <f t="shared" si="45"/>
        <v>44432</v>
      </c>
      <c r="G70" s="88">
        <f t="shared" si="46"/>
        <v>44436</v>
      </c>
      <c r="H70" s="88">
        <f t="shared" si="47"/>
        <v>44440</v>
      </c>
      <c r="I70" s="88">
        <f t="shared" si="48"/>
        <v>44442</v>
      </c>
      <c r="J70" s="719">
        <f t="shared" si="44"/>
        <v>44407</v>
      </c>
    </row>
    <row r="71" spans="1:10" s="14" customFormat="1" ht="20.100000000000001" hidden="1" customHeight="1">
      <c r="A71" s="1906"/>
      <c r="B71" s="1906"/>
      <c r="C71" s="355" t="s">
        <v>2397</v>
      </c>
      <c r="D71" s="86" t="s">
        <v>3824</v>
      </c>
      <c r="E71" s="87">
        <v>44426</v>
      </c>
      <c r="F71" s="88">
        <f t="shared" ref="F71:F74" si="49">E71+13</f>
        <v>44439</v>
      </c>
      <c r="G71" s="88">
        <f t="shared" ref="G71:G74" si="50">E71+17</f>
        <v>44443</v>
      </c>
      <c r="H71" s="88">
        <f t="shared" ref="H71:H74" si="51">E71+21</f>
        <v>44447</v>
      </c>
      <c r="I71" s="88">
        <f t="shared" ref="I71:I74" si="52">E71+23</f>
        <v>44449</v>
      </c>
      <c r="J71" s="719">
        <f t="shared" si="44"/>
        <v>44414</v>
      </c>
    </row>
    <row r="72" spans="1:10" s="14" customFormat="1" ht="20.100000000000001" hidden="1" customHeight="1">
      <c r="A72" s="1906"/>
      <c r="B72" s="1906"/>
      <c r="C72" s="355" t="s">
        <v>3762</v>
      </c>
      <c r="D72" s="86" t="s">
        <v>3825</v>
      </c>
      <c r="E72" s="87">
        <v>44433</v>
      </c>
      <c r="F72" s="88">
        <f t="shared" si="49"/>
        <v>44446</v>
      </c>
      <c r="G72" s="88">
        <f t="shared" si="50"/>
        <v>44450</v>
      </c>
      <c r="H72" s="88">
        <f t="shared" si="51"/>
        <v>44454</v>
      </c>
      <c r="I72" s="88">
        <f t="shared" si="52"/>
        <v>44456</v>
      </c>
      <c r="J72" s="719">
        <f t="shared" si="44"/>
        <v>44421</v>
      </c>
    </row>
    <row r="73" spans="1:10" s="14" customFormat="1" ht="20.100000000000001" hidden="1" customHeight="1">
      <c r="A73" s="1906"/>
      <c r="B73" s="1906"/>
      <c r="C73" s="355" t="s">
        <v>2136</v>
      </c>
      <c r="D73" s="86" t="s">
        <v>3826</v>
      </c>
      <c r="E73" s="87">
        <v>44445</v>
      </c>
      <c r="F73" s="88">
        <f t="shared" si="49"/>
        <v>44458</v>
      </c>
      <c r="G73" s="88">
        <f t="shared" si="50"/>
        <v>44462</v>
      </c>
      <c r="H73" s="88">
        <f t="shared" si="51"/>
        <v>44466</v>
      </c>
      <c r="I73" s="88">
        <f t="shared" si="52"/>
        <v>44468</v>
      </c>
      <c r="J73" s="719">
        <f t="shared" si="44"/>
        <v>44428</v>
      </c>
    </row>
    <row r="74" spans="1:10" s="14" customFormat="1" ht="20.100000000000001" hidden="1" customHeight="1">
      <c r="A74" s="1906"/>
      <c r="B74" s="1906"/>
      <c r="C74" s="355" t="s">
        <v>3764</v>
      </c>
      <c r="D74" s="86" t="s">
        <v>3827</v>
      </c>
      <c r="E74" s="87">
        <v>44450</v>
      </c>
      <c r="F74" s="88">
        <f t="shared" si="49"/>
        <v>44463</v>
      </c>
      <c r="G74" s="88">
        <f t="shared" si="50"/>
        <v>44467</v>
      </c>
      <c r="H74" s="88">
        <f t="shared" si="51"/>
        <v>44471</v>
      </c>
      <c r="I74" s="88">
        <f t="shared" si="52"/>
        <v>44473</v>
      </c>
      <c r="J74" s="719">
        <f t="shared" si="44"/>
        <v>44435</v>
      </c>
    </row>
    <row r="75" spans="1:10" s="14" customFormat="1" ht="20.100000000000001" hidden="1" customHeight="1">
      <c r="A75" s="1906"/>
      <c r="B75" s="1906"/>
      <c r="C75" s="528" t="s">
        <v>1573</v>
      </c>
      <c r="D75" s="86" t="s">
        <v>3828</v>
      </c>
      <c r="E75" s="87">
        <v>44442</v>
      </c>
      <c r="F75" s="376"/>
      <c r="G75" s="376"/>
      <c r="H75" s="376"/>
      <c r="I75" s="376"/>
      <c r="J75" s="719">
        <f t="shared" si="44"/>
        <v>44442</v>
      </c>
    </row>
    <row r="76" spans="1:10" s="14" customFormat="1" ht="20.100000000000001" hidden="1" customHeight="1">
      <c r="A76" s="1906"/>
      <c r="B76" s="1906"/>
      <c r="C76" s="355" t="s">
        <v>2251</v>
      </c>
      <c r="D76" s="86" t="s">
        <v>3829</v>
      </c>
      <c r="E76" s="87">
        <v>44482</v>
      </c>
      <c r="F76" s="88">
        <f>E76+13</f>
        <v>44495</v>
      </c>
      <c r="G76" s="88">
        <f>E76+17</f>
        <v>44499</v>
      </c>
      <c r="H76" s="88">
        <f>E76+21</f>
        <v>44503</v>
      </c>
      <c r="I76" s="88">
        <f>E76+23</f>
        <v>44505</v>
      </c>
      <c r="J76" s="719">
        <f t="shared" si="44"/>
        <v>44449</v>
      </c>
    </row>
    <row r="77" spans="1:10" s="14" customFormat="1" ht="20.100000000000001" hidden="1" customHeight="1">
      <c r="A77" s="1906"/>
      <c r="B77" s="1906"/>
      <c r="C77" s="528" t="s">
        <v>1573</v>
      </c>
      <c r="D77" s="86" t="s">
        <v>3830</v>
      </c>
      <c r="E77" s="87"/>
      <c r="F77" s="376"/>
      <c r="G77" s="376"/>
      <c r="H77" s="376"/>
      <c r="I77" s="376"/>
      <c r="J77" s="719">
        <f t="shared" si="44"/>
        <v>44456</v>
      </c>
    </row>
    <row r="78" spans="1:10" s="14" customFormat="1" ht="20.100000000000001" hidden="1" customHeight="1">
      <c r="A78" s="1906"/>
      <c r="B78" s="1906"/>
      <c r="C78" s="355" t="s">
        <v>3767</v>
      </c>
      <c r="D78" s="86" t="s">
        <v>3831</v>
      </c>
      <c r="E78" s="87">
        <v>44492</v>
      </c>
      <c r="F78" s="88">
        <f t="shared" ref="F78:F83" si="53">E78+13</f>
        <v>44505</v>
      </c>
      <c r="G78" s="88">
        <f t="shared" ref="G78:G83" si="54">E78+17</f>
        <v>44509</v>
      </c>
      <c r="H78" s="88">
        <f t="shared" ref="H78:H83" si="55">E78+21</f>
        <v>44513</v>
      </c>
      <c r="I78" s="88">
        <f t="shared" ref="I78:I83" si="56">E78+23</f>
        <v>44515</v>
      </c>
      <c r="J78" s="719">
        <f t="shared" si="44"/>
        <v>44463</v>
      </c>
    </row>
    <row r="79" spans="1:10" s="14" customFormat="1" ht="20.100000000000001" hidden="1" customHeight="1">
      <c r="A79" s="1906"/>
      <c r="B79" s="1906"/>
      <c r="C79" s="355" t="s">
        <v>2960</v>
      </c>
      <c r="D79" s="86" t="s">
        <v>3832</v>
      </c>
      <c r="E79" s="87">
        <v>44490</v>
      </c>
      <c r="F79" s="88">
        <f t="shared" si="53"/>
        <v>44503</v>
      </c>
      <c r="G79" s="88">
        <f t="shared" si="54"/>
        <v>44507</v>
      </c>
      <c r="H79" s="88">
        <f t="shared" si="55"/>
        <v>44511</v>
      </c>
      <c r="I79" s="88">
        <f t="shared" si="56"/>
        <v>44513</v>
      </c>
      <c r="J79" s="719">
        <f t="shared" ref="J79:J83" si="57">J78+7</f>
        <v>44470</v>
      </c>
    </row>
    <row r="80" spans="1:10" s="14" customFormat="1" ht="20.100000000000001" hidden="1" customHeight="1">
      <c r="A80" s="1906"/>
      <c r="B80" s="1906"/>
      <c r="C80" s="355" t="s">
        <v>3755</v>
      </c>
      <c r="D80" s="86" t="s">
        <v>3833</v>
      </c>
      <c r="E80" s="87">
        <v>44496</v>
      </c>
      <c r="F80" s="88">
        <f t="shared" si="53"/>
        <v>44509</v>
      </c>
      <c r="G80" s="88">
        <f t="shared" si="54"/>
        <v>44513</v>
      </c>
      <c r="H80" s="88">
        <f t="shared" si="55"/>
        <v>44517</v>
      </c>
      <c r="I80" s="88">
        <f t="shared" si="56"/>
        <v>44519</v>
      </c>
      <c r="J80" s="719">
        <f t="shared" si="57"/>
        <v>44477</v>
      </c>
    </row>
    <row r="81" spans="1:10" s="14" customFormat="1" ht="20.100000000000001" hidden="1" customHeight="1">
      <c r="A81" s="1906"/>
      <c r="B81" s="1906"/>
      <c r="C81" s="355" t="s">
        <v>2993</v>
      </c>
      <c r="D81" s="86" t="s">
        <v>3834</v>
      </c>
      <c r="E81" s="87">
        <v>44500</v>
      </c>
      <c r="F81" s="88">
        <f t="shared" si="53"/>
        <v>44513</v>
      </c>
      <c r="G81" s="88">
        <f t="shared" si="54"/>
        <v>44517</v>
      </c>
      <c r="H81" s="88">
        <f t="shared" si="55"/>
        <v>44521</v>
      </c>
      <c r="I81" s="88">
        <f t="shared" si="56"/>
        <v>44523</v>
      </c>
      <c r="J81" s="719">
        <f t="shared" si="57"/>
        <v>44484</v>
      </c>
    </row>
    <row r="82" spans="1:10" s="14" customFormat="1" ht="20.100000000000001" hidden="1" customHeight="1">
      <c r="A82" s="1906"/>
      <c r="B82" s="1906"/>
      <c r="C82" s="355" t="s">
        <v>2314</v>
      </c>
      <c r="D82" s="86" t="s">
        <v>3835</v>
      </c>
      <c r="E82" s="87">
        <v>44507</v>
      </c>
      <c r="F82" s="88">
        <f t="shared" si="53"/>
        <v>44520</v>
      </c>
      <c r="G82" s="88">
        <f t="shared" si="54"/>
        <v>44524</v>
      </c>
      <c r="H82" s="88">
        <f t="shared" si="55"/>
        <v>44528</v>
      </c>
      <c r="I82" s="88">
        <f t="shared" si="56"/>
        <v>44530</v>
      </c>
      <c r="J82" s="719">
        <f t="shared" si="57"/>
        <v>44491</v>
      </c>
    </row>
    <row r="83" spans="1:10" s="14" customFormat="1" ht="20.100000000000001" hidden="1" customHeight="1">
      <c r="A83" s="1906"/>
      <c r="B83" s="1906"/>
      <c r="C83" s="355" t="s">
        <v>2243</v>
      </c>
      <c r="D83" s="86" t="s">
        <v>3836</v>
      </c>
      <c r="E83" s="87">
        <v>44510</v>
      </c>
      <c r="F83" s="88">
        <f t="shared" si="53"/>
        <v>44523</v>
      </c>
      <c r="G83" s="88">
        <f t="shared" si="54"/>
        <v>44527</v>
      </c>
      <c r="H83" s="88">
        <f t="shared" si="55"/>
        <v>44531</v>
      </c>
      <c r="I83" s="88">
        <f t="shared" si="56"/>
        <v>44533</v>
      </c>
      <c r="J83" s="719">
        <f t="shared" si="57"/>
        <v>44498</v>
      </c>
    </row>
    <row r="84" spans="1:10" s="14" customFormat="1" ht="20.100000000000001" hidden="1" customHeight="1">
      <c r="A84" s="1906"/>
      <c r="B84" s="1906"/>
      <c r="C84" s="355" t="s">
        <v>3758</v>
      </c>
      <c r="D84" s="86" t="s">
        <v>3837</v>
      </c>
      <c r="E84" s="87">
        <v>44516</v>
      </c>
      <c r="F84" s="88">
        <f t="shared" ref="F84:F87" si="58">E84+13</f>
        <v>44529</v>
      </c>
      <c r="G84" s="88">
        <f t="shared" ref="G84:G87" si="59">E84+17</f>
        <v>44533</v>
      </c>
      <c r="H84" s="88">
        <f t="shared" ref="H84:H87" si="60">E84+21</f>
        <v>44537</v>
      </c>
      <c r="I84" s="88">
        <f t="shared" ref="I84:I87" si="61">E84+23</f>
        <v>44539</v>
      </c>
      <c r="J84" s="719">
        <f t="shared" ref="J84" si="62">J83+7</f>
        <v>44505</v>
      </c>
    </row>
    <row r="85" spans="1:10" s="14" customFormat="1" ht="20.100000000000001" hidden="1" customHeight="1">
      <c r="A85" s="1906"/>
      <c r="B85" s="1906"/>
      <c r="C85" s="355" t="s">
        <v>2241</v>
      </c>
      <c r="D85" s="86" t="s">
        <v>3838</v>
      </c>
      <c r="E85" s="87">
        <v>44529</v>
      </c>
      <c r="F85" s="88">
        <f t="shared" si="58"/>
        <v>44542</v>
      </c>
      <c r="G85" s="88">
        <f t="shared" si="59"/>
        <v>44546</v>
      </c>
      <c r="H85" s="88">
        <f t="shared" si="60"/>
        <v>44550</v>
      </c>
      <c r="I85" s="88">
        <f t="shared" si="61"/>
        <v>44552</v>
      </c>
      <c r="J85" s="719">
        <f t="shared" ref="J85" si="63">J84+7</f>
        <v>44512</v>
      </c>
    </row>
    <row r="86" spans="1:10" s="14" customFormat="1" ht="20.100000000000001" hidden="1" customHeight="1">
      <c r="A86" s="1906"/>
      <c r="B86" s="1906"/>
      <c r="C86" s="355" t="s">
        <v>2397</v>
      </c>
      <c r="D86" s="86" t="s">
        <v>3839</v>
      </c>
      <c r="E86" s="87">
        <v>44531</v>
      </c>
      <c r="F86" s="88">
        <f t="shared" si="58"/>
        <v>44544</v>
      </c>
      <c r="G86" s="88">
        <f t="shared" si="59"/>
        <v>44548</v>
      </c>
      <c r="H86" s="88">
        <f t="shared" si="60"/>
        <v>44552</v>
      </c>
      <c r="I86" s="88">
        <f t="shared" si="61"/>
        <v>44554</v>
      </c>
      <c r="J86" s="719">
        <f t="shared" ref="J86" si="64">J85+7</f>
        <v>44519</v>
      </c>
    </row>
    <row r="87" spans="1:10" s="14" customFormat="1" ht="20.100000000000001" hidden="1" customHeight="1">
      <c r="A87" s="1906"/>
      <c r="B87" s="1906"/>
      <c r="C87" s="355" t="s">
        <v>3762</v>
      </c>
      <c r="D87" s="86" t="s">
        <v>3840</v>
      </c>
      <c r="E87" s="87">
        <v>44538</v>
      </c>
      <c r="F87" s="88">
        <f t="shared" si="58"/>
        <v>44551</v>
      </c>
      <c r="G87" s="88">
        <f t="shared" si="59"/>
        <v>44555</v>
      </c>
      <c r="H87" s="88">
        <f t="shared" si="60"/>
        <v>44559</v>
      </c>
      <c r="I87" s="88">
        <f t="shared" si="61"/>
        <v>44561</v>
      </c>
      <c r="J87" s="719">
        <f t="shared" ref="J87" si="65">J86+7</f>
        <v>44526</v>
      </c>
    </row>
    <row r="88" spans="1:10" s="14" customFormat="1" ht="20.100000000000001" hidden="1" customHeight="1">
      <c r="A88" s="1906"/>
      <c r="B88" s="1906"/>
      <c r="C88" s="355" t="s">
        <v>2136</v>
      </c>
      <c r="D88" s="86" t="s">
        <v>3841</v>
      </c>
      <c r="E88" s="87">
        <v>44542</v>
      </c>
      <c r="F88" s="88">
        <f t="shared" ref="F88" si="66">E88+13</f>
        <v>44555</v>
      </c>
      <c r="G88" s="88">
        <f t="shared" ref="G88" si="67">E88+17</f>
        <v>44559</v>
      </c>
      <c r="H88" s="88">
        <f t="shared" ref="H88" si="68">E88+21</f>
        <v>44563</v>
      </c>
      <c r="I88" s="88">
        <f t="shared" ref="I88" si="69">E88+23</f>
        <v>44565</v>
      </c>
      <c r="J88" s="719">
        <f t="shared" ref="J88" si="70">J87+7</f>
        <v>44533</v>
      </c>
    </row>
    <row r="89" spans="1:10" s="14" customFormat="1" ht="20.100000000000001" hidden="1" customHeight="1">
      <c r="A89" s="1906"/>
      <c r="B89" s="1906"/>
      <c r="C89" s="355" t="s">
        <v>3764</v>
      </c>
      <c r="D89" s="86" t="s">
        <v>3842</v>
      </c>
      <c r="E89" s="87">
        <v>44550</v>
      </c>
      <c r="F89" s="88">
        <f t="shared" ref="F89:F94" si="71">E89+13</f>
        <v>44563</v>
      </c>
      <c r="G89" s="88">
        <f t="shared" ref="G89:G94" si="72">E89+17</f>
        <v>44567</v>
      </c>
      <c r="H89" s="88">
        <f t="shared" ref="H89:H94" si="73">E89+21</f>
        <v>44571</v>
      </c>
      <c r="I89" s="88">
        <f t="shared" ref="I89:I94" si="74">E89+23</f>
        <v>44573</v>
      </c>
      <c r="J89" s="719">
        <f t="shared" ref="J89" si="75">J88+7</f>
        <v>44540</v>
      </c>
    </row>
    <row r="90" spans="1:10" s="14" customFormat="1" ht="20.100000000000001" hidden="1" customHeight="1">
      <c r="A90" s="1906"/>
      <c r="B90" s="1906"/>
      <c r="C90" s="528" t="s">
        <v>1573</v>
      </c>
      <c r="D90" s="86" t="s">
        <v>3843</v>
      </c>
      <c r="E90" s="87">
        <v>44547</v>
      </c>
      <c r="F90" s="376"/>
      <c r="G90" s="376"/>
      <c r="H90" s="376"/>
      <c r="I90" s="376"/>
      <c r="J90" s="719">
        <f t="shared" ref="J90" si="76">J89+7</f>
        <v>44547</v>
      </c>
    </row>
    <row r="91" spans="1:10" s="14" customFormat="1" ht="20.100000000000001" hidden="1" customHeight="1">
      <c r="A91" s="1906"/>
      <c r="B91" s="1906"/>
      <c r="C91" s="528" t="s">
        <v>1573</v>
      </c>
      <c r="D91" s="86" t="s">
        <v>3844</v>
      </c>
      <c r="E91" s="87">
        <v>44554</v>
      </c>
      <c r="F91" s="376"/>
      <c r="G91" s="376"/>
      <c r="H91" s="376"/>
      <c r="I91" s="376"/>
      <c r="J91" s="719">
        <f t="shared" ref="J91" si="77">J90+7</f>
        <v>44554</v>
      </c>
    </row>
    <row r="92" spans="1:10" s="14" customFormat="1" ht="20.100000000000001" hidden="1" customHeight="1">
      <c r="A92" s="1906"/>
      <c r="B92" s="1906"/>
      <c r="C92" s="355" t="s">
        <v>2251</v>
      </c>
      <c r="D92" s="86" t="s">
        <v>3845</v>
      </c>
      <c r="E92" s="87">
        <v>44577</v>
      </c>
      <c r="F92" s="88">
        <f t="shared" si="71"/>
        <v>44590</v>
      </c>
      <c r="G92" s="88">
        <f t="shared" si="72"/>
        <v>44594</v>
      </c>
      <c r="H92" s="88">
        <f t="shared" si="73"/>
        <v>44598</v>
      </c>
      <c r="I92" s="88">
        <f t="shared" si="74"/>
        <v>44600</v>
      </c>
      <c r="J92" s="719">
        <f t="shared" ref="J92" si="78">J91+7</f>
        <v>44561</v>
      </c>
    </row>
    <row r="93" spans="1:10" s="14" customFormat="1" ht="20.100000000000001" hidden="1" customHeight="1">
      <c r="A93" s="1906" t="s">
        <v>2960</v>
      </c>
      <c r="B93" s="1906"/>
      <c r="C93" s="355" t="s">
        <v>2257</v>
      </c>
      <c r="D93" s="86" t="s">
        <v>3846</v>
      </c>
      <c r="E93" s="87">
        <v>44581</v>
      </c>
      <c r="F93" s="88">
        <f t="shared" si="71"/>
        <v>44594</v>
      </c>
      <c r="G93" s="88">
        <f t="shared" si="72"/>
        <v>44598</v>
      </c>
      <c r="H93" s="88">
        <f t="shared" si="73"/>
        <v>44602</v>
      </c>
      <c r="I93" s="88">
        <f t="shared" si="74"/>
        <v>44604</v>
      </c>
      <c r="J93" s="719">
        <f t="shared" ref="J93" si="79">J92+7</f>
        <v>44568</v>
      </c>
    </row>
    <row r="94" spans="1:10" s="14" customFormat="1" ht="20.100000000000001" hidden="1" customHeight="1">
      <c r="A94" s="1906"/>
      <c r="B94" s="1906"/>
      <c r="C94" s="355" t="s">
        <v>3767</v>
      </c>
      <c r="D94" s="86" t="s">
        <v>3847</v>
      </c>
      <c r="E94" s="87">
        <v>44586</v>
      </c>
      <c r="F94" s="88">
        <f t="shared" si="71"/>
        <v>44599</v>
      </c>
      <c r="G94" s="88">
        <f t="shared" si="72"/>
        <v>44603</v>
      </c>
      <c r="H94" s="88">
        <f t="shared" si="73"/>
        <v>44607</v>
      </c>
      <c r="I94" s="88">
        <f t="shared" si="74"/>
        <v>44609</v>
      </c>
      <c r="J94" s="719">
        <f t="shared" ref="J94" si="80">J93+7</f>
        <v>44575</v>
      </c>
    </row>
    <row r="95" spans="1:10" s="14" customFormat="1" ht="20.100000000000001" hidden="1" customHeight="1">
      <c r="A95" s="1906"/>
      <c r="B95" s="1906"/>
      <c r="C95" s="355" t="s">
        <v>3755</v>
      </c>
      <c r="D95" s="86" t="s">
        <v>3848</v>
      </c>
      <c r="E95" s="87">
        <v>44592</v>
      </c>
      <c r="F95" s="88">
        <f t="shared" ref="F95:F99" si="81">E95+13</f>
        <v>44605</v>
      </c>
      <c r="G95" s="88">
        <f t="shared" ref="G95:G99" si="82">E95+17</f>
        <v>44609</v>
      </c>
      <c r="H95" s="88">
        <f t="shared" ref="H95:H99" si="83">E95+21</f>
        <v>44613</v>
      </c>
      <c r="I95" s="88">
        <f t="shared" ref="I95:I99" si="84">E95+23</f>
        <v>44615</v>
      </c>
      <c r="J95" s="719">
        <f t="shared" ref="J95" si="85">J94+7</f>
        <v>44582</v>
      </c>
    </row>
    <row r="96" spans="1:10" s="14" customFormat="1" ht="20.100000000000001" hidden="1" customHeight="1">
      <c r="A96" s="1906"/>
      <c r="B96" s="1906"/>
      <c r="C96" s="355" t="s">
        <v>2993</v>
      </c>
      <c r="D96" s="86" t="s">
        <v>3849</v>
      </c>
      <c r="E96" s="87">
        <v>44597</v>
      </c>
      <c r="F96" s="88">
        <f t="shared" si="81"/>
        <v>44610</v>
      </c>
      <c r="G96" s="88">
        <f t="shared" si="82"/>
        <v>44614</v>
      </c>
      <c r="H96" s="88">
        <f t="shared" si="83"/>
        <v>44618</v>
      </c>
      <c r="I96" s="88">
        <f t="shared" si="84"/>
        <v>44620</v>
      </c>
      <c r="J96" s="719">
        <f t="shared" ref="J96" si="86">J95+7</f>
        <v>44589</v>
      </c>
    </row>
    <row r="97" spans="1:10" s="14" customFormat="1" ht="20.100000000000001" hidden="1" customHeight="1">
      <c r="A97" s="1906"/>
      <c r="B97" s="1906"/>
      <c r="C97" s="355" t="s">
        <v>2314</v>
      </c>
      <c r="D97" s="86" t="s">
        <v>3850</v>
      </c>
      <c r="E97" s="87">
        <v>44605</v>
      </c>
      <c r="F97" s="88">
        <f t="shared" si="81"/>
        <v>44618</v>
      </c>
      <c r="G97" s="88">
        <f t="shared" si="82"/>
        <v>44622</v>
      </c>
      <c r="H97" s="88">
        <f t="shared" si="83"/>
        <v>44626</v>
      </c>
      <c r="I97" s="88">
        <f t="shared" si="84"/>
        <v>44628</v>
      </c>
      <c r="J97" s="719">
        <f t="shared" ref="J97" si="87">J96+7</f>
        <v>44596</v>
      </c>
    </row>
    <row r="98" spans="1:10" s="14" customFormat="1" ht="20.100000000000001" hidden="1" customHeight="1">
      <c r="A98" s="1906"/>
      <c r="B98" s="1906"/>
      <c r="C98" s="528" t="s">
        <v>1573</v>
      </c>
      <c r="D98" s="86" t="s">
        <v>3851</v>
      </c>
      <c r="E98" s="706"/>
      <c r="F98" s="376"/>
      <c r="G98" s="376"/>
      <c r="H98" s="376"/>
      <c r="I98" s="376"/>
      <c r="J98" s="719">
        <f t="shared" ref="J98:J100" si="88">J97+7</f>
        <v>44603</v>
      </c>
    </row>
    <row r="99" spans="1:10" s="14" customFormat="1" ht="20.100000000000001" hidden="1" customHeight="1">
      <c r="A99" s="1906"/>
      <c r="B99" s="1906"/>
      <c r="C99" s="355" t="s">
        <v>2243</v>
      </c>
      <c r="D99" s="86" t="s">
        <v>3852</v>
      </c>
      <c r="E99" s="87">
        <v>44611</v>
      </c>
      <c r="F99" s="88">
        <f t="shared" si="81"/>
        <v>44624</v>
      </c>
      <c r="G99" s="88">
        <f t="shared" si="82"/>
        <v>44628</v>
      </c>
      <c r="H99" s="88">
        <f t="shared" si="83"/>
        <v>44632</v>
      </c>
      <c r="I99" s="88">
        <f t="shared" si="84"/>
        <v>44634</v>
      </c>
      <c r="J99" s="719">
        <f t="shared" ref="J99" si="89">J98+7</f>
        <v>44610</v>
      </c>
    </row>
    <row r="100" spans="1:10" s="14" customFormat="1" ht="20.100000000000001" hidden="1" customHeight="1">
      <c r="A100" s="1906"/>
      <c r="B100" s="1906"/>
      <c r="C100" s="355" t="s">
        <v>3758</v>
      </c>
      <c r="D100" s="86" t="s">
        <v>3853</v>
      </c>
      <c r="E100" s="87">
        <v>44620</v>
      </c>
      <c r="F100" s="88">
        <f t="shared" ref="F100" si="90">E100+13</f>
        <v>44633</v>
      </c>
      <c r="G100" s="88">
        <f t="shared" ref="G100" si="91">E100+17</f>
        <v>44637</v>
      </c>
      <c r="H100" s="88">
        <f t="shared" ref="H100" si="92">E100+21</f>
        <v>44641</v>
      </c>
      <c r="I100" s="88">
        <f t="shared" ref="I100" si="93">E100+23</f>
        <v>44643</v>
      </c>
      <c r="J100" s="719">
        <f t="shared" si="88"/>
        <v>44617</v>
      </c>
    </row>
    <row r="101" spans="1:10" s="14" customFormat="1" ht="20.100000000000001" hidden="1" customHeight="1">
      <c r="A101" s="1906"/>
      <c r="B101" s="1906"/>
      <c r="C101" s="528" t="s">
        <v>1573</v>
      </c>
      <c r="D101" s="86" t="s">
        <v>3854</v>
      </c>
      <c r="E101" s="706"/>
      <c r="F101" s="376"/>
      <c r="G101" s="376"/>
      <c r="H101" s="376"/>
      <c r="I101" s="376"/>
      <c r="J101" s="719">
        <f t="shared" ref="J101" si="94">J100+7</f>
        <v>44624</v>
      </c>
    </row>
    <row r="102" spans="1:10" s="14" customFormat="1" ht="20.100000000000001" hidden="1" customHeight="1">
      <c r="A102" s="1906"/>
      <c r="B102" s="1906"/>
      <c r="C102" s="355" t="s">
        <v>2241</v>
      </c>
      <c r="D102" s="86" t="s">
        <v>3855</v>
      </c>
      <c r="E102" s="87">
        <v>44631</v>
      </c>
      <c r="F102" s="88">
        <f t="shared" ref="F102:F104" si="95">E102+13</f>
        <v>44644</v>
      </c>
      <c r="G102" s="88">
        <f t="shared" ref="G102:G104" si="96">E102+17</f>
        <v>44648</v>
      </c>
      <c r="H102" s="88">
        <f t="shared" ref="H102:H104" si="97">E102+21</f>
        <v>44652</v>
      </c>
      <c r="I102" s="88">
        <f t="shared" ref="I102:I104" si="98">E102+23</f>
        <v>44654</v>
      </c>
      <c r="J102" s="719">
        <f t="shared" ref="J102" si="99">J101+7</f>
        <v>44631</v>
      </c>
    </row>
    <row r="103" spans="1:10" s="14" customFormat="1" ht="20.100000000000001" hidden="1" customHeight="1">
      <c r="A103" s="1906"/>
      <c r="B103" s="1906"/>
      <c r="C103" s="355" t="s">
        <v>2397</v>
      </c>
      <c r="D103" s="86" t="s">
        <v>3856</v>
      </c>
      <c r="E103" s="87">
        <v>44639</v>
      </c>
      <c r="F103" s="88">
        <f t="shared" si="95"/>
        <v>44652</v>
      </c>
      <c r="G103" s="88">
        <f t="shared" si="96"/>
        <v>44656</v>
      </c>
      <c r="H103" s="88">
        <f t="shared" si="97"/>
        <v>44660</v>
      </c>
      <c r="I103" s="88">
        <f t="shared" si="98"/>
        <v>44662</v>
      </c>
      <c r="J103" s="719">
        <f t="shared" ref="J103" si="100">J102+7</f>
        <v>44638</v>
      </c>
    </row>
    <row r="104" spans="1:10" s="14" customFormat="1" ht="20.100000000000001" hidden="1" customHeight="1">
      <c r="A104" s="1906"/>
      <c r="B104" s="1906"/>
      <c r="C104" s="355" t="s">
        <v>3762</v>
      </c>
      <c r="D104" s="86" t="s">
        <v>3857</v>
      </c>
      <c r="E104" s="87">
        <v>44280</v>
      </c>
      <c r="F104" s="88">
        <f t="shared" si="95"/>
        <v>44293</v>
      </c>
      <c r="G104" s="88">
        <f t="shared" si="96"/>
        <v>44297</v>
      </c>
      <c r="H104" s="88">
        <f t="shared" si="97"/>
        <v>44301</v>
      </c>
      <c r="I104" s="88">
        <f t="shared" si="98"/>
        <v>44303</v>
      </c>
      <c r="J104" s="719">
        <f t="shared" ref="J104" si="101">J103+7</f>
        <v>44645</v>
      </c>
    </row>
    <row r="105" spans="1:10" s="14" customFormat="1" ht="20.100000000000001" hidden="1" customHeight="1">
      <c r="A105" s="1906"/>
      <c r="B105" s="1906"/>
      <c r="C105" s="355" t="s">
        <v>2136</v>
      </c>
      <c r="D105" s="86" t="s">
        <v>3858</v>
      </c>
      <c r="E105" s="87">
        <v>44654</v>
      </c>
      <c r="F105" s="88">
        <f t="shared" ref="F105:F109" si="102">E105+13</f>
        <v>44667</v>
      </c>
      <c r="G105" s="88">
        <f t="shared" ref="G105:G109" si="103">E105+17</f>
        <v>44671</v>
      </c>
      <c r="H105" s="88">
        <f t="shared" ref="H105:H109" si="104">E105+21</f>
        <v>44675</v>
      </c>
      <c r="I105" s="88">
        <f t="shared" ref="I105:I109" si="105">E105+23</f>
        <v>44677</v>
      </c>
      <c r="J105" s="719">
        <f t="shared" ref="J105" si="106">J104+7</f>
        <v>44652</v>
      </c>
    </row>
    <row r="106" spans="1:10" s="14" customFormat="1" ht="20.100000000000001" hidden="1" customHeight="1">
      <c r="A106" s="1906"/>
      <c r="B106" s="1906"/>
      <c r="C106" s="355" t="s">
        <v>3764</v>
      </c>
      <c r="D106" s="86" t="s">
        <v>3859</v>
      </c>
      <c r="E106" s="87">
        <v>44662</v>
      </c>
      <c r="F106" s="88">
        <f t="shared" si="102"/>
        <v>44675</v>
      </c>
      <c r="G106" s="88">
        <f t="shared" si="103"/>
        <v>44679</v>
      </c>
      <c r="H106" s="88">
        <f t="shared" si="104"/>
        <v>44683</v>
      </c>
      <c r="I106" s="88">
        <f t="shared" si="105"/>
        <v>44685</v>
      </c>
      <c r="J106" s="719">
        <f t="shared" ref="J106" si="107">J105+7</f>
        <v>44659</v>
      </c>
    </row>
    <row r="107" spans="1:10" s="14" customFormat="1" ht="20.100000000000001" hidden="1" customHeight="1">
      <c r="A107" s="1906"/>
      <c r="B107" s="1906"/>
      <c r="C107" s="355" t="s">
        <v>2251</v>
      </c>
      <c r="D107" s="86" t="s">
        <v>3860</v>
      </c>
      <c r="E107" s="87">
        <v>44670</v>
      </c>
      <c r="F107" s="88">
        <f t="shared" si="102"/>
        <v>44683</v>
      </c>
      <c r="G107" s="88">
        <f t="shared" si="103"/>
        <v>44687</v>
      </c>
      <c r="H107" s="88">
        <f t="shared" si="104"/>
        <v>44691</v>
      </c>
      <c r="I107" s="88">
        <f t="shared" si="105"/>
        <v>44693</v>
      </c>
      <c r="J107" s="719">
        <f t="shared" ref="J107" si="108">J106+7</f>
        <v>44666</v>
      </c>
    </row>
    <row r="108" spans="1:10" s="14" customFormat="1" ht="20.100000000000001" hidden="1" customHeight="1">
      <c r="A108" s="1906"/>
      <c r="B108" s="1906"/>
      <c r="C108" s="355" t="s">
        <v>2257</v>
      </c>
      <c r="D108" s="86" t="s">
        <v>3861</v>
      </c>
      <c r="E108" s="87">
        <v>44679</v>
      </c>
      <c r="F108" s="88">
        <f t="shared" si="102"/>
        <v>44692</v>
      </c>
      <c r="G108" s="88">
        <f t="shared" si="103"/>
        <v>44696</v>
      </c>
      <c r="H108" s="88">
        <f t="shared" si="104"/>
        <v>44700</v>
      </c>
      <c r="I108" s="88">
        <f t="shared" si="105"/>
        <v>44702</v>
      </c>
      <c r="J108" s="719">
        <f t="shared" ref="J108" si="109">J107+7</f>
        <v>44673</v>
      </c>
    </row>
    <row r="109" spans="1:10" s="14" customFormat="1" ht="20.100000000000001" hidden="1" customHeight="1">
      <c r="A109" s="1906"/>
      <c r="B109" s="1906"/>
      <c r="C109" s="355" t="s">
        <v>3767</v>
      </c>
      <c r="D109" s="86" t="s">
        <v>3862</v>
      </c>
      <c r="E109" s="87">
        <v>44683</v>
      </c>
      <c r="F109" s="88">
        <f t="shared" si="102"/>
        <v>44696</v>
      </c>
      <c r="G109" s="88">
        <f t="shared" si="103"/>
        <v>44700</v>
      </c>
      <c r="H109" s="88">
        <f t="shared" si="104"/>
        <v>44704</v>
      </c>
      <c r="I109" s="88">
        <f t="shared" si="105"/>
        <v>44706</v>
      </c>
      <c r="J109" s="719">
        <f t="shared" ref="J109" si="110">J108+7</f>
        <v>44680</v>
      </c>
    </row>
    <row r="110" spans="1:10" s="14" customFormat="1" ht="20.100000000000001" hidden="1" customHeight="1">
      <c r="A110" s="1906"/>
      <c r="B110" s="1906"/>
      <c r="C110" s="355" t="s">
        <v>3755</v>
      </c>
      <c r="D110" s="86" t="s">
        <v>3863</v>
      </c>
      <c r="E110" s="87">
        <v>44322</v>
      </c>
      <c r="F110" s="88">
        <f t="shared" ref="F110:F113" si="111">E110+13</f>
        <v>44335</v>
      </c>
      <c r="G110" s="88">
        <f t="shared" ref="G110:G113" si="112">E110+17</f>
        <v>44339</v>
      </c>
      <c r="H110" s="88">
        <f t="shared" ref="H110:H113" si="113">E110+21</f>
        <v>44343</v>
      </c>
      <c r="I110" s="88">
        <f t="shared" ref="I110:I113" si="114">E110+23</f>
        <v>44345</v>
      </c>
      <c r="J110" s="719">
        <f t="shared" ref="J110" si="115">J109+7</f>
        <v>44687</v>
      </c>
    </row>
    <row r="111" spans="1:10" s="14" customFormat="1" ht="20.100000000000001" hidden="1" customHeight="1">
      <c r="A111" s="1906"/>
      <c r="B111" s="1906"/>
      <c r="C111" s="355" t="s">
        <v>2993</v>
      </c>
      <c r="D111" s="86" t="s">
        <v>3864</v>
      </c>
      <c r="E111" s="87">
        <v>44696</v>
      </c>
      <c r="F111" s="88">
        <f t="shared" si="111"/>
        <v>44709</v>
      </c>
      <c r="G111" s="88">
        <f t="shared" si="112"/>
        <v>44713</v>
      </c>
      <c r="H111" s="88">
        <f t="shared" si="113"/>
        <v>44717</v>
      </c>
      <c r="I111" s="88">
        <f t="shared" si="114"/>
        <v>44719</v>
      </c>
      <c r="J111" s="719">
        <f t="shared" ref="J111" si="116">J110+7</f>
        <v>44694</v>
      </c>
    </row>
    <row r="112" spans="1:10" s="14" customFormat="1" ht="20.100000000000001" hidden="1" customHeight="1">
      <c r="A112" s="1906" t="s">
        <v>2314</v>
      </c>
      <c r="B112" s="1906"/>
      <c r="C112" s="528" t="s">
        <v>1573</v>
      </c>
      <c r="D112" s="86" t="s">
        <v>3865</v>
      </c>
      <c r="E112" s="87">
        <v>44336</v>
      </c>
      <c r="F112" s="376"/>
      <c r="G112" s="376"/>
      <c r="H112" s="376"/>
      <c r="I112" s="376"/>
      <c r="J112" s="719">
        <f t="shared" ref="J112" si="117">J111+7</f>
        <v>44701</v>
      </c>
    </row>
    <row r="113" spans="1:10" s="14" customFormat="1" ht="20.100000000000001" hidden="1" customHeight="1">
      <c r="A113" s="1906"/>
      <c r="B113" s="1906"/>
      <c r="C113" s="355" t="s">
        <v>2314</v>
      </c>
      <c r="D113" s="86" t="s">
        <v>3866</v>
      </c>
      <c r="E113" s="87">
        <v>44709</v>
      </c>
      <c r="F113" s="88">
        <f t="shared" si="111"/>
        <v>44722</v>
      </c>
      <c r="G113" s="88">
        <f t="shared" si="112"/>
        <v>44726</v>
      </c>
      <c r="H113" s="88">
        <f t="shared" si="113"/>
        <v>44730</v>
      </c>
      <c r="I113" s="88">
        <f t="shared" si="114"/>
        <v>44732</v>
      </c>
      <c r="J113" s="719">
        <f t="shared" ref="J113" si="118">J112+7</f>
        <v>44708</v>
      </c>
    </row>
    <row r="114" spans="1:10" s="14" customFormat="1" ht="20.100000000000001" hidden="1" customHeight="1">
      <c r="A114" s="1906"/>
      <c r="B114" s="1906"/>
      <c r="C114" s="355" t="s">
        <v>2243</v>
      </c>
      <c r="D114" s="86" t="s">
        <v>3867</v>
      </c>
      <c r="E114" s="87">
        <v>44719</v>
      </c>
      <c r="F114" s="88">
        <f t="shared" ref="F114:F118" si="119">E114+13</f>
        <v>44732</v>
      </c>
      <c r="G114" s="88">
        <f t="shared" ref="G114:G118" si="120">E114+17</f>
        <v>44736</v>
      </c>
      <c r="H114" s="88">
        <f t="shared" ref="H114:H118" si="121">E114+21</f>
        <v>44740</v>
      </c>
      <c r="I114" s="88">
        <f t="shared" ref="I114:I118" si="122">E114+23</f>
        <v>44742</v>
      </c>
      <c r="J114" s="719">
        <f t="shared" ref="J114" si="123">J113+7</f>
        <v>44715</v>
      </c>
    </row>
    <row r="115" spans="1:10" s="14" customFormat="1" ht="20.100000000000001" hidden="1" customHeight="1">
      <c r="A115" s="1906"/>
      <c r="B115" s="1906"/>
      <c r="C115" s="355" t="s">
        <v>3758</v>
      </c>
      <c r="D115" s="86" t="s">
        <v>3868</v>
      </c>
      <c r="E115" s="87">
        <v>44728</v>
      </c>
      <c r="F115" s="88">
        <f t="shared" si="119"/>
        <v>44741</v>
      </c>
      <c r="G115" s="88">
        <f t="shared" si="120"/>
        <v>44745</v>
      </c>
      <c r="H115" s="88">
        <f t="shared" si="121"/>
        <v>44749</v>
      </c>
      <c r="I115" s="88">
        <f t="shared" si="122"/>
        <v>44751</v>
      </c>
      <c r="J115" s="719">
        <f t="shared" ref="J115" si="124">J114+7</f>
        <v>44722</v>
      </c>
    </row>
    <row r="116" spans="1:10" s="14" customFormat="1" ht="20.100000000000001" hidden="1" customHeight="1">
      <c r="A116" s="1906"/>
      <c r="B116" s="1906"/>
      <c r="C116" s="355" t="s">
        <v>2241</v>
      </c>
      <c r="D116" s="86" t="s">
        <v>3869</v>
      </c>
      <c r="E116" s="87">
        <v>44734</v>
      </c>
      <c r="F116" s="88">
        <f t="shared" si="119"/>
        <v>44747</v>
      </c>
      <c r="G116" s="88">
        <f t="shared" si="120"/>
        <v>44751</v>
      </c>
      <c r="H116" s="88">
        <f t="shared" si="121"/>
        <v>44755</v>
      </c>
      <c r="I116" s="88">
        <f t="shared" si="122"/>
        <v>44757</v>
      </c>
      <c r="J116" s="719">
        <f t="shared" ref="J116" si="125">J115+7</f>
        <v>44729</v>
      </c>
    </row>
    <row r="117" spans="1:10" s="14" customFormat="1" ht="20.100000000000001" hidden="1" customHeight="1">
      <c r="A117" s="1906"/>
      <c r="B117" s="1906"/>
      <c r="C117" s="355" t="s">
        <v>2397</v>
      </c>
      <c r="D117" s="86" t="s">
        <v>3870</v>
      </c>
      <c r="E117" s="87">
        <v>44740</v>
      </c>
      <c r="F117" s="88">
        <f t="shared" si="119"/>
        <v>44753</v>
      </c>
      <c r="G117" s="88">
        <f t="shared" si="120"/>
        <v>44757</v>
      </c>
      <c r="H117" s="88">
        <f t="shared" si="121"/>
        <v>44761</v>
      </c>
      <c r="I117" s="88">
        <f t="shared" si="122"/>
        <v>44763</v>
      </c>
      <c r="J117" s="719">
        <f t="shared" ref="J117:J118" si="126">J116+7</f>
        <v>44736</v>
      </c>
    </row>
    <row r="118" spans="1:10" s="14" customFormat="1" ht="20.100000000000001" hidden="1" customHeight="1">
      <c r="A118" s="1906"/>
      <c r="B118" s="1906"/>
      <c r="C118" s="355" t="s">
        <v>3762</v>
      </c>
      <c r="D118" s="86" t="s">
        <v>3871</v>
      </c>
      <c r="E118" s="87">
        <v>44757</v>
      </c>
      <c r="F118" s="88">
        <f t="shared" si="119"/>
        <v>44770</v>
      </c>
      <c r="G118" s="88">
        <f t="shared" si="120"/>
        <v>44774</v>
      </c>
      <c r="H118" s="88">
        <f t="shared" si="121"/>
        <v>44778</v>
      </c>
      <c r="I118" s="88">
        <f t="shared" si="122"/>
        <v>44780</v>
      </c>
      <c r="J118" s="719">
        <f t="shared" si="126"/>
        <v>44743</v>
      </c>
    </row>
    <row r="119" spans="1:10" s="14" customFormat="1" ht="20.100000000000001" hidden="1" customHeight="1">
      <c r="A119" s="1906"/>
      <c r="B119" s="1906"/>
      <c r="C119" s="355" t="s">
        <v>2136</v>
      </c>
      <c r="D119" s="86" t="s">
        <v>3872</v>
      </c>
      <c r="E119" s="87">
        <v>44760</v>
      </c>
      <c r="F119" s="88">
        <f t="shared" ref="F119:F127" si="127">E119+13</f>
        <v>44773</v>
      </c>
      <c r="G119" s="88">
        <f t="shared" ref="G119:G127" si="128">E119+17</f>
        <v>44777</v>
      </c>
      <c r="H119" s="88">
        <f t="shared" ref="H119:H127" si="129">E119+21</f>
        <v>44781</v>
      </c>
      <c r="I119" s="88">
        <f t="shared" ref="I119:I127" si="130">E119+23</f>
        <v>44783</v>
      </c>
      <c r="J119" s="719">
        <f t="shared" ref="J119" si="131">J118+7</f>
        <v>44750</v>
      </c>
    </row>
    <row r="120" spans="1:10" s="14" customFormat="1" ht="20.100000000000001" hidden="1" customHeight="1">
      <c r="A120" s="1906"/>
      <c r="B120" s="1906"/>
      <c r="C120" s="355" t="s">
        <v>3764</v>
      </c>
      <c r="D120" s="86" t="s">
        <v>3873</v>
      </c>
      <c r="E120" s="87">
        <v>44767</v>
      </c>
      <c r="F120" s="88">
        <f t="shared" si="127"/>
        <v>44780</v>
      </c>
      <c r="G120" s="88">
        <f t="shared" si="128"/>
        <v>44784</v>
      </c>
      <c r="H120" s="88">
        <f t="shared" si="129"/>
        <v>44788</v>
      </c>
      <c r="I120" s="88">
        <f t="shared" si="130"/>
        <v>44790</v>
      </c>
      <c r="J120" s="719">
        <f t="shared" ref="J120" si="132">J119+7</f>
        <v>44757</v>
      </c>
    </row>
    <row r="121" spans="1:10" s="14" customFormat="1" ht="20.100000000000001" hidden="1" customHeight="1">
      <c r="A121" s="1906"/>
      <c r="B121" s="1906"/>
      <c r="C121" s="355" t="s">
        <v>2251</v>
      </c>
      <c r="D121" s="86" t="s">
        <v>3874</v>
      </c>
      <c r="E121" s="87">
        <v>44771</v>
      </c>
      <c r="F121" s="88">
        <f t="shared" si="127"/>
        <v>44784</v>
      </c>
      <c r="G121" s="88">
        <f t="shared" si="128"/>
        <v>44788</v>
      </c>
      <c r="H121" s="88">
        <f t="shared" si="129"/>
        <v>44792</v>
      </c>
      <c r="I121" s="88">
        <f t="shared" si="130"/>
        <v>44794</v>
      </c>
      <c r="J121" s="719">
        <f t="shared" ref="J121" si="133">J120+7</f>
        <v>44764</v>
      </c>
    </row>
    <row r="122" spans="1:10" s="14" customFormat="1" ht="20.100000000000001" hidden="1" customHeight="1">
      <c r="A122" s="1906"/>
      <c r="B122" s="1906"/>
      <c r="C122" s="355" t="s">
        <v>2257</v>
      </c>
      <c r="D122" s="86" t="s">
        <v>3875</v>
      </c>
      <c r="E122" s="87">
        <v>44777</v>
      </c>
      <c r="F122" s="88">
        <f t="shared" si="127"/>
        <v>44790</v>
      </c>
      <c r="G122" s="88">
        <f t="shared" si="128"/>
        <v>44794</v>
      </c>
      <c r="H122" s="88">
        <f t="shared" si="129"/>
        <v>44798</v>
      </c>
      <c r="I122" s="88">
        <f t="shared" si="130"/>
        <v>44800</v>
      </c>
      <c r="J122" s="719">
        <f t="shared" ref="J122" si="134">J121+7</f>
        <v>44771</v>
      </c>
    </row>
    <row r="123" spans="1:10" s="14" customFormat="1" ht="20.100000000000001" hidden="1" customHeight="1">
      <c r="A123" s="1906" t="s">
        <v>3767</v>
      </c>
      <c r="B123" s="1906"/>
      <c r="C123" s="355" t="s">
        <v>2253</v>
      </c>
      <c r="D123" s="86" t="s">
        <v>3876</v>
      </c>
      <c r="E123" s="87">
        <v>44781</v>
      </c>
      <c r="F123" s="88">
        <f t="shared" si="127"/>
        <v>44794</v>
      </c>
      <c r="G123" s="88">
        <f t="shared" si="128"/>
        <v>44798</v>
      </c>
      <c r="H123" s="88">
        <f t="shared" si="129"/>
        <v>44802</v>
      </c>
      <c r="I123" s="88">
        <f t="shared" si="130"/>
        <v>44804</v>
      </c>
      <c r="J123" s="719">
        <f t="shared" ref="J123" si="135">J122+7</f>
        <v>44778</v>
      </c>
    </row>
    <row r="124" spans="1:10" s="14" customFormat="1" ht="20.100000000000001" hidden="1" customHeight="1">
      <c r="A124" s="1906"/>
      <c r="B124" s="1906"/>
      <c r="C124" s="355" t="s">
        <v>3755</v>
      </c>
      <c r="D124" s="86" t="s">
        <v>3877</v>
      </c>
      <c r="E124" s="87">
        <v>44786</v>
      </c>
      <c r="F124" s="88">
        <f t="shared" si="127"/>
        <v>44799</v>
      </c>
      <c r="G124" s="88">
        <f t="shared" si="128"/>
        <v>44803</v>
      </c>
      <c r="H124" s="88">
        <f t="shared" si="129"/>
        <v>44807</v>
      </c>
      <c r="I124" s="88">
        <f t="shared" si="130"/>
        <v>44809</v>
      </c>
      <c r="J124" s="719">
        <f t="shared" ref="J124" si="136">J123+7</f>
        <v>44785</v>
      </c>
    </row>
    <row r="125" spans="1:10" s="14" customFormat="1" ht="20.100000000000001" hidden="1" customHeight="1">
      <c r="A125" s="1906"/>
      <c r="B125" s="1906"/>
      <c r="C125" s="355" t="s">
        <v>2993</v>
      </c>
      <c r="D125" s="86" t="s">
        <v>3878</v>
      </c>
      <c r="E125" s="87">
        <v>44795</v>
      </c>
      <c r="F125" s="88">
        <f t="shared" si="127"/>
        <v>44808</v>
      </c>
      <c r="G125" s="88">
        <f t="shared" si="128"/>
        <v>44812</v>
      </c>
      <c r="H125" s="88">
        <f t="shared" si="129"/>
        <v>44816</v>
      </c>
      <c r="I125" s="88">
        <f t="shared" si="130"/>
        <v>44818</v>
      </c>
      <c r="J125" s="719">
        <f t="shared" ref="J125" si="137">J124+7</f>
        <v>44792</v>
      </c>
    </row>
    <row r="126" spans="1:10" s="14" customFormat="1" ht="20.100000000000001" hidden="1" customHeight="1">
      <c r="A126" s="1906"/>
      <c r="B126" s="1906"/>
      <c r="C126" s="528" t="s">
        <v>3879</v>
      </c>
      <c r="D126" s="86" t="s">
        <v>3880</v>
      </c>
      <c r="E126" s="706"/>
      <c r="F126" s="376"/>
      <c r="G126" s="376"/>
      <c r="H126" s="376"/>
      <c r="I126" s="376"/>
      <c r="J126" s="719">
        <v>44799</v>
      </c>
    </row>
    <row r="127" spans="1:10" s="14" customFormat="1" ht="20.100000000000001" hidden="1" customHeight="1">
      <c r="A127" s="1906"/>
      <c r="B127" s="1906"/>
      <c r="C127" s="355" t="s">
        <v>2314</v>
      </c>
      <c r="D127" s="86" t="s">
        <v>3881</v>
      </c>
      <c r="E127" s="87">
        <v>44807</v>
      </c>
      <c r="F127" s="88">
        <f t="shared" si="127"/>
        <v>44820</v>
      </c>
      <c r="G127" s="88">
        <f t="shared" si="128"/>
        <v>44824</v>
      </c>
      <c r="H127" s="88">
        <f t="shared" si="129"/>
        <v>44828</v>
      </c>
      <c r="I127" s="88">
        <f t="shared" si="130"/>
        <v>44830</v>
      </c>
      <c r="J127" s="719">
        <f t="shared" ref="J127" si="138">J126+7</f>
        <v>44806</v>
      </c>
    </row>
    <row r="128" spans="1:10" s="14" customFormat="1" ht="20.100000000000001" hidden="1" customHeight="1">
      <c r="A128" s="1906"/>
      <c r="B128" s="1906"/>
      <c r="C128" s="355" t="s">
        <v>2243</v>
      </c>
      <c r="D128" s="86" t="s">
        <v>3882</v>
      </c>
      <c r="E128" s="87">
        <v>44815</v>
      </c>
      <c r="F128" s="88">
        <f>E128+13</f>
        <v>44828</v>
      </c>
      <c r="G128" s="88">
        <f>E128+17</f>
        <v>44832</v>
      </c>
      <c r="H128" s="88">
        <f>E128+21</f>
        <v>44836</v>
      </c>
      <c r="I128" s="88">
        <f>E128+23</f>
        <v>44838</v>
      </c>
      <c r="J128" s="719">
        <f t="shared" ref="J128" si="139">J127+7</f>
        <v>44813</v>
      </c>
    </row>
    <row r="129" spans="1:10" s="14" customFormat="1" ht="20.100000000000001" hidden="1" customHeight="1">
      <c r="A129" s="1906"/>
      <c r="B129" s="1906"/>
      <c r="C129" s="355" t="s">
        <v>3758</v>
      </c>
      <c r="D129" s="86" t="s">
        <v>3883</v>
      </c>
      <c r="E129" s="87">
        <v>44824</v>
      </c>
      <c r="F129" s="88">
        <f>E129+13</f>
        <v>44837</v>
      </c>
      <c r="G129" s="88">
        <f>E129+17</f>
        <v>44841</v>
      </c>
      <c r="H129" s="88">
        <f>E129+21</f>
        <v>44845</v>
      </c>
      <c r="I129" s="88">
        <f>E129+23</f>
        <v>44847</v>
      </c>
      <c r="J129" s="719">
        <f t="shared" ref="J129" si="140">J128+7</f>
        <v>44820</v>
      </c>
    </row>
    <row r="130" spans="1:10" s="14" customFormat="1" ht="20.100000000000001" hidden="1" customHeight="1">
      <c r="A130" s="1906"/>
      <c r="B130" s="1906"/>
      <c r="C130" s="355" t="s">
        <v>2241</v>
      </c>
      <c r="D130" s="86" t="s">
        <v>3884</v>
      </c>
      <c r="E130" s="87">
        <v>44835</v>
      </c>
      <c r="F130" s="88">
        <f>E130+13</f>
        <v>44848</v>
      </c>
      <c r="G130" s="88">
        <f>E130+17</f>
        <v>44852</v>
      </c>
      <c r="H130" s="88">
        <f>E130+21</f>
        <v>44856</v>
      </c>
      <c r="I130" s="88">
        <f>E130+23</f>
        <v>44858</v>
      </c>
      <c r="J130" s="719">
        <f t="shared" ref="J130" si="141">J129+7</f>
        <v>44827</v>
      </c>
    </row>
    <row r="131" spans="1:10" s="14" customFormat="1" ht="20.100000000000001" hidden="1" customHeight="1">
      <c r="A131" s="1906"/>
      <c r="B131" s="1906"/>
      <c r="C131" s="355" t="s">
        <v>2397</v>
      </c>
      <c r="D131" s="86" t="s">
        <v>3885</v>
      </c>
      <c r="E131" s="87">
        <v>44838</v>
      </c>
      <c r="F131" s="88">
        <f>E131+13</f>
        <v>44851</v>
      </c>
      <c r="G131" s="88">
        <f>E131+17</f>
        <v>44855</v>
      </c>
      <c r="H131" s="88">
        <f>E131+21</f>
        <v>44859</v>
      </c>
      <c r="I131" s="88">
        <f>E131+23</f>
        <v>44861</v>
      </c>
      <c r="J131" s="719">
        <f t="shared" ref="J131" si="142">J130+7</f>
        <v>44834</v>
      </c>
    </row>
    <row r="132" spans="1:10" s="14" customFormat="1" ht="20.100000000000001" hidden="1" customHeight="1">
      <c r="A132" s="1906"/>
      <c r="B132" s="1906"/>
      <c r="C132" s="355" t="s">
        <v>3762</v>
      </c>
      <c r="D132" s="86" t="s">
        <v>3886</v>
      </c>
      <c r="E132" s="87">
        <v>44846</v>
      </c>
      <c r="F132" s="88">
        <f>E132+13</f>
        <v>44859</v>
      </c>
      <c r="G132" s="88">
        <f>E132+17</f>
        <v>44863</v>
      </c>
      <c r="H132" s="88">
        <f>E132+21</f>
        <v>44867</v>
      </c>
      <c r="I132" s="88">
        <f>E132+23</f>
        <v>44869</v>
      </c>
      <c r="J132" s="719">
        <f t="shared" ref="J132" si="143">J131+7</f>
        <v>44841</v>
      </c>
    </row>
    <row r="133" spans="1:10" s="14" customFormat="1" ht="20.100000000000001" hidden="1" customHeight="1">
      <c r="A133" s="1906"/>
      <c r="B133" s="1906"/>
      <c r="C133" s="528" t="s">
        <v>1573</v>
      </c>
      <c r="D133" s="86" t="s">
        <v>3887</v>
      </c>
      <c r="E133" s="87">
        <v>44848</v>
      </c>
      <c r="F133" s="376"/>
      <c r="G133" s="376"/>
      <c r="H133" s="376"/>
      <c r="I133" s="376"/>
      <c r="J133" s="719">
        <f t="shared" ref="J133" si="144">J132+7</f>
        <v>44848</v>
      </c>
    </row>
    <row r="134" spans="1:10" s="14" customFormat="1" ht="20.100000000000001" hidden="1" customHeight="1">
      <c r="A134" s="1906"/>
      <c r="B134" s="1906"/>
      <c r="C134" s="528" t="s">
        <v>1573</v>
      </c>
      <c r="D134" s="86" t="s">
        <v>3888</v>
      </c>
      <c r="E134" s="87">
        <v>44855</v>
      </c>
      <c r="F134" s="774"/>
      <c r="G134" s="774"/>
      <c r="H134" s="774"/>
      <c r="I134" s="774"/>
      <c r="J134" s="719">
        <f t="shared" ref="J134" si="145">J133+7</f>
        <v>44855</v>
      </c>
    </row>
    <row r="135" spans="1:10" s="14" customFormat="1" ht="20.100000000000001" hidden="1" customHeight="1">
      <c r="A135" s="1906"/>
      <c r="B135" s="1906"/>
      <c r="C135" s="355" t="s">
        <v>3764</v>
      </c>
      <c r="D135" s="86" t="s">
        <v>3889</v>
      </c>
      <c r="E135" s="87">
        <v>44865</v>
      </c>
      <c r="F135" s="88">
        <f t="shared" ref="F135:F138" si="146">E135+13</f>
        <v>44878</v>
      </c>
      <c r="G135" s="88">
        <f t="shared" ref="G135:G138" si="147">E135+17</f>
        <v>44882</v>
      </c>
      <c r="H135" s="88">
        <f t="shared" ref="H135:H138" si="148">E135+21</f>
        <v>44886</v>
      </c>
      <c r="I135" s="88">
        <f t="shared" ref="I135:I138" si="149">E135+23</f>
        <v>44888</v>
      </c>
      <c r="J135" s="719">
        <f t="shared" ref="J135" si="150">J134+7</f>
        <v>44862</v>
      </c>
    </row>
    <row r="136" spans="1:10" s="14" customFormat="1" ht="20.100000000000001" hidden="1" customHeight="1">
      <c r="A136" s="1906"/>
      <c r="B136" s="1906"/>
      <c r="C136" s="355" t="s">
        <v>2251</v>
      </c>
      <c r="D136" s="86" t="s">
        <v>3890</v>
      </c>
      <c r="E136" s="87">
        <v>44874</v>
      </c>
      <c r="F136" s="88">
        <f t="shared" si="146"/>
        <v>44887</v>
      </c>
      <c r="G136" s="88">
        <f t="shared" si="147"/>
        <v>44891</v>
      </c>
      <c r="H136" s="88">
        <f t="shared" si="148"/>
        <v>44895</v>
      </c>
      <c r="I136" s="88">
        <f t="shared" si="149"/>
        <v>44897</v>
      </c>
      <c r="J136" s="719">
        <f t="shared" ref="J136" si="151">J135+7</f>
        <v>44869</v>
      </c>
    </row>
    <row r="137" spans="1:10" s="14" customFormat="1" ht="20.100000000000001" hidden="1" customHeight="1">
      <c r="A137" s="1906" t="s">
        <v>2257</v>
      </c>
      <c r="B137" s="1906"/>
      <c r="C137" s="355" t="s">
        <v>3891</v>
      </c>
      <c r="D137" s="86" t="s">
        <v>3892</v>
      </c>
      <c r="E137" s="87">
        <v>44878</v>
      </c>
      <c r="F137" s="88">
        <f t="shared" si="146"/>
        <v>44891</v>
      </c>
      <c r="G137" s="88">
        <f t="shared" si="147"/>
        <v>44895</v>
      </c>
      <c r="H137" s="88">
        <f t="shared" si="148"/>
        <v>44899</v>
      </c>
      <c r="I137" s="88">
        <f t="shared" si="149"/>
        <v>44901</v>
      </c>
      <c r="J137" s="719">
        <f t="shared" ref="J137" si="152">J136+7</f>
        <v>44876</v>
      </c>
    </row>
    <row r="138" spans="1:10" s="14" customFormat="1" ht="20.100000000000001" hidden="1" customHeight="1">
      <c r="A138" s="1906" t="s">
        <v>3893</v>
      </c>
      <c r="B138" s="1906"/>
      <c r="C138" s="355" t="s">
        <v>3894</v>
      </c>
      <c r="D138" s="86" t="s">
        <v>3895</v>
      </c>
      <c r="E138" s="87">
        <v>44884</v>
      </c>
      <c r="F138" s="88">
        <f t="shared" si="146"/>
        <v>44897</v>
      </c>
      <c r="G138" s="88">
        <f t="shared" si="147"/>
        <v>44901</v>
      </c>
      <c r="H138" s="88">
        <f t="shared" si="148"/>
        <v>44905</v>
      </c>
      <c r="I138" s="88">
        <f t="shared" si="149"/>
        <v>44907</v>
      </c>
      <c r="J138" s="719">
        <f t="shared" ref="J138" si="153">J137+7</f>
        <v>44883</v>
      </c>
    </row>
    <row r="139" spans="1:10" s="14" customFormat="1" ht="20.100000000000001" hidden="1" customHeight="1">
      <c r="A139" s="1906" t="s">
        <v>3755</v>
      </c>
      <c r="B139" s="1906"/>
      <c r="C139" s="528" t="s">
        <v>1573</v>
      </c>
      <c r="D139" s="86" t="s">
        <v>3896</v>
      </c>
      <c r="E139" s="87">
        <v>44890</v>
      </c>
      <c r="F139" s="376"/>
      <c r="G139" s="376"/>
      <c r="H139" s="376"/>
      <c r="I139" s="376"/>
      <c r="J139" s="719">
        <f t="shared" ref="J139" si="154">J138+7</f>
        <v>44890</v>
      </c>
    </row>
    <row r="140" spans="1:10" s="14" customFormat="1" ht="20.100000000000001" hidden="1" customHeight="1">
      <c r="A140" s="1906"/>
      <c r="B140" s="1906"/>
      <c r="C140" s="355" t="s">
        <v>2997</v>
      </c>
      <c r="D140" s="86" t="s">
        <v>3897</v>
      </c>
      <c r="E140" s="87">
        <v>44897</v>
      </c>
      <c r="F140" s="88">
        <f t="shared" ref="F140:F148" si="155">E140+13</f>
        <v>44910</v>
      </c>
      <c r="G140" s="88">
        <f t="shared" ref="G140:G148" si="156">E140+17</f>
        <v>44914</v>
      </c>
      <c r="H140" s="88">
        <f t="shared" ref="H140:H148" si="157">E140+21</f>
        <v>44918</v>
      </c>
      <c r="I140" s="88">
        <f t="shared" ref="I140:I148" si="158">E140+23</f>
        <v>44920</v>
      </c>
      <c r="J140" s="719">
        <f t="shared" ref="J140:J144" si="159">J139+7</f>
        <v>44897</v>
      </c>
    </row>
    <row r="141" spans="1:10" s="14" customFormat="1" ht="20.100000000000001" hidden="1" customHeight="1">
      <c r="A141" s="1906"/>
      <c r="B141" s="1906"/>
      <c r="C141" s="355" t="s">
        <v>2314</v>
      </c>
      <c r="D141" s="86" t="s">
        <v>3898</v>
      </c>
      <c r="E141" s="87">
        <v>44907</v>
      </c>
      <c r="F141" s="88">
        <f t="shared" si="155"/>
        <v>44920</v>
      </c>
      <c r="G141" s="88">
        <f t="shared" si="156"/>
        <v>44924</v>
      </c>
      <c r="H141" s="88">
        <f t="shared" si="157"/>
        <v>44928</v>
      </c>
      <c r="I141" s="88">
        <f t="shared" si="158"/>
        <v>44930</v>
      </c>
      <c r="J141" s="719">
        <f t="shared" si="159"/>
        <v>44904</v>
      </c>
    </row>
    <row r="142" spans="1:10" s="14" customFormat="1" ht="20.100000000000001" hidden="1" customHeight="1">
      <c r="A142" s="1906" t="s">
        <v>3899</v>
      </c>
      <c r="B142" s="1906"/>
      <c r="C142" s="355" t="s">
        <v>3755</v>
      </c>
      <c r="D142" s="86" t="s">
        <v>3900</v>
      </c>
      <c r="E142" s="87">
        <v>44913</v>
      </c>
      <c r="F142" s="88">
        <f t="shared" si="155"/>
        <v>44926</v>
      </c>
      <c r="G142" s="88">
        <f t="shared" si="156"/>
        <v>44930</v>
      </c>
      <c r="H142" s="88">
        <f t="shared" si="157"/>
        <v>44934</v>
      </c>
      <c r="I142" s="88">
        <f t="shared" si="158"/>
        <v>44936</v>
      </c>
      <c r="J142" s="719">
        <f t="shared" si="159"/>
        <v>44911</v>
      </c>
    </row>
    <row r="143" spans="1:10" s="14" customFormat="1" ht="20.100000000000001" hidden="1" customHeight="1">
      <c r="A143" s="1906" t="s">
        <v>3901</v>
      </c>
      <c r="B143" s="1906"/>
      <c r="C143" s="355" t="s">
        <v>3758</v>
      </c>
      <c r="D143" s="86" t="s">
        <v>3902</v>
      </c>
      <c r="E143" s="87">
        <v>44918</v>
      </c>
      <c r="F143" s="88">
        <f t="shared" si="155"/>
        <v>44931</v>
      </c>
      <c r="G143" s="88">
        <f t="shared" si="156"/>
        <v>44935</v>
      </c>
      <c r="H143" s="88">
        <f t="shared" si="157"/>
        <v>44939</v>
      </c>
      <c r="I143" s="88">
        <f t="shared" si="158"/>
        <v>44941</v>
      </c>
      <c r="J143" s="719">
        <f t="shared" si="159"/>
        <v>44918</v>
      </c>
    </row>
    <row r="144" spans="1:10" s="14" customFormat="1" ht="20.100000000000001" hidden="1" customHeight="1">
      <c r="A144" s="1906"/>
      <c r="B144" s="1906"/>
      <c r="C144" s="355" t="s">
        <v>2241</v>
      </c>
      <c r="D144" s="86" t="s">
        <v>3903</v>
      </c>
      <c r="E144" s="87">
        <v>44925</v>
      </c>
      <c r="F144" s="88">
        <f t="shared" si="155"/>
        <v>44938</v>
      </c>
      <c r="G144" s="88">
        <f t="shared" si="156"/>
        <v>44942</v>
      </c>
      <c r="H144" s="88">
        <f t="shared" si="157"/>
        <v>44946</v>
      </c>
      <c r="I144" s="88">
        <f t="shared" si="158"/>
        <v>44948</v>
      </c>
      <c r="J144" s="719">
        <f t="shared" si="159"/>
        <v>44925</v>
      </c>
    </row>
    <row r="145" spans="1:10" s="14" customFormat="1" ht="20.100000000000001" hidden="1" customHeight="1">
      <c r="A145" s="1906"/>
      <c r="B145" s="1906"/>
      <c r="C145" s="355" t="s">
        <v>2397</v>
      </c>
      <c r="D145" s="86" t="s">
        <v>3904</v>
      </c>
      <c r="E145" s="87">
        <v>44940</v>
      </c>
      <c r="F145" s="88">
        <f t="shared" si="155"/>
        <v>44953</v>
      </c>
      <c r="G145" s="88">
        <f t="shared" si="156"/>
        <v>44957</v>
      </c>
      <c r="H145" s="88">
        <f t="shared" si="157"/>
        <v>44961</v>
      </c>
      <c r="I145" s="88">
        <f t="shared" si="158"/>
        <v>44963</v>
      </c>
      <c r="J145" s="719">
        <f t="shared" ref="J145:J148" si="160">J144+7</f>
        <v>44932</v>
      </c>
    </row>
    <row r="146" spans="1:10" s="14" customFormat="1" ht="20.100000000000001" hidden="1" customHeight="1">
      <c r="A146" s="1906"/>
      <c r="B146" s="1906"/>
      <c r="C146" s="355" t="s">
        <v>3762</v>
      </c>
      <c r="D146" s="86" t="s">
        <v>3905</v>
      </c>
      <c r="E146" s="87">
        <v>44947</v>
      </c>
      <c r="F146" s="88">
        <f t="shared" si="155"/>
        <v>44960</v>
      </c>
      <c r="G146" s="88">
        <f t="shared" si="156"/>
        <v>44964</v>
      </c>
      <c r="H146" s="88">
        <f t="shared" si="157"/>
        <v>44968</v>
      </c>
      <c r="I146" s="88">
        <f t="shared" si="158"/>
        <v>44970</v>
      </c>
      <c r="J146" s="719">
        <f t="shared" si="160"/>
        <v>44939</v>
      </c>
    </row>
    <row r="147" spans="1:10" s="14" customFormat="1" ht="20.100000000000001" hidden="1" customHeight="1">
      <c r="A147" s="1906"/>
      <c r="B147" s="1906"/>
      <c r="C147" s="355" t="s">
        <v>2324</v>
      </c>
      <c r="D147" s="86" t="s">
        <v>3906</v>
      </c>
      <c r="E147" s="87">
        <v>44953</v>
      </c>
      <c r="F147" s="88">
        <f t="shared" si="155"/>
        <v>44966</v>
      </c>
      <c r="G147" s="88">
        <f t="shared" si="156"/>
        <v>44970</v>
      </c>
      <c r="H147" s="88">
        <f t="shared" si="157"/>
        <v>44974</v>
      </c>
      <c r="I147" s="88">
        <f t="shared" si="158"/>
        <v>44976</v>
      </c>
      <c r="J147" s="719">
        <f t="shared" si="160"/>
        <v>44946</v>
      </c>
    </row>
    <row r="148" spans="1:10" s="14" customFormat="1" ht="20.100000000000001" hidden="1" customHeight="1">
      <c r="A148" s="1906"/>
      <c r="B148" s="1906"/>
      <c r="C148" s="355" t="s">
        <v>3764</v>
      </c>
      <c r="D148" s="86" t="s">
        <v>3907</v>
      </c>
      <c r="E148" s="87">
        <v>44958</v>
      </c>
      <c r="F148" s="88">
        <f t="shared" si="155"/>
        <v>44971</v>
      </c>
      <c r="G148" s="88">
        <f t="shared" si="156"/>
        <v>44975</v>
      </c>
      <c r="H148" s="88">
        <f t="shared" si="157"/>
        <v>44979</v>
      </c>
      <c r="I148" s="88">
        <f t="shared" si="158"/>
        <v>44981</v>
      </c>
      <c r="J148" s="719">
        <f t="shared" si="160"/>
        <v>44953</v>
      </c>
    </row>
    <row r="149" spans="1:10" s="14" customFormat="1" ht="20.100000000000001" hidden="1" customHeight="1">
      <c r="A149" s="1906"/>
      <c r="B149" s="1906"/>
      <c r="C149" s="528" t="s">
        <v>3908</v>
      </c>
      <c r="D149" s="86" t="s">
        <v>3909</v>
      </c>
      <c r="E149" s="87">
        <v>44962</v>
      </c>
      <c r="F149" s="88">
        <f t="shared" ref="F149" si="161">E149+13</f>
        <v>44975</v>
      </c>
      <c r="G149" s="88">
        <f t="shared" ref="G149" si="162">E149+17</f>
        <v>44979</v>
      </c>
      <c r="H149" s="88">
        <f t="shared" ref="H149" si="163">E149+21</f>
        <v>44983</v>
      </c>
      <c r="I149" s="88">
        <f t="shared" ref="I149" si="164">E149+23</f>
        <v>44985</v>
      </c>
      <c r="J149" s="719">
        <f t="shared" ref="J149" si="165">J148+7</f>
        <v>44960</v>
      </c>
    </row>
    <row r="150" spans="1:10" s="14" customFormat="1" ht="20.100000000000001" hidden="1" customHeight="1">
      <c r="A150" s="1906"/>
      <c r="B150" s="1906"/>
      <c r="C150" s="355" t="s">
        <v>2251</v>
      </c>
      <c r="D150" s="86" t="s">
        <v>3910</v>
      </c>
      <c r="E150" s="87">
        <v>44969</v>
      </c>
      <c r="F150" s="88">
        <f t="shared" ref="F150:F153" si="166">E150+13</f>
        <v>44982</v>
      </c>
      <c r="G150" s="88">
        <f t="shared" ref="G150:G153" si="167">E150+17</f>
        <v>44986</v>
      </c>
      <c r="H150" s="88">
        <f t="shared" ref="H150:H153" si="168">E150+21</f>
        <v>44990</v>
      </c>
      <c r="I150" s="88">
        <f t="shared" ref="I150:I153" si="169">E150+23</f>
        <v>44992</v>
      </c>
      <c r="J150" s="719">
        <f t="shared" ref="J150" si="170">J149+7</f>
        <v>44967</v>
      </c>
    </row>
    <row r="151" spans="1:10" s="14" customFormat="1" ht="20.100000000000001" hidden="1" customHeight="1">
      <c r="A151" s="1906"/>
      <c r="B151" s="1906"/>
      <c r="C151" s="355" t="s">
        <v>2312</v>
      </c>
      <c r="D151" s="86" t="s">
        <v>3911</v>
      </c>
      <c r="E151" s="87">
        <v>44976</v>
      </c>
      <c r="F151" s="88">
        <f t="shared" si="166"/>
        <v>44989</v>
      </c>
      <c r="G151" s="88">
        <f t="shared" si="167"/>
        <v>44993</v>
      </c>
      <c r="H151" s="88">
        <f t="shared" si="168"/>
        <v>44997</v>
      </c>
      <c r="I151" s="88">
        <f t="shared" si="169"/>
        <v>44999</v>
      </c>
      <c r="J151" s="719">
        <f t="shared" ref="J151" si="171">J150+7</f>
        <v>44974</v>
      </c>
    </row>
    <row r="152" spans="1:10" s="14" customFormat="1" ht="20.100000000000001" hidden="1" customHeight="1">
      <c r="A152" s="1906"/>
      <c r="B152" s="1906"/>
      <c r="C152" s="355" t="s">
        <v>2382</v>
      </c>
      <c r="D152" s="86" t="s">
        <v>3912</v>
      </c>
      <c r="E152" s="87">
        <v>44982</v>
      </c>
      <c r="F152" s="88">
        <f t="shared" si="166"/>
        <v>44995</v>
      </c>
      <c r="G152" s="88">
        <f t="shared" si="167"/>
        <v>44999</v>
      </c>
      <c r="H152" s="88">
        <f t="shared" si="168"/>
        <v>45003</v>
      </c>
      <c r="I152" s="88">
        <f t="shared" si="169"/>
        <v>45005</v>
      </c>
      <c r="J152" s="719">
        <f t="shared" ref="J152" si="172">J151+7</f>
        <v>44981</v>
      </c>
    </row>
    <row r="153" spans="1:10" s="14" customFormat="1" ht="20.100000000000001" hidden="1" customHeight="1">
      <c r="A153" s="1906"/>
      <c r="B153" s="1906"/>
      <c r="C153" s="355" t="s">
        <v>2997</v>
      </c>
      <c r="D153" s="86" t="s">
        <v>3913</v>
      </c>
      <c r="E153" s="87">
        <v>44988</v>
      </c>
      <c r="F153" s="88">
        <f t="shared" si="166"/>
        <v>45001</v>
      </c>
      <c r="G153" s="88">
        <f t="shared" si="167"/>
        <v>45005</v>
      </c>
      <c r="H153" s="88">
        <f t="shared" si="168"/>
        <v>45009</v>
      </c>
      <c r="I153" s="88">
        <f t="shared" si="169"/>
        <v>45011</v>
      </c>
      <c r="J153" s="719">
        <f t="shared" ref="J153" si="173">J152+7</f>
        <v>44988</v>
      </c>
    </row>
    <row r="154" spans="1:10" s="14" customFormat="1" ht="20.100000000000001" hidden="1" customHeight="1">
      <c r="A154" s="1906"/>
      <c r="B154" s="1906"/>
      <c r="C154" s="355" t="s">
        <v>2314</v>
      </c>
      <c r="D154" s="86" t="s">
        <v>3914</v>
      </c>
      <c r="E154" s="87">
        <v>44998</v>
      </c>
      <c r="F154" s="88">
        <f t="shared" ref="F154:F161" si="174">E154+13</f>
        <v>45011</v>
      </c>
      <c r="G154" s="88">
        <f t="shared" ref="G154:G161" si="175">E154+17</f>
        <v>45015</v>
      </c>
      <c r="H154" s="88">
        <f t="shared" ref="H154:H161" si="176">E154+21</f>
        <v>45019</v>
      </c>
      <c r="I154" s="88">
        <f t="shared" ref="I154:I161" si="177">E154+23</f>
        <v>45021</v>
      </c>
      <c r="J154" s="719">
        <f t="shared" ref="J154:J161" si="178">J153+7</f>
        <v>44995</v>
      </c>
    </row>
    <row r="155" spans="1:10" s="14" customFormat="1" ht="20.100000000000001" hidden="1" customHeight="1">
      <c r="A155" s="1906"/>
      <c r="B155" s="1906"/>
      <c r="C155" s="355" t="s">
        <v>3767</v>
      </c>
      <c r="D155" s="86" t="s">
        <v>3915</v>
      </c>
      <c r="E155" s="87">
        <v>45002</v>
      </c>
      <c r="F155" s="88">
        <f t="shared" si="174"/>
        <v>45015</v>
      </c>
      <c r="G155" s="88">
        <f t="shared" si="175"/>
        <v>45019</v>
      </c>
      <c r="H155" s="88">
        <f t="shared" si="176"/>
        <v>45023</v>
      </c>
      <c r="I155" s="88">
        <f t="shared" si="177"/>
        <v>45025</v>
      </c>
      <c r="J155" s="719">
        <f t="shared" si="178"/>
        <v>45002</v>
      </c>
    </row>
    <row r="156" spans="1:10" s="14" customFormat="1" ht="20.100000000000001" hidden="1" customHeight="1">
      <c r="A156" s="1906"/>
      <c r="B156" s="1906"/>
      <c r="C156" s="355" t="s">
        <v>3755</v>
      </c>
      <c r="D156" s="86" t="s">
        <v>3916</v>
      </c>
      <c r="E156" s="87">
        <v>45009</v>
      </c>
      <c r="F156" s="88">
        <f t="shared" si="174"/>
        <v>45022</v>
      </c>
      <c r="G156" s="88">
        <f t="shared" si="175"/>
        <v>45026</v>
      </c>
      <c r="H156" s="88">
        <f t="shared" si="176"/>
        <v>45030</v>
      </c>
      <c r="I156" s="88">
        <f t="shared" si="177"/>
        <v>45032</v>
      </c>
      <c r="J156" s="719">
        <f t="shared" si="178"/>
        <v>45009</v>
      </c>
    </row>
    <row r="157" spans="1:10" s="14" customFormat="1" ht="20.100000000000001" hidden="1" customHeight="1">
      <c r="A157" s="1906" t="s">
        <v>3758</v>
      </c>
      <c r="B157" s="1906"/>
      <c r="C157" s="865" t="s">
        <v>2241</v>
      </c>
      <c r="D157" s="86" t="s">
        <v>3917</v>
      </c>
      <c r="E157" s="87">
        <v>45018</v>
      </c>
      <c r="F157" s="88">
        <f t="shared" si="174"/>
        <v>45031</v>
      </c>
      <c r="G157" s="88">
        <f t="shared" si="175"/>
        <v>45035</v>
      </c>
      <c r="H157" s="88">
        <f t="shared" si="176"/>
        <v>45039</v>
      </c>
      <c r="I157" s="88">
        <f t="shared" si="177"/>
        <v>45041</v>
      </c>
      <c r="J157" s="719">
        <f t="shared" si="178"/>
        <v>45016</v>
      </c>
    </row>
    <row r="158" spans="1:10" s="14" customFormat="1" ht="20.100000000000001" hidden="1" customHeight="1">
      <c r="A158" s="1906" t="s">
        <v>2241</v>
      </c>
      <c r="B158" s="1906"/>
      <c r="C158" s="865" t="s">
        <v>3758</v>
      </c>
      <c r="D158" s="86" t="s">
        <v>3918</v>
      </c>
      <c r="E158" s="87">
        <v>45024</v>
      </c>
      <c r="F158" s="88">
        <f t="shared" si="174"/>
        <v>45037</v>
      </c>
      <c r="G158" s="88">
        <f t="shared" si="175"/>
        <v>45041</v>
      </c>
      <c r="H158" s="88">
        <f t="shared" si="176"/>
        <v>45045</v>
      </c>
      <c r="I158" s="88">
        <f t="shared" si="177"/>
        <v>45047</v>
      </c>
      <c r="J158" s="719">
        <f t="shared" si="178"/>
        <v>45023</v>
      </c>
    </row>
    <row r="159" spans="1:10" s="14" customFormat="1" ht="20.100000000000001" hidden="1" customHeight="1">
      <c r="A159" s="1906"/>
      <c r="B159" s="1906"/>
      <c r="C159" s="355" t="s">
        <v>3919</v>
      </c>
      <c r="D159" s="86" t="s">
        <v>3920</v>
      </c>
      <c r="E159" s="87">
        <v>45031</v>
      </c>
      <c r="F159" s="88">
        <f t="shared" si="174"/>
        <v>45044</v>
      </c>
      <c r="G159" s="88">
        <f t="shared" si="175"/>
        <v>45048</v>
      </c>
      <c r="H159" s="88">
        <f t="shared" si="176"/>
        <v>45052</v>
      </c>
      <c r="I159" s="88">
        <f t="shared" si="177"/>
        <v>45054</v>
      </c>
      <c r="J159" s="719">
        <f t="shared" si="178"/>
        <v>45030</v>
      </c>
    </row>
    <row r="160" spans="1:10" s="14" customFormat="1" ht="20.100000000000001" hidden="1" customHeight="1">
      <c r="A160" s="1906"/>
      <c r="B160" s="1906"/>
      <c r="C160" s="355" t="s">
        <v>2397</v>
      </c>
      <c r="D160" s="86" t="s">
        <v>3921</v>
      </c>
      <c r="E160" s="87">
        <v>45040</v>
      </c>
      <c r="F160" s="88">
        <f t="shared" si="174"/>
        <v>45053</v>
      </c>
      <c r="G160" s="88">
        <f t="shared" si="175"/>
        <v>45057</v>
      </c>
      <c r="H160" s="88">
        <f t="shared" si="176"/>
        <v>45061</v>
      </c>
      <c r="I160" s="88">
        <f t="shared" si="177"/>
        <v>45063</v>
      </c>
      <c r="J160" s="719">
        <f t="shared" si="178"/>
        <v>45037</v>
      </c>
    </row>
    <row r="161" spans="1:10" s="14" customFormat="1" ht="20.100000000000001" hidden="1" customHeight="1">
      <c r="A161" s="1906"/>
      <c r="B161" s="1906"/>
      <c r="C161" s="355" t="s">
        <v>3762</v>
      </c>
      <c r="D161" s="86" t="s">
        <v>3922</v>
      </c>
      <c r="E161" s="87">
        <v>45046</v>
      </c>
      <c r="F161" s="88">
        <f t="shared" si="174"/>
        <v>45059</v>
      </c>
      <c r="G161" s="88">
        <f t="shared" si="175"/>
        <v>45063</v>
      </c>
      <c r="H161" s="88">
        <f t="shared" si="176"/>
        <v>45067</v>
      </c>
      <c r="I161" s="88">
        <f t="shared" si="177"/>
        <v>45069</v>
      </c>
      <c r="J161" s="719">
        <f t="shared" si="178"/>
        <v>45044</v>
      </c>
    </row>
    <row r="162" spans="1:10" s="14" customFormat="1" ht="20.100000000000001" hidden="1" customHeight="1">
      <c r="A162" s="1906"/>
      <c r="B162" s="1906"/>
      <c r="C162" s="355" t="s">
        <v>2324</v>
      </c>
      <c r="D162" s="86" t="s">
        <v>3923</v>
      </c>
      <c r="E162" s="87">
        <v>45052</v>
      </c>
      <c r="F162" s="88">
        <f>E162+13</f>
        <v>45065</v>
      </c>
      <c r="G162" s="88">
        <f>E162+17</f>
        <v>45069</v>
      </c>
      <c r="H162" s="88">
        <f>E162+21</f>
        <v>45073</v>
      </c>
      <c r="I162" s="88">
        <f>E162+23</f>
        <v>45075</v>
      </c>
      <c r="J162" s="719">
        <f t="shared" ref="J162:J165" si="179">J161+7</f>
        <v>45051</v>
      </c>
    </row>
    <row r="163" spans="1:10" s="14" customFormat="1" ht="20.100000000000001" hidden="1" customHeight="1">
      <c r="A163" s="1906"/>
      <c r="B163" s="1906"/>
      <c r="C163" s="355" t="s">
        <v>3764</v>
      </c>
      <c r="D163" s="86" t="s">
        <v>3924</v>
      </c>
      <c r="E163" s="87">
        <v>45060</v>
      </c>
      <c r="F163" s="88">
        <f>E163+13</f>
        <v>45073</v>
      </c>
      <c r="G163" s="88">
        <f>E163+17</f>
        <v>45077</v>
      </c>
      <c r="H163" s="88">
        <f>E163+21</f>
        <v>45081</v>
      </c>
      <c r="I163" s="88">
        <f>E163+23</f>
        <v>45083</v>
      </c>
      <c r="J163" s="719">
        <f t="shared" si="179"/>
        <v>45058</v>
      </c>
    </row>
    <row r="164" spans="1:10" s="14" customFormat="1" ht="20.100000000000001" hidden="1" customHeight="1">
      <c r="A164" s="1906"/>
      <c r="B164" s="1906"/>
      <c r="C164" s="355" t="s">
        <v>3908</v>
      </c>
      <c r="D164" s="86" t="s">
        <v>3925</v>
      </c>
      <c r="E164" s="87">
        <v>45067</v>
      </c>
      <c r="F164" s="88">
        <f>E164+13</f>
        <v>45080</v>
      </c>
      <c r="G164" s="88">
        <f>E164+17</f>
        <v>45084</v>
      </c>
      <c r="H164" s="88">
        <f>E164+21</f>
        <v>45088</v>
      </c>
      <c r="I164" s="88">
        <f>E164+23</f>
        <v>45090</v>
      </c>
      <c r="J164" s="719">
        <f t="shared" si="179"/>
        <v>45065</v>
      </c>
    </row>
    <row r="165" spans="1:10" s="14" customFormat="1" ht="20.100000000000001" hidden="1" customHeight="1">
      <c r="A165" s="1906"/>
      <c r="B165" s="1906"/>
      <c r="C165" s="355" t="s">
        <v>2312</v>
      </c>
      <c r="D165" s="86" t="s">
        <v>3926</v>
      </c>
      <c r="E165" s="87">
        <v>45074</v>
      </c>
      <c r="F165" s="88">
        <f>E165+13</f>
        <v>45087</v>
      </c>
      <c r="G165" s="88">
        <f>E165+17</f>
        <v>45091</v>
      </c>
      <c r="H165" s="88">
        <f>E165+21</f>
        <v>45095</v>
      </c>
      <c r="I165" s="88">
        <f>E165+23</f>
        <v>45097</v>
      </c>
      <c r="J165" s="719">
        <f t="shared" si="179"/>
        <v>45072</v>
      </c>
    </row>
    <row r="166" spans="1:10" s="14" customFormat="1" ht="20.100000000000001" hidden="1" customHeight="1">
      <c r="A166" s="1906"/>
      <c r="B166" s="1906"/>
      <c r="C166" s="355" t="s">
        <v>2382</v>
      </c>
      <c r="D166" s="86" t="s">
        <v>3927</v>
      </c>
      <c r="E166" s="87">
        <v>45084</v>
      </c>
      <c r="F166" s="88">
        <f t="shared" ref="F166:F174" si="180">E166+13</f>
        <v>45097</v>
      </c>
      <c r="G166" s="88">
        <f t="shared" ref="G166:G174" si="181">E166+17</f>
        <v>45101</v>
      </c>
      <c r="H166" s="88">
        <f t="shared" ref="H166:H174" si="182">E166+21</f>
        <v>45105</v>
      </c>
      <c r="I166" s="88">
        <f t="shared" ref="I166:I174" si="183">E166+23</f>
        <v>45107</v>
      </c>
      <c r="J166" s="719">
        <f t="shared" ref="J166" si="184">J165+7</f>
        <v>45079</v>
      </c>
    </row>
    <row r="167" spans="1:10" s="14" customFormat="1" ht="20.100000000000001" hidden="1" customHeight="1">
      <c r="A167" s="1906"/>
      <c r="B167" s="1906"/>
      <c r="C167" s="355" t="s">
        <v>2314</v>
      </c>
      <c r="D167" s="86" t="s">
        <v>3928</v>
      </c>
      <c r="E167" s="87">
        <v>45091</v>
      </c>
      <c r="F167" s="88">
        <f t="shared" si="180"/>
        <v>45104</v>
      </c>
      <c r="G167" s="88">
        <f t="shared" si="181"/>
        <v>45108</v>
      </c>
      <c r="H167" s="88">
        <f t="shared" si="182"/>
        <v>45112</v>
      </c>
      <c r="I167" s="88">
        <f t="shared" si="183"/>
        <v>45114</v>
      </c>
      <c r="J167" s="719">
        <f t="shared" ref="J167" si="185">J166+7</f>
        <v>45086</v>
      </c>
    </row>
    <row r="168" spans="1:10" s="14" customFormat="1" ht="20.100000000000001" hidden="1" customHeight="1">
      <c r="A168" s="1906"/>
      <c r="B168" s="1906"/>
      <c r="C168" s="355" t="s">
        <v>3767</v>
      </c>
      <c r="D168" s="86" t="s">
        <v>3929</v>
      </c>
      <c r="E168" s="87">
        <v>45095</v>
      </c>
      <c r="F168" s="88">
        <f t="shared" si="180"/>
        <v>45108</v>
      </c>
      <c r="G168" s="88">
        <f t="shared" si="181"/>
        <v>45112</v>
      </c>
      <c r="H168" s="88">
        <f t="shared" si="182"/>
        <v>45116</v>
      </c>
      <c r="I168" s="88">
        <f t="shared" si="183"/>
        <v>45118</v>
      </c>
      <c r="J168" s="719">
        <f t="shared" ref="J168" si="186">J167+7</f>
        <v>45093</v>
      </c>
    </row>
    <row r="169" spans="1:10" s="14" customFormat="1" ht="20.100000000000001" hidden="1" customHeight="1">
      <c r="A169" s="1906"/>
      <c r="B169" s="1906"/>
      <c r="C169" s="355" t="s">
        <v>2292</v>
      </c>
      <c r="D169" s="86" t="s">
        <v>3930</v>
      </c>
      <c r="E169" s="87">
        <v>45102</v>
      </c>
      <c r="F169" s="88">
        <f t="shared" si="180"/>
        <v>45115</v>
      </c>
      <c r="G169" s="88">
        <f t="shared" si="181"/>
        <v>45119</v>
      </c>
      <c r="H169" s="88">
        <f t="shared" si="182"/>
        <v>45123</v>
      </c>
      <c r="I169" s="88">
        <f t="shared" si="183"/>
        <v>45125</v>
      </c>
      <c r="J169" s="719">
        <f t="shared" ref="J169" si="187">J168+7</f>
        <v>45100</v>
      </c>
    </row>
    <row r="170" spans="1:10" s="14" customFormat="1" ht="20.100000000000001" hidden="1" customHeight="1">
      <c r="A170" s="1906"/>
      <c r="B170" s="1906"/>
      <c r="C170" s="355" t="s">
        <v>3755</v>
      </c>
      <c r="D170" s="86" t="s">
        <v>3931</v>
      </c>
      <c r="E170" s="87">
        <v>45109</v>
      </c>
      <c r="F170" s="88">
        <f t="shared" si="180"/>
        <v>45122</v>
      </c>
      <c r="G170" s="88">
        <f t="shared" si="181"/>
        <v>45126</v>
      </c>
      <c r="H170" s="88">
        <f t="shared" si="182"/>
        <v>45130</v>
      </c>
      <c r="I170" s="88">
        <f t="shared" si="183"/>
        <v>45132</v>
      </c>
      <c r="J170" s="719">
        <f t="shared" ref="J170" si="188">J169+7</f>
        <v>45107</v>
      </c>
    </row>
    <row r="171" spans="1:10" s="14" customFormat="1" ht="20.100000000000001" hidden="1" customHeight="1">
      <c r="A171" s="1906"/>
      <c r="B171" s="1906"/>
      <c r="C171" s="355" t="s">
        <v>3932</v>
      </c>
      <c r="D171" s="86" t="s">
        <v>3933</v>
      </c>
      <c r="E171" s="87">
        <v>45114</v>
      </c>
      <c r="F171" s="88">
        <f t="shared" si="180"/>
        <v>45127</v>
      </c>
      <c r="G171" s="88">
        <f t="shared" si="181"/>
        <v>45131</v>
      </c>
      <c r="H171" s="88">
        <f t="shared" si="182"/>
        <v>45135</v>
      </c>
      <c r="I171" s="88">
        <f t="shared" si="183"/>
        <v>45137</v>
      </c>
      <c r="J171" s="719">
        <f t="shared" ref="J171" si="189">J170+7</f>
        <v>45114</v>
      </c>
    </row>
    <row r="172" spans="1:10" s="14" customFormat="1" ht="20.100000000000001" hidden="1" customHeight="1">
      <c r="A172" s="1906"/>
      <c r="B172" s="1906"/>
      <c r="C172" s="355" t="s">
        <v>3758</v>
      </c>
      <c r="D172" s="86" t="s">
        <v>3934</v>
      </c>
      <c r="E172" s="87">
        <v>45121</v>
      </c>
      <c r="F172" s="88">
        <f t="shared" si="180"/>
        <v>45134</v>
      </c>
      <c r="G172" s="88">
        <f t="shared" si="181"/>
        <v>45138</v>
      </c>
      <c r="H172" s="88">
        <f t="shared" si="182"/>
        <v>45142</v>
      </c>
      <c r="I172" s="88">
        <f t="shared" si="183"/>
        <v>45144</v>
      </c>
      <c r="J172" s="719">
        <f t="shared" ref="J172" si="190">J171+7</f>
        <v>45121</v>
      </c>
    </row>
    <row r="173" spans="1:10" s="14" customFormat="1" ht="20.100000000000001" hidden="1" customHeight="1">
      <c r="A173" s="1906"/>
      <c r="B173" s="1906"/>
      <c r="C173" s="355" t="s">
        <v>3919</v>
      </c>
      <c r="D173" s="86" t="s">
        <v>3935</v>
      </c>
      <c r="E173" s="87">
        <v>45130</v>
      </c>
      <c r="F173" s="88">
        <f t="shared" si="180"/>
        <v>45143</v>
      </c>
      <c r="G173" s="88">
        <f t="shared" si="181"/>
        <v>45147</v>
      </c>
      <c r="H173" s="88">
        <f t="shared" si="182"/>
        <v>45151</v>
      </c>
      <c r="I173" s="88">
        <f t="shared" si="183"/>
        <v>45153</v>
      </c>
      <c r="J173" s="719">
        <f t="shared" ref="J173" si="191">J172+7</f>
        <v>45128</v>
      </c>
    </row>
    <row r="174" spans="1:10" s="14" customFormat="1" ht="20.100000000000001" hidden="1" customHeight="1">
      <c r="A174" s="1906"/>
      <c r="B174" s="1906"/>
      <c r="C174" s="355" t="s">
        <v>2397</v>
      </c>
      <c r="D174" s="86" t="s">
        <v>3936</v>
      </c>
      <c r="E174" s="87">
        <v>45135</v>
      </c>
      <c r="F174" s="88">
        <f t="shared" si="180"/>
        <v>45148</v>
      </c>
      <c r="G174" s="88">
        <f t="shared" si="181"/>
        <v>45152</v>
      </c>
      <c r="H174" s="88">
        <f t="shared" si="182"/>
        <v>45156</v>
      </c>
      <c r="I174" s="88">
        <f t="shared" si="183"/>
        <v>45158</v>
      </c>
      <c r="J174" s="719">
        <f t="shared" ref="J174" si="192">J173+7</f>
        <v>45135</v>
      </c>
    </row>
    <row r="175" spans="1:10" s="14" customFormat="1" ht="20.100000000000001" hidden="1" customHeight="1">
      <c r="A175" s="1906"/>
      <c r="B175" s="1906"/>
      <c r="C175" s="355" t="s">
        <v>3762</v>
      </c>
      <c r="D175" s="86" t="s">
        <v>3937</v>
      </c>
      <c r="E175" s="87">
        <v>45143</v>
      </c>
      <c r="F175" s="88">
        <f t="shared" ref="F175:F181" si="193">E175+13</f>
        <v>45156</v>
      </c>
      <c r="G175" s="88">
        <f t="shared" ref="G175:G181" si="194">E175+17</f>
        <v>45160</v>
      </c>
      <c r="H175" s="88">
        <f t="shared" ref="H175:H181" si="195">E175+21</f>
        <v>45164</v>
      </c>
      <c r="I175" s="88">
        <f t="shared" ref="I175:I181" si="196">E175+23</f>
        <v>45166</v>
      </c>
      <c r="J175" s="719">
        <f t="shared" ref="J175:J181" si="197">J174+7</f>
        <v>45142</v>
      </c>
    </row>
    <row r="176" spans="1:10" s="14" customFormat="1" ht="20.100000000000001" hidden="1" customHeight="1">
      <c r="A176" s="1906"/>
      <c r="B176" s="1906"/>
      <c r="C176" s="355" t="s">
        <v>2324</v>
      </c>
      <c r="D176" s="86" t="s">
        <v>3938</v>
      </c>
      <c r="E176" s="87">
        <v>45153</v>
      </c>
      <c r="F176" s="88">
        <f t="shared" si="193"/>
        <v>45166</v>
      </c>
      <c r="G176" s="88">
        <f t="shared" si="194"/>
        <v>45170</v>
      </c>
      <c r="H176" s="88">
        <f t="shared" si="195"/>
        <v>45174</v>
      </c>
      <c r="I176" s="88">
        <f t="shared" si="196"/>
        <v>45176</v>
      </c>
      <c r="J176" s="719">
        <f t="shared" si="197"/>
        <v>45149</v>
      </c>
    </row>
    <row r="177" spans="1:10" s="14" customFormat="1" ht="20.100000000000001" hidden="1" customHeight="1">
      <c r="A177" s="1906"/>
      <c r="B177" s="1906"/>
      <c r="C177" s="355" t="s">
        <v>3764</v>
      </c>
      <c r="D177" s="86" t="s">
        <v>3939</v>
      </c>
      <c r="E177" s="87">
        <v>45159</v>
      </c>
      <c r="F177" s="88">
        <f t="shared" si="193"/>
        <v>45172</v>
      </c>
      <c r="G177" s="88">
        <f t="shared" si="194"/>
        <v>45176</v>
      </c>
      <c r="H177" s="88">
        <f t="shared" si="195"/>
        <v>45180</v>
      </c>
      <c r="I177" s="88">
        <f t="shared" si="196"/>
        <v>45182</v>
      </c>
      <c r="J177" s="719">
        <f t="shared" si="197"/>
        <v>45156</v>
      </c>
    </row>
    <row r="178" spans="1:10" s="14" customFormat="1" ht="20.100000000000001" hidden="1" customHeight="1">
      <c r="A178" s="1906"/>
      <c r="B178" s="1906"/>
      <c r="C178" s="355" t="s">
        <v>3908</v>
      </c>
      <c r="D178" s="86" t="s">
        <v>3940</v>
      </c>
      <c r="E178" s="87">
        <v>45167</v>
      </c>
      <c r="F178" s="88">
        <f t="shared" si="193"/>
        <v>45180</v>
      </c>
      <c r="G178" s="88">
        <f t="shared" si="194"/>
        <v>45184</v>
      </c>
      <c r="H178" s="88">
        <f t="shared" si="195"/>
        <v>45188</v>
      </c>
      <c r="I178" s="88">
        <f t="shared" si="196"/>
        <v>45190</v>
      </c>
      <c r="J178" s="719">
        <f t="shared" si="197"/>
        <v>45163</v>
      </c>
    </row>
    <row r="179" spans="1:10" s="14" customFormat="1" ht="20.100000000000001" hidden="1" customHeight="1">
      <c r="A179" s="1906"/>
      <c r="B179" s="1906"/>
      <c r="C179" s="355" t="s">
        <v>2312</v>
      </c>
      <c r="D179" s="86" t="s">
        <v>3941</v>
      </c>
      <c r="E179" s="87">
        <v>45172</v>
      </c>
      <c r="F179" s="88">
        <f t="shared" si="193"/>
        <v>45185</v>
      </c>
      <c r="G179" s="88">
        <f t="shared" si="194"/>
        <v>45189</v>
      </c>
      <c r="H179" s="88">
        <f t="shared" si="195"/>
        <v>45193</v>
      </c>
      <c r="I179" s="88">
        <f t="shared" si="196"/>
        <v>45195</v>
      </c>
      <c r="J179" s="719">
        <f t="shared" si="197"/>
        <v>45170</v>
      </c>
    </row>
    <row r="180" spans="1:10" s="14" customFormat="1" ht="20.100000000000001" hidden="1" customHeight="1">
      <c r="A180" s="1906"/>
      <c r="B180" s="1906"/>
      <c r="C180" s="355" t="s">
        <v>2382</v>
      </c>
      <c r="D180" s="86" t="s">
        <v>3942</v>
      </c>
      <c r="E180" s="87">
        <v>45178</v>
      </c>
      <c r="F180" s="88">
        <f t="shared" si="193"/>
        <v>45191</v>
      </c>
      <c r="G180" s="88">
        <f t="shared" si="194"/>
        <v>45195</v>
      </c>
      <c r="H180" s="88">
        <f t="shared" si="195"/>
        <v>45199</v>
      </c>
      <c r="I180" s="88">
        <f t="shared" si="196"/>
        <v>45201</v>
      </c>
      <c r="J180" s="719">
        <f t="shared" si="197"/>
        <v>45177</v>
      </c>
    </row>
    <row r="181" spans="1:10" s="14" customFormat="1" ht="20.100000000000001" hidden="1" customHeight="1">
      <c r="A181" s="1906"/>
      <c r="B181" s="1906"/>
      <c r="C181" s="355" t="s">
        <v>2314</v>
      </c>
      <c r="D181" s="86" t="s">
        <v>3943</v>
      </c>
      <c r="E181" s="87">
        <v>45185</v>
      </c>
      <c r="F181" s="88">
        <f t="shared" si="193"/>
        <v>45198</v>
      </c>
      <c r="G181" s="88">
        <f t="shared" si="194"/>
        <v>45202</v>
      </c>
      <c r="H181" s="88">
        <f t="shared" si="195"/>
        <v>45206</v>
      </c>
      <c r="I181" s="88">
        <f t="shared" si="196"/>
        <v>45208</v>
      </c>
      <c r="J181" s="719">
        <f t="shared" si="197"/>
        <v>45184</v>
      </c>
    </row>
    <row r="182" spans="1:10" s="14" customFormat="1" ht="20.100000000000001" hidden="1" customHeight="1">
      <c r="A182" s="1906"/>
      <c r="B182" s="1906"/>
      <c r="C182" s="355" t="s">
        <v>3767</v>
      </c>
      <c r="D182" s="86" t="s">
        <v>3944</v>
      </c>
      <c r="E182" s="87">
        <v>45191</v>
      </c>
      <c r="F182" s="88">
        <f t="shared" ref="F182:F187" si="198">E182+13</f>
        <v>45204</v>
      </c>
      <c r="G182" s="88">
        <f t="shared" ref="G182:G187" si="199">E182+17</f>
        <v>45208</v>
      </c>
      <c r="H182" s="88">
        <f t="shared" ref="H182:H187" si="200">E182+21</f>
        <v>45212</v>
      </c>
      <c r="I182" s="88">
        <f t="shared" ref="I182:I187" si="201">E182+23</f>
        <v>45214</v>
      </c>
      <c r="J182" s="719">
        <f t="shared" ref="J182:J187" si="202">J181+7</f>
        <v>45191</v>
      </c>
    </row>
    <row r="183" spans="1:10" s="14" customFormat="1" ht="20.100000000000001" hidden="1" customHeight="1">
      <c r="A183" s="1906"/>
      <c r="B183" s="1906"/>
      <c r="C183" s="355" t="s">
        <v>2292</v>
      </c>
      <c r="D183" s="86" t="s">
        <v>3945</v>
      </c>
      <c r="E183" s="87">
        <v>45199</v>
      </c>
      <c r="F183" s="88">
        <f t="shared" si="198"/>
        <v>45212</v>
      </c>
      <c r="G183" s="88">
        <f t="shared" si="199"/>
        <v>45216</v>
      </c>
      <c r="H183" s="88">
        <f t="shared" si="200"/>
        <v>45220</v>
      </c>
      <c r="I183" s="88">
        <f t="shared" si="201"/>
        <v>45222</v>
      </c>
      <c r="J183" s="719">
        <f t="shared" si="202"/>
        <v>45198</v>
      </c>
    </row>
    <row r="184" spans="1:10" s="14" customFormat="1" ht="20.100000000000001" hidden="1" customHeight="1">
      <c r="A184" s="1906"/>
      <c r="B184" s="1906"/>
      <c r="C184" s="355" t="s">
        <v>3755</v>
      </c>
      <c r="D184" s="86" t="s">
        <v>3946</v>
      </c>
      <c r="E184" s="87">
        <v>45206</v>
      </c>
      <c r="F184" s="88">
        <f t="shared" si="198"/>
        <v>45219</v>
      </c>
      <c r="G184" s="88">
        <f t="shared" si="199"/>
        <v>45223</v>
      </c>
      <c r="H184" s="88">
        <f t="shared" si="200"/>
        <v>45227</v>
      </c>
      <c r="I184" s="88">
        <f t="shared" si="201"/>
        <v>45229</v>
      </c>
      <c r="J184" s="719">
        <f t="shared" si="202"/>
        <v>45205</v>
      </c>
    </row>
    <row r="185" spans="1:10" s="14" customFormat="1" ht="20.100000000000001" hidden="1" customHeight="1">
      <c r="A185" s="1906"/>
      <c r="B185" s="1906"/>
      <c r="C185" s="355" t="s">
        <v>3932</v>
      </c>
      <c r="D185" s="86" t="s">
        <v>3947</v>
      </c>
      <c r="E185" s="87">
        <v>45215</v>
      </c>
      <c r="F185" s="88">
        <f t="shared" si="198"/>
        <v>45228</v>
      </c>
      <c r="G185" s="88">
        <f t="shared" si="199"/>
        <v>45232</v>
      </c>
      <c r="H185" s="88">
        <f t="shared" si="200"/>
        <v>45236</v>
      </c>
      <c r="I185" s="88">
        <f t="shared" si="201"/>
        <v>45238</v>
      </c>
      <c r="J185" s="719">
        <f t="shared" si="202"/>
        <v>45212</v>
      </c>
    </row>
    <row r="186" spans="1:10" s="14" customFormat="1" ht="20.100000000000001" hidden="1" customHeight="1">
      <c r="A186" s="1906"/>
      <c r="B186" s="1906"/>
      <c r="C186" s="355" t="s">
        <v>3758</v>
      </c>
      <c r="D186" s="86" t="s">
        <v>3948</v>
      </c>
      <c r="E186" s="87">
        <v>45219</v>
      </c>
      <c r="F186" s="88">
        <f t="shared" si="198"/>
        <v>45232</v>
      </c>
      <c r="G186" s="88">
        <f t="shared" si="199"/>
        <v>45236</v>
      </c>
      <c r="H186" s="88">
        <f t="shared" si="200"/>
        <v>45240</v>
      </c>
      <c r="I186" s="88">
        <f t="shared" si="201"/>
        <v>45242</v>
      </c>
      <c r="J186" s="719">
        <f t="shared" si="202"/>
        <v>45219</v>
      </c>
    </row>
    <row r="187" spans="1:10" s="14" customFormat="1" ht="20.100000000000001" hidden="1" customHeight="1">
      <c r="A187" s="1906"/>
      <c r="B187" s="1906"/>
      <c r="C187" s="355" t="s">
        <v>3919</v>
      </c>
      <c r="D187" s="86" t="s">
        <v>3949</v>
      </c>
      <c r="E187" s="87">
        <v>45226</v>
      </c>
      <c r="F187" s="88">
        <f t="shared" si="198"/>
        <v>45239</v>
      </c>
      <c r="G187" s="88">
        <f t="shared" si="199"/>
        <v>45243</v>
      </c>
      <c r="H187" s="88">
        <f t="shared" si="200"/>
        <v>45247</v>
      </c>
      <c r="I187" s="88">
        <f t="shared" si="201"/>
        <v>45249</v>
      </c>
      <c r="J187" s="719">
        <f t="shared" si="202"/>
        <v>45226</v>
      </c>
    </row>
    <row r="188" spans="1:10" s="14" customFormat="1" ht="20.100000000000001" hidden="1" customHeight="1">
      <c r="A188" s="1906"/>
      <c r="B188" s="1906"/>
      <c r="C188" s="877" t="s">
        <v>2397</v>
      </c>
      <c r="D188" s="86" t="s">
        <v>3950</v>
      </c>
      <c r="E188" s="87">
        <v>45233</v>
      </c>
      <c r="F188" s="88">
        <f t="shared" ref="F188:F192" si="203">E188+13</f>
        <v>45246</v>
      </c>
      <c r="G188" s="88">
        <f t="shared" ref="G188:G192" si="204">E188+17</f>
        <v>45250</v>
      </c>
      <c r="H188" s="88">
        <f t="shared" ref="H188:H192" si="205">E188+21</f>
        <v>45254</v>
      </c>
      <c r="I188" s="88">
        <f t="shared" ref="I188:I192" si="206">E188+23</f>
        <v>45256</v>
      </c>
      <c r="J188" s="719">
        <f t="shared" ref="J188" si="207">J187+7</f>
        <v>45233</v>
      </c>
    </row>
    <row r="189" spans="1:10" s="14" customFormat="1" ht="20.100000000000001" hidden="1" customHeight="1">
      <c r="A189" s="1906"/>
      <c r="B189" s="1906"/>
      <c r="C189" s="877" t="s">
        <v>3762</v>
      </c>
      <c r="D189" s="86" t="s">
        <v>3951</v>
      </c>
      <c r="E189" s="87">
        <v>45240</v>
      </c>
      <c r="F189" s="88">
        <f t="shared" si="203"/>
        <v>45253</v>
      </c>
      <c r="G189" s="88">
        <f t="shared" si="204"/>
        <v>45257</v>
      </c>
      <c r="H189" s="88">
        <f t="shared" si="205"/>
        <v>45261</v>
      </c>
      <c r="I189" s="88">
        <f t="shared" si="206"/>
        <v>45263</v>
      </c>
      <c r="J189" s="719">
        <f t="shared" ref="J189" si="208">J188+7</f>
        <v>45240</v>
      </c>
    </row>
    <row r="190" spans="1:10" s="14" customFormat="1" ht="20.100000000000001" hidden="1" customHeight="1">
      <c r="A190" s="1906"/>
      <c r="B190" s="1906"/>
      <c r="C190" s="877" t="s">
        <v>2324</v>
      </c>
      <c r="D190" s="86" t="s">
        <v>3952</v>
      </c>
      <c r="E190" s="87">
        <v>45247</v>
      </c>
      <c r="F190" s="88">
        <f t="shared" si="203"/>
        <v>45260</v>
      </c>
      <c r="G190" s="88">
        <f t="shared" si="204"/>
        <v>45264</v>
      </c>
      <c r="H190" s="88">
        <f t="shared" si="205"/>
        <v>45268</v>
      </c>
      <c r="I190" s="88">
        <f t="shared" si="206"/>
        <v>45270</v>
      </c>
      <c r="J190" s="719">
        <f t="shared" ref="J190" si="209">J189+7</f>
        <v>45247</v>
      </c>
    </row>
    <row r="191" spans="1:10" s="14" customFormat="1" ht="20.100000000000001" hidden="1" customHeight="1">
      <c r="A191" s="1906"/>
      <c r="B191" s="1906"/>
      <c r="C191" s="877" t="s">
        <v>3764</v>
      </c>
      <c r="D191" s="86" t="s">
        <v>3953</v>
      </c>
      <c r="E191" s="87">
        <v>45255</v>
      </c>
      <c r="F191" s="88">
        <f t="shared" si="203"/>
        <v>45268</v>
      </c>
      <c r="G191" s="88">
        <f t="shared" si="204"/>
        <v>45272</v>
      </c>
      <c r="H191" s="88">
        <f t="shared" si="205"/>
        <v>45276</v>
      </c>
      <c r="I191" s="88">
        <f t="shared" si="206"/>
        <v>45278</v>
      </c>
      <c r="J191" s="719">
        <f t="shared" ref="J191" si="210">J190+7</f>
        <v>45254</v>
      </c>
    </row>
    <row r="192" spans="1:10" s="14" customFormat="1" ht="20.100000000000001" hidden="1" customHeight="1">
      <c r="A192" s="1906"/>
      <c r="B192" s="1906"/>
      <c r="C192" s="877" t="s">
        <v>3908</v>
      </c>
      <c r="D192" s="86" t="s">
        <v>3954</v>
      </c>
      <c r="E192" s="87">
        <v>45262</v>
      </c>
      <c r="F192" s="88">
        <f t="shared" si="203"/>
        <v>45275</v>
      </c>
      <c r="G192" s="88">
        <f t="shared" si="204"/>
        <v>45279</v>
      </c>
      <c r="H192" s="88">
        <f t="shared" si="205"/>
        <v>45283</v>
      </c>
      <c r="I192" s="88">
        <f t="shared" si="206"/>
        <v>45285</v>
      </c>
      <c r="J192" s="719">
        <f t="shared" ref="J192" si="211">J191+7</f>
        <v>45261</v>
      </c>
    </row>
    <row r="193" spans="1:10" s="14" customFormat="1" ht="20.100000000000001" hidden="1" customHeight="1">
      <c r="A193" s="1906"/>
      <c r="B193" s="1906"/>
      <c r="C193" s="868" t="s">
        <v>2312</v>
      </c>
      <c r="D193" s="86" t="s">
        <v>3955</v>
      </c>
      <c r="E193" s="87">
        <v>45268</v>
      </c>
      <c r="F193" s="88">
        <f t="shared" ref="F193:F200" si="212">E193+13</f>
        <v>45281</v>
      </c>
      <c r="G193" s="88">
        <f t="shared" ref="G193:G200" si="213">E193+17</f>
        <v>45285</v>
      </c>
      <c r="H193" s="88">
        <f t="shared" ref="H193:H200" si="214">E193+21</f>
        <v>45289</v>
      </c>
      <c r="I193" s="88">
        <f t="shared" ref="I193:I200" si="215">E193+23</f>
        <v>45291</v>
      </c>
      <c r="J193" s="719">
        <f t="shared" ref="J193:J196" si="216">J192+7</f>
        <v>45268</v>
      </c>
    </row>
    <row r="194" spans="1:10" s="14" customFormat="1" ht="20.100000000000001" hidden="1" customHeight="1">
      <c r="A194" s="1906"/>
      <c r="B194" s="1906"/>
      <c r="C194" s="868" t="s">
        <v>2382</v>
      </c>
      <c r="D194" s="86" t="s">
        <v>3956</v>
      </c>
      <c r="E194" s="1052">
        <v>45276</v>
      </c>
      <c r="F194" s="88">
        <f t="shared" si="212"/>
        <v>45289</v>
      </c>
      <c r="G194" s="88">
        <f t="shared" si="213"/>
        <v>45293</v>
      </c>
      <c r="H194" s="88">
        <f t="shared" si="214"/>
        <v>45297</v>
      </c>
      <c r="I194" s="88">
        <f t="shared" si="215"/>
        <v>45299</v>
      </c>
      <c r="J194" s="719">
        <f t="shared" si="216"/>
        <v>45275</v>
      </c>
    </row>
    <row r="195" spans="1:10" s="14" customFormat="1" ht="20.100000000000001" hidden="1" customHeight="1">
      <c r="A195" s="1906"/>
      <c r="B195" s="1906"/>
      <c r="C195" s="868" t="s">
        <v>2314</v>
      </c>
      <c r="D195" s="86" t="s">
        <v>3957</v>
      </c>
      <c r="E195" s="87">
        <v>45283</v>
      </c>
      <c r="F195" s="88">
        <f t="shared" si="212"/>
        <v>45296</v>
      </c>
      <c r="G195" s="88">
        <f t="shared" si="213"/>
        <v>45300</v>
      </c>
      <c r="H195" s="88">
        <f t="shared" si="214"/>
        <v>45304</v>
      </c>
      <c r="I195" s="88">
        <f t="shared" si="215"/>
        <v>45306</v>
      </c>
      <c r="J195" s="719">
        <f t="shared" si="216"/>
        <v>45282</v>
      </c>
    </row>
    <row r="196" spans="1:10" s="14" customFormat="1" ht="20.100000000000001" hidden="1" customHeight="1">
      <c r="A196" s="1906"/>
      <c r="B196" s="1906"/>
      <c r="C196" s="993" t="s">
        <v>3767</v>
      </c>
      <c r="D196" s="86" t="s">
        <v>3958</v>
      </c>
      <c r="E196" s="87">
        <v>44928</v>
      </c>
      <c r="F196" s="88">
        <f t="shared" si="212"/>
        <v>44941</v>
      </c>
      <c r="G196" s="88">
        <f t="shared" si="213"/>
        <v>44945</v>
      </c>
      <c r="H196" s="88">
        <f t="shared" si="214"/>
        <v>44949</v>
      </c>
      <c r="I196" s="88">
        <f t="shared" si="215"/>
        <v>44951</v>
      </c>
      <c r="J196" s="719">
        <f t="shared" si="216"/>
        <v>45289</v>
      </c>
    </row>
    <row r="197" spans="1:10" s="14" customFormat="1" ht="20.100000000000001" hidden="1" customHeight="1">
      <c r="A197" s="1906"/>
      <c r="B197" s="1906"/>
      <c r="C197" s="868" t="s">
        <v>2257</v>
      </c>
      <c r="D197" s="86" t="s">
        <v>3959</v>
      </c>
      <c r="E197" s="87">
        <v>45300</v>
      </c>
      <c r="F197" s="88" t="s">
        <v>1581</v>
      </c>
      <c r="G197" s="88">
        <f t="shared" si="213"/>
        <v>45317</v>
      </c>
      <c r="H197" s="88">
        <f t="shared" si="214"/>
        <v>45321</v>
      </c>
      <c r="I197" s="88">
        <f t="shared" si="215"/>
        <v>45323</v>
      </c>
      <c r="J197" s="719">
        <f t="shared" ref="J197:J200" si="217">J196+7</f>
        <v>45296</v>
      </c>
    </row>
    <row r="198" spans="1:10" s="14" customFormat="1" ht="20.100000000000001" hidden="1" customHeight="1">
      <c r="A198" s="1906"/>
      <c r="B198" s="1906"/>
      <c r="C198" s="868" t="s">
        <v>3755</v>
      </c>
      <c r="D198" s="86" t="s">
        <v>3960</v>
      </c>
      <c r="E198" s="87">
        <v>45305</v>
      </c>
      <c r="F198" s="88" t="s">
        <v>1581</v>
      </c>
      <c r="G198" s="88">
        <f t="shared" si="213"/>
        <v>45322</v>
      </c>
      <c r="H198" s="88">
        <f t="shared" si="214"/>
        <v>45326</v>
      </c>
      <c r="I198" s="88">
        <f t="shared" si="215"/>
        <v>45328</v>
      </c>
      <c r="J198" s="719">
        <f t="shared" si="217"/>
        <v>45303</v>
      </c>
    </row>
    <row r="199" spans="1:10" s="14" customFormat="1" ht="20.100000000000001" hidden="1" customHeight="1">
      <c r="A199" s="1906"/>
      <c r="B199" s="1906"/>
      <c r="C199" s="868" t="s">
        <v>3932</v>
      </c>
      <c r="D199" s="86" t="s">
        <v>3961</v>
      </c>
      <c r="E199" s="87">
        <v>45313</v>
      </c>
      <c r="F199" s="88">
        <f t="shared" si="212"/>
        <v>45326</v>
      </c>
      <c r="G199" s="88">
        <f t="shared" si="213"/>
        <v>45330</v>
      </c>
      <c r="H199" s="88">
        <f t="shared" si="214"/>
        <v>45334</v>
      </c>
      <c r="I199" s="88">
        <f t="shared" si="215"/>
        <v>45336</v>
      </c>
      <c r="J199" s="719">
        <f t="shared" si="217"/>
        <v>45310</v>
      </c>
    </row>
    <row r="200" spans="1:10" s="14" customFormat="1" ht="20.100000000000001" hidden="1" customHeight="1">
      <c r="A200" s="1906"/>
      <c r="B200" s="1906"/>
      <c r="C200" s="877" t="s">
        <v>3758</v>
      </c>
      <c r="D200" s="998" t="s">
        <v>3962</v>
      </c>
      <c r="E200" s="87">
        <v>45318</v>
      </c>
      <c r="F200" s="88">
        <f t="shared" si="212"/>
        <v>45331</v>
      </c>
      <c r="G200" s="88">
        <f t="shared" si="213"/>
        <v>45335</v>
      </c>
      <c r="H200" s="88">
        <f t="shared" si="214"/>
        <v>45339</v>
      </c>
      <c r="I200" s="88">
        <f t="shared" si="215"/>
        <v>45341</v>
      </c>
      <c r="J200" s="719">
        <f t="shared" si="217"/>
        <v>45317</v>
      </c>
    </row>
    <row r="201" spans="1:10" s="14" customFormat="1" ht="20.100000000000001" hidden="1" customHeight="1">
      <c r="A201" s="1906"/>
      <c r="B201" s="1906"/>
      <c r="C201" s="877" t="s">
        <v>3919</v>
      </c>
      <c r="D201" s="998" t="s">
        <v>3963</v>
      </c>
      <c r="E201" s="87">
        <v>45327</v>
      </c>
      <c r="F201" s="88">
        <f t="shared" ref="F201:F203" si="218">E201+13</f>
        <v>45340</v>
      </c>
      <c r="G201" s="88">
        <f t="shared" ref="G201:G203" si="219">E201+17</f>
        <v>45344</v>
      </c>
      <c r="H201" s="88">
        <f t="shared" ref="H201:H203" si="220">E201+21</f>
        <v>45348</v>
      </c>
      <c r="I201" s="88">
        <f t="shared" ref="I201:I203" si="221">E201+23</f>
        <v>45350</v>
      </c>
      <c r="J201" s="719">
        <f t="shared" ref="J201" si="222">J200+7</f>
        <v>45324</v>
      </c>
    </row>
    <row r="202" spans="1:10" s="14" customFormat="1" ht="20.100000000000001" hidden="1" customHeight="1">
      <c r="A202" s="1906"/>
      <c r="B202" s="1906"/>
      <c r="C202" s="877" t="s">
        <v>2397</v>
      </c>
      <c r="D202" s="998" t="s">
        <v>3964</v>
      </c>
      <c r="E202" s="87">
        <v>45332</v>
      </c>
      <c r="F202" s="88">
        <f t="shared" si="218"/>
        <v>45345</v>
      </c>
      <c r="G202" s="88">
        <f t="shared" si="219"/>
        <v>45349</v>
      </c>
      <c r="H202" s="88">
        <f t="shared" si="220"/>
        <v>45353</v>
      </c>
      <c r="I202" s="88">
        <f t="shared" si="221"/>
        <v>45355</v>
      </c>
      <c r="J202" s="719">
        <f t="shared" ref="J202" si="223">J201+7</f>
        <v>45331</v>
      </c>
    </row>
    <row r="203" spans="1:10" s="14" customFormat="1" ht="20.100000000000001" hidden="1" customHeight="1">
      <c r="A203" s="1906"/>
      <c r="B203" s="1906"/>
      <c r="C203" s="880" t="s">
        <v>3762</v>
      </c>
      <c r="D203" s="998" t="s">
        <v>3965</v>
      </c>
      <c r="E203" s="87">
        <v>45340</v>
      </c>
      <c r="F203" s="88">
        <f t="shared" si="218"/>
        <v>45353</v>
      </c>
      <c r="G203" s="88">
        <f t="shared" si="219"/>
        <v>45357</v>
      </c>
      <c r="H203" s="88">
        <f t="shared" si="220"/>
        <v>45361</v>
      </c>
      <c r="I203" s="88">
        <f t="shared" si="221"/>
        <v>45363</v>
      </c>
      <c r="J203" s="719">
        <f t="shared" ref="J203" si="224">J202+7</f>
        <v>45338</v>
      </c>
    </row>
    <row r="204" spans="1:10" s="14" customFormat="1" ht="20.100000000000001" hidden="1" customHeight="1">
      <c r="A204" s="1906"/>
      <c r="B204" s="1906"/>
      <c r="C204" s="1070" t="s">
        <v>1573</v>
      </c>
      <c r="D204" s="998" t="s">
        <v>3966</v>
      </c>
      <c r="E204" s="87">
        <v>45345</v>
      </c>
      <c r="F204" s="376"/>
      <c r="G204" s="376"/>
      <c r="H204" s="376"/>
      <c r="I204" s="393"/>
      <c r="J204" s="719">
        <f t="shared" ref="J204" si="225">J203+7</f>
        <v>45345</v>
      </c>
    </row>
    <row r="205" spans="1:10" s="14" customFormat="1" ht="20.100000000000001" hidden="1" customHeight="1">
      <c r="A205" s="1906"/>
      <c r="B205" s="1906"/>
      <c r="C205" s="363"/>
      <c r="D205" s="50"/>
      <c r="E205" s="82" t="s">
        <v>100</v>
      </c>
      <c r="F205" s="90" t="s">
        <v>158</v>
      </c>
      <c r="G205" s="90" t="s">
        <v>247</v>
      </c>
      <c r="H205" s="90" t="s">
        <v>223</v>
      </c>
      <c r="I205" s="1114"/>
      <c r="J205" s="1114"/>
    </row>
    <row r="206" spans="1:10" s="14" customFormat="1" ht="20.100000000000001" hidden="1" customHeight="1" thickBot="1">
      <c r="A206" s="1906"/>
      <c r="B206" s="1906"/>
      <c r="C206" s="364"/>
      <c r="D206" s="91" t="s">
        <v>3798</v>
      </c>
      <c r="E206" s="84"/>
      <c r="F206" s="92" t="s">
        <v>3967</v>
      </c>
      <c r="G206" s="92" t="s">
        <v>3696</v>
      </c>
      <c r="H206" s="92" t="s">
        <v>1721</v>
      </c>
      <c r="I206" s="1115"/>
      <c r="J206" s="1312" t="s">
        <v>1421</v>
      </c>
    </row>
    <row r="207" spans="1:10" s="14" customFormat="1" ht="20.100000000000001" hidden="1" customHeight="1" thickTop="1">
      <c r="A207" s="1906"/>
      <c r="B207" s="1906"/>
      <c r="C207" s="997" t="s">
        <v>2251</v>
      </c>
      <c r="D207" s="998" t="s">
        <v>3968</v>
      </c>
      <c r="E207" s="87">
        <v>45353</v>
      </c>
      <c r="F207" s="88">
        <f>E207+29</f>
        <v>45382</v>
      </c>
      <c r="G207" s="88">
        <f>E207+31</f>
        <v>45384</v>
      </c>
      <c r="H207" s="88">
        <f>E207+36</f>
        <v>45389</v>
      </c>
      <c r="I207" s="306"/>
      <c r="J207" s="719">
        <f t="shared" ref="J207" si="226">J204+7</f>
        <v>45352</v>
      </c>
    </row>
    <row r="208" spans="1:10" s="14" customFormat="1" ht="20.100000000000001" hidden="1" customHeight="1">
      <c r="A208" s="1906"/>
      <c r="B208" s="1906"/>
      <c r="C208" s="997" t="s">
        <v>2324</v>
      </c>
      <c r="D208" s="998" t="s">
        <v>3969</v>
      </c>
      <c r="E208" s="87">
        <v>45360</v>
      </c>
      <c r="F208" s="88">
        <f t="shared" ref="F208:F215" si="227">E208+29</f>
        <v>45389</v>
      </c>
      <c r="G208" s="88">
        <f t="shared" ref="G208:G215" si="228">E208+31</f>
        <v>45391</v>
      </c>
      <c r="H208" s="88">
        <f t="shared" ref="H208:H215" si="229">E208+36</f>
        <v>45396</v>
      </c>
      <c r="I208" s="306"/>
      <c r="J208" s="719">
        <f t="shared" ref="J208:J215" si="230">J207+7</f>
        <v>45359</v>
      </c>
    </row>
    <row r="209" spans="1:10" s="14" customFormat="1" ht="20.100000000000001" hidden="1" customHeight="1">
      <c r="A209" s="1906"/>
      <c r="B209" s="1906"/>
      <c r="C209" s="997" t="s">
        <v>3764</v>
      </c>
      <c r="D209" s="998" t="s">
        <v>3970</v>
      </c>
      <c r="E209" s="87">
        <v>45367</v>
      </c>
      <c r="F209" s="88">
        <f t="shared" si="227"/>
        <v>45396</v>
      </c>
      <c r="G209" s="88">
        <f t="shared" si="228"/>
        <v>45398</v>
      </c>
      <c r="H209" s="88">
        <f t="shared" si="229"/>
        <v>45403</v>
      </c>
      <c r="I209" s="306"/>
      <c r="J209" s="719">
        <f t="shared" si="230"/>
        <v>45366</v>
      </c>
    </row>
    <row r="210" spans="1:10" s="14" customFormat="1" ht="20.100000000000001" hidden="1" customHeight="1">
      <c r="A210" s="1906"/>
      <c r="B210" s="1906"/>
      <c r="C210" s="997" t="s">
        <v>2243</v>
      </c>
      <c r="D210" s="998" t="s">
        <v>3971</v>
      </c>
      <c r="E210" s="87">
        <v>45376</v>
      </c>
      <c r="F210" s="88">
        <f t="shared" si="227"/>
        <v>45405</v>
      </c>
      <c r="G210" s="88">
        <f t="shared" si="228"/>
        <v>45407</v>
      </c>
      <c r="H210" s="88">
        <f t="shared" si="229"/>
        <v>45412</v>
      </c>
      <c r="I210" s="306"/>
      <c r="J210" s="719">
        <f t="shared" si="230"/>
        <v>45373</v>
      </c>
    </row>
    <row r="211" spans="1:10" s="14" customFormat="1" ht="20.100000000000001" hidden="1" customHeight="1">
      <c r="A211" s="1906"/>
      <c r="B211" s="1906"/>
      <c r="C211" s="997" t="s">
        <v>3908</v>
      </c>
      <c r="D211" s="998" t="s">
        <v>3972</v>
      </c>
      <c r="E211" s="87">
        <v>45388</v>
      </c>
      <c r="F211" s="88">
        <f t="shared" si="227"/>
        <v>45417</v>
      </c>
      <c r="G211" s="88">
        <f t="shared" si="228"/>
        <v>45419</v>
      </c>
      <c r="H211" s="88">
        <f t="shared" si="229"/>
        <v>45424</v>
      </c>
      <c r="I211" s="306"/>
      <c r="J211" s="719">
        <f t="shared" si="230"/>
        <v>45380</v>
      </c>
    </row>
    <row r="212" spans="1:10" s="14" customFormat="1" ht="20.100000000000001" hidden="1" customHeight="1">
      <c r="A212" s="1906"/>
      <c r="B212" s="1906"/>
      <c r="C212" s="997" t="s">
        <v>2382</v>
      </c>
      <c r="D212" s="998" t="s">
        <v>3973</v>
      </c>
      <c r="E212" s="87">
        <v>45395</v>
      </c>
      <c r="F212" s="88">
        <f t="shared" si="227"/>
        <v>45424</v>
      </c>
      <c r="G212" s="88">
        <f t="shared" si="228"/>
        <v>45426</v>
      </c>
      <c r="H212" s="88">
        <f t="shared" si="229"/>
        <v>45431</v>
      </c>
      <c r="I212" s="306"/>
      <c r="J212" s="719">
        <f t="shared" si="230"/>
        <v>45387</v>
      </c>
    </row>
    <row r="213" spans="1:10" s="14" customFormat="1" ht="20.100000000000001" hidden="1" customHeight="1">
      <c r="A213" s="1906" t="s">
        <v>2312</v>
      </c>
      <c r="B213" s="1906"/>
      <c r="C213" s="997" t="s">
        <v>2239</v>
      </c>
      <c r="D213" s="998" t="s">
        <v>3974</v>
      </c>
      <c r="E213" s="87">
        <v>45405</v>
      </c>
      <c r="F213" s="88">
        <f t="shared" si="227"/>
        <v>45434</v>
      </c>
      <c r="G213" s="88">
        <f t="shared" si="228"/>
        <v>45436</v>
      </c>
      <c r="H213" s="88">
        <f t="shared" si="229"/>
        <v>45441</v>
      </c>
      <c r="I213" s="306"/>
      <c r="J213" s="719">
        <f t="shared" si="230"/>
        <v>45394</v>
      </c>
    </row>
    <row r="214" spans="1:10" s="14" customFormat="1" ht="20.100000000000001" hidden="1" customHeight="1">
      <c r="A214" s="1906" t="s">
        <v>2241</v>
      </c>
      <c r="B214" s="1906"/>
      <c r="C214" s="997" t="s">
        <v>2290</v>
      </c>
      <c r="D214" s="998" t="s">
        <v>3975</v>
      </c>
      <c r="E214" s="87">
        <v>45410</v>
      </c>
      <c r="F214" s="88">
        <f t="shared" si="227"/>
        <v>45439</v>
      </c>
      <c r="G214" s="88">
        <f t="shared" si="228"/>
        <v>45441</v>
      </c>
      <c r="H214" s="88">
        <f t="shared" si="229"/>
        <v>45446</v>
      </c>
      <c r="I214" s="306"/>
      <c r="J214" s="719">
        <f t="shared" si="230"/>
        <v>45401</v>
      </c>
    </row>
    <row r="215" spans="1:10" s="14" customFormat="1" ht="20.100000000000001" hidden="1" customHeight="1">
      <c r="A215" s="1906"/>
      <c r="B215" s="1906"/>
      <c r="C215" s="997" t="s">
        <v>2241</v>
      </c>
      <c r="D215" s="998" t="s">
        <v>3976</v>
      </c>
      <c r="E215" s="87">
        <v>45419</v>
      </c>
      <c r="F215" s="88">
        <f t="shared" si="227"/>
        <v>45448</v>
      </c>
      <c r="G215" s="88">
        <f t="shared" si="228"/>
        <v>45450</v>
      </c>
      <c r="H215" s="88">
        <f t="shared" si="229"/>
        <v>45455</v>
      </c>
      <c r="I215" s="306"/>
      <c r="J215" s="719">
        <f t="shared" si="230"/>
        <v>45408</v>
      </c>
    </row>
    <row r="216" spans="1:10" s="14" customFormat="1" ht="20.100000000000001" hidden="1" customHeight="1">
      <c r="A216" s="1906"/>
      <c r="B216" s="1906"/>
      <c r="C216" s="997" t="s">
        <v>2257</v>
      </c>
      <c r="D216" s="998" t="s">
        <v>3977</v>
      </c>
      <c r="E216" s="87">
        <v>45428</v>
      </c>
      <c r="F216" s="88">
        <f t="shared" ref="F216:F220" si="231">E216+29</f>
        <v>45457</v>
      </c>
      <c r="G216" s="88">
        <f t="shared" ref="G216:G220" si="232">E216+31</f>
        <v>45459</v>
      </c>
      <c r="H216" s="88">
        <f t="shared" ref="H216:H220" si="233">E216+36</f>
        <v>45464</v>
      </c>
      <c r="I216" s="306"/>
      <c r="J216" s="719">
        <f t="shared" ref="J216" si="234">J215+7</f>
        <v>45415</v>
      </c>
    </row>
    <row r="217" spans="1:10" s="14" customFormat="1" ht="20.100000000000001" hidden="1" customHeight="1">
      <c r="A217" s="1906"/>
      <c r="B217" s="1906"/>
      <c r="C217" s="997" t="s">
        <v>3767</v>
      </c>
      <c r="D217" s="998" t="s">
        <v>3978</v>
      </c>
      <c r="E217" s="87">
        <v>45432</v>
      </c>
      <c r="F217" s="88">
        <f t="shared" si="231"/>
        <v>45461</v>
      </c>
      <c r="G217" s="88">
        <f t="shared" si="232"/>
        <v>45463</v>
      </c>
      <c r="H217" s="88">
        <f t="shared" si="233"/>
        <v>45468</v>
      </c>
      <c r="I217" s="306"/>
      <c r="J217" s="719">
        <f t="shared" ref="J217" si="235">J216+7</f>
        <v>45422</v>
      </c>
    </row>
    <row r="218" spans="1:10" s="14" customFormat="1" ht="20.100000000000001" hidden="1" customHeight="1">
      <c r="A218" s="1906"/>
      <c r="B218" s="1906"/>
      <c r="C218" s="997" t="s">
        <v>3755</v>
      </c>
      <c r="D218" s="998" t="s">
        <v>3979</v>
      </c>
      <c r="E218" s="87">
        <v>45442</v>
      </c>
      <c r="F218" s="88">
        <f t="shared" si="231"/>
        <v>45471</v>
      </c>
      <c r="G218" s="88">
        <f t="shared" si="232"/>
        <v>45473</v>
      </c>
      <c r="H218" s="88">
        <f t="shared" si="233"/>
        <v>45478</v>
      </c>
      <c r="I218" s="306"/>
      <c r="J218" s="719">
        <f t="shared" ref="J218" si="236">J217+7</f>
        <v>45429</v>
      </c>
    </row>
    <row r="219" spans="1:10" s="14" customFormat="1" ht="20.100000000000001" hidden="1" customHeight="1">
      <c r="A219" s="1906"/>
      <c r="B219" s="1906"/>
      <c r="C219" s="997" t="s">
        <v>3932</v>
      </c>
      <c r="D219" s="998" t="s">
        <v>3980</v>
      </c>
      <c r="E219" s="87">
        <v>45445</v>
      </c>
      <c r="F219" s="88">
        <f t="shared" si="231"/>
        <v>45474</v>
      </c>
      <c r="G219" s="88">
        <f t="shared" si="232"/>
        <v>45476</v>
      </c>
      <c r="H219" s="88">
        <f t="shared" si="233"/>
        <v>45481</v>
      </c>
      <c r="I219" s="306"/>
      <c r="J219" s="719">
        <f t="shared" ref="J219" si="237">J218+7</f>
        <v>45436</v>
      </c>
    </row>
    <row r="220" spans="1:10" s="14" customFormat="1" ht="20.100000000000001" hidden="1" customHeight="1">
      <c r="A220" s="1906"/>
      <c r="B220" s="1906"/>
      <c r="C220" s="997" t="s">
        <v>3758</v>
      </c>
      <c r="D220" s="998" t="s">
        <v>3981</v>
      </c>
      <c r="E220" s="87">
        <v>45451</v>
      </c>
      <c r="F220" s="88">
        <f t="shared" si="231"/>
        <v>45480</v>
      </c>
      <c r="G220" s="88">
        <f t="shared" si="232"/>
        <v>45482</v>
      </c>
      <c r="H220" s="88">
        <f t="shared" si="233"/>
        <v>45487</v>
      </c>
      <c r="I220" s="306"/>
      <c r="J220" s="719">
        <f t="shared" ref="J220" si="238">J219+7</f>
        <v>45443</v>
      </c>
    </row>
    <row r="221" spans="1:10" s="14" customFormat="1" ht="20.100000000000001" hidden="1" customHeight="1">
      <c r="A221" s="1906"/>
      <c r="B221" s="1906"/>
      <c r="C221" s="997" t="s">
        <v>3919</v>
      </c>
      <c r="D221" s="998" t="s">
        <v>3982</v>
      </c>
      <c r="E221" s="87">
        <v>45457</v>
      </c>
      <c r="F221" s="88">
        <f t="shared" ref="F221:F225" si="239">E221+29</f>
        <v>45486</v>
      </c>
      <c r="G221" s="88">
        <f t="shared" ref="G221:G225" si="240">E221+31</f>
        <v>45488</v>
      </c>
      <c r="H221" s="88">
        <f t="shared" ref="H221:H225" si="241">E221+36</f>
        <v>45493</v>
      </c>
      <c r="I221" s="306"/>
      <c r="J221" s="719">
        <f t="shared" ref="J221" si="242">J220+7</f>
        <v>45450</v>
      </c>
    </row>
    <row r="222" spans="1:10" s="14" customFormat="1" ht="20.100000000000001" hidden="1" customHeight="1">
      <c r="A222" s="1906"/>
      <c r="B222" s="1906"/>
      <c r="C222" s="997" t="s">
        <v>2251</v>
      </c>
      <c r="D222" s="998" t="s">
        <v>3983</v>
      </c>
      <c r="E222" s="87">
        <v>45463</v>
      </c>
      <c r="F222" s="88">
        <f t="shared" si="239"/>
        <v>45492</v>
      </c>
      <c r="G222" s="88">
        <f t="shared" si="240"/>
        <v>45494</v>
      </c>
      <c r="H222" s="88">
        <f t="shared" si="241"/>
        <v>45499</v>
      </c>
      <c r="I222" s="306"/>
      <c r="J222" s="719">
        <f t="shared" ref="J222" si="243">J221+7</f>
        <v>45457</v>
      </c>
    </row>
    <row r="223" spans="1:10" s="14" customFormat="1" ht="20.100000000000001" hidden="1" customHeight="1">
      <c r="A223" s="2678" t="s">
        <v>2324</v>
      </c>
      <c r="B223" s="2678"/>
      <c r="C223" s="997" t="s">
        <v>3762</v>
      </c>
      <c r="D223" s="998" t="s">
        <v>3984</v>
      </c>
      <c r="E223" s="87">
        <v>45467</v>
      </c>
      <c r="F223" s="88">
        <f t="shared" si="239"/>
        <v>45496</v>
      </c>
      <c r="G223" s="88">
        <f t="shared" si="240"/>
        <v>45498</v>
      </c>
      <c r="H223" s="88">
        <f t="shared" si="241"/>
        <v>45503</v>
      </c>
      <c r="I223" s="306"/>
      <c r="J223" s="719">
        <f t="shared" ref="J223" si="244">J222+7</f>
        <v>45464</v>
      </c>
    </row>
    <row r="224" spans="1:10" s="14" customFormat="1" ht="20.100000000000001" hidden="1" customHeight="1">
      <c r="A224" s="1906"/>
      <c r="B224" s="1906"/>
      <c r="C224" s="997" t="s">
        <v>3764</v>
      </c>
      <c r="D224" s="998" t="s">
        <v>3985</v>
      </c>
      <c r="E224" s="87">
        <v>45481</v>
      </c>
      <c r="F224" s="88">
        <f t="shared" si="239"/>
        <v>45510</v>
      </c>
      <c r="G224" s="88">
        <f t="shared" si="240"/>
        <v>45512</v>
      </c>
      <c r="H224" s="88">
        <f t="shared" si="241"/>
        <v>45517</v>
      </c>
      <c r="I224" s="306"/>
      <c r="J224" s="719">
        <f t="shared" ref="J224" si="245">J223+7</f>
        <v>45471</v>
      </c>
    </row>
    <row r="225" spans="1:10" s="14" customFormat="1" ht="20.100000000000001" hidden="1" customHeight="1">
      <c r="A225" s="1906"/>
      <c r="B225" s="1906"/>
      <c r="C225" s="997" t="s">
        <v>2243</v>
      </c>
      <c r="D225" s="998" t="s">
        <v>3986</v>
      </c>
      <c r="E225" s="87">
        <v>45488</v>
      </c>
      <c r="F225" s="88">
        <f t="shared" si="239"/>
        <v>45517</v>
      </c>
      <c r="G225" s="88">
        <f t="shared" si="240"/>
        <v>45519</v>
      </c>
      <c r="H225" s="88">
        <f t="shared" si="241"/>
        <v>45524</v>
      </c>
      <c r="I225" s="306"/>
      <c r="J225" s="719">
        <f t="shared" ref="J225" si="246">J224+7</f>
        <v>45478</v>
      </c>
    </row>
    <row r="226" spans="1:10" s="14" customFormat="1" ht="20.100000000000001" hidden="1" customHeight="1">
      <c r="A226" s="1906" t="s">
        <v>3908</v>
      </c>
      <c r="B226" s="1906"/>
      <c r="C226" s="1289" t="s">
        <v>1573</v>
      </c>
      <c r="D226" s="998" t="s">
        <v>3987</v>
      </c>
      <c r="E226" s="87">
        <v>45485</v>
      </c>
      <c r="F226" s="376"/>
      <c r="G226" s="376"/>
      <c r="H226" s="376"/>
      <c r="I226" s="306"/>
      <c r="J226" s="719">
        <f t="shared" ref="J226" si="247">J225+7</f>
        <v>45485</v>
      </c>
    </row>
    <row r="227" spans="1:10" s="14" customFormat="1" ht="20.100000000000001" hidden="1" customHeight="1">
      <c r="A227" s="1906"/>
      <c r="B227" s="1906"/>
      <c r="C227" s="997" t="s">
        <v>3908</v>
      </c>
      <c r="D227" s="998" t="s">
        <v>3988</v>
      </c>
      <c r="E227" s="87">
        <v>45498</v>
      </c>
      <c r="F227" s="88">
        <f t="shared" ref="F227:F229" si="248">E227+29</f>
        <v>45527</v>
      </c>
      <c r="G227" s="88">
        <f t="shared" ref="G227:G229" si="249">E227+31</f>
        <v>45529</v>
      </c>
      <c r="H227" s="88">
        <f t="shared" ref="H227:H229" si="250">E227+36</f>
        <v>45534</v>
      </c>
      <c r="I227" s="306"/>
      <c r="J227" s="719">
        <f t="shared" ref="J227" si="251">J226+7</f>
        <v>45492</v>
      </c>
    </row>
    <row r="228" spans="1:10" s="14" customFormat="1" ht="20.100000000000001" hidden="1" customHeight="1">
      <c r="A228" s="1906"/>
      <c r="B228" s="1906"/>
      <c r="C228" s="997" t="s">
        <v>2382</v>
      </c>
      <c r="D228" s="998" t="s">
        <v>3989</v>
      </c>
      <c r="E228" s="1052">
        <v>45510</v>
      </c>
      <c r="F228" s="88">
        <f t="shared" si="248"/>
        <v>45539</v>
      </c>
      <c r="G228" s="88">
        <f t="shared" si="249"/>
        <v>45541</v>
      </c>
      <c r="H228" s="88">
        <f t="shared" si="250"/>
        <v>45546</v>
      </c>
      <c r="I228" s="306"/>
      <c r="J228" s="719">
        <f t="shared" ref="J228" si="252">J227+7</f>
        <v>45499</v>
      </c>
    </row>
    <row r="229" spans="1:10" s="14" customFormat="1" ht="20.100000000000001" hidden="1" customHeight="1">
      <c r="A229" s="1906"/>
      <c r="B229" s="1906"/>
      <c r="C229" s="997" t="s">
        <v>2239</v>
      </c>
      <c r="D229" s="998" t="s">
        <v>3990</v>
      </c>
      <c r="E229" s="87">
        <v>45514</v>
      </c>
      <c r="F229" s="88">
        <f t="shared" si="248"/>
        <v>45543</v>
      </c>
      <c r="G229" s="88">
        <f t="shared" si="249"/>
        <v>45545</v>
      </c>
      <c r="H229" s="88">
        <f t="shared" si="250"/>
        <v>45550</v>
      </c>
      <c r="I229" s="306"/>
      <c r="J229" s="719">
        <f t="shared" ref="J229" si="253">J228+7</f>
        <v>45506</v>
      </c>
    </row>
    <row r="230" spans="1:10" s="14" customFormat="1" ht="20.100000000000001" hidden="1" customHeight="1">
      <c r="A230" s="1906"/>
      <c r="B230" s="1906"/>
      <c r="C230" s="997" t="s">
        <v>2290</v>
      </c>
      <c r="D230" s="998" t="s">
        <v>3991</v>
      </c>
      <c r="E230" s="87">
        <v>45521</v>
      </c>
      <c r="F230" s="88">
        <f t="shared" ref="F230:F238" si="254">E230+29</f>
        <v>45550</v>
      </c>
      <c r="G230" s="88">
        <f t="shared" ref="G230:G238" si="255">E230+31</f>
        <v>45552</v>
      </c>
      <c r="H230" s="88">
        <f t="shared" ref="H230:H238" si="256">E230+36</f>
        <v>45557</v>
      </c>
      <c r="I230" s="306"/>
      <c r="J230" s="719">
        <f t="shared" ref="J230" si="257">J229+7</f>
        <v>45513</v>
      </c>
    </row>
    <row r="231" spans="1:10" s="14" customFormat="1" ht="20.100000000000001" hidden="1" customHeight="1">
      <c r="A231" s="1906"/>
      <c r="B231" s="1906"/>
      <c r="C231" s="997" t="s">
        <v>2241</v>
      </c>
      <c r="D231" s="998" t="s">
        <v>3992</v>
      </c>
      <c r="E231" s="87">
        <v>45535</v>
      </c>
      <c r="F231" s="88">
        <f t="shared" si="254"/>
        <v>45564</v>
      </c>
      <c r="G231" s="88">
        <f t="shared" si="255"/>
        <v>45566</v>
      </c>
      <c r="H231" s="88">
        <f t="shared" si="256"/>
        <v>45571</v>
      </c>
      <c r="I231" s="306"/>
      <c r="J231" s="719">
        <f t="shared" ref="J231" si="258">J230+7</f>
        <v>45520</v>
      </c>
    </row>
    <row r="232" spans="1:10" s="14" customFormat="1" ht="20.100000000000001" hidden="1" customHeight="1">
      <c r="A232" s="1906"/>
      <c r="B232" s="1906"/>
      <c r="C232" s="997" t="s">
        <v>2257</v>
      </c>
      <c r="D232" s="998" t="s">
        <v>3993</v>
      </c>
      <c r="E232" s="87">
        <v>45538</v>
      </c>
      <c r="F232" s="88">
        <f t="shared" si="254"/>
        <v>45567</v>
      </c>
      <c r="G232" s="88">
        <f t="shared" si="255"/>
        <v>45569</v>
      </c>
      <c r="H232" s="88">
        <f t="shared" si="256"/>
        <v>45574</v>
      </c>
      <c r="I232" s="306"/>
      <c r="J232" s="719">
        <f t="shared" ref="J232" si="259">J231+7</f>
        <v>45527</v>
      </c>
    </row>
    <row r="233" spans="1:10" s="14" customFormat="1" ht="20.100000000000001" hidden="1" customHeight="1">
      <c r="A233" s="1906"/>
      <c r="B233" s="1906"/>
      <c r="C233" s="1639" t="s">
        <v>1573</v>
      </c>
      <c r="D233" s="1640" t="s">
        <v>3994</v>
      </c>
      <c r="E233" s="706">
        <v>45534</v>
      </c>
      <c r="F233" s="376">
        <f t="shared" si="254"/>
        <v>45563</v>
      </c>
      <c r="G233" s="376">
        <f t="shared" si="255"/>
        <v>45565</v>
      </c>
      <c r="H233" s="376">
        <f t="shared" si="256"/>
        <v>45570</v>
      </c>
      <c r="I233" s="306"/>
      <c r="J233" s="719">
        <f t="shared" ref="J233" si="260">J232+7</f>
        <v>45534</v>
      </c>
    </row>
    <row r="234" spans="1:10" s="14" customFormat="1" ht="20.100000000000001" hidden="1" customHeight="1">
      <c r="A234" s="1906"/>
      <c r="B234" s="1906"/>
      <c r="C234" s="997" t="s">
        <v>3767</v>
      </c>
      <c r="D234" s="998" t="s">
        <v>3995</v>
      </c>
      <c r="E234" s="87">
        <v>45550</v>
      </c>
      <c r="F234" s="88">
        <f t="shared" si="254"/>
        <v>45579</v>
      </c>
      <c r="G234" s="88">
        <f t="shared" si="255"/>
        <v>45581</v>
      </c>
      <c r="H234" s="88">
        <f t="shared" si="256"/>
        <v>45586</v>
      </c>
      <c r="I234" s="306"/>
      <c r="J234" s="719">
        <f t="shared" ref="J234" si="261">J233+7</f>
        <v>45541</v>
      </c>
    </row>
    <row r="235" spans="1:10" s="14" customFormat="1" ht="20.100000000000001" hidden="1" customHeight="1">
      <c r="A235" s="1906" t="s">
        <v>3932</v>
      </c>
      <c r="B235" s="1906"/>
      <c r="C235" s="997" t="s">
        <v>3755</v>
      </c>
      <c r="D235" s="998" t="s">
        <v>3996</v>
      </c>
      <c r="E235" s="87">
        <v>45556</v>
      </c>
      <c r="F235" s="88">
        <f t="shared" si="254"/>
        <v>45585</v>
      </c>
      <c r="G235" s="88">
        <f t="shared" si="255"/>
        <v>45587</v>
      </c>
      <c r="H235" s="88">
        <f t="shared" si="256"/>
        <v>45592</v>
      </c>
      <c r="I235" s="306"/>
      <c r="J235" s="719">
        <f t="shared" ref="J235" si="262">J234+7</f>
        <v>45548</v>
      </c>
    </row>
    <row r="236" spans="1:10" s="14" customFormat="1" ht="20.100000000000001" hidden="1" customHeight="1">
      <c r="A236" s="1906" t="s">
        <v>3997</v>
      </c>
      <c r="B236" s="1906"/>
      <c r="C236" s="997" t="s">
        <v>3919</v>
      </c>
      <c r="D236" s="998" t="s">
        <v>3998</v>
      </c>
      <c r="E236" s="87">
        <v>45581</v>
      </c>
      <c r="F236" s="88">
        <f t="shared" si="254"/>
        <v>45610</v>
      </c>
      <c r="G236" s="88">
        <f t="shared" si="255"/>
        <v>45612</v>
      </c>
      <c r="H236" s="88">
        <f t="shared" si="256"/>
        <v>45617</v>
      </c>
      <c r="I236" s="306"/>
      <c r="J236" s="719">
        <f t="shared" ref="J236" si="263">J235+7</f>
        <v>45555</v>
      </c>
    </row>
    <row r="237" spans="1:10" s="14" customFormat="1" ht="20.100000000000001" hidden="1" customHeight="1">
      <c r="A237" s="1906"/>
      <c r="B237" s="1906"/>
      <c r="C237" s="997" t="s">
        <v>3758</v>
      </c>
      <c r="D237" s="998" t="s">
        <v>3999</v>
      </c>
      <c r="E237" s="87">
        <v>45570</v>
      </c>
      <c r="F237" s="88">
        <f t="shared" si="254"/>
        <v>45599</v>
      </c>
      <c r="G237" s="88">
        <f t="shared" si="255"/>
        <v>45601</v>
      </c>
      <c r="H237" s="88">
        <f t="shared" si="256"/>
        <v>45606</v>
      </c>
      <c r="I237" s="306"/>
      <c r="J237" s="719">
        <f t="shared" ref="J237" si="264">J236+7</f>
        <v>45562</v>
      </c>
    </row>
    <row r="238" spans="1:10" s="14" customFormat="1" ht="20.100000000000001" hidden="1" customHeight="1">
      <c r="A238" s="1906" t="s">
        <v>3919</v>
      </c>
      <c r="B238" s="1906"/>
      <c r="C238" s="1639" t="s">
        <v>1573</v>
      </c>
      <c r="D238" s="998" t="s">
        <v>4000</v>
      </c>
      <c r="E238" s="87">
        <v>45569</v>
      </c>
      <c r="F238" s="376">
        <f t="shared" si="254"/>
        <v>45598</v>
      </c>
      <c r="G238" s="376">
        <f t="shared" si="255"/>
        <v>45600</v>
      </c>
      <c r="H238" s="376">
        <f t="shared" si="256"/>
        <v>45605</v>
      </c>
      <c r="I238" s="306"/>
      <c r="J238" s="719">
        <f t="shared" ref="J238:J241" si="265">J237+7</f>
        <v>45569</v>
      </c>
    </row>
    <row r="239" spans="1:10" s="14" customFormat="1" ht="20.100000000000001" hidden="1" customHeight="1">
      <c r="A239" s="1906"/>
      <c r="B239" s="1906"/>
      <c r="C239" s="997" t="s">
        <v>2251</v>
      </c>
      <c r="D239" s="998" t="s">
        <v>4001</v>
      </c>
      <c r="E239" s="87">
        <v>45586</v>
      </c>
      <c r="F239" s="88">
        <f t="shared" ref="F239:F246" si="266">E239+29</f>
        <v>45615</v>
      </c>
      <c r="G239" s="88">
        <f t="shared" ref="G239:G246" si="267">E239+31</f>
        <v>45617</v>
      </c>
      <c r="H239" s="88">
        <f t="shared" ref="H239:H246" si="268">E239+36</f>
        <v>45622</v>
      </c>
      <c r="I239" s="306"/>
      <c r="J239" s="719">
        <f t="shared" si="265"/>
        <v>45576</v>
      </c>
    </row>
    <row r="240" spans="1:10" s="14" customFormat="1" ht="20.100000000000001" hidden="1" customHeight="1">
      <c r="A240" s="1906" t="s">
        <v>3762</v>
      </c>
      <c r="B240" s="1906"/>
      <c r="C240" s="1639" t="s">
        <v>1573</v>
      </c>
      <c r="D240" s="998" t="s">
        <v>4002</v>
      </c>
      <c r="E240" s="87">
        <v>45583</v>
      </c>
      <c r="F240" s="376">
        <f t="shared" si="266"/>
        <v>45612</v>
      </c>
      <c r="G240" s="376">
        <f t="shared" si="267"/>
        <v>45614</v>
      </c>
      <c r="H240" s="376">
        <f t="shared" si="268"/>
        <v>45619</v>
      </c>
      <c r="I240" s="306"/>
      <c r="J240" s="719">
        <f t="shared" si="265"/>
        <v>45583</v>
      </c>
    </row>
    <row r="241" spans="1:10" s="14" customFormat="1" ht="20.100000000000001" hidden="1" customHeight="1">
      <c r="A241" s="1906"/>
      <c r="B241" s="1906"/>
      <c r="C241" s="997" t="s">
        <v>3762</v>
      </c>
      <c r="D241" s="998" t="s">
        <v>4003</v>
      </c>
      <c r="E241" s="87">
        <v>45590</v>
      </c>
      <c r="F241" s="88">
        <f t="shared" si="266"/>
        <v>45619</v>
      </c>
      <c r="G241" s="88">
        <f t="shared" si="267"/>
        <v>45621</v>
      </c>
      <c r="H241" s="88">
        <f t="shared" si="268"/>
        <v>45626</v>
      </c>
      <c r="I241" s="306"/>
      <c r="J241" s="719">
        <f t="shared" si="265"/>
        <v>45590</v>
      </c>
    </row>
    <row r="242" spans="1:10" s="14" customFormat="1" ht="20.100000000000001" hidden="1" customHeight="1">
      <c r="A242" s="1906"/>
      <c r="B242" s="1906"/>
      <c r="C242" s="997" t="s">
        <v>3764</v>
      </c>
      <c r="D242" s="998" t="s">
        <v>4004</v>
      </c>
      <c r="E242" s="87">
        <v>45601</v>
      </c>
      <c r="F242" s="88">
        <f t="shared" si="266"/>
        <v>45630</v>
      </c>
      <c r="G242" s="88">
        <f t="shared" si="267"/>
        <v>45632</v>
      </c>
      <c r="H242" s="88">
        <f t="shared" si="268"/>
        <v>45637</v>
      </c>
      <c r="I242" s="306"/>
      <c r="J242" s="719">
        <f t="shared" ref="J242:J246" si="269">J241+7</f>
        <v>45597</v>
      </c>
    </row>
    <row r="243" spans="1:10" s="14" customFormat="1" ht="20.100000000000001" hidden="1" customHeight="1">
      <c r="A243" s="1906"/>
      <c r="B243" s="1906"/>
      <c r="C243" s="997" t="s">
        <v>2243</v>
      </c>
      <c r="D243" s="998" t="s">
        <v>4005</v>
      </c>
      <c r="E243" s="87">
        <v>45609</v>
      </c>
      <c r="F243" s="88">
        <f t="shared" si="266"/>
        <v>45638</v>
      </c>
      <c r="G243" s="88">
        <f t="shared" si="267"/>
        <v>45640</v>
      </c>
      <c r="H243" s="88">
        <f t="shared" si="268"/>
        <v>45645</v>
      </c>
      <c r="I243" s="306"/>
      <c r="J243" s="719">
        <f t="shared" si="269"/>
        <v>45604</v>
      </c>
    </row>
    <row r="244" spans="1:10" s="14" customFormat="1" ht="20.100000000000001" hidden="1" customHeight="1">
      <c r="A244" s="1906"/>
      <c r="B244" s="1906"/>
      <c r="C244" s="997" t="s">
        <v>3908</v>
      </c>
      <c r="D244" s="998" t="s">
        <v>4006</v>
      </c>
      <c r="E244" s="87">
        <v>45615</v>
      </c>
      <c r="F244" s="88">
        <f t="shared" si="266"/>
        <v>45644</v>
      </c>
      <c r="G244" s="88">
        <f t="shared" si="267"/>
        <v>45646</v>
      </c>
      <c r="H244" s="88">
        <f t="shared" si="268"/>
        <v>45651</v>
      </c>
      <c r="I244" s="306"/>
      <c r="J244" s="719">
        <f t="shared" si="269"/>
        <v>45611</v>
      </c>
    </row>
    <row r="245" spans="1:10" s="14" customFormat="1" ht="20.100000000000001" hidden="1" customHeight="1">
      <c r="A245" s="1906"/>
      <c r="B245" s="1906"/>
      <c r="C245" s="997" t="s">
        <v>2382</v>
      </c>
      <c r="D245" s="998" t="s">
        <v>4007</v>
      </c>
      <c r="E245" s="87">
        <v>45620</v>
      </c>
      <c r="F245" s="88">
        <f t="shared" si="266"/>
        <v>45649</v>
      </c>
      <c r="G245" s="88">
        <f t="shared" si="267"/>
        <v>45651</v>
      </c>
      <c r="H245" s="88">
        <f t="shared" si="268"/>
        <v>45656</v>
      </c>
      <c r="I245" s="306"/>
      <c r="J245" s="719">
        <f t="shared" si="269"/>
        <v>45618</v>
      </c>
    </row>
    <row r="246" spans="1:10" s="14" customFormat="1" ht="20.100000000000001" hidden="1" customHeight="1">
      <c r="A246" s="1906"/>
      <c r="B246" s="1906"/>
      <c r="C246" s="997" t="s">
        <v>2239</v>
      </c>
      <c r="D246" s="998" t="s">
        <v>4008</v>
      </c>
      <c r="E246" s="87">
        <v>45628</v>
      </c>
      <c r="F246" s="88">
        <f t="shared" si="266"/>
        <v>45657</v>
      </c>
      <c r="G246" s="88">
        <f t="shared" si="267"/>
        <v>45659</v>
      </c>
      <c r="H246" s="88">
        <f t="shared" si="268"/>
        <v>45664</v>
      </c>
      <c r="I246" s="306"/>
      <c r="J246" s="719">
        <f t="shared" si="269"/>
        <v>45625</v>
      </c>
    </row>
    <row r="247" spans="1:10" s="14" customFormat="1" ht="20.100000000000001" hidden="1" customHeight="1">
      <c r="A247" s="1906"/>
      <c r="B247" s="1906"/>
      <c r="C247" s="997" t="s">
        <v>2290</v>
      </c>
      <c r="D247" s="998" t="s">
        <v>4009</v>
      </c>
      <c r="E247" s="87">
        <v>45633</v>
      </c>
      <c r="F247" s="88">
        <f t="shared" ref="F247:F251" si="270">E247+29</f>
        <v>45662</v>
      </c>
      <c r="G247" s="88">
        <f t="shared" ref="G247:G251" si="271">E247+31</f>
        <v>45664</v>
      </c>
      <c r="H247" s="88">
        <f t="shared" ref="H247:H251" si="272">E247+36</f>
        <v>45669</v>
      </c>
      <c r="I247" s="306"/>
      <c r="J247" s="719">
        <f t="shared" ref="J247" si="273">J246+7</f>
        <v>45632</v>
      </c>
    </row>
    <row r="248" spans="1:10" s="14" customFormat="1" ht="20.100000000000001" hidden="1" customHeight="1">
      <c r="A248" s="1906"/>
      <c r="B248" s="1906"/>
      <c r="C248" s="997" t="s">
        <v>2397</v>
      </c>
      <c r="D248" s="998" t="s">
        <v>4010</v>
      </c>
      <c r="E248" s="87">
        <v>45644</v>
      </c>
      <c r="F248" s="88">
        <f t="shared" si="270"/>
        <v>45673</v>
      </c>
      <c r="G248" s="88">
        <f t="shared" si="271"/>
        <v>45675</v>
      </c>
      <c r="H248" s="88">
        <f t="shared" si="272"/>
        <v>45680</v>
      </c>
      <c r="I248" s="306"/>
      <c r="J248" s="719">
        <f t="shared" ref="J248" si="274">J247+7</f>
        <v>45639</v>
      </c>
    </row>
    <row r="249" spans="1:10" s="14" customFormat="1" ht="20.100000000000001" hidden="1" customHeight="1">
      <c r="A249" s="1906"/>
      <c r="B249" s="1906"/>
      <c r="C249" s="997" t="s">
        <v>2257</v>
      </c>
      <c r="D249" s="998" t="s">
        <v>4011</v>
      </c>
      <c r="E249" s="87">
        <v>45651</v>
      </c>
      <c r="F249" s="88">
        <f t="shared" si="270"/>
        <v>45680</v>
      </c>
      <c r="G249" s="88">
        <f t="shared" si="271"/>
        <v>45682</v>
      </c>
      <c r="H249" s="88">
        <f t="shared" si="272"/>
        <v>45687</v>
      </c>
      <c r="I249" s="306"/>
      <c r="J249" s="719">
        <f t="shared" ref="J249" si="275">J248+7</f>
        <v>45646</v>
      </c>
    </row>
    <row r="250" spans="1:10" s="14" customFormat="1" ht="20.100000000000001" hidden="1" customHeight="1">
      <c r="A250" s="1906" t="s">
        <v>3767</v>
      </c>
      <c r="B250" s="1906"/>
      <c r="C250" s="1639" t="s">
        <v>3932</v>
      </c>
      <c r="D250" s="998" t="s">
        <v>4012</v>
      </c>
      <c r="E250" s="87">
        <v>45655</v>
      </c>
      <c r="F250" s="88">
        <f t="shared" si="270"/>
        <v>45684</v>
      </c>
      <c r="G250" s="88">
        <f t="shared" si="271"/>
        <v>45686</v>
      </c>
      <c r="H250" s="88">
        <f t="shared" si="272"/>
        <v>45691</v>
      </c>
      <c r="I250" s="306"/>
      <c r="J250" s="719">
        <f t="shared" ref="J250" si="276">J249+7</f>
        <v>45653</v>
      </c>
    </row>
    <row r="251" spans="1:10" s="14" customFormat="1" ht="20.100000000000001" hidden="1" customHeight="1">
      <c r="A251" s="1906"/>
      <c r="B251" s="1906"/>
      <c r="C251" s="997" t="s">
        <v>3767</v>
      </c>
      <c r="D251" s="998" t="s">
        <v>4013</v>
      </c>
      <c r="E251" s="87">
        <v>45296</v>
      </c>
      <c r="F251" s="88">
        <f t="shared" si="270"/>
        <v>45325</v>
      </c>
      <c r="G251" s="88">
        <f t="shared" si="271"/>
        <v>45327</v>
      </c>
      <c r="H251" s="88">
        <f t="shared" si="272"/>
        <v>45332</v>
      </c>
      <c r="I251" s="306"/>
      <c r="J251" s="719">
        <f t="shared" ref="J251" si="277">J250+7</f>
        <v>45660</v>
      </c>
    </row>
    <row r="252" spans="1:10" s="14" customFormat="1" ht="20.100000000000001" hidden="1" customHeight="1">
      <c r="A252" s="1906"/>
      <c r="B252" s="1906"/>
      <c r="C252" s="997" t="s">
        <v>3755</v>
      </c>
      <c r="D252" s="998" t="s">
        <v>4014</v>
      </c>
      <c r="E252" s="87">
        <v>45673</v>
      </c>
      <c r="F252" s="88">
        <f t="shared" ref="F252:F255" si="278">E252+29</f>
        <v>45702</v>
      </c>
      <c r="G252" s="88">
        <f t="shared" ref="G252:G255" si="279">E252+31</f>
        <v>45704</v>
      </c>
      <c r="H252" s="88">
        <f t="shared" ref="H252:H255" si="280">E252+36</f>
        <v>45709</v>
      </c>
      <c r="I252" s="306"/>
      <c r="J252" s="719">
        <f t="shared" ref="J252" si="281">J251+7</f>
        <v>45667</v>
      </c>
    </row>
    <row r="253" spans="1:10" s="14" customFormat="1" ht="20.100000000000001" hidden="1" customHeight="1">
      <c r="A253" s="1906"/>
      <c r="B253" s="1906"/>
      <c r="C253" s="997" t="s">
        <v>3758</v>
      </c>
      <c r="D253" s="998" t="s">
        <v>4015</v>
      </c>
      <c r="E253" s="87">
        <v>45686</v>
      </c>
      <c r="F253" s="88">
        <f t="shared" si="278"/>
        <v>45715</v>
      </c>
      <c r="G253" s="88">
        <f t="shared" si="279"/>
        <v>45717</v>
      </c>
      <c r="H253" s="88">
        <f t="shared" si="280"/>
        <v>45722</v>
      </c>
      <c r="I253" s="306"/>
      <c r="J253" s="719">
        <f t="shared" ref="J253" si="282">J252+7</f>
        <v>45674</v>
      </c>
    </row>
    <row r="254" spans="1:10" s="14" customFormat="1" ht="20.100000000000001" hidden="1" customHeight="1">
      <c r="A254" s="1906"/>
      <c r="B254" s="1906"/>
      <c r="C254" s="997" t="s">
        <v>3919</v>
      </c>
      <c r="D254" s="998" t="s">
        <v>4016</v>
      </c>
      <c r="E254" s="87">
        <v>45688</v>
      </c>
      <c r="F254" s="88">
        <f t="shared" si="278"/>
        <v>45717</v>
      </c>
      <c r="G254" s="88">
        <f t="shared" si="279"/>
        <v>45719</v>
      </c>
      <c r="H254" s="88">
        <f t="shared" si="280"/>
        <v>45724</v>
      </c>
      <c r="I254" s="306"/>
      <c r="J254" s="719">
        <f t="shared" ref="J254" si="283">J253+7</f>
        <v>45681</v>
      </c>
    </row>
    <row r="255" spans="1:10" s="14" customFormat="1" ht="20.100000000000001" hidden="1" customHeight="1">
      <c r="A255" s="1906"/>
      <c r="B255" s="1906"/>
      <c r="C255" s="997" t="s">
        <v>2251</v>
      </c>
      <c r="D255" s="998" t="s">
        <v>4017</v>
      </c>
      <c r="E255" s="87">
        <v>45695</v>
      </c>
      <c r="F255" s="88">
        <f t="shared" si="278"/>
        <v>45724</v>
      </c>
      <c r="G255" s="88">
        <f t="shared" si="279"/>
        <v>45726</v>
      </c>
      <c r="H255" s="88">
        <f t="shared" si="280"/>
        <v>45731</v>
      </c>
      <c r="I255" s="306"/>
      <c r="J255" s="719">
        <f t="shared" ref="J255" si="284">J254+7</f>
        <v>45688</v>
      </c>
    </row>
    <row r="256" spans="1:10" s="14" customFormat="1" ht="20.100000000000001" hidden="1" customHeight="1">
      <c r="A256" s="1906"/>
      <c r="B256" s="1906"/>
      <c r="C256" s="1121" t="s">
        <v>1573</v>
      </c>
      <c r="D256" s="998" t="s">
        <v>4018</v>
      </c>
      <c r="E256" s="87">
        <v>45695</v>
      </c>
      <c r="F256" s="376"/>
      <c r="G256" s="376"/>
      <c r="H256" s="376"/>
      <c r="I256" s="306"/>
      <c r="J256" s="719">
        <f t="shared" ref="J256:J257" si="285">J255+7</f>
        <v>45695</v>
      </c>
    </row>
    <row r="257" spans="1:11" s="14" customFormat="1" ht="20.100000000000001" hidden="1" customHeight="1">
      <c r="A257" s="1906"/>
      <c r="B257" s="1906"/>
      <c r="C257" s="997" t="s">
        <v>3762</v>
      </c>
      <c r="D257" s="998" t="s">
        <v>4019</v>
      </c>
      <c r="E257" s="87">
        <v>45708</v>
      </c>
      <c r="F257" s="88">
        <f>E257+29</f>
        <v>45737</v>
      </c>
      <c r="G257" s="88">
        <f>E257+31</f>
        <v>45739</v>
      </c>
      <c r="H257" s="88">
        <f>E257+36</f>
        <v>45744</v>
      </c>
      <c r="I257" s="306"/>
      <c r="J257" s="719">
        <f t="shared" si="285"/>
        <v>45702</v>
      </c>
    </row>
    <row r="258" spans="1:11" s="14" customFormat="1" ht="20.100000000000001" hidden="1" customHeight="1">
      <c r="A258" s="1906"/>
      <c r="B258" s="1906"/>
      <c r="C258" s="27"/>
      <c r="D258" s="126"/>
      <c r="E258" s="306"/>
      <c r="F258" s="306"/>
      <c r="G258" s="306"/>
      <c r="H258" s="306"/>
      <c r="I258" s="306"/>
      <c r="J258" s="719"/>
    </row>
    <row r="259" spans="1:11" s="14" customFormat="1" ht="20.100000000000001" customHeight="1">
      <c r="A259" s="1906"/>
      <c r="B259" s="1906"/>
      <c r="C259" s="18"/>
      <c r="D259" s="126"/>
      <c r="E259" s="306"/>
      <c r="F259" s="306"/>
      <c r="G259" s="306"/>
      <c r="H259" s="306"/>
      <c r="I259" s="306"/>
      <c r="J259" s="719"/>
    </row>
    <row r="260" spans="1:11" s="53" customFormat="1" ht="20.100000000000001" hidden="1" customHeight="1">
      <c r="A260" s="2679"/>
      <c r="B260" s="2679"/>
      <c r="C260" s="363"/>
      <c r="D260" s="50"/>
      <c r="E260" s="4614" t="s">
        <v>100</v>
      </c>
      <c r="F260" s="90" t="s">
        <v>186</v>
      </c>
      <c r="G260" s="90" t="s">
        <v>198</v>
      </c>
      <c r="H260" s="90" t="s">
        <v>158</v>
      </c>
      <c r="I260" s="90" t="s">
        <v>247</v>
      </c>
      <c r="J260" s="90" t="s">
        <v>223</v>
      </c>
    </row>
    <row r="261" spans="1:11" s="53" customFormat="1" ht="20.100000000000001" hidden="1" customHeight="1" thickBot="1">
      <c r="A261" s="2679"/>
      <c r="B261" s="2679"/>
      <c r="C261" s="364"/>
      <c r="D261" s="2191"/>
      <c r="E261" s="4614"/>
      <c r="F261" s="92" t="s">
        <v>4020</v>
      </c>
      <c r="G261" s="92" t="s">
        <v>2899</v>
      </c>
      <c r="H261" s="92" t="s">
        <v>2374</v>
      </c>
      <c r="I261" s="92" t="s">
        <v>1720</v>
      </c>
      <c r="J261" s="92" t="s">
        <v>2391</v>
      </c>
      <c r="K261" s="2658" t="s">
        <v>4021</v>
      </c>
    </row>
    <row r="262" spans="1:11" s="53" customFormat="1" ht="20.100000000000001" hidden="1" customHeight="1" thickTop="1">
      <c r="A262" s="2679"/>
      <c r="B262" s="2679"/>
      <c r="C262" s="2659" t="s">
        <v>3764</v>
      </c>
      <c r="D262" s="2286" t="s">
        <v>4022</v>
      </c>
      <c r="E262" s="141">
        <v>45714</v>
      </c>
      <c r="F262" s="335">
        <f>E262+5</f>
        <v>45719</v>
      </c>
      <c r="G262" s="335">
        <f>E262+29</f>
        <v>45743</v>
      </c>
      <c r="H262" s="335">
        <f>E262+32</f>
        <v>45746</v>
      </c>
      <c r="I262" s="335">
        <f>E262+34</f>
        <v>45748</v>
      </c>
      <c r="J262" s="335">
        <f>E262+40</f>
        <v>45754</v>
      </c>
      <c r="K262" s="87">
        <v>45713</v>
      </c>
    </row>
    <row r="263" spans="1:11" s="53" customFormat="1" ht="20.100000000000001" hidden="1" customHeight="1">
      <c r="A263" s="2679" t="s">
        <v>3908</v>
      </c>
      <c r="B263" s="2679"/>
      <c r="C263" s="2660" t="s">
        <v>4023</v>
      </c>
      <c r="D263" s="2287" t="s">
        <v>4024</v>
      </c>
      <c r="E263" s="87">
        <v>45720</v>
      </c>
      <c r="F263" s="87">
        <f t="shared" ref="F263:F267" si="286">E263+5</f>
        <v>45725</v>
      </c>
      <c r="G263" s="87">
        <f t="shared" ref="G263:G266" si="287">E263+29</f>
        <v>45749</v>
      </c>
      <c r="H263" s="87">
        <f t="shared" ref="H263:H267" si="288">E263+32</f>
        <v>45752</v>
      </c>
      <c r="I263" s="87">
        <f t="shared" ref="I263:I267" si="289">E263+34</f>
        <v>45754</v>
      </c>
      <c r="J263" s="87">
        <f t="shared" ref="J263:J267" si="290">E263+40</f>
        <v>45760</v>
      </c>
      <c r="K263" s="87">
        <v>45355</v>
      </c>
    </row>
    <row r="264" spans="1:11" s="53" customFormat="1" ht="20.100000000000001" hidden="1" customHeight="1">
      <c r="A264" s="2679" t="s">
        <v>2260</v>
      </c>
      <c r="B264" s="2679"/>
      <c r="C264" s="2660" t="s">
        <v>3908</v>
      </c>
      <c r="D264" s="2287" t="s">
        <v>4025</v>
      </c>
      <c r="E264" s="87">
        <v>45729</v>
      </c>
      <c r="F264" s="87">
        <f t="shared" si="286"/>
        <v>45734</v>
      </c>
      <c r="G264" s="87">
        <f t="shared" si="287"/>
        <v>45758</v>
      </c>
      <c r="H264" s="87">
        <f t="shared" si="288"/>
        <v>45761</v>
      </c>
      <c r="I264" s="87">
        <f t="shared" si="289"/>
        <v>45763</v>
      </c>
      <c r="J264" s="87">
        <f t="shared" si="290"/>
        <v>45769</v>
      </c>
      <c r="K264" s="87">
        <v>45727</v>
      </c>
    </row>
    <row r="265" spans="1:11" s="53" customFormat="1" ht="20.100000000000001" hidden="1" customHeight="1">
      <c r="A265" s="2679" t="s">
        <v>4026</v>
      </c>
      <c r="B265" s="2679"/>
      <c r="C265" s="2660" t="s">
        <v>2324</v>
      </c>
      <c r="D265" s="2287" t="s">
        <v>4027</v>
      </c>
      <c r="E265" s="87">
        <v>45738</v>
      </c>
      <c r="F265" s="87">
        <f t="shared" si="286"/>
        <v>45743</v>
      </c>
      <c r="G265" s="87">
        <f t="shared" si="287"/>
        <v>45767</v>
      </c>
      <c r="H265" s="87">
        <f t="shared" si="288"/>
        <v>45770</v>
      </c>
      <c r="I265" s="87">
        <f t="shared" si="289"/>
        <v>45772</v>
      </c>
      <c r="J265" s="87">
        <f t="shared" si="290"/>
        <v>45778</v>
      </c>
      <c r="K265" s="87">
        <v>46099</v>
      </c>
    </row>
    <row r="266" spans="1:11" s="53" customFormat="1" ht="20.100000000000001" hidden="1" customHeight="1">
      <c r="A266" s="2679"/>
      <c r="B266" s="2679"/>
      <c r="C266" s="2660" t="s">
        <v>2239</v>
      </c>
      <c r="D266" s="2287" t="s">
        <v>4028</v>
      </c>
      <c r="E266" s="87">
        <v>45747</v>
      </c>
      <c r="F266" s="87">
        <f t="shared" si="286"/>
        <v>45752</v>
      </c>
      <c r="G266" s="87">
        <f t="shared" si="287"/>
        <v>45776</v>
      </c>
      <c r="H266" s="87">
        <f t="shared" si="288"/>
        <v>45779</v>
      </c>
      <c r="I266" s="87">
        <f t="shared" si="289"/>
        <v>45781</v>
      </c>
      <c r="J266" s="87">
        <f t="shared" si="290"/>
        <v>45787</v>
      </c>
      <c r="K266" s="87">
        <v>46471</v>
      </c>
    </row>
    <row r="267" spans="1:11" s="30" customFormat="1" ht="20.100000000000001" hidden="1" customHeight="1">
      <c r="A267" s="2679" t="s">
        <v>4029</v>
      </c>
      <c r="B267" s="2679"/>
      <c r="C267" s="2660" t="s">
        <v>2257</v>
      </c>
      <c r="D267" s="2287" t="s">
        <v>4030</v>
      </c>
      <c r="E267" s="87">
        <v>45757</v>
      </c>
      <c r="F267" s="87">
        <f t="shared" si="286"/>
        <v>45762</v>
      </c>
      <c r="G267" s="706"/>
      <c r="H267" s="87">
        <f t="shared" si="288"/>
        <v>45789</v>
      </c>
      <c r="I267" s="87">
        <f t="shared" si="289"/>
        <v>45791</v>
      </c>
      <c r="J267" s="87">
        <f t="shared" si="290"/>
        <v>45797</v>
      </c>
      <c r="K267" s="87">
        <v>45749</v>
      </c>
    </row>
    <row r="268" spans="1:11" s="30" customFormat="1" ht="20.100000000000001" hidden="1" customHeight="1">
      <c r="A268" s="2679" t="s">
        <v>2257</v>
      </c>
      <c r="B268" s="2679"/>
      <c r="C268" s="2660" t="s">
        <v>2241</v>
      </c>
      <c r="D268" s="2287" t="s">
        <v>4031</v>
      </c>
      <c r="E268" s="87">
        <v>45760</v>
      </c>
      <c r="F268" s="87">
        <f t="shared" ref="F268:F271" si="291">E268+5</f>
        <v>45765</v>
      </c>
      <c r="G268" s="706"/>
      <c r="H268" s="87">
        <f t="shared" ref="H268:H271" si="292">E268+32</f>
        <v>45792</v>
      </c>
      <c r="I268" s="87">
        <f t="shared" ref="I268:I271" si="293">E268+34</f>
        <v>45794</v>
      </c>
      <c r="J268" s="87">
        <f t="shared" ref="J268:J271" si="294">E268+40</f>
        <v>45800</v>
      </c>
      <c r="K268" s="87">
        <v>45756</v>
      </c>
    </row>
    <row r="269" spans="1:11" s="30" customFormat="1" ht="20.100000000000001" hidden="1" customHeight="1">
      <c r="A269" s="2679"/>
      <c r="B269" s="2679"/>
      <c r="C269" s="2660" t="s">
        <v>3932</v>
      </c>
      <c r="D269" s="2287" t="s">
        <v>4032</v>
      </c>
      <c r="E269" s="87">
        <v>45769</v>
      </c>
      <c r="F269" s="87">
        <f t="shared" si="291"/>
        <v>45774</v>
      </c>
      <c r="G269" s="706"/>
      <c r="H269" s="87">
        <f t="shared" si="292"/>
        <v>45801</v>
      </c>
      <c r="I269" s="87">
        <f t="shared" si="293"/>
        <v>45803</v>
      </c>
      <c r="J269" s="87">
        <f t="shared" si="294"/>
        <v>45809</v>
      </c>
      <c r="K269" s="87">
        <v>45763</v>
      </c>
    </row>
    <row r="270" spans="1:11" s="30" customFormat="1" ht="20.100000000000001" hidden="1" customHeight="1">
      <c r="A270" s="2679" t="s">
        <v>4033</v>
      </c>
      <c r="B270" s="2679"/>
      <c r="C270" s="2660" t="s">
        <v>2245</v>
      </c>
      <c r="D270" s="2287" t="s">
        <v>4034</v>
      </c>
      <c r="E270" s="87">
        <v>45776</v>
      </c>
      <c r="F270" s="87">
        <f t="shared" si="291"/>
        <v>45781</v>
      </c>
      <c r="G270" s="706"/>
      <c r="H270" s="87">
        <f t="shared" si="292"/>
        <v>45808</v>
      </c>
      <c r="I270" s="87">
        <f t="shared" si="293"/>
        <v>45810</v>
      </c>
      <c r="J270" s="87">
        <f t="shared" si="294"/>
        <v>45816</v>
      </c>
      <c r="K270" s="87">
        <v>45770</v>
      </c>
    </row>
    <row r="271" spans="1:11" s="30" customFormat="1" ht="20.100000000000001" hidden="1" customHeight="1">
      <c r="A271" s="2679" t="s">
        <v>4035</v>
      </c>
      <c r="B271" s="2679"/>
      <c r="C271" s="2660" t="s">
        <v>3767</v>
      </c>
      <c r="D271" s="2287" t="s">
        <v>4036</v>
      </c>
      <c r="E271" s="87">
        <v>45785</v>
      </c>
      <c r="F271" s="87">
        <f t="shared" si="291"/>
        <v>45790</v>
      </c>
      <c r="G271" s="706"/>
      <c r="H271" s="87">
        <f t="shared" si="292"/>
        <v>45817</v>
      </c>
      <c r="I271" s="87">
        <f t="shared" si="293"/>
        <v>45819</v>
      </c>
      <c r="J271" s="87">
        <f t="shared" si="294"/>
        <v>45825</v>
      </c>
      <c r="K271" s="87">
        <v>45777</v>
      </c>
    </row>
    <row r="272" spans="1:11" s="30" customFormat="1" ht="20.100000000000001" hidden="1" customHeight="1">
      <c r="A272" s="126"/>
      <c r="B272" s="126"/>
      <c r="C272" s="2660" t="s">
        <v>3755</v>
      </c>
      <c r="D272" s="2287" t="s">
        <v>4037</v>
      </c>
      <c r="E272" s="87">
        <v>45791</v>
      </c>
      <c r="F272" s="87">
        <f t="shared" ref="F272:F275" si="295">E272+5</f>
        <v>45796</v>
      </c>
      <c r="G272" s="706"/>
      <c r="H272" s="87">
        <f t="shared" ref="H272:H275" si="296">E272+32</f>
        <v>45823</v>
      </c>
      <c r="I272" s="87">
        <f t="shared" ref="I272:I275" si="297">E272+34</f>
        <v>45825</v>
      </c>
      <c r="J272" s="87">
        <f t="shared" ref="J272:J275" si="298">E272+40</f>
        <v>45831</v>
      </c>
      <c r="K272" s="87">
        <v>45784</v>
      </c>
    </row>
    <row r="273" spans="1:11" s="30" customFormat="1" ht="20.100000000000001" hidden="1" customHeight="1">
      <c r="A273" s="126"/>
      <c r="B273" s="126"/>
      <c r="C273" s="2660" t="s">
        <v>3758</v>
      </c>
      <c r="D273" s="2287" t="s">
        <v>4038</v>
      </c>
      <c r="E273" s="87">
        <v>45798</v>
      </c>
      <c r="F273" s="87">
        <f t="shared" si="295"/>
        <v>45803</v>
      </c>
      <c r="G273" s="706"/>
      <c r="H273" s="87">
        <f t="shared" si="296"/>
        <v>45830</v>
      </c>
      <c r="I273" s="87">
        <f t="shared" si="297"/>
        <v>45832</v>
      </c>
      <c r="J273" s="87">
        <f t="shared" si="298"/>
        <v>45838</v>
      </c>
      <c r="K273" s="2661">
        <v>45791</v>
      </c>
    </row>
    <row r="274" spans="1:11" s="30" customFormat="1" ht="20.100000000000001" hidden="1" customHeight="1">
      <c r="A274" s="126"/>
      <c r="B274" s="126"/>
      <c r="C274" s="2660" t="s">
        <v>3919</v>
      </c>
      <c r="D274" s="2287" t="s">
        <v>4039</v>
      </c>
      <c r="E274" s="87">
        <v>45802</v>
      </c>
      <c r="F274" s="87">
        <f t="shared" si="295"/>
        <v>45807</v>
      </c>
      <c r="G274" s="706"/>
      <c r="H274" s="87">
        <f t="shared" si="296"/>
        <v>45834</v>
      </c>
      <c r="I274" s="87">
        <f t="shared" si="297"/>
        <v>45836</v>
      </c>
      <c r="J274" s="87">
        <f t="shared" si="298"/>
        <v>45842</v>
      </c>
      <c r="K274" s="2661">
        <v>45798</v>
      </c>
    </row>
    <row r="275" spans="1:11" s="30" customFormat="1" ht="20.100000000000001" hidden="1" customHeight="1">
      <c r="A275" s="126"/>
      <c r="B275" s="126"/>
      <c r="C275" s="2660" t="s">
        <v>2251</v>
      </c>
      <c r="D275" s="2287" t="s">
        <v>4040</v>
      </c>
      <c r="E275" s="87">
        <v>45808</v>
      </c>
      <c r="F275" s="87">
        <f t="shared" si="295"/>
        <v>45813</v>
      </c>
      <c r="G275" s="706"/>
      <c r="H275" s="87">
        <f t="shared" si="296"/>
        <v>45840</v>
      </c>
      <c r="I275" s="87">
        <f t="shared" si="297"/>
        <v>45842</v>
      </c>
      <c r="J275" s="87">
        <f t="shared" si="298"/>
        <v>45848</v>
      </c>
      <c r="K275" s="2661">
        <v>45805</v>
      </c>
    </row>
    <row r="276" spans="1:11" s="30" customFormat="1" ht="20.100000000000001" hidden="1" customHeight="1">
      <c r="A276" s="126"/>
      <c r="B276" s="126"/>
      <c r="C276" s="2466" t="s">
        <v>3762</v>
      </c>
      <c r="D276" s="2287" t="s">
        <v>4041</v>
      </c>
      <c r="E276" s="87">
        <v>45819</v>
      </c>
      <c r="F276" s="87">
        <f t="shared" ref="F276:F280" si="299">E276+5</f>
        <v>45824</v>
      </c>
      <c r="G276" s="706"/>
      <c r="H276" s="87">
        <f t="shared" ref="H276:H280" si="300">E276+32</f>
        <v>45851</v>
      </c>
      <c r="I276" s="87">
        <f t="shared" ref="I276:I280" si="301">E276+34</f>
        <v>45853</v>
      </c>
      <c r="J276" s="87">
        <f t="shared" ref="J276:J280" si="302">E276+40</f>
        <v>45859</v>
      </c>
      <c r="K276" s="2661">
        <v>45812</v>
      </c>
    </row>
    <row r="277" spans="1:11" s="30" customFormat="1" ht="20.100000000000001" hidden="1" customHeight="1">
      <c r="A277" s="126"/>
      <c r="B277" s="126"/>
      <c r="C277" s="2466" t="s">
        <v>3764</v>
      </c>
      <c r="D277" s="2287" t="s">
        <v>4042</v>
      </c>
      <c r="E277" s="87">
        <v>45827</v>
      </c>
      <c r="F277" s="706">
        <f t="shared" si="299"/>
        <v>45832</v>
      </c>
      <c r="G277" s="706"/>
      <c r="H277" s="87">
        <f t="shared" si="300"/>
        <v>45859</v>
      </c>
      <c r="I277" s="87">
        <f t="shared" si="301"/>
        <v>45861</v>
      </c>
      <c r="J277" s="87">
        <f t="shared" si="302"/>
        <v>45867</v>
      </c>
      <c r="K277" s="2661">
        <v>45819</v>
      </c>
    </row>
    <row r="278" spans="1:11" s="30" customFormat="1" ht="20.100000000000001" hidden="1" customHeight="1">
      <c r="A278" s="126"/>
      <c r="B278" s="126"/>
      <c r="C278" s="2466" t="s">
        <v>4023</v>
      </c>
      <c r="D278" s="2287" t="s">
        <v>4043</v>
      </c>
      <c r="E278" s="87">
        <v>45832</v>
      </c>
      <c r="F278" s="706">
        <f t="shared" si="299"/>
        <v>45837</v>
      </c>
      <c r="G278" s="706"/>
      <c r="H278" s="87">
        <f t="shared" si="300"/>
        <v>45864</v>
      </c>
      <c r="I278" s="87">
        <f t="shared" si="301"/>
        <v>45866</v>
      </c>
      <c r="J278" s="87">
        <f t="shared" si="302"/>
        <v>45872</v>
      </c>
      <c r="K278" s="2661">
        <v>45826</v>
      </c>
    </row>
    <row r="279" spans="1:11" s="30" customFormat="1" ht="20.100000000000001" hidden="1" customHeight="1">
      <c r="A279" s="126"/>
      <c r="B279" s="126"/>
      <c r="C279" s="2466" t="s">
        <v>2247</v>
      </c>
      <c r="D279" s="2287" t="s">
        <v>4044</v>
      </c>
      <c r="E279" s="87">
        <v>45838</v>
      </c>
      <c r="F279" s="706">
        <f t="shared" si="299"/>
        <v>45843</v>
      </c>
      <c r="G279" s="706"/>
      <c r="H279" s="87">
        <f t="shared" si="300"/>
        <v>45870</v>
      </c>
      <c r="I279" s="87">
        <f t="shared" si="301"/>
        <v>45872</v>
      </c>
      <c r="J279" s="87">
        <f t="shared" si="302"/>
        <v>45878</v>
      </c>
      <c r="K279" s="2661">
        <v>45833</v>
      </c>
    </row>
    <row r="280" spans="1:11" s="30" customFormat="1" ht="20.100000000000001" hidden="1" customHeight="1">
      <c r="A280" s="126"/>
      <c r="B280" s="126"/>
      <c r="C280" s="2466" t="s">
        <v>3908</v>
      </c>
      <c r="D280" s="2287" t="s">
        <v>4045</v>
      </c>
      <c r="E280" s="87">
        <v>45849</v>
      </c>
      <c r="F280" s="706">
        <f t="shared" si="299"/>
        <v>45854</v>
      </c>
      <c r="G280" s="706"/>
      <c r="H280" s="87">
        <f t="shared" si="300"/>
        <v>45881</v>
      </c>
      <c r="I280" s="87">
        <f t="shared" si="301"/>
        <v>45883</v>
      </c>
      <c r="J280" s="87">
        <f t="shared" si="302"/>
        <v>45889</v>
      </c>
      <c r="K280" s="1052">
        <v>45840</v>
      </c>
    </row>
    <row r="281" spans="1:11" s="30" customFormat="1" ht="20.100000000000001" hidden="1" customHeight="1">
      <c r="A281" s="126"/>
      <c r="B281" s="126"/>
      <c r="C281" s="2466" t="s">
        <v>2324</v>
      </c>
      <c r="D281" s="2287" t="s">
        <v>4046</v>
      </c>
      <c r="E281" s="87">
        <v>45854</v>
      </c>
      <c r="F281" s="706">
        <f t="shared" ref="F281:F285" si="303">E281+5</f>
        <v>45859</v>
      </c>
      <c r="G281" s="706">
        <f>E281+29</f>
        <v>45883</v>
      </c>
      <c r="H281" s="87">
        <f t="shared" ref="H281:H285" si="304">E281+32</f>
        <v>45886</v>
      </c>
      <c r="I281" s="87">
        <f t="shared" ref="I281:I285" si="305">E281+34</f>
        <v>45888</v>
      </c>
      <c r="J281" s="87">
        <f t="shared" ref="J281:J285" si="306">E281+40</f>
        <v>45894</v>
      </c>
      <c r="K281" s="1052">
        <v>45847</v>
      </c>
    </row>
    <row r="282" spans="1:11" s="30" customFormat="1" ht="20.100000000000001" hidden="1" customHeight="1">
      <c r="A282" s="126"/>
      <c r="B282" s="126"/>
      <c r="C282" s="2466" t="s">
        <v>2239</v>
      </c>
      <c r="D282" s="2287" t="s">
        <v>4047</v>
      </c>
      <c r="E282" s="87">
        <v>45860</v>
      </c>
      <c r="F282" s="706">
        <f t="shared" si="303"/>
        <v>45865</v>
      </c>
      <c r="G282" s="706"/>
      <c r="H282" s="87">
        <f t="shared" si="304"/>
        <v>45892</v>
      </c>
      <c r="I282" s="87">
        <f t="shared" si="305"/>
        <v>45894</v>
      </c>
      <c r="J282" s="87">
        <f t="shared" si="306"/>
        <v>45900</v>
      </c>
      <c r="K282" s="1052">
        <v>45854</v>
      </c>
    </row>
    <row r="283" spans="1:11" s="30" customFormat="1" ht="20.100000000000001" hidden="1" customHeight="1">
      <c r="A283" s="126"/>
      <c r="B283" s="126"/>
      <c r="C283" s="2662" t="s">
        <v>4048</v>
      </c>
      <c r="D283" s="2287" t="s">
        <v>4049</v>
      </c>
      <c r="E283" s="87">
        <v>45860</v>
      </c>
      <c r="F283" s="706">
        <f t="shared" si="303"/>
        <v>45865</v>
      </c>
      <c r="G283" s="706"/>
      <c r="H283" s="87">
        <f t="shared" si="304"/>
        <v>45892</v>
      </c>
      <c r="I283" s="87">
        <f t="shared" si="305"/>
        <v>45894</v>
      </c>
      <c r="J283" s="87">
        <f t="shared" si="306"/>
        <v>45900</v>
      </c>
      <c r="K283" s="1052">
        <v>45861</v>
      </c>
    </row>
    <row r="284" spans="1:11" s="30" customFormat="1" ht="20.100000000000001" hidden="1" customHeight="1">
      <c r="A284" s="126"/>
      <c r="B284" s="126"/>
      <c r="C284" s="2466" t="s">
        <v>2257</v>
      </c>
      <c r="D284" s="2287" t="s">
        <v>4050</v>
      </c>
      <c r="E284" s="87">
        <v>45867</v>
      </c>
      <c r="F284" s="706">
        <f t="shared" si="303"/>
        <v>45872</v>
      </c>
      <c r="G284" s="706"/>
      <c r="H284" s="87">
        <f t="shared" si="304"/>
        <v>45899</v>
      </c>
      <c r="I284" s="87">
        <f t="shared" si="305"/>
        <v>45901</v>
      </c>
      <c r="J284" s="87">
        <f t="shared" si="306"/>
        <v>45907</v>
      </c>
      <c r="K284" s="1052">
        <v>45868</v>
      </c>
    </row>
    <row r="285" spans="1:11" s="30" customFormat="1" ht="20.100000000000001" hidden="1" customHeight="1">
      <c r="A285" s="126"/>
      <c r="B285" s="126"/>
      <c r="C285" s="2663" t="s">
        <v>3932</v>
      </c>
      <c r="D285" s="2287" t="s">
        <v>4051</v>
      </c>
      <c r="E285" s="87">
        <v>45874</v>
      </c>
      <c r="F285" s="706">
        <f t="shared" si="303"/>
        <v>45879</v>
      </c>
      <c r="G285" s="706"/>
      <c r="H285" s="87">
        <f t="shared" si="304"/>
        <v>45906</v>
      </c>
      <c r="I285" s="87">
        <f t="shared" si="305"/>
        <v>45908</v>
      </c>
      <c r="J285" s="87">
        <f t="shared" si="306"/>
        <v>45914</v>
      </c>
      <c r="K285" s="1052">
        <v>45875</v>
      </c>
    </row>
    <row r="286" spans="1:11" s="30" customFormat="1" ht="20.100000000000001" hidden="1" customHeight="1">
      <c r="A286" s="126"/>
      <c r="B286" s="126"/>
      <c r="C286" s="2466" t="s">
        <v>4052</v>
      </c>
      <c r="D286" s="2287" t="s">
        <v>4053</v>
      </c>
      <c r="E286" s="87">
        <v>45881</v>
      </c>
      <c r="F286" s="706">
        <f>E286+5</f>
        <v>45886</v>
      </c>
      <c r="G286" s="706"/>
      <c r="H286" s="87">
        <f>E286+32</f>
        <v>45913</v>
      </c>
      <c r="I286" s="87">
        <f>E286+34</f>
        <v>45915</v>
      </c>
      <c r="J286" s="87">
        <f>E286+40</f>
        <v>45921</v>
      </c>
      <c r="K286" s="1052">
        <f t="shared" ref="K286:K288" si="307">K285+7</f>
        <v>45882</v>
      </c>
    </row>
    <row r="287" spans="1:11" s="30" customFormat="1" ht="20.100000000000001" hidden="1" customHeight="1">
      <c r="A287" s="126"/>
      <c r="B287" s="126"/>
      <c r="C287" s="2466" t="s">
        <v>2245</v>
      </c>
      <c r="D287" s="2287" t="s">
        <v>4054</v>
      </c>
      <c r="E287" s="87">
        <v>45888</v>
      </c>
      <c r="F287" s="706">
        <f>E287+5</f>
        <v>45893</v>
      </c>
      <c r="G287" s="706"/>
      <c r="H287" s="87">
        <f>E287+32</f>
        <v>45920</v>
      </c>
      <c r="I287" s="87">
        <f>E287+34</f>
        <v>45922</v>
      </c>
      <c r="J287" s="87">
        <f>E287+40</f>
        <v>45928</v>
      </c>
      <c r="K287" s="1052">
        <f t="shared" si="307"/>
        <v>45889</v>
      </c>
    </row>
    <row r="288" spans="1:11" s="30" customFormat="1" ht="20.100000000000001" hidden="1" customHeight="1">
      <c r="A288" s="126"/>
      <c r="B288" s="126"/>
      <c r="C288" s="2664" t="s">
        <v>3767</v>
      </c>
      <c r="D288" s="2492" t="s">
        <v>4055</v>
      </c>
      <c r="E288" s="87">
        <v>45895</v>
      </c>
      <c r="F288" s="706">
        <f>E288+5</f>
        <v>45900</v>
      </c>
      <c r="G288" s="706"/>
      <c r="H288" s="87">
        <f>E288+32</f>
        <v>45927</v>
      </c>
      <c r="I288" s="87">
        <f>E288+34</f>
        <v>45929</v>
      </c>
      <c r="J288" s="87">
        <f>E288+40</f>
        <v>45935</v>
      </c>
      <c r="K288" s="1052">
        <f t="shared" si="307"/>
        <v>45896</v>
      </c>
    </row>
    <row r="289" spans="1:9" ht="20.100000000000001" customHeight="1">
      <c r="C289" s="27"/>
      <c r="D289" s="27"/>
      <c r="E289" s="27"/>
      <c r="F289" s="27"/>
      <c r="G289" s="27"/>
      <c r="H289" s="27"/>
    </row>
    <row r="290" spans="1:9" s="53" customFormat="1" ht="20.100000000000001" hidden="1" customHeight="1">
      <c r="A290" s="2679"/>
      <c r="B290" s="2679"/>
      <c r="C290" s="4610" t="s">
        <v>156</v>
      </c>
      <c r="D290" s="4611"/>
      <c r="E290" s="4607" t="s">
        <v>100</v>
      </c>
      <c r="F290" s="2346" t="s">
        <v>158</v>
      </c>
      <c r="G290" s="90" t="s">
        <v>247</v>
      </c>
      <c r="H290" s="90" t="s">
        <v>223</v>
      </c>
    </row>
    <row r="291" spans="1:9" s="53" customFormat="1" ht="20.100000000000001" hidden="1" customHeight="1" thickBot="1">
      <c r="A291" s="2679"/>
      <c r="B291" s="2677" t="s">
        <v>3631</v>
      </c>
      <c r="C291" s="4612"/>
      <c r="D291" s="4613"/>
      <c r="E291" s="4608"/>
      <c r="F291" s="2666" t="s">
        <v>3163</v>
      </c>
      <c r="G291" s="92" t="s">
        <v>1934</v>
      </c>
      <c r="H291" s="92" t="s">
        <v>3709</v>
      </c>
    </row>
    <row r="292" spans="1:9" s="30" customFormat="1" ht="20.100000000000001" hidden="1" customHeight="1" thickTop="1">
      <c r="A292" s="2679" t="s">
        <v>4035</v>
      </c>
      <c r="B292" s="2679"/>
      <c r="C292" s="2660" t="s">
        <v>3767</v>
      </c>
      <c r="D292" s="2287" t="s">
        <v>4036</v>
      </c>
      <c r="E292" s="88">
        <v>45785</v>
      </c>
      <c r="F292" s="87">
        <f t="shared" ref="F292:F298" si="308">E292+32</f>
        <v>45817</v>
      </c>
      <c r="G292" s="87">
        <f t="shared" ref="G292:G298" si="309">E292+34</f>
        <v>45819</v>
      </c>
      <c r="H292" s="87">
        <f t="shared" ref="H292:H298" si="310">E292+40</f>
        <v>45825</v>
      </c>
    </row>
    <row r="293" spans="1:9" s="30" customFormat="1" ht="20.100000000000001" hidden="1" customHeight="1">
      <c r="A293" s="126"/>
      <c r="B293" s="126"/>
      <c r="C293" s="2660" t="s">
        <v>3755</v>
      </c>
      <c r="D293" s="2287" t="s">
        <v>4037</v>
      </c>
      <c r="E293" s="87">
        <v>45791</v>
      </c>
      <c r="F293" s="87">
        <f t="shared" si="308"/>
        <v>45823</v>
      </c>
      <c r="G293" s="87">
        <f t="shared" si="309"/>
        <v>45825</v>
      </c>
      <c r="H293" s="87">
        <f t="shared" si="310"/>
        <v>45831</v>
      </c>
    </row>
    <row r="294" spans="1:9" s="30" customFormat="1" ht="20.100000000000001" hidden="1" customHeight="1">
      <c r="A294" s="126"/>
      <c r="B294" s="126"/>
      <c r="C294" s="2660" t="s">
        <v>3758</v>
      </c>
      <c r="D294" s="2287" t="s">
        <v>4038</v>
      </c>
      <c r="E294" s="87">
        <v>45798</v>
      </c>
      <c r="F294" s="87">
        <f t="shared" si="308"/>
        <v>45830</v>
      </c>
      <c r="G294" s="87">
        <f t="shared" si="309"/>
        <v>45832</v>
      </c>
      <c r="H294" s="87">
        <f t="shared" si="310"/>
        <v>45838</v>
      </c>
    </row>
    <row r="295" spans="1:9" s="30" customFormat="1" ht="20.100000000000001" hidden="1" customHeight="1">
      <c r="A295" s="126"/>
      <c r="B295" s="126"/>
      <c r="C295" s="2660" t="s">
        <v>3919</v>
      </c>
      <c r="D295" s="2287" t="s">
        <v>4039</v>
      </c>
      <c r="E295" s="87">
        <v>45802</v>
      </c>
      <c r="F295" s="87">
        <f t="shared" si="308"/>
        <v>45834</v>
      </c>
      <c r="G295" s="87">
        <f t="shared" si="309"/>
        <v>45836</v>
      </c>
      <c r="H295" s="87">
        <f t="shared" si="310"/>
        <v>45842</v>
      </c>
    </row>
    <row r="296" spans="1:9" s="30" customFormat="1" ht="20.100000000000001" hidden="1" customHeight="1">
      <c r="A296" s="126"/>
      <c r="B296" s="126"/>
      <c r="C296" s="2660" t="s">
        <v>2251</v>
      </c>
      <c r="D296" s="2287" t="s">
        <v>4040</v>
      </c>
      <c r="E296" s="87">
        <v>45808</v>
      </c>
      <c r="F296" s="87">
        <f t="shared" si="308"/>
        <v>45840</v>
      </c>
      <c r="G296" s="87">
        <f t="shared" si="309"/>
        <v>45842</v>
      </c>
      <c r="H296" s="87">
        <f t="shared" si="310"/>
        <v>45848</v>
      </c>
    </row>
    <row r="297" spans="1:9" s="30" customFormat="1" ht="20.100000000000001" hidden="1" customHeight="1">
      <c r="A297" s="126"/>
      <c r="B297" s="126"/>
      <c r="C297" s="2466" t="s">
        <v>3762</v>
      </c>
      <c r="D297" s="2287" t="s">
        <v>4041</v>
      </c>
      <c r="E297" s="87">
        <v>45819</v>
      </c>
      <c r="F297" s="87">
        <f t="shared" si="308"/>
        <v>45851</v>
      </c>
      <c r="G297" s="87">
        <f t="shared" si="309"/>
        <v>45853</v>
      </c>
      <c r="H297" s="87">
        <f t="shared" si="310"/>
        <v>45859</v>
      </c>
    </row>
    <row r="298" spans="1:9" s="30" customFormat="1" ht="20.100000000000001" hidden="1" customHeight="1">
      <c r="A298" s="126"/>
      <c r="B298" s="126"/>
      <c r="C298" s="2466" t="s">
        <v>3764</v>
      </c>
      <c r="D298" s="2287" t="s">
        <v>4042</v>
      </c>
      <c r="E298" s="87">
        <v>45827</v>
      </c>
      <c r="F298" s="87">
        <f t="shared" si="308"/>
        <v>45859</v>
      </c>
      <c r="G298" s="87">
        <f t="shared" si="309"/>
        <v>45861</v>
      </c>
      <c r="H298" s="87">
        <f t="shared" si="310"/>
        <v>45867</v>
      </c>
    </row>
    <row r="299" spans="1:9" s="30" customFormat="1" ht="20.100000000000001" hidden="1" customHeight="1">
      <c r="A299" s="126"/>
      <c r="B299" s="1376" t="e">
        <f>WEEKNUM(#REF!)</f>
        <v>#REF!</v>
      </c>
      <c r="C299" s="2466" t="s">
        <v>4023</v>
      </c>
      <c r="D299" s="2287" t="s">
        <v>4043</v>
      </c>
      <c r="E299" s="87">
        <v>45832</v>
      </c>
      <c r="F299" s="87">
        <f t="shared" ref="F299:F313" si="311">E299+30</f>
        <v>45862</v>
      </c>
      <c r="G299" s="87">
        <f t="shared" ref="G299:G313" si="312">F299+3</f>
        <v>45865</v>
      </c>
      <c r="H299" s="87">
        <f t="shared" ref="H299:H313" si="313">G299+6</f>
        <v>45871</v>
      </c>
    </row>
    <row r="300" spans="1:9" s="30" customFormat="1" ht="20.100000000000001" hidden="1" customHeight="1">
      <c r="A300" s="126"/>
      <c r="B300" s="1376" t="e">
        <f>WEEKNUM(#REF!)</f>
        <v>#REF!</v>
      </c>
      <c r="C300" s="2466" t="s">
        <v>2247</v>
      </c>
      <c r="D300" s="2287" t="s">
        <v>4044</v>
      </c>
      <c r="E300" s="87">
        <v>45838</v>
      </c>
      <c r="F300" s="87">
        <f t="shared" si="311"/>
        <v>45868</v>
      </c>
      <c r="G300" s="87">
        <f t="shared" si="312"/>
        <v>45871</v>
      </c>
      <c r="H300" s="87">
        <f t="shared" si="313"/>
        <v>45877</v>
      </c>
    </row>
    <row r="301" spans="1:9" s="30" customFormat="1" ht="20.100000000000001" hidden="1" customHeight="1">
      <c r="A301" s="126"/>
      <c r="B301" s="1376" t="e">
        <f>WEEKNUM(#REF!)</f>
        <v>#REF!</v>
      </c>
      <c r="C301" s="2466" t="s">
        <v>3908</v>
      </c>
      <c r="D301" s="2287" t="s">
        <v>4045</v>
      </c>
      <c r="E301" s="87">
        <v>45849</v>
      </c>
      <c r="F301" s="87">
        <f t="shared" si="311"/>
        <v>45879</v>
      </c>
      <c r="G301" s="87">
        <f t="shared" si="312"/>
        <v>45882</v>
      </c>
      <c r="H301" s="87">
        <f t="shared" si="313"/>
        <v>45888</v>
      </c>
    </row>
    <row r="302" spans="1:9" s="30" customFormat="1" ht="20.100000000000001" hidden="1" customHeight="1">
      <c r="A302" s="126"/>
      <c r="B302" s="1376" t="e">
        <f>WEEKNUM(#REF!)</f>
        <v>#REF!</v>
      </c>
      <c r="C302" s="2466" t="s">
        <v>2324</v>
      </c>
      <c r="D302" s="2287" t="s">
        <v>4046</v>
      </c>
      <c r="E302" s="87">
        <v>45855</v>
      </c>
      <c r="F302" s="87">
        <f t="shared" si="311"/>
        <v>45885</v>
      </c>
      <c r="G302" s="87">
        <f t="shared" si="312"/>
        <v>45888</v>
      </c>
      <c r="H302" s="87">
        <f t="shared" si="313"/>
        <v>45894</v>
      </c>
    </row>
    <row r="303" spans="1:9" s="30" customFormat="1" ht="20.100000000000001" hidden="1" customHeight="1">
      <c r="A303" s="126"/>
      <c r="B303" s="1376" t="e">
        <f>WEEKNUM(#REF!)</f>
        <v>#REF!</v>
      </c>
      <c r="C303" s="2466" t="s">
        <v>2239</v>
      </c>
      <c r="D303" s="2287" t="s">
        <v>4047</v>
      </c>
      <c r="E303" s="87">
        <v>45861</v>
      </c>
      <c r="F303" s="87">
        <f t="shared" si="311"/>
        <v>45891</v>
      </c>
      <c r="G303" s="87">
        <f t="shared" si="312"/>
        <v>45894</v>
      </c>
      <c r="H303" s="87">
        <f t="shared" si="313"/>
        <v>45900</v>
      </c>
    </row>
    <row r="304" spans="1:9" s="30" customFormat="1" ht="20.100000000000001" hidden="1" customHeight="1">
      <c r="A304" s="126"/>
      <c r="B304" s="1376" t="e">
        <f>WEEKNUM(#REF!)</f>
        <v>#REF!</v>
      </c>
      <c r="C304" s="2662" t="s">
        <v>4048</v>
      </c>
      <c r="D304" s="2287" t="s">
        <v>4049</v>
      </c>
      <c r="E304" s="2743">
        <v>45869</v>
      </c>
      <c r="F304" s="87">
        <f t="shared" si="311"/>
        <v>45899</v>
      </c>
      <c r="G304" s="87">
        <f t="shared" si="312"/>
        <v>45902</v>
      </c>
      <c r="H304" s="87">
        <f t="shared" si="313"/>
        <v>45908</v>
      </c>
    </row>
    <row r="305" spans="1:8" s="30" customFormat="1" ht="20.100000000000001" hidden="1" customHeight="1">
      <c r="A305" s="2778" t="s">
        <v>2257</v>
      </c>
      <c r="B305" s="1376" t="e">
        <f>WEEKNUM(#REF!)</f>
        <v>#REF!</v>
      </c>
      <c r="C305" s="2751" t="s">
        <v>4056</v>
      </c>
      <c r="D305" s="2287" t="s">
        <v>4050</v>
      </c>
      <c r="E305" s="87">
        <v>45874</v>
      </c>
      <c r="F305" s="87">
        <f t="shared" si="311"/>
        <v>45904</v>
      </c>
      <c r="G305" s="87">
        <f t="shared" si="312"/>
        <v>45907</v>
      </c>
      <c r="H305" s="87">
        <f t="shared" si="313"/>
        <v>45913</v>
      </c>
    </row>
    <row r="306" spans="1:8" s="30" customFormat="1" ht="20.100000000000001" hidden="1" customHeight="1">
      <c r="A306" s="2778"/>
      <c r="B306" s="1376" t="e">
        <f>WEEKNUM(#REF!)</f>
        <v>#REF!</v>
      </c>
      <c r="C306" s="2663" t="s">
        <v>3932</v>
      </c>
      <c r="D306" s="2287" t="s">
        <v>4051</v>
      </c>
      <c r="E306" s="87">
        <v>45887</v>
      </c>
      <c r="F306" s="87">
        <f t="shared" si="311"/>
        <v>45917</v>
      </c>
      <c r="G306" s="87">
        <f t="shared" si="312"/>
        <v>45920</v>
      </c>
      <c r="H306" s="87">
        <f t="shared" si="313"/>
        <v>45926</v>
      </c>
    </row>
    <row r="307" spans="1:8" s="30" customFormat="1" ht="20.100000000000001" hidden="1" customHeight="1">
      <c r="A307" s="2778" t="s">
        <v>4052</v>
      </c>
      <c r="B307" s="1376" t="e">
        <f>WEEKNUM(#REF!)</f>
        <v>#REF!</v>
      </c>
      <c r="C307" s="2466" t="s">
        <v>3580</v>
      </c>
      <c r="D307" s="2287" t="s">
        <v>4053</v>
      </c>
      <c r="E307" s="87">
        <v>45891</v>
      </c>
      <c r="F307" s="87">
        <f t="shared" si="311"/>
        <v>45921</v>
      </c>
      <c r="G307" s="87">
        <f t="shared" si="312"/>
        <v>45924</v>
      </c>
      <c r="H307" s="87">
        <f t="shared" si="313"/>
        <v>45930</v>
      </c>
    </row>
    <row r="308" spans="1:8" s="30" customFormat="1" ht="20.100000000000001" hidden="1" customHeight="1">
      <c r="A308" s="2778" t="s">
        <v>4057</v>
      </c>
      <c r="B308" s="1376" t="e">
        <f>WEEKNUM(#REF!)</f>
        <v>#REF!</v>
      </c>
      <c r="C308" s="2662" t="s">
        <v>3767</v>
      </c>
      <c r="D308" s="2287" t="s">
        <v>4054</v>
      </c>
      <c r="E308" s="87">
        <v>45898</v>
      </c>
      <c r="F308" s="87">
        <f t="shared" si="311"/>
        <v>45928</v>
      </c>
      <c r="G308" s="87">
        <f t="shared" si="312"/>
        <v>45931</v>
      </c>
      <c r="H308" s="87">
        <f t="shared" si="313"/>
        <v>45937</v>
      </c>
    </row>
    <row r="309" spans="1:8" s="30" customFormat="1" ht="20.100000000000001" hidden="1" customHeight="1">
      <c r="A309" s="2778" t="s">
        <v>4058</v>
      </c>
      <c r="B309" s="1376" t="e">
        <f>WEEKNUM(#REF!)</f>
        <v>#REF!</v>
      </c>
      <c r="C309" s="2664" t="s">
        <v>2245</v>
      </c>
      <c r="D309" s="2492" t="s">
        <v>4055</v>
      </c>
      <c r="E309" s="87">
        <v>45904</v>
      </c>
      <c r="F309" s="87">
        <f t="shared" si="311"/>
        <v>45934</v>
      </c>
      <c r="G309" s="87">
        <f t="shared" si="312"/>
        <v>45937</v>
      </c>
      <c r="H309" s="87">
        <f t="shared" si="313"/>
        <v>45943</v>
      </c>
    </row>
    <row r="310" spans="1:8" s="30" customFormat="1" ht="20.100000000000001" hidden="1" customHeight="1">
      <c r="A310" s="2778" t="s">
        <v>2280</v>
      </c>
      <c r="B310" s="1376" t="e">
        <f>WEEKNUM(#REF!)</f>
        <v>#REF!</v>
      </c>
      <c r="C310" s="2663" t="s">
        <v>2297</v>
      </c>
      <c r="D310" s="2287" t="s">
        <v>4059</v>
      </c>
      <c r="E310" s="87">
        <v>45918</v>
      </c>
      <c r="F310" s="87">
        <f t="shared" si="311"/>
        <v>45948</v>
      </c>
      <c r="G310" s="87">
        <f t="shared" si="312"/>
        <v>45951</v>
      </c>
      <c r="H310" s="87">
        <f t="shared" si="313"/>
        <v>45957</v>
      </c>
    </row>
    <row r="311" spans="1:8" s="30" customFormat="1" ht="20.100000000000001" hidden="1" customHeight="1">
      <c r="A311" s="2778" t="s">
        <v>2397</v>
      </c>
      <c r="B311" s="1376" t="e">
        <f>WEEKNUM(#REF!)</f>
        <v>#REF!</v>
      </c>
      <c r="C311" s="2466" t="s">
        <v>2960</v>
      </c>
      <c r="D311" s="2287" t="s">
        <v>4060</v>
      </c>
      <c r="E311" s="87">
        <v>45920</v>
      </c>
      <c r="F311" s="87">
        <f t="shared" si="311"/>
        <v>45950</v>
      </c>
      <c r="G311" s="87">
        <f t="shared" si="312"/>
        <v>45953</v>
      </c>
      <c r="H311" s="87">
        <f t="shared" si="313"/>
        <v>45959</v>
      </c>
    </row>
    <row r="312" spans="1:8" s="30" customFormat="1" ht="20.100000000000001" hidden="1" customHeight="1">
      <c r="A312" s="2778" t="s">
        <v>3919</v>
      </c>
      <c r="B312" s="1376" t="e">
        <f>WEEKNUM(#REF!)</f>
        <v>#REF!</v>
      </c>
      <c r="C312" s="2466" t="s">
        <v>2249</v>
      </c>
      <c r="D312" s="2287" t="s">
        <v>4061</v>
      </c>
      <c r="E312" s="87">
        <v>45932</v>
      </c>
      <c r="F312" s="87">
        <f t="shared" si="311"/>
        <v>45962</v>
      </c>
      <c r="G312" s="87">
        <f t="shared" si="312"/>
        <v>45965</v>
      </c>
      <c r="H312" s="87">
        <f t="shared" si="313"/>
        <v>45971</v>
      </c>
    </row>
    <row r="313" spans="1:8" s="30" customFormat="1" ht="20.100000000000001" hidden="1" customHeight="1">
      <c r="A313" s="2778" t="s">
        <v>4062</v>
      </c>
      <c r="B313" s="1376" t="e">
        <f>WEEKNUM(#REF!)</f>
        <v>#REF!</v>
      </c>
      <c r="C313" s="2664" t="s">
        <v>3762</v>
      </c>
      <c r="D313" s="2492" t="s">
        <v>4063</v>
      </c>
      <c r="E313" s="87">
        <v>45942</v>
      </c>
      <c r="F313" s="87">
        <f t="shared" si="311"/>
        <v>45972</v>
      </c>
      <c r="G313" s="87">
        <f t="shared" si="312"/>
        <v>45975</v>
      </c>
      <c r="H313" s="87">
        <f t="shared" si="313"/>
        <v>45981</v>
      </c>
    </row>
    <row r="314" spans="1:8" s="30" customFormat="1" ht="20.100000000000001" hidden="1" customHeight="1">
      <c r="A314" s="2778" t="s">
        <v>2382</v>
      </c>
      <c r="B314" s="1376" t="e">
        <f>WEEKNUM(#REF!)</f>
        <v>#REF!</v>
      </c>
      <c r="C314" s="2663" t="s">
        <v>2277</v>
      </c>
      <c r="D314" s="2287" t="s">
        <v>4064</v>
      </c>
      <c r="E314" s="87">
        <v>45943</v>
      </c>
      <c r="F314" s="87">
        <f>E314+30</f>
        <v>45973</v>
      </c>
      <c r="G314" s="87">
        <f>F314+3</f>
        <v>45976</v>
      </c>
      <c r="H314" s="87">
        <f>G314+6</f>
        <v>45982</v>
      </c>
    </row>
    <row r="315" spans="1:8" s="30" customFormat="1" ht="20.100000000000001" hidden="1" customHeight="1">
      <c r="A315" s="126"/>
      <c r="B315" s="1376" t="e">
        <f>WEEKNUM(#REF!)</f>
        <v>#REF!</v>
      </c>
      <c r="C315" s="2466" t="s">
        <v>3764</v>
      </c>
      <c r="D315" s="2287" t="s">
        <v>4065</v>
      </c>
      <c r="E315" s="87">
        <v>45948</v>
      </c>
      <c r="F315" s="87">
        <f>E315+30</f>
        <v>45978</v>
      </c>
      <c r="G315" s="87">
        <f>F315+3</f>
        <v>45981</v>
      </c>
      <c r="H315" s="87">
        <f>G315+6</f>
        <v>45987</v>
      </c>
    </row>
    <row r="316" spans="1:8" s="30" customFormat="1" ht="20.100000000000001" hidden="1" customHeight="1">
      <c r="A316" s="2778" t="s">
        <v>4066</v>
      </c>
      <c r="B316" s="1376" t="e">
        <f>WEEKNUM(#REF!)</f>
        <v>#REF!</v>
      </c>
      <c r="C316" s="2833" t="s">
        <v>1573</v>
      </c>
      <c r="D316" s="2287" t="s">
        <v>4067</v>
      </c>
      <c r="E316" s="706"/>
      <c r="F316" s="706"/>
      <c r="G316" s="706"/>
      <c r="H316" s="706"/>
    </row>
    <row r="317" spans="1:8" s="30" customFormat="1" ht="20.100000000000001" hidden="1" customHeight="1">
      <c r="A317" s="126"/>
      <c r="B317" s="1376" t="e">
        <f>WEEKNUM(#REF!)</f>
        <v>#REF!</v>
      </c>
      <c r="C317" s="2664" t="s">
        <v>3908</v>
      </c>
      <c r="D317" s="2492" t="s">
        <v>4068</v>
      </c>
      <c r="E317" s="87">
        <v>45963</v>
      </c>
      <c r="F317" s="87">
        <f t="shared" ref="F317:F322" si="314">E317+30</f>
        <v>45993</v>
      </c>
      <c r="G317" s="87">
        <f t="shared" ref="G317:G322" si="315">F317+3</f>
        <v>45996</v>
      </c>
      <c r="H317" s="87">
        <f t="shared" ref="H317:H322" si="316">G317+6</f>
        <v>46002</v>
      </c>
    </row>
    <row r="318" spans="1:8" s="30" customFormat="1" ht="20.100000000000001" hidden="1" customHeight="1">
      <c r="A318" s="2778" t="s">
        <v>2324</v>
      </c>
      <c r="B318" s="1376" t="e">
        <f>WEEKNUM(#REF!)</f>
        <v>#REF!</v>
      </c>
      <c r="C318" s="2663" t="s">
        <v>3005</v>
      </c>
      <c r="D318" s="2287" t="s">
        <v>4069</v>
      </c>
      <c r="E318" s="87">
        <v>45971</v>
      </c>
      <c r="F318" s="87">
        <f t="shared" si="314"/>
        <v>46001</v>
      </c>
      <c r="G318" s="87">
        <f t="shared" si="315"/>
        <v>46004</v>
      </c>
      <c r="H318" s="87">
        <f t="shared" si="316"/>
        <v>46010</v>
      </c>
    </row>
    <row r="319" spans="1:8" s="30" customFormat="1" ht="20.100000000000001" hidden="1" customHeight="1">
      <c r="A319" s="2778"/>
      <c r="B319" s="2857" t="e">
        <f>WEEKNUM(#REF!)</f>
        <v>#REF!</v>
      </c>
      <c r="C319" s="2660" t="s">
        <v>2239</v>
      </c>
      <c r="D319" s="2492" t="s">
        <v>4070</v>
      </c>
      <c r="E319" s="87">
        <v>45973</v>
      </c>
      <c r="F319" s="87">
        <f t="shared" si="314"/>
        <v>46003</v>
      </c>
      <c r="G319" s="87">
        <f t="shared" si="315"/>
        <v>46006</v>
      </c>
      <c r="H319" s="87">
        <f t="shared" si="316"/>
        <v>46012</v>
      </c>
    </row>
    <row r="320" spans="1:8" s="30" customFormat="1" ht="20.100000000000001" hidden="1" customHeight="1">
      <c r="A320" s="2778"/>
      <c r="B320" s="1376" t="e">
        <f>WEEKNUM(#REF!)</f>
        <v>#REF!</v>
      </c>
      <c r="C320" s="2465" t="s">
        <v>2290</v>
      </c>
      <c r="D320" s="2287" t="s">
        <v>4071</v>
      </c>
      <c r="E320" s="87">
        <v>45981</v>
      </c>
      <c r="F320" s="87">
        <f t="shared" si="314"/>
        <v>46011</v>
      </c>
      <c r="G320" s="87">
        <f t="shared" si="315"/>
        <v>46014</v>
      </c>
      <c r="H320" s="87">
        <f t="shared" si="316"/>
        <v>46020</v>
      </c>
    </row>
    <row r="321" spans="1:8" s="30" customFormat="1" ht="20.100000000000001" hidden="1" customHeight="1">
      <c r="A321" s="2778" t="s">
        <v>4056</v>
      </c>
      <c r="B321" s="1376" t="e">
        <f>WEEKNUM(#REF!)</f>
        <v>#REF!</v>
      </c>
      <c r="C321" s="2664" t="s">
        <v>3932</v>
      </c>
      <c r="D321" s="2492" t="s">
        <v>4072</v>
      </c>
      <c r="E321" s="87">
        <v>45987</v>
      </c>
      <c r="F321" s="87">
        <f t="shared" si="314"/>
        <v>46017</v>
      </c>
      <c r="G321" s="87">
        <f t="shared" si="315"/>
        <v>46020</v>
      </c>
      <c r="H321" s="87">
        <f t="shared" si="316"/>
        <v>46026</v>
      </c>
    </row>
    <row r="322" spans="1:8" s="30" customFormat="1" ht="20.100000000000001" hidden="1" customHeight="1">
      <c r="A322" s="2778"/>
      <c r="B322" s="1376" t="e">
        <f>WEEKNUM(#REF!)</f>
        <v>#REF!</v>
      </c>
      <c r="C322" s="2663" t="s">
        <v>2237</v>
      </c>
      <c r="D322" s="2287" t="s">
        <v>4073</v>
      </c>
      <c r="E322" s="87">
        <v>45995</v>
      </c>
      <c r="F322" s="87">
        <f t="shared" si="314"/>
        <v>46025</v>
      </c>
      <c r="G322" s="87">
        <f t="shared" si="315"/>
        <v>46028</v>
      </c>
      <c r="H322" s="87">
        <f t="shared" si="316"/>
        <v>46034</v>
      </c>
    </row>
    <row r="323" spans="1:8" s="30" customFormat="1" ht="20.100000000000001" hidden="1" customHeight="1">
      <c r="A323" s="3461" t="s">
        <v>4074</v>
      </c>
      <c r="B323" s="1376" t="e">
        <f>WEEKNUM(#REF!)</f>
        <v>#REF!</v>
      </c>
      <c r="C323" s="2466" t="s">
        <v>4075</v>
      </c>
      <c r="D323" s="2287" t="s">
        <v>4076</v>
      </c>
      <c r="E323" s="87">
        <v>46000</v>
      </c>
      <c r="F323" s="87">
        <f t="shared" ref="F323:F331" si="317">E323+30</f>
        <v>46030</v>
      </c>
      <c r="G323" s="87">
        <f t="shared" ref="G323:G331" si="318">F323+3</f>
        <v>46033</v>
      </c>
      <c r="H323" s="87">
        <f t="shared" ref="H323:H331" si="319">G323+6</f>
        <v>46039</v>
      </c>
    </row>
    <row r="324" spans="1:8" s="30" customFormat="1" ht="20.100000000000001" hidden="1" customHeight="1">
      <c r="A324" s="3461" t="s">
        <v>4077</v>
      </c>
      <c r="B324" s="1376" t="e">
        <f>WEEKNUM(#REF!)</f>
        <v>#REF!</v>
      </c>
      <c r="C324" s="2466" t="s">
        <v>2412</v>
      </c>
      <c r="D324" s="2287" t="s">
        <v>4078</v>
      </c>
      <c r="E324" s="87">
        <v>46006</v>
      </c>
      <c r="F324" s="87">
        <f t="shared" si="317"/>
        <v>46036</v>
      </c>
      <c r="G324" s="87">
        <f t="shared" si="318"/>
        <v>46039</v>
      </c>
      <c r="H324" s="87">
        <f t="shared" si="319"/>
        <v>46045</v>
      </c>
    </row>
    <row r="325" spans="1:8" s="30" customFormat="1" ht="20.100000000000001" hidden="1" customHeight="1">
      <c r="A325" s="3461" t="s">
        <v>4079</v>
      </c>
      <c r="B325" s="1376" t="e">
        <f>WEEKNUM(#REF!)</f>
        <v>#REF!</v>
      </c>
      <c r="C325" s="3059" t="s">
        <v>3009</v>
      </c>
      <c r="D325" s="2492" t="s">
        <v>4080</v>
      </c>
      <c r="E325" s="87">
        <v>46016</v>
      </c>
      <c r="F325" s="87">
        <f t="shared" si="317"/>
        <v>46046</v>
      </c>
      <c r="G325" s="87">
        <f t="shared" si="318"/>
        <v>46049</v>
      </c>
      <c r="H325" s="87">
        <f t="shared" si="319"/>
        <v>46055</v>
      </c>
    </row>
    <row r="326" spans="1:8" s="30" customFormat="1" ht="20.100000000000001" hidden="1" customHeight="1">
      <c r="A326" s="3461" t="s">
        <v>2960</v>
      </c>
      <c r="B326" s="1376" t="e">
        <f>WEEKNUM(#REF!)</f>
        <v>#REF!</v>
      </c>
      <c r="C326" s="2663" t="s">
        <v>2297</v>
      </c>
      <c r="D326" s="2287" t="s">
        <v>4081</v>
      </c>
      <c r="E326" s="87">
        <v>46024</v>
      </c>
      <c r="F326" s="87">
        <f t="shared" si="317"/>
        <v>46054</v>
      </c>
      <c r="G326" s="87">
        <f t="shared" si="318"/>
        <v>46057</v>
      </c>
      <c r="H326" s="87">
        <f t="shared" si="319"/>
        <v>46063</v>
      </c>
    </row>
    <row r="327" spans="1:8" s="30" customFormat="1" ht="20.100000000000001" hidden="1" customHeight="1">
      <c r="A327" s="3461" t="s">
        <v>2975</v>
      </c>
      <c r="B327" s="1376" t="e">
        <f>WEEKNUM(#REF!)</f>
        <v>#REF!</v>
      </c>
      <c r="C327" s="2466" t="s">
        <v>2993</v>
      </c>
      <c r="D327" s="2287" t="s">
        <v>4082</v>
      </c>
      <c r="E327" s="87">
        <v>46032</v>
      </c>
      <c r="F327" s="87">
        <f t="shared" si="317"/>
        <v>46062</v>
      </c>
      <c r="G327" s="87">
        <f t="shared" si="318"/>
        <v>46065</v>
      </c>
      <c r="H327" s="87">
        <f t="shared" si="319"/>
        <v>46071</v>
      </c>
    </row>
    <row r="328" spans="1:8" s="30" customFormat="1" ht="20.100000000000001" hidden="1" customHeight="1">
      <c r="A328" s="3461" t="s">
        <v>4083</v>
      </c>
      <c r="B328" s="1376" t="e">
        <f>WEEKNUM(#REF!)</f>
        <v>#REF!</v>
      </c>
      <c r="C328" s="2466" t="s">
        <v>2975</v>
      </c>
      <c r="D328" s="2287" t="s">
        <v>4084</v>
      </c>
      <c r="E328" s="87">
        <v>46037</v>
      </c>
      <c r="F328" s="87">
        <f t="shared" si="317"/>
        <v>46067</v>
      </c>
      <c r="G328" s="87">
        <f t="shared" si="318"/>
        <v>46070</v>
      </c>
      <c r="H328" s="87">
        <f t="shared" si="319"/>
        <v>46076</v>
      </c>
    </row>
    <row r="329" spans="1:8" s="30" customFormat="1" ht="20.100000000000001" hidden="1" customHeight="1">
      <c r="A329" s="3461" t="s">
        <v>1730</v>
      </c>
      <c r="B329" s="1376" t="e">
        <f>WEEKNUM(#REF!)</f>
        <v>#REF!</v>
      </c>
      <c r="C329" s="3059" t="s">
        <v>2397</v>
      </c>
      <c r="D329" s="2492" t="s">
        <v>4085</v>
      </c>
      <c r="E329" s="87">
        <v>46046</v>
      </c>
      <c r="F329" s="87">
        <f t="shared" si="317"/>
        <v>46076</v>
      </c>
      <c r="G329" s="87">
        <f t="shared" si="318"/>
        <v>46079</v>
      </c>
      <c r="H329" s="87">
        <f t="shared" si="319"/>
        <v>46085</v>
      </c>
    </row>
    <row r="330" spans="1:8" s="30" customFormat="1" ht="20.100000000000001" hidden="1" customHeight="1">
      <c r="A330" s="3461" t="s">
        <v>4086</v>
      </c>
      <c r="B330" s="1376" t="e">
        <f>WEEKNUM(#REF!)</f>
        <v>#REF!</v>
      </c>
      <c r="C330" s="3329" t="s">
        <v>2247</v>
      </c>
      <c r="D330" s="2287" t="s">
        <v>4087</v>
      </c>
      <c r="E330" s="87">
        <v>46056</v>
      </c>
      <c r="F330" s="87">
        <f t="shared" si="317"/>
        <v>46086</v>
      </c>
      <c r="G330" s="87">
        <f t="shared" si="318"/>
        <v>46089</v>
      </c>
      <c r="H330" s="87">
        <f t="shared" si="319"/>
        <v>46095</v>
      </c>
    </row>
    <row r="331" spans="1:8" s="30" customFormat="1" ht="20.100000000000001" hidden="1" customHeight="1">
      <c r="A331" s="3461"/>
      <c r="B331" s="1376" t="e">
        <f>WEEKNUM(#REF!)</f>
        <v>#REF!</v>
      </c>
      <c r="C331" s="2663" t="s">
        <v>2277</v>
      </c>
      <c r="D331" s="2287" t="s">
        <v>4088</v>
      </c>
      <c r="E331" s="87">
        <v>46059</v>
      </c>
      <c r="F331" s="87">
        <f t="shared" si="317"/>
        <v>46089</v>
      </c>
      <c r="G331" s="87">
        <f t="shared" si="318"/>
        <v>46092</v>
      </c>
      <c r="H331" s="87">
        <f t="shared" si="319"/>
        <v>46098</v>
      </c>
    </row>
    <row r="332" spans="1:8" s="30" customFormat="1" ht="20.100000000000001" hidden="1" customHeight="1">
      <c r="A332" s="3461" t="s">
        <v>2260</v>
      </c>
      <c r="B332" s="1376" t="e">
        <f>WEEKNUM(#REF!)</f>
        <v>#REF!</v>
      </c>
      <c r="C332" s="2466" t="s">
        <v>3764</v>
      </c>
      <c r="D332" s="2287" t="s">
        <v>4089</v>
      </c>
      <c r="E332" s="87">
        <v>46066</v>
      </c>
      <c r="F332" s="87">
        <f t="shared" ref="F332:F334" si="320">E332+30</f>
        <v>46096</v>
      </c>
      <c r="G332" s="87">
        <f t="shared" ref="G332:G334" si="321">F332+3</f>
        <v>46099</v>
      </c>
      <c r="H332" s="87">
        <f t="shared" ref="H332:H334" si="322">G332+6</f>
        <v>46105</v>
      </c>
    </row>
    <row r="333" spans="1:8" s="30" customFormat="1" ht="20.100000000000001" hidden="1" customHeight="1">
      <c r="A333" s="3461"/>
      <c r="B333" s="1376" t="e">
        <f>WEEKNUM(#REF!)</f>
        <v>#REF!</v>
      </c>
      <c r="C333" s="3059" t="s">
        <v>3908</v>
      </c>
      <c r="D333" s="2287" t="s">
        <v>4090</v>
      </c>
      <c r="E333" s="87">
        <v>46075</v>
      </c>
      <c r="F333" s="87">
        <f t="shared" si="320"/>
        <v>46105</v>
      </c>
      <c r="G333" s="87">
        <f t="shared" si="321"/>
        <v>46108</v>
      </c>
      <c r="H333" s="87">
        <f t="shared" si="322"/>
        <v>46114</v>
      </c>
    </row>
    <row r="334" spans="1:8" s="30" customFormat="1" ht="20.100000000000001" hidden="1" customHeight="1">
      <c r="A334" s="3461" t="s">
        <v>3005</v>
      </c>
      <c r="B334" s="1376" t="e">
        <f>WEEKNUM(#REF!)</f>
        <v>#REF!</v>
      </c>
      <c r="C334" s="2663" t="s">
        <v>2239</v>
      </c>
      <c r="D334" s="2287" t="s">
        <v>4091</v>
      </c>
      <c r="E334" s="87">
        <v>46081</v>
      </c>
      <c r="F334" s="87">
        <f t="shared" si="320"/>
        <v>46111</v>
      </c>
      <c r="G334" s="87">
        <f t="shared" si="321"/>
        <v>46114</v>
      </c>
      <c r="H334" s="87">
        <f t="shared" si="322"/>
        <v>46120</v>
      </c>
    </row>
    <row r="335" spans="1:8" s="30" customFormat="1" ht="20.100000000000001" hidden="1" customHeight="1">
      <c r="A335" s="3461" t="s">
        <v>2239</v>
      </c>
      <c r="B335" s="1376" t="e">
        <f>WEEKNUM(#REF!)</f>
        <v>#REF!</v>
      </c>
      <c r="C335" s="2922" t="s">
        <v>1573</v>
      </c>
      <c r="D335" s="2287" t="s">
        <v>4092</v>
      </c>
      <c r="E335" s="706"/>
      <c r="F335" s="706"/>
      <c r="G335" s="706"/>
      <c r="H335" s="706"/>
    </row>
    <row r="336" spans="1:8" ht="20.100000000000001" hidden="1" customHeight="1">
      <c r="C336" s="26" t="s">
        <v>112</v>
      </c>
      <c r="D336" s="27"/>
      <c r="E336" s="27"/>
      <c r="F336" s="27"/>
      <c r="G336" s="27"/>
      <c r="H336" s="27"/>
    </row>
    <row r="337" spans="1:9" ht="20.100000000000001" customHeight="1">
      <c r="C337" s="27"/>
      <c r="D337" s="27"/>
      <c r="E337" s="27"/>
      <c r="F337" s="27"/>
      <c r="G337" s="27"/>
      <c r="H337" s="27"/>
    </row>
    <row r="338" spans="1:9" s="53" customFormat="1" ht="20.100000000000001" customHeight="1">
      <c r="A338" s="2679"/>
      <c r="B338" s="2679"/>
      <c r="C338" s="4610" t="s">
        <v>156</v>
      </c>
      <c r="D338" s="4611"/>
      <c r="E338" s="4607" t="s">
        <v>100</v>
      </c>
      <c r="F338" s="2346" t="s">
        <v>158</v>
      </c>
      <c r="G338" s="90" t="s">
        <v>247</v>
      </c>
      <c r="H338" s="90" t="s">
        <v>609</v>
      </c>
      <c r="I338" s="90" t="s">
        <v>223</v>
      </c>
    </row>
    <row r="339" spans="1:9" s="53" customFormat="1" ht="20.100000000000001" customHeight="1" thickBot="1">
      <c r="A339" s="2679"/>
      <c r="B339" s="2677" t="s">
        <v>3631</v>
      </c>
      <c r="C339" s="4612"/>
      <c r="D339" s="4613"/>
      <c r="E339" s="4608"/>
      <c r="F339" s="2666" t="s">
        <v>3162</v>
      </c>
      <c r="G339" s="92" t="s">
        <v>1934</v>
      </c>
      <c r="H339" s="92" t="s">
        <v>3596</v>
      </c>
      <c r="I339" s="92" t="s">
        <v>1722</v>
      </c>
    </row>
    <row r="340" spans="1:9" s="30" customFormat="1" ht="20.100000000000001" hidden="1" customHeight="1" thickTop="1">
      <c r="A340" s="3461"/>
      <c r="B340" s="1376" t="e">
        <f>WEEKNUM(#REF!)</f>
        <v>#REF!</v>
      </c>
      <c r="C340" s="2663" t="s">
        <v>2290</v>
      </c>
      <c r="D340" s="2287" t="s">
        <v>4093</v>
      </c>
      <c r="E340" s="87">
        <v>46095</v>
      </c>
      <c r="F340" s="87">
        <f t="shared" ref="F340:F347" si="323">E340+30</f>
        <v>46125</v>
      </c>
      <c r="G340" s="87">
        <f t="shared" ref="G340:G347" si="324">F340+3</f>
        <v>46128</v>
      </c>
      <c r="H340" s="87">
        <f t="shared" ref="H340:I343" si="325">G340+4</f>
        <v>46132</v>
      </c>
      <c r="I340" s="87">
        <f t="shared" si="325"/>
        <v>46136</v>
      </c>
    </row>
    <row r="341" spans="1:9" s="30" customFormat="1" ht="20.100000000000001" hidden="1" customHeight="1">
      <c r="A341" s="3461" t="s">
        <v>3932</v>
      </c>
      <c r="B341" s="1376" t="e">
        <f>WEEKNUM(#REF!)</f>
        <v>#REF!</v>
      </c>
      <c r="C341" s="2466" t="s">
        <v>2237</v>
      </c>
      <c r="D341" s="2287" t="s">
        <v>4094</v>
      </c>
      <c r="E341" s="87">
        <v>46100</v>
      </c>
      <c r="F341" s="87">
        <f t="shared" si="323"/>
        <v>46130</v>
      </c>
      <c r="G341" s="87">
        <f t="shared" si="324"/>
        <v>46133</v>
      </c>
      <c r="H341" s="87">
        <f t="shared" si="325"/>
        <v>46137</v>
      </c>
      <c r="I341" s="87">
        <f t="shared" si="325"/>
        <v>46141</v>
      </c>
    </row>
    <row r="342" spans="1:9" s="30" customFormat="1" ht="20.100000000000001" hidden="1" customHeight="1">
      <c r="A342" s="3461" t="s">
        <v>2237</v>
      </c>
      <c r="B342" s="1376" t="e">
        <f>WEEKNUM(#REF!)</f>
        <v>#REF!</v>
      </c>
      <c r="C342" s="3059" t="s">
        <v>3932</v>
      </c>
      <c r="D342" s="2287" t="s">
        <v>4095</v>
      </c>
      <c r="E342" s="87">
        <v>46106</v>
      </c>
      <c r="F342" s="87">
        <f t="shared" si="323"/>
        <v>46136</v>
      </c>
      <c r="G342" s="87">
        <f t="shared" si="324"/>
        <v>46139</v>
      </c>
      <c r="H342" s="87">
        <f t="shared" si="325"/>
        <v>46143</v>
      </c>
      <c r="I342" s="87">
        <f t="shared" si="325"/>
        <v>46147</v>
      </c>
    </row>
    <row r="343" spans="1:9" s="30" customFormat="1" ht="20.100000000000001" hidden="1" customHeight="1">
      <c r="A343" s="3461" t="s">
        <v>4096</v>
      </c>
      <c r="B343" s="1376" t="e">
        <f>WEEKNUM(#REF!)</f>
        <v>#REF!</v>
      </c>
      <c r="C343" s="2663" t="s">
        <v>2470</v>
      </c>
      <c r="D343" s="2287" t="s">
        <v>4097</v>
      </c>
      <c r="E343" s="87">
        <v>46112</v>
      </c>
      <c r="F343" s="87">
        <f t="shared" si="323"/>
        <v>46142</v>
      </c>
      <c r="G343" s="87">
        <f t="shared" si="324"/>
        <v>46145</v>
      </c>
      <c r="H343" s="87">
        <f t="shared" si="325"/>
        <v>46149</v>
      </c>
      <c r="I343" s="87">
        <f t="shared" si="325"/>
        <v>46153</v>
      </c>
    </row>
    <row r="344" spans="1:9" s="30" customFormat="1" ht="20.100000000000001" hidden="1" customHeight="1">
      <c r="A344" s="3461"/>
      <c r="B344" s="1376" t="e">
        <f>WEEKNUM(#REF!)</f>
        <v>#REF!</v>
      </c>
      <c r="C344" s="2663" t="s">
        <v>2249</v>
      </c>
      <c r="D344" s="2287" t="s">
        <v>4098</v>
      </c>
      <c r="E344" s="87">
        <v>46116</v>
      </c>
      <c r="F344" s="87">
        <f t="shared" si="323"/>
        <v>46146</v>
      </c>
      <c r="G344" s="87">
        <f t="shared" si="324"/>
        <v>46149</v>
      </c>
      <c r="H344" s="87">
        <f t="shared" ref="H344:I347" si="326">G344+4</f>
        <v>46153</v>
      </c>
      <c r="I344" s="87">
        <f t="shared" si="326"/>
        <v>46157</v>
      </c>
    </row>
    <row r="345" spans="1:9" s="30" customFormat="1" ht="20.100000000000001" hidden="1" customHeight="1">
      <c r="A345" s="3461" t="s">
        <v>3009</v>
      </c>
      <c r="B345" s="1376" t="e">
        <f>WEEKNUM(#REF!)</f>
        <v>#REF!</v>
      </c>
      <c r="C345" s="2466" t="s">
        <v>2314</v>
      </c>
      <c r="D345" s="2287" t="s">
        <v>4099</v>
      </c>
      <c r="E345" s="87">
        <v>46124</v>
      </c>
      <c r="F345" s="87">
        <f t="shared" si="323"/>
        <v>46154</v>
      </c>
      <c r="G345" s="87">
        <f t="shared" si="324"/>
        <v>46157</v>
      </c>
      <c r="H345" s="87">
        <f t="shared" si="326"/>
        <v>46161</v>
      </c>
      <c r="I345" s="87">
        <f t="shared" si="326"/>
        <v>46165</v>
      </c>
    </row>
    <row r="346" spans="1:9" s="30" customFormat="1" ht="20.100000000000001" hidden="1" customHeight="1" thickTop="1">
      <c r="A346" s="3461"/>
      <c r="B346" s="1376" t="e">
        <f>WEEKNUM(#REF!)</f>
        <v>#REF!</v>
      </c>
      <c r="C346" s="3059" t="s">
        <v>2297</v>
      </c>
      <c r="D346" s="2287" t="s">
        <v>4100</v>
      </c>
      <c r="E346" s="87">
        <v>46132</v>
      </c>
      <c r="F346" s="87">
        <f t="shared" si="323"/>
        <v>46162</v>
      </c>
      <c r="G346" s="87">
        <f t="shared" si="324"/>
        <v>46165</v>
      </c>
      <c r="H346" s="87">
        <f t="shared" si="326"/>
        <v>46169</v>
      </c>
      <c r="I346" s="87">
        <f t="shared" si="326"/>
        <v>46173</v>
      </c>
    </row>
    <row r="347" spans="1:9" s="30" customFormat="1" ht="20.100000000000001" hidden="1" customHeight="1" thickTop="1">
      <c r="A347" s="3461" t="s">
        <v>4101</v>
      </c>
      <c r="B347" s="1376" t="e">
        <f>WEEKNUM(#REF!)</f>
        <v>#REF!</v>
      </c>
      <c r="C347" s="2663" t="s">
        <v>4102</v>
      </c>
      <c r="D347" s="2287" t="s">
        <v>4103</v>
      </c>
      <c r="E347" s="87">
        <v>46138</v>
      </c>
      <c r="F347" s="87">
        <f t="shared" si="323"/>
        <v>46168</v>
      </c>
      <c r="G347" s="87">
        <f t="shared" si="324"/>
        <v>46171</v>
      </c>
      <c r="H347" s="87">
        <f t="shared" si="326"/>
        <v>46175</v>
      </c>
      <c r="I347" s="87">
        <f t="shared" si="326"/>
        <v>46179</v>
      </c>
    </row>
    <row r="348" spans="1:9" s="30" customFormat="1" ht="20.100000000000001" hidden="1" customHeight="1" thickTop="1">
      <c r="A348" s="3461"/>
      <c r="B348" s="1376" t="e">
        <f>WEEKNUM(#REF!)</f>
        <v>#REF!</v>
      </c>
      <c r="C348" s="2663" t="s">
        <v>2245</v>
      </c>
      <c r="D348" s="2287" t="s">
        <v>4104</v>
      </c>
      <c r="E348" s="87">
        <v>46145</v>
      </c>
      <c r="F348" s="87">
        <f t="shared" ref="F348:F355" si="327">E348+30</f>
        <v>46175</v>
      </c>
      <c r="G348" s="87">
        <f t="shared" ref="G348:G355" si="328">F348+3</f>
        <v>46178</v>
      </c>
      <c r="H348" s="87">
        <f t="shared" ref="H348:I352" si="329">G348+4</f>
        <v>46182</v>
      </c>
      <c r="I348" s="87">
        <f t="shared" si="329"/>
        <v>46186</v>
      </c>
    </row>
    <row r="349" spans="1:9" s="30" customFormat="1" ht="20.100000000000001" hidden="1" customHeight="1" thickTop="1">
      <c r="A349" s="3461" t="s">
        <v>2397</v>
      </c>
      <c r="B349" s="1376" t="e">
        <f>WEEKNUM(#REF!)</f>
        <v>#REF!</v>
      </c>
      <c r="C349" s="2466" t="s">
        <v>2975</v>
      </c>
      <c r="D349" s="2287" t="s">
        <v>4105</v>
      </c>
      <c r="E349" s="87">
        <v>46156</v>
      </c>
      <c r="F349" s="87">
        <f t="shared" si="327"/>
        <v>46186</v>
      </c>
      <c r="G349" s="87">
        <f t="shared" si="328"/>
        <v>46189</v>
      </c>
      <c r="H349" s="87">
        <f t="shared" si="329"/>
        <v>46193</v>
      </c>
      <c r="I349" s="87">
        <f t="shared" si="329"/>
        <v>46197</v>
      </c>
    </row>
    <row r="350" spans="1:9" s="30" customFormat="1" ht="20.100000000000001" hidden="1" customHeight="1">
      <c r="A350" s="3461" t="s">
        <v>2960</v>
      </c>
      <c r="B350" s="1376" t="e">
        <f>WEEKNUM(#REF!)</f>
        <v>#REF!</v>
      </c>
      <c r="C350" s="3059" t="s">
        <v>2397</v>
      </c>
      <c r="D350" s="2287" t="s">
        <v>4106</v>
      </c>
      <c r="E350" s="87">
        <v>46161</v>
      </c>
      <c r="F350" s="87">
        <f t="shared" si="327"/>
        <v>46191</v>
      </c>
      <c r="G350" s="87">
        <f t="shared" si="328"/>
        <v>46194</v>
      </c>
      <c r="H350" s="87">
        <f t="shared" si="329"/>
        <v>46198</v>
      </c>
      <c r="I350" s="87">
        <f t="shared" si="329"/>
        <v>46202</v>
      </c>
    </row>
    <row r="351" spans="1:9" s="30" customFormat="1" ht="20.100000000000001" hidden="1" customHeight="1" thickTop="1">
      <c r="A351" s="3461" t="s">
        <v>4107</v>
      </c>
      <c r="B351" s="1376">
        <v>22</v>
      </c>
      <c r="C351" s="2663" t="s">
        <v>2960</v>
      </c>
      <c r="D351" s="2287" t="s">
        <v>4108</v>
      </c>
      <c r="E351" s="87">
        <v>46166</v>
      </c>
      <c r="F351" s="87">
        <f t="shared" si="327"/>
        <v>46196</v>
      </c>
      <c r="G351" s="87">
        <f t="shared" si="328"/>
        <v>46199</v>
      </c>
      <c r="H351" s="87">
        <f t="shared" si="329"/>
        <v>46203</v>
      </c>
      <c r="I351" s="87">
        <f t="shared" si="329"/>
        <v>46207</v>
      </c>
    </row>
    <row r="352" spans="1:9" s="30" customFormat="1" ht="20.100000000000001" hidden="1" customHeight="1" thickTop="1">
      <c r="A352" s="3461" t="s">
        <v>4109</v>
      </c>
      <c r="B352" s="1376">
        <v>23</v>
      </c>
      <c r="C352" s="4178" t="s">
        <v>2253</v>
      </c>
      <c r="D352" s="2287" t="s">
        <v>4110</v>
      </c>
      <c r="E352" s="87">
        <v>46175</v>
      </c>
      <c r="F352" s="87">
        <f t="shared" si="327"/>
        <v>46205</v>
      </c>
      <c r="G352" s="87">
        <f t="shared" si="328"/>
        <v>46208</v>
      </c>
      <c r="H352" s="87">
        <f t="shared" si="329"/>
        <v>46212</v>
      </c>
      <c r="I352" s="87">
        <f t="shared" si="329"/>
        <v>46216</v>
      </c>
    </row>
    <row r="353" spans="1:9" s="30" customFormat="1" ht="20.100000000000001" hidden="1" customHeight="1" thickTop="1">
      <c r="A353" s="3461"/>
      <c r="B353" s="1376">
        <v>24</v>
      </c>
      <c r="C353" s="2466" t="s">
        <v>4111</v>
      </c>
      <c r="D353" s="2287" t="s">
        <v>4112</v>
      </c>
      <c r="E353" s="87">
        <v>46184</v>
      </c>
      <c r="F353" s="87">
        <f t="shared" si="327"/>
        <v>46214</v>
      </c>
      <c r="G353" s="87">
        <f t="shared" si="328"/>
        <v>46217</v>
      </c>
      <c r="H353" s="87">
        <f t="shared" ref="H353:H355" si="330">G353+4</f>
        <v>46221</v>
      </c>
      <c r="I353" s="87">
        <f t="shared" ref="I353:I355" si="331">H353+4</f>
        <v>46225</v>
      </c>
    </row>
    <row r="354" spans="1:9" s="30" customFormat="1" ht="20.100000000000001" hidden="1" customHeight="1" thickTop="1">
      <c r="A354" s="3461"/>
      <c r="B354" s="1376">
        <v>25</v>
      </c>
      <c r="C354" s="3059" t="s">
        <v>3919</v>
      </c>
      <c r="D354" s="2287" t="s">
        <v>4113</v>
      </c>
      <c r="E354" s="87">
        <v>46192</v>
      </c>
      <c r="F354" s="87">
        <f t="shared" si="327"/>
        <v>46222</v>
      </c>
      <c r="G354" s="87">
        <f t="shared" si="328"/>
        <v>46225</v>
      </c>
      <c r="H354" s="87">
        <f t="shared" si="330"/>
        <v>46229</v>
      </c>
      <c r="I354" s="87">
        <f t="shared" si="331"/>
        <v>46233</v>
      </c>
    </row>
    <row r="355" spans="1:9" s="30" customFormat="1" ht="20.100000000000001" hidden="1" customHeight="1" thickTop="1">
      <c r="A355" s="3461"/>
      <c r="B355" s="1376">
        <v>26</v>
      </c>
      <c r="C355" s="2663" t="s">
        <v>2239</v>
      </c>
      <c r="D355" s="2287" t="s">
        <v>4114</v>
      </c>
      <c r="E355" s="87">
        <v>46198</v>
      </c>
      <c r="F355" s="87">
        <f t="shared" si="327"/>
        <v>46228</v>
      </c>
      <c r="G355" s="87">
        <f t="shared" si="328"/>
        <v>46231</v>
      </c>
      <c r="H355" s="87">
        <f t="shared" si="330"/>
        <v>46235</v>
      </c>
      <c r="I355" s="87">
        <f t="shared" si="331"/>
        <v>46239</v>
      </c>
    </row>
    <row r="356" spans="1:9" s="30" customFormat="1" ht="20.100000000000001" hidden="1" customHeight="1" thickTop="1">
      <c r="A356" s="3461"/>
      <c r="B356" s="1376">
        <v>28</v>
      </c>
      <c r="C356" s="2751" t="s">
        <v>2237</v>
      </c>
      <c r="D356" s="2287" t="s">
        <v>4115</v>
      </c>
      <c r="E356" s="87">
        <v>46215</v>
      </c>
      <c r="F356" s="87">
        <f t="shared" ref="F356:F364" si="332">E356+30</f>
        <v>46245</v>
      </c>
      <c r="G356" s="87">
        <f t="shared" ref="G356:G364" si="333">F356+3</f>
        <v>46248</v>
      </c>
      <c r="H356" s="87">
        <f t="shared" ref="H356:I359" si="334">G356+4</f>
        <v>46252</v>
      </c>
      <c r="I356" s="87">
        <f t="shared" si="334"/>
        <v>46256</v>
      </c>
    </row>
    <row r="357" spans="1:9" s="30" customFormat="1" ht="20.100000000000001" hidden="1" customHeight="1" thickTop="1">
      <c r="A357" s="3461"/>
      <c r="B357" s="1376">
        <v>29</v>
      </c>
      <c r="C357" s="2923" t="s">
        <v>3932</v>
      </c>
      <c r="D357" s="2287" t="s">
        <v>4116</v>
      </c>
      <c r="E357" s="87">
        <v>46221</v>
      </c>
      <c r="F357" s="87">
        <f t="shared" si="332"/>
        <v>46251</v>
      </c>
      <c r="G357" s="87">
        <f t="shared" si="333"/>
        <v>46254</v>
      </c>
      <c r="H357" s="87">
        <f t="shared" si="334"/>
        <v>46258</v>
      </c>
      <c r="I357" s="87">
        <f t="shared" si="334"/>
        <v>46262</v>
      </c>
    </row>
    <row r="358" spans="1:9" s="30" customFormat="1" ht="20.100000000000001" hidden="1" customHeight="1" thickTop="1">
      <c r="A358" s="3461"/>
      <c r="B358" s="1376">
        <v>30</v>
      </c>
      <c r="C358" s="3329" t="s">
        <v>2312</v>
      </c>
      <c r="D358" s="2287" t="s">
        <v>4117</v>
      </c>
      <c r="E358" s="87">
        <v>46233</v>
      </c>
      <c r="F358" s="87">
        <f t="shared" si="332"/>
        <v>46263</v>
      </c>
      <c r="G358" s="87">
        <f t="shared" si="333"/>
        <v>46266</v>
      </c>
      <c r="H358" s="87">
        <f t="shared" si="334"/>
        <v>46270</v>
      </c>
      <c r="I358" s="87">
        <f t="shared" si="334"/>
        <v>46274</v>
      </c>
    </row>
    <row r="359" spans="1:9" s="30" customFormat="1" ht="20.100000000000001" customHeight="1" thickTop="1">
      <c r="A359" s="3461"/>
      <c r="B359" s="1376">
        <v>31</v>
      </c>
      <c r="C359" s="2663" t="s">
        <v>2314</v>
      </c>
      <c r="D359" s="2287" t="s">
        <v>4118</v>
      </c>
      <c r="E359" s="87">
        <v>46242</v>
      </c>
      <c r="F359" s="87">
        <f t="shared" si="332"/>
        <v>46272</v>
      </c>
      <c r="G359" s="87">
        <f t="shared" si="333"/>
        <v>46275</v>
      </c>
      <c r="H359" s="87">
        <f t="shared" si="334"/>
        <v>46279</v>
      </c>
      <c r="I359" s="87">
        <f t="shared" si="334"/>
        <v>46283</v>
      </c>
    </row>
    <row r="360" spans="1:9" s="30" customFormat="1" ht="20.100000000000001" customHeight="1">
      <c r="A360" s="3461"/>
      <c r="B360" s="1376">
        <v>32</v>
      </c>
      <c r="C360" s="2751" t="s">
        <v>2297</v>
      </c>
      <c r="D360" s="2287" t="s">
        <v>4119</v>
      </c>
      <c r="E360" s="87">
        <v>46243</v>
      </c>
      <c r="F360" s="87">
        <f t="shared" si="332"/>
        <v>46273</v>
      </c>
      <c r="G360" s="87">
        <f t="shared" si="333"/>
        <v>46276</v>
      </c>
      <c r="H360" s="87">
        <f t="shared" ref="H360:I364" si="335">G360+4</f>
        <v>46280</v>
      </c>
      <c r="I360" s="87">
        <f t="shared" si="335"/>
        <v>46284</v>
      </c>
    </row>
    <row r="361" spans="1:9" s="30" customFormat="1" ht="20.100000000000001" customHeight="1">
      <c r="A361" s="3461"/>
      <c r="B361" s="1376">
        <v>33</v>
      </c>
      <c r="C361" s="2751" t="s">
        <v>2255</v>
      </c>
      <c r="D361" s="2287" t="s">
        <v>4120</v>
      </c>
      <c r="E361" s="87">
        <v>46247</v>
      </c>
      <c r="F361" s="87">
        <f t="shared" si="332"/>
        <v>46277</v>
      </c>
      <c r="G361" s="87">
        <f t="shared" si="333"/>
        <v>46280</v>
      </c>
      <c r="H361" s="87">
        <f t="shared" si="335"/>
        <v>46284</v>
      </c>
      <c r="I361" s="87">
        <f t="shared" si="335"/>
        <v>46288</v>
      </c>
    </row>
    <row r="362" spans="1:9" s="30" customFormat="1" ht="20.100000000000001" customHeight="1">
      <c r="A362" s="3461"/>
      <c r="B362" s="1376">
        <v>34</v>
      </c>
      <c r="C362" s="3059" t="s">
        <v>2292</v>
      </c>
      <c r="D362" s="2287" t="s">
        <v>4121</v>
      </c>
      <c r="E362" s="87">
        <v>46250</v>
      </c>
      <c r="F362" s="87">
        <f t="shared" si="332"/>
        <v>46280</v>
      </c>
      <c r="G362" s="87">
        <f t="shared" si="333"/>
        <v>46283</v>
      </c>
      <c r="H362" s="87">
        <f t="shared" si="335"/>
        <v>46287</v>
      </c>
      <c r="I362" s="87">
        <f t="shared" si="335"/>
        <v>46291</v>
      </c>
    </row>
    <row r="363" spans="1:9" s="30" customFormat="1" ht="20.100000000000001" customHeight="1">
      <c r="A363" s="3461"/>
      <c r="B363" s="1376">
        <v>35</v>
      </c>
      <c r="C363" s="3329" t="s">
        <v>2245</v>
      </c>
      <c r="D363" s="2287" t="s">
        <v>4122</v>
      </c>
      <c r="E363" s="87">
        <v>46257</v>
      </c>
      <c r="F363" s="87">
        <f t="shared" si="332"/>
        <v>46287</v>
      </c>
      <c r="G363" s="87">
        <f t="shared" si="333"/>
        <v>46290</v>
      </c>
      <c r="H363" s="87">
        <f t="shared" si="335"/>
        <v>46294</v>
      </c>
      <c r="I363" s="87">
        <f t="shared" si="335"/>
        <v>46298</v>
      </c>
    </row>
    <row r="364" spans="1:9" s="30" customFormat="1" ht="20.100000000000001" customHeight="1">
      <c r="A364" s="3461"/>
      <c r="B364" s="1376">
        <v>36</v>
      </c>
      <c r="C364" s="2663" t="s">
        <v>2299</v>
      </c>
      <c r="D364" s="2287" t="s">
        <v>4123</v>
      </c>
      <c r="E364" s="87">
        <v>46264</v>
      </c>
      <c r="F364" s="87">
        <f t="shared" si="332"/>
        <v>46294</v>
      </c>
      <c r="G364" s="87">
        <f t="shared" si="333"/>
        <v>46297</v>
      </c>
      <c r="H364" s="87">
        <f t="shared" si="335"/>
        <v>46301</v>
      </c>
      <c r="I364" s="87">
        <f t="shared" si="335"/>
        <v>46305</v>
      </c>
    </row>
    <row r="365" spans="1:9" s="30" customFormat="1" ht="20.100000000000001" customHeight="1">
      <c r="A365" s="3461"/>
      <c r="B365" s="1376">
        <v>37</v>
      </c>
      <c r="C365" s="2923" t="s">
        <v>2397</v>
      </c>
      <c r="D365" s="2287" t="s">
        <v>4124</v>
      </c>
      <c r="E365" s="87">
        <v>46271</v>
      </c>
      <c r="F365" s="87">
        <f>E365+30</f>
        <v>46301</v>
      </c>
      <c r="G365" s="87">
        <f>F365+3</f>
        <v>46304</v>
      </c>
      <c r="H365" s="87">
        <f t="shared" ref="H365:I368" si="336">G365+4</f>
        <v>46308</v>
      </c>
      <c r="I365" s="87">
        <f t="shared" si="336"/>
        <v>46312</v>
      </c>
    </row>
    <row r="366" spans="1:9" s="30" customFormat="1" ht="20.100000000000001" customHeight="1">
      <c r="A366" s="3461"/>
      <c r="B366" s="1376">
        <v>38</v>
      </c>
      <c r="C366" s="3329" t="s">
        <v>3758</v>
      </c>
      <c r="D366" s="2287" t="s">
        <v>4125</v>
      </c>
      <c r="E366" s="87">
        <v>46278</v>
      </c>
      <c r="F366" s="87">
        <f>E366+30</f>
        <v>46308</v>
      </c>
      <c r="G366" s="87">
        <f>F366+3</f>
        <v>46311</v>
      </c>
      <c r="H366" s="87">
        <f t="shared" si="336"/>
        <v>46315</v>
      </c>
      <c r="I366" s="87">
        <f t="shared" si="336"/>
        <v>46319</v>
      </c>
    </row>
    <row r="367" spans="1:9" s="30" customFormat="1" ht="20.100000000000001" customHeight="1">
      <c r="A367" s="3461"/>
      <c r="B367" s="1376">
        <v>39</v>
      </c>
      <c r="C367" s="2663" t="s">
        <v>3755</v>
      </c>
      <c r="D367" s="2287" t="s">
        <v>4126</v>
      </c>
      <c r="E367" s="87">
        <v>46285</v>
      </c>
      <c r="F367" s="87">
        <f>E367+30</f>
        <v>46315</v>
      </c>
      <c r="G367" s="87">
        <f>F367+3</f>
        <v>46318</v>
      </c>
      <c r="H367" s="87">
        <f t="shared" si="336"/>
        <v>46322</v>
      </c>
      <c r="I367" s="87">
        <f t="shared" si="336"/>
        <v>46326</v>
      </c>
    </row>
    <row r="368" spans="1:9" s="30" customFormat="1" ht="20.100000000000001" customHeight="1">
      <c r="A368" s="3461"/>
      <c r="B368" s="1376">
        <v>40</v>
      </c>
      <c r="C368" s="2751" t="s">
        <v>4111</v>
      </c>
      <c r="D368" s="2287" t="s">
        <v>4127</v>
      </c>
      <c r="E368" s="87">
        <v>46292</v>
      </c>
      <c r="F368" s="87">
        <f>E368+30</f>
        <v>46322</v>
      </c>
      <c r="G368" s="87">
        <f>F368+3</f>
        <v>46325</v>
      </c>
      <c r="H368" s="87">
        <f t="shared" si="336"/>
        <v>46329</v>
      </c>
      <c r="I368" s="87">
        <f t="shared" si="336"/>
        <v>46333</v>
      </c>
    </row>
    <row r="369" spans="1:15" ht="20.100000000000001" customHeight="1">
      <c r="A369" s="21"/>
      <c r="B369" s="21"/>
      <c r="C369" s="26" t="s">
        <v>112</v>
      </c>
      <c r="D369" s="27"/>
      <c r="E369" s="27"/>
      <c r="F369" s="27"/>
      <c r="G369" s="27"/>
      <c r="H369" s="27"/>
      <c r="I369" s="27"/>
      <c r="J369" s="27"/>
      <c r="K369" s="27"/>
      <c r="L369" s="27"/>
      <c r="M369" s="27"/>
      <c r="N369" s="27"/>
      <c r="O369" s="27"/>
    </row>
    <row r="370" spans="1:15" s="14" customFormat="1" ht="20.100000000000001" customHeight="1">
      <c r="A370" s="244"/>
      <c r="B370" s="244"/>
      <c r="C370" s="2656"/>
      <c r="D370" s="27"/>
      <c r="E370" s="27"/>
      <c r="F370" s="27"/>
      <c r="G370" s="27"/>
      <c r="H370" s="27"/>
      <c r="I370" s="93"/>
      <c r="J370" s="27"/>
      <c r="K370" s="30"/>
    </row>
    <row r="371" spans="1:15" s="14" customFormat="1" ht="20.100000000000001" customHeight="1" thickBot="1">
      <c r="A371" s="244"/>
      <c r="B371" s="244"/>
      <c r="C371" s="27"/>
      <c r="D371" s="27"/>
      <c r="E371" s="27"/>
      <c r="F371" s="27"/>
      <c r="G371" s="27"/>
      <c r="H371" s="27"/>
      <c r="I371" s="120"/>
      <c r="J371" s="27"/>
      <c r="K371" s="30"/>
    </row>
    <row r="372" spans="1:15" s="126" customFormat="1" ht="20.100000000000001" customHeight="1">
      <c r="A372" s="2680"/>
      <c r="B372" s="2680"/>
      <c r="C372" s="2667"/>
      <c r="D372" s="2668"/>
      <c r="E372" s="2669"/>
      <c r="F372" s="2670"/>
      <c r="G372" s="2671"/>
      <c r="H372" s="2672"/>
      <c r="I372" s="2673"/>
      <c r="J372" s="2174"/>
      <c r="K372" s="2174"/>
      <c r="L372" s="2174"/>
      <c r="M372" s="2174"/>
      <c r="N372" s="2174"/>
      <c r="O372" s="2174"/>
    </row>
    <row r="373" spans="1:15" s="126" customFormat="1" ht="20.100000000000001" customHeight="1">
      <c r="A373" s="2680"/>
      <c r="B373" s="2680"/>
      <c r="C373" s="2674" t="s">
        <v>0</v>
      </c>
      <c r="D373" s="179"/>
      <c r="E373" s="2174" t="s">
        <v>3742</v>
      </c>
      <c r="F373" s="2174"/>
      <c r="G373" s="2174"/>
      <c r="H373" s="2174" t="s">
        <v>65</v>
      </c>
      <c r="I373" s="2675"/>
      <c r="J373" s="2174"/>
      <c r="K373" s="2174"/>
      <c r="L373" s="2174"/>
      <c r="M373" s="2174"/>
      <c r="N373" s="2174"/>
      <c r="O373" s="2174"/>
    </row>
    <row r="374" spans="1:15" s="126" customFormat="1" ht="20.100000000000001" customHeight="1">
      <c r="A374" s="2680"/>
      <c r="B374" s="2680"/>
      <c r="C374" s="2354" t="s">
        <v>1</v>
      </c>
      <c r="D374" s="2934" t="s">
        <v>3743</v>
      </c>
      <c r="E374" s="925" t="s">
        <v>1975</v>
      </c>
      <c r="F374" s="2174"/>
      <c r="G374" s="2934" t="s">
        <v>41</v>
      </c>
      <c r="H374" s="925" t="s">
        <v>67</v>
      </c>
      <c r="I374" s="2941" t="s">
        <v>68</v>
      </c>
      <c r="J374" s="2174"/>
      <c r="K374" s="2174"/>
      <c r="L374" s="2174"/>
      <c r="M374" s="2174"/>
      <c r="N374" s="2174"/>
      <c r="O374" s="2174"/>
    </row>
    <row r="375" spans="1:15" s="126" customFormat="1" ht="20.100000000000001" customHeight="1">
      <c r="A375" s="2680"/>
      <c r="B375" s="2680"/>
      <c r="C375" s="2354" t="s">
        <v>3</v>
      </c>
      <c r="D375" s="2934" t="s">
        <v>5</v>
      </c>
      <c r="E375" s="925" t="s">
        <v>42</v>
      </c>
      <c r="F375" s="184" t="s">
        <v>43</v>
      </c>
      <c r="G375" s="2934" t="s">
        <v>44</v>
      </c>
      <c r="H375" s="925" t="s">
        <v>71</v>
      </c>
      <c r="I375" s="2941" t="s">
        <v>73</v>
      </c>
      <c r="J375" s="2265"/>
      <c r="K375" s="2174"/>
      <c r="L375" s="2174"/>
      <c r="M375" s="2174"/>
      <c r="N375" s="2174"/>
      <c r="O375" s="2174"/>
    </row>
    <row r="376" spans="1:15" s="126" customFormat="1" ht="20.100000000000001" customHeight="1">
      <c r="A376" s="2680"/>
      <c r="B376" s="2680"/>
      <c r="C376" s="2354" t="s">
        <v>6</v>
      </c>
      <c r="D376" s="2934" t="s">
        <v>8</v>
      </c>
      <c r="E376" s="925" t="s">
        <v>45</v>
      </c>
      <c r="F376" s="184" t="s">
        <v>46</v>
      </c>
      <c r="G376" s="2934" t="s">
        <v>47</v>
      </c>
      <c r="H376" s="925" t="s">
        <v>74</v>
      </c>
      <c r="I376" s="2941" t="s">
        <v>76</v>
      </c>
      <c r="J376" s="2265"/>
      <c r="K376" s="2174"/>
      <c r="L376" s="2174"/>
      <c r="M376" s="2174"/>
      <c r="N376" s="2174"/>
      <c r="O376" s="2174"/>
    </row>
    <row r="377" spans="1:15" s="21" customFormat="1" ht="20.100000000000001" customHeight="1">
      <c r="A377" s="2680"/>
      <c r="B377" s="2680"/>
      <c r="C377" s="2354" t="s">
        <v>9</v>
      </c>
      <c r="D377" s="2934" t="s">
        <v>11</v>
      </c>
      <c r="E377" s="925" t="s">
        <v>48</v>
      </c>
      <c r="F377" s="184" t="s">
        <v>49</v>
      </c>
      <c r="G377" s="2934" t="s">
        <v>50</v>
      </c>
      <c r="H377" s="925" t="s">
        <v>77</v>
      </c>
      <c r="I377" s="2941" t="s">
        <v>79</v>
      </c>
      <c r="J377" s="2265"/>
      <c r="K377" s="2276"/>
      <c r="L377" s="2174"/>
      <c r="M377" s="2174"/>
      <c r="N377" s="2174"/>
      <c r="O377" s="2174"/>
    </row>
    <row r="378" spans="1:15" s="21" customFormat="1" ht="20.100000000000001" customHeight="1">
      <c r="A378" s="2680"/>
      <c r="B378" s="2680"/>
      <c r="C378" s="2354" t="s">
        <v>12</v>
      </c>
      <c r="D378" s="2934" t="s">
        <v>14</v>
      </c>
      <c r="E378" s="925" t="s">
        <v>51</v>
      </c>
      <c r="F378" s="184" t="s">
        <v>52</v>
      </c>
      <c r="G378" s="2934" t="s">
        <v>53</v>
      </c>
      <c r="H378" s="925" t="s">
        <v>80</v>
      </c>
      <c r="I378" s="2941" t="s">
        <v>82</v>
      </c>
      <c r="J378" s="2265"/>
      <c r="K378" s="2276"/>
      <c r="L378" s="2174"/>
      <c r="M378" s="2174"/>
      <c r="N378" s="2174"/>
      <c r="O378" s="2174"/>
    </row>
    <row r="379" spans="1:15" s="21" customFormat="1" ht="20.100000000000001" customHeight="1">
      <c r="A379" s="2680"/>
      <c r="B379" s="2680"/>
      <c r="C379" s="2354" t="s">
        <v>15</v>
      </c>
      <c r="D379" s="2934" t="s">
        <v>17</v>
      </c>
      <c r="E379" s="925" t="s">
        <v>54</v>
      </c>
      <c r="F379" s="184" t="s">
        <v>55</v>
      </c>
      <c r="G379" s="2934" t="s">
        <v>56</v>
      </c>
      <c r="H379" s="925" t="s">
        <v>83</v>
      </c>
      <c r="I379" s="2941" t="s">
        <v>85</v>
      </c>
      <c r="J379" s="2265"/>
      <c r="K379" s="2276"/>
      <c r="L379" s="2174"/>
      <c r="M379" s="2174"/>
      <c r="N379" s="2174"/>
      <c r="O379" s="2174"/>
    </row>
    <row r="380" spans="1:15" s="21" customFormat="1" ht="20.100000000000001" customHeight="1">
      <c r="A380" s="2680"/>
      <c r="B380" s="2680"/>
      <c r="C380" s="2354" t="s">
        <v>18</v>
      </c>
      <c r="D380" s="2934" t="s">
        <v>20</v>
      </c>
      <c r="E380" s="925" t="s">
        <v>57</v>
      </c>
      <c r="F380" s="184" t="s">
        <v>58</v>
      </c>
      <c r="G380" s="2934" t="s">
        <v>59</v>
      </c>
      <c r="H380" s="925" t="s">
        <v>86</v>
      </c>
      <c r="I380" s="2941" t="s">
        <v>88</v>
      </c>
      <c r="J380" s="2265"/>
      <c r="K380" s="2276"/>
      <c r="L380" s="2174"/>
      <c r="M380" s="2174"/>
      <c r="N380" s="2174"/>
      <c r="O380" s="2174"/>
    </row>
    <row r="381" spans="1:15" s="21" customFormat="1" ht="20.100000000000001" customHeight="1">
      <c r="A381" s="2681"/>
      <c r="B381" s="2681"/>
      <c r="C381" s="2354" t="s">
        <v>24</v>
      </c>
      <c r="D381" s="2934" t="s">
        <v>26</v>
      </c>
      <c r="E381" s="925"/>
      <c r="F381" s="179"/>
      <c r="G381" s="2934"/>
      <c r="H381" s="925" t="s">
        <v>89</v>
      </c>
      <c r="I381" s="2941" t="s">
        <v>91</v>
      </c>
      <c r="J381" s="2265"/>
      <c r="K381" s="2276"/>
      <c r="L381" s="2276"/>
      <c r="M381" s="2276"/>
      <c r="N381" s="2276"/>
      <c r="O381" s="2276"/>
    </row>
    <row r="382" spans="1:15" s="21" customFormat="1" ht="20.100000000000001" customHeight="1">
      <c r="A382" s="2681"/>
      <c r="B382" s="2681"/>
      <c r="C382" s="2354" t="s">
        <v>27</v>
      </c>
      <c r="D382" s="2934" t="s">
        <v>29</v>
      </c>
      <c r="E382" s="179"/>
      <c r="F382" s="179"/>
      <c r="G382" s="2934"/>
      <c r="H382" s="925"/>
      <c r="I382" s="2941"/>
      <c r="J382" s="2265"/>
      <c r="K382" s="2276"/>
      <c r="L382" s="2276"/>
      <c r="M382" s="2276"/>
      <c r="N382" s="2276"/>
      <c r="O382" s="2276"/>
    </row>
    <row r="383" spans="1:15" ht="20.100000000000001" customHeight="1" thickBot="1">
      <c r="C383" s="2935"/>
      <c r="D383" s="2936"/>
      <c r="E383" s="2937"/>
      <c r="F383" s="2938"/>
      <c r="G383" s="2939"/>
      <c r="H383" s="2936"/>
      <c r="I383" s="2940"/>
      <c r="K383" s="59"/>
    </row>
    <row r="384" spans="1:15" ht="20.100000000000001" customHeight="1">
      <c r="C384" s="2657"/>
      <c r="D384" s="2657"/>
      <c r="E384" s="31"/>
      <c r="F384" s="27"/>
      <c r="G384" s="27"/>
      <c r="H384" s="21"/>
      <c r="I384" s="205"/>
      <c r="J384" s="27"/>
      <c r="K384" s="59"/>
    </row>
    <row r="385" spans="3:11" ht="20.100000000000001" customHeight="1">
      <c r="C385" s="2657"/>
      <c r="D385" s="2657"/>
      <c r="E385" s="59"/>
      <c r="F385" s="27"/>
      <c r="G385" s="27"/>
      <c r="H385" s="21"/>
      <c r="I385" s="21"/>
      <c r="J385" s="205"/>
      <c r="K385" s="59"/>
    </row>
    <row r="386" spans="3:11" ht="20.100000000000001" customHeight="1">
      <c r="C386" s="2657"/>
      <c r="D386" s="2657"/>
      <c r="E386" s="59"/>
      <c r="F386" s="27"/>
      <c r="G386" s="27"/>
      <c r="H386" s="27"/>
      <c r="I386" s="27"/>
      <c r="J386" s="27"/>
      <c r="K386" s="27"/>
    </row>
    <row r="387" spans="3:11" ht="20.100000000000001" customHeight="1">
      <c r="C387" s="2657"/>
      <c r="D387" s="2657"/>
      <c r="E387" s="59"/>
      <c r="F387" s="27"/>
      <c r="G387" s="27"/>
      <c r="H387" s="27"/>
      <c r="I387" s="27"/>
      <c r="J387" s="27"/>
      <c r="K387" s="27"/>
    </row>
    <row r="388" spans="3:11" ht="20.100000000000001" customHeight="1">
      <c r="C388" s="2657"/>
      <c r="D388" s="2657"/>
      <c r="E388" s="59"/>
      <c r="F388" s="27"/>
      <c r="G388" s="27"/>
      <c r="H388" s="27"/>
      <c r="I388" s="27"/>
      <c r="J388" s="27"/>
      <c r="K388" s="27"/>
    </row>
    <row r="389" spans="3:11" ht="20.100000000000001" customHeight="1">
      <c r="C389" s="27"/>
      <c r="D389" s="27"/>
      <c r="E389" s="27"/>
      <c r="F389" s="27"/>
      <c r="G389" s="27"/>
      <c r="H389" s="27"/>
    </row>
    <row r="390" spans="3:11" ht="20.100000000000001" customHeight="1">
      <c r="C390" s="27"/>
      <c r="D390" s="27"/>
      <c r="E390" s="27"/>
      <c r="F390" s="27"/>
      <c r="G390" s="27"/>
      <c r="H390" s="27"/>
    </row>
    <row r="391" spans="3:11" ht="20.100000000000001" customHeight="1">
      <c r="C391" s="27"/>
      <c r="D391" s="27"/>
      <c r="E391" s="27"/>
      <c r="F391" s="27"/>
      <c r="G391" s="27"/>
      <c r="H391" s="27"/>
    </row>
    <row r="392" spans="3:11" ht="20.100000000000001" customHeight="1">
      <c r="C392" s="27"/>
      <c r="D392" s="27"/>
      <c r="E392" s="27"/>
      <c r="F392" s="27"/>
      <c r="G392" s="27"/>
      <c r="H392" s="27"/>
    </row>
    <row r="393" spans="3:11" ht="20.100000000000001" customHeight="1">
      <c r="C393" s="27"/>
      <c r="D393" s="27"/>
      <c r="E393" s="27"/>
      <c r="F393" s="27"/>
      <c r="G393" s="27"/>
      <c r="H393" s="27"/>
    </row>
    <row r="394" spans="3:11" ht="20.100000000000001" customHeight="1">
      <c r="C394" s="27"/>
      <c r="D394" s="27"/>
      <c r="E394" s="27"/>
      <c r="F394" s="27"/>
      <c r="G394" s="27"/>
      <c r="H394" s="27"/>
    </row>
    <row r="395" spans="3:11" ht="20.100000000000001" customHeight="1">
      <c r="C395" s="27"/>
      <c r="D395" s="27"/>
      <c r="E395" s="27"/>
      <c r="F395" s="27"/>
      <c r="G395" s="27"/>
      <c r="H395" s="27"/>
    </row>
    <row r="396" spans="3:11" ht="20.100000000000001" customHeight="1">
      <c r="C396" s="27"/>
      <c r="D396" s="27"/>
      <c r="E396" s="27"/>
      <c r="F396" s="27"/>
      <c r="G396" s="743"/>
      <c r="H396" s="743"/>
    </row>
    <row r="397" spans="3:11" ht="20.100000000000001" customHeight="1">
      <c r="C397" s="27"/>
      <c r="D397" s="27"/>
      <c r="E397" s="27"/>
      <c r="F397" s="27"/>
      <c r="G397" s="27"/>
      <c r="H397" s="743"/>
    </row>
    <row r="398" spans="3:11" ht="20.100000000000001" customHeight="1">
      <c r="C398" s="27"/>
      <c r="D398" s="27"/>
      <c r="E398" s="27"/>
      <c r="F398" s="27"/>
      <c r="G398" s="27"/>
      <c r="H398" s="27"/>
    </row>
    <row r="399" spans="3:11" ht="20.100000000000001" customHeight="1">
      <c r="C399" s="27"/>
      <c r="D399" s="27"/>
      <c r="E399" s="27"/>
      <c r="F399" s="27"/>
      <c r="G399" s="27"/>
      <c r="H399" s="27"/>
    </row>
    <row r="400" spans="3:11" ht="20.100000000000001" customHeight="1">
      <c r="C400" s="27"/>
      <c r="D400" s="27"/>
      <c r="E400" s="27"/>
      <c r="F400" s="27"/>
      <c r="G400" s="27"/>
      <c r="H400" s="27"/>
    </row>
    <row r="401" spans="3:8" ht="20.100000000000001" customHeight="1">
      <c r="C401" s="27"/>
      <c r="D401" s="27"/>
      <c r="E401" s="27"/>
      <c r="F401" s="27"/>
      <c r="G401" s="27"/>
      <c r="H401" s="27"/>
    </row>
    <row r="402" spans="3:8" ht="20.100000000000001" customHeight="1">
      <c r="C402" s="27"/>
      <c r="D402" s="27"/>
      <c r="E402" s="27"/>
      <c r="F402" s="27"/>
      <c r="G402" s="27"/>
      <c r="H402" s="27"/>
    </row>
    <row r="403" spans="3:8" ht="20.100000000000001" customHeight="1">
      <c r="C403" s="27"/>
      <c r="D403" s="27"/>
      <c r="E403" s="27"/>
      <c r="F403" s="27"/>
      <c r="G403" s="27"/>
      <c r="H403" s="27"/>
    </row>
    <row r="404" spans="3:8" ht="20.100000000000001" customHeight="1">
      <c r="C404" s="27"/>
      <c r="D404" s="27"/>
      <c r="E404" s="27"/>
      <c r="F404" s="27"/>
      <c r="G404" s="27"/>
      <c r="H404" s="27"/>
    </row>
    <row r="405" spans="3:8" ht="20.100000000000001" customHeight="1">
      <c r="C405" s="27"/>
      <c r="D405" s="27"/>
      <c r="E405" s="27"/>
      <c r="F405" s="27"/>
      <c r="G405" s="27"/>
      <c r="H405" s="27"/>
    </row>
    <row r="406" spans="3:8" ht="20.100000000000001" customHeight="1">
      <c r="C406" s="27"/>
      <c r="D406" s="27"/>
      <c r="E406" s="27"/>
      <c r="F406" s="27"/>
      <c r="G406" s="27"/>
      <c r="H406" s="27"/>
    </row>
  </sheetData>
  <customSheetViews>
    <customSheetView guid="{25211047-2AA7-431D-8637-AA6183637E8E}" scale="85" fitToPage="1" hiddenRows="1">
      <selection activeCell="B23" sqref="B23"/>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5" fitToPage="1" hiddenRows="1">
      <selection activeCell="B23" sqref="B23"/>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85" fitToPage="1">
      <selection activeCell="K13" sqref="K13"/>
      <pageMargins left="0" right="0" top="0" bottom="0" header="0" footer="0"/>
      <pageSetup paperSize="9" scale="65" orientation="landscape" verticalDpi="0" r:id="rId3"/>
      <headerFooter>
        <oddFooter>&amp;RLast update : &amp;D   &amp;T&amp;L&amp;1#&amp;"Calibri"&amp;10 Sensitivity: Internal</oddFooter>
      </headerFooter>
    </customSheetView>
    <customSheetView guid="{999D0099-E3FC-46FC-839A-D58F693EE82E}" scale="85" fitToPage="1" topLeftCell="A4">
      <selection activeCell="B21" sqref="B21"/>
      <pageMargins left="0" right="0" top="0" bottom="0" header="0" footer="0"/>
      <pageSetup paperSize="9" scale="65" orientation="landscape" verticalDpi="0" r:id="rId4"/>
      <headerFooter>
        <oddFooter>&amp;RLast update : &amp;D   &amp;T&amp;L&amp;1#&amp;"Calibri"&amp;10 Sensitivity: Internal</oddFooter>
      </headerFooter>
    </customSheetView>
    <customSheetView guid="{9C701732-F58F-4708-A15C-976D1C40D46C}" scale="85" fitToPage="1">
      <selection activeCell="D16" sqref="D16"/>
      <pageMargins left="0" right="0" top="0" bottom="0" header="0" footer="0"/>
      <pageSetup paperSize="9" scale="65" orientation="landscape" verticalDpi="0" r:id="rId5"/>
      <headerFooter>
        <oddFooter>&amp;RLast update : &amp;D   &amp;T</oddFooter>
      </headerFooter>
    </customSheetView>
    <customSheetView guid="{4207851A-A9C4-4C7F-A983-5888F88768C0}" scale="85" fitToPage="1">
      <selection activeCell="I38" sqref="I38"/>
      <pageMargins left="0" right="0" top="0" bottom="0" header="0" footer="0"/>
      <pageSetup paperSize="9" scale="65" orientation="landscape" verticalDpi="0" r:id="rId6"/>
      <headerFooter>
        <oddFooter>&amp;RLast update : &amp;D   &amp;T</oddFooter>
      </headerFooter>
    </customSheetView>
    <customSheetView guid="{1A9C4D40-FD7F-415B-AEEF-6F3B6F11E2D9}" scale="85" fitToPage="1">
      <selection activeCell="B12" sqref="B12:D12"/>
      <pageMargins left="0" right="0" top="0" bottom="0" header="0" footer="0"/>
      <pageSetup paperSize="9" scale="65" orientation="landscape" verticalDpi="0" r:id="rId7"/>
      <headerFooter>
        <oddFooter>&amp;RLast update : &amp;D   &amp;T</oddFooter>
      </headerFooter>
    </customSheetView>
    <customSheetView guid="{160FD25C-1E8A-49AB-8AA3-887F1FFDB82C}" scale="85" fitToPage="1">
      <selection activeCell="R14" sqref="R14"/>
      <pageMargins left="0" right="0" top="0" bottom="0" header="0" footer="0"/>
      <pageSetup paperSize="9" scale="65" orientation="landscape" verticalDpi="0" r:id="rId8"/>
      <headerFooter>
        <oddFooter>&amp;RLast update : &amp;D   &amp;T</oddFooter>
      </headerFooter>
    </customSheetView>
    <customSheetView guid="{03674205-2BF0-451F-960D-B59271ECD65B}" scale="85" fitToPage="1">
      <selection activeCell="B5" sqref="B5"/>
      <pageMargins left="0" right="0" top="0" bottom="0" header="0" footer="0"/>
      <pageSetup paperSize="9" scale="65" orientation="landscape" verticalDpi="0" r:id="rId9"/>
      <headerFooter>
        <oddFooter>&amp;RLast update : &amp;D   &amp;T</oddFooter>
      </headerFooter>
    </customSheetView>
    <customSheetView guid="{D36430BB-1304-416E-AC9B-64341E38D53B}" scale="70" fitToPage="1">
      <pageMargins left="0" right="0" top="0" bottom="0" header="0" footer="0"/>
      <pageSetup paperSize="9" scale="65" orientation="landscape" verticalDpi="0" r:id="rId10"/>
      <headerFooter>
        <oddFooter>&amp;RLast update : &amp;D   &amp;T</oddFooter>
      </headerFooter>
    </customSheetView>
    <customSheetView guid="{A1DFBD3A-7D67-4D0B-A768-38A02D65809C}" scale="70" fitToPage="1">
      <selection activeCell="B17" sqref="B17"/>
      <pageMargins left="0" right="0" top="0" bottom="0" header="0" footer="0"/>
      <pageSetup paperSize="9" scale="65" orientation="landscape" verticalDpi="0" r:id="rId11"/>
      <headerFooter>
        <oddFooter>&amp;RLast update : &amp;D   &amp;T</oddFooter>
      </headerFooter>
    </customSheetView>
    <customSheetView guid="{8F6257B3-44F8-495E-975F-715EC7CBE577}" scale="70" fitToPage="1">
      <pageMargins left="0" right="0" top="0" bottom="0" header="0" footer="0"/>
      <pageSetup paperSize="9" scale="65" orientation="landscape" verticalDpi="0" r:id="rId12"/>
      <headerFooter>
        <oddFooter>&amp;RLast update : &amp;D   &amp;T</oddFooter>
      </headerFooter>
    </customSheetView>
    <customSheetView guid="{4E666960-F75E-4DEC-AA08-CB80C5246F2D}" scale="70" fitToPage="1">
      <selection activeCell="E5" sqref="E5:I5"/>
      <pageMargins left="0" right="0" top="0" bottom="0" header="0" footer="0"/>
      <pageSetup paperSize="9" scale="65" orientation="landscape" verticalDpi="0" r:id="rId13"/>
      <headerFooter>
        <oddFooter>&amp;RLast update : &amp;D   &amp;T</oddFooter>
      </headerFooter>
    </customSheetView>
    <customSheetView guid="{DF664468-2591-4537-A401-E39E9401FA18}" scale="70" fitToPage="1">
      <selection activeCell="B3" sqref="B3:G8"/>
      <pageMargins left="0" right="0" top="0" bottom="0" header="0" footer="0"/>
      <pageSetup paperSize="9" scale="65" orientation="landscape" verticalDpi="0" r:id="rId14"/>
      <headerFooter>
        <oddFooter>&amp;RLast update : &amp;D   &amp;T</oddFooter>
      </headerFooter>
    </customSheetView>
    <customSheetView guid="{16EA4947-C328-4911-A966-8572790A84A9}" scale="85" fitToPage="1">
      <selection activeCell="A7" sqref="A7:XFD7"/>
      <pageMargins left="0" right="0" top="0" bottom="0" header="0" footer="0"/>
      <pageSetup paperSize="9" scale="65" orientation="landscape" verticalDpi="0" r:id="rId15"/>
      <headerFooter>
        <oddFooter>&amp;RLast update : &amp;D   &amp;T&amp;L&amp;1#&amp;"Calibri"&amp;10 Sensitivity: Internal</oddFooter>
      </headerFooter>
    </customSheetView>
    <customSheetView guid="{5024D59A-F791-4B48-8A8A-90A9A8BA3CB8}" scale="85" fitToPage="1" topLeftCell="A13">
      <selection activeCell="G27" sqref="G27"/>
      <pageMargins left="0" right="0" top="0" bottom="0" header="0" footer="0"/>
      <pageSetup paperSize="9" scale="65" orientation="landscape" verticalDpi="0" r:id="rId16"/>
      <headerFooter>
        <oddFooter>&amp;RLast update : &amp;D   &amp;T&amp;L&amp;1#&amp;"Calibri"&amp;10 Sensitivity: Internal</oddFooter>
      </headerFooter>
    </customSheetView>
    <customSheetView guid="{834388B3-D1C0-4496-81CB-D8907F6C94B1}" scale="85" fitToPage="1">
      <selection activeCell="J12" sqref="J12"/>
      <pageMargins left="0" right="0" top="0" bottom="0" header="0" footer="0"/>
      <pageSetup paperSize="9" scale="65" orientation="landscape" verticalDpi="0" r:id="rId17"/>
      <headerFooter>
        <oddFooter>&amp;RLast update : &amp;D   &amp;T&amp;L&amp;1#&amp;"Calibri"&amp;10 Sensitivity: Internal</oddFooter>
      </headerFooter>
    </customSheetView>
    <customSheetView guid="{C9B667F6-80E0-402E-8E37-77C446D41929}" scale="85" fitToPage="1" topLeftCell="A10">
      <selection activeCell="F24" sqref="F24"/>
      <pageMargins left="0" right="0" top="0" bottom="0" header="0" footer="0"/>
      <pageSetup paperSize="9" scale="65" orientation="landscape" verticalDpi="0" r:id="rId18"/>
      <headerFooter>
        <oddFooter>&amp;RLast update : &amp;D   &amp;T&amp;L&amp;1#&amp;"Calibri"&amp;10&amp;K000000Sensitivity: Internal</oddFooter>
      </headerFooter>
    </customSheetView>
    <customSheetView guid="{F64DF93A-0CD5-4665-A448-613906F88C7C}" scale="85" fitToPage="1" hiddenRows="1">
      <selection activeCell="C15" sqref="C15"/>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5" fitToPage="1" hiddenRows="1">
      <selection activeCell="B23" sqref="B23"/>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7">
    <mergeCell ref="C4:I4"/>
    <mergeCell ref="C2:I2"/>
    <mergeCell ref="C338:D339"/>
    <mergeCell ref="E338:E339"/>
    <mergeCell ref="E260:E261"/>
    <mergeCell ref="E290:E291"/>
    <mergeCell ref="C290:D291"/>
  </mergeCells>
  <phoneticPr fontId="29" type="noConversion"/>
  <hyperlinks>
    <hyperlink ref="I374" r:id="rId21" xr:uid="{38739946-9255-4B5E-A49F-D4E6B0AE31C8}"/>
    <hyperlink ref="D374" r:id="rId22" xr:uid="{A2353D49-E294-4C05-AF38-0C66A32DBEC4}"/>
    <hyperlink ref="G374" r:id="rId23" xr:uid="{E2DC1081-8FDD-44E3-96D0-E4CDEEC95DCE}"/>
    <hyperlink ref="G379" r:id="rId24" xr:uid="{6E0D701C-4A7F-4B7E-98B4-D112AA87C173}"/>
    <hyperlink ref="G375" r:id="rId25" xr:uid="{5CDF54FC-53B9-49FB-8C8D-DEF8B3F69810}"/>
    <hyperlink ref="G376" r:id="rId26" xr:uid="{96C31726-41A7-4D35-9301-758DEB94F469}"/>
    <hyperlink ref="G377" r:id="rId27" xr:uid="{73C99371-7ABB-484C-A49D-367FC670C893}"/>
    <hyperlink ref="G378" r:id="rId28" xr:uid="{8C3CBB86-BA85-4BB9-A95B-818EB0DE86DE}"/>
    <hyperlink ref="G380" r:id="rId29" xr:uid="{9B00D8F3-7469-4AFF-BBA1-F0D2AD79BCCA}"/>
    <hyperlink ref="D377" r:id="rId30" xr:uid="{8647DB8A-064A-4DFD-9922-CDB9560601D3}"/>
    <hyperlink ref="D376" r:id="rId31" xr:uid="{C21BC431-89F7-426B-8B3A-D4B922F18120}"/>
    <hyperlink ref="D379" r:id="rId32" xr:uid="{DD3A9406-C899-4889-BBE1-82EDC0C1B330}"/>
    <hyperlink ref="D378" r:id="rId33" xr:uid="{12F7B26C-7E44-46E0-82B6-3AD2A19B6D1A}"/>
    <hyperlink ref="D380" r:id="rId34" xr:uid="{3369BF97-5B3C-499F-B845-4246F8BBAC7B}"/>
    <hyperlink ref="I379" r:id="rId35" xr:uid="{12A690D7-146B-44F9-8E9D-BE567550B9BC}"/>
  </hyperlinks>
  <pageMargins left="0.19685039370078741" right="0.39370078740157483" top="0.74803149606299213" bottom="0.74803149606299213" header="0.31496062992125984" footer="0.31496062992125984"/>
  <pageSetup paperSize="9" scale="57" orientation="landscape" r:id="rId36"/>
  <headerFooter>
    <oddFooter>&amp;L_x000D_&amp;1#&amp;"Calibri"&amp;10&amp;K000000 Sensitivity: Internal&amp;RLast update : &amp;D   &amp;T&amp;</oddFooter>
  </headerFooter>
  <drawing r:id="rId37"/>
  <legacyDrawing r:id="rId3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78F7-43EE-4668-A841-62A2EFE4FA44}">
  <sheetPr codeName="Sheet17">
    <tabColor rgb="FFC00000"/>
  </sheetPr>
  <dimension ref="A1:M125"/>
  <sheetViews>
    <sheetView showGridLines="0" zoomScaleNormal="100" workbookViewId="0">
      <selection activeCell="L4" sqref="L4"/>
    </sheetView>
  </sheetViews>
  <sheetFormatPr defaultColWidth="9.42578125" defaultRowHeight="20.100000000000001" customHeight="1"/>
  <cols>
    <col min="1" max="1" width="26" style="4" customWidth="1"/>
    <col min="2" max="2" width="7.5703125" style="4" customWidth="1"/>
    <col min="3" max="3" width="25.5703125" style="5" customWidth="1"/>
    <col min="4" max="4" width="23.42578125" style="5" customWidth="1"/>
    <col min="5" max="5" width="16.42578125" style="5" customWidth="1"/>
    <col min="6" max="6" width="18.42578125" style="5" customWidth="1"/>
    <col min="7" max="7" width="25.7109375" style="5" customWidth="1"/>
    <col min="8" max="8" width="17.42578125" style="5" customWidth="1"/>
    <col min="9" max="9" width="22.5703125" style="5" customWidth="1"/>
    <col min="10" max="10" width="16.28515625" style="5" customWidth="1"/>
    <col min="11" max="11" width="15.5703125" style="5" customWidth="1"/>
    <col min="12" max="16384" width="9.42578125" style="5"/>
  </cols>
  <sheetData>
    <row r="1" spans="1:13" ht="20.100000000000001" customHeight="1">
      <c r="A1" s="59"/>
      <c r="B1" s="59"/>
      <c r="C1" s="120"/>
      <c r="D1" s="120"/>
      <c r="E1" s="120"/>
      <c r="F1" s="120"/>
      <c r="G1" s="120"/>
      <c r="H1" s="120"/>
      <c r="I1" s="120"/>
      <c r="J1" s="120"/>
      <c r="K1" s="120"/>
      <c r="L1" s="120"/>
      <c r="M1" s="120"/>
    </row>
    <row r="2" spans="1:13" s="6" customFormat="1" ht="20.100000000000001" customHeight="1">
      <c r="A2" s="122"/>
      <c r="B2" s="122"/>
      <c r="C2" s="4602" t="s">
        <v>97</v>
      </c>
      <c r="D2" s="4602"/>
      <c r="E2" s="4602"/>
      <c r="F2" s="4602"/>
      <c r="G2" s="4602"/>
      <c r="H2" s="4602"/>
      <c r="I2" s="4602"/>
      <c r="J2" s="4602"/>
      <c r="K2" s="122"/>
      <c r="L2" s="122"/>
      <c r="M2" s="122"/>
    </row>
    <row r="3" spans="1:13" s="6" customFormat="1" ht="20.100000000000001" customHeight="1">
      <c r="A3" s="122"/>
      <c r="B3" s="122"/>
      <c r="C3" s="297"/>
      <c r="D3" s="2761"/>
      <c r="E3" s="122"/>
      <c r="F3" s="122"/>
      <c r="G3" s="122"/>
      <c r="H3" s="122"/>
      <c r="I3" s="122"/>
      <c r="J3" s="122"/>
      <c r="K3" s="122"/>
      <c r="L3" s="122"/>
      <c r="M3" s="122"/>
    </row>
    <row r="4" spans="1:13" ht="20.100000000000001" customHeight="1">
      <c r="A4" s="59"/>
      <c r="B4" s="59"/>
      <c r="C4" s="4609" t="s">
        <v>4128</v>
      </c>
      <c r="D4" s="4609"/>
      <c r="E4" s="4609"/>
      <c r="F4" s="4609"/>
      <c r="G4" s="4609"/>
      <c r="H4" s="4609"/>
      <c r="I4" s="4609"/>
      <c r="J4" s="4609"/>
      <c r="K4" s="41"/>
      <c r="L4" s="120"/>
      <c r="M4" s="120"/>
    </row>
    <row r="5" spans="1:13" ht="20.100000000000001" customHeight="1">
      <c r="A5" s="59"/>
      <c r="B5" s="59"/>
      <c r="C5" s="486"/>
      <c r="D5" s="486"/>
      <c r="E5" s="486"/>
      <c r="F5" s="486"/>
      <c r="G5" s="486"/>
      <c r="H5" s="486"/>
      <c r="I5" s="486"/>
      <c r="J5" s="486"/>
      <c r="K5" s="41"/>
      <c r="L5" s="120"/>
      <c r="M5" s="120"/>
    </row>
    <row r="6" spans="1:13" ht="20.100000000000001" customHeight="1">
      <c r="A6" s="2762"/>
      <c r="B6" s="2762"/>
      <c r="C6" s="465"/>
      <c r="D6" s="328"/>
      <c r="E6" s="328"/>
      <c r="F6" s="328"/>
      <c r="G6" s="328"/>
      <c r="H6" s="328"/>
      <c r="I6" s="328"/>
      <c r="J6" s="328"/>
      <c r="K6" s="41"/>
      <c r="L6" s="120"/>
      <c r="M6" s="120"/>
    </row>
    <row r="7" spans="1:13" ht="20.100000000000001" customHeight="1">
      <c r="A7" s="59"/>
      <c r="B7" s="59"/>
      <c r="C7" s="120"/>
      <c r="D7" s="120"/>
      <c r="E7" s="120"/>
      <c r="F7" s="120"/>
      <c r="G7" s="120"/>
      <c r="H7" s="120"/>
      <c r="I7" s="120"/>
      <c r="J7" s="120"/>
      <c r="K7" s="120"/>
      <c r="L7" s="120"/>
      <c r="M7" s="120"/>
    </row>
    <row r="8" spans="1:13" s="14" customFormat="1" ht="20.100000000000001" customHeight="1">
      <c r="A8" s="74"/>
      <c r="C8" s="363"/>
      <c r="D8" s="50"/>
      <c r="E8" s="4615" t="s">
        <v>100</v>
      </c>
      <c r="F8" s="2346" t="s">
        <v>1306</v>
      </c>
      <c r="G8" s="90" t="s">
        <v>158</v>
      </c>
      <c r="H8" s="90" t="s">
        <v>247</v>
      </c>
      <c r="I8" s="90" t="s">
        <v>644</v>
      </c>
      <c r="J8" s="90" t="s">
        <v>609</v>
      </c>
      <c r="K8" s="2655"/>
    </row>
    <row r="9" spans="1:13" s="14" customFormat="1" ht="20.100000000000001" customHeight="1" thickBot="1">
      <c r="A9" s="74"/>
      <c r="B9" s="2677" t="s">
        <v>3631</v>
      </c>
      <c r="C9" s="508"/>
      <c r="D9" s="2345"/>
      <c r="E9" s="4616"/>
      <c r="F9" s="2666" t="s">
        <v>3967</v>
      </c>
      <c r="G9" s="92" t="s">
        <v>3696</v>
      </c>
      <c r="H9" s="92" t="s">
        <v>3213</v>
      </c>
      <c r="I9" s="92" t="s">
        <v>3596</v>
      </c>
      <c r="J9" s="92" t="s">
        <v>1722</v>
      </c>
      <c r="K9" s="640"/>
    </row>
    <row r="10" spans="1:13" s="14" customFormat="1" ht="20.100000000000001" hidden="1" customHeight="1" thickTop="1">
      <c r="A10" s="74"/>
      <c r="B10" s="2679">
        <v>8</v>
      </c>
      <c r="C10" s="2092" t="s">
        <v>4129</v>
      </c>
      <c r="D10" s="998" t="s">
        <v>2190</v>
      </c>
      <c r="E10" s="88">
        <v>45708</v>
      </c>
      <c r="F10" s="376"/>
      <c r="G10" s="1094" t="s">
        <v>4130</v>
      </c>
      <c r="H10" s="1094" t="s">
        <v>4130</v>
      </c>
      <c r="I10" s="1094" t="s">
        <v>4131</v>
      </c>
      <c r="J10" s="1094" t="s">
        <v>4131</v>
      </c>
      <c r="K10" s="640"/>
    </row>
    <row r="11" spans="1:13" s="14" customFormat="1" ht="20.100000000000001" hidden="1" customHeight="1">
      <c r="A11" s="74"/>
      <c r="B11" s="126">
        <v>9</v>
      </c>
      <c r="C11" s="997" t="s">
        <v>2932</v>
      </c>
      <c r="D11" s="998" t="s">
        <v>2157</v>
      </c>
      <c r="E11" s="87">
        <v>45714</v>
      </c>
      <c r="F11" s="376">
        <f>E11+29</f>
        <v>45743</v>
      </c>
      <c r="G11" s="88">
        <f>E11+31</f>
        <v>45745</v>
      </c>
      <c r="H11" s="88">
        <f>E11+34</f>
        <v>45748</v>
      </c>
      <c r="I11" s="88">
        <f>E11+37</f>
        <v>45751</v>
      </c>
      <c r="J11" s="88">
        <f>E11+41</f>
        <v>45755</v>
      </c>
      <c r="K11" s="640"/>
    </row>
    <row r="12" spans="1:13" s="14" customFormat="1" ht="20.100000000000001" hidden="1" customHeight="1">
      <c r="A12" s="74"/>
      <c r="B12" s="126">
        <v>10</v>
      </c>
      <c r="C12" s="997" t="s">
        <v>4132</v>
      </c>
      <c r="D12" s="998" t="s">
        <v>4133</v>
      </c>
      <c r="E12" s="87">
        <v>45725</v>
      </c>
      <c r="F12" s="88">
        <f t="shared" ref="F12:F16" si="0">E12+29</f>
        <v>45754</v>
      </c>
      <c r="G12" s="88">
        <f t="shared" ref="G12:G16" si="1">E12+31</f>
        <v>45756</v>
      </c>
      <c r="H12" s="88">
        <f t="shared" ref="H12:H16" si="2">E12+34</f>
        <v>45759</v>
      </c>
      <c r="I12" s="88">
        <f t="shared" ref="I12:I16" si="3">E12+37</f>
        <v>45762</v>
      </c>
      <c r="J12" s="88">
        <f t="shared" ref="J12:J16" si="4">E12+41</f>
        <v>45766</v>
      </c>
      <c r="K12" s="640"/>
    </row>
    <row r="13" spans="1:13" s="14" customFormat="1" ht="20.100000000000001" hidden="1" customHeight="1">
      <c r="A13" s="74"/>
      <c r="B13" s="126">
        <v>11</v>
      </c>
      <c r="C13" s="2092" t="s">
        <v>4129</v>
      </c>
      <c r="D13" s="998" t="s">
        <v>2190</v>
      </c>
      <c r="E13" s="87">
        <v>45729</v>
      </c>
      <c r="F13" s="376"/>
      <c r="G13" s="376"/>
      <c r="H13" s="376"/>
      <c r="I13" s="376"/>
      <c r="J13" s="376"/>
      <c r="K13" s="640"/>
    </row>
    <row r="14" spans="1:13" s="14" customFormat="1" ht="20.100000000000001" hidden="1" customHeight="1">
      <c r="A14" s="74"/>
      <c r="B14" s="126">
        <v>12</v>
      </c>
      <c r="C14" s="997" t="s">
        <v>4134</v>
      </c>
      <c r="D14" s="998" t="s">
        <v>3085</v>
      </c>
      <c r="E14" s="87">
        <v>45736</v>
      </c>
      <c r="F14" s="88">
        <f t="shared" si="0"/>
        <v>45765</v>
      </c>
      <c r="G14" s="88">
        <f t="shared" si="1"/>
        <v>45767</v>
      </c>
      <c r="H14" s="88">
        <f t="shared" si="2"/>
        <v>45770</v>
      </c>
      <c r="I14" s="88">
        <f t="shared" si="3"/>
        <v>45773</v>
      </c>
      <c r="J14" s="88">
        <f t="shared" si="4"/>
        <v>45777</v>
      </c>
      <c r="K14" s="640"/>
    </row>
    <row r="15" spans="1:13" s="14" customFormat="1" ht="20.100000000000001" hidden="1" customHeight="1">
      <c r="A15" s="74"/>
      <c r="B15" s="126">
        <v>13</v>
      </c>
      <c r="C15" s="997" t="s">
        <v>4135</v>
      </c>
      <c r="D15" s="998" t="s">
        <v>2223</v>
      </c>
      <c r="E15" s="87">
        <v>45742</v>
      </c>
      <c r="F15" s="88">
        <f t="shared" si="0"/>
        <v>45771</v>
      </c>
      <c r="G15" s="88">
        <f t="shared" si="1"/>
        <v>45773</v>
      </c>
      <c r="H15" s="88">
        <f t="shared" si="2"/>
        <v>45776</v>
      </c>
      <c r="I15" s="88">
        <f t="shared" si="3"/>
        <v>45779</v>
      </c>
      <c r="J15" s="88">
        <f t="shared" si="4"/>
        <v>45783</v>
      </c>
      <c r="K15" s="640"/>
    </row>
    <row r="16" spans="1:13" s="14" customFormat="1" ht="20.100000000000001" hidden="1" customHeight="1">
      <c r="A16" s="74"/>
      <c r="B16" s="126">
        <v>14</v>
      </c>
      <c r="C16" s="997" t="s">
        <v>3149</v>
      </c>
      <c r="D16" s="998" t="s">
        <v>2175</v>
      </c>
      <c r="E16" s="87">
        <v>45751</v>
      </c>
      <c r="F16" s="88">
        <f t="shared" si="0"/>
        <v>45780</v>
      </c>
      <c r="G16" s="88">
        <f t="shared" si="1"/>
        <v>45782</v>
      </c>
      <c r="H16" s="88">
        <f t="shared" si="2"/>
        <v>45785</v>
      </c>
      <c r="I16" s="88">
        <f t="shared" si="3"/>
        <v>45788</v>
      </c>
      <c r="J16" s="88">
        <f t="shared" si="4"/>
        <v>45792</v>
      </c>
      <c r="K16" s="640"/>
    </row>
    <row r="17" spans="1:13" s="14" customFormat="1" ht="20.100000000000001" hidden="1" customHeight="1">
      <c r="A17" s="74" t="s">
        <v>4136</v>
      </c>
      <c r="B17" s="1376">
        <v>15</v>
      </c>
      <c r="C17" s="1121" t="s">
        <v>1573</v>
      </c>
      <c r="D17" s="998" t="s">
        <v>4137</v>
      </c>
      <c r="E17" s="87">
        <v>45757</v>
      </c>
      <c r="F17" s="376"/>
      <c r="G17" s="376"/>
      <c r="H17" s="376"/>
      <c r="I17" s="376"/>
      <c r="J17" s="376"/>
      <c r="K17" s="640"/>
    </row>
    <row r="18" spans="1:13" s="14" customFormat="1" ht="20.100000000000001" hidden="1" customHeight="1">
      <c r="A18" s="74"/>
      <c r="B18" s="1376">
        <v>16</v>
      </c>
      <c r="C18" s="997" t="s">
        <v>4136</v>
      </c>
      <c r="D18" s="998" t="s">
        <v>4137</v>
      </c>
      <c r="E18" s="87">
        <v>45764</v>
      </c>
      <c r="F18" s="88">
        <f t="shared" ref="F18:F19" si="5">E18+29</f>
        <v>45793</v>
      </c>
      <c r="G18" s="88">
        <f t="shared" ref="G18:G19" si="6">E18+31</f>
        <v>45795</v>
      </c>
      <c r="H18" s="88">
        <f t="shared" ref="H18:H19" si="7">E18+34</f>
        <v>45798</v>
      </c>
      <c r="I18" s="88">
        <f t="shared" ref="I18:I19" si="8">E18+37</f>
        <v>45801</v>
      </c>
      <c r="J18" s="88">
        <f t="shared" ref="J18:J19" si="9">E18+41</f>
        <v>45805</v>
      </c>
      <c r="K18" s="640"/>
    </row>
    <row r="19" spans="1:13" s="14" customFormat="1" ht="20.100000000000001" hidden="1" customHeight="1">
      <c r="A19" s="74"/>
      <c r="B19" s="1376">
        <v>17</v>
      </c>
      <c r="C19" s="1401" t="s">
        <v>4138</v>
      </c>
      <c r="D19" s="998" t="s">
        <v>3085</v>
      </c>
      <c r="E19" s="87">
        <v>45772</v>
      </c>
      <c r="F19" s="88">
        <f t="shared" si="5"/>
        <v>45801</v>
      </c>
      <c r="G19" s="88">
        <f t="shared" si="6"/>
        <v>45803</v>
      </c>
      <c r="H19" s="88">
        <f t="shared" si="7"/>
        <v>45806</v>
      </c>
      <c r="I19" s="88">
        <f t="shared" si="8"/>
        <v>45809</v>
      </c>
      <c r="J19" s="88">
        <f t="shared" si="9"/>
        <v>45813</v>
      </c>
      <c r="K19" s="640"/>
    </row>
    <row r="20" spans="1:13" s="14" customFormat="1" ht="20.100000000000001" hidden="1" customHeight="1">
      <c r="A20" s="74"/>
      <c r="B20" s="1376">
        <v>18</v>
      </c>
      <c r="C20" s="1121" t="s">
        <v>1573</v>
      </c>
      <c r="D20" s="998" t="s">
        <v>1602</v>
      </c>
      <c r="E20" s="87">
        <v>45778</v>
      </c>
      <c r="F20" s="376"/>
      <c r="G20" s="376"/>
      <c r="H20" s="376"/>
      <c r="I20" s="376"/>
      <c r="J20" s="376"/>
      <c r="K20" s="640"/>
    </row>
    <row r="21" spans="1:13" s="14" customFormat="1" ht="20.100000000000001" hidden="1" customHeight="1">
      <c r="A21" s="74"/>
      <c r="B21" s="1376">
        <v>19</v>
      </c>
      <c r="C21" s="997" t="s">
        <v>4139</v>
      </c>
      <c r="D21" s="998" t="s">
        <v>2172</v>
      </c>
      <c r="E21" s="87">
        <v>45790</v>
      </c>
      <c r="F21" s="88">
        <f t="shared" ref="F21:F24" si="10">E21+29</f>
        <v>45819</v>
      </c>
      <c r="G21" s="88">
        <f t="shared" ref="G21:G24" si="11">E21+31</f>
        <v>45821</v>
      </c>
      <c r="H21" s="88">
        <f t="shared" ref="H21:H24" si="12">E21+34</f>
        <v>45824</v>
      </c>
      <c r="I21" s="88">
        <f t="shared" ref="I21:I24" si="13">E21+37</f>
        <v>45827</v>
      </c>
      <c r="J21" s="88">
        <f t="shared" ref="J21:J24" si="14">E21+41</f>
        <v>45831</v>
      </c>
      <c r="K21" s="640"/>
    </row>
    <row r="22" spans="1:13" s="14" customFormat="1" ht="20.100000000000001" hidden="1" customHeight="1">
      <c r="A22" s="74"/>
      <c r="B22" s="1376">
        <v>20</v>
      </c>
      <c r="C22" s="997" t="s">
        <v>2934</v>
      </c>
      <c r="D22" s="998" t="s">
        <v>3125</v>
      </c>
      <c r="E22" s="87">
        <v>45799</v>
      </c>
      <c r="F22" s="88">
        <f t="shared" si="10"/>
        <v>45828</v>
      </c>
      <c r="G22" s="88">
        <f t="shared" si="11"/>
        <v>45830</v>
      </c>
      <c r="H22" s="88">
        <f t="shared" si="12"/>
        <v>45833</v>
      </c>
      <c r="I22" s="88">
        <f t="shared" si="13"/>
        <v>45836</v>
      </c>
      <c r="J22" s="88">
        <f t="shared" si="14"/>
        <v>45840</v>
      </c>
      <c r="K22" s="640"/>
    </row>
    <row r="23" spans="1:13" s="14" customFormat="1" ht="20.100000000000001" hidden="1" customHeight="1">
      <c r="A23" s="74"/>
      <c r="B23" s="1376">
        <v>21</v>
      </c>
      <c r="C23" s="1121" t="s">
        <v>1573</v>
      </c>
      <c r="D23" s="998" t="s">
        <v>1602</v>
      </c>
      <c r="E23" s="87">
        <v>45799</v>
      </c>
      <c r="F23" s="376"/>
      <c r="G23" s="376"/>
      <c r="H23" s="376"/>
      <c r="I23" s="376"/>
      <c r="J23" s="376"/>
      <c r="K23" s="640"/>
    </row>
    <row r="24" spans="1:13" s="14" customFormat="1" ht="20.100000000000001" hidden="1" customHeight="1">
      <c r="A24" s="74"/>
      <c r="B24" s="1376">
        <v>22</v>
      </c>
      <c r="C24" s="997" t="s">
        <v>3145</v>
      </c>
      <c r="D24" s="2287" t="s">
        <v>2189</v>
      </c>
      <c r="E24" s="87">
        <v>45807</v>
      </c>
      <c r="F24" s="88">
        <f t="shared" si="10"/>
        <v>45836</v>
      </c>
      <c r="G24" s="88">
        <f t="shared" si="11"/>
        <v>45838</v>
      </c>
      <c r="H24" s="88">
        <f t="shared" si="12"/>
        <v>45841</v>
      </c>
      <c r="I24" s="88">
        <f t="shared" si="13"/>
        <v>45844</v>
      </c>
      <c r="J24" s="88">
        <f t="shared" si="14"/>
        <v>45848</v>
      </c>
      <c r="K24" s="640"/>
    </row>
    <row r="25" spans="1:13" ht="20.100000000000001" hidden="1" customHeight="1">
      <c r="A25" s="59"/>
      <c r="B25" s="1376">
        <v>23</v>
      </c>
      <c r="C25" s="997" t="s">
        <v>4140</v>
      </c>
      <c r="D25" s="2287" t="s">
        <v>3125</v>
      </c>
      <c r="E25" s="87">
        <v>45814</v>
      </c>
      <c r="F25" s="88">
        <f t="shared" ref="F25:F29" si="15">E25+29</f>
        <v>45843</v>
      </c>
      <c r="G25" s="88">
        <f t="shared" ref="G25:G29" si="16">E25+31</f>
        <v>45845</v>
      </c>
      <c r="H25" s="88">
        <f t="shared" ref="H25:H29" si="17">E25+34</f>
        <v>45848</v>
      </c>
      <c r="I25" s="88">
        <f t="shared" ref="I25:I29" si="18">E25+37</f>
        <v>45851</v>
      </c>
      <c r="J25" s="88">
        <f t="shared" ref="J25:J29" si="19">E25+41</f>
        <v>45855</v>
      </c>
      <c r="K25" s="640"/>
      <c r="L25" s="120"/>
      <c r="M25" s="120"/>
    </row>
    <row r="26" spans="1:13" ht="20.100000000000001" hidden="1" customHeight="1">
      <c r="A26" s="59"/>
      <c r="B26" s="1376">
        <v>24</v>
      </c>
      <c r="C26" s="997" t="s">
        <v>3136</v>
      </c>
      <c r="D26" s="2287" t="s">
        <v>2191</v>
      </c>
      <c r="E26" s="87">
        <v>45821</v>
      </c>
      <c r="F26" s="88">
        <f t="shared" si="15"/>
        <v>45850</v>
      </c>
      <c r="G26" s="88">
        <f t="shared" si="16"/>
        <v>45852</v>
      </c>
      <c r="H26" s="88">
        <f t="shared" si="17"/>
        <v>45855</v>
      </c>
      <c r="I26" s="88">
        <f t="shared" si="18"/>
        <v>45858</v>
      </c>
      <c r="J26" s="88">
        <f t="shared" si="19"/>
        <v>45862</v>
      </c>
      <c r="K26" s="640"/>
      <c r="L26" s="120"/>
      <c r="M26" s="120"/>
    </row>
    <row r="27" spans="1:13" ht="20.100000000000001" hidden="1" customHeight="1">
      <c r="A27" s="59"/>
      <c r="B27" s="1376">
        <v>25</v>
      </c>
      <c r="C27" s="997" t="s">
        <v>4141</v>
      </c>
      <c r="D27" s="2287" t="s">
        <v>3104</v>
      </c>
      <c r="E27" s="87">
        <v>45830</v>
      </c>
      <c r="F27" s="88">
        <f t="shared" si="15"/>
        <v>45859</v>
      </c>
      <c r="G27" s="88">
        <f t="shared" si="16"/>
        <v>45861</v>
      </c>
      <c r="H27" s="88">
        <f t="shared" si="17"/>
        <v>45864</v>
      </c>
      <c r="I27" s="88">
        <f t="shared" si="18"/>
        <v>45867</v>
      </c>
      <c r="J27" s="88">
        <f t="shared" si="19"/>
        <v>45871</v>
      </c>
      <c r="K27" s="640"/>
      <c r="L27" s="120"/>
      <c r="M27" s="120"/>
    </row>
    <row r="28" spans="1:13" ht="20.100000000000001" hidden="1" customHeight="1">
      <c r="A28" s="59"/>
      <c r="B28" s="1376">
        <v>26</v>
      </c>
      <c r="C28" s="997" t="s">
        <v>4142</v>
      </c>
      <c r="D28" s="2287" t="s">
        <v>2197</v>
      </c>
      <c r="E28" s="87">
        <v>45839</v>
      </c>
      <c r="F28" s="88">
        <f t="shared" si="15"/>
        <v>45868</v>
      </c>
      <c r="G28" s="88">
        <f t="shared" si="16"/>
        <v>45870</v>
      </c>
      <c r="H28" s="88">
        <f t="shared" si="17"/>
        <v>45873</v>
      </c>
      <c r="I28" s="88">
        <f t="shared" si="18"/>
        <v>45876</v>
      </c>
      <c r="J28" s="88">
        <f t="shared" si="19"/>
        <v>45880</v>
      </c>
      <c r="K28" s="640"/>
      <c r="L28" s="120"/>
      <c r="M28" s="120"/>
    </row>
    <row r="29" spans="1:13" ht="20.100000000000001" hidden="1" customHeight="1">
      <c r="A29" s="59"/>
      <c r="B29" s="1376">
        <v>27</v>
      </c>
      <c r="C29" s="997" t="s">
        <v>3139</v>
      </c>
      <c r="D29" s="2287" t="s">
        <v>4137</v>
      </c>
      <c r="E29" s="87">
        <v>45847</v>
      </c>
      <c r="F29" s="88">
        <f t="shared" si="15"/>
        <v>45876</v>
      </c>
      <c r="G29" s="88">
        <f t="shared" si="16"/>
        <v>45878</v>
      </c>
      <c r="H29" s="88">
        <f t="shared" si="17"/>
        <v>45881</v>
      </c>
      <c r="I29" s="88">
        <f t="shared" si="18"/>
        <v>45884</v>
      </c>
      <c r="J29" s="88">
        <f t="shared" si="19"/>
        <v>45888</v>
      </c>
      <c r="K29" s="640"/>
      <c r="L29" s="120"/>
      <c r="M29" s="120"/>
    </row>
    <row r="30" spans="1:13" ht="20.100000000000001" hidden="1" customHeight="1">
      <c r="A30" s="59"/>
      <c r="B30" s="1376">
        <v>28</v>
      </c>
      <c r="C30" s="2500" t="s">
        <v>1573</v>
      </c>
      <c r="D30" s="2287" t="s">
        <v>2190</v>
      </c>
      <c r="E30" s="706">
        <v>45848</v>
      </c>
      <c r="F30" s="376">
        <f t="shared" ref="F30:F33" si="20">E30+29</f>
        <v>45877</v>
      </c>
      <c r="G30" s="376">
        <f t="shared" ref="G30:G33" si="21">E30+31</f>
        <v>45879</v>
      </c>
      <c r="H30" s="376">
        <f t="shared" ref="H30:H33" si="22">E30+34</f>
        <v>45882</v>
      </c>
      <c r="I30" s="376">
        <f t="shared" ref="I30:I33" si="23">E30+37</f>
        <v>45885</v>
      </c>
      <c r="J30" s="376">
        <f t="shared" ref="J30:J33" si="24">E30+41</f>
        <v>45889</v>
      </c>
      <c r="K30" s="640"/>
      <c r="L30" s="120"/>
      <c r="M30" s="120"/>
    </row>
    <row r="31" spans="1:13" ht="20.100000000000001" hidden="1" customHeight="1">
      <c r="A31" s="59"/>
      <c r="B31" s="1376">
        <v>29</v>
      </c>
      <c r="C31" s="857" t="s">
        <v>4143</v>
      </c>
      <c r="D31" s="2287" t="s">
        <v>2940</v>
      </c>
      <c r="E31" s="87">
        <v>45856</v>
      </c>
      <c r="F31" s="88">
        <f t="shared" si="20"/>
        <v>45885</v>
      </c>
      <c r="G31" s="88">
        <f t="shared" si="21"/>
        <v>45887</v>
      </c>
      <c r="H31" s="88">
        <f t="shared" si="22"/>
        <v>45890</v>
      </c>
      <c r="I31" s="88">
        <f t="shared" si="23"/>
        <v>45893</v>
      </c>
      <c r="J31" s="88">
        <f t="shared" si="24"/>
        <v>45897</v>
      </c>
      <c r="K31" s="640"/>
      <c r="L31" s="120"/>
      <c r="M31" s="120"/>
    </row>
    <row r="32" spans="1:13" ht="20.100000000000001" hidden="1" customHeight="1">
      <c r="A32" s="59"/>
      <c r="B32" s="1376" t="e">
        <f>WEEKNUM(#REF!)</f>
        <v>#REF!</v>
      </c>
      <c r="C32" s="857" t="s">
        <v>2945</v>
      </c>
      <c r="D32" s="2287" t="s">
        <v>4137</v>
      </c>
      <c r="E32" s="87">
        <v>45868</v>
      </c>
      <c r="F32" s="88">
        <f t="shared" si="20"/>
        <v>45897</v>
      </c>
      <c r="G32" s="88">
        <f t="shared" si="21"/>
        <v>45899</v>
      </c>
      <c r="H32" s="88">
        <f t="shared" si="22"/>
        <v>45902</v>
      </c>
      <c r="I32" s="88">
        <f t="shared" si="23"/>
        <v>45905</v>
      </c>
      <c r="J32" s="88">
        <f t="shared" si="24"/>
        <v>45909</v>
      </c>
      <c r="K32" s="640"/>
      <c r="L32" s="120"/>
      <c r="M32" s="120"/>
    </row>
    <row r="33" spans="1:13" ht="20.100000000000001" hidden="1" customHeight="1">
      <c r="A33" s="59"/>
      <c r="B33" s="1376" t="e">
        <f>WEEKNUM(#REF!)</f>
        <v>#REF!</v>
      </c>
      <c r="C33" s="857" t="s">
        <v>2932</v>
      </c>
      <c r="D33" s="2287" t="s">
        <v>2172</v>
      </c>
      <c r="E33" s="87">
        <v>45871</v>
      </c>
      <c r="F33" s="88">
        <f t="shared" si="20"/>
        <v>45900</v>
      </c>
      <c r="G33" s="88">
        <f t="shared" si="21"/>
        <v>45902</v>
      </c>
      <c r="H33" s="88">
        <f t="shared" si="22"/>
        <v>45905</v>
      </c>
      <c r="I33" s="88">
        <f t="shared" si="23"/>
        <v>45908</v>
      </c>
      <c r="J33" s="88">
        <f t="shared" si="24"/>
        <v>45912</v>
      </c>
      <c r="K33" s="640"/>
      <c r="L33" s="120"/>
      <c r="M33" s="120"/>
    </row>
    <row r="34" spans="1:13" ht="20.100000000000001" hidden="1" customHeight="1">
      <c r="A34" s="59"/>
      <c r="B34" s="1376" t="e">
        <f>WEEKNUM(#REF!)</f>
        <v>#REF!</v>
      </c>
      <c r="C34" s="2500" t="s">
        <v>1573</v>
      </c>
      <c r="D34" s="2287" t="s">
        <v>2175</v>
      </c>
      <c r="E34" s="706">
        <v>45848</v>
      </c>
      <c r="F34" s="376">
        <f t="shared" ref="F34:F41" si="25">E34+29</f>
        <v>45877</v>
      </c>
      <c r="G34" s="376">
        <f t="shared" ref="G34:G41" si="26">E34+31</f>
        <v>45879</v>
      </c>
      <c r="H34" s="376">
        <f t="shared" ref="H34:H41" si="27">E34+34</f>
        <v>45882</v>
      </c>
      <c r="I34" s="376">
        <f t="shared" ref="I34:I41" si="28">E34+37</f>
        <v>45885</v>
      </c>
      <c r="J34" s="376">
        <f t="shared" ref="J34:J41" si="29">E34+41</f>
        <v>45889</v>
      </c>
      <c r="K34" s="640"/>
      <c r="L34" s="120"/>
      <c r="M34" s="120"/>
    </row>
    <row r="35" spans="1:13" customFormat="1" ht="20.100000000000001" hidden="1" customHeight="1">
      <c r="A35" s="24" t="s">
        <v>4132</v>
      </c>
      <c r="B35" s="1376" t="e">
        <f>WEEKNUM(#REF!)</f>
        <v>#REF!</v>
      </c>
      <c r="C35" s="857" t="s">
        <v>2946</v>
      </c>
      <c r="D35" s="2287" t="s">
        <v>2175</v>
      </c>
      <c r="E35" s="87">
        <v>45884</v>
      </c>
      <c r="F35" s="88">
        <f>E35+29</f>
        <v>45913</v>
      </c>
      <c r="G35" s="88">
        <f>E35+31</f>
        <v>45915</v>
      </c>
      <c r="H35" s="88">
        <f>E35+34</f>
        <v>45918</v>
      </c>
      <c r="I35" s="88">
        <f>E35+37</f>
        <v>45921</v>
      </c>
      <c r="J35" s="88">
        <f>E35+41</f>
        <v>45925</v>
      </c>
    </row>
    <row r="36" spans="1:13" ht="20.100000000000001" hidden="1" customHeight="1">
      <c r="A36" s="31" t="s">
        <v>4134</v>
      </c>
      <c r="B36" s="1376" t="e">
        <f>WEEKNUM(#REF!)</f>
        <v>#REF!</v>
      </c>
      <c r="C36" s="857" t="s">
        <v>4132</v>
      </c>
      <c r="D36" s="2287" t="s">
        <v>4137</v>
      </c>
      <c r="E36" s="87">
        <v>45890</v>
      </c>
      <c r="F36" s="88">
        <f t="shared" si="25"/>
        <v>45919</v>
      </c>
      <c r="G36" s="88">
        <f t="shared" si="26"/>
        <v>45921</v>
      </c>
      <c r="H36" s="88">
        <f t="shared" si="27"/>
        <v>45924</v>
      </c>
      <c r="I36" s="88">
        <f t="shared" si="28"/>
        <v>45927</v>
      </c>
      <c r="J36" s="88">
        <f t="shared" si="29"/>
        <v>45931</v>
      </c>
      <c r="K36" s="640"/>
      <c r="L36" s="120"/>
      <c r="M36" s="120"/>
    </row>
    <row r="37" spans="1:13" ht="20.100000000000001" hidden="1" customHeight="1">
      <c r="A37" s="31" t="s">
        <v>4135</v>
      </c>
      <c r="B37" s="1376" t="e">
        <f>WEEKNUM(#REF!)</f>
        <v>#REF!</v>
      </c>
      <c r="C37" s="997" t="s">
        <v>4134</v>
      </c>
      <c r="D37" s="2287" t="s">
        <v>4144</v>
      </c>
      <c r="E37" s="87">
        <v>45899</v>
      </c>
      <c r="F37" s="88">
        <f t="shared" si="25"/>
        <v>45928</v>
      </c>
      <c r="G37" s="88">
        <f t="shared" si="26"/>
        <v>45930</v>
      </c>
      <c r="H37" s="88">
        <f t="shared" si="27"/>
        <v>45933</v>
      </c>
      <c r="I37" s="88">
        <f t="shared" si="28"/>
        <v>45936</v>
      </c>
      <c r="J37" s="88">
        <f t="shared" si="29"/>
        <v>45940</v>
      </c>
      <c r="K37" s="640"/>
      <c r="L37" s="120"/>
      <c r="M37" s="120"/>
    </row>
    <row r="38" spans="1:13" ht="20.100000000000001" hidden="1" customHeight="1">
      <c r="A38" s="31" t="s">
        <v>4145</v>
      </c>
      <c r="B38" s="1376" t="e">
        <f>WEEKNUM(#REF!)</f>
        <v>#REF!</v>
      </c>
      <c r="C38" s="997" t="s">
        <v>4135</v>
      </c>
      <c r="D38" s="2287" t="s">
        <v>2936</v>
      </c>
      <c r="E38" s="87">
        <v>45906</v>
      </c>
      <c r="F38" s="88">
        <f t="shared" si="25"/>
        <v>45935</v>
      </c>
      <c r="G38" s="88">
        <f t="shared" si="26"/>
        <v>45937</v>
      </c>
      <c r="H38" s="88">
        <f t="shared" si="27"/>
        <v>45940</v>
      </c>
      <c r="I38" s="88">
        <f t="shared" si="28"/>
        <v>45943</v>
      </c>
      <c r="J38" s="88">
        <f t="shared" si="29"/>
        <v>45947</v>
      </c>
      <c r="K38" s="640"/>
      <c r="L38" s="120"/>
      <c r="M38" s="120"/>
    </row>
    <row r="39" spans="1:13" ht="20.100000000000001" hidden="1" customHeight="1">
      <c r="A39" s="31"/>
      <c r="B39" s="1376" t="e">
        <f>WEEKNUM(#REF!)</f>
        <v>#REF!</v>
      </c>
      <c r="C39" s="997" t="s">
        <v>4145</v>
      </c>
      <c r="D39" s="2287" t="s">
        <v>2189</v>
      </c>
      <c r="E39" s="87">
        <v>45915</v>
      </c>
      <c r="F39" s="88">
        <f t="shared" si="25"/>
        <v>45944</v>
      </c>
      <c r="G39" s="88">
        <f t="shared" si="26"/>
        <v>45946</v>
      </c>
      <c r="H39" s="88">
        <f t="shared" si="27"/>
        <v>45949</v>
      </c>
      <c r="I39" s="88">
        <f t="shared" si="28"/>
        <v>45952</v>
      </c>
      <c r="J39" s="88">
        <f t="shared" si="29"/>
        <v>45956</v>
      </c>
      <c r="K39" s="640"/>
      <c r="L39" s="120"/>
      <c r="M39" s="120"/>
    </row>
    <row r="40" spans="1:13" ht="20.100000000000001" hidden="1" customHeight="1">
      <c r="A40" s="31" t="s">
        <v>3149</v>
      </c>
      <c r="B40" s="1376" t="e">
        <f>WEEKNUM(#REF!)</f>
        <v>#REF!</v>
      </c>
      <c r="C40" s="2500" t="s">
        <v>1573</v>
      </c>
      <c r="D40" s="2287" t="s">
        <v>2157</v>
      </c>
      <c r="E40" s="706">
        <v>45848</v>
      </c>
      <c r="F40" s="376">
        <f>E40+29</f>
        <v>45877</v>
      </c>
      <c r="G40" s="376">
        <f>E40+31</f>
        <v>45879</v>
      </c>
      <c r="H40" s="376">
        <f>E40+34</f>
        <v>45882</v>
      </c>
      <c r="I40" s="376">
        <f>E40+37</f>
        <v>45885</v>
      </c>
      <c r="J40" s="376">
        <f>E40+41</f>
        <v>45889</v>
      </c>
      <c r="K40" s="640"/>
      <c r="L40" s="120"/>
      <c r="M40" s="120"/>
    </row>
    <row r="41" spans="1:13" ht="20.100000000000001" hidden="1" customHeight="1">
      <c r="A41" s="31"/>
      <c r="B41" s="1376" t="e">
        <f>WEEKNUM(#REF!)</f>
        <v>#REF!</v>
      </c>
      <c r="C41" s="2760" t="s">
        <v>4146</v>
      </c>
      <c r="D41" s="2287" t="s">
        <v>2935</v>
      </c>
      <c r="E41" s="87">
        <v>45926</v>
      </c>
      <c r="F41" s="88">
        <f t="shared" si="25"/>
        <v>45955</v>
      </c>
      <c r="G41" s="88">
        <f t="shared" si="26"/>
        <v>45957</v>
      </c>
      <c r="H41" s="88">
        <f t="shared" si="27"/>
        <v>45960</v>
      </c>
      <c r="I41" s="88">
        <f t="shared" si="28"/>
        <v>45963</v>
      </c>
      <c r="J41" s="88">
        <f t="shared" si="29"/>
        <v>45967</v>
      </c>
      <c r="K41" s="640"/>
      <c r="L41" s="120"/>
      <c r="M41" s="120"/>
    </row>
    <row r="42" spans="1:13" ht="20.100000000000001" hidden="1" customHeight="1">
      <c r="A42" s="31"/>
      <c r="B42" s="1376" t="e">
        <f>WEEKNUM(#REF!)</f>
        <v>#REF!</v>
      </c>
      <c r="C42" s="2760" t="s">
        <v>3149</v>
      </c>
      <c r="D42" s="2287" t="s">
        <v>2172</v>
      </c>
      <c r="E42" s="87">
        <v>45935</v>
      </c>
      <c r="F42" s="88">
        <f t="shared" ref="F42:F49" si="30">E42+29</f>
        <v>45964</v>
      </c>
      <c r="G42" s="88">
        <f t="shared" ref="G42:G49" si="31">E42+31</f>
        <v>45966</v>
      </c>
      <c r="H42" s="88">
        <f t="shared" ref="H42:H49" si="32">E42+34</f>
        <v>45969</v>
      </c>
      <c r="I42" s="88">
        <f t="shared" ref="I42:I49" si="33">E42+37</f>
        <v>45972</v>
      </c>
      <c r="J42" s="88">
        <f t="shared" ref="J42:J49" si="34">E42+41</f>
        <v>45976</v>
      </c>
      <c r="K42" s="640"/>
      <c r="L42" s="27"/>
      <c r="M42" s="27"/>
    </row>
    <row r="43" spans="1:13" ht="20.100000000000001" hidden="1" customHeight="1">
      <c r="A43" s="31"/>
      <c r="B43" s="1376" t="e">
        <f>WEEKNUM(#REF!)</f>
        <v>#REF!</v>
      </c>
      <c r="C43" s="857" t="s">
        <v>4142</v>
      </c>
      <c r="D43" s="2287" t="s">
        <v>2936</v>
      </c>
      <c r="E43" s="87">
        <v>45942</v>
      </c>
      <c r="F43" s="88">
        <f t="shared" si="30"/>
        <v>45971</v>
      </c>
      <c r="G43" s="88">
        <f t="shared" si="31"/>
        <v>45973</v>
      </c>
      <c r="H43" s="88">
        <f t="shared" si="32"/>
        <v>45976</v>
      </c>
      <c r="I43" s="88">
        <f t="shared" si="33"/>
        <v>45979</v>
      </c>
      <c r="J43" s="88">
        <f t="shared" si="34"/>
        <v>45983</v>
      </c>
      <c r="K43" s="640"/>
      <c r="L43" s="27"/>
      <c r="M43" s="27"/>
    </row>
    <row r="44" spans="1:13" ht="20.100000000000001" hidden="1" customHeight="1">
      <c r="A44" s="31"/>
      <c r="B44" s="1376" t="e">
        <f>WEEKNUM(#REF!)</f>
        <v>#REF!</v>
      </c>
      <c r="C44" s="997" t="s">
        <v>4147</v>
      </c>
      <c r="D44" s="2287" t="s">
        <v>2177</v>
      </c>
      <c r="E44" s="87">
        <v>45949</v>
      </c>
      <c r="F44" s="88">
        <f t="shared" si="30"/>
        <v>45978</v>
      </c>
      <c r="G44" s="88">
        <f t="shared" si="31"/>
        <v>45980</v>
      </c>
      <c r="H44" s="88">
        <f t="shared" si="32"/>
        <v>45983</v>
      </c>
      <c r="I44" s="88">
        <f t="shared" si="33"/>
        <v>45986</v>
      </c>
      <c r="J44" s="88">
        <f t="shared" si="34"/>
        <v>45990</v>
      </c>
      <c r="K44" s="640"/>
      <c r="L44" s="27"/>
      <c r="M44" s="27"/>
    </row>
    <row r="45" spans="1:13" ht="20.100000000000001" hidden="1" customHeight="1">
      <c r="A45" s="31"/>
      <c r="B45" s="1376">
        <v>43</v>
      </c>
      <c r="C45" s="2918" t="s">
        <v>1573</v>
      </c>
      <c r="D45" s="2919"/>
      <c r="E45" s="706"/>
      <c r="F45" s="376"/>
      <c r="G45" s="376"/>
      <c r="H45" s="376"/>
      <c r="I45" s="376"/>
      <c r="J45" s="376"/>
      <c r="K45" s="640"/>
      <c r="L45" s="27"/>
      <c r="M45" s="27"/>
    </row>
    <row r="46" spans="1:13" ht="20.100000000000001" hidden="1" customHeight="1">
      <c r="A46" s="31"/>
      <c r="B46" s="1376" t="e">
        <f>WEEKNUM(#REF!)</f>
        <v>#REF!</v>
      </c>
      <c r="C46" s="997" t="s">
        <v>4139</v>
      </c>
      <c r="D46" s="2287" t="s">
        <v>2223</v>
      </c>
      <c r="E46" s="87">
        <v>45961</v>
      </c>
      <c r="F46" s="88">
        <f t="shared" si="30"/>
        <v>45990</v>
      </c>
      <c r="G46" s="88">
        <f t="shared" si="31"/>
        <v>45992</v>
      </c>
      <c r="H46" s="88">
        <f t="shared" si="32"/>
        <v>45995</v>
      </c>
      <c r="I46" s="88">
        <f t="shared" si="33"/>
        <v>45998</v>
      </c>
      <c r="J46" s="88">
        <f t="shared" si="34"/>
        <v>46002</v>
      </c>
      <c r="K46" s="640"/>
      <c r="L46" s="27"/>
      <c r="M46" s="27"/>
    </row>
    <row r="47" spans="1:13" ht="20.100000000000001" hidden="1" customHeight="1">
      <c r="A47" s="31"/>
      <c r="B47" s="1376" t="e">
        <f>WEEKNUM(#REF!)</f>
        <v>#REF!</v>
      </c>
      <c r="C47" s="997" t="s">
        <v>3139</v>
      </c>
      <c r="D47" s="2287" t="s">
        <v>2157</v>
      </c>
      <c r="E47" s="87">
        <v>45969</v>
      </c>
      <c r="F47" s="88">
        <f t="shared" si="30"/>
        <v>45998</v>
      </c>
      <c r="G47" s="88">
        <f t="shared" si="31"/>
        <v>46000</v>
      </c>
      <c r="H47" s="88">
        <f t="shared" si="32"/>
        <v>46003</v>
      </c>
      <c r="I47" s="88">
        <f t="shared" si="33"/>
        <v>46006</v>
      </c>
      <c r="J47" s="88">
        <f t="shared" si="34"/>
        <v>46010</v>
      </c>
      <c r="K47" s="640"/>
      <c r="L47" s="27"/>
      <c r="M47" s="27"/>
    </row>
    <row r="48" spans="1:13" ht="20.100000000000001" hidden="1" customHeight="1">
      <c r="A48" s="31"/>
      <c r="B48" s="1376" t="e">
        <f>WEEKNUM(#REF!)</f>
        <v>#REF!</v>
      </c>
      <c r="C48" s="997" t="s">
        <v>2945</v>
      </c>
      <c r="D48" s="2287" t="s">
        <v>2157</v>
      </c>
      <c r="E48" s="87">
        <v>45974</v>
      </c>
      <c r="F48" s="88">
        <f t="shared" si="30"/>
        <v>46003</v>
      </c>
      <c r="G48" s="88">
        <f t="shared" si="31"/>
        <v>46005</v>
      </c>
      <c r="H48" s="88">
        <f t="shared" si="32"/>
        <v>46008</v>
      </c>
      <c r="I48" s="88">
        <f t="shared" si="33"/>
        <v>46011</v>
      </c>
      <c r="J48" s="88">
        <f t="shared" si="34"/>
        <v>46015</v>
      </c>
      <c r="K48" s="640"/>
      <c r="L48" s="27"/>
      <c r="M48" s="27"/>
    </row>
    <row r="49" spans="1:13" ht="20.100000000000001" hidden="1" customHeight="1">
      <c r="A49" s="31"/>
      <c r="B49" s="1376" t="e">
        <f>WEEKNUM(#REF!)</f>
        <v>#REF!</v>
      </c>
      <c r="C49" s="1400" t="s">
        <v>4140</v>
      </c>
      <c r="D49" s="2287" t="s">
        <v>4148</v>
      </c>
      <c r="E49" s="87">
        <v>45983</v>
      </c>
      <c r="F49" s="88">
        <f t="shared" si="30"/>
        <v>46012</v>
      </c>
      <c r="G49" s="88">
        <f t="shared" si="31"/>
        <v>46014</v>
      </c>
      <c r="H49" s="88">
        <f t="shared" si="32"/>
        <v>46017</v>
      </c>
      <c r="I49" s="88">
        <f t="shared" si="33"/>
        <v>46020</v>
      </c>
      <c r="J49" s="88">
        <f t="shared" si="34"/>
        <v>46024</v>
      </c>
      <c r="K49" s="640"/>
      <c r="L49" s="27"/>
      <c r="M49" s="27"/>
    </row>
    <row r="50" spans="1:13" ht="20.100000000000001" hidden="1" customHeight="1">
      <c r="A50" s="31"/>
      <c r="B50" s="2857" t="e">
        <f>WEEKNUM(#REF!)</f>
        <v>#REF!</v>
      </c>
      <c r="C50" s="2858" t="s">
        <v>1573</v>
      </c>
      <c r="D50" s="2919"/>
      <c r="E50" s="706"/>
      <c r="F50" s="376"/>
      <c r="G50" s="376"/>
      <c r="H50" s="376"/>
      <c r="I50" s="376"/>
      <c r="J50" s="376"/>
      <c r="K50" s="640"/>
      <c r="L50" s="27"/>
      <c r="M50" s="27"/>
    </row>
    <row r="51" spans="1:13" ht="20.100000000000001" hidden="1" customHeight="1">
      <c r="A51" s="31"/>
      <c r="B51" s="2857" t="e">
        <f>WEEKNUM(#REF!)</f>
        <v>#REF!</v>
      </c>
      <c r="C51" s="997" t="s">
        <v>3133</v>
      </c>
      <c r="D51" s="2287" t="s">
        <v>2164</v>
      </c>
      <c r="E51" s="87">
        <v>45995</v>
      </c>
      <c r="F51" s="88">
        <f t="shared" ref="F51:F59" si="35">E51+29</f>
        <v>46024</v>
      </c>
      <c r="G51" s="88">
        <f t="shared" ref="G51:G59" si="36">E51+31</f>
        <v>46026</v>
      </c>
      <c r="H51" s="88">
        <f t="shared" ref="H51:H59" si="37">E51+34</f>
        <v>46029</v>
      </c>
      <c r="I51" s="88">
        <f t="shared" ref="I51:I59" si="38">E51+37</f>
        <v>46032</v>
      </c>
      <c r="J51" s="88">
        <f t="shared" ref="J51:J59" si="39">E51+41</f>
        <v>46036</v>
      </c>
      <c r="K51" s="640"/>
      <c r="L51" s="27"/>
      <c r="M51" s="27"/>
    </row>
    <row r="52" spans="1:13" ht="20.100000000000001" hidden="1" customHeight="1">
      <c r="A52" s="31"/>
      <c r="B52" s="2857" t="e">
        <f>WEEKNUM(#REF!)</f>
        <v>#REF!</v>
      </c>
      <c r="C52" s="997" t="s">
        <v>2946</v>
      </c>
      <c r="D52" s="2287" t="s">
        <v>2172</v>
      </c>
      <c r="E52" s="87">
        <v>46003</v>
      </c>
      <c r="F52" s="88">
        <f t="shared" si="35"/>
        <v>46032</v>
      </c>
      <c r="G52" s="88">
        <f t="shared" si="36"/>
        <v>46034</v>
      </c>
      <c r="H52" s="88">
        <f t="shared" si="37"/>
        <v>46037</v>
      </c>
      <c r="I52" s="88">
        <f t="shared" si="38"/>
        <v>46040</v>
      </c>
      <c r="J52" s="88">
        <f t="shared" si="39"/>
        <v>46044</v>
      </c>
      <c r="K52" s="640"/>
      <c r="L52" s="27"/>
      <c r="M52" s="27"/>
    </row>
    <row r="53" spans="1:13" ht="20.100000000000001" hidden="1" customHeight="1">
      <c r="A53" s="31"/>
      <c r="B53" s="2857" t="e">
        <f>WEEKNUM(#REF!)</f>
        <v>#REF!</v>
      </c>
      <c r="C53" s="1400" t="s">
        <v>2166</v>
      </c>
      <c r="D53" s="2287" t="s">
        <v>2915</v>
      </c>
      <c r="E53" s="87">
        <v>46010</v>
      </c>
      <c r="F53" s="88">
        <f t="shared" si="35"/>
        <v>46039</v>
      </c>
      <c r="G53" s="88">
        <f t="shared" si="36"/>
        <v>46041</v>
      </c>
      <c r="H53" s="88">
        <f t="shared" si="37"/>
        <v>46044</v>
      </c>
      <c r="I53" s="88">
        <f t="shared" si="38"/>
        <v>46047</v>
      </c>
      <c r="J53" s="88">
        <f t="shared" si="39"/>
        <v>46051</v>
      </c>
      <c r="K53" s="640"/>
      <c r="L53" s="27"/>
      <c r="M53" s="27"/>
    </row>
    <row r="54" spans="1:13" ht="20.100000000000001" hidden="1" customHeight="1">
      <c r="A54" s="31"/>
      <c r="B54" s="2857" t="e">
        <f>WEEKNUM(#REF!)</f>
        <v>#REF!</v>
      </c>
      <c r="C54" s="997" t="s">
        <v>4132</v>
      </c>
      <c r="D54" s="2492" t="s">
        <v>2157</v>
      </c>
      <c r="E54" s="87">
        <v>46022</v>
      </c>
      <c r="F54" s="88">
        <f t="shared" si="35"/>
        <v>46051</v>
      </c>
      <c r="G54" s="88">
        <f t="shared" si="36"/>
        <v>46053</v>
      </c>
      <c r="H54" s="88">
        <f t="shared" si="37"/>
        <v>46056</v>
      </c>
      <c r="I54" s="88">
        <f t="shared" si="38"/>
        <v>46059</v>
      </c>
      <c r="J54" s="88">
        <f t="shared" si="39"/>
        <v>46063</v>
      </c>
      <c r="K54" s="640"/>
      <c r="L54" s="27"/>
      <c r="M54" s="27"/>
    </row>
    <row r="55" spans="1:13" ht="20.100000000000001" hidden="1" customHeight="1">
      <c r="A55" s="31"/>
      <c r="B55" s="2857" t="e">
        <f>WEEKNUM(#REF!)</f>
        <v>#REF!</v>
      </c>
      <c r="C55" s="997" t="s">
        <v>4135</v>
      </c>
      <c r="D55" s="2287" t="s">
        <v>3090</v>
      </c>
      <c r="E55" s="87">
        <v>46024</v>
      </c>
      <c r="F55" s="88">
        <f t="shared" si="35"/>
        <v>46053</v>
      </c>
      <c r="G55" s="88">
        <f t="shared" si="36"/>
        <v>46055</v>
      </c>
      <c r="H55" s="88">
        <f t="shared" si="37"/>
        <v>46058</v>
      </c>
      <c r="I55" s="88">
        <f t="shared" si="38"/>
        <v>46061</v>
      </c>
      <c r="J55" s="88">
        <f t="shared" si="39"/>
        <v>46065</v>
      </c>
      <c r="K55" s="640"/>
      <c r="L55" s="27"/>
      <c r="M55" s="27"/>
    </row>
    <row r="56" spans="1:13" ht="20.100000000000001" hidden="1" customHeight="1">
      <c r="A56" s="31"/>
      <c r="B56" s="2857" t="e">
        <f>WEEKNUM(#REF!)</f>
        <v>#REF!</v>
      </c>
      <c r="C56" s="997" t="s">
        <v>2914</v>
      </c>
      <c r="D56" s="2287" t="s">
        <v>2203</v>
      </c>
      <c r="E56" s="87">
        <v>46033</v>
      </c>
      <c r="F56" s="88">
        <f t="shared" si="35"/>
        <v>46062</v>
      </c>
      <c r="G56" s="88">
        <f t="shared" si="36"/>
        <v>46064</v>
      </c>
      <c r="H56" s="88">
        <f t="shared" si="37"/>
        <v>46067</v>
      </c>
      <c r="I56" s="88">
        <f t="shared" si="38"/>
        <v>46070</v>
      </c>
      <c r="J56" s="88">
        <f t="shared" si="39"/>
        <v>46074</v>
      </c>
      <c r="K56" s="640"/>
      <c r="L56" s="27"/>
      <c r="M56" s="27"/>
    </row>
    <row r="57" spans="1:13" ht="20.100000000000001" hidden="1" customHeight="1">
      <c r="A57" s="3154" t="s">
        <v>3149</v>
      </c>
      <c r="B57" s="2857" t="e">
        <f>WEEKNUM(#REF!)</f>
        <v>#REF!</v>
      </c>
      <c r="C57" s="1400" t="s">
        <v>4149</v>
      </c>
      <c r="D57" s="2287" t="s">
        <v>2215</v>
      </c>
      <c r="E57" s="87">
        <v>46039</v>
      </c>
      <c r="F57" s="88">
        <f t="shared" si="35"/>
        <v>46068</v>
      </c>
      <c r="G57" s="88">
        <f t="shared" si="36"/>
        <v>46070</v>
      </c>
      <c r="H57" s="88">
        <f t="shared" si="37"/>
        <v>46073</v>
      </c>
      <c r="I57" s="88">
        <f t="shared" si="38"/>
        <v>46076</v>
      </c>
      <c r="J57" s="88">
        <f t="shared" si="39"/>
        <v>46080</v>
      </c>
      <c r="K57" s="640"/>
      <c r="L57" s="27"/>
      <c r="M57" s="27"/>
    </row>
    <row r="58" spans="1:13" ht="20.100000000000001" hidden="1" customHeight="1">
      <c r="A58" s="3154" t="s">
        <v>4150</v>
      </c>
      <c r="B58" s="2857" t="e">
        <f>WEEKNUM(#REF!)</f>
        <v>#REF!</v>
      </c>
      <c r="C58" s="997" t="s">
        <v>3149</v>
      </c>
      <c r="D58" s="3634" t="s">
        <v>2197</v>
      </c>
      <c r="E58" s="87">
        <v>46046</v>
      </c>
      <c r="F58" s="88">
        <f t="shared" si="35"/>
        <v>46075</v>
      </c>
      <c r="G58" s="88">
        <f t="shared" si="36"/>
        <v>46077</v>
      </c>
      <c r="H58" s="88">
        <f t="shared" si="37"/>
        <v>46080</v>
      </c>
      <c r="I58" s="88">
        <f t="shared" si="38"/>
        <v>46083</v>
      </c>
      <c r="J58" s="88">
        <f t="shared" si="39"/>
        <v>46087</v>
      </c>
      <c r="K58" s="640"/>
      <c r="L58" s="27"/>
      <c r="M58" s="27"/>
    </row>
    <row r="59" spans="1:13" ht="20.100000000000001" hidden="1" customHeight="1">
      <c r="A59" s="3154" t="s">
        <v>4142</v>
      </c>
      <c r="B59" s="2857" t="e">
        <f>WEEKNUM(#REF!)</f>
        <v>#REF!</v>
      </c>
      <c r="C59" s="2911" t="s">
        <v>4142</v>
      </c>
      <c r="D59" s="2492" t="s">
        <v>3151</v>
      </c>
      <c r="E59" s="87">
        <v>46052</v>
      </c>
      <c r="F59" s="88">
        <f t="shared" si="35"/>
        <v>46081</v>
      </c>
      <c r="G59" s="88">
        <f t="shared" si="36"/>
        <v>46083</v>
      </c>
      <c r="H59" s="88">
        <f t="shared" si="37"/>
        <v>46086</v>
      </c>
      <c r="I59" s="88">
        <f t="shared" si="38"/>
        <v>46089</v>
      </c>
      <c r="J59" s="88">
        <f t="shared" si="39"/>
        <v>46093</v>
      </c>
      <c r="K59" s="640"/>
      <c r="L59" s="27"/>
      <c r="M59" s="27"/>
    </row>
    <row r="60" spans="1:13" ht="20.100000000000001" hidden="1" customHeight="1">
      <c r="A60" s="31"/>
      <c r="B60" s="2857" t="e">
        <f>WEEKNUM(#REF!)</f>
        <v>#REF!</v>
      </c>
      <c r="C60" s="997" t="s">
        <v>2184</v>
      </c>
      <c r="D60" s="2287" t="s">
        <v>3099</v>
      </c>
      <c r="E60" s="87">
        <v>46060</v>
      </c>
      <c r="F60" s="88">
        <f t="shared" ref="F60:F66" si="40">E60+29</f>
        <v>46089</v>
      </c>
      <c r="G60" s="88">
        <f t="shared" ref="G60:G66" si="41">E60+31</f>
        <v>46091</v>
      </c>
      <c r="H60" s="88">
        <f t="shared" ref="H60:H66" si="42">E60+34</f>
        <v>46094</v>
      </c>
      <c r="I60" s="88">
        <f t="shared" ref="I60:I66" si="43">E60+37</f>
        <v>46097</v>
      </c>
      <c r="J60" s="88">
        <f t="shared" ref="J60:J66" si="44">E60+41</f>
        <v>46101</v>
      </c>
      <c r="K60" s="640"/>
      <c r="L60" s="27"/>
      <c r="M60" s="27"/>
    </row>
    <row r="61" spans="1:13" ht="20.100000000000001" hidden="1" customHeight="1">
      <c r="A61" s="3154"/>
      <c r="B61" s="2857" t="e">
        <f>WEEKNUM(#REF!)</f>
        <v>#REF!</v>
      </c>
      <c r="C61" s="1400" t="s">
        <v>4139</v>
      </c>
      <c r="D61" s="2287" t="s">
        <v>2936</v>
      </c>
      <c r="E61" s="87">
        <v>46071</v>
      </c>
      <c r="F61" s="88">
        <f t="shared" si="40"/>
        <v>46100</v>
      </c>
      <c r="G61" s="88">
        <f t="shared" si="41"/>
        <v>46102</v>
      </c>
      <c r="H61" s="88">
        <f t="shared" si="42"/>
        <v>46105</v>
      </c>
      <c r="I61" s="88">
        <f t="shared" si="43"/>
        <v>46108</v>
      </c>
      <c r="J61" s="88">
        <f t="shared" si="44"/>
        <v>46112</v>
      </c>
      <c r="K61" s="640"/>
      <c r="L61" s="27"/>
      <c r="M61" s="27"/>
    </row>
    <row r="62" spans="1:13" ht="20.100000000000001" hidden="1" customHeight="1">
      <c r="A62" s="3154" t="s">
        <v>3139</v>
      </c>
      <c r="B62" s="2857" t="e">
        <f>WEEKNUM(#REF!)</f>
        <v>#REF!</v>
      </c>
      <c r="C62" s="997" t="s">
        <v>4136</v>
      </c>
      <c r="D62" s="2492" t="s">
        <v>2172</v>
      </c>
      <c r="E62" s="87">
        <v>46074</v>
      </c>
      <c r="F62" s="88">
        <f t="shared" si="40"/>
        <v>46103</v>
      </c>
      <c r="G62" s="88">
        <f t="shared" si="41"/>
        <v>46105</v>
      </c>
      <c r="H62" s="88">
        <f t="shared" si="42"/>
        <v>46108</v>
      </c>
      <c r="I62" s="88">
        <f t="shared" si="43"/>
        <v>46111</v>
      </c>
      <c r="J62" s="88">
        <f t="shared" si="44"/>
        <v>46115</v>
      </c>
      <c r="K62" s="640"/>
      <c r="L62" s="27"/>
      <c r="M62" s="27"/>
    </row>
    <row r="63" spans="1:13" ht="20.100000000000001" hidden="1" customHeight="1">
      <c r="A63" s="3154" t="s">
        <v>2945</v>
      </c>
      <c r="B63" s="2857" t="e">
        <f>WEEKNUM(#REF!)</f>
        <v>#REF!</v>
      </c>
      <c r="C63" s="2911" t="s">
        <v>4151</v>
      </c>
      <c r="D63" s="2492" t="s">
        <v>2190</v>
      </c>
      <c r="E63" s="87">
        <v>45714</v>
      </c>
      <c r="F63" s="88">
        <f t="shared" si="40"/>
        <v>45743</v>
      </c>
      <c r="G63" s="88">
        <f t="shared" si="41"/>
        <v>45745</v>
      </c>
      <c r="H63" s="88">
        <f t="shared" si="42"/>
        <v>45748</v>
      </c>
      <c r="I63" s="88">
        <f t="shared" si="43"/>
        <v>45751</v>
      </c>
      <c r="J63" s="88">
        <f t="shared" si="44"/>
        <v>45755</v>
      </c>
      <c r="K63" s="640"/>
      <c r="L63" s="27"/>
      <c r="M63" s="27"/>
    </row>
    <row r="64" spans="1:13" ht="20.100000000000001" hidden="1" customHeight="1">
      <c r="A64" s="3154" t="s">
        <v>2945</v>
      </c>
      <c r="B64" s="2857" t="e">
        <f>WEEKNUM(#REF!)</f>
        <v>#REF!</v>
      </c>
      <c r="C64" s="3633" t="s">
        <v>1573</v>
      </c>
      <c r="D64" s="2287" t="s">
        <v>2172</v>
      </c>
      <c r="E64" s="2899">
        <v>46086</v>
      </c>
      <c r="F64" s="376">
        <f>E64+29</f>
        <v>46115</v>
      </c>
      <c r="G64" s="376">
        <f>E64+31</f>
        <v>46117</v>
      </c>
      <c r="H64" s="376">
        <f>E64+34</f>
        <v>46120</v>
      </c>
      <c r="I64" s="376">
        <f>E64+37</f>
        <v>46123</v>
      </c>
      <c r="J64" s="376">
        <f>E64+41</f>
        <v>46127</v>
      </c>
      <c r="K64" s="640"/>
      <c r="L64" s="27"/>
      <c r="M64" s="27"/>
    </row>
    <row r="65" spans="1:13" ht="20.100000000000001" hidden="1" customHeight="1">
      <c r="A65" s="3154" t="s">
        <v>4140</v>
      </c>
      <c r="B65" s="2857" t="e">
        <f>WEEKNUM(#REF!)</f>
        <v>#REF!</v>
      </c>
      <c r="C65" s="3633" t="s">
        <v>1573</v>
      </c>
      <c r="D65" s="2287" t="s">
        <v>2172</v>
      </c>
      <c r="E65" s="2899">
        <v>46093</v>
      </c>
      <c r="F65" s="376">
        <f>E65+29</f>
        <v>46122</v>
      </c>
      <c r="G65" s="376">
        <f>E65+31</f>
        <v>46124</v>
      </c>
      <c r="H65" s="376">
        <f>E65+34</f>
        <v>46127</v>
      </c>
      <c r="I65" s="376">
        <f>E65+37</f>
        <v>46130</v>
      </c>
      <c r="J65" s="376">
        <f>E65+41</f>
        <v>46134</v>
      </c>
      <c r="K65" s="640"/>
      <c r="L65" s="27"/>
      <c r="M65" s="27"/>
    </row>
    <row r="66" spans="1:13" ht="20.100000000000001" hidden="1" customHeight="1">
      <c r="A66" s="3154" t="s">
        <v>4152</v>
      </c>
      <c r="B66" s="2857" t="e">
        <f>WEEKNUM(#REF!)</f>
        <v>#REF!</v>
      </c>
      <c r="C66" s="997" t="s">
        <v>2945</v>
      </c>
      <c r="D66" s="2492" t="s">
        <v>2172</v>
      </c>
      <c r="E66" s="87">
        <v>46103</v>
      </c>
      <c r="F66" s="88">
        <f t="shared" si="40"/>
        <v>46132</v>
      </c>
      <c r="G66" s="88">
        <f t="shared" si="41"/>
        <v>46134</v>
      </c>
      <c r="H66" s="88">
        <f t="shared" si="42"/>
        <v>46137</v>
      </c>
      <c r="I66" s="88">
        <f t="shared" si="43"/>
        <v>46140</v>
      </c>
      <c r="J66" s="88">
        <f t="shared" si="44"/>
        <v>46144</v>
      </c>
      <c r="K66" s="640"/>
      <c r="L66" s="27"/>
      <c r="M66" s="27"/>
    </row>
    <row r="67" spans="1:13" ht="20.100000000000001" hidden="1" customHeight="1">
      <c r="A67" s="3154"/>
      <c r="B67" s="2857" t="e">
        <f>WEEKNUM(#REF!)</f>
        <v>#REF!</v>
      </c>
      <c r="C67" s="997" t="s">
        <v>4153</v>
      </c>
      <c r="D67" s="2492" t="s">
        <v>4154</v>
      </c>
      <c r="E67" s="87">
        <v>46106</v>
      </c>
      <c r="F67" s="88">
        <f t="shared" ref="F67:F70" si="45">E67+29</f>
        <v>46135</v>
      </c>
      <c r="G67" s="88">
        <f t="shared" ref="G67:G70" si="46">E67+31</f>
        <v>46137</v>
      </c>
      <c r="H67" s="88">
        <f t="shared" ref="H67:H70" si="47">E67+34</f>
        <v>46140</v>
      </c>
      <c r="I67" s="88">
        <f t="shared" ref="I67:I70" si="48">E67+37</f>
        <v>46143</v>
      </c>
      <c r="J67" s="88">
        <f t="shared" ref="J67:J70" si="49">E67+41</f>
        <v>46147</v>
      </c>
      <c r="K67" s="640"/>
      <c r="L67" s="27"/>
      <c r="M67" s="27"/>
    </row>
    <row r="68" spans="1:13" ht="20.100000000000001" hidden="1" customHeight="1">
      <c r="A68" s="3154" t="s">
        <v>2166</v>
      </c>
      <c r="B68" s="2857" t="e">
        <f>WEEKNUM(#REF!)</f>
        <v>#REF!</v>
      </c>
      <c r="C68" s="997" t="s">
        <v>2946</v>
      </c>
      <c r="D68" s="2492" t="s">
        <v>2197</v>
      </c>
      <c r="E68" s="87">
        <v>46114</v>
      </c>
      <c r="F68" s="88">
        <f>E68+29</f>
        <v>46143</v>
      </c>
      <c r="G68" s="88">
        <f>E68+31</f>
        <v>46145</v>
      </c>
      <c r="H68" s="88">
        <f>E68+34</f>
        <v>46148</v>
      </c>
      <c r="I68" s="88">
        <f>E68+37</f>
        <v>46151</v>
      </c>
      <c r="J68" s="88">
        <f>E68+41</f>
        <v>46155</v>
      </c>
      <c r="K68" s="640"/>
      <c r="L68" s="27"/>
      <c r="M68" s="27"/>
    </row>
    <row r="69" spans="1:13" ht="20.100000000000001" hidden="1" customHeight="1">
      <c r="A69" s="3154"/>
      <c r="B69" s="2857" t="e">
        <f>WEEKNUM(#REF!)</f>
        <v>#REF!</v>
      </c>
      <c r="C69" s="2918" t="s">
        <v>1573</v>
      </c>
      <c r="D69" s="2492" t="s">
        <v>2180</v>
      </c>
      <c r="E69" s="4048"/>
      <c r="F69" s="376"/>
      <c r="G69" s="376"/>
      <c r="H69" s="376"/>
      <c r="I69" s="376"/>
      <c r="J69" s="376"/>
      <c r="K69" s="640"/>
      <c r="L69" s="27"/>
      <c r="M69" s="27"/>
    </row>
    <row r="70" spans="1:13" ht="20.100000000000001" hidden="1" customHeight="1">
      <c r="A70" s="3154" t="s">
        <v>4155</v>
      </c>
      <c r="B70" s="2857" t="e">
        <f>WEEKNUM(#REF!)</f>
        <v>#REF!</v>
      </c>
      <c r="C70" s="997" t="s">
        <v>4132</v>
      </c>
      <c r="D70" s="2492" t="s">
        <v>2172</v>
      </c>
      <c r="E70" s="87">
        <v>46128</v>
      </c>
      <c r="F70" s="88">
        <f t="shared" si="45"/>
        <v>46157</v>
      </c>
      <c r="G70" s="88">
        <f t="shared" si="46"/>
        <v>46159</v>
      </c>
      <c r="H70" s="88">
        <f t="shared" si="47"/>
        <v>46162</v>
      </c>
      <c r="I70" s="88">
        <f t="shared" si="48"/>
        <v>46165</v>
      </c>
      <c r="J70" s="88">
        <f t="shared" si="49"/>
        <v>46169</v>
      </c>
      <c r="K70" s="640"/>
      <c r="L70" s="27"/>
      <c r="M70" s="27"/>
    </row>
    <row r="71" spans="1:13" ht="20.100000000000001" hidden="1" customHeight="1">
      <c r="A71" s="3154" t="s">
        <v>2914</v>
      </c>
      <c r="B71" s="2857" t="e">
        <f>WEEKNUM(#REF!)</f>
        <v>#REF!</v>
      </c>
      <c r="C71" s="997" t="s">
        <v>4156</v>
      </c>
      <c r="D71" s="2492" t="s">
        <v>2221</v>
      </c>
      <c r="E71" s="87">
        <v>46138</v>
      </c>
      <c r="F71" s="88">
        <f>E71+29</f>
        <v>46167</v>
      </c>
      <c r="G71" s="88">
        <f>E71+31</f>
        <v>46169</v>
      </c>
      <c r="H71" s="88">
        <f>E71+34</f>
        <v>46172</v>
      </c>
      <c r="I71" s="88">
        <f>E71+37</f>
        <v>46175</v>
      </c>
      <c r="J71" s="88">
        <f>E71+41</f>
        <v>46179</v>
      </c>
      <c r="K71" s="640"/>
      <c r="L71" s="27"/>
      <c r="M71" s="27"/>
    </row>
    <row r="72" spans="1:13" ht="20.100000000000001" hidden="1" customHeight="1">
      <c r="A72" s="3154"/>
      <c r="B72" s="2857" t="e">
        <f>WEEKNUM(#REF!)</f>
        <v>#REF!</v>
      </c>
      <c r="C72" s="997" t="s">
        <v>3119</v>
      </c>
      <c r="D72" s="2492" t="s">
        <v>2922</v>
      </c>
      <c r="E72" s="87">
        <v>46147</v>
      </c>
      <c r="F72" s="88">
        <f>E72+29</f>
        <v>46176</v>
      </c>
      <c r="G72" s="88">
        <f>E72+31</f>
        <v>46178</v>
      </c>
      <c r="H72" s="88">
        <f>E72+34</f>
        <v>46181</v>
      </c>
      <c r="I72" s="88">
        <f>E72+37</f>
        <v>46184</v>
      </c>
      <c r="J72" s="88">
        <f>E72+41</f>
        <v>46188</v>
      </c>
      <c r="K72" s="640"/>
      <c r="L72" s="27"/>
      <c r="M72" s="27"/>
    </row>
    <row r="73" spans="1:13" ht="20.100000000000001" hidden="1" customHeight="1">
      <c r="A73" s="3154" t="s">
        <v>4135</v>
      </c>
      <c r="B73" s="2857" t="e">
        <f>WEEKNUM(#REF!)</f>
        <v>#REF!</v>
      </c>
      <c r="C73" s="2918" t="s">
        <v>1573</v>
      </c>
      <c r="D73" s="2492" t="s">
        <v>2167</v>
      </c>
      <c r="E73" s="2899"/>
      <c r="F73" s="774"/>
      <c r="G73" s="774"/>
      <c r="H73" s="774"/>
      <c r="I73" s="774"/>
      <c r="J73" s="774"/>
      <c r="K73" s="640"/>
      <c r="L73" s="27"/>
      <c r="M73" s="27"/>
    </row>
    <row r="74" spans="1:13" ht="20.100000000000001" hidden="1" customHeight="1">
      <c r="A74" s="3154"/>
      <c r="B74" s="2857">
        <v>20</v>
      </c>
      <c r="C74" s="997" t="s">
        <v>4135</v>
      </c>
      <c r="D74" s="2492" t="s">
        <v>2167</v>
      </c>
      <c r="E74" s="87">
        <v>46157</v>
      </c>
      <c r="F74" s="88">
        <f>E74+29</f>
        <v>46186</v>
      </c>
      <c r="G74" s="88">
        <f>E74+31</f>
        <v>46188</v>
      </c>
      <c r="H74" s="88">
        <f>E74+34</f>
        <v>46191</v>
      </c>
      <c r="I74" s="88">
        <f>E74+37</f>
        <v>46194</v>
      </c>
      <c r="J74" s="88">
        <f>E74+41</f>
        <v>46198</v>
      </c>
      <c r="K74" s="640"/>
      <c r="L74" s="27"/>
      <c r="M74" s="27"/>
    </row>
    <row r="75" spans="1:13" ht="20.100000000000001" hidden="1" customHeight="1">
      <c r="A75" s="3154"/>
      <c r="B75" s="2857">
        <v>21</v>
      </c>
      <c r="C75" s="2918" t="s">
        <v>1573</v>
      </c>
      <c r="D75" s="2492" t="s">
        <v>3143</v>
      </c>
      <c r="E75" s="2899"/>
      <c r="F75" s="376"/>
      <c r="G75" s="376"/>
      <c r="H75" s="376"/>
      <c r="I75" s="376"/>
      <c r="J75" s="376"/>
      <c r="K75" s="640"/>
      <c r="L75" s="27"/>
      <c r="M75" s="27"/>
    </row>
    <row r="76" spans="1:13" ht="20.100000000000001" hidden="1" customHeight="1">
      <c r="A76" s="3154" t="s">
        <v>2914</v>
      </c>
      <c r="B76" s="2857">
        <v>22</v>
      </c>
      <c r="C76" s="997" t="s">
        <v>4157</v>
      </c>
      <c r="D76" s="2492" t="s">
        <v>4158</v>
      </c>
      <c r="E76" s="87">
        <v>46168</v>
      </c>
      <c r="F76" s="88">
        <f>E76+29</f>
        <v>46197</v>
      </c>
      <c r="G76" s="88">
        <f>E76+31</f>
        <v>46199</v>
      </c>
      <c r="H76" s="88">
        <f>E76+34</f>
        <v>46202</v>
      </c>
      <c r="I76" s="88">
        <f>E76+37</f>
        <v>46205</v>
      </c>
      <c r="J76" s="88">
        <f>E76+41</f>
        <v>46209</v>
      </c>
      <c r="K76" s="120"/>
      <c r="L76" s="120"/>
      <c r="M76" s="120"/>
    </row>
    <row r="77" spans="1:13" ht="20.100000000000001" hidden="1" customHeight="1">
      <c r="A77" s="3154" t="s">
        <v>3142</v>
      </c>
      <c r="B77" s="2857">
        <v>23</v>
      </c>
      <c r="C77" s="997" t="s">
        <v>4159</v>
      </c>
      <c r="D77" s="2492" t="s">
        <v>2940</v>
      </c>
      <c r="E77" s="87">
        <v>46180</v>
      </c>
      <c r="F77" s="88">
        <f t="shared" ref="F77" si="50">E77+29</f>
        <v>46209</v>
      </c>
      <c r="G77" s="88">
        <f t="shared" ref="G77" si="51">E77+31</f>
        <v>46211</v>
      </c>
      <c r="H77" s="88">
        <f t="shared" ref="H77" si="52">E77+34</f>
        <v>46214</v>
      </c>
      <c r="I77" s="88">
        <f t="shared" ref="I77" si="53">E77+37</f>
        <v>46217</v>
      </c>
      <c r="J77" s="88">
        <f t="shared" ref="J77" si="54">E77+41</f>
        <v>46221</v>
      </c>
      <c r="K77" s="640"/>
      <c r="L77" s="27"/>
      <c r="M77" s="27"/>
    </row>
    <row r="78" spans="1:13" ht="20.100000000000001" hidden="1" customHeight="1" thickTop="1">
      <c r="A78" s="3154" t="s">
        <v>4142</v>
      </c>
      <c r="B78" s="2857">
        <v>24</v>
      </c>
      <c r="C78" s="997" t="s">
        <v>4160</v>
      </c>
      <c r="D78" s="2492" t="s">
        <v>4161</v>
      </c>
      <c r="E78" s="87">
        <v>46187</v>
      </c>
      <c r="F78" s="88">
        <f t="shared" ref="F78:F85" si="55">E78+29</f>
        <v>46216</v>
      </c>
      <c r="G78" s="88">
        <f t="shared" ref="G78:G85" si="56">E78+31</f>
        <v>46218</v>
      </c>
      <c r="H78" s="88">
        <f t="shared" ref="H78:H85" si="57">E78+34</f>
        <v>46221</v>
      </c>
      <c r="I78" s="88">
        <f t="shared" ref="I78:I85" si="58">E78+37</f>
        <v>46224</v>
      </c>
      <c r="J78" s="88">
        <f t="shared" ref="J78:J85" si="59">E78+41</f>
        <v>46228</v>
      </c>
      <c r="K78" s="640"/>
      <c r="L78" s="27"/>
      <c r="M78" s="27"/>
    </row>
    <row r="79" spans="1:13" ht="20.100000000000001" hidden="1" customHeight="1">
      <c r="A79" s="3154" t="s">
        <v>2184</v>
      </c>
      <c r="B79" s="2857">
        <v>25</v>
      </c>
      <c r="C79" s="997" t="s">
        <v>4162</v>
      </c>
      <c r="D79" s="2492" t="s">
        <v>4163</v>
      </c>
      <c r="E79" s="87">
        <v>46192</v>
      </c>
      <c r="F79" s="88">
        <f t="shared" si="55"/>
        <v>46221</v>
      </c>
      <c r="G79" s="88">
        <f t="shared" si="56"/>
        <v>46223</v>
      </c>
      <c r="H79" s="88">
        <f t="shared" si="57"/>
        <v>46226</v>
      </c>
      <c r="I79" s="88">
        <f t="shared" si="58"/>
        <v>46229</v>
      </c>
      <c r="J79" s="88">
        <f t="shared" si="59"/>
        <v>46233</v>
      </c>
      <c r="K79" s="640"/>
      <c r="L79" s="27"/>
      <c r="M79" s="27"/>
    </row>
    <row r="80" spans="1:13" ht="20.100000000000001" hidden="1" customHeight="1">
      <c r="A80" s="3154"/>
      <c r="B80" s="2857">
        <v>26</v>
      </c>
      <c r="C80" s="997" t="s">
        <v>4164</v>
      </c>
      <c r="D80" s="2492" t="s">
        <v>2190</v>
      </c>
      <c r="E80" s="87">
        <v>46197</v>
      </c>
      <c r="F80" s="88">
        <f t="shared" si="55"/>
        <v>46226</v>
      </c>
      <c r="G80" s="88">
        <f t="shared" si="56"/>
        <v>46228</v>
      </c>
      <c r="H80" s="88">
        <f t="shared" si="57"/>
        <v>46231</v>
      </c>
      <c r="I80" s="88">
        <f t="shared" si="58"/>
        <v>46234</v>
      </c>
      <c r="J80" s="88">
        <f t="shared" si="59"/>
        <v>46238</v>
      </c>
      <c r="K80" s="640"/>
      <c r="L80" s="27"/>
      <c r="M80" s="27"/>
    </row>
    <row r="81" spans="1:13" ht="20.100000000000001" hidden="1" customHeight="1">
      <c r="A81" s="3154"/>
      <c r="B81" s="2857">
        <v>27</v>
      </c>
      <c r="C81" s="997" t="s">
        <v>4165</v>
      </c>
      <c r="D81" s="2492" t="s">
        <v>4166</v>
      </c>
      <c r="E81" s="87">
        <v>46213</v>
      </c>
      <c r="F81" s="88">
        <f t="shared" si="55"/>
        <v>46242</v>
      </c>
      <c r="G81" s="88">
        <f t="shared" si="56"/>
        <v>46244</v>
      </c>
      <c r="H81" s="88">
        <f t="shared" si="57"/>
        <v>46247</v>
      </c>
      <c r="I81" s="88">
        <f t="shared" si="58"/>
        <v>46250</v>
      </c>
      <c r="J81" s="88">
        <f t="shared" si="59"/>
        <v>46254</v>
      </c>
      <c r="K81" s="27"/>
      <c r="L81" s="27"/>
      <c r="M81" s="27"/>
    </row>
    <row r="82" spans="1:13" ht="20.100000000000001" hidden="1" customHeight="1">
      <c r="A82" s="3154"/>
      <c r="B82" s="2857">
        <v>28</v>
      </c>
      <c r="C82" s="997" t="s">
        <v>4167</v>
      </c>
      <c r="D82" s="2492" t="s">
        <v>2921</v>
      </c>
      <c r="E82" s="87">
        <v>46208</v>
      </c>
      <c r="F82" s="88">
        <f t="shared" si="55"/>
        <v>46237</v>
      </c>
      <c r="G82" s="88">
        <f t="shared" si="56"/>
        <v>46239</v>
      </c>
      <c r="H82" s="88">
        <f t="shared" si="57"/>
        <v>46242</v>
      </c>
      <c r="I82" s="88">
        <f t="shared" si="58"/>
        <v>46245</v>
      </c>
      <c r="J82" s="88">
        <f t="shared" si="59"/>
        <v>46249</v>
      </c>
      <c r="K82" s="640"/>
      <c r="L82" s="27"/>
      <c r="M82" s="27"/>
    </row>
    <row r="83" spans="1:13" ht="20.100000000000001" hidden="1" customHeight="1" thickTop="1">
      <c r="A83" s="3154"/>
      <c r="B83" s="2857">
        <v>29</v>
      </c>
      <c r="C83" s="2911" t="s">
        <v>4168</v>
      </c>
      <c r="D83" s="2492" t="s">
        <v>4169</v>
      </c>
      <c r="E83" s="87">
        <v>46228</v>
      </c>
      <c r="F83" s="88">
        <f t="shared" si="55"/>
        <v>46257</v>
      </c>
      <c r="G83" s="88">
        <f t="shared" si="56"/>
        <v>46259</v>
      </c>
      <c r="H83" s="88">
        <f t="shared" si="57"/>
        <v>46262</v>
      </c>
      <c r="I83" s="88">
        <f t="shared" si="58"/>
        <v>46265</v>
      </c>
      <c r="J83" s="88">
        <f t="shared" si="59"/>
        <v>46269</v>
      </c>
      <c r="K83" s="640"/>
      <c r="L83" s="27"/>
      <c r="M83" s="27"/>
    </row>
    <row r="84" spans="1:13" ht="20.100000000000001" hidden="1" customHeight="1" thickTop="1">
      <c r="A84" s="3154"/>
      <c r="B84" s="2857">
        <v>30</v>
      </c>
      <c r="C84" s="2911" t="s">
        <v>3114</v>
      </c>
      <c r="D84" s="2492" t="s">
        <v>3143</v>
      </c>
      <c r="E84" s="87">
        <v>46236</v>
      </c>
      <c r="F84" s="88">
        <f t="shared" si="55"/>
        <v>46265</v>
      </c>
      <c r="G84" s="88">
        <f t="shared" si="56"/>
        <v>46267</v>
      </c>
      <c r="H84" s="88">
        <f t="shared" si="57"/>
        <v>46270</v>
      </c>
      <c r="I84" s="88">
        <f t="shared" si="58"/>
        <v>46273</v>
      </c>
      <c r="J84" s="88">
        <f t="shared" si="59"/>
        <v>46277</v>
      </c>
      <c r="K84" s="640"/>
      <c r="L84" s="27"/>
      <c r="M84" s="27"/>
    </row>
    <row r="85" spans="1:13" ht="20.100000000000001" customHeight="1" thickTop="1">
      <c r="A85" s="3154"/>
      <c r="B85" s="2857">
        <v>31</v>
      </c>
      <c r="C85" s="2911" t="s">
        <v>4142</v>
      </c>
      <c r="D85" s="2492" t="s">
        <v>3090</v>
      </c>
      <c r="E85" s="87">
        <v>46242</v>
      </c>
      <c r="F85" s="88">
        <f t="shared" si="55"/>
        <v>46271</v>
      </c>
      <c r="G85" s="88">
        <f t="shared" si="56"/>
        <v>46273</v>
      </c>
      <c r="H85" s="88">
        <f t="shared" si="57"/>
        <v>46276</v>
      </c>
      <c r="I85" s="88">
        <f t="shared" si="58"/>
        <v>46279</v>
      </c>
      <c r="J85" s="88">
        <f t="shared" si="59"/>
        <v>46283</v>
      </c>
      <c r="K85" s="640"/>
      <c r="L85" s="27"/>
      <c r="M85" s="27"/>
    </row>
    <row r="86" spans="1:13" ht="20.100000000000001" customHeight="1">
      <c r="A86" s="3154"/>
      <c r="B86" s="2857">
        <v>32</v>
      </c>
      <c r="C86" s="2911" t="s">
        <v>4139</v>
      </c>
      <c r="D86" s="2492" t="s">
        <v>3151</v>
      </c>
      <c r="E86" s="87">
        <v>46250</v>
      </c>
      <c r="F86" s="88">
        <f t="shared" ref="F86:F94" si="60">E86+29</f>
        <v>46279</v>
      </c>
      <c r="G86" s="88">
        <f t="shared" ref="G86:G94" si="61">E86+31</f>
        <v>46281</v>
      </c>
      <c r="H86" s="88">
        <f t="shared" ref="H86:H94" si="62">E86+34</f>
        <v>46284</v>
      </c>
      <c r="I86" s="88">
        <f t="shared" ref="I86:I94" si="63">E86+37</f>
        <v>46287</v>
      </c>
      <c r="J86" s="88">
        <f t="shared" ref="J86:J94" si="64">E86+41</f>
        <v>46291</v>
      </c>
      <c r="K86" s="640"/>
      <c r="L86" s="27"/>
      <c r="M86" s="27"/>
    </row>
    <row r="87" spans="1:13" ht="20.100000000000001" customHeight="1">
      <c r="A87" s="3154"/>
      <c r="B87" s="2857">
        <v>33</v>
      </c>
      <c r="C87" s="2911" t="s">
        <v>4136</v>
      </c>
      <c r="D87" s="2492" t="s">
        <v>2197</v>
      </c>
      <c r="E87" s="87">
        <v>46254</v>
      </c>
      <c r="F87" s="88">
        <f t="shared" si="60"/>
        <v>46283</v>
      </c>
      <c r="G87" s="88">
        <f t="shared" si="61"/>
        <v>46285</v>
      </c>
      <c r="H87" s="88">
        <f t="shared" si="62"/>
        <v>46288</v>
      </c>
      <c r="I87" s="88">
        <f t="shared" si="63"/>
        <v>46291</v>
      </c>
      <c r="J87" s="88">
        <f t="shared" si="64"/>
        <v>46295</v>
      </c>
      <c r="K87" s="640"/>
      <c r="L87" s="27"/>
      <c r="M87" s="27"/>
    </row>
    <row r="88" spans="1:13" ht="20.100000000000001" customHeight="1">
      <c r="A88" s="3154"/>
      <c r="B88" s="2857">
        <v>34</v>
      </c>
      <c r="C88" s="2911" t="s">
        <v>4171</v>
      </c>
      <c r="D88" s="2492" t="s">
        <v>4170</v>
      </c>
      <c r="E88" s="87">
        <v>46253</v>
      </c>
      <c r="F88" s="88">
        <f t="shared" si="60"/>
        <v>46282</v>
      </c>
      <c r="G88" s="88">
        <f t="shared" si="61"/>
        <v>46284</v>
      </c>
      <c r="H88" s="88">
        <f t="shared" si="62"/>
        <v>46287</v>
      </c>
      <c r="I88" s="88">
        <f t="shared" si="63"/>
        <v>46290</v>
      </c>
      <c r="J88" s="88">
        <f t="shared" si="64"/>
        <v>46294</v>
      </c>
      <c r="K88" s="640"/>
      <c r="L88" s="27"/>
      <c r="M88" s="27"/>
    </row>
    <row r="89" spans="1:13" ht="20.100000000000001" customHeight="1">
      <c r="A89" s="3154"/>
      <c r="B89" s="2857">
        <v>35</v>
      </c>
      <c r="C89" s="2911" t="s">
        <v>4151</v>
      </c>
      <c r="D89" s="2492" t="s">
        <v>2190</v>
      </c>
      <c r="E89" s="87">
        <v>46260</v>
      </c>
      <c r="F89" s="88">
        <f t="shared" si="60"/>
        <v>46289</v>
      </c>
      <c r="G89" s="88">
        <f t="shared" si="61"/>
        <v>46291</v>
      </c>
      <c r="H89" s="88">
        <f t="shared" si="62"/>
        <v>46294</v>
      </c>
      <c r="I89" s="88">
        <f t="shared" si="63"/>
        <v>46297</v>
      </c>
      <c r="J89" s="88">
        <f t="shared" si="64"/>
        <v>46301</v>
      </c>
      <c r="K89" s="640"/>
      <c r="L89" s="27"/>
      <c r="M89" s="27"/>
    </row>
    <row r="90" spans="1:13" ht="20.100000000000001" customHeight="1">
      <c r="A90" s="3154"/>
      <c r="B90" s="2857">
        <v>36</v>
      </c>
      <c r="C90" s="2911" t="s">
        <v>4153</v>
      </c>
      <c r="D90" s="2492" t="s">
        <v>3111</v>
      </c>
      <c r="E90" s="87">
        <v>46267</v>
      </c>
      <c r="F90" s="88">
        <f t="shared" si="60"/>
        <v>46296</v>
      </c>
      <c r="G90" s="88">
        <f t="shared" si="61"/>
        <v>46298</v>
      </c>
      <c r="H90" s="88">
        <f t="shared" si="62"/>
        <v>46301</v>
      </c>
      <c r="I90" s="88">
        <f t="shared" si="63"/>
        <v>46304</v>
      </c>
      <c r="J90" s="88">
        <f t="shared" si="64"/>
        <v>46308</v>
      </c>
      <c r="K90" s="640"/>
      <c r="L90" s="27"/>
      <c r="M90" s="27"/>
    </row>
    <row r="91" spans="1:13" ht="20.100000000000001" customHeight="1">
      <c r="A91" s="3154"/>
      <c r="B91" s="2857">
        <v>37</v>
      </c>
      <c r="C91" s="2911" t="s">
        <v>2912</v>
      </c>
      <c r="D91" s="2492" t="s">
        <v>4172</v>
      </c>
      <c r="E91" s="87">
        <v>46274</v>
      </c>
      <c r="F91" s="88">
        <f t="shared" si="60"/>
        <v>46303</v>
      </c>
      <c r="G91" s="88">
        <f t="shared" si="61"/>
        <v>46305</v>
      </c>
      <c r="H91" s="88">
        <f t="shared" si="62"/>
        <v>46308</v>
      </c>
      <c r="I91" s="88">
        <f t="shared" si="63"/>
        <v>46311</v>
      </c>
      <c r="J91" s="88">
        <f t="shared" si="64"/>
        <v>46315</v>
      </c>
      <c r="K91" s="640"/>
      <c r="L91" s="27"/>
      <c r="M91" s="27"/>
    </row>
    <row r="92" spans="1:13" ht="20.100000000000001" customHeight="1">
      <c r="A92" s="3154"/>
      <c r="B92" s="2857">
        <v>38</v>
      </c>
      <c r="C92" s="2911" t="s">
        <v>2166</v>
      </c>
      <c r="D92" s="2492" t="s">
        <v>2203</v>
      </c>
      <c r="E92" s="87">
        <v>46281</v>
      </c>
      <c r="F92" s="88">
        <f t="shared" si="60"/>
        <v>46310</v>
      </c>
      <c r="G92" s="88">
        <f t="shared" si="61"/>
        <v>46312</v>
      </c>
      <c r="H92" s="88">
        <f t="shared" si="62"/>
        <v>46315</v>
      </c>
      <c r="I92" s="88">
        <f t="shared" si="63"/>
        <v>46318</v>
      </c>
      <c r="J92" s="88">
        <f t="shared" si="64"/>
        <v>46322</v>
      </c>
      <c r="K92" s="640"/>
      <c r="L92" s="27"/>
      <c r="M92" s="27"/>
    </row>
    <row r="93" spans="1:13" ht="20.100000000000001" customHeight="1">
      <c r="A93" s="3154"/>
      <c r="B93" s="2857">
        <v>39</v>
      </c>
      <c r="C93" s="2918" t="s">
        <v>1966</v>
      </c>
      <c r="D93" s="2492" t="s">
        <v>4173</v>
      </c>
      <c r="E93" s="87">
        <v>46288</v>
      </c>
      <c r="F93" s="88">
        <f t="shared" si="60"/>
        <v>46317</v>
      </c>
      <c r="G93" s="88">
        <f t="shared" si="61"/>
        <v>46319</v>
      </c>
      <c r="H93" s="88">
        <f t="shared" si="62"/>
        <v>46322</v>
      </c>
      <c r="I93" s="88">
        <f t="shared" si="63"/>
        <v>46325</v>
      </c>
      <c r="J93" s="88">
        <f t="shared" si="64"/>
        <v>46329</v>
      </c>
      <c r="K93" s="640"/>
      <c r="L93" s="27"/>
      <c r="M93" s="27"/>
    </row>
    <row r="94" spans="1:13" ht="20.100000000000001" customHeight="1">
      <c r="A94" s="3154"/>
      <c r="B94" s="2857">
        <v>40</v>
      </c>
      <c r="C94" s="2911" t="s">
        <v>4132</v>
      </c>
      <c r="D94" s="2492" t="s">
        <v>2197</v>
      </c>
      <c r="E94" s="87">
        <v>46295</v>
      </c>
      <c r="F94" s="88">
        <f t="shared" si="60"/>
        <v>46324</v>
      </c>
      <c r="G94" s="88">
        <f t="shared" si="61"/>
        <v>46326</v>
      </c>
      <c r="H94" s="88">
        <f t="shared" si="62"/>
        <v>46329</v>
      </c>
      <c r="I94" s="88">
        <f t="shared" si="63"/>
        <v>46332</v>
      </c>
      <c r="J94" s="88">
        <f t="shared" si="64"/>
        <v>46336</v>
      </c>
      <c r="K94" s="640"/>
      <c r="L94" s="27"/>
      <c r="M94" s="27"/>
    </row>
    <row r="95" spans="1:13" ht="20.100000000000001" customHeight="1">
      <c r="A95" s="59"/>
      <c r="B95" s="59"/>
      <c r="C95" s="26" t="s">
        <v>112</v>
      </c>
      <c r="D95" s="120"/>
      <c r="E95" s="120"/>
      <c r="F95" s="120"/>
      <c r="G95" s="120"/>
      <c r="H95" s="120"/>
      <c r="I95" s="120"/>
      <c r="J95" s="120"/>
      <c r="K95" s="120"/>
      <c r="L95" s="120"/>
      <c r="M95" s="120"/>
    </row>
    <row r="96" spans="1:13" ht="20.100000000000001" customHeight="1">
      <c r="A96" s="59"/>
      <c r="B96" s="59"/>
      <c r="C96" s="26"/>
      <c r="D96" s="120"/>
      <c r="E96" s="120"/>
      <c r="F96" s="120"/>
      <c r="G96" s="120"/>
      <c r="H96" s="120"/>
      <c r="I96" s="120"/>
      <c r="J96" s="120"/>
      <c r="K96" s="120"/>
      <c r="L96" s="120"/>
      <c r="M96" s="120"/>
    </row>
    <row r="97" spans="1:13" ht="20.100000000000001" customHeight="1" thickBot="1">
      <c r="A97" s="59"/>
      <c r="B97" s="126"/>
      <c r="C97" s="23"/>
      <c r="D97" s="27"/>
      <c r="E97" s="27"/>
      <c r="F97" s="28"/>
      <c r="G97" s="27"/>
      <c r="H97" s="27"/>
      <c r="I97" s="20"/>
      <c r="J97" s="120"/>
      <c r="K97" s="120"/>
      <c r="L97" s="120"/>
      <c r="M97" s="120"/>
    </row>
    <row r="98" spans="1:13" s="14" customFormat="1" ht="20.100000000000001" customHeight="1">
      <c r="B98" s="188"/>
      <c r="C98" s="2764"/>
      <c r="D98" s="2765"/>
      <c r="E98" s="2350"/>
      <c r="F98" s="2350"/>
      <c r="G98" s="2351"/>
      <c r="H98" s="2351"/>
      <c r="I98" s="2766"/>
      <c r="J98" s="27"/>
      <c r="K98" s="41"/>
    </row>
    <row r="99" spans="1:13" s="14" customFormat="1" ht="20.100000000000001" customHeight="1">
      <c r="B99" s="188"/>
      <c r="C99" s="1298" t="s">
        <v>0</v>
      </c>
      <c r="D99" s="121"/>
      <c r="E99" s="171" t="s">
        <v>3742</v>
      </c>
      <c r="F99" s="121"/>
      <c r="G99" s="121"/>
      <c r="H99" s="171" t="s">
        <v>65</v>
      </c>
      <c r="I99" s="2767"/>
      <c r="J99" s="27"/>
      <c r="K99" s="41"/>
    </row>
    <row r="100" spans="1:13" s="29" customFormat="1" ht="20.100000000000001" customHeight="1">
      <c r="A100" s="30"/>
      <c r="B100" s="188"/>
      <c r="C100" s="1300" t="s">
        <v>1</v>
      </c>
      <c r="D100" s="1318" t="s">
        <v>3743</v>
      </c>
      <c r="E100" s="119" t="s">
        <v>1975</v>
      </c>
      <c r="F100" s="121"/>
      <c r="G100" s="1301" t="s">
        <v>41</v>
      </c>
      <c r="H100" s="121" t="s">
        <v>67</v>
      </c>
      <c r="I100" s="1302" t="s">
        <v>68</v>
      </c>
      <c r="J100" s="27"/>
      <c r="K100" s="27"/>
      <c r="L100" s="30"/>
      <c r="M100" s="30"/>
    </row>
    <row r="101" spans="1:13" s="29" customFormat="1" ht="20.100000000000001" customHeight="1">
      <c r="A101" s="30"/>
      <c r="B101" s="188"/>
      <c r="C101" s="1300" t="s">
        <v>4174</v>
      </c>
      <c r="D101" s="1301" t="s">
        <v>4175</v>
      </c>
      <c r="E101" s="119" t="s">
        <v>42</v>
      </c>
      <c r="F101" s="926" t="s">
        <v>43</v>
      </c>
      <c r="G101" s="1303" t="s">
        <v>44</v>
      </c>
      <c r="H101" s="121" t="s">
        <v>71</v>
      </c>
      <c r="I101" s="1302" t="s">
        <v>73</v>
      </c>
      <c r="J101" s="27"/>
      <c r="K101" s="23"/>
      <c r="L101" s="30"/>
      <c r="M101" s="30"/>
    </row>
    <row r="102" spans="1:13" s="29" customFormat="1" ht="20.100000000000001" customHeight="1">
      <c r="A102" s="30"/>
      <c r="B102" s="188"/>
      <c r="C102" s="1300" t="s">
        <v>3</v>
      </c>
      <c r="D102" s="1301" t="s">
        <v>5</v>
      </c>
      <c r="E102" s="119" t="s">
        <v>45</v>
      </c>
      <c r="F102" s="926" t="s">
        <v>46</v>
      </c>
      <c r="G102" s="1303" t="s">
        <v>47</v>
      </c>
      <c r="H102" s="121" t="s">
        <v>77</v>
      </c>
      <c r="I102" s="1302" t="s">
        <v>79</v>
      </c>
      <c r="J102" s="27"/>
      <c r="K102" s="27"/>
      <c r="L102" s="30"/>
      <c r="M102" s="30"/>
    </row>
    <row r="103" spans="1:13" s="29" customFormat="1" ht="20.100000000000001" customHeight="1">
      <c r="A103" s="30"/>
      <c r="B103" s="188"/>
      <c r="C103" s="1300" t="s">
        <v>4176</v>
      </c>
      <c r="D103" s="1301" t="s">
        <v>4177</v>
      </c>
      <c r="E103" s="119" t="s">
        <v>48</v>
      </c>
      <c r="F103" s="926" t="s">
        <v>49</v>
      </c>
      <c r="G103" s="1303" t="s">
        <v>50</v>
      </c>
      <c r="H103" s="121" t="s">
        <v>4178</v>
      </c>
      <c r="I103" s="1302" t="s">
        <v>91</v>
      </c>
      <c r="J103" s="27"/>
      <c r="K103" s="27"/>
      <c r="L103" s="30"/>
      <c r="M103" s="30"/>
    </row>
    <row r="104" spans="1:13" ht="20.100000000000001" customHeight="1">
      <c r="A104" s="59"/>
      <c r="B104" s="188"/>
      <c r="C104" s="1300" t="s">
        <v>4179</v>
      </c>
      <c r="D104" s="1301" t="s">
        <v>29</v>
      </c>
      <c r="E104" s="119" t="s">
        <v>51</v>
      </c>
      <c r="F104" s="926" t="s">
        <v>52</v>
      </c>
      <c r="G104" s="1303" t="s">
        <v>53</v>
      </c>
      <c r="H104" s="121" t="s">
        <v>74</v>
      </c>
      <c r="I104" s="1302" t="s">
        <v>76</v>
      </c>
      <c r="J104" s="27"/>
      <c r="K104" s="2657"/>
      <c r="L104" s="120"/>
      <c r="M104" s="120"/>
    </row>
    <row r="105" spans="1:13" ht="20.100000000000001" customHeight="1">
      <c r="A105" s="59" t="s">
        <v>4180</v>
      </c>
      <c r="B105" s="188"/>
      <c r="C105" s="1300" t="s">
        <v>6</v>
      </c>
      <c r="D105" s="1301" t="s">
        <v>8</v>
      </c>
      <c r="E105" s="119" t="s">
        <v>54</v>
      </c>
      <c r="F105" s="926" t="s">
        <v>55</v>
      </c>
      <c r="G105" s="1303" t="s">
        <v>56</v>
      </c>
      <c r="H105" s="121" t="s">
        <v>80</v>
      </c>
      <c r="I105" s="1302" t="s">
        <v>82</v>
      </c>
      <c r="J105" s="27"/>
      <c r="K105" s="2657"/>
      <c r="L105" s="120"/>
      <c r="M105" s="120"/>
    </row>
    <row r="106" spans="1:13" ht="20.100000000000001" customHeight="1">
      <c r="A106" s="59"/>
      <c r="B106" s="188"/>
      <c r="C106" s="1300" t="s">
        <v>4181</v>
      </c>
      <c r="D106" s="1318" t="s">
        <v>14</v>
      </c>
      <c r="E106" s="119" t="s">
        <v>4182</v>
      </c>
      <c r="F106" s="926" t="s">
        <v>58</v>
      </c>
      <c r="G106" s="1301" t="s">
        <v>59</v>
      </c>
      <c r="H106" s="121" t="s">
        <v>4183</v>
      </c>
      <c r="I106" s="1304" t="s">
        <v>88</v>
      </c>
      <c r="J106" s="27"/>
      <c r="K106" s="2657"/>
      <c r="L106" s="120"/>
      <c r="M106" s="120"/>
    </row>
    <row r="107" spans="1:13" ht="20.100000000000001" customHeight="1" thickBot="1">
      <c r="A107" s="59"/>
      <c r="B107" s="2763"/>
      <c r="C107" s="2355"/>
      <c r="D107" s="1308"/>
      <c r="E107" s="1308"/>
      <c r="F107" s="1308"/>
      <c r="G107" s="1308"/>
      <c r="H107" s="1308"/>
      <c r="I107" s="2356"/>
      <c r="J107" s="27"/>
      <c r="K107" s="2657"/>
      <c r="L107" s="120"/>
      <c r="M107" s="120"/>
    </row>
    <row r="108" spans="1:13" ht="20.100000000000001" customHeight="1">
      <c r="A108" s="59"/>
      <c r="B108" s="21"/>
      <c r="C108" s="2685"/>
      <c r="D108" s="2685"/>
      <c r="E108" s="31"/>
      <c r="F108" s="27"/>
      <c r="G108" s="2685"/>
      <c r="H108" s="2685"/>
      <c r="I108" s="31"/>
      <c r="J108" s="27"/>
      <c r="K108" s="2657"/>
      <c r="L108" s="120"/>
      <c r="M108" s="120"/>
    </row>
    <row r="109" spans="1:13" ht="20.100000000000001" customHeight="1">
      <c r="A109" s="59"/>
      <c r="B109" s="59"/>
      <c r="C109" s="120"/>
      <c r="D109" s="120"/>
      <c r="E109" s="120"/>
      <c r="F109" s="120"/>
      <c r="G109" s="120"/>
      <c r="H109" s="120"/>
      <c r="I109" s="120"/>
      <c r="J109" s="27"/>
      <c r="K109" s="2657"/>
      <c r="L109" s="120"/>
      <c r="M109" s="120"/>
    </row>
    <row r="110" spans="1:13" ht="20.100000000000001" customHeight="1">
      <c r="A110" s="59"/>
      <c r="B110" s="59"/>
      <c r="C110" s="2657"/>
      <c r="D110" s="2657"/>
      <c r="E110" s="59"/>
      <c r="F110" s="120"/>
      <c r="G110" s="2657"/>
      <c r="H110" s="2657"/>
      <c r="I110" s="59"/>
      <c r="J110" s="120"/>
      <c r="K110" s="2657"/>
      <c r="L110" s="120"/>
      <c r="M110" s="120"/>
    </row>
    <row r="111" spans="1:13" ht="20.100000000000001" customHeight="1">
      <c r="A111" s="59"/>
      <c r="B111" s="59"/>
      <c r="C111" s="2657"/>
      <c r="D111" s="2657"/>
      <c r="E111" s="59"/>
      <c r="F111" s="27"/>
      <c r="G111" s="2657"/>
      <c r="H111" s="2657"/>
      <c r="I111" s="59"/>
      <c r="J111" s="120"/>
      <c r="K111" s="2657"/>
      <c r="L111" s="120"/>
      <c r="M111" s="120"/>
    </row>
    <row r="112" spans="1:13" ht="20.100000000000001" customHeight="1">
      <c r="A112" s="59"/>
      <c r="B112" s="59"/>
      <c r="C112" s="2657"/>
      <c r="D112" s="2657"/>
      <c r="E112" s="59"/>
      <c r="F112" s="27"/>
      <c r="G112" s="27"/>
      <c r="H112" s="21"/>
      <c r="I112" s="205"/>
      <c r="J112" s="27"/>
      <c r="K112" s="2657"/>
      <c r="L112" s="120"/>
      <c r="M112" s="120"/>
    </row>
    <row r="113" spans="1:13" ht="20.100000000000001" customHeight="1">
      <c r="A113" s="59"/>
      <c r="B113" s="59"/>
      <c r="C113" s="2657"/>
      <c r="D113" s="2657"/>
      <c r="E113" s="59"/>
      <c r="F113" s="27"/>
      <c r="G113" s="27"/>
      <c r="H113" s="21"/>
      <c r="I113" s="21"/>
      <c r="J113" s="205"/>
      <c r="K113" s="2657"/>
      <c r="L113" s="120"/>
      <c r="M113" s="120"/>
    </row>
    <row r="114" spans="1:13" ht="20.100000000000001" customHeight="1">
      <c r="A114" s="59"/>
      <c r="B114" s="59"/>
      <c r="C114" s="2657"/>
      <c r="D114" s="2657"/>
      <c r="E114" s="59"/>
      <c r="F114" s="27"/>
      <c r="G114" s="27"/>
      <c r="H114" s="27"/>
      <c r="I114" s="27"/>
      <c r="J114" s="27"/>
      <c r="K114" s="27"/>
      <c r="L114" s="120"/>
      <c r="M114" s="120"/>
    </row>
    <row r="115" spans="1:13" ht="20.100000000000001" customHeight="1">
      <c r="A115" s="59"/>
      <c r="B115" s="59"/>
      <c r="C115" s="2657"/>
      <c r="D115" s="2657"/>
      <c r="E115" s="59"/>
      <c r="F115" s="27"/>
      <c r="G115" s="27"/>
      <c r="H115" s="27"/>
      <c r="I115" s="27"/>
      <c r="J115" s="27"/>
      <c r="K115" s="27"/>
      <c r="L115" s="120"/>
      <c r="M115" s="120"/>
    </row>
    <row r="116" spans="1:13" ht="20.100000000000001" customHeight="1">
      <c r="A116" s="59"/>
      <c r="B116" s="59"/>
      <c r="C116" s="2657"/>
      <c r="D116" s="2657"/>
      <c r="E116" s="59"/>
      <c r="F116" s="27"/>
      <c r="G116" s="27"/>
      <c r="H116" s="27"/>
      <c r="I116" s="27"/>
      <c r="J116" s="27"/>
      <c r="K116" s="27"/>
      <c r="L116" s="120"/>
      <c r="M116" s="120"/>
    </row>
    <row r="124" spans="1:13" ht="20.100000000000001" customHeight="1">
      <c r="G124" s="225">
        <v>44918</v>
      </c>
      <c r="H124" s="225">
        <f>G124+26</f>
        <v>44944</v>
      </c>
    </row>
    <row r="125" spans="1:13" ht="20.100000000000001" customHeight="1">
      <c r="H125" s="225">
        <f>G124+17</f>
        <v>44935</v>
      </c>
    </row>
  </sheetData>
  <mergeCells count="3">
    <mergeCell ref="E8:E9"/>
    <mergeCell ref="C4:J4"/>
    <mergeCell ref="C2:J2"/>
  </mergeCells>
  <hyperlinks>
    <hyperlink ref="I100" r:id="rId1" xr:uid="{5BE43806-51F4-4E3A-B9FA-65B9D4E5EE19}"/>
    <hyperlink ref="D100" r:id="rId2" xr:uid="{0EA5CEA5-DCA9-4D25-80D7-EFB16F6A9194}"/>
    <hyperlink ref="I105" r:id="rId3" xr:uid="{C0DE1483-1A61-4143-B2D9-2AFB6EFDFAA8}"/>
    <hyperlink ref="I104" r:id="rId4" xr:uid="{D6AAD8F1-F508-4166-BD82-6BF0589ACF01}"/>
    <hyperlink ref="D103" r:id="rId5" xr:uid="{964D1972-5485-4A99-80FB-3FA71F6229D4}"/>
    <hyperlink ref="D101" r:id="rId6" xr:uid="{AFC7B55D-30D9-4DFB-A5EC-67AC5FE9CF4F}"/>
    <hyperlink ref="I103" r:id="rId7" xr:uid="{3CB53212-09C9-4625-BBD4-211080FA61B2}"/>
    <hyperlink ref="I106" r:id="rId8" xr:uid="{1395D2EE-6DB5-432E-A62F-811613CA67CA}"/>
    <hyperlink ref="G100" r:id="rId9" xr:uid="{68D8BB46-19D6-4D2E-B05F-BD14AB87AAF1}"/>
    <hyperlink ref="G105" r:id="rId10" xr:uid="{9ADAEBF3-582B-4087-9395-A17087C5C8FB}"/>
    <hyperlink ref="G101" r:id="rId11" xr:uid="{FABDEFD7-1EF6-43C2-9A3C-E25719ABD130}"/>
    <hyperlink ref="G102" r:id="rId12" xr:uid="{0DE0FB00-E4B1-43C9-894B-4FF2152107AD}"/>
    <hyperlink ref="G103" r:id="rId13" xr:uid="{FE84DD38-F510-46DE-A79B-D0ECC40570E6}"/>
    <hyperlink ref="G104" r:id="rId14" xr:uid="{1EFE2E27-76EC-4DF3-85C7-E9AC23158A3E}"/>
    <hyperlink ref="I101" r:id="rId15" xr:uid="{E1BCBF8C-E23F-4F50-812A-6CAD4E58141E}"/>
    <hyperlink ref="I102" r:id="rId16" xr:uid="{3C06C197-3578-459A-A34B-082B3A53CCF7}"/>
    <hyperlink ref="G106" r:id="rId17" xr:uid="{D50EDB1A-B227-43DD-92E8-E838343982BB}"/>
    <hyperlink ref="D102" r:id="rId18" xr:uid="{32C710E5-05C7-4860-964E-6167065B3BA8}"/>
    <hyperlink ref="D104" r:id="rId19" xr:uid="{B85FB02A-5B2C-4395-8A1D-F3F97BCD106C}"/>
    <hyperlink ref="D105" r:id="rId20" xr:uid="{99F90D75-7B33-4463-8D7D-341442EFE8A8}"/>
    <hyperlink ref="D106" r:id="rId21" xr:uid="{9CE861A1-4D5C-44FC-9727-DDFE087BF836}"/>
  </hyperlinks>
  <pageMargins left="0.7" right="0.7" top="0.75" bottom="0.75" header="0.3" footer="0.3"/>
  <drawing r:id="rId2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48BB-264F-4A8D-8774-AE244F4BED75}">
  <sheetPr codeName="Sheet57">
    <tabColor rgb="FFC00000"/>
    <pageSetUpPr fitToPage="1"/>
  </sheetPr>
  <dimension ref="A1:L1885"/>
  <sheetViews>
    <sheetView showGridLines="0" zoomScale="114" zoomScaleNormal="115" workbookViewId="0">
      <selection activeCell="F128" sqref="F128"/>
    </sheetView>
  </sheetViews>
  <sheetFormatPr defaultColWidth="9.42578125" defaultRowHeight="20.100000000000001" customHeight="1"/>
  <cols>
    <col min="1" max="1" width="26.28515625" style="27" customWidth="1"/>
    <col min="2" max="2" width="7.42578125" style="3164" customWidth="1"/>
    <col min="3" max="3" width="24.85546875" style="27" customWidth="1"/>
    <col min="4" max="4" width="24.140625" style="27" customWidth="1"/>
    <col min="5" max="5" width="18.140625" style="27" customWidth="1"/>
    <col min="6" max="6" width="16.140625" style="27" customWidth="1"/>
    <col min="7" max="7" width="22.42578125" style="27" customWidth="1"/>
    <col min="8" max="8" width="20.28515625" style="27" customWidth="1"/>
    <col min="9" max="9" width="25.42578125" style="27" customWidth="1"/>
    <col min="10" max="10" width="18.85546875" style="27" customWidth="1"/>
    <col min="11" max="11" width="20.85546875" style="27" customWidth="1"/>
    <col min="12" max="12" width="18.5703125" style="27" customWidth="1"/>
    <col min="13" max="16384" width="9.42578125" style="27"/>
  </cols>
  <sheetData>
    <row r="1" spans="1:12" ht="20.100000000000001" customHeight="1">
      <c r="C1" s="14"/>
    </row>
    <row r="2" spans="1:12" s="122" customFormat="1" ht="20.100000000000001" customHeight="1">
      <c r="B2" s="386"/>
      <c r="C2" s="4602" t="s">
        <v>1408</v>
      </c>
      <c r="D2" s="4602"/>
      <c r="E2" s="4602"/>
      <c r="F2" s="4602"/>
      <c r="G2" s="4602"/>
      <c r="H2" s="4602"/>
      <c r="I2" s="4602"/>
      <c r="J2" s="160"/>
    </row>
    <row r="3" spans="1:12" ht="20.100000000000001" customHeight="1">
      <c r="C3" s="70"/>
      <c r="D3" s="70"/>
      <c r="F3" s="486"/>
      <c r="G3" s="70"/>
      <c r="H3" s="70"/>
      <c r="I3" s="70"/>
      <c r="J3" s="70"/>
      <c r="K3" s="41"/>
    </row>
    <row r="4" spans="1:12" ht="20.100000000000001" customHeight="1">
      <c r="C4" s="4609" t="s">
        <v>4184</v>
      </c>
      <c r="D4" s="4609"/>
      <c r="E4" s="4609"/>
      <c r="F4" s="4609"/>
      <c r="G4" s="4609"/>
      <c r="H4" s="4609"/>
      <c r="I4" s="4609"/>
      <c r="J4" s="486"/>
      <c r="K4" s="41"/>
    </row>
    <row r="5" spans="1:12" ht="20.100000000000001" customHeight="1">
      <c r="C5" s="100"/>
      <c r="D5" s="100"/>
      <c r="F5" s="100"/>
      <c r="G5" s="100"/>
      <c r="H5" s="100"/>
      <c r="I5" s="100"/>
      <c r="J5" s="100"/>
      <c r="K5" s="41"/>
    </row>
    <row r="6" spans="1:12" ht="20.100000000000001" customHeight="1">
      <c r="C6" s="100"/>
      <c r="D6" s="100"/>
      <c r="F6" s="100"/>
      <c r="G6" s="100"/>
      <c r="H6" s="100"/>
      <c r="I6" s="100"/>
      <c r="J6" s="100"/>
      <c r="K6" s="41"/>
    </row>
    <row r="7" spans="1:12" s="14" customFormat="1" ht="20.100000000000001" customHeight="1">
      <c r="B7" s="727"/>
      <c r="C7" s="3160"/>
      <c r="D7" s="3640"/>
      <c r="E7" s="3641"/>
      <c r="F7" s="3641"/>
      <c r="G7" s="3641"/>
      <c r="H7" s="3641"/>
      <c r="I7" s="3641"/>
      <c r="J7" s="3641"/>
      <c r="K7" s="3642"/>
      <c r="L7" s="805"/>
    </row>
    <row r="8" spans="1:12" s="14" customFormat="1" ht="20.100000000000001" hidden="1" customHeight="1">
      <c r="B8" s="727"/>
      <c r="C8" s="3643"/>
      <c r="D8" s="3640"/>
      <c r="E8" s="3641"/>
      <c r="F8" s="3641"/>
      <c r="G8" s="3641"/>
      <c r="H8" s="3641"/>
      <c r="I8" s="3641"/>
      <c r="J8" s="3641"/>
      <c r="K8" s="3644"/>
      <c r="L8" s="1910"/>
    </row>
    <row r="9" spans="1:12" s="14" customFormat="1" ht="20.100000000000001" hidden="1" customHeight="1">
      <c r="A9" s="2585"/>
      <c r="B9" s="3645"/>
      <c r="C9" s="3646" t="s">
        <v>4185</v>
      </c>
      <c r="D9" s="3647" t="s">
        <v>210</v>
      </c>
      <c r="E9" s="3648" t="s">
        <v>100</v>
      </c>
      <c r="F9" s="3649" t="s">
        <v>4186</v>
      </c>
      <c r="G9" s="3650" t="s">
        <v>232</v>
      </c>
      <c r="H9" s="3648" t="s">
        <v>710</v>
      </c>
      <c r="I9" s="3651" t="s">
        <v>727</v>
      </c>
      <c r="J9" s="3651" t="s">
        <v>1394</v>
      </c>
      <c r="K9" s="3001" t="s">
        <v>4187</v>
      </c>
      <c r="L9" s="3001" t="s">
        <v>4188</v>
      </c>
    </row>
    <row r="10" spans="1:12" s="14" customFormat="1" ht="20.100000000000001" hidden="1" customHeight="1" thickBot="1">
      <c r="A10" s="2585"/>
      <c r="B10" s="3645"/>
      <c r="C10" s="3652" t="s">
        <v>4189</v>
      </c>
      <c r="D10" s="3653" t="s">
        <v>4190</v>
      </c>
      <c r="E10" s="3654" t="s">
        <v>210</v>
      </c>
      <c r="F10" s="3655" t="s">
        <v>3458</v>
      </c>
      <c r="G10" s="3656" t="s">
        <v>1721</v>
      </c>
      <c r="H10" s="3655" t="s">
        <v>3709</v>
      </c>
      <c r="I10" s="3656" t="s">
        <v>1722</v>
      </c>
      <c r="J10" s="3657" t="s">
        <v>1920</v>
      </c>
      <c r="K10" s="2617"/>
      <c r="L10" s="2617"/>
    </row>
    <row r="11" spans="1:12" s="14" customFormat="1" ht="20.100000000000001" hidden="1" customHeight="1" thickTop="1">
      <c r="A11" s="2585"/>
      <c r="B11" s="3645" t="s">
        <v>4191</v>
      </c>
      <c r="C11" s="3658" t="s">
        <v>4192</v>
      </c>
      <c r="D11" s="3659" t="s">
        <v>3143</v>
      </c>
      <c r="E11" s="3660">
        <v>45710</v>
      </c>
      <c r="F11" s="3661">
        <f>E11+32</f>
        <v>45742</v>
      </c>
      <c r="G11" s="3662">
        <f>E11+36</f>
        <v>45746</v>
      </c>
      <c r="H11" s="3660">
        <f>E11+39</f>
        <v>45749</v>
      </c>
      <c r="I11" s="3662">
        <f t="shared" ref="I11:I53" si="0">E11+41</f>
        <v>45751</v>
      </c>
      <c r="J11" s="3662">
        <f t="shared" ref="J11:J53" si="1">E11+44</f>
        <v>45754</v>
      </c>
      <c r="K11" s="2617">
        <v>45710</v>
      </c>
      <c r="L11" s="2617">
        <f>K11+1</f>
        <v>45711</v>
      </c>
    </row>
    <row r="12" spans="1:12" s="14" customFormat="1" ht="20.100000000000001" hidden="1" customHeight="1">
      <c r="A12" s="2585"/>
      <c r="B12" s="3645" t="s">
        <v>4193</v>
      </c>
      <c r="C12" s="2559" t="s">
        <v>4194</v>
      </c>
      <c r="D12" s="2614" t="s">
        <v>4195</v>
      </c>
      <c r="E12" s="832">
        <v>45717</v>
      </c>
      <c r="F12" s="3663">
        <f t="shared" ref="F12:F26" si="2">E12+32</f>
        <v>45749</v>
      </c>
      <c r="G12" s="832">
        <f t="shared" ref="G12:G26" si="3">E12+36</f>
        <v>45753</v>
      </c>
      <c r="H12" s="832">
        <f t="shared" ref="H12:H26" si="4">E12+39</f>
        <v>45756</v>
      </c>
      <c r="I12" s="832">
        <f t="shared" si="0"/>
        <v>45758</v>
      </c>
      <c r="J12" s="832">
        <f t="shared" si="1"/>
        <v>45761</v>
      </c>
      <c r="K12" s="2617">
        <v>45717</v>
      </c>
      <c r="L12" s="2617">
        <f t="shared" ref="L12:L26" si="5">K12+1</f>
        <v>45718</v>
      </c>
    </row>
    <row r="13" spans="1:12" s="14" customFormat="1" ht="20.100000000000001" hidden="1" customHeight="1">
      <c r="A13" s="2585"/>
      <c r="B13" s="3645" t="s">
        <v>4196</v>
      </c>
      <c r="C13" s="2559" t="s">
        <v>4147</v>
      </c>
      <c r="D13" s="2614" t="s">
        <v>2921</v>
      </c>
      <c r="E13" s="2608">
        <v>45728</v>
      </c>
      <c r="F13" s="3663">
        <f t="shared" si="2"/>
        <v>45760</v>
      </c>
      <c r="G13" s="3662">
        <f t="shared" si="3"/>
        <v>45764</v>
      </c>
      <c r="H13" s="832">
        <f t="shared" si="4"/>
        <v>45767</v>
      </c>
      <c r="I13" s="3662">
        <f t="shared" si="0"/>
        <v>45769</v>
      </c>
      <c r="J13" s="3662">
        <f t="shared" si="1"/>
        <v>45772</v>
      </c>
      <c r="K13" s="2617">
        <v>45724</v>
      </c>
      <c r="L13" s="2617">
        <f t="shared" si="5"/>
        <v>45725</v>
      </c>
    </row>
    <row r="14" spans="1:12" s="14" customFormat="1" ht="20.100000000000001" hidden="1" customHeight="1">
      <c r="A14" s="2585"/>
      <c r="B14" s="3645" t="s">
        <v>4197</v>
      </c>
      <c r="C14" s="3664" t="s">
        <v>1573</v>
      </c>
      <c r="D14" s="2614" t="s">
        <v>2161</v>
      </c>
      <c r="E14" s="3022">
        <v>45731</v>
      </c>
      <c r="F14" s="3665">
        <f t="shared" si="2"/>
        <v>45763</v>
      </c>
      <c r="G14" s="3022">
        <f t="shared" si="3"/>
        <v>45767</v>
      </c>
      <c r="H14" s="3022">
        <f t="shared" si="4"/>
        <v>45770</v>
      </c>
      <c r="I14" s="3022">
        <f t="shared" si="0"/>
        <v>45772</v>
      </c>
      <c r="J14" s="3022">
        <f t="shared" si="1"/>
        <v>45775</v>
      </c>
      <c r="K14" s="2617">
        <v>45731</v>
      </c>
      <c r="L14" s="2617">
        <f t="shared" si="5"/>
        <v>45732</v>
      </c>
    </row>
    <row r="15" spans="1:12" s="14" customFormat="1" ht="20.100000000000001" hidden="1" customHeight="1">
      <c r="A15" s="2585"/>
      <c r="B15" s="3645" t="s">
        <v>4198</v>
      </c>
      <c r="C15" s="2559" t="s">
        <v>4199</v>
      </c>
      <c r="D15" s="3666" t="s">
        <v>3101</v>
      </c>
      <c r="E15" s="832">
        <v>45738</v>
      </c>
      <c r="F15" s="3663">
        <f t="shared" si="2"/>
        <v>45770</v>
      </c>
      <c r="G15" s="3662">
        <f t="shared" si="3"/>
        <v>45774</v>
      </c>
      <c r="H15" s="832">
        <f t="shared" si="4"/>
        <v>45777</v>
      </c>
      <c r="I15" s="3662">
        <f t="shared" si="0"/>
        <v>45779</v>
      </c>
      <c r="J15" s="3662">
        <f t="shared" si="1"/>
        <v>45782</v>
      </c>
      <c r="K15" s="2617">
        <v>45738</v>
      </c>
      <c r="L15" s="2617">
        <f t="shared" si="5"/>
        <v>45739</v>
      </c>
    </row>
    <row r="16" spans="1:12" s="14" customFormat="1" ht="20.100000000000001" hidden="1" customHeight="1">
      <c r="A16" s="2585"/>
      <c r="B16" s="3645" t="s">
        <v>4200</v>
      </c>
      <c r="C16" s="2559" t="s">
        <v>4153</v>
      </c>
      <c r="D16" s="2614" t="s">
        <v>3146</v>
      </c>
      <c r="E16" s="2608">
        <v>45748</v>
      </c>
      <c r="F16" s="3663">
        <f t="shared" si="2"/>
        <v>45780</v>
      </c>
      <c r="G16" s="3662">
        <f t="shared" si="3"/>
        <v>45784</v>
      </c>
      <c r="H16" s="832">
        <f t="shared" si="4"/>
        <v>45787</v>
      </c>
      <c r="I16" s="3662">
        <f t="shared" si="0"/>
        <v>45789</v>
      </c>
      <c r="J16" s="3662">
        <f t="shared" si="1"/>
        <v>45792</v>
      </c>
      <c r="K16" s="2617">
        <v>45745</v>
      </c>
      <c r="L16" s="2617">
        <f t="shared" si="5"/>
        <v>45746</v>
      </c>
    </row>
    <row r="17" spans="1:12" s="14" customFormat="1" ht="20.100000000000001" hidden="1" customHeight="1">
      <c r="A17" s="2585"/>
      <c r="B17" s="3645" t="s">
        <v>4201</v>
      </c>
      <c r="C17" s="3658" t="s">
        <v>3131</v>
      </c>
      <c r="D17" s="3659" t="s">
        <v>3101</v>
      </c>
      <c r="E17" s="3667">
        <v>45757</v>
      </c>
      <c r="F17" s="3661">
        <f t="shared" si="2"/>
        <v>45789</v>
      </c>
      <c r="G17" s="3662">
        <f t="shared" si="3"/>
        <v>45793</v>
      </c>
      <c r="H17" s="3660">
        <f t="shared" si="4"/>
        <v>45796</v>
      </c>
      <c r="I17" s="3662">
        <f t="shared" si="0"/>
        <v>45798</v>
      </c>
      <c r="J17" s="3662">
        <f t="shared" si="1"/>
        <v>45801</v>
      </c>
      <c r="K17" s="2617">
        <v>45752</v>
      </c>
      <c r="L17" s="2617">
        <f t="shared" si="5"/>
        <v>45753</v>
      </c>
    </row>
    <row r="18" spans="1:12" s="14" customFormat="1" ht="20.100000000000001" hidden="1" customHeight="1">
      <c r="A18" s="2585"/>
      <c r="B18" s="3645" t="s">
        <v>4202</v>
      </c>
      <c r="C18" s="3668" t="s">
        <v>1573</v>
      </c>
      <c r="D18" s="3669" t="s">
        <v>2190</v>
      </c>
      <c r="E18" s="3022">
        <v>45759</v>
      </c>
      <c r="F18" s="3665">
        <f t="shared" si="2"/>
        <v>45791</v>
      </c>
      <c r="G18" s="3022">
        <f t="shared" si="3"/>
        <v>45795</v>
      </c>
      <c r="H18" s="3022">
        <f t="shared" si="4"/>
        <v>45798</v>
      </c>
      <c r="I18" s="3022">
        <f t="shared" si="0"/>
        <v>45800</v>
      </c>
      <c r="J18" s="3022">
        <f t="shared" si="1"/>
        <v>45803</v>
      </c>
      <c r="K18" s="2617">
        <v>45759</v>
      </c>
      <c r="L18" s="2617">
        <f t="shared" si="5"/>
        <v>45760</v>
      </c>
    </row>
    <row r="19" spans="1:12" s="14" customFormat="1" ht="20.100000000000001" hidden="1" customHeight="1">
      <c r="A19" s="2585"/>
      <c r="B19" s="3645" t="s">
        <v>4203</v>
      </c>
      <c r="C19" s="3658" t="s">
        <v>4204</v>
      </c>
      <c r="D19" s="3659" t="s">
        <v>3111</v>
      </c>
      <c r="E19" s="3667">
        <v>45769</v>
      </c>
      <c r="F19" s="3660">
        <f t="shared" si="2"/>
        <v>45801</v>
      </c>
      <c r="G19" s="3662">
        <f t="shared" si="3"/>
        <v>45805</v>
      </c>
      <c r="H19" s="3660">
        <f t="shared" si="4"/>
        <v>45808</v>
      </c>
      <c r="I19" s="3662">
        <f t="shared" si="0"/>
        <v>45810</v>
      </c>
      <c r="J19" s="3662">
        <f t="shared" si="1"/>
        <v>45813</v>
      </c>
      <c r="K19" s="2617">
        <v>45766</v>
      </c>
      <c r="L19" s="2617">
        <f t="shared" si="5"/>
        <v>45767</v>
      </c>
    </row>
    <row r="20" spans="1:12" s="14" customFormat="1" ht="20.100000000000001" hidden="1" customHeight="1">
      <c r="A20" s="2587" t="s">
        <v>4205</v>
      </c>
      <c r="B20" s="3645" t="s">
        <v>4206</v>
      </c>
      <c r="C20" s="3658" t="s">
        <v>4207</v>
      </c>
      <c r="D20" s="3659" t="s">
        <v>3125</v>
      </c>
      <c r="E20" s="3660">
        <v>45773</v>
      </c>
      <c r="F20" s="3660">
        <f t="shared" si="2"/>
        <v>45805</v>
      </c>
      <c r="G20" s="3662">
        <f t="shared" si="3"/>
        <v>45809</v>
      </c>
      <c r="H20" s="3660">
        <f t="shared" si="4"/>
        <v>45812</v>
      </c>
      <c r="I20" s="3662">
        <f t="shared" si="0"/>
        <v>45814</v>
      </c>
      <c r="J20" s="3662">
        <f t="shared" si="1"/>
        <v>45817</v>
      </c>
      <c r="K20" s="2617">
        <v>45773</v>
      </c>
      <c r="L20" s="2617">
        <f t="shared" si="5"/>
        <v>45774</v>
      </c>
    </row>
    <row r="21" spans="1:12" s="14" customFormat="1" ht="20.100000000000001" hidden="1" customHeight="1">
      <c r="A21" s="2585"/>
      <c r="B21" s="3645" t="s">
        <v>4208</v>
      </c>
      <c r="C21" s="2559" t="s">
        <v>4209</v>
      </c>
      <c r="D21" s="2614" t="s">
        <v>3143</v>
      </c>
      <c r="E21" s="2608">
        <v>45782</v>
      </c>
      <c r="F21" s="832">
        <f t="shared" si="2"/>
        <v>45814</v>
      </c>
      <c r="G21" s="832">
        <f t="shared" si="3"/>
        <v>45818</v>
      </c>
      <c r="H21" s="832">
        <f t="shared" si="4"/>
        <v>45821</v>
      </c>
      <c r="I21" s="832">
        <f t="shared" si="0"/>
        <v>45823</v>
      </c>
      <c r="J21" s="832">
        <f t="shared" si="1"/>
        <v>45826</v>
      </c>
      <c r="K21" s="2617">
        <v>45780</v>
      </c>
      <c r="L21" s="2617">
        <f t="shared" si="5"/>
        <v>45781</v>
      </c>
    </row>
    <row r="22" spans="1:12" s="14" customFormat="1" ht="20.100000000000001" hidden="1" customHeight="1">
      <c r="A22" s="2585"/>
      <c r="B22" s="3645" t="s">
        <v>4210</v>
      </c>
      <c r="C22" s="2559" t="s">
        <v>4211</v>
      </c>
      <c r="D22" s="2614" t="s">
        <v>3125</v>
      </c>
      <c r="E22" s="2608">
        <v>45798</v>
      </c>
      <c r="F22" s="832">
        <f t="shared" si="2"/>
        <v>45830</v>
      </c>
      <c r="G22" s="832">
        <f t="shared" si="3"/>
        <v>45834</v>
      </c>
      <c r="H22" s="832">
        <f t="shared" si="4"/>
        <v>45837</v>
      </c>
      <c r="I22" s="832">
        <f t="shared" si="0"/>
        <v>45839</v>
      </c>
      <c r="J22" s="832">
        <f t="shared" si="1"/>
        <v>45842</v>
      </c>
      <c r="K22" s="2617">
        <v>45787</v>
      </c>
      <c r="L22" s="2617">
        <f t="shared" si="5"/>
        <v>45788</v>
      </c>
    </row>
    <row r="23" spans="1:12" s="14" customFormat="1" ht="20.100000000000001" hidden="1" customHeight="1">
      <c r="A23" s="462" t="s">
        <v>4212</v>
      </c>
      <c r="B23" s="3645" t="s">
        <v>4213</v>
      </c>
      <c r="C23" s="3664" t="s">
        <v>1573</v>
      </c>
      <c r="D23" s="3666" t="s">
        <v>2190</v>
      </c>
      <c r="E23" s="3670">
        <v>45794</v>
      </c>
      <c r="F23" s="3022">
        <f t="shared" si="2"/>
        <v>45826</v>
      </c>
      <c r="G23" s="3022">
        <f t="shared" si="3"/>
        <v>45830</v>
      </c>
      <c r="H23" s="3022">
        <f t="shared" si="4"/>
        <v>45833</v>
      </c>
      <c r="I23" s="3022">
        <f t="shared" si="0"/>
        <v>45835</v>
      </c>
      <c r="J23" s="3022">
        <f t="shared" si="1"/>
        <v>45838</v>
      </c>
      <c r="K23" s="2617">
        <v>45794</v>
      </c>
      <c r="L23" s="2617">
        <f t="shared" si="5"/>
        <v>45795</v>
      </c>
    </row>
    <row r="24" spans="1:12" s="14" customFormat="1" ht="20.100000000000001" hidden="1" customHeight="1">
      <c r="A24" s="2587" t="s">
        <v>4214</v>
      </c>
      <c r="B24" s="3645" t="s">
        <v>3617</v>
      </c>
      <c r="C24" s="2559" t="s">
        <v>4215</v>
      </c>
      <c r="D24" s="2614" t="s">
        <v>3143</v>
      </c>
      <c r="E24" s="3671">
        <v>45804</v>
      </c>
      <c r="F24" s="2607">
        <f t="shared" si="2"/>
        <v>45836</v>
      </c>
      <c r="G24" s="2607">
        <f t="shared" si="3"/>
        <v>45840</v>
      </c>
      <c r="H24" s="2607">
        <f t="shared" si="4"/>
        <v>45843</v>
      </c>
      <c r="I24" s="2607">
        <f t="shared" si="0"/>
        <v>45845</v>
      </c>
      <c r="J24" s="2607">
        <f t="shared" si="1"/>
        <v>45848</v>
      </c>
      <c r="K24" s="2617">
        <v>45801</v>
      </c>
      <c r="L24" s="2617">
        <f t="shared" si="5"/>
        <v>45802</v>
      </c>
    </row>
    <row r="25" spans="1:12" s="14" customFormat="1" ht="20.100000000000001" hidden="1" customHeight="1">
      <c r="A25" s="2587" t="s">
        <v>4216</v>
      </c>
      <c r="B25" s="3645" t="s">
        <v>3619</v>
      </c>
      <c r="C25" s="2559" t="s">
        <v>4149</v>
      </c>
      <c r="D25" s="2614" t="s">
        <v>2161</v>
      </c>
      <c r="E25" s="832">
        <v>45808</v>
      </c>
      <c r="F25" s="832">
        <f t="shared" si="2"/>
        <v>45840</v>
      </c>
      <c r="G25" s="832">
        <f t="shared" si="3"/>
        <v>45844</v>
      </c>
      <c r="H25" s="832">
        <f t="shared" si="4"/>
        <v>45847</v>
      </c>
      <c r="I25" s="832">
        <f t="shared" si="0"/>
        <v>45849</v>
      </c>
      <c r="J25" s="832">
        <f t="shared" si="1"/>
        <v>45852</v>
      </c>
      <c r="K25" s="2617">
        <v>45808</v>
      </c>
      <c r="L25" s="2617">
        <f t="shared" si="5"/>
        <v>45809</v>
      </c>
    </row>
    <row r="26" spans="1:12" s="14" customFormat="1" ht="20.100000000000001" hidden="1" customHeight="1">
      <c r="A26" s="2587" t="s">
        <v>4217</v>
      </c>
      <c r="B26" s="3645" t="s">
        <v>3621</v>
      </c>
      <c r="C26" s="3658" t="s">
        <v>4218</v>
      </c>
      <c r="D26" s="3659" t="s">
        <v>4219</v>
      </c>
      <c r="E26" s="3667">
        <v>45817</v>
      </c>
      <c r="F26" s="3660">
        <f t="shared" si="2"/>
        <v>45849</v>
      </c>
      <c r="G26" s="3662">
        <f t="shared" si="3"/>
        <v>45853</v>
      </c>
      <c r="H26" s="3660">
        <f t="shared" si="4"/>
        <v>45856</v>
      </c>
      <c r="I26" s="3662">
        <f t="shared" si="0"/>
        <v>45858</v>
      </c>
      <c r="J26" s="3662">
        <f t="shared" si="1"/>
        <v>45861</v>
      </c>
      <c r="K26" s="2617">
        <v>45815</v>
      </c>
      <c r="L26" s="2617">
        <f t="shared" si="5"/>
        <v>45816</v>
      </c>
    </row>
    <row r="27" spans="1:12" s="14" customFormat="1" ht="20.100000000000001" hidden="1" customHeight="1">
      <c r="A27" s="2587" t="s">
        <v>4220</v>
      </c>
      <c r="B27" s="3645" t="s">
        <v>3623</v>
      </c>
      <c r="C27" s="3658" t="s">
        <v>4221</v>
      </c>
      <c r="D27" s="3659" t="s">
        <v>4195</v>
      </c>
      <c r="E27" s="3667">
        <v>45825</v>
      </c>
      <c r="F27" s="3660">
        <f>E27+32</f>
        <v>45857</v>
      </c>
      <c r="G27" s="3662">
        <f>E27+36</f>
        <v>45861</v>
      </c>
      <c r="H27" s="3660">
        <f>E27+39</f>
        <v>45864</v>
      </c>
      <c r="I27" s="3662">
        <f t="shared" si="0"/>
        <v>45866</v>
      </c>
      <c r="J27" s="3662">
        <f t="shared" si="1"/>
        <v>45869</v>
      </c>
      <c r="K27" s="2617">
        <v>45822</v>
      </c>
      <c r="L27" s="2617">
        <f t="shared" ref="L27:L32" si="6">K27+1</f>
        <v>45823</v>
      </c>
    </row>
    <row r="28" spans="1:12" s="14" customFormat="1" ht="20.100000000000001" hidden="1" customHeight="1">
      <c r="A28" s="2587" t="s">
        <v>4222</v>
      </c>
      <c r="B28" s="3645" t="s">
        <v>3625</v>
      </c>
      <c r="C28" s="3658" t="s">
        <v>4223</v>
      </c>
      <c r="D28" s="3659" t="s">
        <v>3143</v>
      </c>
      <c r="E28" s="3660">
        <v>45829</v>
      </c>
      <c r="F28" s="3660">
        <f>E28+32</f>
        <v>45861</v>
      </c>
      <c r="G28" s="3662">
        <f>E28+36</f>
        <v>45865</v>
      </c>
      <c r="H28" s="3660">
        <f>E28+39</f>
        <v>45868</v>
      </c>
      <c r="I28" s="3662">
        <f t="shared" si="0"/>
        <v>45870</v>
      </c>
      <c r="J28" s="3662">
        <f t="shared" si="1"/>
        <v>45873</v>
      </c>
      <c r="K28" s="2617">
        <v>45829</v>
      </c>
      <c r="L28" s="2617">
        <f t="shared" si="6"/>
        <v>45830</v>
      </c>
    </row>
    <row r="29" spans="1:12" s="14" customFormat="1" ht="20.100000000000001" hidden="1" customHeight="1">
      <c r="A29" s="2587" t="s">
        <v>4224</v>
      </c>
      <c r="B29" s="3645" t="s">
        <v>3627</v>
      </c>
      <c r="C29" s="3658" t="s">
        <v>4225</v>
      </c>
      <c r="D29" s="3659" t="s">
        <v>4219</v>
      </c>
      <c r="E29" s="3660">
        <v>45836</v>
      </c>
      <c r="F29" s="3660">
        <f>E29+32</f>
        <v>45868</v>
      </c>
      <c r="G29" s="3662">
        <f>E29+36</f>
        <v>45872</v>
      </c>
      <c r="H29" s="3660">
        <f>E29+39</f>
        <v>45875</v>
      </c>
      <c r="I29" s="3662">
        <f t="shared" si="0"/>
        <v>45877</v>
      </c>
      <c r="J29" s="3662">
        <f t="shared" si="1"/>
        <v>45880</v>
      </c>
      <c r="K29" s="2617">
        <v>45836</v>
      </c>
      <c r="L29" s="2617">
        <f t="shared" si="6"/>
        <v>45837</v>
      </c>
    </row>
    <row r="30" spans="1:12" s="14" customFormat="1" ht="20.100000000000001" hidden="1" customHeight="1">
      <c r="A30" s="2585"/>
      <c r="B30" s="3645" t="s">
        <v>3629</v>
      </c>
      <c r="C30" s="3672" t="s">
        <v>4194</v>
      </c>
      <c r="D30" s="3673" t="s">
        <v>4226</v>
      </c>
      <c r="E30" s="3671">
        <v>45845</v>
      </c>
      <c r="F30" s="2607">
        <f>E30+32</f>
        <v>45877</v>
      </c>
      <c r="G30" s="2607">
        <f>E30+36</f>
        <v>45881</v>
      </c>
      <c r="H30" s="2607">
        <f>E30+39</f>
        <v>45884</v>
      </c>
      <c r="I30" s="2607">
        <f t="shared" si="0"/>
        <v>45886</v>
      </c>
      <c r="J30" s="2607">
        <f t="shared" si="1"/>
        <v>45889</v>
      </c>
      <c r="K30" s="2617">
        <v>45843</v>
      </c>
      <c r="L30" s="2617">
        <f t="shared" si="6"/>
        <v>45844</v>
      </c>
    </row>
    <row r="31" spans="1:12" s="14" customFormat="1" ht="20.100000000000001" hidden="1" customHeight="1">
      <c r="A31" s="2587" t="s">
        <v>4227</v>
      </c>
      <c r="B31" s="3645" t="s">
        <v>4228</v>
      </c>
      <c r="C31" s="3672" t="s">
        <v>4229</v>
      </c>
      <c r="D31" s="3673" t="s">
        <v>2177</v>
      </c>
      <c r="E31" s="3671">
        <v>45854</v>
      </c>
      <c r="F31" s="2607">
        <f t="shared" ref="F31:F32" si="7">E31+32</f>
        <v>45886</v>
      </c>
      <c r="G31" s="2607">
        <f t="shared" ref="G31:G32" si="8">E31+36</f>
        <v>45890</v>
      </c>
      <c r="H31" s="2607">
        <f t="shared" ref="H31:H32" si="9">E31+39</f>
        <v>45893</v>
      </c>
      <c r="I31" s="2607">
        <f t="shared" si="0"/>
        <v>45895</v>
      </c>
      <c r="J31" s="2607">
        <f t="shared" si="1"/>
        <v>45898</v>
      </c>
      <c r="K31" s="2617">
        <v>45850</v>
      </c>
      <c r="L31" s="2617">
        <f t="shared" si="6"/>
        <v>45851</v>
      </c>
    </row>
    <row r="32" spans="1:12" s="14" customFormat="1" ht="20.100000000000001" hidden="1" customHeight="1">
      <c r="A32" s="2585"/>
      <c r="B32" s="3645" t="s">
        <v>3633</v>
      </c>
      <c r="C32" s="3672" t="s">
        <v>4230</v>
      </c>
      <c r="D32" s="3673" t="s">
        <v>4231</v>
      </c>
      <c r="E32" s="3671">
        <v>45860</v>
      </c>
      <c r="F32" s="2607">
        <f t="shared" si="7"/>
        <v>45892</v>
      </c>
      <c r="G32" s="2607">
        <f t="shared" si="8"/>
        <v>45896</v>
      </c>
      <c r="H32" s="2607">
        <f t="shared" si="9"/>
        <v>45899</v>
      </c>
      <c r="I32" s="2607">
        <f t="shared" si="0"/>
        <v>45901</v>
      </c>
      <c r="J32" s="2607">
        <f t="shared" si="1"/>
        <v>45904</v>
      </c>
      <c r="K32" s="2617">
        <v>45857</v>
      </c>
      <c r="L32" s="2617">
        <f t="shared" si="6"/>
        <v>45858</v>
      </c>
    </row>
    <row r="33" spans="1:12" s="14" customFormat="1" ht="20.100000000000001" hidden="1" customHeight="1">
      <c r="A33" s="2585"/>
      <c r="B33" s="3645" t="s">
        <v>3637</v>
      </c>
      <c r="C33" s="3674" t="s">
        <v>1573</v>
      </c>
      <c r="D33" s="3675" t="s">
        <v>2190</v>
      </c>
      <c r="E33" s="3676">
        <v>45864</v>
      </c>
      <c r="F33" s="3676">
        <f t="shared" ref="F33:F38" si="10">E33+32</f>
        <v>45896</v>
      </c>
      <c r="G33" s="3676">
        <f t="shared" ref="G33:G38" si="11">E33+36</f>
        <v>45900</v>
      </c>
      <c r="H33" s="3676">
        <f t="shared" ref="H33:H38" si="12">E33+39</f>
        <v>45903</v>
      </c>
      <c r="I33" s="3676">
        <f t="shared" si="0"/>
        <v>45905</v>
      </c>
      <c r="J33" s="3676">
        <f t="shared" si="1"/>
        <v>45908</v>
      </c>
      <c r="K33" s="2617">
        <v>45864</v>
      </c>
      <c r="L33" s="2617">
        <f t="shared" ref="L33:L38" si="13">K33+1</f>
        <v>45865</v>
      </c>
    </row>
    <row r="34" spans="1:12" s="14" customFormat="1" ht="20.100000000000001" hidden="1" customHeight="1">
      <c r="A34" s="2585"/>
      <c r="B34" s="3645" t="s">
        <v>3639</v>
      </c>
      <c r="C34" s="3658" t="s">
        <v>3131</v>
      </c>
      <c r="D34" s="3659" t="s">
        <v>2177</v>
      </c>
      <c r="E34" s="3667">
        <v>45874</v>
      </c>
      <c r="F34" s="3660">
        <f t="shared" si="10"/>
        <v>45906</v>
      </c>
      <c r="G34" s="3660">
        <f t="shared" si="11"/>
        <v>45910</v>
      </c>
      <c r="H34" s="3660">
        <f t="shared" si="12"/>
        <v>45913</v>
      </c>
      <c r="I34" s="3660">
        <f t="shared" si="0"/>
        <v>45915</v>
      </c>
      <c r="J34" s="3660">
        <f t="shared" si="1"/>
        <v>45918</v>
      </c>
      <c r="K34" s="2617">
        <v>45871</v>
      </c>
      <c r="L34" s="2617">
        <f t="shared" si="13"/>
        <v>45872</v>
      </c>
    </row>
    <row r="35" spans="1:12" s="14" customFormat="1" ht="20.100000000000001" hidden="1" customHeight="1">
      <c r="A35" s="2585"/>
      <c r="B35" s="3645" t="s">
        <v>3641</v>
      </c>
      <c r="C35" s="3658" t="s">
        <v>4204</v>
      </c>
      <c r="D35" s="3659" t="s">
        <v>4166</v>
      </c>
      <c r="E35" s="3667">
        <v>45881</v>
      </c>
      <c r="F35" s="3660">
        <f t="shared" si="10"/>
        <v>45913</v>
      </c>
      <c r="G35" s="3660">
        <f t="shared" si="11"/>
        <v>45917</v>
      </c>
      <c r="H35" s="3660">
        <f t="shared" si="12"/>
        <v>45920</v>
      </c>
      <c r="I35" s="3660">
        <f t="shared" si="0"/>
        <v>45922</v>
      </c>
      <c r="J35" s="3660">
        <f t="shared" si="1"/>
        <v>45925</v>
      </c>
      <c r="K35" s="2617">
        <v>45878</v>
      </c>
      <c r="L35" s="2617">
        <f t="shared" si="13"/>
        <v>45879</v>
      </c>
    </row>
    <row r="36" spans="1:12" s="14" customFormat="1" ht="20.100000000000001" hidden="1" customHeight="1">
      <c r="A36" s="2585"/>
      <c r="B36" s="3645" t="s">
        <v>3643</v>
      </c>
      <c r="C36" s="3658" t="s">
        <v>4207</v>
      </c>
      <c r="D36" s="3659" t="s">
        <v>4232</v>
      </c>
      <c r="E36" s="3660">
        <v>45885</v>
      </c>
      <c r="F36" s="3660">
        <f t="shared" si="10"/>
        <v>45917</v>
      </c>
      <c r="G36" s="3660">
        <f t="shared" si="11"/>
        <v>45921</v>
      </c>
      <c r="H36" s="3660">
        <f t="shared" si="12"/>
        <v>45924</v>
      </c>
      <c r="I36" s="3660">
        <f t="shared" si="0"/>
        <v>45926</v>
      </c>
      <c r="J36" s="3660">
        <f t="shared" si="1"/>
        <v>45929</v>
      </c>
      <c r="K36" s="2617">
        <v>45885</v>
      </c>
      <c r="L36" s="2617">
        <f t="shared" si="13"/>
        <v>45886</v>
      </c>
    </row>
    <row r="37" spans="1:12" s="14" customFormat="1" ht="20.100000000000001" hidden="1" customHeight="1">
      <c r="A37" s="2585"/>
      <c r="B37" s="3645" t="s">
        <v>3645</v>
      </c>
      <c r="C37" s="3658" t="s">
        <v>4209</v>
      </c>
      <c r="D37" s="3659" t="s">
        <v>4219</v>
      </c>
      <c r="E37" s="3667">
        <v>45897</v>
      </c>
      <c r="F37" s="3660">
        <f t="shared" si="10"/>
        <v>45929</v>
      </c>
      <c r="G37" s="3660">
        <f t="shared" si="11"/>
        <v>45933</v>
      </c>
      <c r="H37" s="3660">
        <f t="shared" si="12"/>
        <v>45936</v>
      </c>
      <c r="I37" s="3660">
        <f t="shared" si="0"/>
        <v>45938</v>
      </c>
      <c r="J37" s="3660">
        <f t="shared" si="1"/>
        <v>45941</v>
      </c>
      <c r="K37" s="2617">
        <v>45892</v>
      </c>
      <c r="L37" s="2617">
        <f t="shared" si="13"/>
        <v>45893</v>
      </c>
    </row>
    <row r="38" spans="1:12" s="14" customFormat="1" ht="20.100000000000001" hidden="1" customHeight="1">
      <c r="A38" s="2585"/>
      <c r="B38" s="3645" t="s">
        <v>3647</v>
      </c>
      <c r="C38" s="3677" t="s">
        <v>1573</v>
      </c>
      <c r="D38" s="3678" t="s">
        <v>2190</v>
      </c>
      <c r="E38" s="3676">
        <v>45899</v>
      </c>
      <c r="F38" s="3676">
        <f t="shared" si="10"/>
        <v>45931</v>
      </c>
      <c r="G38" s="3676">
        <f t="shared" si="11"/>
        <v>45935</v>
      </c>
      <c r="H38" s="3676">
        <f t="shared" si="12"/>
        <v>45938</v>
      </c>
      <c r="I38" s="3676">
        <f t="shared" si="0"/>
        <v>45940</v>
      </c>
      <c r="J38" s="3676">
        <f t="shared" si="1"/>
        <v>45943</v>
      </c>
      <c r="K38" s="2617">
        <v>45899</v>
      </c>
      <c r="L38" s="2617">
        <f t="shared" si="13"/>
        <v>45900</v>
      </c>
    </row>
    <row r="39" spans="1:12" s="14" customFormat="1" ht="20.100000000000001" hidden="1" customHeight="1">
      <c r="A39" s="2585"/>
      <c r="B39" s="3645" t="s">
        <v>3649</v>
      </c>
      <c r="C39" s="2559" t="s">
        <v>4211</v>
      </c>
      <c r="D39" s="2614" t="s">
        <v>4232</v>
      </c>
      <c r="E39" s="832">
        <v>45906</v>
      </c>
      <c r="F39" s="832">
        <f t="shared" ref="F39:F46" si="14">E39+32</f>
        <v>45938</v>
      </c>
      <c r="G39" s="832">
        <f t="shared" ref="G39:G46" si="15">E39+36</f>
        <v>45942</v>
      </c>
      <c r="H39" s="832">
        <f t="shared" ref="H39:H46" si="16">E39+39</f>
        <v>45945</v>
      </c>
      <c r="I39" s="832">
        <f t="shared" si="0"/>
        <v>45947</v>
      </c>
      <c r="J39" s="832">
        <f t="shared" si="1"/>
        <v>45950</v>
      </c>
      <c r="K39" s="2617">
        <v>45906</v>
      </c>
      <c r="L39" s="2617">
        <f t="shared" ref="L39:L46" si="17">K39+1</f>
        <v>45907</v>
      </c>
    </row>
    <row r="40" spans="1:12" s="14" customFormat="1" ht="20.100000000000001" hidden="1" customHeight="1">
      <c r="A40" s="2585"/>
      <c r="B40" s="3645" t="s">
        <v>3651</v>
      </c>
      <c r="C40" s="3679" t="s">
        <v>4215</v>
      </c>
      <c r="D40" s="2614" t="s">
        <v>4219</v>
      </c>
      <c r="E40" s="2608">
        <v>45915</v>
      </c>
      <c r="F40" s="832">
        <f t="shared" si="14"/>
        <v>45947</v>
      </c>
      <c r="G40" s="832">
        <f t="shared" si="15"/>
        <v>45951</v>
      </c>
      <c r="H40" s="832">
        <f t="shared" si="16"/>
        <v>45954</v>
      </c>
      <c r="I40" s="832">
        <f t="shared" si="0"/>
        <v>45956</v>
      </c>
      <c r="J40" s="832">
        <f t="shared" si="1"/>
        <v>45959</v>
      </c>
      <c r="K40" s="2617">
        <v>45913</v>
      </c>
      <c r="L40" s="2617">
        <f t="shared" si="17"/>
        <v>45914</v>
      </c>
    </row>
    <row r="41" spans="1:12" s="14" customFormat="1" ht="20.100000000000001" hidden="1" customHeight="1">
      <c r="A41" s="2585"/>
      <c r="B41" s="3645" t="s">
        <v>3653</v>
      </c>
      <c r="C41" s="2559" t="s">
        <v>4149</v>
      </c>
      <c r="D41" s="2614" t="s">
        <v>2189</v>
      </c>
      <c r="E41" s="2608">
        <v>45924</v>
      </c>
      <c r="F41" s="832">
        <f t="shared" si="14"/>
        <v>45956</v>
      </c>
      <c r="G41" s="832">
        <f t="shared" si="15"/>
        <v>45960</v>
      </c>
      <c r="H41" s="832">
        <f t="shared" si="16"/>
        <v>45963</v>
      </c>
      <c r="I41" s="832">
        <f t="shared" si="0"/>
        <v>45965</v>
      </c>
      <c r="J41" s="832">
        <f t="shared" si="1"/>
        <v>45968</v>
      </c>
      <c r="K41" s="2617">
        <v>45920</v>
      </c>
      <c r="L41" s="2617">
        <f t="shared" si="17"/>
        <v>45921</v>
      </c>
    </row>
    <row r="42" spans="1:12" s="14" customFormat="1" ht="20.100000000000001" hidden="1" customHeight="1">
      <c r="A42" s="2585"/>
      <c r="B42" s="3645" t="s">
        <v>3655</v>
      </c>
      <c r="C42" s="2559" t="s">
        <v>3093</v>
      </c>
      <c r="D42" s="2614" t="s">
        <v>2191</v>
      </c>
      <c r="E42" s="832">
        <v>45927</v>
      </c>
      <c r="F42" s="832">
        <f t="shared" si="14"/>
        <v>45959</v>
      </c>
      <c r="G42" s="832">
        <f t="shared" si="15"/>
        <v>45963</v>
      </c>
      <c r="H42" s="832">
        <f t="shared" si="16"/>
        <v>45966</v>
      </c>
      <c r="I42" s="832">
        <f t="shared" si="0"/>
        <v>45968</v>
      </c>
      <c r="J42" s="832">
        <f t="shared" si="1"/>
        <v>45971</v>
      </c>
      <c r="K42" s="2617">
        <v>45927</v>
      </c>
      <c r="L42" s="2617">
        <f t="shared" si="17"/>
        <v>45928</v>
      </c>
    </row>
    <row r="43" spans="1:12" s="14" customFormat="1" ht="20.100000000000001" hidden="1" customHeight="1" thickTop="1">
      <c r="A43" s="2585"/>
      <c r="B43" s="3645" t="s">
        <v>3657</v>
      </c>
      <c r="C43" s="3658" t="s">
        <v>4221</v>
      </c>
      <c r="D43" s="3659" t="s">
        <v>4226</v>
      </c>
      <c r="E43" s="3667">
        <v>45938</v>
      </c>
      <c r="F43" s="3660">
        <f t="shared" si="14"/>
        <v>45970</v>
      </c>
      <c r="G43" s="3660">
        <f t="shared" si="15"/>
        <v>45974</v>
      </c>
      <c r="H43" s="3660">
        <f t="shared" si="16"/>
        <v>45977</v>
      </c>
      <c r="I43" s="3660">
        <f t="shared" si="0"/>
        <v>45979</v>
      </c>
      <c r="J43" s="3660">
        <f t="shared" si="1"/>
        <v>45982</v>
      </c>
      <c r="K43" s="2617">
        <v>45934</v>
      </c>
      <c r="L43" s="2617">
        <f t="shared" si="17"/>
        <v>45935</v>
      </c>
    </row>
    <row r="44" spans="1:12" s="14" customFormat="1" ht="20.100000000000001" hidden="1" customHeight="1">
      <c r="A44" s="2585"/>
      <c r="B44" s="3645" t="s">
        <v>3659</v>
      </c>
      <c r="C44" s="3658" t="s">
        <v>3098</v>
      </c>
      <c r="D44" s="3659" t="s">
        <v>3104</v>
      </c>
      <c r="E44" s="3667">
        <v>45947</v>
      </c>
      <c r="F44" s="3660">
        <f t="shared" si="14"/>
        <v>45979</v>
      </c>
      <c r="G44" s="3660">
        <f t="shared" si="15"/>
        <v>45983</v>
      </c>
      <c r="H44" s="3660">
        <f t="shared" si="16"/>
        <v>45986</v>
      </c>
      <c r="I44" s="3660">
        <f t="shared" si="0"/>
        <v>45988</v>
      </c>
      <c r="J44" s="3660">
        <f t="shared" si="1"/>
        <v>45991</v>
      </c>
      <c r="K44" s="2617">
        <v>45941</v>
      </c>
      <c r="L44" s="2617">
        <f t="shared" si="17"/>
        <v>45942</v>
      </c>
    </row>
    <row r="45" spans="1:12" s="14" customFormat="1" ht="20.100000000000001" hidden="1" customHeight="1">
      <c r="A45" s="2585"/>
      <c r="B45" s="3645" t="s">
        <v>4233</v>
      </c>
      <c r="C45" s="3677" t="s">
        <v>1573</v>
      </c>
      <c r="D45" s="3678" t="s">
        <v>3143</v>
      </c>
      <c r="E45" s="3676">
        <v>45948</v>
      </c>
      <c r="F45" s="3676">
        <f t="shared" si="14"/>
        <v>45980</v>
      </c>
      <c r="G45" s="3676">
        <f t="shared" si="15"/>
        <v>45984</v>
      </c>
      <c r="H45" s="3676">
        <f t="shared" si="16"/>
        <v>45987</v>
      </c>
      <c r="I45" s="3676">
        <f t="shared" si="0"/>
        <v>45989</v>
      </c>
      <c r="J45" s="3676">
        <f t="shared" si="1"/>
        <v>45992</v>
      </c>
      <c r="K45" s="2617">
        <v>45948</v>
      </c>
      <c r="L45" s="2617">
        <f t="shared" si="17"/>
        <v>45949</v>
      </c>
    </row>
    <row r="46" spans="1:12" s="14" customFormat="1" ht="20.100000000000001" hidden="1" customHeight="1">
      <c r="A46" s="2585"/>
      <c r="B46" s="3645" t="s">
        <v>4234</v>
      </c>
      <c r="C46" s="3658" t="s">
        <v>3100</v>
      </c>
      <c r="D46" s="3659" t="s">
        <v>2164</v>
      </c>
      <c r="E46" s="3660">
        <v>45956</v>
      </c>
      <c r="F46" s="3660">
        <f t="shared" si="14"/>
        <v>45988</v>
      </c>
      <c r="G46" s="3660">
        <f t="shared" si="15"/>
        <v>45992</v>
      </c>
      <c r="H46" s="3660">
        <f t="shared" si="16"/>
        <v>45995</v>
      </c>
      <c r="I46" s="3660">
        <f t="shared" si="0"/>
        <v>45997</v>
      </c>
      <c r="J46" s="3660">
        <f t="shared" si="1"/>
        <v>46000</v>
      </c>
      <c r="K46" s="2617">
        <v>45955</v>
      </c>
      <c r="L46" s="2617">
        <f t="shared" si="17"/>
        <v>45956</v>
      </c>
    </row>
    <row r="47" spans="1:12" s="14" customFormat="1" ht="20.100000000000001" hidden="1" customHeight="1">
      <c r="A47" s="2585"/>
      <c r="B47" s="3645" t="s">
        <v>4235</v>
      </c>
      <c r="C47" s="2559" t="s">
        <v>4192</v>
      </c>
      <c r="D47" s="2614" t="s">
        <v>3125</v>
      </c>
      <c r="E47" s="832">
        <v>45962</v>
      </c>
      <c r="F47" s="832">
        <f t="shared" ref="F47:F53" si="18">E47+32</f>
        <v>45994</v>
      </c>
      <c r="G47" s="832">
        <f t="shared" ref="G47:G53" si="19">E47+36</f>
        <v>45998</v>
      </c>
      <c r="H47" s="832">
        <f t="shared" ref="H47:H53" si="20">E47+39</f>
        <v>46001</v>
      </c>
      <c r="I47" s="832">
        <f t="shared" si="0"/>
        <v>46003</v>
      </c>
      <c r="J47" s="832">
        <f t="shared" si="1"/>
        <v>46006</v>
      </c>
      <c r="K47" s="2617">
        <v>45962</v>
      </c>
      <c r="L47" s="2617">
        <f t="shared" ref="L47:L53" si="21">K47+1</f>
        <v>45963</v>
      </c>
    </row>
    <row r="48" spans="1:12" s="14" customFormat="1" ht="20.100000000000001" hidden="1" customHeight="1">
      <c r="A48" s="2585"/>
      <c r="B48" s="3645" t="s">
        <v>4236</v>
      </c>
      <c r="C48" s="2559" t="s">
        <v>4194</v>
      </c>
      <c r="D48" s="2614" t="s">
        <v>3143</v>
      </c>
      <c r="E48" s="832">
        <v>45969</v>
      </c>
      <c r="F48" s="832">
        <f t="shared" si="18"/>
        <v>46001</v>
      </c>
      <c r="G48" s="832">
        <f t="shared" si="19"/>
        <v>46005</v>
      </c>
      <c r="H48" s="832">
        <f t="shared" si="20"/>
        <v>46008</v>
      </c>
      <c r="I48" s="832">
        <f t="shared" si="0"/>
        <v>46010</v>
      </c>
      <c r="J48" s="832">
        <f t="shared" si="1"/>
        <v>46013</v>
      </c>
      <c r="K48" s="2617">
        <v>45969</v>
      </c>
      <c r="L48" s="2617">
        <f t="shared" si="21"/>
        <v>45970</v>
      </c>
    </row>
    <row r="49" spans="1:12" s="14" customFormat="1" ht="20.100000000000001" hidden="1" customHeight="1">
      <c r="A49" s="2585"/>
      <c r="B49" s="3645" t="s">
        <v>4237</v>
      </c>
      <c r="C49" s="2559" t="s">
        <v>4229</v>
      </c>
      <c r="D49" s="2614" t="s">
        <v>2164</v>
      </c>
      <c r="E49" s="832">
        <v>45976</v>
      </c>
      <c r="F49" s="832">
        <f t="shared" si="18"/>
        <v>46008</v>
      </c>
      <c r="G49" s="832">
        <f t="shared" si="19"/>
        <v>46012</v>
      </c>
      <c r="H49" s="832">
        <f t="shared" si="20"/>
        <v>46015</v>
      </c>
      <c r="I49" s="832">
        <f t="shared" si="0"/>
        <v>46017</v>
      </c>
      <c r="J49" s="832">
        <f t="shared" si="1"/>
        <v>46020</v>
      </c>
      <c r="K49" s="2617">
        <v>45976</v>
      </c>
      <c r="L49" s="2617">
        <f t="shared" si="21"/>
        <v>45977</v>
      </c>
    </row>
    <row r="50" spans="1:12" s="14" customFormat="1" ht="20.100000000000001" hidden="1" customHeight="1">
      <c r="A50" s="2585"/>
      <c r="B50" s="3645" t="s">
        <v>4238</v>
      </c>
      <c r="C50" s="3677" t="s">
        <v>1573</v>
      </c>
      <c r="D50" s="3678" t="s">
        <v>4166</v>
      </c>
      <c r="E50" s="3676">
        <v>45983</v>
      </c>
      <c r="F50" s="3676">
        <f t="shared" si="18"/>
        <v>46015</v>
      </c>
      <c r="G50" s="3676">
        <f t="shared" si="19"/>
        <v>46019</v>
      </c>
      <c r="H50" s="3676">
        <f t="shared" si="20"/>
        <v>46022</v>
      </c>
      <c r="I50" s="3676">
        <f t="shared" si="0"/>
        <v>46024</v>
      </c>
      <c r="J50" s="3676">
        <f t="shared" si="1"/>
        <v>46027</v>
      </c>
      <c r="K50" s="2617">
        <v>45983</v>
      </c>
      <c r="L50" s="2617">
        <f t="shared" si="21"/>
        <v>45984</v>
      </c>
    </row>
    <row r="51" spans="1:12" s="14" customFormat="1" ht="20.100000000000001" hidden="1" customHeight="1">
      <c r="A51" s="2585"/>
      <c r="B51" s="3645" t="s">
        <v>4239</v>
      </c>
      <c r="C51" s="3680" t="s">
        <v>4153</v>
      </c>
      <c r="D51" s="3681" t="s">
        <v>4240</v>
      </c>
      <c r="E51" s="3682">
        <v>45990</v>
      </c>
      <c r="F51" s="3682">
        <f t="shared" si="18"/>
        <v>46022</v>
      </c>
      <c r="G51" s="3682">
        <f t="shared" si="19"/>
        <v>46026</v>
      </c>
      <c r="H51" s="3682">
        <f t="shared" si="20"/>
        <v>46029</v>
      </c>
      <c r="I51" s="3682">
        <f t="shared" si="0"/>
        <v>46031</v>
      </c>
      <c r="J51" s="3682">
        <f t="shared" si="1"/>
        <v>46034</v>
      </c>
      <c r="K51" s="2617">
        <v>45990</v>
      </c>
      <c r="L51" s="2617">
        <f t="shared" si="21"/>
        <v>45991</v>
      </c>
    </row>
    <row r="52" spans="1:12" s="14" customFormat="1" ht="20.100000000000001" hidden="1" customHeight="1">
      <c r="A52" s="2585"/>
      <c r="B52" s="3645" t="s">
        <v>4241</v>
      </c>
      <c r="C52" s="3658" t="s">
        <v>4242</v>
      </c>
      <c r="D52" s="3659" t="s">
        <v>3115</v>
      </c>
      <c r="E52" s="3660">
        <v>45997</v>
      </c>
      <c r="F52" s="3660">
        <f t="shared" si="18"/>
        <v>46029</v>
      </c>
      <c r="G52" s="3660">
        <f t="shared" si="19"/>
        <v>46033</v>
      </c>
      <c r="H52" s="3660">
        <f t="shared" si="20"/>
        <v>46036</v>
      </c>
      <c r="I52" s="3660">
        <f t="shared" si="0"/>
        <v>46038</v>
      </c>
      <c r="J52" s="3660">
        <f t="shared" si="1"/>
        <v>46041</v>
      </c>
      <c r="K52" s="2617">
        <v>45997</v>
      </c>
      <c r="L52" s="2617">
        <f t="shared" si="21"/>
        <v>45998</v>
      </c>
    </row>
    <row r="53" spans="1:12" s="14" customFormat="1" ht="20.100000000000001" hidden="1" customHeight="1">
      <c r="A53" s="2585"/>
      <c r="B53" s="3645" t="s">
        <v>4243</v>
      </c>
      <c r="C53" s="3658" t="s">
        <v>1966</v>
      </c>
      <c r="D53" s="3659"/>
      <c r="E53" s="3660">
        <v>46004</v>
      </c>
      <c r="F53" s="3660">
        <f t="shared" si="18"/>
        <v>46036</v>
      </c>
      <c r="G53" s="3660">
        <f t="shared" si="19"/>
        <v>46040</v>
      </c>
      <c r="H53" s="3660">
        <f t="shared" si="20"/>
        <v>46043</v>
      </c>
      <c r="I53" s="3660">
        <f t="shared" si="0"/>
        <v>46045</v>
      </c>
      <c r="J53" s="3660">
        <f t="shared" si="1"/>
        <v>46048</v>
      </c>
      <c r="K53" s="2617">
        <v>46004</v>
      </c>
      <c r="L53" s="2617">
        <f t="shared" si="21"/>
        <v>46005</v>
      </c>
    </row>
    <row r="54" spans="1:12" s="14" customFormat="1" ht="20.100000000000001" hidden="1" customHeight="1">
      <c r="A54" s="2585"/>
      <c r="B54" s="3645"/>
      <c r="C54" s="2587"/>
      <c r="D54" s="2590"/>
      <c r="E54" s="2612"/>
      <c r="F54" s="2612"/>
      <c r="G54" s="2612"/>
      <c r="H54" s="2612"/>
      <c r="I54" s="2612"/>
      <c r="J54" s="2612"/>
      <c r="K54" s="2617"/>
      <c r="L54" s="2617"/>
    </row>
    <row r="55" spans="1:12" s="14" customFormat="1" ht="20.100000000000001" customHeight="1">
      <c r="A55" s="2585"/>
      <c r="B55" s="3645"/>
      <c r="C55" s="363"/>
      <c r="D55" s="50" t="s">
        <v>210</v>
      </c>
      <c r="E55" s="4617" t="s">
        <v>100</v>
      </c>
      <c r="F55" s="3632" t="s">
        <v>4186</v>
      </c>
      <c r="G55" s="3632" t="s">
        <v>232</v>
      </c>
      <c r="H55" s="82" t="s">
        <v>710</v>
      </c>
      <c r="I55" s="82" t="s">
        <v>4244</v>
      </c>
      <c r="J55" s="488"/>
    </row>
    <row r="56" spans="1:12" s="14" customFormat="1" ht="20.100000000000001" customHeight="1" thickBot="1">
      <c r="A56" s="2585"/>
      <c r="B56" s="2677" t="s">
        <v>3631</v>
      </c>
      <c r="C56" s="364"/>
      <c r="D56" s="2345"/>
      <c r="E56" s="4618"/>
      <c r="F56" s="91" t="s">
        <v>3458</v>
      </c>
      <c r="G56" s="91" t="s">
        <v>1721</v>
      </c>
      <c r="H56" s="3639" t="s">
        <v>3709</v>
      </c>
      <c r="I56" s="3639" t="s">
        <v>4245</v>
      </c>
      <c r="J56" s="488"/>
    </row>
    <row r="57" spans="1:12" s="14" customFormat="1" ht="20.100000000000001" hidden="1" customHeight="1" thickTop="1">
      <c r="A57" s="2585"/>
      <c r="B57" s="3645" t="s">
        <v>4191</v>
      </c>
      <c r="C57" s="3658" t="s">
        <v>4192</v>
      </c>
      <c r="D57" s="4128" t="s">
        <v>3143</v>
      </c>
      <c r="E57" s="4176">
        <v>45710</v>
      </c>
      <c r="F57" s="3661">
        <f t="shared" ref="F57:F95" si="22">E57+32</f>
        <v>45742</v>
      </c>
      <c r="G57" s="3661">
        <f t="shared" ref="G57:G95" si="23">F57+32</f>
        <v>45774</v>
      </c>
      <c r="H57" s="3660">
        <f t="shared" ref="H57:H95" si="24">E57+39</f>
        <v>45749</v>
      </c>
      <c r="I57" s="3660">
        <f t="shared" ref="I57:I95" si="25">F57+39</f>
        <v>45781</v>
      </c>
      <c r="J57" s="488"/>
    </row>
    <row r="58" spans="1:12" s="14" customFormat="1" ht="20.100000000000001" hidden="1" customHeight="1">
      <c r="A58" s="2585"/>
      <c r="B58" s="3645" t="s">
        <v>4193</v>
      </c>
      <c r="C58" s="2559" t="s">
        <v>4194</v>
      </c>
      <c r="D58" s="4129" t="s">
        <v>4195</v>
      </c>
      <c r="E58" s="832">
        <v>45717</v>
      </c>
      <c r="F58" s="3663">
        <f t="shared" si="22"/>
        <v>45749</v>
      </c>
      <c r="G58" s="3663">
        <f t="shared" si="23"/>
        <v>45781</v>
      </c>
      <c r="H58" s="832">
        <f t="shared" si="24"/>
        <v>45756</v>
      </c>
      <c r="I58" s="832">
        <f t="shared" si="25"/>
        <v>45788</v>
      </c>
      <c r="J58" s="488"/>
    </row>
    <row r="59" spans="1:12" s="14" customFormat="1" ht="20.100000000000001" hidden="1" customHeight="1">
      <c r="A59" s="2585"/>
      <c r="B59" s="3645" t="s">
        <v>4196</v>
      </c>
      <c r="C59" s="2559" t="s">
        <v>4147</v>
      </c>
      <c r="D59" s="4129" t="s">
        <v>2921</v>
      </c>
      <c r="E59" s="2608">
        <v>45728</v>
      </c>
      <c r="F59" s="3663">
        <f t="shared" si="22"/>
        <v>45760</v>
      </c>
      <c r="G59" s="3663">
        <f t="shared" si="23"/>
        <v>45792</v>
      </c>
      <c r="H59" s="832">
        <f t="shared" si="24"/>
        <v>45767</v>
      </c>
      <c r="I59" s="832">
        <f t="shared" si="25"/>
        <v>45799</v>
      </c>
      <c r="J59" s="488"/>
    </row>
    <row r="60" spans="1:12" s="14" customFormat="1" ht="20.100000000000001" hidden="1" customHeight="1">
      <c r="A60" s="2585"/>
      <c r="B60" s="3645" t="s">
        <v>4197</v>
      </c>
      <c r="C60" s="3664" t="s">
        <v>1573</v>
      </c>
      <c r="D60" s="4129" t="s">
        <v>2161</v>
      </c>
      <c r="E60" s="3022">
        <v>45731</v>
      </c>
      <c r="F60" s="3665">
        <f t="shared" si="22"/>
        <v>45763</v>
      </c>
      <c r="G60" s="3665">
        <f t="shared" si="23"/>
        <v>45795</v>
      </c>
      <c r="H60" s="3022">
        <f t="shared" si="24"/>
        <v>45770</v>
      </c>
      <c r="I60" s="3022">
        <f t="shared" si="25"/>
        <v>45802</v>
      </c>
      <c r="J60" s="488"/>
    </row>
    <row r="61" spans="1:12" s="14" customFormat="1" ht="20.100000000000001" hidden="1" customHeight="1">
      <c r="A61" s="2585"/>
      <c r="B61" s="3645" t="s">
        <v>4198</v>
      </c>
      <c r="C61" s="2559" t="s">
        <v>4199</v>
      </c>
      <c r="D61" s="4130" t="s">
        <v>3101</v>
      </c>
      <c r="E61" s="832">
        <v>45738</v>
      </c>
      <c r="F61" s="3663">
        <f t="shared" si="22"/>
        <v>45770</v>
      </c>
      <c r="G61" s="3663">
        <f t="shared" si="23"/>
        <v>45802</v>
      </c>
      <c r="H61" s="832">
        <f t="shared" si="24"/>
        <v>45777</v>
      </c>
      <c r="I61" s="832">
        <f t="shared" si="25"/>
        <v>45809</v>
      </c>
      <c r="J61" s="488"/>
    </row>
    <row r="62" spans="1:12" s="14" customFormat="1" ht="20.100000000000001" hidden="1" customHeight="1">
      <c r="A62" s="2585"/>
      <c r="B62" s="3645" t="s">
        <v>4200</v>
      </c>
      <c r="C62" s="2559" t="s">
        <v>4153</v>
      </c>
      <c r="D62" s="4129" t="s">
        <v>3146</v>
      </c>
      <c r="E62" s="2608">
        <v>45748</v>
      </c>
      <c r="F62" s="3663">
        <f t="shared" si="22"/>
        <v>45780</v>
      </c>
      <c r="G62" s="3663">
        <f t="shared" si="23"/>
        <v>45812</v>
      </c>
      <c r="H62" s="832">
        <f t="shared" si="24"/>
        <v>45787</v>
      </c>
      <c r="I62" s="832">
        <f t="shared" si="25"/>
        <v>45819</v>
      </c>
      <c r="J62" s="488"/>
    </row>
    <row r="63" spans="1:12" s="14" customFormat="1" ht="20.100000000000001" hidden="1" customHeight="1">
      <c r="A63" s="2585"/>
      <c r="B63" s="3645" t="s">
        <v>4201</v>
      </c>
      <c r="C63" s="3658" t="s">
        <v>3131</v>
      </c>
      <c r="D63" s="4128" t="s">
        <v>3101</v>
      </c>
      <c r="E63" s="3667">
        <v>45757</v>
      </c>
      <c r="F63" s="3661">
        <f t="shared" si="22"/>
        <v>45789</v>
      </c>
      <c r="G63" s="3661">
        <f t="shared" si="23"/>
        <v>45821</v>
      </c>
      <c r="H63" s="3660">
        <f t="shared" si="24"/>
        <v>45796</v>
      </c>
      <c r="I63" s="3660">
        <f t="shared" si="25"/>
        <v>45828</v>
      </c>
      <c r="J63" s="488"/>
    </row>
    <row r="64" spans="1:12" s="14" customFormat="1" ht="20.100000000000001" hidden="1" customHeight="1">
      <c r="A64" s="2585"/>
      <c r="B64" s="3645" t="s">
        <v>4202</v>
      </c>
      <c r="C64" s="3668" t="s">
        <v>1573</v>
      </c>
      <c r="D64" s="4131" t="s">
        <v>2190</v>
      </c>
      <c r="E64" s="3022">
        <v>45759</v>
      </c>
      <c r="F64" s="3665">
        <f t="shared" si="22"/>
        <v>45791</v>
      </c>
      <c r="G64" s="3665">
        <f t="shared" si="23"/>
        <v>45823</v>
      </c>
      <c r="H64" s="3022">
        <f t="shared" si="24"/>
        <v>45798</v>
      </c>
      <c r="I64" s="3022">
        <f t="shared" si="25"/>
        <v>45830</v>
      </c>
      <c r="J64" s="488"/>
    </row>
    <row r="65" spans="1:10" s="14" customFormat="1" ht="20.100000000000001" hidden="1" customHeight="1">
      <c r="A65" s="2585"/>
      <c r="B65" s="3645" t="s">
        <v>4203</v>
      </c>
      <c r="C65" s="3658" t="s">
        <v>4204</v>
      </c>
      <c r="D65" s="4128" t="s">
        <v>3111</v>
      </c>
      <c r="E65" s="3667">
        <v>45769</v>
      </c>
      <c r="F65" s="3661">
        <f t="shared" si="22"/>
        <v>45801</v>
      </c>
      <c r="G65" s="3660">
        <f t="shared" si="23"/>
        <v>45833</v>
      </c>
      <c r="H65" s="3660">
        <f t="shared" si="24"/>
        <v>45808</v>
      </c>
      <c r="I65" s="3660">
        <f t="shared" si="25"/>
        <v>45840</v>
      </c>
      <c r="J65" s="488"/>
    </row>
    <row r="66" spans="1:10" s="14" customFormat="1" ht="20.100000000000001" hidden="1" customHeight="1">
      <c r="A66" s="2587" t="s">
        <v>4205</v>
      </c>
      <c r="B66" s="3645" t="s">
        <v>4206</v>
      </c>
      <c r="C66" s="3658" t="s">
        <v>4207</v>
      </c>
      <c r="D66" s="4128" t="s">
        <v>3125</v>
      </c>
      <c r="E66" s="3660">
        <v>45773</v>
      </c>
      <c r="F66" s="3661">
        <f t="shared" si="22"/>
        <v>45805</v>
      </c>
      <c r="G66" s="3660">
        <f t="shared" si="23"/>
        <v>45837</v>
      </c>
      <c r="H66" s="3660">
        <f t="shared" si="24"/>
        <v>45812</v>
      </c>
      <c r="I66" s="3660">
        <f t="shared" si="25"/>
        <v>45844</v>
      </c>
      <c r="J66" s="488"/>
    </row>
    <row r="67" spans="1:10" s="14" customFormat="1" ht="20.100000000000001" hidden="1" customHeight="1">
      <c r="A67" s="2585"/>
      <c r="B67" s="3645" t="s">
        <v>4208</v>
      </c>
      <c r="C67" s="2559" t="s">
        <v>4209</v>
      </c>
      <c r="D67" s="4129" t="s">
        <v>3143</v>
      </c>
      <c r="E67" s="2608">
        <v>45782</v>
      </c>
      <c r="F67" s="3663">
        <f t="shared" si="22"/>
        <v>45814</v>
      </c>
      <c r="G67" s="832">
        <f t="shared" si="23"/>
        <v>45846</v>
      </c>
      <c r="H67" s="832">
        <f t="shared" si="24"/>
        <v>45821</v>
      </c>
      <c r="I67" s="832">
        <f t="shared" si="25"/>
        <v>45853</v>
      </c>
      <c r="J67" s="488"/>
    </row>
    <row r="68" spans="1:10" s="14" customFormat="1" ht="20.100000000000001" hidden="1" customHeight="1">
      <c r="A68" s="2585"/>
      <c r="B68" s="3645" t="s">
        <v>4210</v>
      </c>
      <c r="C68" s="2559" t="s">
        <v>4211</v>
      </c>
      <c r="D68" s="4129" t="s">
        <v>3125</v>
      </c>
      <c r="E68" s="2608">
        <v>45798</v>
      </c>
      <c r="F68" s="3663">
        <f t="shared" si="22"/>
        <v>45830</v>
      </c>
      <c r="G68" s="832">
        <f t="shared" si="23"/>
        <v>45862</v>
      </c>
      <c r="H68" s="832">
        <f t="shared" si="24"/>
        <v>45837</v>
      </c>
      <c r="I68" s="832">
        <f t="shared" si="25"/>
        <v>45869</v>
      </c>
      <c r="J68" s="488"/>
    </row>
    <row r="69" spans="1:10" s="14" customFormat="1" ht="20.100000000000001" hidden="1" customHeight="1">
      <c r="A69" s="462" t="s">
        <v>4212</v>
      </c>
      <c r="B69" s="3645" t="s">
        <v>4213</v>
      </c>
      <c r="C69" s="3664" t="s">
        <v>1573</v>
      </c>
      <c r="D69" s="4130" t="s">
        <v>2190</v>
      </c>
      <c r="E69" s="3670">
        <v>45794</v>
      </c>
      <c r="F69" s="3665">
        <f t="shared" si="22"/>
        <v>45826</v>
      </c>
      <c r="G69" s="3022">
        <f t="shared" si="23"/>
        <v>45858</v>
      </c>
      <c r="H69" s="3022">
        <f t="shared" si="24"/>
        <v>45833</v>
      </c>
      <c r="I69" s="3022">
        <f t="shared" si="25"/>
        <v>45865</v>
      </c>
      <c r="J69" s="488"/>
    </row>
    <row r="70" spans="1:10" s="14" customFormat="1" ht="20.100000000000001" hidden="1" customHeight="1">
      <c r="A70" s="2587" t="s">
        <v>4214</v>
      </c>
      <c r="B70" s="3645" t="s">
        <v>3617</v>
      </c>
      <c r="C70" s="2559" t="s">
        <v>4215</v>
      </c>
      <c r="D70" s="4129" t="s">
        <v>3143</v>
      </c>
      <c r="E70" s="3671">
        <v>45804</v>
      </c>
      <c r="F70" s="4141">
        <f t="shared" si="22"/>
        <v>45836</v>
      </c>
      <c r="G70" s="2607">
        <f t="shared" si="23"/>
        <v>45868</v>
      </c>
      <c r="H70" s="2607">
        <f t="shared" si="24"/>
        <v>45843</v>
      </c>
      <c r="I70" s="2607">
        <f t="shared" si="25"/>
        <v>45875</v>
      </c>
      <c r="J70" s="488"/>
    </row>
    <row r="71" spans="1:10" s="14" customFormat="1" ht="20.100000000000001" hidden="1" customHeight="1">
      <c r="A71" s="2587" t="s">
        <v>4216</v>
      </c>
      <c r="B71" s="3645" t="s">
        <v>3619</v>
      </c>
      <c r="C71" s="2559" t="s">
        <v>4149</v>
      </c>
      <c r="D71" s="4129" t="s">
        <v>2161</v>
      </c>
      <c r="E71" s="832">
        <v>45808</v>
      </c>
      <c r="F71" s="3663">
        <f t="shared" si="22"/>
        <v>45840</v>
      </c>
      <c r="G71" s="832">
        <f t="shared" si="23"/>
        <v>45872</v>
      </c>
      <c r="H71" s="832">
        <f t="shared" si="24"/>
        <v>45847</v>
      </c>
      <c r="I71" s="832">
        <f t="shared" si="25"/>
        <v>45879</v>
      </c>
      <c r="J71" s="488"/>
    </row>
    <row r="72" spans="1:10" s="14" customFormat="1" ht="20.100000000000001" hidden="1" customHeight="1">
      <c r="A72" s="2587" t="s">
        <v>4217</v>
      </c>
      <c r="B72" s="3645" t="s">
        <v>3621</v>
      </c>
      <c r="C72" s="3658" t="s">
        <v>4218</v>
      </c>
      <c r="D72" s="4128" t="s">
        <v>4219</v>
      </c>
      <c r="E72" s="3667">
        <v>45817</v>
      </c>
      <c r="F72" s="3661">
        <f t="shared" si="22"/>
        <v>45849</v>
      </c>
      <c r="G72" s="3660">
        <f t="shared" si="23"/>
        <v>45881</v>
      </c>
      <c r="H72" s="3660">
        <f t="shared" si="24"/>
        <v>45856</v>
      </c>
      <c r="I72" s="3660">
        <f t="shared" si="25"/>
        <v>45888</v>
      </c>
      <c r="J72" s="488"/>
    </row>
    <row r="73" spans="1:10" s="14" customFormat="1" ht="20.100000000000001" hidden="1" customHeight="1">
      <c r="A73" s="2587" t="s">
        <v>4220</v>
      </c>
      <c r="B73" s="3645" t="s">
        <v>3623</v>
      </c>
      <c r="C73" s="3658" t="s">
        <v>4221</v>
      </c>
      <c r="D73" s="4128" t="s">
        <v>4195</v>
      </c>
      <c r="E73" s="3667">
        <v>45825</v>
      </c>
      <c r="F73" s="3661">
        <f t="shared" si="22"/>
        <v>45857</v>
      </c>
      <c r="G73" s="3660">
        <f t="shared" si="23"/>
        <v>45889</v>
      </c>
      <c r="H73" s="3660">
        <f t="shared" si="24"/>
        <v>45864</v>
      </c>
      <c r="I73" s="3660">
        <f t="shared" si="25"/>
        <v>45896</v>
      </c>
      <c r="J73" s="488"/>
    </row>
    <row r="74" spans="1:10" s="14" customFormat="1" ht="20.100000000000001" hidden="1" customHeight="1">
      <c r="A74" s="2587" t="s">
        <v>4222</v>
      </c>
      <c r="B74" s="3645" t="s">
        <v>3625</v>
      </c>
      <c r="C74" s="3658" t="s">
        <v>4223</v>
      </c>
      <c r="D74" s="4128" t="s">
        <v>3143</v>
      </c>
      <c r="E74" s="3660">
        <v>45829</v>
      </c>
      <c r="F74" s="3661">
        <f t="shared" si="22"/>
        <v>45861</v>
      </c>
      <c r="G74" s="3660">
        <f t="shared" si="23"/>
        <v>45893</v>
      </c>
      <c r="H74" s="3660">
        <f t="shared" si="24"/>
        <v>45868</v>
      </c>
      <c r="I74" s="3660">
        <f t="shared" si="25"/>
        <v>45900</v>
      </c>
      <c r="J74" s="488"/>
    </row>
    <row r="75" spans="1:10" s="14" customFormat="1" ht="20.100000000000001" hidden="1" customHeight="1">
      <c r="A75" s="2587" t="s">
        <v>4224</v>
      </c>
      <c r="B75" s="3645" t="s">
        <v>3627</v>
      </c>
      <c r="C75" s="3658" t="s">
        <v>4225</v>
      </c>
      <c r="D75" s="4128" t="s">
        <v>4219</v>
      </c>
      <c r="E75" s="3660">
        <v>45836</v>
      </c>
      <c r="F75" s="3661">
        <f t="shared" si="22"/>
        <v>45868</v>
      </c>
      <c r="G75" s="3660">
        <f t="shared" si="23"/>
        <v>45900</v>
      </c>
      <c r="H75" s="3660">
        <f t="shared" si="24"/>
        <v>45875</v>
      </c>
      <c r="I75" s="3660">
        <f t="shared" si="25"/>
        <v>45907</v>
      </c>
      <c r="J75" s="488"/>
    </row>
    <row r="76" spans="1:10" s="14" customFormat="1" ht="20.100000000000001" hidden="1" customHeight="1">
      <c r="A76" s="2585"/>
      <c r="B76" s="3645" t="s">
        <v>3629</v>
      </c>
      <c r="C76" s="3672" t="s">
        <v>4194</v>
      </c>
      <c r="D76" s="4132" t="s">
        <v>4226</v>
      </c>
      <c r="E76" s="3671">
        <v>45845</v>
      </c>
      <c r="F76" s="4141">
        <f t="shared" si="22"/>
        <v>45877</v>
      </c>
      <c r="G76" s="2607">
        <f t="shared" si="23"/>
        <v>45909</v>
      </c>
      <c r="H76" s="2607">
        <f t="shared" si="24"/>
        <v>45884</v>
      </c>
      <c r="I76" s="2607">
        <f t="shared" si="25"/>
        <v>45916</v>
      </c>
      <c r="J76" s="488"/>
    </row>
    <row r="77" spans="1:10" s="14" customFormat="1" ht="20.100000000000001" hidden="1" customHeight="1">
      <c r="A77" s="2587" t="s">
        <v>4227</v>
      </c>
      <c r="B77" s="3645" t="s">
        <v>4228</v>
      </c>
      <c r="C77" s="3672" t="s">
        <v>4229</v>
      </c>
      <c r="D77" s="4132" t="s">
        <v>2177</v>
      </c>
      <c r="E77" s="3671">
        <v>45854</v>
      </c>
      <c r="F77" s="4141">
        <f t="shared" si="22"/>
        <v>45886</v>
      </c>
      <c r="G77" s="2607">
        <f t="shared" si="23"/>
        <v>45918</v>
      </c>
      <c r="H77" s="2607">
        <f t="shared" si="24"/>
        <v>45893</v>
      </c>
      <c r="I77" s="2607">
        <f t="shared" si="25"/>
        <v>45925</v>
      </c>
      <c r="J77" s="488"/>
    </row>
    <row r="78" spans="1:10" s="14" customFormat="1" ht="20.100000000000001" hidden="1" customHeight="1">
      <c r="A78" s="2585"/>
      <c r="B78" s="3645" t="s">
        <v>3633</v>
      </c>
      <c r="C78" s="3672" t="s">
        <v>4230</v>
      </c>
      <c r="D78" s="4132" t="s">
        <v>4231</v>
      </c>
      <c r="E78" s="3671">
        <v>45860</v>
      </c>
      <c r="F78" s="4141">
        <f t="shared" si="22"/>
        <v>45892</v>
      </c>
      <c r="G78" s="2607">
        <f t="shared" si="23"/>
        <v>45924</v>
      </c>
      <c r="H78" s="2607">
        <f t="shared" si="24"/>
        <v>45899</v>
      </c>
      <c r="I78" s="2607">
        <f t="shared" si="25"/>
        <v>45931</v>
      </c>
      <c r="J78" s="488"/>
    </row>
    <row r="79" spans="1:10" s="14" customFormat="1" ht="20.100000000000001" hidden="1" customHeight="1">
      <c r="A79" s="2585"/>
      <c r="B79" s="3645" t="s">
        <v>3637</v>
      </c>
      <c r="C79" s="3674" t="s">
        <v>1573</v>
      </c>
      <c r="D79" s="4133" t="s">
        <v>2190</v>
      </c>
      <c r="E79" s="3676">
        <v>45864</v>
      </c>
      <c r="F79" s="4142">
        <f t="shared" si="22"/>
        <v>45896</v>
      </c>
      <c r="G79" s="3676">
        <f t="shared" si="23"/>
        <v>45928</v>
      </c>
      <c r="H79" s="3676">
        <f t="shared" si="24"/>
        <v>45903</v>
      </c>
      <c r="I79" s="3676">
        <f t="shared" si="25"/>
        <v>45935</v>
      </c>
      <c r="J79" s="488"/>
    </row>
    <row r="80" spans="1:10" s="14" customFormat="1" ht="20.100000000000001" hidden="1" customHeight="1">
      <c r="A80" s="2585"/>
      <c r="B80" s="3645" t="s">
        <v>3639</v>
      </c>
      <c r="C80" s="3658" t="s">
        <v>3131</v>
      </c>
      <c r="D80" s="4128" t="s">
        <v>2177</v>
      </c>
      <c r="E80" s="3667">
        <v>45874</v>
      </c>
      <c r="F80" s="3661">
        <f t="shared" si="22"/>
        <v>45906</v>
      </c>
      <c r="G80" s="3660">
        <f t="shared" si="23"/>
        <v>45938</v>
      </c>
      <c r="H80" s="3660">
        <f t="shared" si="24"/>
        <v>45913</v>
      </c>
      <c r="I80" s="3660">
        <f t="shared" si="25"/>
        <v>45945</v>
      </c>
      <c r="J80" s="488"/>
    </row>
    <row r="81" spans="1:10" s="14" customFormat="1" ht="20.100000000000001" hidden="1" customHeight="1">
      <c r="A81" s="2585"/>
      <c r="B81" s="3645" t="s">
        <v>3641</v>
      </c>
      <c r="C81" s="3658" t="s">
        <v>4204</v>
      </c>
      <c r="D81" s="4128" t="s">
        <v>4166</v>
      </c>
      <c r="E81" s="3667">
        <v>45881</v>
      </c>
      <c r="F81" s="3661">
        <f t="shared" si="22"/>
        <v>45913</v>
      </c>
      <c r="G81" s="3660">
        <f t="shared" si="23"/>
        <v>45945</v>
      </c>
      <c r="H81" s="3660">
        <f t="shared" si="24"/>
        <v>45920</v>
      </c>
      <c r="I81" s="3660">
        <f t="shared" si="25"/>
        <v>45952</v>
      </c>
      <c r="J81" s="488"/>
    </row>
    <row r="82" spans="1:10" s="14" customFormat="1" ht="20.100000000000001" hidden="1" customHeight="1">
      <c r="A82" s="2585"/>
      <c r="B82" s="3645" t="s">
        <v>3643</v>
      </c>
      <c r="C82" s="3658" t="s">
        <v>4207</v>
      </c>
      <c r="D82" s="4128" t="s">
        <v>4232</v>
      </c>
      <c r="E82" s="3660">
        <v>45885</v>
      </c>
      <c r="F82" s="3661">
        <f t="shared" si="22"/>
        <v>45917</v>
      </c>
      <c r="G82" s="3660">
        <f t="shared" si="23"/>
        <v>45949</v>
      </c>
      <c r="H82" s="3660">
        <f t="shared" si="24"/>
        <v>45924</v>
      </c>
      <c r="I82" s="3660">
        <f t="shared" si="25"/>
        <v>45956</v>
      </c>
      <c r="J82" s="488"/>
    </row>
    <row r="83" spans="1:10" s="14" customFormat="1" ht="20.100000000000001" hidden="1" customHeight="1">
      <c r="A83" s="2585"/>
      <c r="B83" s="3645" t="s">
        <v>3645</v>
      </c>
      <c r="C83" s="3658" t="s">
        <v>4209</v>
      </c>
      <c r="D83" s="4128" t="s">
        <v>4219</v>
      </c>
      <c r="E83" s="3667">
        <v>45897</v>
      </c>
      <c r="F83" s="3661">
        <f t="shared" si="22"/>
        <v>45929</v>
      </c>
      <c r="G83" s="3660">
        <f t="shared" si="23"/>
        <v>45961</v>
      </c>
      <c r="H83" s="3660">
        <f t="shared" si="24"/>
        <v>45936</v>
      </c>
      <c r="I83" s="3660">
        <f t="shared" si="25"/>
        <v>45968</v>
      </c>
      <c r="J83" s="488"/>
    </row>
    <row r="84" spans="1:10" s="14" customFormat="1" ht="20.100000000000001" hidden="1" customHeight="1">
      <c r="A84" s="2585"/>
      <c r="B84" s="3645" t="s">
        <v>3647</v>
      </c>
      <c r="C84" s="3677" t="s">
        <v>1573</v>
      </c>
      <c r="D84" s="4134" t="s">
        <v>2190</v>
      </c>
      <c r="E84" s="3676">
        <v>45899</v>
      </c>
      <c r="F84" s="4142">
        <f t="shared" si="22"/>
        <v>45931</v>
      </c>
      <c r="G84" s="3676">
        <f t="shared" si="23"/>
        <v>45963</v>
      </c>
      <c r="H84" s="3676">
        <f t="shared" si="24"/>
        <v>45938</v>
      </c>
      <c r="I84" s="3676">
        <f t="shared" si="25"/>
        <v>45970</v>
      </c>
      <c r="J84" s="488"/>
    </row>
    <row r="85" spans="1:10" s="14" customFormat="1" ht="20.100000000000001" hidden="1" customHeight="1">
      <c r="A85" s="2585"/>
      <c r="B85" s="3645" t="s">
        <v>3649</v>
      </c>
      <c r="C85" s="2559" t="s">
        <v>4211</v>
      </c>
      <c r="D85" s="4129" t="s">
        <v>4232</v>
      </c>
      <c r="E85" s="832">
        <v>45906</v>
      </c>
      <c r="F85" s="3663">
        <f t="shared" si="22"/>
        <v>45938</v>
      </c>
      <c r="G85" s="832">
        <f t="shared" si="23"/>
        <v>45970</v>
      </c>
      <c r="H85" s="832">
        <f t="shared" si="24"/>
        <v>45945</v>
      </c>
      <c r="I85" s="832">
        <f t="shared" si="25"/>
        <v>45977</v>
      </c>
      <c r="J85" s="488"/>
    </row>
    <row r="86" spans="1:10" s="14" customFormat="1" ht="20.100000000000001" hidden="1" customHeight="1">
      <c r="A86" s="2585"/>
      <c r="B86" s="3645" t="s">
        <v>3651</v>
      </c>
      <c r="C86" s="3679" t="s">
        <v>4215</v>
      </c>
      <c r="D86" s="4129" t="s">
        <v>4219</v>
      </c>
      <c r="E86" s="2608">
        <v>45915</v>
      </c>
      <c r="F86" s="3663">
        <f t="shared" si="22"/>
        <v>45947</v>
      </c>
      <c r="G86" s="832">
        <f t="shared" si="23"/>
        <v>45979</v>
      </c>
      <c r="H86" s="832">
        <f t="shared" si="24"/>
        <v>45954</v>
      </c>
      <c r="I86" s="832">
        <f t="shared" si="25"/>
        <v>45986</v>
      </c>
      <c r="J86" s="488"/>
    </row>
    <row r="87" spans="1:10" s="14" customFormat="1" ht="20.100000000000001" hidden="1" customHeight="1">
      <c r="A87" s="2585"/>
      <c r="B87" s="3645" t="s">
        <v>3653</v>
      </c>
      <c r="C87" s="2559" t="s">
        <v>4149</v>
      </c>
      <c r="D87" s="4129" t="s">
        <v>2189</v>
      </c>
      <c r="E87" s="2608">
        <v>45924</v>
      </c>
      <c r="F87" s="3663">
        <f t="shared" si="22"/>
        <v>45956</v>
      </c>
      <c r="G87" s="832">
        <f t="shared" si="23"/>
        <v>45988</v>
      </c>
      <c r="H87" s="832">
        <f t="shared" si="24"/>
        <v>45963</v>
      </c>
      <c r="I87" s="832">
        <f t="shared" si="25"/>
        <v>45995</v>
      </c>
      <c r="J87" s="488"/>
    </row>
    <row r="88" spans="1:10" s="14" customFormat="1" ht="20.100000000000001" hidden="1" customHeight="1">
      <c r="A88" s="2585"/>
      <c r="B88" s="3645" t="s">
        <v>3655</v>
      </c>
      <c r="C88" s="2559" t="s">
        <v>3093</v>
      </c>
      <c r="D88" s="4129" t="s">
        <v>2191</v>
      </c>
      <c r="E88" s="832">
        <v>45927</v>
      </c>
      <c r="F88" s="3663">
        <f t="shared" si="22"/>
        <v>45959</v>
      </c>
      <c r="G88" s="832">
        <f t="shared" si="23"/>
        <v>45991</v>
      </c>
      <c r="H88" s="832">
        <f t="shared" si="24"/>
        <v>45966</v>
      </c>
      <c r="I88" s="832">
        <f t="shared" si="25"/>
        <v>45998</v>
      </c>
      <c r="J88" s="488"/>
    </row>
    <row r="89" spans="1:10" s="14" customFormat="1" ht="20.100000000000001" hidden="1" customHeight="1">
      <c r="A89" s="2585"/>
      <c r="B89" s="1376" t="e">
        <f>WEEKNUM(#REF!)</f>
        <v>#REF!</v>
      </c>
      <c r="C89" s="2466" t="s">
        <v>4221</v>
      </c>
      <c r="D89" s="4135" t="s">
        <v>4226</v>
      </c>
      <c r="E89" s="87">
        <v>45938</v>
      </c>
      <c r="F89" s="3523">
        <f t="shared" si="22"/>
        <v>45970</v>
      </c>
      <c r="G89" s="87">
        <f t="shared" si="23"/>
        <v>46002</v>
      </c>
      <c r="H89" s="87">
        <f t="shared" si="24"/>
        <v>45977</v>
      </c>
      <c r="I89" s="87">
        <f t="shared" si="25"/>
        <v>46009</v>
      </c>
      <c r="J89" s="488"/>
    </row>
    <row r="90" spans="1:10" s="14" customFormat="1" ht="20.100000000000001" hidden="1" customHeight="1">
      <c r="A90" s="2585"/>
      <c r="B90" s="1376" t="e">
        <f>WEEKNUM(#REF!)</f>
        <v>#REF!</v>
      </c>
      <c r="C90" s="2466" t="s">
        <v>3098</v>
      </c>
      <c r="D90" s="4135" t="s">
        <v>3104</v>
      </c>
      <c r="E90" s="87">
        <v>45947</v>
      </c>
      <c r="F90" s="3523">
        <f t="shared" si="22"/>
        <v>45979</v>
      </c>
      <c r="G90" s="87">
        <f t="shared" si="23"/>
        <v>46011</v>
      </c>
      <c r="H90" s="87">
        <f t="shared" si="24"/>
        <v>45986</v>
      </c>
      <c r="I90" s="87">
        <f t="shared" si="25"/>
        <v>46018</v>
      </c>
      <c r="J90" s="488"/>
    </row>
    <row r="91" spans="1:10" s="14" customFormat="1" ht="20.100000000000001" hidden="1" customHeight="1">
      <c r="A91" s="2585"/>
      <c r="B91" s="1376" t="e">
        <f>WEEKNUM(#REF!)</f>
        <v>#REF!</v>
      </c>
      <c r="C91" s="2921" t="s">
        <v>1573</v>
      </c>
      <c r="D91" s="4136" t="s">
        <v>3143</v>
      </c>
      <c r="E91" s="706">
        <v>45948</v>
      </c>
      <c r="F91" s="4143">
        <f t="shared" si="22"/>
        <v>45980</v>
      </c>
      <c r="G91" s="706">
        <f t="shared" si="23"/>
        <v>46012</v>
      </c>
      <c r="H91" s="706">
        <f t="shared" si="24"/>
        <v>45987</v>
      </c>
      <c r="I91" s="706">
        <f t="shared" si="25"/>
        <v>46019</v>
      </c>
      <c r="J91" s="488"/>
    </row>
    <row r="92" spans="1:10" s="14" customFormat="1" ht="20.100000000000001" hidden="1" customHeight="1">
      <c r="A92" s="2585"/>
      <c r="B92" s="1376" t="e">
        <f>WEEKNUM(#REF!)</f>
        <v>#REF!</v>
      </c>
      <c r="C92" s="2663" t="s">
        <v>3100</v>
      </c>
      <c r="D92" s="4135" t="s">
        <v>2164</v>
      </c>
      <c r="E92" s="87">
        <v>45956</v>
      </c>
      <c r="F92" s="3523">
        <f t="shared" si="22"/>
        <v>45988</v>
      </c>
      <c r="G92" s="87">
        <f t="shared" si="23"/>
        <v>46020</v>
      </c>
      <c r="H92" s="87">
        <f t="shared" si="24"/>
        <v>45995</v>
      </c>
      <c r="I92" s="87">
        <f t="shared" si="25"/>
        <v>46027</v>
      </c>
      <c r="J92" s="488"/>
    </row>
    <row r="93" spans="1:10" s="14" customFormat="1" ht="20.100000000000001" hidden="1" customHeight="1">
      <c r="A93" s="2585"/>
      <c r="B93" s="1376" t="e">
        <f>WEEKNUM(#REF!)</f>
        <v>#REF!</v>
      </c>
      <c r="C93" s="2466" t="s">
        <v>4192</v>
      </c>
      <c r="D93" s="4135" t="s">
        <v>3125</v>
      </c>
      <c r="E93" s="87">
        <v>45963</v>
      </c>
      <c r="F93" s="3523">
        <f t="shared" si="22"/>
        <v>45995</v>
      </c>
      <c r="G93" s="87">
        <f t="shared" si="23"/>
        <v>46027</v>
      </c>
      <c r="H93" s="87">
        <f t="shared" si="24"/>
        <v>46002</v>
      </c>
      <c r="I93" s="87">
        <f t="shared" si="25"/>
        <v>46034</v>
      </c>
      <c r="J93" s="488"/>
    </row>
    <row r="94" spans="1:10" s="14" customFormat="1" ht="20.100000000000001" hidden="1" customHeight="1">
      <c r="A94" s="2585"/>
      <c r="B94" s="1376" t="e">
        <f>WEEKNUM(#REF!)</f>
        <v>#REF!</v>
      </c>
      <c r="C94" s="2466" t="s">
        <v>4194</v>
      </c>
      <c r="D94" s="4135" t="s">
        <v>3143</v>
      </c>
      <c r="E94" s="87">
        <v>45972</v>
      </c>
      <c r="F94" s="3523">
        <f t="shared" si="22"/>
        <v>46004</v>
      </c>
      <c r="G94" s="87">
        <f t="shared" si="23"/>
        <v>46036</v>
      </c>
      <c r="H94" s="87">
        <f t="shared" si="24"/>
        <v>46011</v>
      </c>
      <c r="I94" s="87">
        <f t="shared" si="25"/>
        <v>46043</v>
      </c>
      <c r="J94" s="488"/>
    </row>
    <row r="95" spans="1:10" s="14" customFormat="1" ht="20.100000000000001" hidden="1" customHeight="1">
      <c r="A95" s="2585"/>
      <c r="B95" s="1376">
        <v>46</v>
      </c>
      <c r="C95" s="2664" t="s">
        <v>4229</v>
      </c>
      <c r="D95" s="4137" t="s">
        <v>2164</v>
      </c>
      <c r="E95" s="87">
        <v>45977</v>
      </c>
      <c r="F95" s="3523">
        <f t="shared" si="22"/>
        <v>46009</v>
      </c>
      <c r="G95" s="87">
        <f t="shared" si="23"/>
        <v>46041</v>
      </c>
      <c r="H95" s="87">
        <f t="shared" si="24"/>
        <v>46016</v>
      </c>
      <c r="I95" s="87">
        <f t="shared" si="25"/>
        <v>46048</v>
      </c>
      <c r="J95" s="488"/>
    </row>
    <row r="96" spans="1:10" s="14" customFormat="1" ht="20.100000000000001" hidden="1" customHeight="1">
      <c r="A96" s="2585"/>
      <c r="B96" s="1376">
        <v>47</v>
      </c>
      <c r="C96" s="2922" t="s">
        <v>1573</v>
      </c>
      <c r="D96" s="4138"/>
      <c r="E96" s="706"/>
      <c r="F96" s="4143"/>
      <c r="G96" s="706"/>
      <c r="H96" s="706"/>
      <c r="I96" s="706"/>
      <c r="J96" s="488"/>
    </row>
    <row r="97" spans="1:10" s="14" customFormat="1" ht="20.100000000000001" hidden="1" customHeight="1">
      <c r="A97" s="2585"/>
      <c r="B97" s="1376">
        <v>48</v>
      </c>
      <c r="C97" s="2466" t="s">
        <v>4153</v>
      </c>
      <c r="D97" s="4135" t="s">
        <v>4240</v>
      </c>
      <c r="E97" s="87">
        <v>45991</v>
      </c>
      <c r="F97" s="3523">
        <f t="shared" ref="F97:F106" si="26">E97+32</f>
        <v>46023</v>
      </c>
      <c r="G97" s="87">
        <f>F97+32</f>
        <v>46055</v>
      </c>
      <c r="H97" s="87">
        <f t="shared" ref="H97:H110" si="27">E97+39</f>
        <v>46030</v>
      </c>
      <c r="I97" s="87">
        <f t="shared" ref="I97:I102" si="28">F97+39</f>
        <v>46062</v>
      </c>
      <c r="J97" s="488"/>
    </row>
    <row r="98" spans="1:10" s="14" customFormat="1" ht="20.100000000000001" hidden="1" customHeight="1">
      <c r="A98" s="2585"/>
      <c r="B98" s="1376">
        <v>49</v>
      </c>
      <c r="C98" s="2466" t="s">
        <v>4242</v>
      </c>
      <c r="D98" s="4135" t="s">
        <v>3115</v>
      </c>
      <c r="E98" s="87">
        <v>46001</v>
      </c>
      <c r="F98" s="3523">
        <f t="shared" si="26"/>
        <v>46033</v>
      </c>
      <c r="G98" s="87">
        <f>F98+32</f>
        <v>46065</v>
      </c>
      <c r="H98" s="87">
        <f t="shared" si="27"/>
        <v>46040</v>
      </c>
      <c r="I98" s="87">
        <f t="shared" si="28"/>
        <v>46072</v>
      </c>
      <c r="J98" s="488"/>
    </row>
    <row r="99" spans="1:10" s="14" customFormat="1" ht="20.100000000000001" hidden="1" customHeight="1">
      <c r="A99" s="2585"/>
      <c r="B99" s="1376">
        <v>50</v>
      </c>
      <c r="C99" s="2923" t="s">
        <v>4207</v>
      </c>
      <c r="D99" s="4139" t="s">
        <v>4148</v>
      </c>
      <c r="E99" s="87">
        <v>46007</v>
      </c>
      <c r="F99" s="3523">
        <f t="shared" si="26"/>
        <v>46039</v>
      </c>
      <c r="G99" s="87">
        <f>F99+32</f>
        <v>46071</v>
      </c>
      <c r="H99" s="87">
        <f t="shared" si="27"/>
        <v>46046</v>
      </c>
      <c r="I99" s="87">
        <f t="shared" si="28"/>
        <v>46078</v>
      </c>
      <c r="J99" s="488"/>
    </row>
    <row r="100" spans="1:10" s="14" customFormat="1" ht="20.100000000000001" hidden="1" customHeight="1">
      <c r="A100" s="2585"/>
      <c r="B100" s="1376">
        <v>51</v>
      </c>
      <c r="C100" s="2751" t="s">
        <v>4209</v>
      </c>
      <c r="D100" s="4135" t="s">
        <v>3125</v>
      </c>
      <c r="E100" s="87">
        <v>46017</v>
      </c>
      <c r="F100" s="3523">
        <f t="shared" si="26"/>
        <v>46049</v>
      </c>
      <c r="G100" s="87">
        <f>F100+32</f>
        <v>46081</v>
      </c>
      <c r="H100" s="87">
        <f t="shared" si="27"/>
        <v>46056</v>
      </c>
      <c r="I100" s="87">
        <f t="shared" si="28"/>
        <v>46088</v>
      </c>
      <c r="J100" s="488"/>
    </row>
    <row r="101" spans="1:10" s="14" customFormat="1" ht="20.100000000000001" hidden="1" customHeight="1" thickTop="1">
      <c r="A101" s="3530" t="s">
        <v>4211</v>
      </c>
      <c r="B101" s="1376">
        <v>52</v>
      </c>
      <c r="C101" s="3059" t="s">
        <v>4223</v>
      </c>
      <c r="D101" s="4139" t="s">
        <v>3125</v>
      </c>
      <c r="E101" s="87">
        <v>46021</v>
      </c>
      <c r="F101" s="3523">
        <f t="shared" si="26"/>
        <v>46053</v>
      </c>
      <c r="G101" s="87">
        <f>F101+32</f>
        <v>46085</v>
      </c>
      <c r="H101" s="87">
        <f t="shared" si="27"/>
        <v>46060</v>
      </c>
      <c r="I101" s="87">
        <f t="shared" si="28"/>
        <v>46092</v>
      </c>
      <c r="J101" s="488"/>
    </row>
    <row r="102" spans="1:10" s="14" customFormat="1" ht="20.100000000000001" hidden="1" customHeight="1" thickTop="1">
      <c r="A102" s="3530" t="s">
        <v>4215</v>
      </c>
      <c r="B102" s="1376">
        <v>1</v>
      </c>
      <c r="C102" s="2466" t="s">
        <v>4211</v>
      </c>
      <c r="D102" s="4135" t="s">
        <v>4148</v>
      </c>
      <c r="E102" s="87">
        <v>46029</v>
      </c>
      <c r="F102" s="3523">
        <f t="shared" si="26"/>
        <v>46061</v>
      </c>
      <c r="G102" s="87">
        <f t="shared" ref="G102:G110" si="29">F102+4</f>
        <v>46065</v>
      </c>
      <c r="H102" s="87">
        <f t="shared" si="27"/>
        <v>46068</v>
      </c>
      <c r="I102" s="87">
        <f t="shared" si="28"/>
        <v>46100</v>
      </c>
      <c r="J102" s="488"/>
    </row>
    <row r="103" spans="1:10" s="14" customFormat="1" ht="20.100000000000001" hidden="1" customHeight="1" thickTop="1">
      <c r="A103" s="2585"/>
      <c r="B103" s="1376">
        <v>2</v>
      </c>
      <c r="C103" s="2751" t="s">
        <v>4215</v>
      </c>
      <c r="D103" s="4135" t="s">
        <v>3125</v>
      </c>
      <c r="E103" s="87">
        <v>46035</v>
      </c>
      <c r="F103" s="3523">
        <f t="shared" si="26"/>
        <v>46067</v>
      </c>
      <c r="G103" s="87">
        <f t="shared" si="29"/>
        <v>46071</v>
      </c>
      <c r="H103" s="87">
        <f t="shared" si="27"/>
        <v>46074</v>
      </c>
      <c r="I103" s="87">
        <f t="shared" ref="I103:I110" si="30">H103+10</f>
        <v>46084</v>
      </c>
      <c r="J103" s="488"/>
    </row>
    <row r="104" spans="1:10" s="14" customFormat="1" ht="20.100000000000001" hidden="1" customHeight="1">
      <c r="A104" s="2585"/>
      <c r="B104" s="1376">
        <v>3</v>
      </c>
      <c r="C104" s="2923" t="s">
        <v>3093</v>
      </c>
      <c r="D104" s="4139" t="s">
        <v>2170</v>
      </c>
      <c r="E104" s="87">
        <v>46041</v>
      </c>
      <c r="F104" s="3523">
        <f t="shared" si="26"/>
        <v>46073</v>
      </c>
      <c r="G104" s="87">
        <f t="shared" si="29"/>
        <v>46077</v>
      </c>
      <c r="H104" s="87">
        <f t="shared" si="27"/>
        <v>46080</v>
      </c>
      <c r="I104" s="87">
        <f t="shared" si="30"/>
        <v>46090</v>
      </c>
      <c r="J104" s="488"/>
    </row>
    <row r="105" spans="1:10" s="14" customFormat="1" ht="20.100000000000001" hidden="1" customHeight="1" thickTop="1">
      <c r="A105" s="2585"/>
      <c r="B105" s="1376">
        <v>4</v>
      </c>
      <c r="C105" s="2751" t="s">
        <v>4221</v>
      </c>
      <c r="D105" s="4135" t="s">
        <v>3143</v>
      </c>
      <c r="E105" s="87">
        <v>46052</v>
      </c>
      <c r="F105" s="3523">
        <f t="shared" si="26"/>
        <v>46084</v>
      </c>
      <c r="G105" s="87">
        <f t="shared" si="29"/>
        <v>46088</v>
      </c>
      <c r="H105" s="87">
        <f t="shared" si="27"/>
        <v>46091</v>
      </c>
      <c r="I105" s="87">
        <f t="shared" si="30"/>
        <v>46101</v>
      </c>
      <c r="J105" s="488"/>
    </row>
    <row r="106" spans="1:10" s="14" customFormat="1" ht="19.5" hidden="1" customHeight="1" thickTop="1">
      <c r="A106" s="2585"/>
      <c r="B106" s="1376">
        <v>5</v>
      </c>
      <c r="C106" s="2923" t="s">
        <v>3098</v>
      </c>
      <c r="D106" s="4139" t="s">
        <v>2921</v>
      </c>
      <c r="E106" s="87">
        <v>46056</v>
      </c>
      <c r="F106" s="3523">
        <f t="shared" si="26"/>
        <v>46088</v>
      </c>
      <c r="G106" s="87">
        <f t="shared" si="29"/>
        <v>46092</v>
      </c>
      <c r="H106" s="87">
        <f t="shared" si="27"/>
        <v>46095</v>
      </c>
      <c r="I106" s="87">
        <f t="shared" si="30"/>
        <v>46105</v>
      </c>
      <c r="J106" s="488"/>
    </row>
    <row r="107" spans="1:10" s="14" customFormat="1" ht="20.100000000000001" hidden="1" customHeight="1" thickTop="1">
      <c r="A107" s="2585"/>
      <c r="B107" s="1376">
        <v>6</v>
      </c>
      <c r="C107" s="2751" t="s">
        <v>3100</v>
      </c>
      <c r="D107" s="4135" t="s">
        <v>2191</v>
      </c>
      <c r="E107" s="87">
        <v>46064</v>
      </c>
      <c r="F107" s="3523">
        <f>E107+32</f>
        <v>46096</v>
      </c>
      <c r="G107" s="87">
        <f t="shared" si="29"/>
        <v>46100</v>
      </c>
      <c r="H107" s="87">
        <f t="shared" si="27"/>
        <v>46103</v>
      </c>
      <c r="I107" s="87">
        <f t="shared" si="30"/>
        <v>46113</v>
      </c>
      <c r="J107" s="488"/>
    </row>
    <row r="108" spans="1:10" s="14" customFormat="1" ht="20.100000000000001" hidden="1" customHeight="1">
      <c r="A108" s="2585"/>
      <c r="B108" s="1376">
        <v>7</v>
      </c>
      <c r="C108" s="2923" t="s">
        <v>4147</v>
      </c>
      <c r="D108" s="4139" t="s">
        <v>2164</v>
      </c>
      <c r="E108" s="87">
        <v>46069</v>
      </c>
      <c r="F108" s="3523">
        <f>E108+32</f>
        <v>46101</v>
      </c>
      <c r="G108" s="87">
        <f t="shared" si="29"/>
        <v>46105</v>
      </c>
      <c r="H108" s="87">
        <f t="shared" si="27"/>
        <v>46108</v>
      </c>
      <c r="I108" s="87">
        <f t="shared" si="30"/>
        <v>46118</v>
      </c>
      <c r="J108" s="488"/>
    </row>
    <row r="109" spans="1:10" s="14" customFormat="1" ht="20.100000000000001" hidden="1" customHeight="1" thickTop="1">
      <c r="A109" s="2585"/>
      <c r="B109" s="1376">
        <v>8</v>
      </c>
      <c r="C109" s="2751" t="s">
        <v>4192</v>
      </c>
      <c r="D109" s="4135" t="s">
        <v>4232</v>
      </c>
      <c r="E109" s="87">
        <v>46081</v>
      </c>
      <c r="F109" s="3523">
        <f>E109+32</f>
        <v>46113</v>
      </c>
      <c r="G109" s="87">
        <f t="shared" si="29"/>
        <v>46117</v>
      </c>
      <c r="H109" s="87">
        <f t="shared" si="27"/>
        <v>46120</v>
      </c>
      <c r="I109" s="87">
        <f t="shared" si="30"/>
        <v>46130</v>
      </c>
      <c r="J109" s="488"/>
    </row>
    <row r="110" spans="1:10" s="14" customFormat="1" ht="20.100000000000001" hidden="1" customHeight="1" thickTop="1">
      <c r="A110" s="2585"/>
      <c r="B110" s="1376">
        <v>9</v>
      </c>
      <c r="C110" s="2923" t="s">
        <v>4194</v>
      </c>
      <c r="D110" s="4139" t="s">
        <v>4219</v>
      </c>
      <c r="E110" s="87">
        <v>46084</v>
      </c>
      <c r="F110" s="3523">
        <f>E110+32</f>
        <v>46116</v>
      </c>
      <c r="G110" s="87">
        <f t="shared" si="29"/>
        <v>46120</v>
      </c>
      <c r="H110" s="87">
        <f t="shared" si="27"/>
        <v>46123</v>
      </c>
      <c r="I110" s="87">
        <f t="shared" si="30"/>
        <v>46133</v>
      </c>
      <c r="J110" s="488"/>
    </row>
    <row r="111" spans="1:10" s="14" customFormat="1" ht="20.100000000000001" hidden="1" customHeight="1">
      <c r="A111" s="2585"/>
      <c r="B111" s="1376">
        <v>10</v>
      </c>
      <c r="C111" s="2833" t="s">
        <v>1573</v>
      </c>
      <c r="D111" s="4135" t="s">
        <v>2191</v>
      </c>
      <c r="E111" s="706"/>
      <c r="F111" s="4143"/>
      <c r="G111" s="706"/>
      <c r="H111" s="706"/>
      <c r="I111" s="706"/>
      <c r="J111" s="488"/>
    </row>
    <row r="112" spans="1:10" s="14" customFormat="1" ht="20.100000000000001" hidden="1" customHeight="1" thickTop="1">
      <c r="A112" s="2585"/>
      <c r="B112" s="1376">
        <v>11</v>
      </c>
      <c r="C112" s="2923" t="s">
        <v>4229</v>
      </c>
      <c r="D112" s="4139" t="s">
        <v>2191</v>
      </c>
      <c r="E112" s="87">
        <v>46096</v>
      </c>
      <c r="F112" s="3523">
        <f t="shared" ref="F112:F118" si="31">E112+32</f>
        <v>46128</v>
      </c>
      <c r="G112" s="87">
        <f t="shared" ref="G112:G118" si="32">F112+4</f>
        <v>46132</v>
      </c>
      <c r="H112" s="87">
        <f t="shared" ref="H112:H118" si="33">E112+39</f>
        <v>46135</v>
      </c>
      <c r="I112" s="87">
        <f t="shared" ref="I112:I118" si="34">H112+10</f>
        <v>46145</v>
      </c>
      <c r="J112" s="488"/>
    </row>
    <row r="113" spans="1:10" s="14" customFormat="1" ht="20.100000000000001" hidden="1" customHeight="1">
      <c r="A113" s="3461" t="s">
        <v>4153</v>
      </c>
      <c r="B113" s="1376">
        <v>12</v>
      </c>
      <c r="C113" s="2466" t="s">
        <v>4140</v>
      </c>
      <c r="D113" s="4135" t="s">
        <v>4246</v>
      </c>
      <c r="E113" s="87">
        <v>46106</v>
      </c>
      <c r="F113" s="3523">
        <f t="shared" si="31"/>
        <v>46138</v>
      </c>
      <c r="G113" s="87">
        <f t="shared" si="32"/>
        <v>46142</v>
      </c>
      <c r="H113" s="87">
        <f t="shared" si="33"/>
        <v>46145</v>
      </c>
      <c r="I113" s="87">
        <f t="shared" si="34"/>
        <v>46155</v>
      </c>
      <c r="J113" s="488"/>
    </row>
    <row r="114" spans="1:10" s="14" customFormat="1" ht="20.100000000000001" hidden="1" customHeight="1">
      <c r="A114" s="3461"/>
      <c r="B114" s="1376">
        <v>13</v>
      </c>
      <c r="C114" s="3059" t="s">
        <v>4204</v>
      </c>
      <c r="D114" s="4139" t="s">
        <v>4195</v>
      </c>
      <c r="E114" s="87">
        <v>46114</v>
      </c>
      <c r="F114" s="3523">
        <f t="shared" si="31"/>
        <v>46146</v>
      </c>
      <c r="G114" s="87">
        <f t="shared" si="32"/>
        <v>46150</v>
      </c>
      <c r="H114" s="87">
        <f t="shared" si="33"/>
        <v>46153</v>
      </c>
      <c r="I114" s="87">
        <f t="shared" si="34"/>
        <v>46163</v>
      </c>
      <c r="J114" s="488"/>
    </row>
    <row r="115" spans="1:10" s="14" customFormat="1" ht="20.100000000000001" hidden="1" customHeight="1">
      <c r="A115" s="3461"/>
      <c r="B115" s="1376">
        <v>14</v>
      </c>
      <c r="C115" s="3059" t="s">
        <v>4207</v>
      </c>
      <c r="D115" s="4140" t="s">
        <v>4246</v>
      </c>
      <c r="E115" s="87">
        <v>46116</v>
      </c>
      <c r="F115" s="3523">
        <f t="shared" si="31"/>
        <v>46148</v>
      </c>
      <c r="G115" s="87">
        <f t="shared" si="32"/>
        <v>46152</v>
      </c>
      <c r="H115" s="87">
        <f t="shared" si="33"/>
        <v>46155</v>
      </c>
      <c r="I115" s="87">
        <f t="shared" si="34"/>
        <v>46165</v>
      </c>
      <c r="J115" s="488"/>
    </row>
    <row r="116" spans="1:10" s="14" customFormat="1" ht="20.100000000000001" hidden="1" customHeight="1" thickTop="1">
      <c r="A116" s="3461"/>
      <c r="B116" s="1376">
        <v>15</v>
      </c>
      <c r="C116" s="2466" t="s">
        <v>4209</v>
      </c>
      <c r="D116" s="4135" t="s">
        <v>4232</v>
      </c>
      <c r="E116" s="87">
        <v>46123</v>
      </c>
      <c r="F116" s="3523">
        <f t="shared" si="31"/>
        <v>46155</v>
      </c>
      <c r="G116" s="87">
        <f t="shared" si="32"/>
        <v>46159</v>
      </c>
      <c r="H116" s="87">
        <f t="shared" si="33"/>
        <v>46162</v>
      </c>
      <c r="I116" s="87">
        <f t="shared" si="34"/>
        <v>46172</v>
      </c>
      <c r="J116" s="488"/>
    </row>
    <row r="117" spans="1:10" s="14" customFormat="1" ht="20.100000000000001" hidden="1" customHeight="1" thickTop="1">
      <c r="A117" s="3461" t="s">
        <v>4247</v>
      </c>
      <c r="B117" s="1376">
        <v>16</v>
      </c>
      <c r="C117" s="3059" t="s">
        <v>4141</v>
      </c>
      <c r="D117" s="4139" t="s">
        <v>2164</v>
      </c>
      <c r="E117" s="87">
        <v>46130</v>
      </c>
      <c r="F117" s="3523">
        <f t="shared" si="31"/>
        <v>46162</v>
      </c>
      <c r="G117" s="87">
        <f t="shared" si="32"/>
        <v>46166</v>
      </c>
      <c r="H117" s="87">
        <f t="shared" si="33"/>
        <v>46169</v>
      </c>
      <c r="I117" s="87">
        <f t="shared" si="34"/>
        <v>46179</v>
      </c>
      <c r="J117" s="488"/>
    </row>
    <row r="118" spans="1:10" s="14" customFormat="1" ht="20.100000000000001" hidden="1" customHeight="1" thickTop="1">
      <c r="A118" s="3461" t="s">
        <v>4248</v>
      </c>
      <c r="B118" s="1376">
        <v>17</v>
      </c>
      <c r="C118" s="3059" t="s">
        <v>4223</v>
      </c>
      <c r="D118" s="4139" t="s">
        <v>4232</v>
      </c>
      <c r="E118" s="87">
        <v>46138</v>
      </c>
      <c r="F118" s="3523">
        <f t="shared" si="31"/>
        <v>46170</v>
      </c>
      <c r="G118" s="87">
        <f t="shared" si="32"/>
        <v>46174</v>
      </c>
      <c r="H118" s="87">
        <f t="shared" si="33"/>
        <v>46177</v>
      </c>
      <c r="I118" s="87">
        <f t="shared" si="34"/>
        <v>46187</v>
      </c>
      <c r="J118" s="488"/>
    </row>
    <row r="119" spans="1:10" s="14" customFormat="1" ht="20.100000000000001" hidden="1" customHeight="1" thickTop="1" thickBot="1">
      <c r="A119" s="3461" t="s">
        <v>4215</v>
      </c>
      <c r="B119" s="1376">
        <f>B118+1</f>
        <v>18</v>
      </c>
      <c r="C119" s="3059" t="s">
        <v>4211</v>
      </c>
      <c r="D119" s="4140" t="s">
        <v>4246</v>
      </c>
      <c r="E119" s="147">
        <v>46145</v>
      </c>
      <c r="F119" s="3523">
        <f t="shared" ref="F119:F126" si="35">E119+32</f>
        <v>46177</v>
      </c>
      <c r="G119" s="87">
        <f t="shared" ref="G119:G126" si="36">F119+4</f>
        <v>46181</v>
      </c>
      <c r="H119" s="87">
        <f t="shared" ref="H119:H126" si="37">E119+39</f>
        <v>46184</v>
      </c>
      <c r="I119" s="87">
        <f t="shared" ref="I119:I126" si="38">H119+10</f>
        <v>46194</v>
      </c>
      <c r="J119" s="488"/>
    </row>
    <row r="120" spans="1:10" s="14" customFormat="1" ht="20.100000000000001" hidden="1" customHeight="1" thickTop="1">
      <c r="A120" s="3461" t="s">
        <v>3093</v>
      </c>
      <c r="B120" s="1376">
        <f>B119+1</f>
        <v>19</v>
      </c>
      <c r="C120" s="2466" t="s">
        <v>4215</v>
      </c>
      <c r="D120" s="4057" t="s">
        <v>4232</v>
      </c>
      <c r="E120" s="88">
        <v>46155</v>
      </c>
      <c r="F120" s="87">
        <f t="shared" si="35"/>
        <v>46187</v>
      </c>
      <c r="G120" s="87">
        <f t="shared" si="36"/>
        <v>46191</v>
      </c>
      <c r="H120" s="87">
        <f t="shared" si="37"/>
        <v>46194</v>
      </c>
      <c r="I120" s="87">
        <f t="shared" si="38"/>
        <v>46204</v>
      </c>
      <c r="J120" s="488"/>
    </row>
    <row r="121" spans="1:10" s="14" customFormat="1" ht="20.100000000000001" hidden="1" customHeight="1">
      <c r="A121" s="3461" t="s">
        <v>4221</v>
      </c>
      <c r="B121" s="1376">
        <f>B120+1</f>
        <v>20</v>
      </c>
      <c r="C121" s="2921" t="s">
        <v>1573</v>
      </c>
      <c r="D121" s="2920" t="s">
        <v>4219</v>
      </c>
      <c r="E121" s="706">
        <v>46158</v>
      </c>
      <c r="F121" s="706">
        <f t="shared" si="35"/>
        <v>46190</v>
      </c>
      <c r="G121" s="706">
        <f t="shared" si="36"/>
        <v>46194</v>
      </c>
      <c r="H121" s="706">
        <f t="shared" si="37"/>
        <v>46197</v>
      </c>
      <c r="I121" s="706">
        <f t="shared" si="38"/>
        <v>46207</v>
      </c>
      <c r="J121" s="488"/>
    </row>
    <row r="122" spans="1:10" s="14" customFormat="1" ht="20.100000000000001" hidden="1" customHeight="1" thickTop="1">
      <c r="A122" s="3461" t="s">
        <v>3093</v>
      </c>
      <c r="B122" s="1376">
        <f>B121+1</f>
        <v>21</v>
      </c>
      <c r="C122" s="2466" t="s">
        <v>3131</v>
      </c>
      <c r="D122" s="4057" t="s">
        <v>2170</v>
      </c>
      <c r="E122" s="87">
        <v>46166</v>
      </c>
      <c r="F122" s="87">
        <f t="shared" si="35"/>
        <v>46198</v>
      </c>
      <c r="G122" s="87">
        <f t="shared" si="36"/>
        <v>46202</v>
      </c>
      <c r="H122" s="87">
        <f t="shared" si="37"/>
        <v>46205</v>
      </c>
      <c r="I122" s="87">
        <f t="shared" si="38"/>
        <v>46215</v>
      </c>
      <c r="J122" s="488"/>
    </row>
    <row r="123" spans="1:10" s="14" customFormat="1" ht="20.100000000000001" hidden="1" customHeight="1" thickTop="1">
      <c r="A123" s="3461"/>
      <c r="B123" s="1376">
        <f>B122+1</f>
        <v>22</v>
      </c>
      <c r="C123" s="2466" t="s">
        <v>4221</v>
      </c>
      <c r="D123" s="4057" t="s">
        <v>4219</v>
      </c>
      <c r="E123" s="87">
        <v>46176</v>
      </c>
      <c r="F123" s="87">
        <f t="shared" si="35"/>
        <v>46208</v>
      </c>
      <c r="G123" s="87">
        <f t="shared" si="36"/>
        <v>46212</v>
      </c>
      <c r="H123" s="87">
        <f t="shared" si="37"/>
        <v>46215</v>
      </c>
      <c r="I123" s="87">
        <f t="shared" si="38"/>
        <v>46225</v>
      </c>
      <c r="J123" s="488"/>
    </row>
    <row r="124" spans="1:10" s="14" customFormat="1" ht="20.100000000000001" hidden="1" customHeight="1" thickTop="1">
      <c r="A124" s="3461"/>
      <c r="B124" s="1376">
        <v>23</v>
      </c>
      <c r="C124" s="2466" t="s">
        <v>3100</v>
      </c>
      <c r="D124" s="4057" t="s">
        <v>2170</v>
      </c>
      <c r="E124" s="87">
        <v>46183</v>
      </c>
      <c r="F124" s="87">
        <f t="shared" si="35"/>
        <v>46215</v>
      </c>
      <c r="G124" s="87">
        <f t="shared" si="36"/>
        <v>46219</v>
      </c>
      <c r="H124" s="87">
        <f t="shared" si="37"/>
        <v>46222</v>
      </c>
      <c r="I124" s="87">
        <f t="shared" si="38"/>
        <v>46232</v>
      </c>
      <c r="J124" s="488"/>
    </row>
    <row r="125" spans="1:10" s="14" customFormat="1" ht="20.100000000000001" hidden="1" customHeight="1" thickTop="1">
      <c r="A125" s="3461"/>
      <c r="B125" s="1376">
        <v>24</v>
      </c>
      <c r="C125" s="2466" t="s">
        <v>4218</v>
      </c>
      <c r="D125" s="4057" t="s">
        <v>4246</v>
      </c>
      <c r="E125" s="87">
        <v>46196</v>
      </c>
      <c r="F125" s="87">
        <f t="shared" si="35"/>
        <v>46228</v>
      </c>
      <c r="G125" s="87">
        <f t="shared" si="36"/>
        <v>46232</v>
      </c>
      <c r="H125" s="87">
        <f t="shared" si="37"/>
        <v>46235</v>
      </c>
      <c r="I125" s="87">
        <f t="shared" si="38"/>
        <v>46245</v>
      </c>
      <c r="J125" s="488"/>
    </row>
    <row r="126" spans="1:10" s="14" customFormat="1" ht="20.100000000000001" hidden="1" customHeight="1" thickTop="1">
      <c r="A126" s="3461"/>
      <c r="B126" s="1376">
        <v>25</v>
      </c>
      <c r="C126" s="2466" t="s">
        <v>4192</v>
      </c>
      <c r="D126" s="4057" t="s">
        <v>4148</v>
      </c>
      <c r="E126" s="87">
        <v>46202</v>
      </c>
      <c r="F126" s="87">
        <f t="shared" si="35"/>
        <v>46234</v>
      </c>
      <c r="G126" s="87">
        <f t="shared" si="36"/>
        <v>46238</v>
      </c>
      <c r="H126" s="87">
        <f t="shared" si="37"/>
        <v>46241</v>
      </c>
      <c r="I126" s="87">
        <f t="shared" si="38"/>
        <v>46251</v>
      </c>
      <c r="J126" s="488"/>
    </row>
    <row r="127" spans="1:10" s="14" customFormat="1" ht="20.100000000000001" hidden="1" customHeight="1" thickTop="1">
      <c r="A127" s="3461"/>
      <c r="B127" s="1376">
        <v>26</v>
      </c>
      <c r="C127" s="4127" t="s">
        <v>4194</v>
      </c>
      <c r="D127" s="4057" t="s">
        <v>3125</v>
      </c>
      <c r="E127" s="87">
        <v>46214</v>
      </c>
      <c r="F127" s="87">
        <f t="shared" ref="F127" si="39">E127+32</f>
        <v>46246</v>
      </c>
      <c r="G127" s="87">
        <f t="shared" ref="G127" si="40">F127+4</f>
        <v>46250</v>
      </c>
      <c r="H127" s="87">
        <f t="shared" ref="H127" si="41">E127+39</f>
        <v>46253</v>
      </c>
      <c r="I127" s="87">
        <f t="shared" ref="I127" si="42">H127+10</f>
        <v>46263</v>
      </c>
      <c r="J127" s="488"/>
    </row>
    <row r="128" spans="1:10" s="14" customFormat="1" ht="20.100000000000001" hidden="1" customHeight="1" thickTop="1">
      <c r="A128" s="3461"/>
      <c r="B128" s="1376">
        <v>27</v>
      </c>
      <c r="C128" s="2466" t="s">
        <v>4229</v>
      </c>
      <c r="D128" s="4057" t="s">
        <v>2170</v>
      </c>
      <c r="E128" s="87">
        <v>46221</v>
      </c>
      <c r="F128" s="87">
        <f t="shared" ref="F128:F136" si="43">E128+32</f>
        <v>46253</v>
      </c>
      <c r="G128" s="87">
        <f t="shared" ref="G128:G136" si="44">F128+4</f>
        <v>46257</v>
      </c>
      <c r="H128" s="87">
        <f t="shared" ref="H128:H136" si="45">E128+39</f>
        <v>46260</v>
      </c>
      <c r="I128" s="87">
        <f t="shared" ref="I128:I136" si="46">H128+10</f>
        <v>46270</v>
      </c>
      <c r="J128" s="488"/>
    </row>
    <row r="129" spans="1:12" s="14" customFormat="1" ht="20.100000000000001" hidden="1" customHeight="1" thickTop="1">
      <c r="A129" s="3461"/>
      <c r="B129" s="1376">
        <v>28</v>
      </c>
      <c r="C129" s="2466" t="s">
        <v>2160</v>
      </c>
      <c r="D129" s="4057" t="s">
        <v>4161</v>
      </c>
      <c r="E129" s="87">
        <v>46231</v>
      </c>
      <c r="F129" s="87">
        <f t="shared" si="43"/>
        <v>46263</v>
      </c>
      <c r="G129" s="87">
        <f t="shared" si="44"/>
        <v>46267</v>
      </c>
      <c r="H129" s="87">
        <f t="shared" si="45"/>
        <v>46270</v>
      </c>
      <c r="I129" s="87">
        <f t="shared" si="46"/>
        <v>46280</v>
      </c>
      <c r="J129" s="488"/>
    </row>
    <row r="130" spans="1:12" s="14" customFormat="1" ht="20.100000000000001" customHeight="1" thickTop="1">
      <c r="A130" s="3461"/>
      <c r="B130" s="1376">
        <v>29</v>
      </c>
      <c r="C130" s="2466" t="s">
        <v>4140</v>
      </c>
      <c r="D130" s="4057" t="s">
        <v>2935</v>
      </c>
      <c r="E130" s="87">
        <v>46242</v>
      </c>
      <c r="F130" s="87">
        <f t="shared" si="43"/>
        <v>46274</v>
      </c>
      <c r="G130" s="87">
        <f t="shared" si="44"/>
        <v>46278</v>
      </c>
      <c r="H130" s="87">
        <f t="shared" si="45"/>
        <v>46281</v>
      </c>
      <c r="I130" s="87">
        <f t="shared" si="46"/>
        <v>46291</v>
      </c>
      <c r="J130" s="488"/>
    </row>
    <row r="131" spans="1:12" s="14" customFormat="1" ht="20.100000000000001" customHeight="1">
      <c r="A131" s="3461"/>
      <c r="B131" s="1376">
        <v>30</v>
      </c>
      <c r="C131" s="4127" t="s">
        <v>4204</v>
      </c>
      <c r="D131" s="4057" t="s">
        <v>4226</v>
      </c>
      <c r="E131" s="87">
        <v>46251</v>
      </c>
      <c r="F131" s="87">
        <f t="shared" si="43"/>
        <v>46283</v>
      </c>
      <c r="G131" s="87">
        <f t="shared" si="44"/>
        <v>46287</v>
      </c>
      <c r="H131" s="87">
        <f t="shared" si="45"/>
        <v>46290</v>
      </c>
      <c r="I131" s="87">
        <f t="shared" si="46"/>
        <v>46300</v>
      </c>
      <c r="J131" s="488"/>
    </row>
    <row r="132" spans="1:12" s="14" customFormat="1" ht="20.100000000000001" customHeight="1">
      <c r="A132" s="3461"/>
      <c r="B132" s="1376">
        <v>31</v>
      </c>
      <c r="C132" s="2466" t="s">
        <v>4207</v>
      </c>
      <c r="D132" s="4057" t="s">
        <v>2935</v>
      </c>
      <c r="E132" s="87">
        <v>46247</v>
      </c>
      <c r="F132" s="87">
        <f t="shared" si="43"/>
        <v>46279</v>
      </c>
      <c r="G132" s="87">
        <f t="shared" si="44"/>
        <v>46283</v>
      </c>
      <c r="H132" s="87">
        <f t="shared" si="45"/>
        <v>46286</v>
      </c>
      <c r="I132" s="87">
        <f t="shared" si="46"/>
        <v>46296</v>
      </c>
      <c r="J132" s="488"/>
    </row>
    <row r="133" spans="1:12" s="14" customFormat="1" ht="20.100000000000001" customHeight="1">
      <c r="A133" s="3461"/>
      <c r="B133" s="1376">
        <v>32</v>
      </c>
      <c r="C133" s="2466" t="s">
        <v>4209</v>
      </c>
      <c r="D133" s="4057" t="s">
        <v>4148</v>
      </c>
      <c r="E133" s="87">
        <v>46250</v>
      </c>
      <c r="F133" s="87">
        <f t="shared" si="43"/>
        <v>46282</v>
      </c>
      <c r="G133" s="87">
        <f t="shared" si="44"/>
        <v>46286</v>
      </c>
      <c r="H133" s="87">
        <f t="shared" si="45"/>
        <v>46289</v>
      </c>
      <c r="I133" s="87">
        <f t="shared" si="46"/>
        <v>46299</v>
      </c>
      <c r="J133" s="488"/>
    </row>
    <row r="134" spans="1:12" s="14" customFormat="1" ht="20.100000000000001" customHeight="1">
      <c r="A134" s="3461"/>
      <c r="B134" s="1376">
        <v>33</v>
      </c>
      <c r="C134" s="2466" t="s">
        <v>4141</v>
      </c>
      <c r="D134" s="4057" t="s">
        <v>2191</v>
      </c>
      <c r="E134" s="87">
        <v>46249</v>
      </c>
      <c r="F134" s="87">
        <f t="shared" si="43"/>
        <v>46281</v>
      </c>
      <c r="G134" s="87">
        <f t="shared" si="44"/>
        <v>46285</v>
      </c>
      <c r="H134" s="87">
        <f t="shared" si="45"/>
        <v>46288</v>
      </c>
      <c r="I134" s="87">
        <f t="shared" si="46"/>
        <v>46298</v>
      </c>
      <c r="J134" s="488"/>
    </row>
    <row r="135" spans="1:12" s="14" customFormat="1" ht="20.100000000000001" customHeight="1">
      <c r="A135" s="3461"/>
      <c r="B135" s="1376">
        <v>34</v>
      </c>
      <c r="C135" s="4127" t="s">
        <v>4223</v>
      </c>
      <c r="D135" s="4057" t="s">
        <v>4148</v>
      </c>
      <c r="E135" s="87">
        <v>46256</v>
      </c>
      <c r="F135" s="87">
        <f t="shared" si="43"/>
        <v>46288</v>
      </c>
      <c r="G135" s="87">
        <f t="shared" si="44"/>
        <v>46292</v>
      </c>
      <c r="H135" s="87">
        <f t="shared" si="45"/>
        <v>46295</v>
      </c>
      <c r="I135" s="87">
        <f t="shared" si="46"/>
        <v>46305</v>
      </c>
      <c r="J135" s="488"/>
    </row>
    <row r="136" spans="1:12" s="14" customFormat="1" ht="20.100000000000001" customHeight="1">
      <c r="A136" s="3461"/>
      <c r="B136" s="1376">
        <v>35</v>
      </c>
      <c r="C136" s="4127" t="s">
        <v>4211</v>
      </c>
      <c r="D136" s="4057" t="s">
        <v>2935</v>
      </c>
      <c r="E136" s="87">
        <v>46263</v>
      </c>
      <c r="F136" s="87">
        <f t="shared" si="43"/>
        <v>46295</v>
      </c>
      <c r="G136" s="87">
        <f t="shared" si="44"/>
        <v>46299</v>
      </c>
      <c r="H136" s="87">
        <f t="shared" si="45"/>
        <v>46302</v>
      </c>
      <c r="I136" s="87">
        <f t="shared" si="46"/>
        <v>46312</v>
      </c>
      <c r="J136" s="488"/>
    </row>
    <row r="137" spans="1:12" s="14" customFormat="1" ht="20.100000000000001" customHeight="1">
      <c r="A137" s="3461"/>
      <c r="B137" s="1376">
        <v>36</v>
      </c>
      <c r="C137" s="2466" t="s">
        <v>4215</v>
      </c>
      <c r="D137" s="4057" t="s">
        <v>4148</v>
      </c>
      <c r="E137" s="87">
        <v>46270</v>
      </c>
      <c r="F137" s="87">
        <f>E137+32</f>
        <v>46302</v>
      </c>
      <c r="G137" s="87">
        <f>F137+4</f>
        <v>46306</v>
      </c>
      <c r="H137" s="87">
        <f>E137+39</f>
        <v>46309</v>
      </c>
      <c r="I137" s="87">
        <f>H137+10</f>
        <v>46319</v>
      </c>
      <c r="J137" s="488"/>
    </row>
    <row r="138" spans="1:12" s="14" customFormat="1" ht="20.100000000000001" customHeight="1">
      <c r="A138" s="3461"/>
      <c r="B138" s="1376">
        <v>37</v>
      </c>
      <c r="C138" s="2466" t="s">
        <v>3131</v>
      </c>
      <c r="D138" s="4057" t="s">
        <v>2195</v>
      </c>
      <c r="E138" s="87">
        <v>46277</v>
      </c>
      <c r="F138" s="87">
        <f>E138+32</f>
        <v>46309</v>
      </c>
      <c r="G138" s="87">
        <f>F138+4</f>
        <v>46313</v>
      </c>
      <c r="H138" s="87">
        <f>E138+39</f>
        <v>46316</v>
      </c>
      <c r="I138" s="87">
        <f>H138+10</f>
        <v>46326</v>
      </c>
      <c r="J138" s="488"/>
    </row>
    <row r="139" spans="1:12" s="14" customFormat="1" ht="20.100000000000001" customHeight="1">
      <c r="A139" s="3461"/>
      <c r="B139" s="1376">
        <v>38</v>
      </c>
      <c r="C139" s="2466" t="s">
        <v>4221</v>
      </c>
      <c r="D139" s="4057" t="s">
        <v>3125</v>
      </c>
      <c r="E139" s="87">
        <v>46284</v>
      </c>
      <c r="F139" s="87">
        <f>E139+32</f>
        <v>46316</v>
      </c>
      <c r="G139" s="87">
        <f>F139+4</f>
        <v>46320</v>
      </c>
      <c r="H139" s="87">
        <f>E139+39</f>
        <v>46323</v>
      </c>
      <c r="I139" s="87">
        <f>H139+10</f>
        <v>46333</v>
      </c>
      <c r="J139" s="488"/>
    </row>
    <row r="140" spans="1:12" s="14" customFormat="1" ht="20.100000000000001" customHeight="1">
      <c r="A140" s="3461"/>
      <c r="B140" s="1376">
        <v>39</v>
      </c>
      <c r="C140" s="4127" t="s">
        <v>3100</v>
      </c>
      <c r="D140" s="4057" t="s">
        <v>2195</v>
      </c>
      <c r="E140" s="87">
        <v>46291</v>
      </c>
      <c r="F140" s="87">
        <f>E140+32</f>
        <v>46323</v>
      </c>
      <c r="G140" s="87">
        <f>F140+4</f>
        <v>46327</v>
      </c>
      <c r="H140" s="87">
        <f>E140+39</f>
        <v>46330</v>
      </c>
      <c r="I140" s="87">
        <f>H140+10</f>
        <v>46340</v>
      </c>
      <c r="J140" s="488"/>
    </row>
    <row r="141" spans="1:12" s="14" customFormat="1" ht="20.100000000000001" customHeight="1">
      <c r="A141" s="70"/>
      <c r="B141" s="727"/>
      <c r="C141" s="26" t="s">
        <v>112</v>
      </c>
      <c r="D141" s="3683"/>
      <c r="E141" s="3684"/>
      <c r="F141" s="3684"/>
      <c r="G141" s="3684"/>
      <c r="H141" s="3684"/>
      <c r="I141" s="3684"/>
      <c r="J141" s="3641"/>
      <c r="K141" s="3685"/>
      <c r="L141" s="1042"/>
    </row>
    <row r="142" spans="1:12" s="14" customFormat="1" ht="20.100000000000001" customHeight="1">
      <c r="B142" s="727"/>
      <c r="C142" s="3686"/>
      <c r="D142" s="3640"/>
      <c r="E142" s="3641"/>
      <c r="F142" s="3641"/>
      <c r="G142" s="3641"/>
      <c r="H142" s="3641"/>
      <c r="I142" s="3641"/>
      <c r="J142" s="76"/>
      <c r="K142" s="3687"/>
      <c r="L142" s="805"/>
    </row>
    <row r="143" spans="1:12" s="14" customFormat="1" ht="20.100000000000001" customHeight="1" thickBot="1">
      <c r="B143" s="727"/>
      <c r="C143" s="3688"/>
      <c r="D143" s="69"/>
      <c r="E143" s="69"/>
      <c r="F143" s="69"/>
      <c r="G143" s="69"/>
      <c r="H143" s="69"/>
      <c r="I143" s="69"/>
      <c r="J143" s="569"/>
      <c r="K143" s="93"/>
    </row>
    <row r="144" spans="1:12" s="14" customFormat="1" ht="20.100000000000001" customHeight="1">
      <c r="B144" s="3689"/>
      <c r="C144" s="2347"/>
      <c r="D144" s="2348"/>
      <c r="E144" s="2349"/>
      <c r="F144" s="2350"/>
      <c r="G144" s="2351"/>
      <c r="H144" s="2352"/>
      <c r="I144" s="2353"/>
      <c r="J144" s="69"/>
      <c r="K144" s="569"/>
      <c r="L144" s="30"/>
    </row>
    <row r="145" spans="2:12" s="30" customFormat="1" ht="20.100000000000001" customHeight="1">
      <c r="B145" s="3690"/>
      <c r="C145" s="1298" t="s">
        <v>0</v>
      </c>
      <c r="D145" s="121"/>
      <c r="E145" s="171" t="s">
        <v>3742</v>
      </c>
      <c r="F145" s="171"/>
      <c r="G145" s="171"/>
      <c r="H145" s="171" t="s">
        <v>65</v>
      </c>
      <c r="I145" s="1299"/>
      <c r="J145" s="69"/>
      <c r="K145" s="70"/>
      <c r="L145" s="69"/>
    </row>
    <row r="146" spans="2:12" s="30" customFormat="1" ht="20.100000000000001" customHeight="1">
      <c r="B146" s="3690"/>
      <c r="C146" s="1300" t="s">
        <v>1</v>
      </c>
      <c r="D146" s="1318" t="s">
        <v>3743</v>
      </c>
      <c r="E146" s="119" t="s">
        <v>1975</v>
      </c>
      <c r="F146" s="171"/>
      <c r="G146" s="1301" t="s">
        <v>41</v>
      </c>
      <c r="H146" s="121" t="s">
        <v>67</v>
      </c>
      <c r="I146" s="1302" t="s">
        <v>68</v>
      </c>
      <c r="J146" s="69"/>
      <c r="K146" s="252"/>
      <c r="L146" s="69"/>
    </row>
    <row r="147" spans="2:12" s="30" customFormat="1" ht="20.100000000000001" customHeight="1">
      <c r="B147" s="3690"/>
      <c r="C147" s="1300" t="s">
        <v>4174</v>
      </c>
      <c r="D147" s="1301" t="s">
        <v>4175</v>
      </c>
      <c r="E147" s="119" t="s">
        <v>42</v>
      </c>
      <c r="F147" s="926" t="s">
        <v>43</v>
      </c>
      <c r="G147" s="1303" t="s">
        <v>44</v>
      </c>
      <c r="H147" s="121" t="s">
        <v>71</v>
      </c>
      <c r="I147" s="1302" t="s">
        <v>73</v>
      </c>
      <c r="J147" s="69"/>
      <c r="K147" s="2204"/>
      <c r="L147" s="69"/>
    </row>
    <row r="148" spans="2:12" s="30" customFormat="1" ht="20.100000000000001" customHeight="1">
      <c r="B148" s="3691"/>
      <c r="C148" s="1300" t="s">
        <v>3</v>
      </c>
      <c r="D148" s="1301" t="s">
        <v>5</v>
      </c>
      <c r="E148" s="119" t="s">
        <v>45</v>
      </c>
      <c r="F148" s="926" t="s">
        <v>46</v>
      </c>
      <c r="G148" s="1303" t="s">
        <v>47</v>
      </c>
      <c r="H148" s="121" t="s">
        <v>77</v>
      </c>
      <c r="I148" s="1302" t="s">
        <v>79</v>
      </c>
      <c r="J148" s="69"/>
      <c r="K148" s="79"/>
      <c r="L148" s="69"/>
    </row>
    <row r="149" spans="2:12" s="30" customFormat="1" ht="20.100000000000001" customHeight="1">
      <c r="B149" s="3690"/>
      <c r="C149" s="1300" t="s">
        <v>4176</v>
      </c>
      <c r="D149" s="1301" t="s">
        <v>4177</v>
      </c>
      <c r="E149" s="119" t="s">
        <v>48</v>
      </c>
      <c r="F149" s="926" t="s">
        <v>49</v>
      </c>
      <c r="G149" s="1303" t="s">
        <v>50</v>
      </c>
      <c r="H149" s="121" t="s">
        <v>4178</v>
      </c>
      <c r="I149" s="1302" t="s">
        <v>91</v>
      </c>
      <c r="J149" s="69"/>
      <c r="K149" s="79"/>
      <c r="L149" s="69"/>
    </row>
    <row r="150" spans="2:12" s="30" customFormat="1" ht="20.100000000000001" customHeight="1">
      <c r="B150" s="3690"/>
      <c r="C150" s="1300" t="s">
        <v>4179</v>
      </c>
      <c r="D150" s="1301" t="s">
        <v>29</v>
      </c>
      <c r="E150" s="119" t="s">
        <v>51</v>
      </c>
      <c r="F150" s="926" t="s">
        <v>52</v>
      </c>
      <c r="G150" s="1303" t="s">
        <v>53</v>
      </c>
      <c r="H150" s="121" t="s">
        <v>74</v>
      </c>
      <c r="I150" s="1302" t="s">
        <v>76</v>
      </c>
      <c r="J150" s="69"/>
      <c r="K150" s="79"/>
      <c r="L150" s="69"/>
    </row>
    <row r="151" spans="2:12" s="30" customFormat="1" ht="20.100000000000001" customHeight="1">
      <c r="B151" s="3690"/>
      <c r="C151" s="1300" t="s">
        <v>6</v>
      </c>
      <c r="D151" s="1301" t="s">
        <v>8</v>
      </c>
      <c r="E151" s="119" t="s">
        <v>54</v>
      </c>
      <c r="F151" s="926" t="s">
        <v>55</v>
      </c>
      <c r="G151" s="1303" t="s">
        <v>56</v>
      </c>
      <c r="H151" s="121" t="s">
        <v>80</v>
      </c>
      <c r="I151" s="1302" t="s">
        <v>82</v>
      </c>
      <c r="J151" s="69"/>
      <c r="K151" s="79"/>
      <c r="L151" s="69"/>
    </row>
    <row r="152" spans="2:12" s="30" customFormat="1" ht="20.100000000000001" customHeight="1">
      <c r="B152" s="3690"/>
      <c r="C152" s="1300" t="s">
        <v>4181</v>
      </c>
      <c r="D152" s="1318" t="s">
        <v>14</v>
      </c>
      <c r="E152" s="119" t="s">
        <v>4182</v>
      </c>
      <c r="F152" s="926" t="s">
        <v>58</v>
      </c>
      <c r="G152" s="1301" t="s">
        <v>59</v>
      </c>
      <c r="H152" s="121" t="s">
        <v>4183</v>
      </c>
      <c r="I152" s="1304" t="s">
        <v>88</v>
      </c>
      <c r="J152" s="69"/>
      <c r="K152" s="79"/>
      <c r="L152" s="69"/>
    </row>
    <row r="153" spans="2:12" s="30" customFormat="1" ht="20.100000000000001" customHeight="1">
      <c r="B153" s="3690"/>
      <c r="C153" s="1300"/>
      <c r="D153" s="1301"/>
      <c r="E153" s="119"/>
      <c r="F153" s="121"/>
      <c r="G153" s="121"/>
      <c r="H153" s="171"/>
      <c r="I153" s="1305"/>
      <c r="J153" s="69"/>
      <c r="K153" s="79"/>
      <c r="L153" s="69"/>
    </row>
    <row r="154" spans="2:12" s="30" customFormat="1" ht="20.100000000000001" customHeight="1" thickBot="1">
      <c r="B154" s="3690"/>
      <c r="C154" s="2355"/>
      <c r="D154" s="1308"/>
      <c r="E154" s="1308"/>
      <c r="F154" s="1308"/>
      <c r="G154" s="1308"/>
      <c r="H154" s="1308"/>
      <c r="I154" s="2356"/>
      <c r="J154" s="69"/>
      <c r="K154" s="79"/>
      <c r="L154" s="69"/>
    </row>
    <row r="155" spans="2:12" s="30" customFormat="1" ht="20.100000000000001" customHeight="1">
      <c r="B155" s="3690"/>
      <c r="C155" s="2797"/>
      <c r="D155" s="2797"/>
      <c r="E155" s="119"/>
      <c r="F155" s="69"/>
      <c r="G155" s="1141"/>
      <c r="H155" s="1141"/>
      <c r="I155" s="79"/>
      <c r="J155" s="69"/>
      <c r="K155" s="79"/>
      <c r="L155" s="69"/>
    </row>
    <row r="156" spans="2:12" s="30" customFormat="1" ht="20.100000000000001" customHeight="1">
      <c r="B156" s="3690"/>
      <c r="C156" s="2797"/>
      <c r="D156" s="2797"/>
      <c r="E156" s="119"/>
      <c r="F156" s="69"/>
      <c r="G156" s="1141"/>
      <c r="H156" s="1141"/>
      <c r="I156" s="79"/>
      <c r="J156" s="69"/>
      <c r="K156" s="79"/>
      <c r="L156" s="69"/>
    </row>
    <row r="157" spans="2:12" s="30" customFormat="1" ht="20.100000000000001" customHeight="1">
      <c r="B157" s="3690"/>
      <c r="C157" s="2797"/>
      <c r="D157" s="2797"/>
      <c r="E157" s="119"/>
      <c r="F157" s="69"/>
      <c r="G157" s="69"/>
      <c r="H157" s="100"/>
      <c r="I157" s="252"/>
      <c r="J157" s="252"/>
      <c r="K157" s="79"/>
      <c r="L157" s="69"/>
    </row>
    <row r="158" spans="2:12" ht="20.100000000000001" customHeight="1">
      <c r="C158" s="2797"/>
      <c r="D158" s="2797"/>
      <c r="E158" s="119"/>
      <c r="F158" s="69"/>
      <c r="G158" s="69"/>
      <c r="H158" s="100"/>
      <c r="I158" s="100"/>
      <c r="J158" s="69"/>
      <c r="K158" s="79"/>
      <c r="L158" s="69"/>
    </row>
    <row r="159" spans="2:12" ht="20.100000000000001" customHeight="1">
      <c r="C159" s="2797"/>
      <c r="D159" s="2797"/>
      <c r="E159" s="119"/>
      <c r="F159" s="69"/>
      <c r="G159" s="69"/>
      <c r="H159" s="69"/>
      <c r="I159" s="69"/>
      <c r="J159" s="69"/>
      <c r="K159" s="69"/>
      <c r="L159" s="69"/>
    </row>
    <row r="160" spans="2:12" ht="20.100000000000001" customHeight="1">
      <c r="C160" s="121"/>
      <c r="D160" s="121"/>
      <c r="E160" s="121"/>
      <c r="F160" s="69"/>
      <c r="G160" s="69"/>
      <c r="H160" s="69"/>
      <c r="I160" s="69"/>
      <c r="J160" s="69"/>
      <c r="K160" s="69"/>
      <c r="L160" s="69"/>
    </row>
    <row r="161" spans="3:12" ht="20.100000000000001" customHeight="1">
      <c r="C161" s="2797"/>
      <c r="D161" s="2797"/>
      <c r="E161" s="119"/>
      <c r="F161" s="69"/>
      <c r="G161" s="69"/>
      <c r="H161" s="69"/>
      <c r="I161" s="69"/>
      <c r="J161" s="69"/>
      <c r="K161" s="69"/>
      <c r="L161" s="69"/>
    </row>
    <row r="162" spans="3:12" ht="20.100000000000001" customHeight="1">
      <c r="C162" s="2797"/>
      <c r="D162" s="2797"/>
      <c r="E162" s="119"/>
      <c r="F162" s="69"/>
      <c r="G162" s="69"/>
      <c r="H162" s="69"/>
      <c r="I162" s="69"/>
      <c r="K162" s="69"/>
      <c r="L162" s="69"/>
    </row>
    <row r="1885" spans="3:3" ht="20.100000000000001" customHeight="1">
      <c r="C1885" s="743">
        <v>43228</v>
      </c>
    </row>
  </sheetData>
  <mergeCells count="3">
    <mergeCell ref="E55:E56"/>
    <mergeCell ref="C2:I2"/>
    <mergeCell ref="C4:I4"/>
  </mergeCells>
  <hyperlinks>
    <hyperlink ref="I146" r:id="rId1" xr:uid="{39AD855C-36B2-4A4E-AF92-C04B76B5BFC8}"/>
    <hyperlink ref="D146" r:id="rId2" xr:uid="{388FEAA6-8A62-484A-AAD3-70D60B1335CA}"/>
    <hyperlink ref="I151" r:id="rId3" xr:uid="{A1004C30-37D1-464B-A5CB-EBE85F56B7C7}"/>
    <hyperlink ref="I150" r:id="rId4" xr:uid="{C78AE75B-A144-4A3A-B1A3-0A1A52A3E701}"/>
    <hyperlink ref="D149" r:id="rId5" xr:uid="{26734E38-E3BF-49DA-92E3-2B5ACE05ECE5}"/>
    <hyperlink ref="D147" r:id="rId6" xr:uid="{21F730A3-BAC6-4C2E-988B-88EAA1A7E306}"/>
    <hyperlink ref="I149" r:id="rId7" xr:uid="{B0C8E295-8FDA-4D6F-852A-F15A2273E37D}"/>
    <hyperlink ref="I152" r:id="rId8" xr:uid="{C1D22F8A-A619-4618-8AA2-4F00CDE17059}"/>
    <hyperlink ref="G146" r:id="rId9" xr:uid="{9F192098-34EE-4F96-ACF1-E1BA315F2FF2}"/>
    <hyperlink ref="G151" r:id="rId10" xr:uid="{86EF4D9D-F950-461D-A62E-86DBB3A42FEA}"/>
    <hyperlink ref="G147" r:id="rId11" xr:uid="{750AF39A-58BA-4586-AFCE-618FCB0114FA}"/>
    <hyperlink ref="G148" r:id="rId12" xr:uid="{8B593C24-D0E9-46E3-A35D-4E7B16C3C5A7}"/>
    <hyperlink ref="G149" r:id="rId13" xr:uid="{63C92319-4318-4AC4-91E1-8B383907A052}"/>
    <hyperlink ref="G150" r:id="rId14" xr:uid="{838C84D1-1A0D-4619-B75D-4EF102BF605D}"/>
    <hyperlink ref="I147" r:id="rId15" xr:uid="{811D57C4-1DF8-492A-A398-AC0A513AE3C5}"/>
    <hyperlink ref="I148" r:id="rId16" xr:uid="{6FA75061-6C80-44B9-BCD9-497C9403F372}"/>
    <hyperlink ref="G152" r:id="rId17" xr:uid="{0E8A36FC-CBD9-4B6B-927B-C566A3DA57FC}"/>
    <hyperlink ref="D148" r:id="rId18" xr:uid="{AD83BE97-4F38-4164-A5E4-25ED6837D095}"/>
    <hyperlink ref="D150" r:id="rId19" xr:uid="{9C29998A-1606-4070-86C6-33B6C362C1B1}"/>
    <hyperlink ref="D151" r:id="rId20" xr:uid="{5DAF0E74-8A95-4562-AAEA-8D9FBCB49D96}"/>
    <hyperlink ref="D152" r:id="rId21" xr:uid="{DC2C40BC-50CA-42E0-8788-F35A1C137569}"/>
  </hyperlinks>
  <pageMargins left="0.1968503937007874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00000"/>
    <pageSetUpPr fitToPage="1"/>
  </sheetPr>
  <dimension ref="A2:L58"/>
  <sheetViews>
    <sheetView showGridLines="0" zoomScale="110" zoomScaleNormal="110" workbookViewId="0">
      <selection sqref="A1:L5"/>
    </sheetView>
  </sheetViews>
  <sheetFormatPr defaultColWidth="9.42578125" defaultRowHeight="20.100000000000001" customHeight="1"/>
  <cols>
    <col min="1" max="1" width="15" style="926" customWidth="1"/>
    <col min="2" max="2" width="9.5703125" style="21" customWidth="1"/>
    <col min="3" max="3" width="27.28515625" style="21" customWidth="1"/>
    <col min="4" max="4" width="15.7109375" style="21" customWidth="1"/>
    <col min="5" max="6" width="20.7109375" style="21" customWidth="1"/>
    <col min="7" max="7" width="19.5703125" style="21" customWidth="1"/>
    <col min="8" max="8" width="24.7109375" style="21" customWidth="1"/>
    <col min="9" max="9" width="20.7109375" style="21" customWidth="1"/>
    <col min="10" max="10" width="23.28515625" style="21" customWidth="1"/>
    <col min="11" max="11" width="20.7109375" style="21" customWidth="1"/>
    <col min="12" max="15" width="15.7109375" style="21" customWidth="1"/>
    <col min="16" max="16384" width="9.42578125" style="21"/>
  </cols>
  <sheetData>
    <row r="2" spans="1:12" s="1905" customFormat="1" ht="20.100000000000001" customHeight="1">
      <c r="A2" s="926"/>
      <c r="C2" s="4602" t="s">
        <v>1408</v>
      </c>
      <c r="D2" s="4602"/>
      <c r="E2" s="4602"/>
      <c r="F2" s="4602"/>
      <c r="G2" s="4602"/>
      <c r="H2" s="4602"/>
      <c r="I2" s="4602"/>
      <c r="J2" s="4602"/>
      <c r="K2" s="160"/>
      <c r="L2" s="485"/>
    </row>
    <row r="3" spans="1:12" s="1905" customFormat="1" ht="20.100000000000001" customHeight="1">
      <c r="A3" s="926"/>
      <c r="B3" s="673"/>
      <c r="C3" s="673"/>
      <c r="D3" s="673"/>
      <c r="E3" s="673"/>
      <c r="F3" s="673"/>
      <c r="G3" s="673"/>
      <c r="H3" s="673"/>
      <c r="I3" s="673"/>
      <c r="L3" s="485"/>
    </row>
    <row r="4" spans="1:12" ht="20.100000000000001" customHeight="1">
      <c r="A4" s="188"/>
      <c r="C4" s="4609" t="s">
        <v>233</v>
      </c>
      <c r="D4" s="4609"/>
      <c r="E4" s="4609"/>
      <c r="F4" s="4609"/>
      <c r="G4" s="4609"/>
      <c r="H4" s="4609"/>
      <c r="I4" s="4609"/>
      <c r="J4" s="4609"/>
      <c r="K4" s="486"/>
    </row>
    <row r="5" spans="1:12" ht="20.100000000000001" customHeight="1">
      <c r="A5" s="188"/>
      <c r="B5" s="1904"/>
      <c r="C5" s="1904"/>
      <c r="D5" s="1904"/>
      <c r="E5" s="1904"/>
      <c r="F5" s="1904"/>
      <c r="G5" s="1904"/>
      <c r="H5" s="1904"/>
      <c r="I5" s="1904"/>
      <c r="J5" s="1904"/>
      <c r="K5" s="1904"/>
    </row>
    <row r="6" spans="1:12" ht="20.100000000000001" customHeight="1">
      <c r="B6" s="126"/>
      <c r="C6" s="126"/>
      <c r="D6" s="126"/>
      <c r="E6" s="126"/>
      <c r="F6" s="126"/>
    </row>
    <row r="7" spans="1:12" ht="20.100000000000001" customHeight="1">
      <c r="B7" s="126"/>
      <c r="C7" s="126"/>
      <c r="D7" s="126"/>
      <c r="E7" s="126"/>
      <c r="F7" s="126"/>
    </row>
    <row r="8" spans="1:12" ht="20.100000000000001" hidden="1" customHeight="1">
      <c r="B8" s="14"/>
      <c r="C8" s="363"/>
      <c r="D8" s="50"/>
      <c r="E8" s="4607" t="s">
        <v>100</v>
      </c>
      <c r="F8" s="90" t="s">
        <v>669</v>
      </c>
      <c r="G8" s="90" t="s">
        <v>723</v>
      </c>
      <c r="H8" s="90" t="s">
        <v>271</v>
      </c>
      <c r="I8" s="90" t="s">
        <v>787</v>
      </c>
      <c r="J8" s="90" t="s">
        <v>4249</v>
      </c>
      <c r="K8" s="90" t="s">
        <v>252</v>
      </c>
    </row>
    <row r="9" spans="1:12" ht="20.100000000000001" hidden="1" customHeight="1" thickBot="1">
      <c r="B9" s="2677" t="s">
        <v>3631</v>
      </c>
      <c r="C9" s="508"/>
      <c r="D9" s="2345"/>
      <c r="E9" s="4608"/>
      <c r="F9" s="92" t="s">
        <v>3213</v>
      </c>
      <c r="G9" s="92" t="s">
        <v>3596</v>
      </c>
      <c r="H9" s="92" t="s">
        <v>3336</v>
      </c>
      <c r="I9" s="92" t="s">
        <v>3337</v>
      </c>
      <c r="J9" s="92" t="s">
        <v>4250</v>
      </c>
      <c r="K9" s="92" t="s">
        <v>4251</v>
      </c>
    </row>
    <row r="10" spans="1:12" ht="20.100000000000001" hidden="1" customHeight="1" thickTop="1">
      <c r="A10" s="926" t="s">
        <v>4252</v>
      </c>
      <c r="B10" s="1376" t="e">
        <f>WEEKNUM(#REF!)</f>
        <v>#REF!</v>
      </c>
      <c r="C10" s="4068"/>
      <c r="D10" s="2920"/>
      <c r="E10" s="87"/>
      <c r="F10" s="87"/>
      <c r="G10" s="87">
        <f>F10+3</f>
        <v>3</v>
      </c>
      <c r="H10" s="87">
        <f>G10+6</f>
        <v>9</v>
      </c>
      <c r="I10" s="87">
        <f>H10+2</f>
        <v>11</v>
      </c>
      <c r="J10" s="87">
        <f>I10+2</f>
        <v>13</v>
      </c>
      <c r="K10" s="87">
        <f>J10+4</f>
        <v>17</v>
      </c>
    </row>
    <row r="11" spans="1:12" ht="20.100000000000001" hidden="1" customHeight="1">
      <c r="A11" s="926" t="s">
        <v>4253</v>
      </c>
      <c r="B11" s="1376" t="e">
        <f>WEEKNUM(#REF!)</f>
        <v>#REF!</v>
      </c>
      <c r="C11" s="4069"/>
      <c r="D11" s="2920"/>
      <c r="E11" s="87"/>
      <c r="F11" s="706"/>
      <c r="G11" s="706"/>
      <c r="H11" s="706"/>
      <c r="I11" s="706"/>
      <c r="J11" s="706"/>
      <c r="K11" s="706"/>
    </row>
    <row r="12" spans="1:12" ht="20.100000000000001" hidden="1" customHeight="1">
      <c r="A12" s="926" t="s">
        <v>4254</v>
      </c>
      <c r="B12" s="1376" t="e">
        <f>WEEKNUM(#REF!)</f>
        <v>#REF!</v>
      </c>
      <c r="C12" s="4069"/>
      <c r="D12" s="2920"/>
      <c r="E12" s="87"/>
      <c r="F12" s="706"/>
      <c r="G12" s="706"/>
      <c r="H12" s="706"/>
      <c r="I12" s="706"/>
      <c r="J12" s="706"/>
      <c r="K12" s="706"/>
    </row>
    <row r="13" spans="1:12" ht="20.100000000000001" hidden="1" customHeight="1">
      <c r="A13" s="926" t="s">
        <v>4255</v>
      </c>
      <c r="B13" s="1376" t="e">
        <f>WEEKNUM(#REF!)</f>
        <v>#REF!</v>
      </c>
      <c r="C13" s="4070"/>
      <c r="D13" s="2920"/>
      <c r="E13" s="87"/>
      <c r="F13" s="87"/>
      <c r="G13" s="87">
        <f t="shared" ref="G13:G15" si="0">F13+3</f>
        <v>3</v>
      </c>
      <c r="H13" s="87">
        <f t="shared" ref="H13:H15" si="1">G13+6</f>
        <v>9</v>
      </c>
      <c r="I13" s="87">
        <f t="shared" ref="I13:J13" si="2">H13+2</f>
        <v>11</v>
      </c>
      <c r="J13" s="87">
        <f t="shared" si="2"/>
        <v>13</v>
      </c>
      <c r="K13" s="87">
        <f t="shared" ref="K13:K15" si="3">J13+4</f>
        <v>17</v>
      </c>
    </row>
    <row r="14" spans="1:12" ht="20.100000000000001" hidden="1" customHeight="1" thickTop="1">
      <c r="B14" s="1376" t="e">
        <f>WEEKNUM(#REF!)</f>
        <v>#REF!</v>
      </c>
      <c r="C14" s="4069" t="s">
        <v>1573</v>
      </c>
      <c r="D14" s="2920" t="s">
        <v>4256</v>
      </c>
      <c r="E14" s="87">
        <v>46148</v>
      </c>
      <c r="F14" s="706"/>
      <c r="G14" s="706"/>
      <c r="H14" s="706"/>
      <c r="I14" s="706"/>
      <c r="J14" s="706"/>
      <c r="K14" s="706"/>
    </row>
    <row r="15" spans="1:12" ht="20.100000000000001" hidden="1" customHeight="1">
      <c r="A15" s="3462" t="s">
        <v>4257</v>
      </c>
      <c r="B15" s="1376" t="e">
        <f>WEEKNUM(#REF!)</f>
        <v>#REF!</v>
      </c>
      <c r="C15" s="4070" t="s">
        <v>4258</v>
      </c>
      <c r="D15" s="2920" t="s">
        <v>4259</v>
      </c>
      <c r="E15" s="87">
        <v>46159</v>
      </c>
      <c r="F15" s="87">
        <f>E15+34</f>
        <v>46193</v>
      </c>
      <c r="G15" s="87">
        <f t="shared" si="0"/>
        <v>46196</v>
      </c>
      <c r="H15" s="87">
        <f t="shared" si="1"/>
        <v>46202</v>
      </c>
      <c r="I15" s="87">
        <f t="shared" ref="I15:J15" si="4">H15+2</f>
        <v>46204</v>
      </c>
      <c r="J15" s="87">
        <f t="shared" si="4"/>
        <v>46206</v>
      </c>
      <c r="K15" s="87">
        <f t="shared" si="3"/>
        <v>46210</v>
      </c>
    </row>
    <row r="16" spans="1:12" ht="20.100000000000001" hidden="1" customHeight="1" thickTop="1">
      <c r="A16" s="3462" t="s">
        <v>4260</v>
      </c>
      <c r="B16" s="1376">
        <v>21</v>
      </c>
      <c r="C16" s="4070" t="s">
        <v>4261</v>
      </c>
      <c r="D16" s="2920" t="s">
        <v>4262</v>
      </c>
      <c r="E16" s="87">
        <v>46168</v>
      </c>
      <c r="F16" s="87">
        <f t="shared" ref="F16:F17" si="5">E16+34</f>
        <v>46202</v>
      </c>
      <c r="G16" s="87">
        <f t="shared" ref="G16:G17" si="6">F16+3</f>
        <v>46205</v>
      </c>
      <c r="H16" s="87">
        <f t="shared" ref="H16:H17" si="7">G16+6</f>
        <v>46211</v>
      </c>
      <c r="I16" s="87">
        <f t="shared" ref="I16:J17" si="8">H16+2</f>
        <v>46213</v>
      </c>
      <c r="J16" s="87">
        <f t="shared" si="8"/>
        <v>46215</v>
      </c>
      <c r="K16" s="87">
        <f t="shared" ref="K16:K17" si="9">J16+4</f>
        <v>46219</v>
      </c>
    </row>
    <row r="17" spans="1:11" ht="20.100000000000001" hidden="1" customHeight="1">
      <c r="A17" s="3462"/>
      <c r="B17" s="1376">
        <f>B16+1</f>
        <v>22</v>
      </c>
      <c r="C17" s="4070" t="s">
        <v>4263</v>
      </c>
      <c r="D17" s="2920" t="s">
        <v>4264</v>
      </c>
      <c r="E17" s="87">
        <v>46172</v>
      </c>
      <c r="F17" s="87">
        <f t="shared" si="5"/>
        <v>46206</v>
      </c>
      <c r="G17" s="87">
        <f t="shared" si="6"/>
        <v>46209</v>
      </c>
      <c r="H17" s="87">
        <f t="shared" si="7"/>
        <v>46215</v>
      </c>
      <c r="I17" s="87">
        <f t="shared" si="8"/>
        <v>46217</v>
      </c>
      <c r="J17" s="87">
        <f t="shared" si="8"/>
        <v>46219</v>
      </c>
      <c r="K17" s="87">
        <f t="shared" si="9"/>
        <v>46223</v>
      </c>
    </row>
    <row r="18" spans="1:11" ht="20.100000000000001" hidden="1" customHeight="1">
      <c r="C18" s="26" t="s">
        <v>112</v>
      </c>
    </row>
    <row r="19" spans="1:11" ht="20.100000000000001" hidden="1" customHeight="1">
      <c r="B19" s="126"/>
      <c r="C19" s="126"/>
      <c r="D19" s="126"/>
      <c r="E19" s="126"/>
      <c r="F19" s="126"/>
    </row>
    <row r="20" spans="1:11" ht="20.100000000000001" customHeight="1">
      <c r="B20" s="14"/>
      <c r="C20" s="363"/>
      <c r="D20" s="50"/>
      <c r="E20" s="4607" t="s">
        <v>100</v>
      </c>
      <c r="F20" s="90" t="s">
        <v>232</v>
      </c>
      <c r="G20" s="90" t="s">
        <v>669</v>
      </c>
      <c r="H20" s="90" t="s">
        <v>271</v>
      </c>
      <c r="I20" s="90" t="s">
        <v>787</v>
      </c>
      <c r="J20" s="90" t="s">
        <v>4249</v>
      </c>
      <c r="K20" s="1114"/>
    </row>
    <row r="21" spans="1:11" ht="20.100000000000001" customHeight="1" thickBot="1">
      <c r="B21" s="2677" t="s">
        <v>3631</v>
      </c>
      <c r="C21" s="508"/>
      <c r="D21" s="2345"/>
      <c r="E21" s="4608"/>
      <c r="F21" s="92" t="s">
        <v>3213</v>
      </c>
      <c r="G21" s="92" t="s">
        <v>3596</v>
      </c>
      <c r="H21" s="92" t="s">
        <v>3336</v>
      </c>
      <c r="I21" s="92" t="s">
        <v>3337</v>
      </c>
      <c r="J21" s="92" t="s">
        <v>4250</v>
      </c>
      <c r="K21" s="1115"/>
    </row>
    <row r="22" spans="1:11" ht="20.100000000000001" hidden="1" customHeight="1" thickTop="1">
      <c r="A22" s="926" t="s">
        <v>4252</v>
      </c>
      <c r="B22" s="1376" t="e">
        <f>WEEKNUM(#REF!)</f>
        <v>#REF!</v>
      </c>
      <c r="C22" s="4068"/>
      <c r="D22" s="2492"/>
      <c r="E22" s="87"/>
      <c r="F22" s="87"/>
      <c r="G22" s="87">
        <f>F22+3</f>
        <v>3</v>
      </c>
      <c r="H22" s="87">
        <f>G22+6</f>
        <v>9</v>
      </c>
      <c r="I22" s="87">
        <f>H22+2</f>
        <v>11</v>
      </c>
      <c r="J22" s="87">
        <f>I22+2</f>
        <v>13</v>
      </c>
      <c r="K22" s="306"/>
    </row>
    <row r="23" spans="1:11" ht="20.100000000000001" hidden="1" customHeight="1">
      <c r="A23" s="926" t="s">
        <v>4253</v>
      </c>
      <c r="B23" s="1376" t="e">
        <f>WEEKNUM(#REF!)</f>
        <v>#REF!</v>
      </c>
      <c r="C23" s="4069"/>
      <c r="D23" s="2492"/>
      <c r="E23" s="87"/>
      <c r="F23" s="706"/>
      <c r="G23" s="706"/>
      <c r="H23" s="706"/>
      <c r="I23" s="706"/>
      <c r="J23" s="706"/>
      <c r="K23" s="394"/>
    </row>
    <row r="24" spans="1:11" ht="20.100000000000001" hidden="1" customHeight="1">
      <c r="A24" s="926" t="s">
        <v>4254</v>
      </c>
      <c r="B24" s="1376" t="e">
        <f>WEEKNUM(#REF!)</f>
        <v>#REF!</v>
      </c>
      <c r="C24" s="4069"/>
      <c r="D24" s="2492"/>
      <c r="E24" s="87"/>
      <c r="F24" s="706"/>
      <c r="G24" s="706"/>
      <c r="H24" s="706"/>
      <c r="I24" s="706"/>
      <c r="J24" s="706"/>
      <c r="K24" s="394"/>
    </row>
    <row r="25" spans="1:11" ht="20.100000000000001" hidden="1" customHeight="1">
      <c r="A25" s="926" t="s">
        <v>4255</v>
      </c>
      <c r="B25" s="1376" t="e">
        <f>WEEKNUM(#REF!)</f>
        <v>#REF!</v>
      </c>
      <c r="C25" s="4070"/>
      <c r="D25" s="2492"/>
      <c r="E25" s="87"/>
      <c r="F25" s="87"/>
      <c r="G25" s="87">
        <f>F25+3</f>
        <v>3</v>
      </c>
      <c r="H25" s="87">
        <f>G25+6</f>
        <v>9</v>
      </c>
      <c r="I25" s="87">
        <f>H25+2</f>
        <v>11</v>
      </c>
      <c r="J25" s="87">
        <f>I25+2</f>
        <v>13</v>
      </c>
      <c r="K25" s="306"/>
    </row>
    <row r="26" spans="1:11" ht="20.100000000000001" hidden="1" customHeight="1">
      <c r="B26" s="1376" t="e">
        <f>WEEKNUM(#REF!)</f>
        <v>#REF!</v>
      </c>
      <c r="C26" s="4069" t="s">
        <v>1573</v>
      </c>
      <c r="D26" s="2920" t="s">
        <v>4256</v>
      </c>
      <c r="E26" s="87">
        <v>46148</v>
      </c>
      <c r="F26" s="706"/>
      <c r="G26" s="706"/>
      <c r="H26" s="706"/>
      <c r="I26" s="706"/>
      <c r="J26" s="706"/>
      <c r="K26" s="394"/>
    </row>
    <row r="27" spans="1:11" ht="20.100000000000001" hidden="1" customHeight="1">
      <c r="A27" s="3462" t="s">
        <v>4265</v>
      </c>
      <c r="B27" s="1376">
        <v>23</v>
      </c>
      <c r="C27" s="4070" t="s">
        <v>2650</v>
      </c>
      <c r="D27" s="2920" t="s">
        <v>4266</v>
      </c>
      <c r="E27" s="87">
        <v>46181</v>
      </c>
      <c r="F27" s="87">
        <f t="shared" ref="F27:F35" si="10">E27+34</f>
        <v>46215</v>
      </c>
      <c r="G27" s="87">
        <f t="shared" ref="G27:G35" si="11">F27+3</f>
        <v>46218</v>
      </c>
      <c r="H27" s="87">
        <f t="shared" ref="H27:H35" si="12">G27+6</f>
        <v>46224</v>
      </c>
      <c r="I27" s="87">
        <f t="shared" ref="I27:J35" si="13">H27+2</f>
        <v>46226</v>
      </c>
      <c r="J27" s="87">
        <f t="shared" si="13"/>
        <v>46228</v>
      </c>
      <c r="K27" s="306"/>
    </row>
    <row r="28" spans="1:11" ht="20.100000000000001" hidden="1" customHeight="1">
      <c r="A28" s="3462"/>
      <c r="B28" s="1376">
        <f t="shared" ref="B28:B35" si="14">B27+1</f>
        <v>24</v>
      </c>
      <c r="C28" s="4070" t="s">
        <v>1771</v>
      </c>
      <c r="D28" s="2920" t="s">
        <v>4267</v>
      </c>
      <c r="E28" s="87">
        <v>46187</v>
      </c>
      <c r="F28" s="87">
        <f t="shared" si="10"/>
        <v>46221</v>
      </c>
      <c r="G28" s="87">
        <f t="shared" si="11"/>
        <v>46224</v>
      </c>
      <c r="H28" s="87">
        <f t="shared" si="12"/>
        <v>46230</v>
      </c>
      <c r="I28" s="87">
        <f t="shared" si="13"/>
        <v>46232</v>
      </c>
      <c r="J28" s="87">
        <f t="shared" si="13"/>
        <v>46234</v>
      </c>
      <c r="K28" s="306"/>
    </row>
    <row r="29" spans="1:11" ht="20.100000000000001" hidden="1" customHeight="1" thickTop="1">
      <c r="A29" s="3462"/>
      <c r="B29" s="1376">
        <f t="shared" si="14"/>
        <v>25</v>
      </c>
      <c r="C29" s="4070" t="s">
        <v>3536</v>
      </c>
      <c r="D29" s="2920" t="s">
        <v>4268</v>
      </c>
      <c r="E29" s="87">
        <v>46195</v>
      </c>
      <c r="F29" s="87">
        <f t="shared" si="10"/>
        <v>46229</v>
      </c>
      <c r="G29" s="87">
        <f t="shared" si="11"/>
        <v>46232</v>
      </c>
      <c r="H29" s="87">
        <f t="shared" si="12"/>
        <v>46238</v>
      </c>
      <c r="I29" s="87">
        <f t="shared" si="13"/>
        <v>46240</v>
      </c>
      <c r="J29" s="87">
        <f t="shared" si="13"/>
        <v>46242</v>
      </c>
      <c r="K29" s="306"/>
    </row>
    <row r="30" spans="1:11" ht="20.100000000000001" hidden="1" customHeight="1" thickTop="1">
      <c r="A30" s="3462"/>
      <c r="B30" s="1376">
        <f t="shared" si="14"/>
        <v>26</v>
      </c>
      <c r="C30" s="4070" t="s">
        <v>1827</v>
      </c>
      <c r="D30" s="2920" t="s">
        <v>4269</v>
      </c>
      <c r="E30" s="87">
        <v>46204</v>
      </c>
      <c r="F30" s="87">
        <f t="shared" si="10"/>
        <v>46238</v>
      </c>
      <c r="G30" s="87">
        <f t="shared" si="11"/>
        <v>46241</v>
      </c>
      <c r="H30" s="87">
        <f t="shared" si="12"/>
        <v>46247</v>
      </c>
      <c r="I30" s="87">
        <f t="shared" si="13"/>
        <v>46249</v>
      </c>
      <c r="J30" s="87">
        <f t="shared" si="13"/>
        <v>46251</v>
      </c>
      <c r="K30" s="306"/>
    </row>
    <row r="31" spans="1:11" ht="20.100000000000001" hidden="1" customHeight="1" thickTop="1">
      <c r="A31" s="3462"/>
      <c r="B31" s="1376">
        <f t="shared" si="14"/>
        <v>27</v>
      </c>
      <c r="C31" s="4070" t="s">
        <v>4270</v>
      </c>
      <c r="D31" s="2920" t="s">
        <v>4271</v>
      </c>
      <c r="E31" s="87">
        <v>46210</v>
      </c>
      <c r="F31" s="87">
        <f t="shared" si="10"/>
        <v>46244</v>
      </c>
      <c r="G31" s="87">
        <f t="shared" si="11"/>
        <v>46247</v>
      </c>
      <c r="H31" s="87">
        <f t="shared" si="12"/>
        <v>46253</v>
      </c>
      <c r="I31" s="87">
        <f t="shared" si="13"/>
        <v>46255</v>
      </c>
      <c r="J31" s="87">
        <f t="shared" si="13"/>
        <v>46257</v>
      </c>
      <c r="K31" s="306"/>
    </row>
    <row r="32" spans="1:11" ht="20.100000000000001" hidden="1" customHeight="1" thickTop="1">
      <c r="A32" s="3462"/>
      <c r="B32" s="1376">
        <f t="shared" si="14"/>
        <v>28</v>
      </c>
      <c r="C32" s="4068" t="s">
        <v>1768</v>
      </c>
      <c r="D32" s="2920" t="s">
        <v>4272</v>
      </c>
      <c r="E32" s="87">
        <v>46221</v>
      </c>
      <c r="F32" s="87">
        <f t="shared" si="10"/>
        <v>46255</v>
      </c>
      <c r="G32" s="87">
        <f t="shared" si="11"/>
        <v>46258</v>
      </c>
      <c r="H32" s="87">
        <f t="shared" si="12"/>
        <v>46264</v>
      </c>
      <c r="I32" s="87">
        <f t="shared" si="13"/>
        <v>46266</v>
      </c>
      <c r="J32" s="87">
        <f t="shared" si="13"/>
        <v>46268</v>
      </c>
      <c r="K32" s="306"/>
    </row>
    <row r="33" spans="1:11" ht="20.100000000000001" hidden="1" customHeight="1" thickTop="1">
      <c r="A33" s="3462"/>
      <c r="B33" s="1376">
        <f t="shared" si="14"/>
        <v>29</v>
      </c>
      <c r="C33" s="4068" t="s">
        <v>4075</v>
      </c>
      <c r="D33" s="2920" t="s">
        <v>4273</v>
      </c>
      <c r="E33" s="87">
        <v>46226</v>
      </c>
      <c r="F33" s="87">
        <f t="shared" si="10"/>
        <v>46260</v>
      </c>
      <c r="G33" s="87">
        <f t="shared" si="11"/>
        <v>46263</v>
      </c>
      <c r="H33" s="87">
        <f t="shared" si="12"/>
        <v>46269</v>
      </c>
      <c r="I33" s="87">
        <f t="shared" si="13"/>
        <v>46271</v>
      </c>
      <c r="J33" s="87">
        <f t="shared" si="13"/>
        <v>46273</v>
      </c>
      <c r="K33" s="306"/>
    </row>
    <row r="34" spans="1:11" ht="20.100000000000001" customHeight="1" thickTop="1">
      <c r="A34" s="3462"/>
      <c r="B34" s="1376">
        <f t="shared" si="14"/>
        <v>30</v>
      </c>
      <c r="C34" s="4070" t="s">
        <v>1846</v>
      </c>
      <c r="D34" s="2920" t="s">
        <v>4274</v>
      </c>
      <c r="E34" s="87">
        <v>46235</v>
      </c>
      <c r="F34" s="87">
        <f t="shared" si="10"/>
        <v>46269</v>
      </c>
      <c r="G34" s="87">
        <f t="shared" si="11"/>
        <v>46272</v>
      </c>
      <c r="H34" s="87">
        <f t="shared" si="12"/>
        <v>46278</v>
      </c>
      <c r="I34" s="87">
        <f t="shared" si="13"/>
        <v>46280</v>
      </c>
      <c r="J34" s="87">
        <f t="shared" si="13"/>
        <v>46282</v>
      </c>
      <c r="K34" s="306"/>
    </row>
    <row r="35" spans="1:11" ht="20.100000000000001" customHeight="1">
      <c r="A35" s="3462"/>
      <c r="B35" s="1376">
        <f t="shared" si="14"/>
        <v>31</v>
      </c>
      <c r="C35" s="4070" t="s">
        <v>4275</v>
      </c>
      <c r="D35" s="2920" t="s">
        <v>4276</v>
      </c>
      <c r="E35" s="87">
        <v>46244</v>
      </c>
      <c r="F35" s="87">
        <f t="shared" si="10"/>
        <v>46278</v>
      </c>
      <c r="G35" s="87">
        <f t="shared" si="11"/>
        <v>46281</v>
      </c>
      <c r="H35" s="87">
        <f t="shared" si="12"/>
        <v>46287</v>
      </c>
      <c r="I35" s="87">
        <f t="shared" si="13"/>
        <v>46289</v>
      </c>
      <c r="J35" s="87">
        <f t="shared" si="13"/>
        <v>46291</v>
      </c>
      <c r="K35" s="306"/>
    </row>
    <row r="36" spans="1:11" ht="20.100000000000001" customHeight="1">
      <c r="A36" s="3462"/>
      <c r="B36" s="1376">
        <f t="shared" ref="B36:B43" si="15">B35+1</f>
        <v>32</v>
      </c>
      <c r="C36" s="4070" t="s">
        <v>3634</v>
      </c>
      <c r="D36" s="2920" t="s">
        <v>4277</v>
      </c>
      <c r="E36" s="87">
        <v>46245</v>
      </c>
      <c r="F36" s="87">
        <f t="shared" ref="F36:F43" si="16">E36+34</f>
        <v>46279</v>
      </c>
      <c r="G36" s="87">
        <f t="shared" ref="G36:G43" si="17">F36+3</f>
        <v>46282</v>
      </c>
      <c r="H36" s="87">
        <f t="shared" ref="H36:H43" si="18">G36+6</f>
        <v>46288</v>
      </c>
      <c r="I36" s="87">
        <f t="shared" ref="I36:J39" si="19">H36+2</f>
        <v>46290</v>
      </c>
      <c r="J36" s="87">
        <f t="shared" si="19"/>
        <v>46292</v>
      </c>
      <c r="K36" s="306"/>
    </row>
    <row r="37" spans="1:11" ht="20.100000000000001" customHeight="1">
      <c r="A37" s="3462"/>
      <c r="B37" s="1376">
        <f t="shared" si="15"/>
        <v>33</v>
      </c>
      <c r="C37" s="4070" t="s">
        <v>2596</v>
      </c>
      <c r="D37" s="2920" t="s">
        <v>4278</v>
      </c>
      <c r="E37" s="87">
        <v>46250</v>
      </c>
      <c r="F37" s="87">
        <f t="shared" si="16"/>
        <v>46284</v>
      </c>
      <c r="G37" s="87">
        <f t="shared" si="17"/>
        <v>46287</v>
      </c>
      <c r="H37" s="87">
        <f t="shared" si="18"/>
        <v>46293</v>
      </c>
      <c r="I37" s="87">
        <f t="shared" si="19"/>
        <v>46295</v>
      </c>
      <c r="J37" s="87">
        <f t="shared" si="19"/>
        <v>46297</v>
      </c>
      <c r="K37" s="306"/>
    </row>
    <row r="38" spans="1:11" ht="20.100000000000001" customHeight="1">
      <c r="A38" s="3462"/>
      <c r="B38" s="1376">
        <f t="shared" si="15"/>
        <v>34</v>
      </c>
      <c r="C38" s="4070" t="s">
        <v>2478</v>
      </c>
      <c r="D38" s="2920" t="s">
        <v>4279</v>
      </c>
      <c r="E38" s="87">
        <v>46253</v>
      </c>
      <c r="F38" s="87">
        <f t="shared" si="16"/>
        <v>46287</v>
      </c>
      <c r="G38" s="87">
        <f t="shared" si="17"/>
        <v>46290</v>
      </c>
      <c r="H38" s="87">
        <f t="shared" si="18"/>
        <v>46296</v>
      </c>
      <c r="I38" s="87">
        <f t="shared" si="19"/>
        <v>46298</v>
      </c>
      <c r="J38" s="87">
        <f t="shared" si="19"/>
        <v>46300</v>
      </c>
      <c r="K38" s="306"/>
    </row>
    <row r="39" spans="1:11" ht="20.100000000000001" customHeight="1">
      <c r="A39" s="3462"/>
      <c r="B39" s="1376">
        <f t="shared" si="15"/>
        <v>35</v>
      </c>
      <c r="C39" s="4070" t="s">
        <v>3034</v>
      </c>
      <c r="D39" s="2920" t="s">
        <v>4280</v>
      </c>
      <c r="E39" s="87">
        <v>46260</v>
      </c>
      <c r="F39" s="87">
        <f t="shared" si="16"/>
        <v>46294</v>
      </c>
      <c r="G39" s="87">
        <f t="shared" si="17"/>
        <v>46297</v>
      </c>
      <c r="H39" s="87">
        <f t="shared" si="18"/>
        <v>46303</v>
      </c>
      <c r="I39" s="87">
        <f t="shared" si="19"/>
        <v>46305</v>
      </c>
      <c r="J39" s="87">
        <f t="shared" si="19"/>
        <v>46307</v>
      </c>
      <c r="K39" s="306"/>
    </row>
    <row r="40" spans="1:11" ht="20.100000000000001" customHeight="1">
      <c r="A40" s="3462"/>
      <c r="B40" s="1376">
        <f t="shared" si="15"/>
        <v>36</v>
      </c>
      <c r="C40" s="4068" t="s">
        <v>2785</v>
      </c>
      <c r="D40" s="2920" t="s">
        <v>4281</v>
      </c>
      <c r="E40" s="87">
        <v>46267</v>
      </c>
      <c r="F40" s="87">
        <f t="shared" si="16"/>
        <v>46301</v>
      </c>
      <c r="G40" s="87">
        <f t="shared" si="17"/>
        <v>46304</v>
      </c>
      <c r="H40" s="87">
        <f t="shared" si="18"/>
        <v>46310</v>
      </c>
      <c r="I40" s="87">
        <f t="shared" ref="I40:J43" si="20">H40+2</f>
        <v>46312</v>
      </c>
      <c r="J40" s="87">
        <f t="shared" si="20"/>
        <v>46314</v>
      </c>
      <c r="K40" s="306"/>
    </row>
    <row r="41" spans="1:11" ht="20.100000000000001" customHeight="1">
      <c r="A41" s="3462"/>
      <c r="B41" s="1376">
        <f t="shared" si="15"/>
        <v>37</v>
      </c>
      <c r="C41" s="4070" t="s">
        <v>2539</v>
      </c>
      <c r="D41" s="2920" t="s">
        <v>4282</v>
      </c>
      <c r="E41" s="87">
        <v>46274</v>
      </c>
      <c r="F41" s="87">
        <f t="shared" si="16"/>
        <v>46308</v>
      </c>
      <c r="G41" s="87">
        <f t="shared" si="17"/>
        <v>46311</v>
      </c>
      <c r="H41" s="87">
        <f t="shared" si="18"/>
        <v>46317</v>
      </c>
      <c r="I41" s="87">
        <f t="shared" si="20"/>
        <v>46319</v>
      </c>
      <c r="J41" s="87">
        <f t="shared" si="20"/>
        <v>46321</v>
      </c>
      <c r="K41" s="306"/>
    </row>
    <row r="42" spans="1:11" ht="20.100000000000001" customHeight="1">
      <c r="A42" s="3462"/>
      <c r="B42" s="1376">
        <f t="shared" si="15"/>
        <v>38</v>
      </c>
      <c r="C42" s="4070" t="s">
        <v>4283</v>
      </c>
      <c r="D42" s="2920" t="s">
        <v>4284</v>
      </c>
      <c r="E42" s="87">
        <v>46281</v>
      </c>
      <c r="F42" s="87">
        <f t="shared" si="16"/>
        <v>46315</v>
      </c>
      <c r="G42" s="87">
        <f t="shared" si="17"/>
        <v>46318</v>
      </c>
      <c r="H42" s="87">
        <f t="shared" si="18"/>
        <v>46324</v>
      </c>
      <c r="I42" s="87">
        <f t="shared" si="20"/>
        <v>46326</v>
      </c>
      <c r="J42" s="87">
        <f t="shared" si="20"/>
        <v>46328</v>
      </c>
      <c r="K42" s="306"/>
    </row>
    <row r="43" spans="1:11" ht="20.100000000000001" customHeight="1">
      <c r="A43" s="3462"/>
      <c r="B43" s="1376">
        <f t="shared" si="15"/>
        <v>39</v>
      </c>
      <c r="C43" s="4070" t="s">
        <v>2650</v>
      </c>
      <c r="D43" s="2920" t="s">
        <v>4285</v>
      </c>
      <c r="E43" s="87">
        <v>46288</v>
      </c>
      <c r="F43" s="87">
        <f t="shared" si="16"/>
        <v>46322</v>
      </c>
      <c r="G43" s="87">
        <f t="shared" si="17"/>
        <v>46325</v>
      </c>
      <c r="H43" s="87">
        <f t="shared" si="18"/>
        <v>46331</v>
      </c>
      <c r="I43" s="87">
        <f t="shared" si="20"/>
        <v>46333</v>
      </c>
      <c r="J43" s="87">
        <f t="shared" si="20"/>
        <v>46335</v>
      </c>
      <c r="K43" s="306"/>
    </row>
    <row r="44" spans="1:11" ht="20.100000000000001" customHeight="1">
      <c r="C44" s="26" t="s">
        <v>112</v>
      </c>
    </row>
    <row r="45" spans="1:11" ht="20.100000000000001" customHeight="1">
      <c r="C45" s="26"/>
    </row>
    <row r="46" spans="1:11" ht="20.100000000000001" customHeight="1" thickBot="1"/>
    <row r="47" spans="1:11" ht="20.100000000000001" customHeight="1">
      <c r="D47" s="2667"/>
      <c r="E47" s="2668"/>
      <c r="F47" s="2669"/>
      <c r="G47" s="2670"/>
      <c r="H47" s="2671"/>
      <c r="I47" s="2672"/>
      <c r="J47" s="2673"/>
    </row>
    <row r="48" spans="1:11" ht="20.100000000000001" customHeight="1">
      <c r="D48" s="2674" t="s">
        <v>0</v>
      </c>
      <c r="E48" s="179"/>
      <c r="F48" s="2174" t="s">
        <v>3742</v>
      </c>
      <c r="G48" s="2174"/>
      <c r="H48" s="2174"/>
      <c r="I48" s="2174" t="s">
        <v>65</v>
      </c>
      <c r="J48" s="2675"/>
    </row>
    <row r="49" spans="4:10" ht="20.100000000000001" customHeight="1">
      <c r="D49" s="2354" t="s">
        <v>1</v>
      </c>
      <c r="E49" s="2676" t="s">
        <v>3743</v>
      </c>
      <c r="F49" s="925" t="s">
        <v>1975</v>
      </c>
      <c r="G49" s="2174"/>
      <c r="H49" s="2676" t="s">
        <v>41</v>
      </c>
      <c r="I49" s="925" t="s">
        <v>67</v>
      </c>
      <c r="J49" s="2941" t="s">
        <v>68</v>
      </c>
    </row>
    <row r="50" spans="4:10" ht="20.100000000000001" customHeight="1">
      <c r="D50" s="2354" t="s">
        <v>3</v>
      </c>
      <c r="E50" s="2676" t="s">
        <v>5</v>
      </c>
      <c r="F50" s="925" t="s">
        <v>42</v>
      </c>
      <c r="G50" s="184" t="s">
        <v>43</v>
      </c>
      <c r="H50" s="2676" t="s">
        <v>44</v>
      </c>
      <c r="I50" s="925" t="s">
        <v>71</v>
      </c>
      <c r="J50" s="2941" t="s">
        <v>73</v>
      </c>
    </row>
    <row r="51" spans="4:10" ht="20.100000000000001" customHeight="1">
      <c r="D51" s="2354" t="s">
        <v>6</v>
      </c>
      <c r="E51" s="2676" t="s">
        <v>8</v>
      </c>
      <c r="F51" s="925" t="s">
        <v>45</v>
      </c>
      <c r="G51" s="184" t="s">
        <v>46</v>
      </c>
      <c r="H51" s="2676" t="s">
        <v>47</v>
      </c>
      <c r="I51" s="925" t="s">
        <v>74</v>
      </c>
      <c r="J51" s="2941" t="s">
        <v>76</v>
      </c>
    </row>
    <row r="52" spans="4:10" ht="20.100000000000001" customHeight="1">
      <c r="D52" s="2354" t="s">
        <v>9</v>
      </c>
      <c r="E52" s="2676" t="s">
        <v>11</v>
      </c>
      <c r="F52" s="925" t="s">
        <v>48</v>
      </c>
      <c r="G52" s="184" t="s">
        <v>49</v>
      </c>
      <c r="H52" s="2676" t="s">
        <v>50</v>
      </c>
      <c r="I52" s="925" t="s">
        <v>77</v>
      </c>
      <c r="J52" s="2941" t="s">
        <v>79</v>
      </c>
    </row>
    <row r="53" spans="4:10" ht="20.100000000000001" customHeight="1">
      <c r="D53" s="2354" t="s">
        <v>12</v>
      </c>
      <c r="E53" s="2676" t="s">
        <v>14</v>
      </c>
      <c r="F53" s="925" t="s">
        <v>51</v>
      </c>
      <c r="G53" s="184" t="s">
        <v>52</v>
      </c>
      <c r="H53" s="2676" t="s">
        <v>53</v>
      </c>
      <c r="I53" s="925" t="s">
        <v>80</v>
      </c>
      <c r="J53" s="2941" t="s">
        <v>82</v>
      </c>
    </row>
    <row r="54" spans="4:10" ht="20.100000000000001" customHeight="1">
      <c r="D54" s="2354" t="s">
        <v>15</v>
      </c>
      <c r="E54" s="2676" t="s">
        <v>17</v>
      </c>
      <c r="F54" s="925" t="s">
        <v>54</v>
      </c>
      <c r="G54" s="184" t="s">
        <v>55</v>
      </c>
      <c r="H54" s="2676" t="s">
        <v>56</v>
      </c>
      <c r="I54" s="925" t="s">
        <v>83</v>
      </c>
      <c r="J54" s="2941" t="s">
        <v>85</v>
      </c>
    </row>
    <row r="55" spans="4:10" ht="20.100000000000001" customHeight="1">
      <c r="D55" s="2354" t="s">
        <v>18</v>
      </c>
      <c r="E55" s="2676" t="s">
        <v>20</v>
      </c>
      <c r="F55" s="925" t="s">
        <v>57</v>
      </c>
      <c r="G55" s="184" t="s">
        <v>58</v>
      </c>
      <c r="H55" s="2676" t="s">
        <v>59</v>
      </c>
      <c r="I55" s="925" t="s">
        <v>86</v>
      </c>
      <c r="J55" s="2941" t="s">
        <v>88</v>
      </c>
    </row>
    <row r="56" spans="4:10" ht="20.100000000000001" customHeight="1">
      <c r="D56" s="2354" t="s">
        <v>24</v>
      </c>
      <c r="E56" s="2676" t="s">
        <v>26</v>
      </c>
      <c r="F56" s="925"/>
      <c r="G56" s="179"/>
      <c r="H56" s="2676"/>
      <c r="I56" s="925" t="s">
        <v>89</v>
      </c>
      <c r="J56" s="2941" t="s">
        <v>91</v>
      </c>
    </row>
    <row r="57" spans="4:10" ht="20.100000000000001" customHeight="1">
      <c r="D57" s="2354" t="s">
        <v>27</v>
      </c>
      <c r="E57" s="2676" t="s">
        <v>29</v>
      </c>
      <c r="F57" s="179"/>
      <c r="G57" s="179"/>
      <c r="H57" s="2676"/>
      <c r="I57" s="925"/>
      <c r="J57" s="2941"/>
    </row>
    <row r="58" spans="4:10" ht="20.100000000000001" customHeight="1" thickBot="1">
      <c r="D58" s="3014"/>
      <c r="E58" s="2939"/>
      <c r="F58" s="2937"/>
      <c r="G58" s="2938"/>
      <c r="H58" s="2939"/>
      <c r="I58" s="2939"/>
      <c r="J58" s="3015"/>
    </row>
  </sheetData>
  <customSheetViews>
    <customSheetView guid="{25211047-2AA7-431D-8637-AA6183637E8E}" scale="85" fitToPage="1" hiddenRows="1" topLeftCell="A2">
      <selection activeCell="B14" sqref="B14"/>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5" fitToPage="1" hiddenRows="1" topLeftCell="A2">
      <selection activeCell="B14" sqref="B14"/>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85" fitToPage="1">
      <selection activeCell="B9" sqref="B9"/>
      <pageMargins left="0" right="0" top="0" bottom="0" header="0" footer="0"/>
      <pageSetup paperSize="9" scale="68" orientation="landscape" r:id="rId3"/>
      <headerFooter>
        <oddFooter>&amp;RLast update : &amp;D   &amp;T&amp;L&amp;1#&amp;"Calibri"&amp;10 Sensitivity: Internal</oddFooter>
      </headerFooter>
    </customSheetView>
    <customSheetView guid="{999D0099-E3FC-46FC-839A-D58F693EE82E}" scale="85" fitToPage="1">
      <selection activeCell="C20" sqref="C20"/>
      <pageMargins left="0" right="0" top="0" bottom="0" header="0" footer="0"/>
      <pageSetup paperSize="9" scale="68" orientation="landscape" r:id="rId4"/>
      <headerFooter>
        <oddFooter>&amp;RLast update : &amp;D   &amp;T&amp;L&amp;1#&amp;"Calibri"&amp;10 Sensitivity: Internal</oddFooter>
      </headerFooter>
    </customSheetView>
    <customSheetView guid="{9C701732-F58F-4708-A15C-976D1C40D46C}" scale="85" fitToPage="1">
      <selection activeCell="B4" sqref="B4:F16"/>
      <pageMargins left="0" right="0" top="0" bottom="0" header="0" footer="0"/>
      <pageSetup paperSize="9" scale="74" orientation="landscape" r:id="rId5"/>
      <headerFooter>
        <oddFooter>&amp;RLast update : &amp;D   &amp;T</oddFooter>
      </headerFooter>
    </customSheetView>
    <customSheetView guid="{4207851A-A9C4-4C7F-A983-5888F88768C0}" scale="85" fitToPage="1">
      <selection activeCell="A7" sqref="A7:XFD7"/>
      <pageMargins left="0" right="0" top="0" bottom="0" header="0" footer="0"/>
      <pageSetup paperSize="9" scale="74" orientation="landscape" r:id="rId6"/>
      <headerFooter>
        <oddFooter>&amp;RLast update : &amp;D   &amp;T</oddFooter>
      </headerFooter>
    </customSheetView>
    <customSheetView guid="{1A9C4D40-FD7F-415B-AEEF-6F3B6F11E2D9}" scale="85" fitToPage="1">
      <selection activeCell="A13" sqref="A13:XFD13"/>
      <pageMargins left="0" right="0" top="0" bottom="0" header="0" footer="0"/>
      <pageSetup paperSize="9" scale="74" orientation="landscape" r:id="rId7"/>
      <headerFooter>
        <oddFooter>&amp;RLast update : &amp;D   &amp;T</oddFooter>
      </headerFooter>
    </customSheetView>
    <customSheetView guid="{160FD25C-1E8A-49AB-8AA3-887F1FFDB82C}" scale="85" fitToPage="1">
      <pageMargins left="0" right="0" top="0" bottom="0" header="0" footer="0"/>
      <pageSetup paperSize="9" scale="74" orientation="landscape" r:id="rId8"/>
      <headerFooter>
        <oddFooter>&amp;RLast update : &amp;D   &amp;T</oddFooter>
      </headerFooter>
    </customSheetView>
    <customSheetView guid="{03674205-2BF0-451F-960D-B59271ECD65B}" scale="85" fitToPage="1">
      <selection activeCell="O13" sqref="O13"/>
      <pageMargins left="0" right="0" top="0" bottom="0" header="0" footer="0"/>
      <pageSetup paperSize="9" scale="75" orientation="landscape" r:id="rId9"/>
      <headerFooter>
        <oddFooter>&amp;RLast update : &amp;D   &amp;T</oddFooter>
      </headerFooter>
    </customSheetView>
    <customSheetView guid="{D36430BB-1304-416E-AC9B-64341E38D53B}" scale="85" fitToPage="1">
      <selection activeCell="B5" sqref="B5:F12"/>
      <pageMargins left="0" right="0" top="0" bottom="0" header="0" footer="0"/>
      <pageSetup paperSize="9" scale="75" orientation="landscape" r:id="rId10"/>
      <headerFooter>
        <oddFooter>&amp;RLast update : &amp;D   &amp;T</oddFooter>
      </headerFooter>
    </customSheetView>
    <customSheetView guid="{A1DFBD3A-7D67-4D0B-A768-38A02D65809C}" scale="85" fitToPage="1">
      <selection activeCell="B20" sqref="B20"/>
      <pageMargins left="0" right="0" top="0" bottom="0" header="0" footer="0"/>
      <pageSetup paperSize="9" scale="73" orientation="landscape" r:id="rId11"/>
      <headerFooter>
        <oddFooter>&amp;RLast update : &amp;D   &amp;T</oddFooter>
      </headerFooter>
    </customSheetView>
    <customSheetView guid="{8F6257B3-44F8-495E-975F-715EC7CBE577}" scale="85" fitToPage="1">
      <selection activeCell="A7" sqref="A7:XFD7"/>
      <pageMargins left="0" right="0" top="0" bottom="0" header="0" footer="0"/>
      <pageSetup paperSize="9" scale="73" orientation="landscape" r:id="rId12"/>
      <headerFooter>
        <oddFooter>&amp;RLast update : &amp;D   &amp;T</oddFooter>
      </headerFooter>
    </customSheetView>
    <customSheetView guid="{4E666960-F75E-4DEC-AA08-CB80C5246F2D}" scale="85" fitToPage="1">
      <selection activeCell="E5" sqref="E5:I5"/>
      <pageMargins left="0" right="0" top="0" bottom="0" header="0" footer="0"/>
      <pageSetup paperSize="9" scale="73" orientation="landscape" r:id="rId13"/>
      <headerFooter>
        <oddFooter>&amp;RLast update : &amp;D   &amp;T</oddFooter>
      </headerFooter>
    </customSheetView>
    <customSheetView guid="{DF664468-2591-4537-A401-E39E9401FA18}" scale="85" fitToPage="1">
      <selection activeCell="E14" sqref="E14"/>
      <pageMargins left="0" right="0" top="0" bottom="0" header="0" footer="0"/>
      <pageSetup paperSize="9" scale="73" orientation="landscape" r:id="rId14"/>
      <headerFooter>
        <oddFooter>&amp;RLast update : &amp;D   &amp;T</oddFooter>
      </headerFooter>
    </customSheetView>
    <customSheetView guid="{16EA4947-C328-4911-A966-8572790A84A9}" scale="85" fitToPage="1">
      <selection activeCell="A7" sqref="A7:XFD7"/>
      <pageMargins left="0" right="0" top="0" bottom="0" header="0" footer="0"/>
      <pageSetup paperSize="9" scale="70" orientation="landscape" r:id="rId15"/>
      <headerFooter>
        <oddFooter>&amp;RLast update : &amp;D   &amp;T&amp;L&amp;1#&amp;"Calibri"&amp;10 Sensitivity: Internal</oddFooter>
      </headerFooter>
    </customSheetView>
    <customSheetView guid="{5024D59A-F791-4B48-8A8A-90A9A8BA3CB8}" scale="85" fitToPage="1" topLeftCell="A13">
      <selection activeCell="F27" sqref="F27"/>
      <pageMargins left="0" right="0" top="0" bottom="0" header="0" footer="0"/>
      <pageSetup paperSize="9" scale="70" orientation="landscape" r:id="rId16"/>
      <headerFooter>
        <oddFooter>&amp;RLast update : &amp;D   &amp;T&amp;L&amp;1#&amp;"Calibri"&amp;10 Sensitivity: Internal</oddFooter>
      </headerFooter>
    </customSheetView>
    <customSheetView guid="{834388B3-D1C0-4496-81CB-D8907F6C94B1}" scale="85" fitToPage="1">
      <selection activeCell="B5" sqref="B5:H15"/>
      <pageMargins left="0" right="0" top="0" bottom="0" header="0" footer="0"/>
      <pageSetup paperSize="9" scale="70" orientation="landscape" r:id="rId17"/>
      <headerFooter>
        <oddFooter>&amp;RLast update : &amp;D   &amp;T&amp;L&amp;1#&amp;"Calibri"&amp;10 Sensitivity: Internal</oddFooter>
      </headerFooter>
    </customSheetView>
    <customSheetView guid="{C9B667F6-80E0-402E-8E37-77C446D41929}" scale="85" fitToPage="1" topLeftCell="A2">
      <selection activeCell="F19" sqref="F19"/>
      <pageMargins left="0" right="0" top="0" bottom="0" header="0" footer="0"/>
      <pageSetup paperSize="9" scale="71" orientation="landscape" r:id="rId18"/>
      <headerFooter>
        <oddFooter>&amp;RLast update : &amp;D   &amp;T&amp;L&amp;1#&amp;"Calibri"&amp;10&amp;K000000Sensitivity: Internal</oddFooter>
      </headerFooter>
    </customSheetView>
    <customSheetView guid="{F64DF93A-0CD5-4665-A448-613906F88C7C}" scale="85" fitToPage="1" hiddenRows="1" topLeftCell="A2">
      <selection activeCell="B14" sqref="B14"/>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5" fitToPage="1" hiddenRows="1" topLeftCell="A2">
      <selection activeCell="B14" sqref="B14"/>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4">
    <mergeCell ref="C2:J2"/>
    <mergeCell ref="C4:J4"/>
    <mergeCell ref="E8:E9"/>
    <mergeCell ref="E20:E21"/>
  </mergeCells>
  <phoneticPr fontId="29" type="noConversion"/>
  <hyperlinks>
    <hyperlink ref="J49" r:id="rId21" xr:uid="{DBA3222E-5C7F-4182-A036-5CCFFBC4B91F}"/>
    <hyperlink ref="E49" r:id="rId22" xr:uid="{8C732325-F682-4150-8085-22D8BDC14A71}"/>
    <hyperlink ref="H49" r:id="rId23" xr:uid="{03DCFB86-AC1D-404E-8AB9-5A459D94A497}"/>
    <hyperlink ref="H54" r:id="rId24" xr:uid="{912735BF-3564-42A2-BEAF-DDE7A0978628}"/>
    <hyperlink ref="H50" r:id="rId25" xr:uid="{94CB26DE-C837-4EF9-98C9-64FDAB8B05EB}"/>
    <hyperlink ref="H51" r:id="rId26" xr:uid="{120E8E47-3468-4BD9-8F94-90C7CE2FC34D}"/>
    <hyperlink ref="H52" r:id="rId27" xr:uid="{B9F03048-52EF-4269-8500-CA792A266BD5}"/>
    <hyperlink ref="H53" r:id="rId28" xr:uid="{F63832B8-E642-4FBF-BC5B-8470CD0FA134}"/>
    <hyperlink ref="H55" r:id="rId29" xr:uid="{D9467639-38FA-4485-8839-05AB06D9C6BA}"/>
    <hyperlink ref="E52" r:id="rId30" xr:uid="{30DC31C4-E190-4905-965C-EA43E3BE56DF}"/>
    <hyperlink ref="E51" r:id="rId31" xr:uid="{F8081BC2-13A3-4720-9F89-B82A843CAEC4}"/>
    <hyperlink ref="E54" r:id="rId32" xr:uid="{5E619343-5D64-41C6-867C-110C339EFFD3}"/>
    <hyperlink ref="E53" r:id="rId33" xr:uid="{E170B4E3-F373-496C-BCAE-6C5003C176E5}"/>
    <hyperlink ref="E55" r:id="rId34" xr:uid="{33882036-55D5-4DB2-B096-798034A49176}"/>
    <hyperlink ref="J54" r:id="rId35" xr:uid="{B2FEDCBD-1AF4-4CEE-8CB2-E498BE7CFD2D}"/>
  </hyperlinks>
  <pageMargins left="0.19685039370078741" right="0.19685039370078741" top="0.74803149606299213" bottom="0.74803149606299213" header="0.31496062992125984" footer="0.31496062992125984"/>
  <pageSetup paperSize="9" scale="58" orientation="landscape" r:id="rId36"/>
  <headerFooter>
    <oddFooter>&amp;L_x000D_&amp;1#&amp;"Calibri"&amp;10&amp;K000000 Sensitivity: Internal&amp;RLast update : &amp;D   &amp;T&amp;</oddFooter>
  </headerFooter>
  <drawing r:id="rId3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65AB-924C-4B90-A490-435C18381D13}">
  <sheetPr codeName="Sheet55">
    <tabColor rgb="FFC00000"/>
    <pageSetUpPr fitToPage="1"/>
  </sheetPr>
  <dimension ref="A2:HS178"/>
  <sheetViews>
    <sheetView showGridLines="0" zoomScaleNormal="100" workbookViewId="0"/>
  </sheetViews>
  <sheetFormatPr defaultColWidth="9.42578125" defaultRowHeight="20.100000000000001" customHeight="1"/>
  <cols>
    <col min="1" max="1" width="20.140625" style="4" customWidth="1"/>
    <col min="2" max="2" width="7.7109375" style="4" customWidth="1"/>
    <col min="3" max="3" width="25" style="5" customWidth="1"/>
    <col min="4" max="4" width="22.7109375" style="5" customWidth="1"/>
    <col min="5" max="5" width="20.42578125" style="5" customWidth="1"/>
    <col min="6" max="6" width="18.5703125" customWidth="1"/>
    <col min="7" max="7" width="24.28515625" customWidth="1"/>
    <col min="8" max="8" width="18.5703125" customWidth="1"/>
    <col min="9" max="9" width="24.5703125" customWidth="1"/>
    <col min="10" max="10" width="18.42578125" customWidth="1"/>
    <col min="11" max="11" width="7.42578125" customWidth="1"/>
    <col min="12" max="12" width="18.42578125" bestFit="1" customWidth="1"/>
    <col min="13" max="13" width="17.28515625" customWidth="1"/>
    <col min="14" max="15" width="9.42578125" style="5"/>
    <col min="16" max="16" width="10.140625" style="5" customWidth="1"/>
    <col min="17" max="17" width="9.42578125" style="5" customWidth="1"/>
    <col min="18" max="16376" width="9.42578125" style="5"/>
    <col min="16377" max="16380" width="9.42578125" style="5" bestFit="1"/>
    <col min="16381" max="16384" width="9.42578125" style="5"/>
  </cols>
  <sheetData>
    <row r="2" spans="1:213" s="6" customFormat="1" ht="20.100000000000001" customHeight="1">
      <c r="C2" s="4602" t="s">
        <v>1408</v>
      </c>
      <c r="D2" s="4602"/>
      <c r="E2" s="4602"/>
      <c r="F2" s="4602"/>
      <c r="G2" s="4602"/>
      <c r="H2" s="4602"/>
      <c r="I2" s="160"/>
      <c r="J2" s="160"/>
    </row>
    <row r="3" spans="1:213" ht="20.100000000000001" customHeight="1">
      <c r="D3" s="45"/>
      <c r="G3" s="45"/>
      <c r="H3" s="45"/>
      <c r="I3" s="45"/>
      <c r="J3" s="37"/>
      <c r="K3" s="37"/>
    </row>
    <row r="4" spans="1:213" ht="20.100000000000001" customHeight="1">
      <c r="A4" s="10"/>
      <c r="B4" s="10"/>
      <c r="C4" s="4609" t="s">
        <v>4286</v>
      </c>
      <c r="D4" s="4609"/>
      <c r="E4" s="4609"/>
      <c r="F4" s="4609"/>
      <c r="G4" s="4609"/>
      <c r="H4" s="4609"/>
      <c r="I4" s="486"/>
      <c r="J4" s="486"/>
      <c r="K4" s="37"/>
    </row>
    <row r="5" spans="1:213" s="14" customFormat="1" ht="20.100000000000001" hidden="1" customHeight="1">
      <c r="A5" s="95"/>
      <c r="B5" s="2558"/>
      <c r="C5" s="2547"/>
      <c r="D5" s="2548"/>
      <c r="E5" s="2549" t="s">
        <v>100</v>
      </c>
      <c r="F5" s="2550" t="s">
        <v>4287</v>
      </c>
      <c r="G5" s="2550" t="s">
        <v>4288</v>
      </c>
      <c r="H5" s="2550" t="s">
        <v>1718</v>
      </c>
      <c r="I5" s="2550" t="s">
        <v>4289</v>
      </c>
      <c r="J5" s="2532"/>
      <c r="K5" s="2532"/>
      <c r="L5" s="2532"/>
      <c r="M5" s="814"/>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s="14" customFormat="1" ht="20.100000000000001" hidden="1" customHeight="1">
      <c r="A6" s="95"/>
      <c r="B6" s="2558"/>
      <c r="C6" s="2552" t="s">
        <v>4290</v>
      </c>
      <c r="D6" s="2553" t="s">
        <v>4291</v>
      </c>
      <c r="E6" s="2554"/>
      <c r="F6" s="2555" t="s">
        <v>4292</v>
      </c>
      <c r="G6" s="2556"/>
      <c r="H6" s="2556"/>
      <c r="I6" s="2555"/>
      <c r="J6" s="2532"/>
      <c r="L6" s="2546" t="s">
        <v>4187</v>
      </c>
      <c r="M6" s="2546" t="s">
        <v>4188</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s="14" customFormat="1" ht="20.100000000000001" hidden="1" customHeight="1">
      <c r="A7" s="95"/>
      <c r="B7" s="2558" t="s">
        <v>4293</v>
      </c>
      <c r="C7" s="2575" t="s">
        <v>4294</v>
      </c>
      <c r="D7" s="2574" t="s">
        <v>4295</v>
      </c>
      <c r="E7" s="2568">
        <v>45687</v>
      </c>
      <c r="F7" s="2563">
        <f>E7+4</f>
        <v>45691</v>
      </c>
      <c r="G7" s="2561" t="s">
        <v>4296</v>
      </c>
      <c r="H7" s="2560" t="s">
        <v>4297</v>
      </c>
      <c r="I7" s="2560">
        <v>45687</v>
      </c>
      <c r="J7" s="2532"/>
      <c r="L7" s="2532">
        <v>45680</v>
      </c>
      <c r="M7" s="2532">
        <f>L7+2</f>
        <v>45682</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s="14" customFormat="1" ht="20.100000000000001" hidden="1" customHeight="1">
      <c r="A8" s="95"/>
      <c r="B8" s="2558" t="s">
        <v>4298</v>
      </c>
      <c r="C8" s="2569" t="s">
        <v>4299</v>
      </c>
      <c r="D8" s="2560" t="s">
        <v>4300</v>
      </c>
      <c r="E8" s="2573">
        <v>45687</v>
      </c>
      <c r="F8" s="2563">
        <f>E8+4</f>
        <v>45691</v>
      </c>
      <c r="G8" s="2561" t="s">
        <v>4301</v>
      </c>
      <c r="H8" s="2561" t="s">
        <v>4302</v>
      </c>
      <c r="I8" s="2560">
        <v>45694</v>
      </c>
      <c r="J8" s="2532"/>
      <c r="L8" s="2532">
        <v>45687</v>
      </c>
      <c r="M8" s="2532">
        <f t="shared" ref="M8:M21" si="0">L8+2</f>
        <v>45689</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s="14" customFormat="1" ht="20.100000000000001" hidden="1" customHeight="1">
      <c r="A9" s="95"/>
      <c r="B9" s="2558" t="s">
        <v>4303</v>
      </c>
      <c r="C9" s="2575" t="s">
        <v>4304</v>
      </c>
      <c r="D9" s="2574" t="s">
        <v>4305</v>
      </c>
      <c r="E9" s="2573">
        <v>45694</v>
      </c>
      <c r="F9" s="2563">
        <f t="shared" ref="F9:F20" si="1">E9+4</f>
        <v>45698</v>
      </c>
      <c r="G9" s="2561" t="s">
        <v>4306</v>
      </c>
      <c r="H9" s="2560" t="s">
        <v>4307</v>
      </c>
      <c r="I9" s="2560">
        <v>45701</v>
      </c>
      <c r="J9" s="2532"/>
      <c r="L9" s="2532">
        <v>45694</v>
      </c>
      <c r="M9" s="2532">
        <f t="shared" si="0"/>
        <v>45696</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s="14" customFormat="1" ht="20.100000000000001" hidden="1" customHeight="1">
      <c r="A10" s="95"/>
      <c r="B10" s="2558" t="s">
        <v>4308</v>
      </c>
      <c r="C10" s="2575" t="s">
        <v>4299</v>
      </c>
      <c r="D10" s="2574" t="s">
        <v>4309</v>
      </c>
      <c r="E10" s="2573">
        <v>45701</v>
      </c>
      <c r="F10" s="2563">
        <f t="shared" si="1"/>
        <v>45705</v>
      </c>
      <c r="G10" s="2561" t="s">
        <v>4310</v>
      </c>
      <c r="H10" s="2560" t="s">
        <v>4311</v>
      </c>
      <c r="I10" s="2560">
        <v>45708</v>
      </c>
      <c r="J10" s="2532"/>
      <c r="L10" s="2532">
        <v>45701</v>
      </c>
      <c r="M10" s="2532">
        <f t="shared" si="0"/>
        <v>45703</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row>
    <row r="11" spans="1:213" s="14" customFormat="1" ht="20.100000000000001" hidden="1" customHeight="1">
      <c r="A11" s="95"/>
      <c r="B11" s="2558" t="s">
        <v>4191</v>
      </c>
      <c r="C11" s="2569" t="s">
        <v>2053</v>
      </c>
      <c r="D11" s="2560" t="s">
        <v>4312</v>
      </c>
      <c r="E11" s="2561">
        <v>45708</v>
      </c>
      <c r="F11" s="2562">
        <f t="shared" si="1"/>
        <v>45712</v>
      </c>
      <c r="G11" s="2561" t="s">
        <v>1680</v>
      </c>
      <c r="H11" s="2560" t="s">
        <v>4313</v>
      </c>
      <c r="I11" s="2560">
        <v>45715</v>
      </c>
      <c r="J11" s="2532"/>
      <c r="L11" s="2532">
        <v>45708</v>
      </c>
      <c r="M11" s="2532">
        <f t="shared" si="0"/>
        <v>45710</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row>
    <row r="12" spans="1:213" s="14" customFormat="1" ht="20.100000000000001" hidden="1" customHeight="1">
      <c r="A12" s="2252" t="s">
        <v>4314</v>
      </c>
      <c r="B12" s="2558" t="s">
        <v>4193</v>
      </c>
      <c r="C12" s="2569" t="s">
        <v>4315</v>
      </c>
      <c r="D12" s="2567" t="s">
        <v>4316</v>
      </c>
      <c r="E12" s="2561">
        <v>45715</v>
      </c>
      <c r="F12" s="2563">
        <f t="shared" si="1"/>
        <v>45719</v>
      </c>
      <c r="G12" s="2568" t="s">
        <v>1573</v>
      </c>
      <c r="H12" s="2568" t="s">
        <v>4317</v>
      </c>
      <c r="I12" s="2574">
        <v>45722</v>
      </c>
      <c r="J12" s="2532"/>
      <c r="L12" s="2532">
        <v>45715</v>
      </c>
      <c r="M12" s="2532">
        <f t="shared" si="0"/>
        <v>45717</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row>
    <row r="13" spans="1:213" s="14" customFormat="1" ht="20.100000000000001" hidden="1" customHeight="1">
      <c r="A13" s="95"/>
      <c r="B13" s="2558" t="s">
        <v>4196</v>
      </c>
      <c r="C13" s="2569" t="s">
        <v>4299</v>
      </c>
      <c r="D13" s="2567" t="s">
        <v>4318</v>
      </c>
      <c r="E13" s="2561">
        <v>45722</v>
      </c>
      <c r="F13" s="2562">
        <f t="shared" si="1"/>
        <v>45726</v>
      </c>
      <c r="G13" s="2561" t="s">
        <v>4296</v>
      </c>
      <c r="H13" s="2560" t="s">
        <v>4319</v>
      </c>
      <c r="I13" s="2560">
        <v>45729</v>
      </c>
      <c r="J13" s="2532"/>
      <c r="L13" s="2532">
        <v>45722</v>
      </c>
      <c r="M13" s="2532">
        <f t="shared" si="0"/>
        <v>45724</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s="14" customFormat="1" ht="20.100000000000001" hidden="1" customHeight="1">
      <c r="A14" s="95"/>
      <c r="B14" s="2558" t="s">
        <v>4197</v>
      </c>
      <c r="C14" s="2569" t="s">
        <v>4294</v>
      </c>
      <c r="D14" s="2567" t="s">
        <v>4320</v>
      </c>
      <c r="E14" s="2565">
        <v>45722</v>
      </c>
      <c r="F14" s="2562">
        <f t="shared" si="1"/>
        <v>45726</v>
      </c>
      <c r="G14" s="2561" t="s">
        <v>4321</v>
      </c>
      <c r="H14" s="2560" t="s">
        <v>4322</v>
      </c>
      <c r="I14" s="2560">
        <v>45736</v>
      </c>
      <c r="J14" s="2532"/>
      <c r="L14" s="2532">
        <v>45729</v>
      </c>
      <c r="M14" s="2532">
        <f t="shared" si="0"/>
        <v>45731</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s="14" customFormat="1" ht="20.100000000000001" hidden="1" customHeight="1">
      <c r="A15" s="2252" t="s">
        <v>4314</v>
      </c>
      <c r="B15" s="2558" t="s">
        <v>4198</v>
      </c>
      <c r="C15" s="2569" t="s">
        <v>4304</v>
      </c>
      <c r="D15" s="2560" t="s">
        <v>4323</v>
      </c>
      <c r="E15" s="2561">
        <v>45736</v>
      </c>
      <c r="F15" s="2562">
        <f t="shared" si="1"/>
        <v>45740</v>
      </c>
      <c r="G15" s="2573" t="s">
        <v>4310</v>
      </c>
      <c r="H15" s="2574" t="s">
        <v>4324</v>
      </c>
      <c r="I15" s="2576">
        <v>45743</v>
      </c>
      <c r="J15" s="2532"/>
      <c r="L15" s="2532">
        <v>45736</v>
      </c>
      <c r="M15" s="2532">
        <f t="shared" si="0"/>
        <v>45738</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s="14" customFormat="1" ht="20.100000000000001" hidden="1" customHeight="1">
      <c r="A16" s="95"/>
      <c r="B16" s="2558" t="s">
        <v>4200</v>
      </c>
      <c r="C16" s="2569" t="s">
        <v>4315</v>
      </c>
      <c r="D16" s="2560" t="s">
        <v>4325</v>
      </c>
      <c r="E16" s="2561">
        <v>45743</v>
      </c>
      <c r="F16" s="2562">
        <f t="shared" si="1"/>
        <v>45747</v>
      </c>
      <c r="G16" s="2577" t="s">
        <v>1573</v>
      </c>
      <c r="H16" s="2577" t="s">
        <v>4326</v>
      </c>
      <c r="I16" s="2574">
        <v>45750</v>
      </c>
      <c r="J16" s="2532"/>
      <c r="L16" s="2532">
        <v>45743</v>
      </c>
      <c r="M16" s="2532">
        <f t="shared" si="0"/>
        <v>45745</v>
      </c>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s="14" customFormat="1" ht="20.100000000000001" hidden="1" customHeight="1">
      <c r="A17" s="95"/>
      <c r="B17" s="2558" t="s">
        <v>4201</v>
      </c>
      <c r="C17" s="2569" t="s">
        <v>2053</v>
      </c>
      <c r="D17" s="2560" t="s">
        <v>4327</v>
      </c>
      <c r="E17" s="2565">
        <v>45752</v>
      </c>
      <c r="F17" s="2562">
        <f t="shared" si="1"/>
        <v>45756</v>
      </c>
      <c r="G17" s="2561" t="s">
        <v>1680</v>
      </c>
      <c r="H17" s="2560" t="s">
        <v>4328</v>
      </c>
      <c r="I17" s="2560">
        <v>45757</v>
      </c>
      <c r="J17" s="2532"/>
      <c r="L17" s="2532">
        <v>45750</v>
      </c>
      <c r="M17" s="2532">
        <f t="shared" si="0"/>
        <v>45752</v>
      </c>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row>
    <row r="18" spans="1:213" s="14" customFormat="1" ht="20.100000000000001" hidden="1" customHeight="1">
      <c r="A18" s="95"/>
      <c r="B18" s="2558" t="s">
        <v>4202</v>
      </c>
      <c r="C18" s="2569" t="s">
        <v>4299</v>
      </c>
      <c r="D18" s="2560" t="s">
        <v>4329</v>
      </c>
      <c r="E18" s="2565">
        <v>45758</v>
      </c>
      <c r="F18" s="2562">
        <f t="shared" si="1"/>
        <v>45762</v>
      </c>
      <c r="G18" s="2561" t="s">
        <v>4296</v>
      </c>
      <c r="H18" s="2560" t="s">
        <v>4330</v>
      </c>
      <c r="I18" s="2560">
        <v>45769</v>
      </c>
      <c r="J18" s="2532"/>
      <c r="L18" s="2532">
        <v>45757</v>
      </c>
      <c r="M18" s="2532">
        <f t="shared" si="0"/>
        <v>45759</v>
      </c>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row>
    <row r="19" spans="1:213" s="14" customFormat="1" ht="20.100000000000001" hidden="1" customHeight="1">
      <c r="A19" s="95"/>
      <c r="B19" s="2558" t="s">
        <v>4203</v>
      </c>
      <c r="C19" s="2569" t="s">
        <v>4294</v>
      </c>
      <c r="D19" s="2560" t="s">
        <v>4331</v>
      </c>
      <c r="E19" s="2561">
        <v>45764</v>
      </c>
      <c r="F19" s="2562">
        <f t="shared" si="1"/>
        <v>45768</v>
      </c>
      <c r="G19" s="2561" t="s">
        <v>1452</v>
      </c>
      <c r="H19" s="2560" t="s">
        <v>4332</v>
      </c>
      <c r="I19" s="2560">
        <v>45776</v>
      </c>
      <c r="J19" s="2532"/>
      <c r="L19" s="2532">
        <v>45764</v>
      </c>
      <c r="M19" s="2532">
        <f t="shared" si="0"/>
        <v>45766</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row>
    <row r="20" spans="1:213" s="14" customFormat="1" ht="20.100000000000001" hidden="1" customHeight="1">
      <c r="A20" s="95"/>
      <c r="B20" s="2558" t="s">
        <v>4206</v>
      </c>
      <c r="C20" s="2569" t="s">
        <v>4304</v>
      </c>
      <c r="D20" s="2560" t="s">
        <v>4333</v>
      </c>
      <c r="E20" s="2561">
        <v>45771</v>
      </c>
      <c r="F20" s="2562">
        <f t="shared" si="1"/>
        <v>45775</v>
      </c>
      <c r="G20" s="2561" t="s">
        <v>4321</v>
      </c>
      <c r="H20" s="2560" t="s">
        <v>4334</v>
      </c>
      <c r="I20" s="2560">
        <v>45783</v>
      </c>
      <c r="J20" s="2532"/>
      <c r="L20" s="2532">
        <v>45771</v>
      </c>
      <c r="M20" s="2532">
        <f t="shared" si="0"/>
        <v>45773</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row>
    <row r="21" spans="1:213" s="14" customFormat="1" ht="20.100000000000001" hidden="1" customHeight="1">
      <c r="A21" s="95"/>
      <c r="B21" s="2558" t="s">
        <v>4208</v>
      </c>
      <c r="C21" s="2578" t="s">
        <v>4315</v>
      </c>
      <c r="D21" s="2579" t="s">
        <v>4335</v>
      </c>
      <c r="E21" s="2580">
        <v>45778</v>
      </c>
      <c r="F21" s="2581">
        <f t="shared" ref="F21:F28" si="2">E21+4</f>
        <v>45782</v>
      </c>
      <c r="G21" s="2580" t="s">
        <v>4310</v>
      </c>
      <c r="H21" s="2579" t="s">
        <v>4336</v>
      </c>
      <c r="I21" s="2579">
        <v>45790</v>
      </c>
      <c r="J21" s="2532"/>
      <c r="L21" s="2532">
        <v>45778</v>
      </c>
      <c r="M21" s="2532">
        <f t="shared" si="0"/>
        <v>45780</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row>
    <row r="22" spans="1:213" s="14" customFormat="1" ht="20.100000000000001" hidden="1" customHeight="1">
      <c r="A22" s="95"/>
      <c r="B22" s="2558" t="s">
        <v>4210</v>
      </c>
      <c r="C22" s="2569" t="s">
        <v>2053</v>
      </c>
      <c r="D22" s="2560" t="s">
        <v>4337</v>
      </c>
      <c r="E22" s="2561">
        <v>45785</v>
      </c>
      <c r="F22" s="2562">
        <f t="shared" si="2"/>
        <v>45789</v>
      </c>
      <c r="G22" s="2568" t="s">
        <v>4338</v>
      </c>
      <c r="H22" s="2574" t="s">
        <v>4339</v>
      </c>
      <c r="I22" s="2574">
        <v>45797</v>
      </c>
      <c r="J22" s="2532"/>
      <c r="L22" s="2532">
        <v>45785</v>
      </c>
      <c r="M22" s="2532">
        <f t="shared" ref="M22:M34" si="3">L22+2</f>
        <v>45787</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s="14" customFormat="1" ht="20.100000000000001" hidden="1" customHeight="1">
      <c r="A23" s="95"/>
      <c r="B23" s="2558" t="s">
        <v>4213</v>
      </c>
      <c r="C23" s="2569" t="s">
        <v>4299</v>
      </c>
      <c r="D23" s="2560" t="s">
        <v>4340</v>
      </c>
      <c r="E23" s="2561">
        <v>45792</v>
      </c>
      <c r="F23" s="2562">
        <f t="shared" si="2"/>
        <v>45796</v>
      </c>
      <c r="G23" s="2561" t="s">
        <v>4341</v>
      </c>
      <c r="H23" s="2560" t="s">
        <v>4342</v>
      </c>
      <c r="I23" s="2560">
        <v>45804</v>
      </c>
      <c r="J23" s="2532"/>
      <c r="L23" s="2532">
        <v>45792</v>
      </c>
      <c r="M23" s="2532">
        <f t="shared" si="3"/>
        <v>45794</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s="14" customFormat="1" ht="20.100000000000001" hidden="1" customHeight="1">
      <c r="A24" s="95"/>
      <c r="B24" s="2558" t="s">
        <v>3617</v>
      </c>
      <c r="C24" s="2569" t="s">
        <v>4294</v>
      </c>
      <c r="D24" s="2560" t="s">
        <v>4343</v>
      </c>
      <c r="E24" s="2561">
        <v>45799</v>
      </c>
      <c r="F24" s="2562">
        <f t="shared" si="2"/>
        <v>45803</v>
      </c>
      <c r="G24" s="2561" t="s">
        <v>1579</v>
      </c>
      <c r="H24" s="2560" t="s">
        <v>4344</v>
      </c>
      <c r="I24" s="2560">
        <v>45811</v>
      </c>
      <c r="J24" s="2532"/>
      <c r="L24" s="2532">
        <v>45799</v>
      </c>
      <c r="M24" s="2532">
        <f t="shared" si="3"/>
        <v>45801</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s="14" customFormat="1" ht="20.100000000000001" hidden="1" customHeight="1">
      <c r="A25" s="95"/>
      <c r="B25" s="2558" t="s">
        <v>3619</v>
      </c>
      <c r="C25" s="2569" t="s">
        <v>4304</v>
      </c>
      <c r="D25" s="2560" t="s">
        <v>4345</v>
      </c>
      <c r="E25" s="2565">
        <v>45808</v>
      </c>
      <c r="F25" s="2562">
        <f t="shared" si="2"/>
        <v>45812</v>
      </c>
      <c r="G25" s="2561" t="s">
        <v>4296</v>
      </c>
      <c r="H25" s="2560" t="s">
        <v>4346</v>
      </c>
      <c r="I25" s="2560">
        <v>45818</v>
      </c>
      <c r="J25" s="2532"/>
      <c r="L25" s="2532">
        <v>45806</v>
      </c>
      <c r="M25" s="2532">
        <f t="shared" si="3"/>
        <v>45808</v>
      </c>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s="14" customFormat="1" ht="20.100000000000001" hidden="1" customHeight="1">
      <c r="A26" s="95"/>
      <c r="B26" s="2558" t="s">
        <v>3621</v>
      </c>
      <c r="C26" s="2569" t="s">
        <v>4315</v>
      </c>
      <c r="D26" s="2560" t="s">
        <v>4347</v>
      </c>
      <c r="E26" s="2561">
        <v>45813</v>
      </c>
      <c r="F26" s="2562">
        <f t="shared" si="2"/>
        <v>45817</v>
      </c>
      <c r="G26" s="2561" t="s">
        <v>4321</v>
      </c>
      <c r="H26" s="2560" t="s">
        <v>4348</v>
      </c>
      <c r="I26" s="2560">
        <v>45825</v>
      </c>
      <c r="J26" s="2532"/>
      <c r="L26" s="2532">
        <v>45813</v>
      </c>
      <c r="M26" s="2532">
        <f t="shared" si="3"/>
        <v>45815</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s="14" customFormat="1" ht="20.100000000000001" hidden="1" customHeight="1">
      <c r="A27" s="95"/>
      <c r="B27" s="2558" t="s">
        <v>3623</v>
      </c>
      <c r="C27" s="2569" t="s">
        <v>2053</v>
      </c>
      <c r="D27" s="2560" t="s">
        <v>4349</v>
      </c>
      <c r="E27" s="2565">
        <v>45821</v>
      </c>
      <c r="F27" s="2562">
        <f t="shared" si="2"/>
        <v>45825</v>
      </c>
      <c r="G27" s="2561" t="s">
        <v>4310</v>
      </c>
      <c r="H27" s="2560" t="s">
        <v>4350</v>
      </c>
      <c r="I27" s="2560">
        <v>45832</v>
      </c>
      <c r="J27" s="2532"/>
      <c r="L27" s="2532">
        <v>45820</v>
      </c>
      <c r="M27" s="2532">
        <f t="shared" si="3"/>
        <v>45822</v>
      </c>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s="14" customFormat="1" ht="20.100000000000001" hidden="1" customHeight="1">
      <c r="A28" s="95"/>
      <c r="B28" s="2558" t="s">
        <v>3625</v>
      </c>
      <c r="C28" s="2569" t="s">
        <v>4299</v>
      </c>
      <c r="D28" s="2560" t="s">
        <v>4351</v>
      </c>
      <c r="E28" s="2561">
        <v>45827</v>
      </c>
      <c r="F28" s="2562">
        <f t="shared" si="2"/>
        <v>45831</v>
      </c>
      <c r="G28" s="2561" t="s">
        <v>1680</v>
      </c>
      <c r="H28" s="2560" t="s">
        <v>4352</v>
      </c>
      <c r="I28" s="2560">
        <v>45839</v>
      </c>
      <c r="J28" s="2532"/>
      <c r="L28" s="2532">
        <v>45827</v>
      </c>
      <c r="M28" s="2532">
        <f t="shared" si="3"/>
        <v>45829</v>
      </c>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s="14" customFormat="1" ht="20.100000000000001" hidden="1" customHeight="1">
      <c r="A29" s="95"/>
      <c r="B29" s="2558" t="s">
        <v>3627</v>
      </c>
      <c r="C29" s="2569" t="s">
        <v>4294</v>
      </c>
      <c r="D29" s="2560" t="s">
        <v>4353</v>
      </c>
      <c r="E29" s="2561">
        <v>45834</v>
      </c>
      <c r="F29" s="2562">
        <f t="shared" ref="F29:F34" si="4">E29+4</f>
        <v>45838</v>
      </c>
      <c r="G29" s="2582" t="s">
        <v>4354</v>
      </c>
      <c r="H29" s="2574" t="s">
        <v>4355</v>
      </c>
      <c r="I29" s="2574">
        <v>45846</v>
      </c>
      <c r="J29" s="2532"/>
      <c r="L29" s="2532">
        <v>45834</v>
      </c>
      <c r="M29" s="2532">
        <f t="shared" si="3"/>
        <v>45836</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s="14" customFormat="1" ht="20.100000000000001" hidden="1" customHeight="1">
      <c r="A30" s="95"/>
      <c r="B30" s="2558" t="s">
        <v>3629</v>
      </c>
      <c r="C30" s="2569" t="s">
        <v>4304</v>
      </c>
      <c r="D30" s="2560" t="s">
        <v>4356</v>
      </c>
      <c r="E30" s="2583">
        <v>45842</v>
      </c>
      <c r="F30" s="2562">
        <f t="shared" si="4"/>
        <v>45846</v>
      </c>
      <c r="G30" s="2582" t="s">
        <v>4357</v>
      </c>
      <c r="H30" s="2574" t="s">
        <v>4358</v>
      </c>
      <c r="I30" s="2574">
        <v>45853</v>
      </c>
      <c r="J30" s="2532"/>
      <c r="L30" s="2532">
        <v>45841</v>
      </c>
      <c r="M30" s="2532">
        <f t="shared" si="3"/>
        <v>45843</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s="14" customFormat="1" ht="20.100000000000001" hidden="1" customHeight="1">
      <c r="A31" s="95"/>
      <c r="B31" s="2558" t="s">
        <v>4228</v>
      </c>
      <c r="C31" s="2569" t="s">
        <v>4301</v>
      </c>
      <c r="D31" s="2560" t="s">
        <v>4359</v>
      </c>
      <c r="E31" s="2565">
        <v>45853</v>
      </c>
      <c r="F31" s="2562">
        <f t="shared" si="4"/>
        <v>45857</v>
      </c>
      <c r="G31" s="2561" t="s">
        <v>4296</v>
      </c>
      <c r="H31" s="2560" t="s">
        <v>4360</v>
      </c>
      <c r="I31" s="2560">
        <v>45860</v>
      </c>
      <c r="J31" s="2532"/>
      <c r="L31" s="2532">
        <v>45848</v>
      </c>
      <c r="M31" s="2532">
        <f t="shared" si="3"/>
        <v>45850</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s="14" customFormat="1" ht="20.100000000000001" hidden="1" customHeight="1">
      <c r="A32" s="95"/>
      <c r="B32" s="2558" t="s">
        <v>3633</v>
      </c>
      <c r="C32" s="2569" t="s">
        <v>2053</v>
      </c>
      <c r="D32" s="2560" t="s">
        <v>4361</v>
      </c>
      <c r="E32" s="2561">
        <v>45855</v>
      </c>
      <c r="F32" s="2562">
        <f t="shared" si="4"/>
        <v>45859</v>
      </c>
      <c r="G32" s="2561" t="s">
        <v>4321</v>
      </c>
      <c r="H32" s="2560" t="s">
        <v>4362</v>
      </c>
      <c r="I32" s="2560">
        <v>45867</v>
      </c>
      <c r="J32" s="2532"/>
      <c r="L32" s="2532">
        <v>45855</v>
      </c>
      <c r="M32" s="2532">
        <f t="shared" si="3"/>
        <v>45857</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1:213" s="14" customFormat="1" ht="20.100000000000001" hidden="1" customHeight="1">
      <c r="A33" s="95"/>
      <c r="B33" s="2558" t="s">
        <v>3637</v>
      </c>
      <c r="C33" s="2569" t="s">
        <v>4299</v>
      </c>
      <c r="D33" s="2560" t="s">
        <v>4363</v>
      </c>
      <c r="E33" s="2561">
        <v>45862</v>
      </c>
      <c r="F33" s="2562">
        <f t="shared" si="4"/>
        <v>45866</v>
      </c>
      <c r="G33" s="2577" t="s">
        <v>4364</v>
      </c>
      <c r="H33" s="2574" t="s">
        <v>4365</v>
      </c>
      <c r="I33" s="2574">
        <v>45874</v>
      </c>
      <c r="J33" s="2532"/>
      <c r="L33" s="2532">
        <v>45862</v>
      </c>
      <c r="M33" s="2532">
        <f t="shared" si="3"/>
        <v>45864</v>
      </c>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1:213" s="14" customFormat="1" ht="20.100000000000001" hidden="1" customHeight="1">
      <c r="A34" s="95"/>
      <c r="B34" s="2558" t="s">
        <v>3639</v>
      </c>
      <c r="C34" s="2569" t="s">
        <v>4294</v>
      </c>
      <c r="D34" s="2560" t="s">
        <v>4366</v>
      </c>
      <c r="E34" s="2561">
        <v>45869</v>
      </c>
      <c r="F34" s="2562">
        <f t="shared" si="4"/>
        <v>45873</v>
      </c>
      <c r="G34" s="2561" t="s">
        <v>4310</v>
      </c>
      <c r="H34" s="2560" t="s">
        <v>4367</v>
      </c>
      <c r="I34" s="2560">
        <v>45881</v>
      </c>
      <c r="J34" s="2532"/>
      <c r="L34" s="2532">
        <v>45869</v>
      </c>
      <c r="M34" s="2532">
        <f t="shared" si="3"/>
        <v>45871</v>
      </c>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1:213" s="14" customFormat="1" ht="20.100000000000001" hidden="1" customHeight="1">
      <c r="A35" s="95"/>
      <c r="B35" s="2558" t="s">
        <v>3641</v>
      </c>
      <c r="C35" s="2569" t="s">
        <v>4304</v>
      </c>
      <c r="D35" s="2560" t="s">
        <v>4368</v>
      </c>
      <c r="E35" s="2561">
        <v>45876</v>
      </c>
      <c r="F35" s="2562">
        <f t="shared" ref="F35:F37" si="5">E35+4</f>
        <v>45880</v>
      </c>
      <c r="G35" s="2561" t="s">
        <v>1680</v>
      </c>
      <c r="H35" s="2560" t="s">
        <v>4369</v>
      </c>
      <c r="I35" s="2560">
        <v>45888</v>
      </c>
      <c r="J35" s="2532"/>
      <c r="L35" s="2532">
        <v>45876</v>
      </c>
      <c r="M35" s="2532">
        <f>L35+2</f>
        <v>45878</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1:213" s="14" customFormat="1" ht="20.100000000000001" hidden="1" customHeight="1">
      <c r="A36" s="95"/>
      <c r="B36" s="2558" t="s">
        <v>3643</v>
      </c>
      <c r="C36" s="2569" t="s">
        <v>4301</v>
      </c>
      <c r="D36" s="2560" t="s">
        <v>4370</v>
      </c>
      <c r="E36" s="2561">
        <v>45883</v>
      </c>
      <c r="F36" s="2562">
        <f t="shared" si="5"/>
        <v>45887</v>
      </c>
      <c r="G36" s="2577" t="s">
        <v>4371</v>
      </c>
      <c r="H36" s="2574" t="s">
        <v>4372</v>
      </c>
      <c r="I36" s="2574">
        <v>45895</v>
      </c>
      <c r="J36" s="2532"/>
      <c r="L36" s="2532">
        <v>45883</v>
      </c>
      <c r="M36" s="2532">
        <f>L36+2</f>
        <v>45885</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1:213" s="14" customFormat="1" ht="20.100000000000001" hidden="1" customHeight="1">
      <c r="A37" s="95"/>
      <c r="B37" s="2558" t="s">
        <v>3645</v>
      </c>
      <c r="C37" s="2780" t="s">
        <v>1573</v>
      </c>
      <c r="D37" s="2568" t="s">
        <v>4373</v>
      </c>
      <c r="E37" s="2573">
        <v>45890</v>
      </c>
      <c r="F37" s="2563">
        <f t="shared" si="5"/>
        <v>45894</v>
      </c>
      <c r="G37" s="2561" t="s">
        <v>4374</v>
      </c>
      <c r="H37" s="2560" t="s">
        <v>4375</v>
      </c>
      <c r="I37" s="2574">
        <v>45902</v>
      </c>
      <c r="J37" s="2532"/>
      <c r="L37" s="2532">
        <v>45890</v>
      </c>
      <c r="M37" s="2532">
        <f>L37+2</f>
        <v>45892</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1:213" s="14" customFormat="1" ht="20.100000000000001" customHeight="1">
      <c r="A38" s="95"/>
      <c r="B38" s="2558"/>
      <c r="C38" s="2835"/>
      <c r="D38" s="2699"/>
      <c r="E38" s="2701"/>
      <c r="F38" s="2700"/>
      <c r="G38" s="2701"/>
      <c r="H38" s="2698"/>
      <c r="I38" s="2698"/>
      <c r="J38" s="2532"/>
      <c r="K38" s="2532"/>
      <c r="L38" s="2532"/>
      <c r="M38" s="814"/>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1:213" s="14" customFormat="1" ht="20.100000000000001" customHeight="1">
      <c r="A39" s="95"/>
      <c r="B39" s="2558"/>
      <c r="C39" s="2835"/>
      <c r="D39" s="2699"/>
      <c r="E39" s="2701"/>
      <c r="F39" s="2700"/>
      <c r="G39" s="2701"/>
      <c r="H39" s="2698"/>
      <c r="I39" s="2698"/>
      <c r="J39" s="2532"/>
      <c r="K39" s="2532"/>
      <c r="L39" s="2532"/>
      <c r="M39" s="814"/>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row>
    <row r="40" spans="1:213" s="14" customFormat="1" ht="20.100000000000001" hidden="1" customHeight="1">
      <c r="A40" s="95"/>
      <c r="B40" s="2558"/>
      <c r="C40" s="4620" t="s">
        <v>4290</v>
      </c>
      <c r="D40" s="4620"/>
      <c r="E40" s="4619" t="s">
        <v>100</v>
      </c>
      <c r="F40" s="3013" t="s">
        <v>4287</v>
      </c>
      <c r="G40" s="4625" t="s">
        <v>4288</v>
      </c>
      <c r="H40" s="4625" t="s">
        <v>1718</v>
      </c>
      <c r="I40" s="4619" t="s">
        <v>4289</v>
      </c>
      <c r="J40" s="2346" t="s">
        <v>908</v>
      </c>
      <c r="K40" s="2532"/>
      <c r="L40" s="2532"/>
      <c r="M40" s="814"/>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row>
    <row r="41" spans="1:213" s="14" customFormat="1" ht="20.100000000000001" hidden="1" customHeight="1" thickBot="1">
      <c r="A41" s="95"/>
      <c r="B41" s="2677" t="s">
        <v>3631</v>
      </c>
      <c r="C41" s="4620"/>
      <c r="D41" s="4620"/>
      <c r="E41" s="4619"/>
      <c r="F41" s="3025" t="s">
        <v>4292</v>
      </c>
      <c r="G41" s="4625"/>
      <c r="H41" s="4625"/>
      <c r="I41" s="4619"/>
      <c r="J41" s="2666" t="s">
        <v>4376</v>
      </c>
      <c r="K41" s="2532"/>
      <c r="L41" s="2658" t="s">
        <v>4377</v>
      </c>
      <c r="M41" s="2658" t="s">
        <v>4021</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row>
    <row r="42" spans="1:213" s="14" customFormat="1" ht="20.100000000000001" hidden="1" customHeight="1" thickTop="1">
      <c r="A42" s="95"/>
      <c r="B42" s="2558" t="s">
        <v>3647</v>
      </c>
      <c r="C42" s="3023" t="s">
        <v>2053</v>
      </c>
      <c r="D42" s="2981" t="s">
        <v>4378</v>
      </c>
      <c r="E42" s="3024">
        <v>45897</v>
      </c>
      <c r="F42" s="3024">
        <f t="shared" ref="F42:F56" si="6">E42+4</f>
        <v>45901</v>
      </c>
      <c r="G42" s="2834" t="s">
        <v>4321</v>
      </c>
      <c r="H42" s="2693" t="s">
        <v>4379</v>
      </c>
      <c r="I42" s="2693">
        <v>45909</v>
      </c>
      <c r="J42" s="2696">
        <f t="shared" ref="J42:J48" si="7">I42+17</f>
        <v>45926</v>
      </c>
      <c r="L42" s="2532">
        <v>45897</v>
      </c>
      <c r="M42" s="2532">
        <f t="shared" ref="M42:M49" si="8">L42+2</f>
        <v>45899</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row>
    <row r="43" spans="1:213" s="14" customFormat="1" ht="20.100000000000001" hidden="1" customHeight="1">
      <c r="A43" s="95"/>
      <c r="B43" s="2558" t="s">
        <v>3649</v>
      </c>
      <c r="C43" s="2663" t="s">
        <v>4299</v>
      </c>
      <c r="D43" s="2981" t="s">
        <v>4380</v>
      </c>
      <c r="E43" s="2982">
        <v>45904</v>
      </c>
      <c r="F43" s="2982">
        <f t="shared" si="6"/>
        <v>45908</v>
      </c>
      <c r="G43" s="2577" t="s">
        <v>4381</v>
      </c>
      <c r="H43" s="2560" t="s">
        <v>4382</v>
      </c>
      <c r="I43" s="2576">
        <v>45916</v>
      </c>
      <c r="J43" s="2696">
        <f t="shared" si="7"/>
        <v>45933</v>
      </c>
      <c r="L43" s="2532">
        <v>45904</v>
      </c>
      <c r="M43" s="2532">
        <f t="shared" si="8"/>
        <v>45906</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row>
    <row r="44" spans="1:213" s="14" customFormat="1" ht="20.100000000000001" hidden="1" customHeight="1">
      <c r="A44" s="95" t="s">
        <v>4383</v>
      </c>
      <c r="B44" s="2558" t="s">
        <v>3651</v>
      </c>
      <c r="C44" s="2663" t="s">
        <v>4294</v>
      </c>
      <c r="D44" s="2981" t="s">
        <v>4384</v>
      </c>
      <c r="E44" s="2982">
        <v>45913</v>
      </c>
      <c r="F44" s="2982">
        <f t="shared" si="6"/>
        <v>45917</v>
      </c>
      <c r="G44" s="2561" t="s">
        <v>4385</v>
      </c>
      <c r="H44" s="2560" t="s">
        <v>4386</v>
      </c>
      <c r="I44" s="2560">
        <v>45923</v>
      </c>
      <c r="J44" s="2696">
        <f t="shared" si="7"/>
        <v>45940</v>
      </c>
      <c r="L44" s="2532">
        <v>45911</v>
      </c>
      <c r="M44" s="2532">
        <f t="shared" si="8"/>
        <v>45913</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row>
    <row r="45" spans="1:213" s="14" customFormat="1" ht="20.100000000000001" hidden="1" customHeight="1">
      <c r="A45" s="95" t="s">
        <v>4387</v>
      </c>
      <c r="B45" s="2558" t="s">
        <v>3653</v>
      </c>
      <c r="C45" s="2663" t="s">
        <v>4304</v>
      </c>
      <c r="D45" s="2981" t="s">
        <v>4388</v>
      </c>
      <c r="E45" s="2982">
        <v>45918</v>
      </c>
      <c r="F45" s="2982">
        <f t="shared" si="6"/>
        <v>45922</v>
      </c>
      <c r="G45" s="2577" t="s">
        <v>4338</v>
      </c>
      <c r="H45" s="2560" t="s">
        <v>4389</v>
      </c>
      <c r="I45" s="2576">
        <v>45930</v>
      </c>
      <c r="J45" s="2696">
        <f t="shared" si="7"/>
        <v>45947</v>
      </c>
      <c r="L45" s="2532">
        <v>45918</v>
      </c>
      <c r="M45" s="2532">
        <f t="shared" si="8"/>
        <v>45920</v>
      </c>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row>
    <row r="46" spans="1:213" s="14" customFormat="1" ht="20.100000000000001" hidden="1" customHeight="1">
      <c r="A46" s="95" t="s">
        <v>4390</v>
      </c>
      <c r="B46" s="2558" t="s">
        <v>3655</v>
      </c>
      <c r="C46" s="2663" t="s">
        <v>4301</v>
      </c>
      <c r="D46" s="2981" t="s">
        <v>4391</v>
      </c>
      <c r="E46" s="2982">
        <v>45925</v>
      </c>
      <c r="F46" s="2982">
        <f t="shared" si="6"/>
        <v>45929</v>
      </c>
      <c r="G46" s="2561" t="s">
        <v>4392</v>
      </c>
      <c r="H46" s="2560" t="s">
        <v>4393</v>
      </c>
      <c r="I46" s="2560">
        <v>45937</v>
      </c>
      <c r="J46" s="2696">
        <f t="shared" si="7"/>
        <v>45954</v>
      </c>
      <c r="L46" s="2532">
        <v>45925</v>
      </c>
      <c r="M46" s="2532">
        <f t="shared" si="8"/>
        <v>45927</v>
      </c>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row>
    <row r="47" spans="1:213" s="14" customFormat="1" ht="20.100000000000001" hidden="1" customHeight="1">
      <c r="A47" s="95" t="s">
        <v>4394</v>
      </c>
      <c r="B47" s="2558" t="s">
        <v>3657</v>
      </c>
      <c r="C47" s="2663" t="s">
        <v>2053</v>
      </c>
      <c r="D47" s="2981" t="s">
        <v>4395</v>
      </c>
      <c r="E47" s="2982">
        <v>45937</v>
      </c>
      <c r="F47" s="2982">
        <f t="shared" si="6"/>
        <v>45941</v>
      </c>
      <c r="G47" s="2577" t="s">
        <v>4357</v>
      </c>
      <c r="H47" s="2560" t="s">
        <v>4396</v>
      </c>
      <c r="I47" s="2576">
        <v>45944</v>
      </c>
      <c r="J47" s="2696">
        <f t="shared" si="7"/>
        <v>45961</v>
      </c>
      <c r="L47" s="2532">
        <v>45932</v>
      </c>
      <c r="M47" s="2532">
        <f t="shared" si="8"/>
        <v>45934</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row>
    <row r="48" spans="1:213" s="14" customFormat="1" ht="20.100000000000001" hidden="1" customHeight="1">
      <c r="A48" s="95"/>
      <c r="B48" s="2558" t="s">
        <v>3659</v>
      </c>
      <c r="C48" s="2663" t="s">
        <v>4299</v>
      </c>
      <c r="D48" s="2981" t="s">
        <v>4397</v>
      </c>
      <c r="E48" s="2982">
        <v>45941</v>
      </c>
      <c r="F48" s="2982">
        <f t="shared" si="6"/>
        <v>45945</v>
      </c>
      <c r="G48" s="2561" t="s">
        <v>1432</v>
      </c>
      <c r="H48" s="2560" t="s">
        <v>4398</v>
      </c>
      <c r="I48" s="2560">
        <v>45951</v>
      </c>
      <c r="J48" s="2696">
        <f t="shared" si="7"/>
        <v>45968</v>
      </c>
      <c r="L48" s="2532">
        <v>45939</v>
      </c>
      <c r="M48" s="2532">
        <f t="shared" si="8"/>
        <v>45941</v>
      </c>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row>
    <row r="49" spans="1:213" s="14" customFormat="1" ht="20.100000000000001" hidden="1" customHeight="1">
      <c r="A49" s="2778"/>
      <c r="B49" s="1376">
        <f t="shared" ref="B49:B59" si="9">WEEKNUM(M49)</f>
        <v>42</v>
      </c>
      <c r="C49" s="2663" t="s">
        <v>4294</v>
      </c>
      <c r="D49" s="2981" t="s">
        <v>4399</v>
      </c>
      <c r="E49" s="2982">
        <v>45948</v>
      </c>
      <c r="F49" s="2982">
        <f t="shared" si="6"/>
        <v>45952</v>
      </c>
      <c r="G49" s="2981" t="s">
        <v>4400</v>
      </c>
      <c r="H49" s="2981" t="s">
        <v>4401</v>
      </c>
      <c r="I49" s="2989" t="s">
        <v>1581</v>
      </c>
      <c r="J49" s="2910" t="e">
        <f>#REF!+4</f>
        <v>#REF!</v>
      </c>
      <c r="L49" s="87">
        <v>45946</v>
      </c>
      <c r="M49" s="87">
        <f t="shared" si="8"/>
        <v>45948</v>
      </c>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row>
    <row r="50" spans="1:213" s="14" customFormat="1" ht="20.100000000000001" hidden="1" customHeight="1">
      <c r="A50" s="2778"/>
      <c r="B50" s="1376">
        <f t="shared" si="9"/>
        <v>43</v>
      </c>
      <c r="C50" s="2663" t="s">
        <v>4304</v>
      </c>
      <c r="D50" s="2981" t="s">
        <v>4402</v>
      </c>
      <c r="E50" s="2982">
        <v>45953</v>
      </c>
      <c r="F50" s="2989" t="s">
        <v>1581</v>
      </c>
      <c r="G50" s="825" t="s">
        <v>4321</v>
      </c>
      <c r="H50" s="2576" t="s">
        <v>4403</v>
      </c>
      <c r="I50" s="2576">
        <v>45944</v>
      </c>
      <c r="J50" s="2910">
        <f>I50+17</f>
        <v>45961</v>
      </c>
      <c r="L50" s="87">
        <f t="shared" ref="L50:L59" si="10">L49+7</f>
        <v>45953</v>
      </c>
      <c r="M50" s="87">
        <f t="shared" ref="M50:M59" si="11">L50+2</f>
        <v>45955</v>
      </c>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row>
    <row r="51" spans="1:213" s="14" customFormat="1" ht="20.100000000000001" hidden="1" customHeight="1" thickTop="1">
      <c r="A51" s="2778"/>
      <c r="B51" s="1376">
        <f t="shared" si="9"/>
        <v>44</v>
      </c>
      <c r="C51" s="2663" t="s">
        <v>4301</v>
      </c>
      <c r="D51" s="2981" t="s">
        <v>4404</v>
      </c>
      <c r="E51" s="2982">
        <v>45960</v>
      </c>
      <c r="F51" s="2982">
        <f t="shared" si="6"/>
        <v>45964</v>
      </c>
      <c r="G51" s="2981" t="s">
        <v>4392</v>
      </c>
      <c r="H51" s="2981" t="s">
        <v>4405</v>
      </c>
      <c r="I51" s="2982">
        <v>45974</v>
      </c>
      <c r="J51" s="2982">
        <f>I51+17</f>
        <v>45991</v>
      </c>
      <c r="L51" s="87">
        <f t="shared" si="10"/>
        <v>45960</v>
      </c>
      <c r="M51" s="87">
        <f t="shared" si="11"/>
        <v>45962</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row>
    <row r="52" spans="1:213" s="14" customFormat="1" ht="20.100000000000001" hidden="1" customHeight="1" thickTop="1">
      <c r="A52" s="2778"/>
      <c r="B52" s="1376">
        <f t="shared" si="9"/>
        <v>45</v>
      </c>
      <c r="C52" s="2663" t="s">
        <v>2053</v>
      </c>
      <c r="D52" s="2981" t="s">
        <v>4406</v>
      </c>
      <c r="E52" s="2982">
        <v>45970</v>
      </c>
      <c r="F52" s="2982">
        <f t="shared" si="6"/>
        <v>45974</v>
      </c>
      <c r="G52" s="2981" t="s">
        <v>4385</v>
      </c>
      <c r="H52" s="2981" t="s">
        <v>4407</v>
      </c>
      <c r="I52" s="3046" t="s">
        <v>1581</v>
      </c>
      <c r="J52" s="3037"/>
      <c r="L52" s="87">
        <f t="shared" si="10"/>
        <v>45967</v>
      </c>
      <c r="M52" s="87">
        <f t="shared" si="11"/>
        <v>45969</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row>
    <row r="53" spans="1:213" s="14" customFormat="1" ht="20.100000000000001" hidden="1" customHeight="1" thickTop="1">
      <c r="A53" s="2778"/>
      <c r="B53" s="1376">
        <f t="shared" si="9"/>
        <v>46</v>
      </c>
      <c r="C53" s="2663" t="s">
        <v>4299</v>
      </c>
      <c r="D53" s="2981" t="s">
        <v>4408</v>
      </c>
      <c r="E53" s="2982">
        <v>45974</v>
      </c>
      <c r="F53" s="2982">
        <f t="shared" si="6"/>
        <v>45978</v>
      </c>
      <c r="G53" s="2982" t="s">
        <v>1680</v>
      </c>
      <c r="H53" s="2981" t="s">
        <v>4409</v>
      </c>
      <c r="I53" s="2982">
        <v>45986</v>
      </c>
      <c r="J53" s="2982">
        <f>I53+17</f>
        <v>46003</v>
      </c>
      <c r="L53" s="87">
        <f t="shared" si="10"/>
        <v>45974</v>
      </c>
      <c r="M53" s="87">
        <f t="shared" si="11"/>
        <v>45976</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row>
    <row r="54" spans="1:213" s="14" customFormat="1" ht="20.100000000000001" hidden="1" customHeight="1" thickTop="1">
      <c r="A54" s="2778"/>
      <c r="B54" s="1376">
        <f t="shared" si="9"/>
        <v>47</v>
      </c>
      <c r="C54" s="2663" t="s">
        <v>4410</v>
      </c>
      <c r="D54" s="2981" t="s">
        <v>4411</v>
      </c>
      <c r="E54" s="2982">
        <v>45988</v>
      </c>
      <c r="F54" s="2982">
        <f t="shared" si="6"/>
        <v>45992</v>
      </c>
      <c r="G54" s="2981" t="s">
        <v>4412</v>
      </c>
      <c r="H54" s="2981" t="s">
        <v>4413</v>
      </c>
      <c r="I54" s="2982">
        <v>45996</v>
      </c>
      <c r="J54" s="2982">
        <f>I54+17</f>
        <v>46013</v>
      </c>
      <c r="L54" s="87">
        <f t="shared" si="10"/>
        <v>45981</v>
      </c>
      <c r="M54" s="87">
        <f t="shared" si="11"/>
        <v>45983</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row>
    <row r="55" spans="1:213" s="14" customFormat="1" ht="20.100000000000001" hidden="1" customHeight="1" thickTop="1">
      <c r="A55" s="2778" t="s">
        <v>4304</v>
      </c>
      <c r="B55" s="1376">
        <f t="shared" si="9"/>
        <v>48</v>
      </c>
      <c r="C55" s="2663" t="s">
        <v>4414</v>
      </c>
      <c r="D55" s="2981" t="s">
        <v>4415</v>
      </c>
      <c r="E55" s="2982">
        <v>45991</v>
      </c>
      <c r="F55" s="2982">
        <f t="shared" si="6"/>
        <v>45995</v>
      </c>
      <c r="G55" s="3333" t="s">
        <v>1573</v>
      </c>
      <c r="H55" s="2981" t="s">
        <v>4416</v>
      </c>
      <c r="I55" s="3037"/>
      <c r="J55" s="3037"/>
      <c r="L55" s="87">
        <f t="shared" si="10"/>
        <v>45988</v>
      </c>
      <c r="M55" s="87">
        <f t="shared" si="11"/>
        <v>45990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row>
    <row r="56" spans="1:213" s="14" customFormat="1" ht="20.100000000000001" hidden="1" customHeight="1" thickTop="1">
      <c r="A56" s="2778" t="s">
        <v>4301</v>
      </c>
      <c r="B56" s="1376">
        <f t="shared" si="9"/>
        <v>49</v>
      </c>
      <c r="C56" s="2663" t="s">
        <v>4417</v>
      </c>
      <c r="D56" s="2981" t="s">
        <v>4418</v>
      </c>
      <c r="E56" s="2982">
        <v>45996</v>
      </c>
      <c r="F56" s="2982">
        <f t="shared" si="6"/>
        <v>46000</v>
      </c>
      <c r="G56" s="3350" t="s">
        <v>4419</v>
      </c>
      <c r="H56" s="2981" t="s">
        <v>4420</v>
      </c>
      <c r="I56" s="2982">
        <v>46007</v>
      </c>
      <c r="J56" s="2982">
        <f>I56+17</f>
        <v>46024</v>
      </c>
      <c r="L56" s="87">
        <f t="shared" si="10"/>
        <v>45995</v>
      </c>
      <c r="M56" s="87">
        <f t="shared" si="11"/>
        <v>45997</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row>
    <row r="57" spans="1:213" s="14" customFormat="1" ht="20.100000000000001" hidden="1" customHeight="1" thickTop="1">
      <c r="A57" s="2778"/>
      <c r="B57" s="1376">
        <f t="shared" si="9"/>
        <v>50</v>
      </c>
      <c r="C57" s="2663" t="s">
        <v>2053</v>
      </c>
      <c r="D57" s="2981" t="s">
        <v>4421</v>
      </c>
      <c r="E57" s="2982">
        <v>46003</v>
      </c>
      <c r="F57" s="2982">
        <f t="shared" ref="F57:F60" si="12">E57+4</f>
        <v>46007</v>
      </c>
      <c r="G57" s="3350" t="s">
        <v>4321</v>
      </c>
      <c r="H57" s="2981" t="s">
        <v>4422</v>
      </c>
      <c r="I57" s="2982">
        <v>46014</v>
      </c>
      <c r="J57" s="2982">
        <f>I57+17</f>
        <v>46031</v>
      </c>
      <c r="L57" s="87">
        <f t="shared" si="10"/>
        <v>46002</v>
      </c>
      <c r="M57" s="87">
        <f t="shared" si="11"/>
        <v>46004</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row>
    <row r="58" spans="1:213" s="14" customFormat="1" ht="20.100000000000001" hidden="1" customHeight="1" thickTop="1">
      <c r="A58" s="2778"/>
      <c r="B58" s="1376">
        <f t="shared" si="9"/>
        <v>51</v>
      </c>
      <c r="C58" s="2663" t="s">
        <v>4299</v>
      </c>
      <c r="D58" s="2981" t="s">
        <v>4423</v>
      </c>
      <c r="E58" s="2982">
        <v>46010</v>
      </c>
      <c r="F58" s="2982">
        <f t="shared" si="12"/>
        <v>46014</v>
      </c>
      <c r="G58" s="2982" t="s">
        <v>4424</v>
      </c>
      <c r="H58" s="2981" t="s">
        <v>4425</v>
      </c>
      <c r="I58" s="2989" t="s">
        <v>1581</v>
      </c>
      <c r="J58" s="3037"/>
      <c r="L58" s="87">
        <f t="shared" si="10"/>
        <v>46009</v>
      </c>
      <c r="M58" s="87">
        <f t="shared" si="11"/>
        <v>46011</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row>
    <row r="59" spans="1:213" s="14" customFormat="1" ht="20.100000000000001" hidden="1" customHeight="1" thickTop="1">
      <c r="A59" s="2778" t="s">
        <v>4426</v>
      </c>
      <c r="B59" s="1376">
        <f t="shared" si="9"/>
        <v>52</v>
      </c>
      <c r="C59" s="2922" t="s">
        <v>1573</v>
      </c>
      <c r="D59" s="2981" t="s">
        <v>4427</v>
      </c>
      <c r="E59" s="3037"/>
      <c r="F59" s="3037"/>
      <c r="G59" s="3350" t="s">
        <v>4428</v>
      </c>
      <c r="H59" s="2981" t="s">
        <v>4429</v>
      </c>
      <c r="I59" s="2982">
        <v>46028</v>
      </c>
      <c r="J59" s="2982">
        <f>I59+17</f>
        <v>46045</v>
      </c>
      <c r="L59" s="87">
        <f t="shared" si="10"/>
        <v>46016</v>
      </c>
      <c r="M59" s="87">
        <f t="shared" si="11"/>
        <v>46018</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row>
    <row r="60" spans="1:213" s="14" customFormat="1" ht="20.100000000000001" hidden="1" customHeight="1" thickTop="1">
      <c r="A60" s="2778" t="s">
        <v>4414</v>
      </c>
      <c r="B60" s="1376">
        <f t="shared" ref="B60:B66" si="13">WEEKNUM(M60)</f>
        <v>1</v>
      </c>
      <c r="C60" s="2663" t="s">
        <v>4410</v>
      </c>
      <c r="D60" s="2981" t="s">
        <v>4430</v>
      </c>
      <c r="E60" s="2982">
        <v>46024</v>
      </c>
      <c r="F60" s="2982">
        <f t="shared" si="12"/>
        <v>46028</v>
      </c>
      <c r="G60" s="3350" t="s">
        <v>1680</v>
      </c>
      <c r="H60" s="2981" t="s">
        <v>4431</v>
      </c>
      <c r="I60" s="3046" t="s">
        <v>1581</v>
      </c>
      <c r="J60" s="3037"/>
      <c r="L60" s="87">
        <f t="shared" ref="L60:L66" si="14">L59+7</f>
        <v>46023</v>
      </c>
      <c r="M60" s="87">
        <f t="shared" ref="M60:M66" si="15">L60+2</f>
        <v>46025</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row>
    <row r="61" spans="1:213" s="14" customFormat="1" ht="20.100000000000001" hidden="1" customHeight="1" thickTop="1">
      <c r="A61" s="2778" t="s">
        <v>4414</v>
      </c>
      <c r="B61" s="1376">
        <f t="shared" si="13"/>
        <v>2</v>
      </c>
      <c r="C61" s="2663" t="s">
        <v>4417</v>
      </c>
      <c r="D61" s="2981" t="s">
        <v>4432</v>
      </c>
      <c r="E61" s="2982">
        <v>46031</v>
      </c>
      <c r="F61" s="2982">
        <f t="shared" ref="F61:F66" si="16">E61+4</f>
        <v>46035</v>
      </c>
      <c r="G61" s="2982" t="s">
        <v>1500</v>
      </c>
      <c r="H61" s="2981" t="s">
        <v>4433</v>
      </c>
      <c r="I61" s="2982">
        <v>45677</v>
      </c>
      <c r="J61" s="2982">
        <f>I61+17</f>
        <v>45694</v>
      </c>
      <c r="L61" s="87">
        <f t="shared" si="14"/>
        <v>46030</v>
      </c>
      <c r="M61" s="87">
        <f t="shared" si="15"/>
        <v>46032</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row>
    <row r="62" spans="1:213" s="14" customFormat="1" ht="20.100000000000001" hidden="1" customHeight="1" thickTop="1">
      <c r="A62" s="2778" t="s">
        <v>4434</v>
      </c>
      <c r="B62" s="1376">
        <f t="shared" si="13"/>
        <v>3</v>
      </c>
      <c r="C62" s="2922" t="s">
        <v>1573</v>
      </c>
      <c r="D62" s="2981" t="s">
        <v>4435</v>
      </c>
      <c r="E62" s="3037"/>
      <c r="F62" s="3037"/>
      <c r="G62" s="2982" t="s">
        <v>4436</v>
      </c>
      <c r="H62" s="2981" t="s">
        <v>4437</v>
      </c>
      <c r="I62" s="2982">
        <v>45684</v>
      </c>
      <c r="J62" s="2982">
        <f>I62+17</f>
        <v>45701</v>
      </c>
      <c r="L62" s="87">
        <f t="shared" si="14"/>
        <v>46037</v>
      </c>
      <c r="M62" s="87">
        <f t="shared" si="15"/>
        <v>46039</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row>
    <row r="63" spans="1:213" s="14" customFormat="1" ht="20.100000000000001" hidden="1" customHeight="1" thickTop="1">
      <c r="A63" s="2778"/>
      <c r="B63" s="1376">
        <f t="shared" si="13"/>
        <v>4</v>
      </c>
      <c r="C63" s="2663" t="s">
        <v>2053</v>
      </c>
      <c r="D63" s="2981" t="s">
        <v>4438</v>
      </c>
      <c r="E63" s="2982">
        <v>46046</v>
      </c>
      <c r="F63" s="2982">
        <f t="shared" si="16"/>
        <v>46050</v>
      </c>
      <c r="G63" s="3350" t="s">
        <v>4419</v>
      </c>
      <c r="H63" s="2981" t="s">
        <v>4439</v>
      </c>
      <c r="I63" s="2982">
        <f>I62+7</f>
        <v>45691</v>
      </c>
      <c r="J63" s="2982">
        <f>I63+17</f>
        <v>45708</v>
      </c>
      <c r="L63" s="87">
        <f t="shared" si="14"/>
        <v>46044</v>
      </c>
      <c r="M63" s="87">
        <f t="shared" si="15"/>
        <v>46046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row>
    <row r="64" spans="1:213" s="14" customFormat="1" ht="20.100000000000001" hidden="1" customHeight="1" thickTop="1">
      <c r="A64" s="2778"/>
      <c r="B64" s="1376">
        <f t="shared" si="13"/>
        <v>5</v>
      </c>
      <c r="C64" s="2663" t="s">
        <v>4299</v>
      </c>
      <c r="D64" s="2981" t="s">
        <v>4440</v>
      </c>
      <c r="E64" s="2982">
        <v>46056</v>
      </c>
      <c r="F64" s="2982">
        <f t="shared" si="16"/>
        <v>46060</v>
      </c>
      <c r="G64" s="3350" t="s">
        <v>4321</v>
      </c>
      <c r="H64" s="2981" t="s">
        <v>4441</v>
      </c>
      <c r="I64" s="2982">
        <f>I63+7</f>
        <v>45698</v>
      </c>
      <c r="J64" s="2982">
        <f>I64+17</f>
        <v>45715</v>
      </c>
      <c r="L64" s="87">
        <f t="shared" si="14"/>
        <v>46051</v>
      </c>
      <c r="M64" s="87">
        <f t="shared" si="15"/>
        <v>46053</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row>
    <row r="65" spans="1:213" s="14" customFormat="1" ht="20.100000000000001" hidden="1" customHeight="1" thickTop="1">
      <c r="A65" s="2778"/>
      <c r="B65" s="1376">
        <f t="shared" si="13"/>
        <v>6</v>
      </c>
      <c r="C65" s="2663" t="s">
        <v>4410</v>
      </c>
      <c r="D65" s="2981" t="s">
        <v>4442</v>
      </c>
      <c r="E65" s="2982">
        <v>46059</v>
      </c>
      <c r="F65" s="2982">
        <f t="shared" si="16"/>
        <v>46063</v>
      </c>
      <c r="G65" s="3037"/>
      <c r="H65" s="2985"/>
      <c r="I65" s="3037"/>
      <c r="J65" s="3037"/>
      <c r="L65" s="87">
        <f t="shared" si="14"/>
        <v>46058</v>
      </c>
      <c r="M65" s="87">
        <f t="shared" si="15"/>
        <v>46060</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row>
    <row r="66" spans="1:213" s="14" customFormat="1" ht="20.100000000000001" hidden="1" customHeight="1">
      <c r="A66" s="2778" t="s">
        <v>4414</v>
      </c>
      <c r="B66" s="1376">
        <f t="shared" si="13"/>
        <v>7</v>
      </c>
      <c r="C66" s="2663" t="s">
        <v>4417</v>
      </c>
      <c r="D66" s="2981" t="s">
        <v>4443</v>
      </c>
      <c r="E66" s="2982">
        <v>45700</v>
      </c>
      <c r="F66" s="2982">
        <f t="shared" si="16"/>
        <v>45704</v>
      </c>
      <c r="G66" s="3729"/>
      <c r="H66" s="2985"/>
      <c r="I66" s="3037"/>
      <c r="J66" s="3037"/>
      <c r="L66" s="87">
        <f t="shared" si="14"/>
        <v>46065</v>
      </c>
      <c r="M66" s="87">
        <f t="shared" si="15"/>
        <v>46067</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row>
    <row r="67" spans="1:213" s="14" customFormat="1" ht="20.100000000000001" hidden="1" customHeight="1">
      <c r="A67" s="2778"/>
      <c r="B67" s="1376">
        <f t="shared" ref="B67:B72" si="17">WEEKNUM(M67)</f>
        <v>8</v>
      </c>
      <c r="C67" s="2663" t="s">
        <v>4444</v>
      </c>
      <c r="D67" s="2981" t="s">
        <v>4445</v>
      </c>
      <c r="E67" s="2982">
        <v>46072</v>
      </c>
      <c r="F67" s="2982">
        <f t="shared" ref="F67:F72" si="18">E67+4</f>
        <v>46076</v>
      </c>
      <c r="G67" s="3350" t="s">
        <v>1680</v>
      </c>
      <c r="H67" s="2981" t="s">
        <v>4446</v>
      </c>
      <c r="I67" s="2982">
        <v>45719</v>
      </c>
      <c r="J67" s="2982">
        <f>I67+17</f>
        <v>45736</v>
      </c>
      <c r="L67" s="87">
        <f t="shared" ref="L67:L72" si="19">L66+7</f>
        <v>46072</v>
      </c>
      <c r="M67" s="87">
        <f t="shared" ref="M67:M72" si="20">L67+2</f>
        <v>46074</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row>
    <row r="68" spans="1:213" s="14" customFormat="1" ht="20.100000000000001" hidden="1" customHeight="1">
      <c r="A68" s="2778"/>
      <c r="B68" s="1376">
        <f t="shared" si="17"/>
        <v>9</v>
      </c>
      <c r="C68" s="2663" t="s">
        <v>2053</v>
      </c>
      <c r="D68" s="2981" t="s">
        <v>4447</v>
      </c>
      <c r="E68" s="2982">
        <v>46079</v>
      </c>
      <c r="F68" s="2982">
        <f t="shared" si="18"/>
        <v>46083</v>
      </c>
      <c r="G68" s="3350" t="s">
        <v>1500</v>
      </c>
      <c r="H68" s="2981" t="s">
        <v>4448</v>
      </c>
      <c r="I68" s="2982">
        <v>46091</v>
      </c>
      <c r="J68" s="2982">
        <f>I68+17</f>
        <v>46108</v>
      </c>
      <c r="L68" s="87">
        <f t="shared" si="19"/>
        <v>46079</v>
      </c>
      <c r="M68" s="87">
        <f t="shared" si="20"/>
        <v>46081</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row>
    <row r="69" spans="1:213" s="14" customFormat="1" ht="20.100000000000001" hidden="1" customHeight="1">
      <c r="A69" s="2778"/>
      <c r="B69" s="1376">
        <f t="shared" si="17"/>
        <v>10</v>
      </c>
      <c r="C69" s="2663" t="s">
        <v>4299</v>
      </c>
      <c r="D69" s="2981" t="s">
        <v>4449</v>
      </c>
      <c r="E69" s="2982">
        <v>46086</v>
      </c>
      <c r="F69" s="2982">
        <f t="shared" si="18"/>
        <v>46090</v>
      </c>
      <c r="G69" s="2982" t="s">
        <v>4436</v>
      </c>
      <c r="H69" s="2981" t="s">
        <v>4450</v>
      </c>
      <c r="I69" s="2982">
        <v>46098</v>
      </c>
      <c r="J69" s="2982">
        <f>I69+17</f>
        <v>46115</v>
      </c>
      <c r="L69" s="87">
        <f t="shared" si="19"/>
        <v>46086</v>
      </c>
      <c r="M69" s="87">
        <f t="shared" si="20"/>
        <v>46088</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row>
    <row r="70" spans="1:213" s="14" customFormat="1" ht="20.100000000000001" hidden="1" customHeight="1">
      <c r="A70" s="2778"/>
      <c r="B70" s="1376">
        <f t="shared" si="17"/>
        <v>11</v>
      </c>
      <c r="C70" s="2663" t="s">
        <v>4410</v>
      </c>
      <c r="D70" s="2981" t="s">
        <v>4451</v>
      </c>
      <c r="E70" s="2982">
        <v>46093</v>
      </c>
      <c r="F70" s="2982">
        <f t="shared" si="18"/>
        <v>46097</v>
      </c>
      <c r="G70" s="3350" t="s">
        <v>4419</v>
      </c>
      <c r="H70" s="2981" t="s">
        <v>4452</v>
      </c>
      <c r="I70" s="2982">
        <v>46105</v>
      </c>
      <c r="J70" s="2982">
        <f>I70+17</f>
        <v>46122</v>
      </c>
      <c r="L70" s="87">
        <f t="shared" si="19"/>
        <v>46093</v>
      </c>
      <c r="M70" s="87">
        <f t="shared" si="20"/>
        <v>46095</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row>
    <row r="71" spans="1:213" s="14" customFormat="1" ht="20.100000000000001" hidden="1" customHeight="1">
      <c r="A71" s="2778" t="s">
        <v>4414</v>
      </c>
      <c r="B71" s="1376">
        <f t="shared" si="17"/>
        <v>12</v>
      </c>
      <c r="C71" s="2663" t="s">
        <v>4417</v>
      </c>
      <c r="D71" s="2981" t="s">
        <v>4453</v>
      </c>
      <c r="E71" s="2982">
        <v>46100</v>
      </c>
      <c r="F71" s="2982">
        <f t="shared" si="18"/>
        <v>46104</v>
      </c>
      <c r="G71" s="3350" t="s">
        <v>4321</v>
      </c>
      <c r="H71" s="2981" t="s">
        <v>4454</v>
      </c>
      <c r="I71" s="2982">
        <v>46112</v>
      </c>
      <c r="J71" s="2982">
        <f>I71+17</f>
        <v>46129</v>
      </c>
      <c r="L71" s="87">
        <f t="shared" si="19"/>
        <v>46100</v>
      </c>
      <c r="M71" s="87">
        <f t="shared" si="20"/>
        <v>46102</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row>
    <row r="72" spans="1:213" s="14" customFormat="1" ht="20.100000000000001" hidden="1" customHeight="1">
      <c r="A72" s="2778"/>
      <c r="B72" s="1376">
        <f t="shared" si="17"/>
        <v>13</v>
      </c>
      <c r="C72" s="2663" t="s">
        <v>4444</v>
      </c>
      <c r="D72" s="2981" t="s">
        <v>4455</v>
      </c>
      <c r="E72" s="2982">
        <v>46107</v>
      </c>
      <c r="F72" s="2982">
        <f t="shared" si="18"/>
        <v>46111</v>
      </c>
      <c r="G72" s="3350"/>
      <c r="H72" s="2981"/>
      <c r="I72" s="2982"/>
      <c r="J72" s="2982"/>
      <c r="L72" s="87">
        <f t="shared" si="19"/>
        <v>46107</v>
      </c>
      <c r="M72" s="87">
        <f t="shared" si="20"/>
        <v>46109</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row>
    <row r="73" spans="1:213" s="14" customFormat="1" ht="20.100000000000001" hidden="1" customHeight="1">
      <c r="A73" s="95"/>
      <c r="B73" s="95"/>
      <c r="C73" s="26" t="s">
        <v>112</v>
      </c>
      <c r="D73" s="1850"/>
      <c r="E73" s="1851"/>
      <c r="F73" s="1949"/>
      <c r="G73" s="77"/>
      <c r="H73" s="77"/>
      <c r="I73" s="64"/>
      <c r="J73" s="77"/>
      <c r="K73" s="64"/>
      <c r="L73" s="60"/>
      <c r="M73" s="29"/>
      <c r="N73" s="29"/>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row>
    <row r="74" spans="1:213" s="14" customFormat="1" ht="20.100000000000001" customHeight="1">
      <c r="A74" s="95"/>
      <c r="B74" s="95"/>
      <c r="C74" s="26"/>
      <c r="D74" s="1850"/>
      <c r="E74" s="1851"/>
      <c r="F74" s="1949"/>
      <c r="G74" s="77"/>
      <c r="H74" s="77"/>
      <c r="I74" s="64"/>
      <c r="J74" s="77"/>
      <c r="K74" s="64"/>
      <c r="L74" s="60"/>
      <c r="M74" s="29"/>
      <c r="N74" s="29"/>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row>
    <row r="75" spans="1:213" s="14" customFormat="1" ht="20.100000000000001" customHeight="1">
      <c r="A75" s="95"/>
      <c r="B75" s="2558"/>
      <c r="C75" s="4620" t="s">
        <v>179</v>
      </c>
      <c r="D75" s="4621"/>
      <c r="E75" s="4619" t="s">
        <v>100</v>
      </c>
      <c r="F75" s="2346" t="s">
        <v>628</v>
      </c>
      <c r="G75" s="2346" t="s">
        <v>180</v>
      </c>
      <c r="H75" s="2346" t="s">
        <v>908</v>
      </c>
      <c r="I75" s="2532"/>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row>
    <row r="76" spans="1:213" s="14" customFormat="1" ht="20.100000000000001" customHeight="1" thickBot="1">
      <c r="A76" s="95"/>
      <c r="B76" s="2677" t="s">
        <v>3631</v>
      </c>
      <c r="C76" s="4622"/>
      <c r="D76" s="4623"/>
      <c r="E76" s="4624"/>
      <c r="F76" s="2666" t="s">
        <v>4456</v>
      </c>
      <c r="G76" s="2666" t="s">
        <v>4457</v>
      </c>
      <c r="H76" s="2666" t="s">
        <v>4458</v>
      </c>
      <c r="I76" s="2532"/>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row>
    <row r="77" spans="1:213" s="14" customFormat="1" ht="20.100000000000001" hidden="1" customHeight="1" thickTop="1">
      <c r="A77" s="95"/>
      <c r="B77" s="2558" t="s">
        <v>3647</v>
      </c>
      <c r="C77" s="3023" t="s">
        <v>2053</v>
      </c>
      <c r="D77" s="2981" t="s">
        <v>4378</v>
      </c>
      <c r="E77" s="3024">
        <v>45897</v>
      </c>
      <c r="F77" s="2696" t="e">
        <f>#REF!+7</f>
        <v>#REF!</v>
      </c>
      <c r="G77" s="2696" t="e">
        <f>#REF!+13</f>
        <v>#REF!</v>
      </c>
      <c r="H77" s="2696" t="e">
        <f>#REF!+17</f>
        <v>#REF!</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row>
    <row r="78" spans="1:213" s="14" customFormat="1" ht="20.100000000000001" hidden="1" customHeight="1">
      <c r="A78" s="95"/>
      <c r="B78" s="2558" t="s">
        <v>3649</v>
      </c>
      <c r="C78" s="2663" t="s">
        <v>4299</v>
      </c>
      <c r="D78" s="2981" t="s">
        <v>4380</v>
      </c>
      <c r="E78" s="2982">
        <v>45904</v>
      </c>
      <c r="F78" s="2562" t="e">
        <f>#REF!+7</f>
        <v>#REF!</v>
      </c>
      <c r="G78" s="2562" t="e">
        <f>#REF!+13</f>
        <v>#REF!</v>
      </c>
      <c r="H78" s="2696" t="e">
        <f>#REF!+17</f>
        <v>#REF!</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row>
    <row r="79" spans="1:213" s="14" customFormat="1" ht="20.100000000000001" hidden="1" customHeight="1">
      <c r="A79" s="95" t="s">
        <v>4383</v>
      </c>
      <c r="B79" s="2558" t="s">
        <v>3651</v>
      </c>
      <c r="C79" s="2663" t="s">
        <v>4294</v>
      </c>
      <c r="D79" s="2981" t="s">
        <v>4384</v>
      </c>
      <c r="E79" s="2982">
        <v>45913</v>
      </c>
      <c r="F79" s="2562" t="e">
        <f>#REF!+7</f>
        <v>#REF!</v>
      </c>
      <c r="G79" s="2562" t="e">
        <f>#REF!+13</f>
        <v>#REF!</v>
      </c>
      <c r="H79" s="2696" t="e">
        <f>#REF!+17</f>
        <v>#REF!</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row>
    <row r="80" spans="1:213" s="14" customFormat="1" ht="20.100000000000001" hidden="1" customHeight="1">
      <c r="A80" s="95" t="s">
        <v>4387</v>
      </c>
      <c r="B80" s="2558" t="s">
        <v>3653</v>
      </c>
      <c r="C80" s="2663" t="s">
        <v>4304</v>
      </c>
      <c r="D80" s="2981" t="s">
        <v>4388</v>
      </c>
      <c r="E80" s="2982">
        <v>45918</v>
      </c>
      <c r="F80" s="2562" t="e">
        <f>#REF!+7</f>
        <v>#REF!</v>
      </c>
      <c r="G80" s="2562" t="e">
        <f>#REF!+13</f>
        <v>#REF!</v>
      </c>
      <c r="H80" s="2696" t="e">
        <f>#REF!+17</f>
        <v>#REF!</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row>
    <row r="81" spans="1:209" s="14" customFormat="1" ht="20.100000000000001" hidden="1" customHeight="1">
      <c r="A81" s="95" t="s">
        <v>4390</v>
      </c>
      <c r="B81" s="2558" t="s">
        <v>3655</v>
      </c>
      <c r="C81" s="2663" t="s">
        <v>4301</v>
      </c>
      <c r="D81" s="2981" t="s">
        <v>4391</v>
      </c>
      <c r="E81" s="2982">
        <v>45925</v>
      </c>
      <c r="F81" s="2562" t="e">
        <f>#REF!+7</f>
        <v>#REF!</v>
      </c>
      <c r="G81" s="2562" t="e">
        <f>#REF!+13</f>
        <v>#REF!</v>
      </c>
      <c r="H81" s="2696" t="e">
        <f>#REF!+17</f>
        <v>#REF!</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row>
    <row r="82" spans="1:209" s="14" customFormat="1" ht="20.100000000000001" hidden="1" customHeight="1">
      <c r="A82" s="95" t="s">
        <v>4394</v>
      </c>
      <c r="B82" s="2558" t="s">
        <v>3657</v>
      </c>
      <c r="C82" s="2663" t="s">
        <v>2053</v>
      </c>
      <c r="D82" s="2981" t="s">
        <v>4395</v>
      </c>
      <c r="E82" s="2982">
        <v>45937</v>
      </c>
      <c r="F82" s="2562" t="e">
        <f>#REF!+7</f>
        <v>#REF!</v>
      </c>
      <c r="G82" s="2562" t="e">
        <f>#REF!+13</f>
        <v>#REF!</v>
      </c>
      <c r="H82" s="2696" t="e">
        <f>#REF!+17</f>
        <v>#REF!</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row>
    <row r="83" spans="1:209" s="14" customFormat="1" ht="20.100000000000001" hidden="1" customHeight="1">
      <c r="A83" s="95"/>
      <c r="B83" s="2558" t="s">
        <v>3659</v>
      </c>
      <c r="C83" s="2663" t="s">
        <v>4299</v>
      </c>
      <c r="D83" s="2981" t="s">
        <v>4397</v>
      </c>
      <c r="E83" s="2982">
        <v>45941</v>
      </c>
      <c r="F83" s="2562" t="e">
        <f>#REF!+7</f>
        <v>#REF!</v>
      </c>
      <c r="G83" s="2562" t="e">
        <f>#REF!+13</f>
        <v>#REF!</v>
      </c>
      <c r="H83" s="2696" t="e">
        <f>#REF!+17</f>
        <v>#REF!</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row>
    <row r="84" spans="1:209" s="14" customFormat="1" ht="20.100000000000001" hidden="1" customHeight="1">
      <c r="A84" s="2778"/>
      <c r="B84" s="1376" t="e">
        <f>WEEKNUM(#REF!)</f>
        <v>#REF!</v>
      </c>
      <c r="C84" s="2663" t="s">
        <v>4294</v>
      </c>
      <c r="D84" s="2981" t="s">
        <v>4399</v>
      </c>
      <c r="E84" s="2982">
        <v>45948</v>
      </c>
      <c r="F84" s="2564">
        <v>45962</v>
      </c>
      <c r="G84" s="2564">
        <f>F84+6</f>
        <v>45968</v>
      </c>
      <c r="H84" s="2910">
        <f>G84+4</f>
        <v>45972</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row>
    <row r="85" spans="1:209" s="14" customFormat="1" ht="20.100000000000001" hidden="1" customHeight="1">
      <c r="A85" s="2778"/>
      <c r="B85" s="1376" t="e">
        <f>WEEKNUM(#REF!)</f>
        <v>#REF!</v>
      </c>
      <c r="C85" s="2663" t="s">
        <v>4304</v>
      </c>
      <c r="D85" s="2981" t="s">
        <v>4402</v>
      </c>
      <c r="E85" s="2982">
        <v>45953</v>
      </c>
      <c r="F85" s="2564" t="e">
        <f>#REF!+7</f>
        <v>#REF!</v>
      </c>
      <c r="G85" s="2564" t="e">
        <f>#REF!+13</f>
        <v>#REF!</v>
      </c>
      <c r="H85" s="2910" t="e">
        <f>#REF!+17</f>
        <v>#REF!</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row>
    <row r="86" spans="1:209" s="14" customFormat="1" ht="20.100000000000001" hidden="1" customHeight="1">
      <c r="A86" s="2778"/>
      <c r="B86" s="1376" t="e">
        <f>WEEKNUM(#REF!)</f>
        <v>#REF!</v>
      </c>
      <c r="C86" s="2663" t="s">
        <v>4301</v>
      </c>
      <c r="D86" s="2981" t="s">
        <v>4404</v>
      </c>
      <c r="E86" s="2982">
        <v>45960</v>
      </c>
      <c r="F86" s="2982" t="e">
        <f>#REF!+7</f>
        <v>#REF!</v>
      </c>
      <c r="G86" s="2982" t="e">
        <f>#REF!+13</f>
        <v>#REF!</v>
      </c>
      <c r="H86" s="2982" t="e">
        <f>#REF!+17</f>
        <v>#REF!</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row>
    <row r="87" spans="1:209" s="14" customFormat="1" ht="20.100000000000001" hidden="1" customHeight="1">
      <c r="A87" s="2778"/>
      <c r="B87" s="1376" t="e">
        <f>WEEKNUM(#REF!)</f>
        <v>#REF!</v>
      </c>
      <c r="C87" s="2663" t="s">
        <v>2053</v>
      </c>
      <c r="D87" s="2981" t="s">
        <v>4406</v>
      </c>
      <c r="E87" s="2982">
        <v>45970</v>
      </c>
      <c r="F87" s="3037"/>
      <c r="G87" s="3037"/>
      <c r="H87" s="303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row>
    <row r="88" spans="1:209" s="14" customFormat="1" ht="20.100000000000001" hidden="1" customHeight="1">
      <c r="A88" s="2778"/>
      <c r="B88" s="1376" t="e">
        <f>WEEKNUM(#REF!)</f>
        <v>#REF!</v>
      </c>
      <c r="C88" s="2663" t="s">
        <v>4299</v>
      </c>
      <c r="D88" s="2981" t="s">
        <v>4408</v>
      </c>
      <c r="E88" s="2982">
        <v>45974</v>
      </c>
      <c r="F88" s="2982" t="e">
        <f>#REF!+7</f>
        <v>#REF!</v>
      </c>
      <c r="G88" s="2982" t="e">
        <f>#REF!+13</f>
        <v>#REF!</v>
      </c>
      <c r="H88" s="2982" t="e">
        <f>#REF!+17</f>
        <v>#REF!</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row>
    <row r="89" spans="1:209" s="14" customFormat="1" ht="20.100000000000001" hidden="1" customHeight="1">
      <c r="A89" s="2778"/>
      <c r="B89" s="1376" t="e">
        <f>WEEKNUM(#REF!)</f>
        <v>#REF!</v>
      </c>
      <c r="C89" s="2663" t="s">
        <v>4410</v>
      </c>
      <c r="D89" s="2981" t="s">
        <v>4411</v>
      </c>
      <c r="E89" s="2982">
        <v>45988</v>
      </c>
      <c r="F89" s="2982" t="e">
        <f>#REF!+7</f>
        <v>#REF!</v>
      </c>
      <c r="G89" s="2982" t="e">
        <f>#REF!+13</f>
        <v>#REF!</v>
      </c>
      <c r="H89" s="2982" t="e">
        <f>#REF!+17</f>
        <v>#REF!</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row>
    <row r="90" spans="1:209" s="14" customFormat="1" ht="20.100000000000001" hidden="1" customHeight="1">
      <c r="A90" s="2778" t="s">
        <v>4304</v>
      </c>
      <c r="B90" s="1376" t="e">
        <f>WEEKNUM(#REF!)</f>
        <v>#REF!</v>
      </c>
      <c r="C90" s="2663" t="s">
        <v>4414</v>
      </c>
      <c r="D90" s="2981" t="s">
        <v>4415</v>
      </c>
      <c r="E90" s="2982">
        <v>45991</v>
      </c>
      <c r="F90" s="3037"/>
      <c r="G90" s="3037"/>
      <c r="H90" s="3037"/>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row>
    <row r="91" spans="1:209" s="14" customFormat="1" ht="20.100000000000001" hidden="1" customHeight="1">
      <c r="A91" s="2778" t="s">
        <v>4301</v>
      </c>
      <c r="B91" s="1376" t="e">
        <f>WEEKNUM(#REF!)</f>
        <v>#REF!</v>
      </c>
      <c r="C91" s="2663" t="s">
        <v>4417</v>
      </c>
      <c r="D91" s="2981" t="s">
        <v>4418</v>
      </c>
      <c r="E91" s="2982">
        <v>45996</v>
      </c>
      <c r="F91" s="2982" t="e">
        <f>#REF!+7</f>
        <v>#REF!</v>
      </c>
      <c r="G91" s="2982" t="e">
        <f>#REF!+13</f>
        <v>#REF!</v>
      </c>
      <c r="H91" s="2982" t="e">
        <f>#REF!+17</f>
        <v>#REF!</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row>
    <row r="92" spans="1:209" s="14" customFormat="1" ht="20.100000000000001" hidden="1" customHeight="1">
      <c r="A92" s="2778"/>
      <c r="B92" s="1376" t="e">
        <f>WEEKNUM(#REF!)</f>
        <v>#REF!</v>
      </c>
      <c r="C92" s="2663" t="s">
        <v>2053</v>
      </c>
      <c r="D92" s="2981" t="s">
        <v>4421</v>
      </c>
      <c r="E92" s="2982">
        <v>46003</v>
      </c>
      <c r="F92" s="2982" t="e">
        <f>#REF!+7</f>
        <v>#REF!</v>
      </c>
      <c r="G92" s="2982" t="e">
        <f>#REF!+13</f>
        <v>#REF!</v>
      </c>
      <c r="H92" s="2982" t="e">
        <f>#REF!+17</f>
        <v>#REF!</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row>
    <row r="93" spans="1:209" s="14" customFormat="1" ht="20.100000000000001" hidden="1" customHeight="1">
      <c r="A93" s="2778"/>
      <c r="B93" s="1376" t="e">
        <f>WEEKNUM(#REF!)</f>
        <v>#REF!</v>
      </c>
      <c r="C93" s="2663" t="s">
        <v>4299</v>
      </c>
      <c r="D93" s="2981" t="s">
        <v>4423</v>
      </c>
      <c r="E93" s="2982">
        <v>46010</v>
      </c>
      <c r="F93" s="3037"/>
      <c r="G93" s="3037"/>
      <c r="H93" s="3037"/>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row>
    <row r="94" spans="1:209" s="14" customFormat="1" ht="20.100000000000001" hidden="1" customHeight="1">
      <c r="A94" s="2778" t="s">
        <v>4426</v>
      </c>
      <c r="B94" s="1376" t="e">
        <f>WEEKNUM(#REF!)</f>
        <v>#REF!</v>
      </c>
      <c r="C94" s="2922" t="s">
        <v>1573</v>
      </c>
      <c r="D94" s="2981" t="s">
        <v>4427</v>
      </c>
      <c r="E94" s="3037"/>
      <c r="F94" s="2982" t="e">
        <f>#REF!+7</f>
        <v>#REF!</v>
      </c>
      <c r="G94" s="2982" t="e">
        <f>#REF!+13</f>
        <v>#REF!</v>
      </c>
      <c r="H94" s="2982" t="e">
        <f>#REF!+17</f>
        <v>#REF!</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row>
    <row r="95" spans="1:209" s="14" customFormat="1" ht="20.100000000000001" hidden="1" customHeight="1">
      <c r="A95" s="2778" t="s">
        <v>4414</v>
      </c>
      <c r="B95" s="1376" t="e">
        <f>WEEKNUM(#REF!)</f>
        <v>#REF!</v>
      </c>
      <c r="C95" s="2663" t="s">
        <v>4410</v>
      </c>
      <c r="D95" s="2981" t="s">
        <v>4430</v>
      </c>
      <c r="E95" s="2982">
        <v>46024</v>
      </c>
      <c r="F95" s="3037"/>
      <c r="G95" s="3037"/>
      <c r="H95" s="3037"/>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row>
    <row r="96" spans="1:209" s="14" customFormat="1" ht="20.100000000000001" hidden="1" customHeight="1">
      <c r="A96" s="2778" t="s">
        <v>4414</v>
      </c>
      <c r="B96" s="1376" t="e">
        <f>WEEKNUM(#REF!)</f>
        <v>#REF!</v>
      </c>
      <c r="C96" s="2663" t="s">
        <v>4417</v>
      </c>
      <c r="D96" s="2981" t="s">
        <v>4432</v>
      </c>
      <c r="E96" s="2982">
        <v>46031</v>
      </c>
      <c r="F96" s="2982" t="e">
        <f>#REF!+7</f>
        <v>#REF!</v>
      </c>
      <c r="G96" s="2982" t="e">
        <f>#REF!+13</f>
        <v>#REF!</v>
      </c>
      <c r="H96" s="2982" t="e">
        <f>#REF!+17</f>
        <v>#REF!</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row>
    <row r="97" spans="1:209" s="14" customFormat="1" ht="20.100000000000001" hidden="1" customHeight="1">
      <c r="A97" s="2778" t="s">
        <v>4428</v>
      </c>
      <c r="B97" s="1376" t="e">
        <f>WEEKNUM(#REF!)</f>
        <v>#REF!</v>
      </c>
      <c r="C97" s="2663" t="s">
        <v>4412</v>
      </c>
      <c r="D97" s="2981" t="s">
        <v>4459</v>
      </c>
      <c r="E97" s="2982">
        <v>46069</v>
      </c>
      <c r="F97" s="2982">
        <f>E97+8</f>
        <v>46077</v>
      </c>
      <c r="G97" s="2982">
        <f>F97+7</f>
        <v>46084</v>
      </c>
      <c r="H97" s="2982">
        <f>G97+3</f>
        <v>46087</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row>
    <row r="98" spans="1:209" s="14" customFormat="1" ht="20.100000000000001" hidden="1" customHeight="1">
      <c r="A98" s="2778"/>
      <c r="B98" s="1376" t="e">
        <f>WEEKNUM(#REF!)</f>
        <v>#REF!</v>
      </c>
      <c r="C98" s="2922" t="s">
        <v>1573</v>
      </c>
      <c r="D98" s="2981" t="s">
        <v>4460</v>
      </c>
      <c r="E98" s="3037"/>
      <c r="F98" s="3037"/>
      <c r="G98" s="3037"/>
      <c r="H98" s="3037"/>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row>
    <row r="99" spans="1:209" s="14" customFormat="1" ht="20.100000000000001" hidden="1" customHeight="1" thickTop="1">
      <c r="A99" s="2778" t="s">
        <v>1680</v>
      </c>
      <c r="B99" s="1376" t="e">
        <f>WEEKNUM(#REF!)</f>
        <v>#REF!</v>
      </c>
      <c r="C99" s="3329" t="s">
        <v>4461</v>
      </c>
      <c r="D99" s="2981" t="s">
        <v>4446</v>
      </c>
      <c r="E99" s="2982">
        <v>46087</v>
      </c>
      <c r="F99" s="2982">
        <f t="shared" ref="F99:F107" si="21">E99+8</f>
        <v>46095</v>
      </c>
      <c r="G99" s="2982">
        <f t="shared" ref="G99:G107" si="22">F99+7</f>
        <v>46102</v>
      </c>
      <c r="H99" s="3046" t="s">
        <v>1581</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row>
    <row r="100" spans="1:209" s="14" customFormat="1" ht="20.100000000000001" hidden="1" customHeight="1" thickTop="1">
      <c r="A100" s="2778" t="s">
        <v>1500</v>
      </c>
      <c r="B100" s="1376" t="e">
        <f>WEEKNUM(#REF!)</f>
        <v>#REF!</v>
      </c>
      <c r="C100" s="2663" t="s">
        <v>4462</v>
      </c>
      <c r="D100" s="2981" t="s">
        <v>4448</v>
      </c>
      <c r="E100" s="2982">
        <v>46095</v>
      </c>
      <c r="F100" s="2982">
        <f t="shared" si="21"/>
        <v>46103</v>
      </c>
      <c r="G100" s="2982">
        <f t="shared" si="22"/>
        <v>46110</v>
      </c>
      <c r="H100" s="2982">
        <f t="shared" ref="H100:H107" si="23">G100+3</f>
        <v>46113</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row>
    <row r="101" spans="1:209" s="14" customFormat="1" ht="20.100000000000001" hidden="1" customHeight="1">
      <c r="A101" s="2778"/>
      <c r="B101" s="1376" t="e">
        <f>WEEKNUM(#REF!)</f>
        <v>#REF!</v>
      </c>
      <c r="C101" s="2663" t="s">
        <v>4436</v>
      </c>
      <c r="D101" s="2981" t="s">
        <v>4450</v>
      </c>
      <c r="E101" s="2982">
        <v>46099</v>
      </c>
      <c r="F101" s="2982">
        <f t="shared" si="21"/>
        <v>46107</v>
      </c>
      <c r="G101" s="2982">
        <f t="shared" si="22"/>
        <v>46114</v>
      </c>
      <c r="H101" s="2982">
        <f t="shared" si="23"/>
        <v>46117</v>
      </c>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row>
    <row r="102" spans="1:209" s="14" customFormat="1" ht="20.100000000000001" hidden="1" customHeight="1" thickTop="1">
      <c r="A102" s="2778"/>
      <c r="B102" s="1376" t="e">
        <f>WEEKNUM(#REF!)</f>
        <v>#REF!</v>
      </c>
      <c r="C102" s="2663" t="s">
        <v>4419</v>
      </c>
      <c r="D102" s="2981" t="s">
        <v>4452</v>
      </c>
      <c r="E102" s="2982">
        <v>46105</v>
      </c>
      <c r="F102" s="2982">
        <f t="shared" si="21"/>
        <v>46113</v>
      </c>
      <c r="G102" s="2982">
        <f t="shared" si="22"/>
        <v>46120</v>
      </c>
      <c r="H102" s="2982">
        <f t="shared" si="23"/>
        <v>46123</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row>
    <row r="103" spans="1:209" s="14" customFormat="1" ht="20.100000000000001" hidden="1" customHeight="1">
      <c r="A103" s="2162" t="s">
        <v>4463</v>
      </c>
      <c r="B103" s="1376" t="e">
        <f>WEEKNUM(#REF!)</f>
        <v>#REF!</v>
      </c>
      <c r="C103" s="4047" t="s">
        <v>3150</v>
      </c>
      <c r="D103" s="2981" t="s">
        <v>4454</v>
      </c>
      <c r="E103" s="3037">
        <v>46112</v>
      </c>
      <c r="F103" s="3037"/>
      <c r="G103" s="3037"/>
      <c r="H103" s="3037"/>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row>
    <row r="104" spans="1:209" s="14" customFormat="1" ht="20.100000000000001" hidden="1" customHeight="1">
      <c r="A104" s="2162" t="s">
        <v>4321</v>
      </c>
      <c r="B104" s="1376" t="e">
        <f>WEEKNUM(#REF!)</f>
        <v>#REF!</v>
      </c>
      <c r="C104" s="3329" t="s">
        <v>4385</v>
      </c>
      <c r="D104" s="2981" t="s">
        <v>4464</v>
      </c>
      <c r="E104" s="2982">
        <v>46118</v>
      </c>
      <c r="F104" s="2982">
        <f t="shared" si="21"/>
        <v>46126</v>
      </c>
      <c r="G104" s="2982">
        <f t="shared" si="22"/>
        <v>46133</v>
      </c>
      <c r="H104" s="2982">
        <f t="shared" si="23"/>
        <v>46136</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row>
    <row r="105" spans="1:209" s="14" customFormat="1" ht="20.100000000000001" hidden="1" customHeight="1" thickTop="1">
      <c r="A105" s="2162" t="s">
        <v>4465</v>
      </c>
      <c r="B105" s="1376" t="e">
        <f>WEEKNUM(#REF!)</f>
        <v>#REF!</v>
      </c>
      <c r="C105" s="3329" t="s">
        <v>4321</v>
      </c>
      <c r="D105" s="2981" t="s">
        <v>4466</v>
      </c>
      <c r="E105" s="2982">
        <v>46126</v>
      </c>
      <c r="F105" s="2982">
        <f t="shared" si="21"/>
        <v>46134</v>
      </c>
      <c r="G105" s="2982">
        <f t="shared" si="22"/>
        <v>46141</v>
      </c>
      <c r="H105" s="2982">
        <f t="shared" si="23"/>
        <v>46144</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row>
    <row r="106" spans="1:209" s="14" customFormat="1" ht="20.100000000000001" hidden="1" customHeight="1" thickTop="1">
      <c r="A106" s="2162" t="s">
        <v>4467</v>
      </c>
      <c r="B106" s="1376" t="e">
        <f>WEEKNUM(#REF!)</f>
        <v>#REF!</v>
      </c>
      <c r="C106" s="2663" t="s">
        <v>4468</v>
      </c>
      <c r="D106" s="2981" t="s">
        <v>4469</v>
      </c>
      <c r="E106" s="3046" t="s">
        <v>1581</v>
      </c>
      <c r="F106" s="3037"/>
      <c r="G106" s="3037"/>
      <c r="H106" s="3037"/>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row>
    <row r="107" spans="1:209" s="14" customFormat="1" ht="20.100000000000001" hidden="1" customHeight="1" thickTop="1">
      <c r="A107" s="2162"/>
      <c r="B107" s="1376" t="e">
        <f>WEEKNUM(#REF!)</f>
        <v>#REF!</v>
      </c>
      <c r="C107" s="2663" t="s">
        <v>4462</v>
      </c>
      <c r="D107" s="2981" t="s">
        <v>4470</v>
      </c>
      <c r="E107" s="2982">
        <v>46143</v>
      </c>
      <c r="F107" s="2982">
        <f t="shared" si="21"/>
        <v>46151</v>
      </c>
      <c r="G107" s="2982">
        <f t="shared" si="22"/>
        <v>46158</v>
      </c>
      <c r="H107" s="2982">
        <f t="shared" si="23"/>
        <v>46161</v>
      </c>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row>
    <row r="108" spans="1:209" s="14" customFormat="1" ht="20.100000000000001" hidden="1" customHeight="1">
      <c r="A108" s="2162"/>
      <c r="B108" s="1376" t="e">
        <f>WEEKNUM(#REF!)</f>
        <v>#REF!</v>
      </c>
      <c r="C108" s="2663" t="s">
        <v>4436</v>
      </c>
      <c r="D108" s="2981" t="s">
        <v>4471</v>
      </c>
      <c r="E108" s="3046" t="s">
        <v>1581</v>
      </c>
      <c r="F108" s="3037"/>
      <c r="G108" s="3037"/>
      <c r="H108" s="3037"/>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row>
    <row r="109" spans="1:209" s="14" customFormat="1" ht="20.100000000000001" hidden="1" customHeight="1" thickTop="1">
      <c r="A109" s="2162"/>
      <c r="B109" s="1376">
        <v>20</v>
      </c>
      <c r="C109" s="2663" t="s">
        <v>4419</v>
      </c>
      <c r="D109" s="2981" t="s">
        <v>4472</v>
      </c>
      <c r="E109" s="2982">
        <v>46157</v>
      </c>
      <c r="F109" s="2982">
        <f>E109+8</f>
        <v>46165</v>
      </c>
      <c r="G109" s="2982">
        <f>F109+7</f>
        <v>46172</v>
      </c>
      <c r="H109" s="2982">
        <f>G109+3</f>
        <v>46175</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row>
    <row r="110" spans="1:209" s="14" customFormat="1" ht="20.100000000000001" hidden="1" customHeight="1">
      <c r="A110" s="2162" t="s">
        <v>4473</v>
      </c>
      <c r="B110" s="1376">
        <v>21</v>
      </c>
      <c r="C110" s="2663" t="s">
        <v>4474</v>
      </c>
      <c r="D110" s="2981" t="s">
        <v>4475</v>
      </c>
      <c r="E110" s="2982">
        <v>46161</v>
      </c>
      <c r="F110" s="2982">
        <f>E110+8</f>
        <v>46169</v>
      </c>
      <c r="G110" s="2982">
        <f>F110+7</f>
        <v>46176</v>
      </c>
      <c r="H110" s="2982">
        <f>G110+3</f>
        <v>46179</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row>
    <row r="111" spans="1:209" s="14" customFormat="1" ht="20.100000000000001" hidden="1" customHeight="1" thickTop="1">
      <c r="A111" s="2162" t="s">
        <v>4476</v>
      </c>
      <c r="B111" s="1376">
        <v>22</v>
      </c>
      <c r="C111" s="2663" t="s">
        <v>4477</v>
      </c>
      <c r="D111" s="2981" t="s">
        <v>4478</v>
      </c>
      <c r="E111" s="3046" t="s">
        <v>1581</v>
      </c>
      <c r="F111" s="3037"/>
      <c r="G111" s="3037"/>
      <c r="H111" s="3037"/>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row>
    <row r="112" spans="1:209" s="14" customFormat="1" ht="20.100000000000001" hidden="1" customHeight="1" thickTop="1">
      <c r="A112" s="2162" t="s">
        <v>4479</v>
      </c>
      <c r="B112" s="1376">
        <v>23</v>
      </c>
      <c r="C112" s="2663" t="s">
        <v>4321</v>
      </c>
      <c r="D112" s="2981" t="s">
        <v>4480</v>
      </c>
      <c r="E112" s="2982">
        <v>46179</v>
      </c>
      <c r="F112" s="2982">
        <f t="shared" ref="F112:F117" si="24">E112+8</f>
        <v>46187</v>
      </c>
      <c r="G112" s="2982">
        <f t="shared" ref="G112:G117" si="25">F112+7</f>
        <v>46194</v>
      </c>
      <c r="H112" s="2982">
        <f t="shared" ref="H112:H117" si="26">G112+3</f>
        <v>46197</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row>
    <row r="113" spans="1:209" s="14" customFormat="1" ht="20.100000000000001" hidden="1" customHeight="1" thickTop="1">
      <c r="A113" s="2162"/>
      <c r="B113" s="1376">
        <v>24</v>
      </c>
      <c r="C113" s="2663" t="s">
        <v>4481</v>
      </c>
      <c r="D113" s="2981" t="s">
        <v>4482</v>
      </c>
      <c r="E113" s="3046" t="s">
        <v>1581</v>
      </c>
      <c r="F113" s="3037"/>
      <c r="G113" s="3037"/>
      <c r="H113" s="3037"/>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row>
    <row r="114" spans="1:209" s="14" customFormat="1" ht="20.100000000000001" hidden="1" customHeight="1" thickTop="1">
      <c r="A114" s="2162"/>
      <c r="B114" s="1376">
        <v>25</v>
      </c>
      <c r="C114" s="2663" t="s">
        <v>4483</v>
      </c>
      <c r="D114" s="2981" t="s">
        <v>4484</v>
      </c>
      <c r="E114" s="2982">
        <v>46196</v>
      </c>
      <c r="F114" s="2982">
        <f>E114+8</f>
        <v>46204</v>
      </c>
      <c r="G114" s="2982">
        <f>F114+7</f>
        <v>46211</v>
      </c>
      <c r="H114" s="2982">
        <f>G114+3</f>
        <v>46214</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row>
    <row r="115" spans="1:209" s="14" customFormat="1" ht="20.100000000000001" hidden="1" customHeight="1" thickTop="1">
      <c r="A115" s="2162"/>
      <c r="B115" s="1376">
        <v>26</v>
      </c>
      <c r="C115" s="2663" t="s">
        <v>4462</v>
      </c>
      <c r="D115" s="2981" t="s">
        <v>4485</v>
      </c>
      <c r="E115" s="3046" t="s">
        <v>1581</v>
      </c>
      <c r="F115" s="3037"/>
      <c r="G115" s="3037"/>
      <c r="H115" s="3037"/>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row>
    <row r="116" spans="1:209" s="14" customFormat="1" ht="20.100000000000001" hidden="1" customHeight="1" thickTop="1">
      <c r="A116" s="2162"/>
      <c r="B116" s="1376">
        <v>27</v>
      </c>
      <c r="C116" s="2663" t="s">
        <v>4419</v>
      </c>
      <c r="D116" s="2981" t="s">
        <v>4486</v>
      </c>
      <c r="E116" s="2982">
        <v>46206</v>
      </c>
      <c r="F116" s="2982">
        <f t="shared" si="24"/>
        <v>46214</v>
      </c>
      <c r="G116" s="2982">
        <f t="shared" si="25"/>
        <v>46221</v>
      </c>
      <c r="H116" s="2982">
        <f t="shared" si="26"/>
        <v>46224</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row>
    <row r="117" spans="1:209" s="14" customFormat="1" ht="20.100000000000001" hidden="1" customHeight="1" thickTop="1">
      <c r="A117" s="2162"/>
      <c r="B117" s="1376">
        <v>28</v>
      </c>
      <c r="C117" s="2663" t="s">
        <v>4474</v>
      </c>
      <c r="D117" s="2981" t="s">
        <v>4487</v>
      </c>
      <c r="E117" s="2982">
        <v>46223</v>
      </c>
      <c r="F117" s="2982">
        <f t="shared" si="24"/>
        <v>46231</v>
      </c>
      <c r="G117" s="2982">
        <f t="shared" si="25"/>
        <v>46238</v>
      </c>
      <c r="H117" s="2982">
        <f t="shared" si="26"/>
        <v>46241</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row>
    <row r="118" spans="1:209" s="14" customFormat="1" ht="20.100000000000001" hidden="1" customHeight="1" thickTop="1">
      <c r="A118" s="2162"/>
      <c r="B118" s="1376">
        <v>29</v>
      </c>
      <c r="C118" s="2663" t="s">
        <v>4477</v>
      </c>
      <c r="D118" s="2981" t="s">
        <v>4488</v>
      </c>
      <c r="E118" s="3046" t="s">
        <v>1581</v>
      </c>
      <c r="F118" s="3037"/>
      <c r="G118" s="3037"/>
      <c r="H118" s="3037"/>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row>
    <row r="119" spans="1:209" s="14" customFormat="1" ht="20.100000000000001" customHeight="1" thickTop="1">
      <c r="A119" s="2162"/>
      <c r="B119" s="1376">
        <v>30</v>
      </c>
      <c r="C119" s="2663" t="s">
        <v>4321</v>
      </c>
      <c r="D119" s="2981" t="s">
        <v>4489</v>
      </c>
      <c r="E119" s="2982">
        <v>46236</v>
      </c>
      <c r="F119" s="2982">
        <f t="shared" ref="F119:F125" si="27">E119+8</f>
        <v>46244</v>
      </c>
      <c r="G119" s="2982">
        <f t="shared" ref="G119:G125" si="28">F119+7</f>
        <v>46251</v>
      </c>
      <c r="H119" s="2982">
        <f t="shared" ref="H119:H125" si="29">G119+3</f>
        <v>46254</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row>
    <row r="120" spans="1:209" s="14" customFormat="1" ht="20.100000000000001" customHeight="1">
      <c r="A120" s="2162"/>
      <c r="B120" s="1376">
        <v>31</v>
      </c>
      <c r="C120" s="2663" t="s">
        <v>4428</v>
      </c>
      <c r="D120" s="2981" t="s">
        <v>4490</v>
      </c>
      <c r="E120" s="3046" t="s">
        <v>1581</v>
      </c>
      <c r="F120" s="3037"/>
      <c r="G120" s="3037"/>
      <c r="H120" s="3037"/>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row>
    <row r="121" spans="1:209" s="14" customFormat="1" ht="20.100000000000001" customHeight="1">
      <c r="A121" s="2162"/>
      <c r="B121" s="1376">
        <v>32</v>
      </c>
      <c r="C121" s="2663" t="s">
        <v>4491</v>
      </c>
      <c r="D121" s="2981" t="s">
        <v>4492</v>
      </c>
      <c r="E121" s="2982">
        <v>46248</v>
      </c>
      <c r="F121" s="2982">
        <f t="shared" si="27"/>
        <v>46256</v>
      </c>
      <c r="G121" s="2982">
        <f t="shared" si="28"/>
        <v>46263</v>
      </c>
      <c r="H121" s="2982">
        <f t="shared" si="29"/>
        <v>46266</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row>
    <row r="122" spans="1:209" s="14" customFormat="1" ht="20.100000000000001" customHeight="1">
      <c r="A122" s="2162"/>
      <c r="B122" s="1376">
        <v>33</v>
      </c>
      <c r="C122" s="2663" t="s">
        <v>4493</v>
      </c>
      <c r="D122" s="2981" t="s">
        <v>4494</v>
      </c>
      <c r="E122" s="2982">
        <v>46244</v>
      </c>
      <c r="F122" s="2982">
        <f t="shared" si="27"/>
        <v>46252</v>
      </c>
      <c r="G122" s="2982">
        <f t="shared" si="28"/>
        <v>46259</v>
      </c>
      <c r="H122" s="2982">
        <f t="shared" si="29"/>
        <v>46262</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row>
    <row r="123" spans="1:209" s="14" customFormat="1" ht="20.100000000000001" customHeight="1">
      <c r="A123" s="2162"/>
      <c r="B123" s="1376">
        <v>34</v>
      </c>
      <c r="C123" s="2663" t="s">
        <v>4419</v>
      </c>
      <c r="D123" s="2981" t="s">
        <v>4495</v>
      </c>
      <c r="E123" s="3046" t="s">
        <v>1581</v>
      </c>
      <c r="F123" s="3037"/>
      <c r="G123" s="3037"/>
      <c r="H123" s="3037"/>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row>
    <row r="124" spans="1:209" s="14" customFormat="1" ht="20.100000000000001" customHeight="1">
      <c r="A124" s="2162"/>
      <c r="B124" s="1376">
        <v>35</v>
      </c>
      <c r="C124" s="2663" t="s">
        <v>4474</v>
      </c>
      <c r="D124" s="2981" t="s">
        <v>4496</v>
      </c>
      <c r="E124" s="2982">
        <v>46258</v>
      </c>
      <c r="F124" s="2982">
        <f t="shared" si="27"/>
        <v>46266</v>
      </c>
      <c r="G124" s="2982">
        <f t="shared" si="28"/>
        <v>46273</v>
      </c>
      <c r="H124" s="2982">
        <f t="shared" si="29"/>
        <v>46276</v>
      </c>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row>
    <row r="125" spans="1:209" s="14" customFormat="1" ht="20.100000000000001" customHeight="1">
      <c r="A125" s="2162"/>
      <c r="B125" s="1376">
        <v>36</v>
      </c>
      <c r="C125" s="2663" t="s">
        <v>4477</v>
      </c>
      <c r="D125" s="2981" t="s">
        <v>4497</v>
      </c>
      <c r="E125" s="2982">
        <v>46265</v>
      </c>
      <c r="F125" s="2982">
        <f t="shared" si="27"/>
        <v>46273</v>
      </c>
      <c r="G125" s="2982">
        <f t="shared" si="28"/>
        <v>46280</v>
      </c>
      <c r="H125" s="2982">
        <f t="shared" si="29"/>
        <v>46283</v>
      </c>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row>
    <row r="126" spans="1:209" s="14" customFormat="1" ht="20.100000000000001" customHeight="1">
      <c r="A126" s="2162"/>
      <c r="B126" s="1376">
        <v>37</v>
      </c>
      <c r="C126" s="2663" t="s">
        <v>4321</v>
      </c>
      <c r="D126" s="2981" t="s">
        <v>4498</v>
      </c>
      <c r="E126" s="2982">
        <v>46272</v>
      </c>
      <c r="F126" s="2982">
        <f>E126+8</f>
        <v>46280</v>
      </c>
      <c r="G126" s="2982">
        <f>F126+7</f>
        <v>46287</v>
      </c>
      <c r="H126" s="2982">
        <f>G126+3</f>
        <v>46290</v>
      </c>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row>
    <row r="127" spans="1:209" s="14" customFormat="1" ht="20.100000000000001" customHeight="1">
      <c r="A127" s="2162"/>
      <c r="B127" s="1376">
        <v>38</v>
      </c>
      <c r="C127" s="2663" t="s">
        <v>4428</v>
      </c>
      <c r="D127" s="2981" t="s">
        <v>4499</v>
      </c>
      <c r="E127" s="2982">
        <v>46279</v>
      </c>
      <c r="F127" s="2982">
        <f>E127+8</f>
        <v>46287</v>
      </c>
      <c r="G127" s="2982">
        <f>F127+7</f>
        <v>46294</v>
      </c>
      <c r="H127" s="2982">
        <f>G127+3</f>
        <v>46297</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row>
    <row r="128" spans="1:209" s="14" customFormat="1" ht="20.100000000000001" customHeight="1">
      <c r="A128" s="2162"/>
      <c r="B128" s="1376">
        <v>39</v>
      </c>
      <c r="C128" s="2663" t="s">
        <v>4491</v>
      </c>
      <c r="D128" s="2981" t="s">
        <v>4500</v>
      </c>
      <c r="E128" s="2982">
        <v>46286</v>
      </c>
      <c r="F128" s="2982">
        <f>E128+8</f>
        <v>46294</v>
      </c>
      <c r="G128" s="2982">
        <f>F128+7</f>
        <v>46301</v>
      </c>
      <c r="H128" s="2982">
        <f>G128+3</f>
        <v>46304</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row>
    <row r="129" spans="1:227" s="14" customFormat="1" ht="20.100000000000001" customHeight="1">
      <c r="A129" s="95"/>
      <c r="B129" s="95"/>
      <c r="C129" s="26" t="s">
        <v>112</v>
      </c>
      <c r="D129" s="1850"/>
      <c r="E129" s="1851"/>
      <c r="F129" s="1949"/>
      <c r="G129" s="77"/>
      <c r="H129" s="77"/>
      <c r="I129" s="64"/>
      <c r="J129" s="77"/>
      <c r="K129" s="64"/>
      <c r="L129" s="60"/>
      <c r="M129" s="29"/>
      <c r="N129" s="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row>
    <row r="130" spans="1:227" s="14" customFormat="1" ht="20.100000000000001" customHeight="1">
      <c r="A130" s="95"/>
      <c r="B130" s="95"/>
      <c r="C130" s="26"/>
      <c r="D130" s="1850"/>
      <c r="E130" s="1851"/>
      <c r="F130" s="1949"/>
      <c r="G130" s="77"/>
      <c r="H130" s="77"/>
      <c r="I130" s="64"/>
      <c r="J130" s="77"/>
      <c r="K130" s="64"/>
      <c r="L130" s="60"/>
      <c r="M130" s="29"/>
      <c r="N130" s="29"/>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row>
    <row r="131" spans="1:227" s="14" customFormat="1" ht="20.100000000000001" customHeight="1" thickBot="1">
      <c r="A131" s="95"/>
      <c r="B131" s="95"/>
      <c r="C131" s="1849"/>
      <c r="D131" s="1850"/>
      <c r="E131" s="1851"/>
      <c r="F131" s="1850"/>
      <c r="G131" s="77"/>
      <c r="H131" s="77"/>
      <c r="I131" s="64"/>
      <c r="J131" s="77"/>
      <c r="K131" s="64"/>
      <c r="L131" s="60"/>
      <c r="M131" s="29"/>
      <c r="N131" s="29"/>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row>
    <row r="132" spans="1:227" s="14" customFormat="1" ht="20.100000000000001" customHeight="1">
      <c r="A132" s="95"/>
      <c r="B132" s="95"/>
      <c r="C132" s="2667"/>
      <c r="D132" s="2668"/>
      <c r="E132" s="2669"/>
      <c r="F132" s="2670"/>
      <c r="G132" s="2671"/>
      <c r="H132" s="2672"/>
      <c r="I132" s="2673"/>
      <c r="J132" s="77"/>
      <c r="K132" s="64"/>
      <c r="L132" s="60"/>
      <c r="M132" s="29"/>
      <c r="N132" s="29"/>
      <c r="O132" s="1648"/>
      <c r="P132" s="1648"/>
      <c r="Q132" s="1648"/>
      <c r="R132" s="1648"/>
      <c r="S132" s="1647"/>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row>
    <row r="133" spans="1:227" s="14" customFormat="1" ht="20.100000000000001" customHeight="1">
      <c r="A133" s="95"/>
      <c r="B133" s="95"/>
      <c r="C133" s="2674" t="s">
        <v>0</v>
      </c>
      <c r="D133" s="179"/>
      <c r="E133" s="2174" t="s">
        <v>3742</v>
      </c>
      <c r="F133" s="2174"/>
      <c r="G133" s="2174"/>
      <c r="H133" s="2174" t="s">
        <v>65</v>
      </c>
      <c r="I133" s="2675"/>
      <c r="J133" s="77"/>
      <c r="K133" s="64"/>
      <c r="L133" s="60"/>
      <c r="M133" s="29"/>
      <c r="N133" s="29"/>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row>
    <row r="134" spans="1:227" s="30" customFormat="1" ht="20.100000000000001" customHeight="1">
      <c r="A134" s="25"/>
      <c r="B134" s="25"/>
      <c r="C134" s="2354" t="s">
        <v>1</v>
      </c>
      <c r="D134" s="2676" t="s">
        <v>3743</v>
      </c>
      <c r="E134" s="925" t="s">
        <v>1975</v>
      </c>
      <c r="F134" s="2174"/>
      <c r="G134" s="2676" t="s">
        <v>41</v>
      </c>
      <c r="H134" s="925" t="s">
        <v>67</v>
      </c>
      <c r="I134" s="2941" t="s">
        <v>68</v>
      </c>
      <c r="J134" s="77"/>
      <c r="K134" s="64"/>
      <c r="L134" s="60"/>
      <c r="M134" s="29"/>
      <c r="N134" s="29"/>
    </row>
    <row r="135" spans="1:227" s="30" customFormat="1" ht="20.100000000000001" customHeight="1">
      <c r="A135" s="25"/>
      <c r="B135" s="25"/>
      <c r="C135" s="2354" t="s">
        <v>3</v>
      </c>
      <c r="D135" s="2676" t="s">
        <v>5</v>
      </c>
      <c r="E135" s="925" t="s">
        <v>42</v>
      </c>
      <c r="F135" s="184" t="s">
        <v>43</v>
      </c>
      <c r="G135" s="2676" t="s">
        <v>44</v>
      </c>
      <c r="H135" s="925" t="s">
        <v>71</v>
      </c>
      <c r="I135" s="2941" t="s">
        <v>73</v>
      </c>
      <c r="J135" s="77"/>
      <c r="K135" s="64"/>
      <c r="L135" s="60"/>
      <c r="M135" s="29"/>
      <c r="N135" s="29"/>
    </row>
    <row r="136" spans="1:227" s="29" customFormat="1" ht="20.100000000000001" customHeight="1">
      <c r="A136" s="25"/>
      <c r="B136" s="25"/>
      <c r="C136" s="2354" t="s">
        <v>6</v>
      </c>
      <c r="D136" s="2676" t="s">
        <v>8</v>
      </c>
      <c r="E136" s="925" t="s">
        <v>45</v>
      </c>
      <c r="F136" s="184" t="s">
        <v>46</v>
      </c>
      <c r="G136" s="2676" t="s">
        <v>47</v>
      </c>
      <c r="H136" s="925" t="s">
        <v>74</v>
      </c>
      <c r="I136" s="2941" t="s">
        <v>76</v>
      </c>
      <c r="J136" s="69"/>
      <c r="K136" s="2204"/>
      <c r="L136" s="60"/>
    </row>
    <row r="137" spans="1:227" s="29" customFormat="1" ht="20.100000000000001" customHeight="1">
      <c r="A137" s="35"/>
      <c r="B137" s="35"/>
      <c r="C137" s="2354" t="s">
        <v>9</v>
      </c>
      <c r="D137" s="2676" t="s">
        <v>11</v>
      </c>
      <c r="E137" s="925" t="s">
        <v>48</v>
      </c>
      <c r="F137" s="184" t="s">
        <v>49</v>
      </c>
      <c r="G137" s="2676" t="s">
        <v>50</v>
      </c>
      <c r="H137" s="925" t="s">
        <v>77</v>
      </c>
      <c r="I137" s="2941" t="s">
        <v>79</v>
      </c>
      <c r="J137" s="77"/>
      <c r="K137" s="64"/>
      <c r="L137" s="60"/>
    </row>
    <row r="138" spans="1:227" s="29" customFormat="1" ht="20.100000000000001" customHeight="1">
      <c r="A138" s="25"/>
      <c r="B138" s="25"/>
      <c r="C138" s="2354" t="s">
        <v>12</v>
      </c>
      <c r="D138" s="2676" t="s">
        <v>14</v>
      </c>
      <c r="E138" s="925" t="s">
        <v>51</v>
      </c>
      <c r="F138" s="184" t="s">
        <v>52</v>
      </c>
      <c r="G138" s="2676" t="s">
        <v>53</v>
      </c>
      <c r="H138" s="925" t="s">
        <v>80</v>
      </c>
      <c r="I138" s="2941" t="s">
        <v>82</v>
      </c>
      <c r="J138" s="77"/>
      <c r="K138" s="64"/>
      <c r="L138" s="60"/>
    </row>
    <row r="139" spans="1:227" s="29" customFormat="1" ht="20.100000000000001" customHeight="1">
      <c r="A139" s="25"/>
      <c r="B139" s="25"/>
      <c r="C139" s="2354" t="s">
        <v>15</v>
      </c>
      <c r="D139" s="2676" t="s">
        <v>17</v>
      </c>
      <c r="E139" s="925" t="s">
        <v>54</v>
      </c>
      <c r="F139" s="184" t="s">
        <v>55</v>
      </c>
      <c r="G139" s="2676" t="s">
        <v>56</v>
      </c>
      <c r="H139" s="925" t="s">
        <v>83</v>
      </c>
      <c r="I139" s="2941" t="s">
        <v>85</v>
      </c>
      <c r="J139" s="77"/>
      <c r="K139" s="64"/>
      <c r="L139" s="60"/>
    </row>
    <row r="140" spans="1:227" s="29" customFormat="1" ht="20.100000000000001" customHeight="1">
      <c r="A140" s="25"/>
      <c r="B140" s="25"/>
      <c r="C140" s="2354" t="s">
        <v>18</v>
      </c>
      <c r="D140" s="2676" t="s">
        <v>20</v>
      </c>
      <c r="E140" s="925" t="s">
        <v>57</v>
      </c>
      <c r="F140" s="184" t="s">
        <v>58</v>
      </c>
      <c r="G140" s="2676" t="s">
        <v>59</v>
      </c>
      <c r="H140" s="925" t="s">
        <v>86</v>
      </c>
      <c r="I140" s="2941" t="s">
        <v>88</v>
      </c>
      <c r="J140" s="77"/>
      <c r="K140" s="64"/>
      <c r="L140" s="60"/>
    </row>
    <row r="141" spans="1:227" s="29" customFormat="1" ht="20.100000000000001" customHeight="1">
      <c r="A141" s="25"/>
      <c r="B141" s="25"/>
      <c r="C141" s="2354" t="s">
        <v>24</v>
      </c>
      <c r="D141" s="2676" t="s">
        <v>26</v>
      </c>
      <c r="E141" s="925"/>
      <c r="F141" s="179"/>
      <c r="G141" s="2676"/>
      <c r="H141" s="925" t="s">
        <v>89</v>
      </c>
      <c r="I141" s="2941" t="s">
        <v>91</v>
      </c>
      <c r="J141" s="77"/>
      <c r="K141" s="64"/>
      <c r="L141" s="60"/>
    </row>
    <row r="142" spans="1:227" s="29" customFormat="1" ht="20.100000000000001" customHeight="1">
      <c r="A142" s="25"/>
      <c r="B142" s="25"/>
      <c r="C142" s="2354" t="s">
        <v>27</v>
      </c>
      <c r="D142" s="2676" t="s">
        <v>29</v>
      </c>
      <c r="E142" s="179"/>
      <c r="F142" s="179"/>
      <c r="G142" s="2676"/>
      <c r="H142" s="925"/>
      <c r="I142" s="2941"/>
      <c r="J142" s="77"/>
      <c r="K142" s="64"/>
      <c r="L142" s="60"/>
    </row>
    <row r="143" spans="1:227" s="29" customFormat="1" ht="20.100000000000001" customHeight="1" thickBot="1">
      <c r="A143" s="25"/>
      <c r="B143" s="25"/>
      <c r="C143" s="3014"/>
      <c r="D143" s="2939"/>
      <c r="E143" s="2937"/>
      <c r="F143" s="2938"/>
      <c r="G143" s="2939"/>
      <c r="H143" s="2939"/>
      <c r="I143" s="3015"/>
      <c r="J143" s="77"/>
      <c r="K143" s="64"/>
      <c r="L143" s="60"/>
    </row>
    <row r="144" spans="1:227" s="29" customFormat="1" ht="20.100000000000001" customHeight="1">
      <c r="A144" s="25"/>
      <c r="B144" s="25"/>
      <c r="C144" s="183"/>
      <c r="D144" s="183"/>
      <c r="E144" s="925"/>
      <c r="F144" s="60"/>
      <c r="G144" s="77"/>
      <c r="H144" s="77"/>
      <c r="I144" s="64"/>
      <c r="J144" s="77"/>
      <c r="K144" s="64"/>
      <c r="L144" s="60"/>
    </row>
    <row r="145" spans="1:12" s="29" customFormat="1" ht="20.100000000000001" customHeight="1">
      <c r="A145" s="25"/>
      <c r="B145" s="25"/>
      <c r="C145" s="183"/>
      <c r="D145" s="183"/>
      <c r="E145" s="925"/>
      <c r="F145" s="60"/>
      <c r="G145" s="77"/>
      <c r="H145" s="77"/>
      <c r="I145" s="64"/>
      <c r="J145" s="77"/>
      <c r="K145" s="64"/>
      <c r="L145" s="60"/>
    </row>
    <row r="146" spans="1:12" ht="20.100000000000001" customHeight="1">
      <c r="C146" s="183"/>
      <c r="D146" s="183"/>
      <c r="E146" s="925"/>
      <c r="F146" s="60"/>
      <c r="G146" s="60"/>
      <c r="H146" s="81"/>
      <c r="I146" s="226"/>
      <c r="J146" s="77"/>
      <c r="K146" s="64"/>
      <c r="L146" s="60"/>
    </row>
    <row r="147" spans="1:12" ht="20.100000000000001" customHeight="1">
      <c r="A147" s="5"/>
      <c r="B147" s="5"/>
      <c r="C147" s="183"/>
      <c r="D147" s="183"/>
      <c r="E147" s="925"/>
      <c r="F147" s="60"/>
      <c r="G147" s="60"/>
      <c r="H147" s="81"/>
      <c r="I147" s="81"/>
      <c r="J147" s="77"/>
      <c r="K147" s="64"/>
      <c r="L147" s="60"/>
    </row>
    <row r="148" spans="1:12" ht="20.100000000000001" customHeight="1">
      <c r="A148" s="5"/>
      <c r="B148" s="5"/>
      <c r="C148" s="183"/>
      <c r="D148" s="183"/>
      <c r="E148" s="925"/>
      <c r="F148" s="60"/>
      <c r="G148" s="60"/>
      <c r="H148" s="60"/>
      <c r="I148" s="60"/>
      <c r="J148" s="60"/>
      <c r="K148" s="60"/>
      <c r="L148" s="60"/>
    </row>
    <row r="149" spans="1:12" ht="20.100000000000001" customHeight="1">
      <c r="C149" s="179"/>
      <c r="D149" s="179"/>
      <c r="E149" s="179"/>
      <c r="F149" s="60"/>
      <c r="G149" s="60"/>
      <c r="H149" s="60"/>
      <c r="I149" s="60"/>
      <c r="J149" s="60"/>
      <c r="K149" s="60"/>
      <c r="L149" s="60"/>
    </row>
    <row r="150" spans="1:12" ht="20.100000000000001" customHeight="1">
      <c r="C150" s="183"/>
      <c r="D150" s="183"/>
      <c r="E150" s="925"/>
      <c r="F150" s="60"/>
      <c r="G150" s="60"/>
      <c r="H150" s="60"/>
      <c r="I150" s="60"/>
      <c r="J150" s="60"/>
      <c r="K150" s="60"/>
      <c r="L150" s="60"/>
    </row>
    <row r="151" spans="1:12" ht="20.100000000000001" customHeight="1">
      <c r="C151" s="183"/>
      <c r="D151" s="183"/>
      <c r="E151" s="925"/>
      <c r="F151" s="60"/>
      <c r="G151" s="60"/>
      <c r="H151" s="60"/>
      <c r="I151" s="60"/>
      <c r="J151" s="60"/>
      <c r="K151" s="60"/>
      <c r="L151" s="60"/>
    </row>
    <row r="152" spans="1:12" ht="20.100000000000001" customHeight="1">
      <c r="C152" s="60"/>
      <c r="D152" s="60"/>
      <c r="E152" s="60"/>
      <c r="F152" s="60"/>
      <c r="G152" s="60"/>
      <c r="H152" s="60"/>
      <c r="I152" s="60"/>
      <c r="J152" s="60"/>
      <c r="K152" s="60"/>
      <c r="L152" s="60"/>
    </row>
    <row r="153" spans="1:12" ht="20.100000000000001" customHeight="1">
      <c r="C153" s="60"/>
      <c r="D153" s="60"/>
      <c r="E153" s="60"/>
      <c r="F153" s="60"/>
      <c r="G153" s="60"/>
      <c r="H153" s="60"/>
      <c r="I153" s="60"/>
      <c r="J153" s="60"/>
      <c r="K153" s="60"/>
      <c r="L153" s="60"/>
    </row>
    <row r="154" spans="1:12" ht="20.100000000000001" customHeight="1">
      <c r="C154" s="60"/>
      <c r="D154" s="60"/>
      <c r="E154" s="60"/>
      <c r="F154" s="60"/>
      <c r="G154" s="60"/>
      <c r="H154" s="60"/>
      <c r="I154" s="60"/>
      <c r="J154" s="60"/>
      <c r="K154" s="60"/>
      <c r="L154" s="60"/>
    </row>
    <row r="155" spans="1:12" ht="20.100000000000001" customHeight="1">
      <c r="C155" s="60"/>
      <c r="D155" s="60"/>
      <c r="E155" s="60"/>
      <c r="F155" s="60"/>
      <c r="G155" s="60"/>
      <c r="H155" s="60"/>
      <c r="I155" s="60"/>
      <c r="J155" s="60"/>
      <c r="K155" s="60"/>
      <c r="L155" s="60"/>
    </row>
    <row r="156" spans="1:12" ht="20.100000000000001" customHeight="1">
      <c r="C156" s="60"/>
      <c r="D156" s="60"/>
      <c r="E156" s="60"/>
      <c r="F156" s="60"/>
      <c r="G156" s="60"/>
      <c r="H156" s="60"/>
      <c r="I156" s="60"/>
      <c r="J156" s="60"/>
      <c r="K156" s="60"/>
      <c r="L156" s="60"/>
    </row>
    <row r="157" spans="1:12" ht="20.100000000000001" customHeight="1">
      <c r="C157" s="60"/>
      <c r="D157" s="60"/>
      <c r="E157" s="60"/>
      <c r="F157" s="60"/>
      <c r="G157" s="60"/>
      <c r="H157" s="60"/>
      <c r="I157" s="60"/>
      <c r="J157" s="60"/>
      <c r="K157" s="60"/>
      <c r="L157" s="60"/>
    </row>
    <row r="158" spans="1:12" ht="20.100000000000001" customHeight="1">
      <c r="C158" s="60"/>
      <c r="D158" s="60"/>
      <c r="E158" s="60"/>
      <c r="F158" s="60"/>
      <c r="G158" s="60"/>
      <c r="H158" s="60"/>
      <c r="I158" s="60"/>
      <c r="J158" s="60"/>
      <c r="K158" s="60"/>
      <c r="L158" s="60"/>
    </row>
    <row r="159" spans="1:12" ht="20.100000000000001" customHeight="1">
      <c r="C159" s="60"/>
      <c r="D159" s="60"/>
      <c r="E159" s="60"/>
      <c r="F159" s="60"/>
      <c r="G159" s="60"/>
      <c r="H159" s="60"/>
      <c r="I159" s="60"/>
      <c r="J159" s="60"/>
      <c r="K159" s="60"/>
      <c r="L159" s="60"/>
    </row>
    <row r="160" spans="1:12" ht="20.100000000000001" customHeight="1">
      <c r="C160" s="60"/>
      <c r="D160" s="60"/>
      <c r="E160" s="60"/>
      <c r="F160" s="60"/>
      <c r="G160" s="60"/>
      <c r="H160" s="60"/>
      <c r="I160" s="60"/>
      <c r="J160" s="60"/>
      <c r="K160" s="60"/>
      <c r="L160" s="60"/>
    </row>
    <row r="161" spans="3:12" ht="20.100000000000001" customHeight="1">
      <c r="C161" s="60"/>
      <c r="D161" s="60"/>
      <c r="E161" s="60"/>
      <c r="F161" s="60"/>
      <c r="G161" s="60"/>
      <c r="H161" s="60"/>
      <c r="I161" s="60"/>
      <c r="J161" s="60"/>
      <c r="K161" s="60"/>
      <c r="L161" s="60"/>
    </row>
    <row r="162" spans="3:12" ht="20.100000000000001" customHeight="1">
      <c r="C162" s="60"/>
      <c r="D162" s="60"/>
      <c r="E162" s="60"/>
      <c r="F162" s="60"/>
      <c r="G162" s="60"/>
      <c r="H162" s="60"/>
      <c r="I162" s="60"/>
      <c r="J162" s="60"/>
      <c r="K162" s="60"/>
      <c r="L162" s="60"/>
    </row>
    <row r="163" spans="3:12" ht="20.100000000000001" customHeight="1">
      <c r="C163" s="60"/>
      <c r="D163" s="60"/>
      <c r="E163" s="60"/>
      <c r="F163" s="60"/>
      <c r="G163" s="60"/>
      <c r="H163" s="60"/>
      <c r="I163" s="60"/>
      <c r="J163" s="60"/>
      <c r="K163" s="60"/>
      <c r="L163" s="60"/>
    </row>
    <row r="164" spans="3:12" ht="20.100000000000001" customHeight="1">
      <c r="C164" s="60"/>
      <c r="D164" s="60"/>
      <c r="E164" s="60"/>
      <c r="F164" s="60"/>
      <c r="G164" s="60"/>
      <c r="H164" s="60"/>
      <c r="I164" s="60"/>
      <c r="J164" s="60"/>
      <c r="K164" s="60"/>
      <c r="L164" s="60"/>
    </row>
    <row r="165" spans="3:12" ht="20.100000000000001" customHeight="1">
      <c r="C165" s="60"/>
      <c r="D165" s="60"/>
      <c r="E165" s="60"/>
      <c r="F165" s="60"/>
      <c r="G165" s="60"/>
      <c r="H165" s="60"/>
      <c r="I165" s="60"/>
      <c r="J165" s="60"/>
      <c r="K165" s="60"/>
      <c r="L165" s="60"/>
    </row>
    <row r="166" spans="3:12" ht="20.100000000000001" customHeight="1">
      <c r="C166" s="60"/>
      <c r="D166" s="60"/>
      <c r="E166" s="60"/>
      <c r="F166" s="60"/>
      <c r="G166" s="60"/>
      <c r="H166" s="60"/>
      <c r="I166" s="60"/>
      <c r="J166" s="60"/>
      <c r="K166" s="60"/>
      <c r="L166" s="60"/>
    </row>
    <row r="167" spans="3:12" ht="20.100000000000001" customHeight="1">
      <c r="C167" s="60"/>
      <c r="D167" s="60"/>
      <c r="E167" s="60"/>
      <c r="F167" s="60"/>
      <c r="G167" s="60"/>
      <c r="H167" s="60"/>
      <c r="I167" s="60"/>
      <c r="J167" s="60"/>
      <c r="K167" s="60"/>
      <c r="L167" s="60"/>
    </row>
    <row r="168" spans="3:12" ht="20.100000000000001" customHeight="1">
      <c r="C168" s="60"/>
      <c r="D168" s="60"/>
      <c r="E168" s="60"/>
      <c r="F168" s="60"/>
      <c r="G168" s="60"/>
      <c r="H168" s="60"/>
      <c r="I168" s="60"/>
      <c r="J168" s="60"/>
      <c r="K168" s="60"/>
      <c r="L168" s="60"/>
    </row>
    <row r="169" spans="3:12" ht="20.100000000000001" customHeight="1">
      <c r="C169" s="60"/>
      <c r="D169" s="60"/>
      <c r="E169" s="60"/>
      <c r="F169" s="60"/>
      <c r="G169" s="60"/>
      <c r="H169" s="60"/>
      <c r="I169" s="60"/>
      <c r="J169" s="60"/>
      <c r="K169" s="60"/>
      <c r="L169" s="60"/>
    </row>
    <row r="170" spans="3:12" ht="20.100000000000001" customHeight="1">
      <c r="C170" s="60"/>
      <c r="D170" s="60"/>
      <c r="E170" s="60"/>
      <c r="F170" s="60"/>
      <c r="G170" s="60"/>
      <c r="H170" s="60"/>
      <c r="I170" s="60"/>
      <c r="J170" s="60"/>
      <c r="K170" s="60"/>
      <c r="L170" s="60"/>
    </row>
    <row r="171" spans="3:12" ht="20.100000000000001" customHeight="1">
      <c r="C171" s="60"/>
      <c r="D171" s="60"/>
      <c r="E171" s="60"/>
      <c r="F171" s="60"/>
      <c r="G171" s="60"/>
      <c r="H171" s="60"/>
      <c r="I171" s="60"/>
      <c r="J171" s="60"/>
      <c r="K171" s="60"/>
      <c r="L171" s="60"/>
    </row>
    <row r="172" spans="3:12" ht="20.100000000000001" customHeight="1">
      <c r="C172" s="60"/>
      <c r="D172" s="60"/>
      <c r="E172" s="60"/>
      <c r="F172" s="60"/>
      <c r="G172" s="60"/>
      <c r="H172" s="60"/>
      <c r="I172" s="60"/>
      <c r="J172" s="60"/>
      <c r="K172" s="60"/>
      <c r="L172" s="60"/>
    </row>
    <row r="173" spans="3:12" ht="20.100000000000001" customHeight="1">
      <c r="C173" s="60"/>
      <c r="D173" s="60"/>
      <c r="E173" s="60"/>
      <c r="F173" s="60"/>
      <c r="G173" s="60"/>
      <c r="H173" s="60"/>
      <c r="I173" s="60"/>
      <c r="J173" s="60"/>
      <c r="K173" s="60"/>
      <c r="L173" s="60"/>
    </row>
    <row r="174" spans="3:12" ht="20.100000000000001" customHeight="1">
      <c r="C174" s="60"/>
      <c r="D174" s="60"/>
      <c r="E174" s="60"/>
      <c r="F174" s="60"/>
      <c r="G174" s="60"/>
      <c r="H174" s="60"/>
      <c r="I174" s="60"/>
      <c r="J174" s="60"/>
      <c r="K174" s="60"/>
      <c r="L174" s="60"/>
    </row>
    <row r="175" spans="3:12" ht="20.100000000000001" customHeight="1">
      <c r="C175" s="60"/>
      <c r="D175" s="60"/>
      <c r="E175" s="60"/>
      <c r="F175" s="60"/>
      <c r="G175" s="60"/>
      <c r="H175" s="60"/>
      <c r="I175" s="60"/>
      <c r="J175" s="60"/>
      <c r="K175" s="60"/>
      <c r="L175" s="60"/>
    </row>
    <row r="176" spans="3:12" ht="20.100000000000001" customHeight="1">
      <c r="C176" s="60"/>
      <c r="D176" s="60"/>
      <c r="E176" s="60"/>
      <c r="F176" s="60"/>
      <c r="G176" s="60"/>
      <c r="H176" s="60"/>
      <c r="I176" s="60"/>
      <c r="J176" s="60"/>
      <c r="K176" s="60"/>
      <c r="L176" s="60"/>
    </row>
    <row r="177" spans="3:12" ht="20.100000000000001" customHeight="1">
      <c r="C177" s="60"/>
      <c r="D177" s="60"/>
      <c r="E177" s="60"/>
      <c r="F177" s="60"/>
      <c r="G177" s="60"/>
      <c r="H177" s="60"/>
      <c r="I177" s="60"/>
      <c r="J177" s="60"/>
      <c r="K177" s="60"/>
      <c r="L177" s="60"/>
    </row>
    <row r="178" spans="3:12" ht="20.100000000000001" customHeight="1">
      <c r="C178" s="60"/>
      <c r="D178" s="60"/>
      <c r="E178" s="60"/>
      <c r="F178" s="60"/>
      <c r="G178" s="60"/>
      <c r="H178" s="60"/>
      <c r="I178" s="60"/>
      <c r="J178" s="60"/>
      <c r="K178" s="60"/>
      <c r="L178" s="60"/>
    </row>
  </sheetData>
  <sheetProtection formatCells="0"/>
  <mergeCells count="8">
    <mergeCell ref="I40:I41"/>
    <mergeCell ref="C4:H4"/>
    <mergeCell ref="C2:H2"/>
    <mergeCell ref="C75:D76"/>
    <mergeCell ref="E75:E76"/>
    <mergeCell ref="E40:E41"/>
    <mergeCell ref="G40:H41"/>
    <mergeCell ref="C40:D41"/>
  </mergeCells>
  <hyperlinks>
    <hyperlink ref="I134" r:id="rId1" xr:uid="{87EFA162-2473-42B0-8F2D-0A3EF613A901}"/>
    <hyperlink ref="D134" r:id="rId2" xr:uid="{9D8A6099-E90D-4FE0-8914-5C45CDEE33BC}"/>
    <hyperlink ref="G134" r:id="rId3" xr:uid="{103F3B94-2C0F-4D7C-B4F8-CD25680900DF}"/>
    <hyperlink ref="G139" r:id="rId4" xr:uid="{439F089A-851A-4376-83A8-CFFDFCE80B41}"/>
    <hyperlink ref="G135" r:id="rId5" xr:uid="{FFA593D5-382B-4148-88D1-8C4E620D7D1F}"/>
    <hyperlink ref="G136" r:id="rId6" xr:uid="{8A0E7356-F1B9-4336-99CC-8ADD52ABFD78}"/>
    <hyperlink ref="G137" r:id="rId7" xr:uid="{7753CFE7-8482-4D5C-99D7-4D597EC95797}"/>
    <hyperlink ref="G138" r:id="rId8" xr:uid="{9AE41D50-B650-477F-8F54-96FF2DAA49B1}"/>
    <hyperlink ref="G140" r:id="rId9" xr:uid="{7238BC14-A785-4CED-8397-88479490B97A}"/>
    <hyperlink ref="D137" r:id="rId10" xr:uid="{CC29D7F5-9CCD-408B-B991-0AD8F5C18063}"/>
    <hyperlink ref="D136" r:id="rId11" xr:uid="{49936519-B757-473E-9976-139FCD5ABD08}"/>
    <hyperlink ref="D139" r:id="rId12" xr:uid="{BBA9EACE-6743-4A93-A282-0F0D0F8DA7BA}"/>
    <hyperlink ref="D138" r:id="rId13" xr:uid="{C0CFBE71-42E9-4AE4-9662-31137969E2AE}"/>
    <hyperlink ref="D140" r:id="rId14" xr:uid="{8CCE7050-A21A-4C19-82B3-AB01459C8800}"/>
    <hyperlink ref="I139" r:id="rId15" xr:uid="{B18BA211-D852-4197-9879-414F989FCB67}"/>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ignoredErrors>
    <ignoredError sqref="J51 F49:F58 F60 J53:J54 H60 J57 J59" unlockedFormula="1"/>
  </ignoredErrors>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C03D-351B-45F9-93F1-BC74173BDDA4}">
  <sheetPr codeName="Sheet45">
    <tabColor rgb="FFC00000"/>
    <pageSetUpPr fitToPage="1"/>
  </sheetPr>
  <dimension ref="A2:HU108"/>
  <sheetViews>
    <sheetView showGridLines="0" zoomScaleNormal="100" workbookViewId="0">
      <selection activeCell="M82" sqref="M82"/>
    </sheetView>
  </sheetViews>
  <sheetFormatPr defaultColWidth="9.42578125" defaultRowHeight="20.100000000000001" customHeight="1"/>
  <cols>
    <col min="1" max="1" width="16.42578125" style="27" customWidth="1"/>
    <col min="2" max="2" width="8" style="31" customWidth="1"/>
    <col min="3" max="3" width="24.42578125" style="27" customWidth="1"/>
    <col min="4" max="5" width="18.140625" style="27" customWidth="1"/>
    <col min="6" max="6" width="15.42578125" style="27" customWidth="1"/>
    <col min="7" max="7" width="26.7109375" style="27" customWidth="1"/>
    <col min="8" max="8" width="13.7109375" style="27" customWidth="1"/>
    <col min="9" max="9" width="22" style="27" customWidth="1"/>
    <col min="10" max="10" width="17.140625" style="27" customWidth="1"/>
    <col min="11" max="11" width="16.42578125" style="27" customWidth="1"/>
    <col min="12" max="12" width="10.85546875" style="27" customWidth="1"/>
    <col min="13" max="13" width="18.140625" style="27" customWidth="1"/>
    <col min="14" max="15" width="14.42578125" style="27" customWidth="1"/>
    <col min="16" max="17" width="9.42578125" style="27" bestFit="1" customWidth="1"/>
    <col min="18" max="18" width="10.140625" style="27" customWidth="1"/>
    <col min="19" max="19" width="9.42578125" style="27"/>
    <col min="20" max="16380" width="9.42578125" style="27" bestFit="1"/>
    <col min="16381" max="16384" width="9.42578125" style="27"/>
  </cols>
  <sheetData>
    <row r="2" spans="2:229" s="122" customFormat="1" ht="20.100000000000001" customHeight="1">
      <c r="C2" s="4602" t="s">
        <v>1408</v>
      </c>
      <c r="D2" s="4602"/>
      <c r="E2" s="4602"/>
      <c r="F2" s="4602"/>
      <c r="G2" s="4602"/>
      <c r="H2" s="4602"/>
      <c r="I2" s="4602"/>
      <c r="J2" s="4602"/>
      <c r="K2" s="4602"/>
      <c r="L2" s="160"/>
      <c r="M2" s="160"/>
      <c r="N2" s="160"/>
      <c r="O2" s="160"/>
    </row>
    <row r="3" spans="2:229" s="120" customFormat="1" ht="20.100000000000001" customHeight="1">
      <c r="B3" s="59"/>
      <c r="D3" s="486"/>
      <c r="G3" s="486"/>
      <c r="H3" s="486"/>
      <c r="I3" s="486"/>
      <c r="J3" s="486"/>
      <c r="K3" s="486"/>
      <c r="L3" s="486"/>
      <c r="M3" s="41"/>
      <c r="N3" s="27"/>
      <c r="O3" s="27"/>
    </row>
    <row r="4" spans="2:229" s="120" customFormat="1" ht="20.100000000000001" hidden="1" customHeight="1">
      <c r="B4" s="2762"/>
      <c r="D4" s="328"/>
      <c r="F4" s="486"/>
      <c r="G4" s="20" t="s">
        <v>4501</v>
      </c>
      <c r="H4" s="328"/>
      <c r="I4" s="328"/>
      <c r="J4" s="328"/>
      <c r="K4" s="328"/>
      <c r="L4" s="328"/>
      <c r="M4" s="41"/>
      <c r="N4" s="27"/>
      <c r="O4" s="27"/>
    </row>
    <row r="5" spans="2:229" s="14" customFormat="1" ht="20.100000000000001" hidden="1" customHeight="1">
      <c r="B5" s="2990"/>
      <c r="C5" s="120"/>
      <c r="D5" s="120"/>
      <c r="E5" s="120"/>
      <c r="F5" s="486"/>
      <c r="G5" s="486"/>
      <c r="H5" s="486"/>
      <c r="I5" s="486"/>
      <c r="J5" s="486"/>
      <c r="K5" s="486"/>
      <c r="L5" s="486"/>
      <c r="M5" s="41"/>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1"/>
      <c r="C6" s="841" t="s">
        <v>3454</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1"/>
      <c r="C7" s="2992"/>
      <c r="D7" s="2993"/>
      <c r="E7" s="1796" t="s">
        <v>100</v>
      </c>
      <c r="F7" s="1973" t="s">
        <v>4502</v>
      </c>
      <c r="G7" s="1973" t="s">
        <v>4503</v>
      </c>
      <c r="H7" s="1973" t="s">
        <v>1718</v>
      </c>
      <c r="I7" s="1973" t="s">
        <v>380</v>
      </c>
      <c r="J7" s="1973" t="s">
        <v>422</v>
      </c>
      <c r="K7" s="1973" t="s">
        <v>908</v>
      </c>
      <c r="L7" s="1973" t="s">
        <v>381</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1"/>
      <c r="C8" s="2994" t="s">
        <v>4504</v>
      </c>
      <c r="D8" s="2995" t="s">
        <v>4505</v>
      </c>
      <c r="E8" s="1155"/>
      <c r="F8" s="1975" t="s">
        <v>4506</v>
      </c>
      <c r="G8" s="1842"/>
      <c r="H8" s="1842"/>
      <c r="I8" s="1976"/>
      <c r="J8" s="1976" t="s">
        <v>3750</v>
      </c>
      <c r="K8" s="1976" t="s">
        <v>4507</v>
      </c>
      <c r="L8" s="1976" t="s">
        <v>3163</v>
      </c>
      <c r="M8" s="2655" t="s">
        <v>1422</v>
      </c>
      <c r="N8" s="2996"/>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1" t="s">
        <v>4508</v>
      </c>
      <c r="C9" s="1844" t="s">
        <v>1428</v>
      </c>
      <c r="D9" s="622" t="s">
        <v>4509</v>
      </c>
      <c r="E9" s="1932">
        <v>45664</v>
      </c>
      <c r="F9" s="1948">
        <f t="shared" ref="F9" si="0">E9+11</f>
        <v>45675</v>
      </c>
      <c r="G9" s="614" t="s">
        <v>4510</v>
      </c>
      <c r="H9" s="614" t="s">
        <v>4511</v>
      </c>
      <c r="I9" s="622">
        <v>45684</v>
      </c>
      <c r="J9" s="1948">
        <f t="shared" ref="J9:J31" si="1">I9+11</f>
        <v>45695</v>
      </c>
      <c r="K9" s="1948">
        <f t="shared" ref="K9:K31" si="2">I9+16</f>
        <v>45700</v>
      </c>
      <c r="L9" s="1948">
        <f t="shared" ref="L9:L31" si="3">I9+19</f>
        <v>45703</v>
      </c>
      <c r="M9" s="2997" t="e">
        <f>#REF!+0</f>
        <v>#REF!</v>
      </c>
      <c r="N9" s="2996"/>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1" t="s">
        <v>4512</v>
      </c>
      <c r="C10" s="1844" t="s">
        <v>1526</v>
      </c>
      <c r="D10" s="622" t="s">
        <v>4513</v>
      </c>
      <c r="E10" s="1932">
        <v>45668</v>
      </c>
      <c r="F10" s="2039">
        <f>E10+11</f>
        <v>45679</v>
      </c>
      <c r="G10" s="614" t="s">
        <v>4514</v>
      </c>
      <c r="H10" s="614" t="s">
        <v>4515</v>
      </c>
      <c r="I10" s="622">
        <v>45691</v>
      </c>
      <c r="J10" s="1948">
        <f t="shared" si="1"/>
        <v>45702</v>
      </c>
      <c r="K10" s="1948">
        <f t="shared" si="2"/>
        <v>45707</v>
      </c>
      <c r="L10" s="1948">
        <f t="shared" si="3"/>
        <v>45710</v>
      </c>
      <c r="M10" s="2997" t="e">
        <f>#REF!+0</f>
        <v>#REF!</v>
      </c>
      <c r="N10" s="2996"/>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1" t="s">
        <v>4516</v>
      </c>
      <c r="C11" s="1844" t="s">
        <v>4517</v>
      </c>
      <c r="D11" s="622" t="s">
        <v>4518</v>
      </c>
      <c r="E11" s="1932">
        <v>45681</v>
      </c>
      <c r="F11" s="2039">
        <f>E11+11</f>
        <v>45692</v>
      </c>
      <c r="G11" s="2013" t="s">
        <v>1573</v>
      </c>
      <c r="H11" s="2013" t="s">
        <v>4519</v>
      </c>
      <c r="I11" s="1983">
        <v>45698</v>
      </c>
      <c r="J11" s="1985">
        <f t="shared" si="1"/>
        <v>45709</v>
      </c>
      <c r="K11" s="1985">
        <f t="shared" si="2"/>
        <v>45714</v>
      </c>
      <c r="L11" s="1985">
        <f t="shared" si="3"/>
        <v>45717</v>
      </c>
      <c r="M11" s="2997" t="e">
        <f>#REF!+0</f>
        <v>#REF!</v>
      </c>
      <c r="N11" s="2996"/>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1" t="s">
        <v>4293</v>
      </c>
      <c r="C12" s="1844" t="s">
        <v>4520</v>
      </c>
      <c r="D12" s="622" t="s">
        <v>4521</v>
      </c>
      <c r="E12" s="1932">
        <v>45682</v>
      </c>
      <c r="F12" s="1948">
        <f>E12+11</f>
        <v>45693</v>
      </c>
      <c r="G12" s="614" t="s">
        <v>4522</v>
      </c>
      <c r="H12" s="614" t="s">
        <v>4519</v>
      </c>
      <c r="I12" s="1932">
        <v>45713</v>
      </c>
      <c r="J12" s="1985">
        <f t="shared" si="1"/>
        <v>45724</v>
      </c>
      <c r="K12" s="1948">
        <f t="shared" si="2"/>
        <v>45729</v>
      </c>
      <c r="L12" s="1948">
        <f t="shared" si="3"/>
        <v>45732</v>
      </c>
      <c r="M12" s="2997" t="e">
        <f>#REF!+0</f>
        <v>#REF!</v>
      </c>
      <c r="N12" s="2996"/>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1" t="s">
        <v>4298</v>
      </c>
      <c r="C13" s="1982" t="s">
        <v>4523</v>
      </c>
      <c r="D13" s="1983" t="s">
        <v>4524</v>
      </c>
      <c r="E13" s="1984">
        <v>45687</v>
      </c>
      <c r="F13" s="1985">
        <f>E13+11</f>
        <v>45698</v>
      </c>
      <c r="G13" s="614" t="s">
        <v>4525</v>
      </c>
      <c r="H13" s="614" t="s">
        <v>4526</v>
      </c>
      <c r="I13" s="1932">
        <v>45723</v>
      </c>
      <c r="J13" s="1948">
        <f t="shared" si="1"/>
        <v>45734</v>
      </c>
      <c r="K13" s="1948">
        <f t="shared" si="2"/>
        <v>45739</v>
      </c>
      <c r="L13" s="1948">
        <f t="shared" si="3"/>
        <v>45742</v>
      </c>
      <c r="M13" s="2997" t="e">
        <f>#REF!+0</f>
        <v>#REF!</v>
      </c>
      <c r="N13" s="2996"/>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1" t="s">
        <v>4303</v>
      </c>
      <c r="C14" s="1982" t="s">
        <v>1428</v>
      </c>
      <c r="D14" s="1983" t="s">
        <v>4527</v>
      </c>
      <c r="E14" s="1984">
        <v>45694</v>
      </c>
      <c r="F14" s="1985">
        <f>E14+11</f>
        <v>45705</v>
      </c>
      <c r="G14" s="614" t="s">
        <v>4528</v>
      </c>
      <c r="H14" s="614" t="s">
        <v>4529</v>
      </c>
      <c r="I14" s="1932">
        <v>45725</v>
      </c>
      <c r="J14" s="1948">
        <f t="shared" si="1"/>
        <v>45736</v>
      </c>
      <c r="K14" s="1948">
        <f t="shared" si="2"/>
        <v>45741</v>
      </c>
      <c r="L14" s="1948">
        <f t="shared" si="3"/>
        <v>45744</v>
      </c>
      <c r="M14" s="2997" t="e">
        <f>#REF!+0</f>
        <v>#REF!</v>
      </c>
      <c r="N14" s="2996"/>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1" t="s">
        <v>4530</v>
      </c>
      <c r="C15" s="1982" t="s">
        <v>1526</v>
      </c>
      <c r="D15" s="1983" t="s">
        <v>4531</v>
      </c>
      <c r="E15" s="2013">
        <v>45707</v>
      </c>
      <c r="F15" s="1985">
        <f t="shared" ref="F15:F18" si="4">E15+11</f>
        <v>45718</v>
      </c>
      <c r="G15" s="614" t="s">
        <v>4532</v>
      </c>
      <c r="H15" s="614" t="s">
        <v>4533</v>
      </c>
      <c r="I15" s="1932">
        <v>45735</v>
      </c>
      <c r="J15" s="1948">
        <f t="shared" si="1"/>
        <v>45746</v>
      </c>
      <c r="K15" s="1948">
        <f t="shared" si="2"/>
        <v>45751</v>
      </c>
      <c r="L15" s="1948">
        <f t="shared" si="3"/>
        <v>45754</v>
      </c>
      <c r="M15" s="2997" t="e">
        <f>#REF!+0</f>
        <v>#REF!</v>
      </c>
      <c r="N15" s="2996"/>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1" t="s">
        <v>4191</v>
      </c>
      <c r="C16" s="1844" t="s">
        <v>4517</v>
      </c>
      <c r="D16" s="622" t="s">
        <v>4534</v>
      </c>
      <c r="E16" s="1932">
        <v>45714</v>
      </c>
      <c r="F16" s="1948">
        <f t="shared" si="4"/>
        <v>45725</v>
      </c>
      <c r="G16" s="614" t="s">
        <v>4535</v>
      </c>
      <c r="H16" s="614" t="s">
        <v>4536</v>
      </c>
      <c r="I16" s="622">
        <v>45733</v>
      </c>
      <c r="J16" s="1948">
        <f t="shared" si="1"/>
        <v>45744</v>
      </c>
      <c r="K16" s="1948">
        <f t="shared" si="2"/>
        <v>45749</v>
      </c>
      <c r="L16" s="1948">
        <f t="shared" si="3"/>
        <v>45752</v>
      </c>
      <c r="M16" s="2997" t="e">
        <f>#REF!+0</f>
        <v>#REF!</v>
      </c>
      <c r="N16" s="2996"/>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1" t="s">
        <v>4193</v>
      </c>
      <c r="C17" s="1844" t="s">
        <v>4520</v>
      </c>
      <c r="D17" s="622" t="s">
        <v>4537</v>
      </c>
      <c r="E17" s="1932">
        <v>45720</v>
      </c>
      <c r="F17" s="1948">
        <f t="shared" si="4"/>
        <v>45731</v>
      </c>
      <c r="G17" s="614" t="s">
        <v>4538</v>
      </c>
      <c r="H17" s="614" t="s">
        <v>4539</v>
      </c>
      <c r="I17" s="622">
        <v>45740</v>
      </c>
      <c r="J17" s="1948">
        <f t="shared" si="1"/>
        <v>45751</v>
      </c>
      <c r="K17" s="1948">
        <f t="shared" si="2"/>
        <v>45756</v>
      </c>
      <c r="L17" s="1948">
        <f t="shared" si="3"/>
        <v>45759</v>
      </c>
      <c r="M17" s="2997" t="e">
        <f>#REF!+0</f>
        <v>#REF!</v>
      </c>
      <c r="N17" s="2996"/>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1" t="s">
        <v>4196</v>
      </c>
      <c r="C18" s="1844" t="s">
        <v>4468</v>
      </c>
      <c r="D18" s="622" t="s">
        <v>4540</v>
      </c>
      <c r="E18" s="614">
        <v>45723</v>
      </c>
      <c r="F18" s="1948">
        <f t="shared" si="4"/>
        <v>45734</v>
      </c>
      <c r="G18" s="614" t="s">
        <v>4510</v>
      </c>
      <c r="H18" s="614" t="s">
        <v>4541</v>
      </c>
      <c r="I18" s="622">
        <v>45747</v>
      </c>
      <c r="J18" s="1948">
        <f t="shared" si="1"/>
        <v>45758</v>
      </c>
      <c r="K18" s="1948">
        <f t="shared" si="2"/>
        <v>45763</v>
      </c>
      <c r="L18" s="1948">
        <f t="shared" si="3"/>
        <v>45766</v>
      </c>
      <c r="M18" s="2997" t="e">
        <f>#REF!+0</f>
        <v>#REF!</v>
      </c>
      <c r="N18" s="2996"/>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1"/>
      <c r="C19" s="1849"/>
      <c r="D19" s="1850"/>
      <c r="E19" s="1851"/>
      <c r="F19" s="1949"/>
      <c r="G19" s="1851"/>
      <c r="H19" s="1851"/>
      <c r="I19" s="1850"/>
      <c r="J19" s="1949"/>
      <c r="K19" s="1949"/>
      <c r="L19" s="1949"/>
      <c r="M19" s="2997"/>
      <c r="N19" s="2996"/>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1"/>
      <c r="C20" s="1849"/>
      <c r="D20" s="1850"/>
      <c r="E20" s="2290"/>
      <c r="F20" s="2291"/>
      <c r="G20" s="2290"/>
      <c r="H20" s="2290"/>
      <c r="I20" s="2292"/>
      <c r="J20" s="2291"/>
      <c r="K20" s="2291"/>
      <c r="L20" s="2291"/>
      <c r="M20" s="2997"/>
      <c r="N20" s="2996"/>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1"/>
      <c r="C21" s="2992"/>
      <c r="D21" s="2993"/>
      <c r="E21" s="2288" t="s">
        <v>100</v>
      </c>
      <c r="F21" s="2289" t="s">
        <v>4502</v>
      </c>
      <c r="G21" s="2289" t="s">
        <v>4542</v>
      </c>
      <c r="H21" s="2289" t="s">
        <v>1718</v>
      </c>
      <c r="I21" s="2289" t="s">
        <v>380</v>
      </c>
      <c r="J21" s="2289" t="s">
        <v>422</v>
      </c>
      <c r="K21" s="2289" t="s">
        <v>908</v>
      </c>
      <c r="L21" s="2289" t="s">
        <v>381</v>
      </c>
      <c r="M21" s="2997"/>
      <c r="N21" s="2996"/>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1"/>
      <c r="C22" s="2994" t="s">
        <v>4543</v>
      </c>
      <c r="D22" s="2995"/>
      <c r="E22" s="1155"/>
      <c r="F22" s="1975" t="s">
        <v>4544</v>
      </c>
      <c r="G22" s="1842"/>
      <c r="H22" s="1842"/>
      <c r="I22" s="1976"/>
      <c r="J22" s="1976" t="s">
        <v>3750</v>
      </c>
      <c r="K22" s="1976" t="s">
        <v>4507</v>
      </c>
      <c r="L22" s="1976" t="s">
        <v>3163</v>
      </c>
      <c r="M22" s="2655" t="s">
        <v>1422</v>
      </c>
      <c r="N22" s="2996"/>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1" t="s">
        <v>4197</v>
      </c>
      <c r="C23" s="1844" t="s">
        <v>3932</v>
      </c>
      <c r="D23" s="622" t="s">
        <v>4545</v>
      </c>
      <c r="E23" s="1932">
        <v>45734</v>
      </c>
      <c r="F23" s="1948">
        <f>E23+7</f>
        <v>45741</v>
      </c>
      <c r="G23" s="2013" t="s">
        <v>1573</v>
      </c>
      <c r="H23" s="2013" t="s">
        <v>4546</v>
      </c>
      <c r="I23" s="1983">
        <v>45754</v>
      </c>
      <c r="J23" s="1985">
        <f t="shared" si="1"/>
        <v>45765</v>
      </c>
      <c r="K23" s="1985">
        <f t="shared" si="2"/>
        <v>45770</v>
      </c>
      <c r="L23" s="1985">
        <f t="shared" si="3"/>
        <v>45773</v>
      </c>
      <c r="M23" s="2997" t="e">
        <f>#REF!+2</f>
        <v>#REF!</v>
      </c>
      <c r="N23" s="2996"/>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4547</v>
      </c>
      <c r="B24" s="1971" t="s">
        <v>4198</v>
      </c>
      <c r="C24" s="1982" t="s">
        <v>3767</v>
      </c>
      <c r="D24" s="1983" t="s">
        <v>4548</v>
      </c>
      <c r="E24" s="2013">
        <v>45746</v>
      </c>
      <c r="F24" s="2322">
        <f>E24+7</f>
        <v>45753</v>
      </c>
      <c r="G24" s="614" t="s">
        <v>4549</v>
      </c>
      <c r="H24" s="614" t="s">
        <v>4550</v>
      </c>
      <c r="I24" s="622">
        <v>45761</v>
      </c>
      <c r="J24" s="1948">
        <f t="shared" si="1"/>
        <v>45772</v>
      </c>
      <c r="K24" s="1948">
        <f t="shared" si="2"/>
        <v>45777</v>
      </c>
      <c r="L24" s="1948">
        <f t="shared" si="3"/>
        <v>45780</v>
      </c>
      <c r="M24" s="2997" t="e">
        <f>#REF!+2</f>
        <v>#REF!</v>
      </c>
      <c r="N24" s="2996"/>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1" t="s">
        <v>4200</v>
      </c>
      <c r="C25" s="1844" t="s">
        <v>3755</v>
      </c>
      <c r="D25" s="622" t="s">
        <v>4551</v>
      </c>
      <c r="E25" s="1932">
        <v>45756</v>
      </c>
      <c r="F25" s="1948">
        <f t="shared" ref="F25:F31" si="5">E25+7</f>
        <v>45763</v>
      </c>
      <c r="G25" s="614" t="s">
        <v>4525</v>
      </c>
      <c r="H25" s="614" t="s">
        <v>4552</v>
      </c>
      <c r="I25" s="622">
        <v>45768</v>
      </c>
      <c r="J25" s="1948">
        <f t="shared" si="1"/>
        <v>45779</v>
      </c>
      <c r="K25" s="1948">
        <f t="shared" si="2"/>
        <v>45784</v>
      </c>
      <c r="L25" s="1948">
        <f t="shared" si="3"/>
        <v>45787</v>
      </c>
      <c r="M25" s="2997" t="e">
        <f>#REF!+2</f>
        <v>#REF!</v>
      </c>
      <c r="N25" s="2996"/>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1" t="s">
        <v>4201</v>
      </c>
      <c r="C26" s="1844" t="s">
        <v>3758</v>
      </c>
      <c r="D26" s="622" t="s">
        <v>4553</v>
      </c>
      <c r="E26" s="1932">
        <v>45762</v>
      </c>
      <c r="F26" s="1948">
        <f t="shared" si="5"/>
        <v>45769</v>
      </c>
      <c r="G26" s="614" t="s">
        <v>4528</v>
      </c>
      <c r="H26" s="614" t="s">
        <v>4554</v>
      </c>
      <c r="I26" s="622">
        <v>45775</v>
      </c>
      <c r="J26" s="1948">
        <f t="shared" si="1"/>
        <v>45786</v>
      </c>
      <c r="K26" s="1948">
        <f t="shared" si="2"/>
        <v>45791</v>
      </c>
      <c r="L26" s="1948">
        <f t="shared" si="3"/>
        <v>45794</v>
      </c>
      <c r="M26" s="2997" t="e">
        <f>#REF!+2</f>
        <v>#REF!</v>
      </c>
      <c r="N26" s="2996"/>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1" t="s">
        <v>4202</v>
      </c>
      <c r="C27" s="1844" t="s">
        <v>3919</v>
      </c>
      <c r="D27" s="622" t="s">
        <v>4555</v>
      </c>
      <c r="E27" s="614">
        <v>45772</v>
      </c>
      <c r="F27" s="2362" t="s">
        <v>1581</v>
      </c>
      <c r="G27" s="614" t="s">
        <v>4532</v>
      </c>
      <c r="H27" s="614" t="s">
        <v>4556</v>
      </c>
      <c r="I27" s="622">
        <v>45782</v>
      </c>
      <c r="J27" s="1948">
        <f t="shared" si="1"/>
        <v>45793</v>
      </c>
      <c r="K27" s="1948">
        <f t="shared" si="2"/>
        <v>45798</v>
      </c>
      <c r="L27" s="1948">
        <f t="shared" si="3"/>
        <v>45801</v>
      </c>
      <c r="M27" s="2997" t="e">
        <f>#REF!+2</f>
        <v>#REF!</v>
      </c>
      <c r="N27" s="2996"/>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1" t="s">
        <v>4203</v>
      </c>
      <c r="C28" s="1844" t="s">
        <v>2251</v>
      </c>
      <c r="D28" s="622" t="s">
        <v>4557</v>
      </c>
      <c r="E28" s="614">
        <v>45774</v>
      </c>
      <c r="F28" s="1948">
        <f t="shared" si="5"/>
        <v>45781</v>
      </c>
      <c r="G28" s="614" t="s">
        <v>4558</v>
      </c>
      <c r="H28" s="614" t="s">
        <v>4559</v>
      </c>
      <c r="I28" s="622">
        <v>45789</v>
      </c>
      <c r="J28" s="1948">
        <f t="shared" si="1"/>
        <v>45800</v>
      </c>
      <c r="K28" s="1948">
        <f t="shared" si="2"/>
        <v>45805</v>
      </c>
      <c r="L28" s="1948">
        <f t="shared" si="3"/>
        <v>45808</v>
      </c>
      <c r="M28" s="2997" t="e">
        <f>#REF!+2</f>
        <v>#REF!</v>
      </c>
      <c r="N28" s="2996"/>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1" t="s">
        <v>4206</v>
      </c>
      <c r="C29" s="2340" t="s">
        <v>1573</v>
      </c>
      <c r="D29" s="2013" t="s">
        <v>4560</v>
      </c>
      <c r="E29" s="1984">
        <v>45771</v>
      </c>
      <c r="F29" s="2322">
        <f t="shared" si="5"/>
        <v>45778</v>
      </c>
      <c r="G29" s="614" t="s">
        <v>4538</v>
      </c>
      <c r="H29" s="614" t="s">
        <v>4561</v>
      </c>
      <c r="I29" s="622">
        <v>45796</v>
      </c>
      <c r="J29" s="1948">
        <f t="shared" si="1"/>
        <v>45807</v>
      </c>
      <c r="K29" s="1948">
        <f t="shared" si="2"/>
        <v>45812</v>
      </c>
      <c r="L29" s="1948">
        <f t="shared" si="3"/>
        <v>45815</v>
      </c>
      <c r="M29" s="2997"/>
      <c r="N29" s="2996"/>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1" t="s">
        <v>4208</v>
      </c>
      <c r="C30" s="1844" t="s">
        <v>3762</v>
      </c>
      <c r="D30" s="622" t="s">
        <v>4562</v>
      </c>
      <c r="E30" s="614">
        <v>45785</v>
      </c>
      <c r="F30" s="1948">
        <f>E30+5</f>
        <v>45790</v>
      </c>
      <c r="G30" s="614" t="s">
        <v>4510</v>
      </c>
      <c r="H30" s="614" t="s">
        <v>4563</v>
      </c>
      <c r="I30" s="622">
        <v>45803</v>
      </c>
      <c r="J30" s="1948">
        <f t="shared" si="1"/>
        <v>45814</v>
      </c>
      <c r="K30" s="1948">
        <f t="shared" si="2"/>
        <v>45819</v>
      </c>
      <c r="L30" s="1948">
        <f t="shared" si="3"/>
        <v>45822</v>
      </c>
      <c r="M30" s="2997"/>
      <c r="N30" s="2996"/>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1" t="s">
        <v>4210</v>
      </c>
      <c r="C31" s="2340" t="s">
        <v>1573</v>
      </c>
      <c r="D31" s="2013" t="s">
        <v>4564</v>
      </c>
      <c r="E31" s="1984">
        <v>45785</v>
      </c>
      <c r="F31" s="2322">
        <f t="shared" si="5"/>
        <v>45792</v>
      </c>
      <c r="G31" s="614" t="s">
        <v>4565</v>
      </c>
      <c r="H31" s="614" t="s">
        <v>4566</v>
      </c>
      <c r="I31" s="622">
        <v>45810</v>
      </c>
      <c r="J31" s="1948">
        <f t="shared" si="1"/>
        <v>45821</v>
      </c>
      <c r="K31" s="1948">
        <f t="shared" si="2"/>
        <v>45826</v>
      </c>
      <c r="L31" s="1948">
        <f t="shared" si="3"/>
        <v>45829</v>
      </c>
      <c r="M31" s="2997"/>
      <c r="N31" s="2996"/>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1"/>
      <c r="C32" s="1849"/>
      <c r="D32" s="1850"/>
      <c r="E32" s="1851"/>
      <c r="F32" s="1949"/>
      <c r="G32" s="2041"/>
      <c r="H32" s="2041"/>
      <c r="I32" s="1850"/>
      <c r="J32" s="1949"/>
      <c r="K32" s="1949"/>
      <c r="L32" s="1949"/>
      <c r="M32" s="2997"/>
      <c r="N32" s="2996"/>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1"/>
      <c r="C33" s="1849"/>
      <c r="D33" s="1850"/>
      <c r="E33" s="1851"/>
      <c r="F33" s="1949"/>
      <c r="G33" s="2041"/>
      <c r="H33" s="2041"/>
      <c r="I33" s="1850"/>
      <c r="J33" s="1949"/>
      <c r="K33" s="1949"/>
      <c r="L33" s="1949"/>
      <c r="M33" s="2997"/>
      <c r="N33" s="2996"/>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8"/>
      <c r="C34" s="2999"/>
      <c r="D34" s="3000"/>
      <c r="E34" s="2549" t="s">
        <v>100</v>
      </c>
      <c r="F34" s="2550" t="s">
        <v>4567</v>
      </c>
      <c r="G34" s="2550" t="s">
        <v>4542</v>
      </c>
      <c r="H34" s="2550" t="s">
        <v>1718</v>
      </c>
      <c r="I34" s="2550" t="s">
        <v>4568</v>
      </c>
      <c r="J34" s="2550" t="s">
        <v>422</v>
      </c>
      <c r="K34" s="2550" t="s">
        <v>908</v>
      </c>
      <c r="L34" s="2550" t="s">
        <v>381</v>
      </c>
      <c r="M34" s="3001" t="s">
        <v>4188</v>
      </c>
      <c r="N34" s="3004"/>
      <c r="O34" s="2587"/>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8"/>
      <c r="C35" s="3002" t="s">
        <v>4569</v>
      </c>
      <c r="D35" s="3003" t="s">
        <v>4570</v>
      </c>
      <c r="E35" s="2554"/>
      <c r="F35" s="2555" t="s">
        <v>4571</v>
      </c>
      <c r="G35" s="2550"/>
      <c r="H35" s="2550"/>
      <c r="I35" s="2584"/>
      <c r="J35" s="2584" t="s">
        <v>3750</v>
      </c>
      <c r="K35" s="2584" t="s">
        <v>4507</v>
      </c>
      <c r="L35" s="2584" t="s">
        <v>3163</v>
      </c>
      <c r="M35" s="3001"/>
      <c r="N35" s="3004"/>
      <c r="O35" s="2587"/>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8" t="s">
        <v>4210</v>
      </c>
      <c r="C36" s="2559" t="s">
        <v>4572</v>
      </c>
      <c r="D36" s="2560" t="s">
        <v>4573</v>
      </c>
      <c r="E36" s="2561">
        <v>45783</v>
      </c>
      <c r="F36" s="2562">
        <f>E36+16</f>
        <v>45799</v>
      </c>
      <c r="G36" s="2561" t="s">
        <v>4565</v>
      </c>
      <c r="H36" s="2561" t="s">
        <v>4566</v>
      </c>
      <c r="I36" s="2560">
        <v>45805</v>
      </c>
      <c r="J36" s="2562">
        <f>I36+16</f>
        <v>45821</v>
      </c>
      <c r="K36" s="2562">
        <f>I36+21</f>
        <v>45826</v>
      </c>
      <c r="L36" s="2562">
        <f>I36+24</f>
        <v>45829</v>
      </c>
      <c r="M36" s="3005"/>
      <c r="N36" s="3004"/>
      <c r="O36" s="2587"/>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8" t="s">
        <v>4213</v>
      </c>
      <c r="C37" s="2559" t="s">
        <v>4574</v>
      </c>
      <c r="D37" s="2560" t="s">
        <v>4575</v>
      </c>
      <c r="E37" s="2561">
        <v>45790</v>
      </c>
      <c r="F37" s="2562">
        <f t="shared" ref="F37:F46" si="6">E37+16</f>
        <v>45806</v>
      </c>
      <c r="G37" s="2561" t="s">
        <v>4576</v>
      </c>
      <c r="H37" s="2561" t="s">
        <v>4577</v>
      </c>
      <c r="I37" s="2560">
        <v>45812</v>
      </c>
      <c r="J37" s="2562">
        <f t="shared" ref="J37:J46" si="7">I37+16</f>
        <v>45828</v>
      </c>
      <c r="K37" s="2562">
        <f t="shared" ref="K37:K46" si="8">I37+21</f>
        <v>45833</v>
      </c>
      <c r="L37" s="2562">
        <f t="shared" ref="L37:L46" si="9">I37+24</f>
        <v>45836</v>
      </c>
      <c r="M37" s="3006" t="e">
        <f>#REF!+1</f>
        <v>#REF!</v>
      </c>
      <c r="N37" s="3004"/>
      <c r="O37" s="2587"/>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8" t="s">
        <v>3617</v>
      </c>
      <c r="C38" s="2559" t="s">
        <v>4578</v>
      </c>
      <c r="D38" s="2560" t="s">
        <v>4579</v>
      </c>
      <c r="E38" s="2565">
        <v>45802</v>
      </c>
      <c r="F38" s="2562">
        <f t="shared" si="6"/>
        <v>45818</v>
      </c>
      <c r="G38" s="2561" t="s">
        <v>4580</v>
      </c>
      <c r="H38" s="2561" t="s">
        <v>4581</v>
      </c>
      <c r="I38" s="2560">
        <v>45819</v>
      </c>
      <c r="J38" s="2562">
        <f t="shared" si="7"/>
        <v>45835</v>
      </c>
      <c r="K38" s="2562">
        <f t="shared" si="8"/>
        <v>45840</v>
      </c>
      <c r="L38" s="2562">
        <f t="shared" si="9"/>
        <v>45843</v>
      </c>
      <c r="M38" s="3006" t="e">
        <f>#REF!+1</f>
        <v>#REF!</v>
      </c>
      <c r="N38" s="3004"/>
      <c r="O38" s="2587"/>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8" t="s">
        <v>3619</v>
      </c>
      <c r="C39" s="2566" t="s">
        <v>4582</v>
      </c>
      <c r="D39" s="2565" t="s">
        <v>4583</v>
      </c>
      <c r="E39" s="2568">
        <v>45810</v>
      </c>
      <c r="F39" s="2563">
        <f t="shared" si="6"/>
        <v>45826</v>
      </c>
      <c r="G39" s="2561" t="s">
        <v>4584</v>
      </c>
      <c r="H39" s="2561" t="s">
        <v>4585</v>
      </c>
      <c r="I39" s="2560">
        <v>45826</v>
      </c>
      <c r="J39" s="2562">
        <f t="shared" si="7"/>
        <v>45842</v>
      </c>
      <c r="K39" s="2562">
        <f t="shared" si="8"/>
        <v>45847</v>
      </c>
      <c r="L39" s="2562">
        <f t="shared" si="9"/>
        <v>45850</v>
      </c>
      <c r="M39" s="3006" t="e">
        <f>#REF!+1</f>
        <v>#REF!</v>
      </c>
      <c r="N39" s="3004"/>
      <c r="O39" s="2587"/>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8" t="s">
        <v>3621</v>
      </c>
      <c r="C40" s="2569" t="s">
        <v>4586</v>
      </c>
      <c r="D40" s="2560" t="s">
        <v>4587</v>
      </c>
      <c r="E40" s="2565">
        <v>45813</v>
      </c>
      <c r="F40" s="2562">
        <f t="shared" si="6"/>
        <v>45829</v>
      </c>
      <c r="G40" s="2577" t="s">
        <v>1573</v>
      </c>
      <c r="H40" s="2577" t="s">
        <v>4588</v>
      </c>
      <c r="I40" s="2574">
        <v>45833</v>
      </c>
      <c r="J40" s="2563">
        <f t="shared" si="7"/>
        <v>45849</v>
      </c>
      <c r="K40" s="2563">
        <f t="shared" si="8"/>
        <v>45854</v>
      </c>
      <c r="L40" s="2563">
        <f t="shared" si="9"/>
        <v>45857</v>
      </c>
      <c r="M40" s="2617" t="e">
        <f>#REF!+1</f>
        <v>#REF!</v>
      </c>
      <c r="N40" s="3004"/>
      <c r="O40" s="2587"/>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8" t="s">
        <v>3623</v>
      </c>
      <c r="C41" s="2569" t="s">
        <v>4589</v>
      </c>
      <c r="D41" s="2560" t="s">
        <v>4590</v>
      </c>
      <c r="E41" s="2561">
        <v>45819</v>
      </c>
      <c r="F41" s="2562">
        <f t="shared" si="6"/>
        <v>45835</v>
      </c>
      <c r="G41" s="2561" t="s">
        <v>4532</v>
      </c>
      <c r="H41" s="2561" t="s">
        <v>4591</v>
      </c>
      <c r="I41" s="2560">
        <v>45840</v>
      </c>
      <c r="J41" s="2562">
        <f t="shared" si="7"/>
        <v>45856</v>
      </c>
      <c r="K41" s="2562">
        <f t="shared" si="8"/>
        <v>45861</v>
      </c>
      <c r="L41" s="2562">
        <f t="shared" si="9"/>
        <v>45864</v>
      </c>
      <c r="M41" s="2617" t="e">
        <f>#REF!+1</f>
        <v>#REF!</v>
      </c>
      <c r="N41" s="3004"/>
      <c r="O41" s="2587"/>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8" t="s">
        <v>3625</v>
      </c>
      <c r="C42" s="2570" t="s">
        <v>4592</v>
      </c>
      <c r="D42" s="2571" t="s">
        <v>4593</v>
      </c>
      <c r="E42" s="2565">
        <v>45832</v>
      </c>
      <c r="F42" s="2562">
        <f t="shared" si="6"/>
        <v>45848</v>
      </c>
      <c r="G42" s="2561" t="s">
        <v>4538</v>
      </c>
      <c r="H42" s="2561" t="s">
        <v>4594</v>
      </c>
      <c r="I42" s="2565">
        <v>45851</v>
      </c>
      <c r="J42" s="2562">
        <f t="shared" si="7"/>
        <v>45867</v>
      </c>
      <c r="K42" s="2562">
        <f t="shared" si="8"/>
        <v>45872</v>
      </c>
      <c r="L42" s="2562">
        <f t="shared" si="9"/>
        <v>45875</v>
      </c>
      <c r="M42" s="2617" t="e">
        <f>#REF!+1</f>
        <v>#REF!</v>
      </c>
      <c r="N42" s="3004"/>
      <c r="O42" s="2587"/>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thickTop="1">
      <c r="B43" s="2558" t="s">
        <v>3627</v>
      </c>
      <c r="C43" s="2572" t="s">
        <v>1573</v>
      </c>
      <c r="D43" s="2567" t="s">
        <v>4595</v>
      </c>
      <c r="E43" s="2573">
        <v>45832</v>
      </c>
      <c r="F43" s="2563">
        <f t="shared" si="6"/>
        <v>45848</v>
      </c>
      <c r="G43" s="2561" t="s">
        <v>4510</v>
      </c>
      <c r="H43" s="2561" t="s">
        <v>4596</v>
      </c>
      <c r="I43" s="2560">
        <v>45854</v>
      </c>
      <c r="J43" s="2562">
        <f t="shared" si="7"/>
        <v>45870</v>
      </c>
      <c r="K43" s="2562">
        <f t="shared" si="8"/>
        <v>45875</v>
      </c>
      <c r="L43" s="2562">
        <f t="shared" si="9"/>
        <v>45878</v>
      </c>
      <c r="M43" s="2617" t="e">
        <f>#REF!+1</f>
        <v>#REF!</v>
      </c>
      <c r="N43" s="3004"/>
      <c r="O43" s="2587"/>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8" t="s">
        <v>3629</v>
      </c>
      <c r="C44" s="2572" t="s">
        <v>1573</v>
      </c>
      <c r="D44" s="2567" t="s">
        <v>4597</v>
      </c>
      <c r="E44" s="2573">
        <v>45839</v>
      </c>
      <c r="F44" s="2563">
        <f t="shared" si="6"/>
        <v>45855</v>
      </c>
      <c r="G44" s="2561" t="s">
        <v>4598</v>
      </c>
      <c r="H44" s="2561" t="s">
        <v>4599</v>
      </c>
      <c r="I44" s="2560">
        <v>45861</v>
      </c>
      <c r="J44" s="2562">
        <f t="shared" si="7"/>
        <v>45877</v>
      </c>
      <c r="K44" s="2562">
        <f t="shared" si="8"/>
        <v>45882</v>
      </c>
      <c r="L44" s="2562">
        <f t="shared" si="9"/>
        <v>45885</v>
      </c>
      <c r="M44" s="2617" t="e">
        <f>#REF!+1</f>
        <v>#REF!</v>
      </c>
      <c r="N44" s="3004"/>
      <c r="O44" s="2587"/>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8" t="s">
        <v>4228</v>
      </c>
      <c r="C45" s="2569" t="s">
        <v>4600</v>
      </c>
      <c r="D45" s="2560" t="s">
        <v>4601</v>
      </c>
      <c r="E45" s="2565">
        <v>45854</v>
      </c>
      <c r="F45" s="2562">
        <f t="shared" si="6"/>
        <v>45870</v>
      </c>
      <c r="G45" s="2561" t="s">
        <v>4602</v>
      </c>
      <c r="H45" s="2561" t="s">
        <v>4603</v>
      </c>
      <c r="I45" s="2560">
        <v>45868</v>
      </c>
      <c r="J45" s="2562">
        <f t="shared" si="7"/>
        <v>45884</v>
      </c>
      <c r="K45" s="2562">
        <f t="shared" si="8"/>
        <v>45889</v>
      </c>
      <c r="L45" s="2563">
        <f t="shared" si="9"/>
        <v>45892</v>
      </c>
      <c r="M45" s="2617" t="e">
        <f>#REF!+1</f>
        <v>#REF!</v>
      </c>
      <c r="N45" s="3004"/>
      <c r="O45" s="2587"/>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8" t="s">
        <v>3633</v>
      </c>
      <c r="C46" s="2692" t="s">
        <v>4586</v>
      </c>
      <c r="D46" s="2693" t="s">
        <v>4604</v>
      </c>
      <c r="E46" s="2694">
        <v>45855</v>
      </c>
      <c r="F46" s="2695">
        <f t="shared" si="6"/>
        <v>45871</v>
      </c>
      <c r="G46" s="2561" t="s">
        <v>4605</v>
      </c>
      <c r="H46" s="2561" t="s">
        <v>4606</v>
      </c>
      <c r="I46" s="2693">
        <v>45875</v>
      </c>
      <c r="J46" s="2696">
        <f t="shared" si="7"/>
        <v>45891</v>
      </c>
      <c r="K46" s="2696">
        <f t="shared" si="8"/>
        <v>45896</v>
      </c>
      <c r="L46" s="2696">
        <f t="shared" si="9"/>
        <v>45899</v>
      </c>
      <c r="M46" s="2617" t="e">
        <f>#REF!+1</f>
        <v>#REF!</v>
      </c>
      <c r="N46" s="3004"/>
      <c r="O46" s="2587"/>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8"/>
      <c r="C47" s="2697"/>
      <c r="D47" s="2698"/>
      <c r="E47" s="2699"/>
      <c r="F47" s="2700"/>
      <c r="G47" s="2701"/>
      <c r="H47" s="2701"/>
      <c r="I47" s="2698"/>
      <c r="J47" s="2700"/>
      <c r="K47" s="2700"/>
      <c r="L47" s="2700"/>
      <c r="M47" s="2617"/>
      <c r="N47" s="3004"/>
      <c r="O47" s="2587"/>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8"/>
      <c r="C48" s="4609" t="s">
        <v>4607</v>
      </c>
      <c r="D48" s="4609"/>
      <c r="E48" s="4609"/>
      <c r="F48" s="4609"/>
      <c r="G48" s="4609"/>
      <c r="H48" s="4609"/>
      <c r="I48" s="4609"/>
      <c r="J48" s="4609"/>
      <c r="K48" s="4609"/>
      <c r="L48" s="486"/>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1:215" s="14" customFormat="1" ht="19.5" customHeight="1">
      <c r="B49" s="2558"/>
      <c r="C49" s="1904"/>
      <c r="D49" s="1904"/>
      <c r="E49" s="1904"/>
      <c r="F49" s="1904"/>
      <c r="G49" s="1904"/>
      <c r="H49" s="1904"/>
      <c r="I49" s="1904"/>
      <c r="J49" s="1904"/>
      <c r="K49" s="1904"/>
      <c r="L49" s="1904"/>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1:215" s="14" customFormat="1" ht="19.5" customHeight="1">
      <c r="B50" s="2558"/>
      <c r="C50" s="1904"/>
      <c r="D50" s="1904"/>
      <c r="E50" s="1904"/>
      <c r="F50" s="1904"/>
      <c r="G50" s="1904"/>
      <c r="H50" s="1904"/>
      <c r="I50" s="1904"/>
      <c r="J50" s="1904"/>
      <c r="K50" s="1904"/>
      <c r="L50" s="1904"/>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1:215" s="14" customFormat="1" ht="20.100000000000001" customHeight="1">
      <c r="B51" s="2558"/>
      <c r="C51" s="2697"/>
      <c r="D51" s="2698"/>
      <c r="E51" s="2699"/>
      <c r="F51" s="2700"/>
      <c r="G51" s="2701"/>
      <c r="H51" s="2701"/>
      <c r="I51" s="2698"/>
      <c r="J51" s="2700"/>
      <c r="K51" s="2700"/>
      <c r="L51" s="2700"/>
      <c r="M51" s="2617"/>
      <c r="N51" s="3004"/>
      <c r="O51" s="2587"/>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1:215" s="14" customFormat="1" ht="20.100000000000001" hidden="1" customHeight="1">
      <c r="B52" s="2558"/>
      <c r="C52" s="4626" t="s">
        <v>4608</v>
      </c>
      <c r="D52" s="4626"/>
      <c r="E52" s="4619" t="s">
        <v>100</v>
      </c>
      <c r="F52" s="3638" t="s">
        <v>4567</v>
      </c>
      <c r="G52" s="4625" t="s">
        <v>4609</v>
      </c>
      <c r="H52" s="4625" t="s">
        <v>1718</v>
      </c>
      <c r="I52" s="4619" t="s">
        <v>4568</v>
      </c>
      <c r="J52" s="2346" t="s">
        <v>422</v>
      </c>
      <c r="K52" s="2346" t="s">
        <v>381</v>
      </c>
      <c r="L52" s="2587"/>
      <c r="M52" s="3004"/>
      <c r="N52" s="2587"/>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row>
    <row r="53" spans="1:215" s="14" customFormat="1" ht="20.100000000000001" hidden="1" customHeight="1" thickBot="1">
      <c r="B53" s="2677" t="s">
        <v>3631</v>
      </c>
      <c r="C53" s="4626"/>
      <c r="D53" s="4626"/>
      <c r="E53" s="4619"/>
      <c r="F53" s="84" t="s">
        <v>4610</v>
      </c>
      <c r="G53" s="4625"/>
      <c r="H53" s="4625"/>
      <c r="I53" s="4619"/>
      <c r="J53" s="2666" t="s">
        <v>4611</v>
      </c>
      <c r="K53" s="2666" t="s">
        <v>3749</v>
      </c>
      <c r="L53" s="2587"/>
      <c r="M53" s="3004"/>
      <c r="N53" s="2587"/>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row>
    <row r="54" spans="1:215" s="14" customFormat="1" ht="20.100000000000001" hidden="1" customHeight="1" thickTop="1">
      <c r="A54" s="3462"/>
      <c r="B54" s="1376" t="e">
        <f>WEEKNUM(#REF!)</f>
        <v>#REF!</v>
      </c>
      <c r="C54" s="2663" t="s">
        <v>4612</v>
      </c>
      <c r="D54" s="2981" t="s">
        <v>4613</v>
      </c>
      <c r="E54" s="3637" t="s">
        <v>1581</v>
      </c>
      <c r="F54" s="3521"/>
      <c r="G54" s="3635" t="s">
        <v>4614</v>
      </c>
      <c r="H54" s="3636" t="s">
        <v>4615</v>
      </c>
      <c r="I54" s="3024">
        <v>45663</v>
      </c>
      <c r="J54" s="2982">
        <f>I54+14</f>
        <v>45677</v>
      </c>
      <c r="K54" s="2982">
        <f>J54+5</f>
        <v>45682</v>
      </c>
      <c r="L54" s="2587"/>
      <c r="M54" s="3004"/>
      <c r="N54" s="258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row>
    <row r="55" spans="1:215" s="14" customFormat="1" ht="20.100000000000001" hidden="1" customHeight="1" thickTop="1">
      <c r="A55" s="3462" t="s">
        <v>1614</v>
      </c>
      <c r="B55" s="1376">
        <v>1</v>
      </c>
      <c r="C55" s="2663" t="s">
        <v>4616</v>
      </c>
      <c r="D55" s="2981" t="s">
        <v>4617</v>
      </c>
      <c r="E55" s="2982">
        <v>46026</v>
      </c>
      <c r="F55" s="2982">
        <f t="shared" ref="F55:F60" si="10">E55+12</f>
        <v>46038</v>
      </c>
      <c r="G55" s="3350" t="s">
        <v>4424</v>
      </c>
      <c r="H55" s="2981" t="s">
        <v>4618</v>
      </c>
      <c r="I55" s="2982">
        <v>45670</v>
      </c>
      <c r="J55" s="2982">
        <f t="shared" ref="J55:J57" si="11">I55+14</f>
        <v>45684</v>
      </c>
      <c r="K55" s="2982">
        <f t="shared" ref="K55:K57" si="12">J55+5</f>
        <v>45689</v>
      </c>
      <c r="L55" s="2587"/>
      <c r="M55" s="3004"/>
      <c r="N55" s="258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row>
    <row r="56" spans="1:215" s="14" customFormat="1" ht="20.100000000000001" hidden="1" customHeight="1" thickTop="1">
      <c r="A56" s="3462" t="s">
        <v>4417</v>
      </c>
      <c r="B56" s="1376" t="e">
        <f>WEEKNUM(#REF!)</f>
        <v>#REF!</v>
      </c>
      <c r="C56" s="2663" t="s">
        <v>4619</v>
      </c>
      <c r="D56" s="2981" t="s">
        <v>4620</v>
      </c>
      <c r="E56" s="2982">
        <v>46031</v>
      </c>
      <c r="F56" s="2982">
        <f t="shared" si="10"/>
        <v>46043</v>
      </c>
      <c r="G56" s="2981" t="s">
        <v>1684</v>
      </c>
      <c r="H56" s="2981" t="s">
        <v>4621</v>
      </c>
      <c r="I56" s="2982">
        <v>45677</v>
      </c>
      <c r="J56" s="2982">
        <f t="shared" si="11"/>
        <v>45691</v>
      </c>
      <c r="K56" s="2982">
        <f t="shared" si="12"/>
        <v>45696</v>
      </c>
      <c r="L56" s="2587"/>
      <c r="M56" s="3004"/>
      <c r="N56" s="258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row>
    <row r="57" spans="1:215" s="14" customFormat="1" ht="20.100000000000001" hidden="1" customHeight="1" thickTop="1">
      <c r="A57" s="3462" t="s">
        <v>4622</v>
      </c>
      <c r="B57" s="1376" t="e">
        <f>WEEKNUM(#REF!)</f>
        <v>#REF!</v>
      </c>
      <c r="C57" s="2663" t="s">
        <v>4623</v>
      </c>
      <c r="D57" s="3715" t="s">
        <v>4624</v>
      </c>
      <c r="E57" s="2982">
        <v>46034</v>
      </c>
      <c r="F57" s="2982">
        <f>E57+12</f>
        <v>46046</v>
      </c>
      <c r="G57" s="2981" t="s">
        <v>4625</v>
      </c>
      <c r="H57" s="2981" t="s">
        <v>4626</v>
      </c>
      <c r="I57" s="2982">
        <v>45684</v>
      </c>
      <c r="J57" s="2982">
        <f t="shared" si="11"/>
        <v>45698</v>
      </c>
      <c r="K57" s="2982">
        <f t="shared" si="12"/>
        <v>45703</v>
      </c>
      <c r="L57" s="2587"/>
      <c r="M57" s="3004"/>
      <c r="N57" s="258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row>
    <row r="58" spans="1:215" s="14" customFormat="1" ht="20.100000000000001" hidden="1" customHeight="1" thickTop="1">
      <c r="A58" s="3462" t="s">
        <v>4310</v>
      </c>
      <c r="B58" s="1376" t="e">
        <f>WEEKNUM(#REF!)</f>
        <v>#REF!</v>
      </c>
      <c r="C58" s="2663" t="s">
        <v>4315</v>
      </c>
      <c r="D58" s="2981" t="s">
        <v>4627</v>
      </c>
      <c r="E58" s="2982">
        <v>46041</v>
      </c>
      <c r="F58" s="2982">
        <f t="shared" si="10"/>
        <v>46053</v>
      </c>
      <c r="G58" s="3333" t="s">
        <v>1573</v>
      </c>
      <c r="H58" s="2981" t="s">
        <v>4628</v>
      </c>
      <c r="I58" s="3037"/>
      <c r="J58" s="3037"/>
      <c r="K58" s="3037"/>
      <c r="L58" s="2587"/>
      <c r="M58" s="3004"/>
      <c r="N58" s="258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row>
    <row r="59" spans="1:215" s="14" customFormat="1" ht="20.100000000000001" hidden="1" customHeight="1" thickTop="1">
      <c r="A59" s="3462"/>
      <c r="B59" s="1376" t="e">
        <f>WEEKNUM(#REF!)</f>
        <v>#REF!</v>
      </c>
      <c r="C59" s="2663" t="s">
        <v>4629</v>
      </c>
      <c r="D59" s="2981" t="s">
        <v>4630</v>
      </c>
      <c r="E59" s="3046" t="s">
        <v>1581</v>
      </c>
      <c r="F59" s="3037"/>
      <c r="G59" s="2982" t="s">
        <v>4631</v>
      </c>
      <c r="H59" s="2981" t="s">
        <v>4632</v>
      </c>
      <c r="I59" s="2982">
        <v>46063</v>
      </c>
      <c r="J59" s="2982">
        <f>I59+14</f>
        <v>46077</v>
      </c>
      <c r="K59" s="2982">
        <f>J59+5</f>
        <v>46082</v>
      </c>
      <c r="L59" s="2587"/>
      <c r="M59" s="3004"/>
      <c r="N59" s="258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row>
    <row r="60" spans="1:215" s="14" customFormat="1" ht="20.100000000000001" hidden="1" customHeight="1" thickTop="1">
      <c r="A60" s="3462"/>
      <c r="B60" s="1376" t="e">
        <f>WEEKNUM(#REF!)</f>
        <v>#REF!</v>
      </c>
      <c r="C60" s="2663" t="s">
        <v>4616</v>
      </c>
      <c r="D60" s="3715" t="s">
        <v>4633</v>
      </c>
      <c r="E60" s="2982">
        <v>46055</v>
      </c>
      <c r="F60" s="2982">
        <f t="shared" si="10"/>
        <v>46067</v>
      </c>
      <c r="G60" s="3333" t="s">
        <v>1573</v>
      </c>
      <c r="H60" s="2981" t="s">
        <v>4634</v>
      </c>
      <c r="I60" s="3037"/>
      <c r="J60" s="3037"/>
      <c r="K60" s="3037"/>
      <c r="L60" s="2587"/>
      <c r="M60" s="3004"/>
      <c r="N60" s="258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row>
    <row r="61" spans="1:215" s="14" customFormat="1" ht="20.100000000000001" hidden="1" customHeight="1" thickTop="1">
      <c r="A61" s="3462"/>
      <c r="B61" s="1376" t="e">
        <f>WEEKNUM(#REF!)</f>
        <v>#REF!</v>
      </c>
      <c r="C61" s="2663" t="s">
        <v>4619</v>
      </c>
      <c r="D61" s="2981" t="s">
        <v>4635</v>
      </c>
      <c r="E61" s="2982">
        <v>45695</v>
      </c>
      <c r="F61" s="3046" t="s">
        <v>1581</v>
      </c>
      <c r="G61" s="3350" t="s">
        <v>4468</v>
      </c>
      <c r="H61" s="2981" t="s">
        <v>4636</v>
      </c>
      <c r="I61" s="2982">
        <v>45712</v>
      </c>
      <c r="J61" s="2982">
        <f t="shared" ref="J61:J64" si="13">I61+14</f>
        <v>45726</v>
      </c>
      <c r="K61" s="3460">
        <f t="shared" ref="K61:K64" si="14">J61+5</f>
        <v>45731</v>
      </c>
      <c r="L61" s="2587"/>
      <c r="M61" s="3004"/>
      <c r="N61" s="258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row>
    <row r="62" spans="1:215" s="14" customFormat="1" ht="20.100000000000001" hidden="1" customHeight="1" thickTop="1">
      <c r="A62" s="3462"/>
      <c r="B62" s="1376" t="e">
        <f>WEEKNUM(#REF!)</f>
        <v>#REF!</v>
      </c>
      <c r="C62" s="2663" t="s">
        <v>4623</v>
      </c>
      <c r="D62" s="2981" t="s">
        <v>4637</v>
      </c>
      <c r="E62" s="2982">
        <v>45702</v>
      </c>
      <c r="F62" s="3046" t="s">
        <v>1581</v>
      </c>
      <c r="G62" s="2982" t="s">
        <v>4638</v>
      </c>
      <c r="H62" s="2981" t="s">
        <v>4639</v>
      </c>
      <c r="I62" s="2982">
        <v>45719</v>
      </c>
      <c r="J62" s="3522">
        <f t="shared" si="13"/>
        <v>45733</v>
      </c>
      <c r="K62" s="2982">
        <f t="shared" si="14"/>
        <v>45738</v>
      </c>
      <c r="L62" s="3421"/>
      <c r="M62" s="3004"/>
      <c r="N62" s="258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row>
    <row r="63" spans="1:215" s="14" customFormat="1" ht="20.100000000000001" hidden="1" customHeight="1" thickTop="1">
      <c r="A63" s="3462"/>
      <c r="B63" s="1376" t="e">
        <f>WEEKNUM(#REF!)</f>
        <v>#REF!</v>
      </c>
      <c r="C63" s="2663" t="s">
        <v>4629</v>
      </c>
      <c r="D63" s="2981" t="s">
        <v>4640</v>
      </c>
      <c r="E63" s="2982">
        <v>46075</v>
      </c>
      <c r="F63" s="2982">
        <f t="shared" ref="F63:F68" si="15">E63+12</f>
        <v>46087</v>
      </c>
      <c r="G63" s="2982" t="s">
        <v>3184</v>
      </c>
      <c r="H63" s="2981" t="s">
        <v>4641</v>
      </c>
      <c r="I63" s="2982">
        <v>46091</v>
      </c>
      <c r="J63" s="3522">
        <f t="shared" si="13"/>
        <v>46105</v>
      </c>
      <c r="K63" s="2982">
        <f t="shared" si="14"/>
        <v>46110</v>
      </c>
      <c r="L63" s="3421"/>
      <c r="M63" s="3004"/>
      <c r="N63" s="258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row>
    <row r="64" spans="1:215" s="14" customFormat="1" ht="20.100000000000001" hidden="1" customHeight="1" thickTop="1">
      <c r="A64" s="3462"/>
      <c r="B64" s="1376" t="e">
        <f>WEEKNUM(#REF!)</f>
        <v>#REF!</v>
      </c>
      <c r="C64" s="2663" t="s">
        <v>4619</v>
      </c>
      <c r="D64" s="2981" t="s">
        <v>4642</v>
      </c>
      <c r="E64" s="2982">
        <v>45716</v>
      </c>
      <c r="F64" s="3046" t="s">
        <v>1581</v>
      </c>
      <c r="G64" s="2982" t="s">
        <v>4424</v>
      </c>
      <c r="H64" s="2981" t="s">
        <v>4643</v>
      </c>
      <c r="I64" s="2982">
        <v>46098</v>
      </c>
      <c r="J64" s="3522">
        <f t="shared" si="13"/>
        <v>46112</v>
      </c>
      <c r="K64" s="3460">
        <f t="shared" si="14"/>
        <v>46117</v>
      </c>
      <c r="L64" s="3421"/>
      <c r="M64" s="3004"/>
      <c r="N64" s="258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row>
    <row r="65" spans="1:222" s="14" customFormat="1" ht="20.100000000000001" hidden="1" customHeight="1">
      <c r="A65" s="3462"/>
      <c r="B65" s="1376" t="e">
        <f>WEEKNUM(#REF!)</f>
        <v>#REF!</v>
      </c>
      <c r="C65" s="2663" t="s">
        <v>4644</v>
      </c>
      <c r="D65" s="2981" t="s">
        <v>4645</v>
      </c>
      <c r="E65" s="2982">
        <v>46088</v>
      </c>
      <c r="F65" s="3046" t="s">
        <v>1581</v>
      </c>
      <c r="G65" s="2982" t="s">
        <v>4646</v>
      </c>
      <c r="H65" s="2981" t="s">
        <v>4647</v>
      </c>
      <c r="I65" s="2982">
        <v>46105</v>
      </c>
      <c r="J65" s="3522">
        <f>I65+14</f>
        <v>46119</v>
      </c>
      <c r="K65" s="2982">
        <f>J65+5</f>
        <v>46124</v>
      </c>
      <c r="L65" s="2587"/>
      <c r="M65" s="3004"/>
      <c r="N65" s="258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row>
    <row r="66" spans="1:222" s="14" customFormat="1" ht="20.100000000000001" hidden="1" customHeight="1">
      <c r="A66" s="3462"/>
      <c r="B66" s="1376" t="e">
        <f>WEEKNUM(#REF!)</f>
        <v>#REF!</v>
      </c>
      <c r="C66" s="2663" t="s">
        <v>4616</v>
      </c>
      <c r="D66" s="2981" t="s">
        <v>4648</v>
      </c>
      <c r="E66" s="2982">
        <v>46097</v>
      </c>
      <c r="F66" s="2982">
        <f>E66+12</f>
        <v>46109</v>
      </c>
      <c r="G66" s="2982" t="s">
        <v>4649</v>
      </c>
      <c r="H66" s="2981" t="s">
        <v>4650</v>
      </c>
      <c r="I66" s="2982">
        <v>46112</v>
      </c>
      <c r="J66" s="3522">
        <f>I66+14</f>
        <v>46126</v>
      </c>
      <c r="K66" s="3024">
        <f>J66+5</f>
        <v>46131</v>
      </c>
      <c r="L66" s="3421"/>
      <c r="M66" s="3004"/>
      <c r="N66" s="258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row>
    <row r="67" spans="1:222" s="14" customFormat="1" ht="20.100000000000001" hidden="1" customHeight="1">
      <c r="A67" s="3462" t="s">
        <v>4315</v>
      </c>
      <c r="B67" s="1376" t="e">
        <f>WEEKNUM(#REF!)</f>
        <v>#REF!</v>
      </c>
      <c r="C67" s="2922" t="s">
        <v>1573</v>
      </c>
      <c r="D67" s="2981" t="s">
        <v>4651</v>
      </c>
      <c r="E67" s="3037"/>
      <c r="F67" s="3037"/>
      <c r="G67" s="3521"/>
      <c r="H67" s="3521"/>
      <c r="I67" s="3521"/>
      <c r="J67" s="3784"/>
      <c r="K67" s="3785"/>
      <c r="L67" s="3421"/>
      <c r="M67" s="3004"/>
      <c r="N67" s="258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row>
    <row r="68" spans="1:222" s="14" customFormat="1" ht="20.100000000000001" hidden="1" customHeight="1">
      <c r="A68" s="3462"/>
      <c r="B68" s="1376" t="e">
        <f>WEEKNUM(#REF!)</f>
        <v>#REF!</v>
      </c>
      <c r="C68" s="2663" t="s">
        <v>4629</v>
      </c>
      <c r="D68" s="2981" t="s">
        <v>4652</v>
      </c>
      <c r="E68" s="2982">
        <v>46109</v>
      </c>
      <c r="F68" s="2982">
        <f t="shared" si="15"/>
        <v>46121</v>
      </c>
      <c r="G68" s="3333" t="s">
        <v>1966</v>
      </c>
      <c r="H68" s="2981" t="s">
        <v>4653</v>
      </c>
      <c r="I68" s="2982">
        <v>46126</v>
      </c>
      <c r="J68" s="3522">
        <f>I68+14</f>
        <v>46140</v>
      </c>
      <c r="K68" s="3024">
        <f>J68+5</f>
        <v>46145</v>
      </c>
      <c r="L68" s="3421"/>
      <c r="M68" s="3004"/>
      <c r="N68" s="258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row>
    <row r="69" spans="1:222" s="14" customFormat="1" ht="20.100000000000001" hidden="1" customHeight="1">
      <c r="B69" s="2991"/>
      <c r="C69" s="26" t="s">
        <v>112</v>
      </c>
      <c r="D69" s="708"/>
      <c r="E69" s="708"/>
      <c r="F69" s="69"/>
      <c r="G69" s="1852"/>
      <c r="H69" s="1852"/>
      <c r="I69" s="1852"/>
      <c r="J69" s="1850"/>
      <c r="K69" s="1850"/>
      <c r="L69" s="1850"/>
      <c r="M69" s="2997"/>
      <c r="N69" s="2996"/>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row>
    <row r="70" spans="1:222" s="14" customFormat="1" ht="20.100000000000001" hidden="1" customHeight="1">
      <c r="B70" s="2991"/>
      <c r="C70" s="1849"/>
      <c r="D70" s="1850"/>
      <c r="E70" s="1851"/>
      <c r="F70" s="1850"/>
      <c r="G70" s="1852"/>
      <c r="H70" s="1852"/>
      <c r="I70" s="1852"/>
      <c r="J70" s="1852"/>
      <c r="K70" s="1852"/>
      <c r="L70" s="1852"/>
      <c r="M70" s="1852"/>
      <c r="N70" s="1852"/>
      <c r="O70" s="1852"/>
      <c r="P70" s="120"/>
      <c r="Q70" s="2997"/>
      <c r="R70" s="2997"/>
      <c r="S70" s="2997"/>
      <c r="T70" s="2997"/>
      <c r="U70" s="2996"/>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row>
    <row r="71" spans="1:222" s="14" customFormat="1" ht="20.100000000000001" customHeight="1">
      <c r="B71" s="2558"/>
      <c r="C71" s="4626" t="s">
        <v>4654</v>
      </c>
      <c r="D71" s="4626"/>
      <c r="E71" s="4619" t="s">
        <v>100</v>
      </c>
      <c r="F71" s="3638" t="s">
        <v>4567</v>
      </c>
      <c r="G71" s="4625" t="s">
        <v>4609</v>
      </c>
      <c r="H71" s="4625" t="s">
        <v>1718</v>
      </c>
      <c r="I71" s="4619" t="s">
        <v>4568</v>
      </c>
      <c r="J71" s="2346" t="s">
        <v>422</v>
      </c>
      <c r="K71" s="2346" t="s">
        <v>381</v>
      </c>
      <c r="L71" s="2587"/>
      <c r="M71" s="3004"/>
      <c r="N71" s="258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row>
    <row r="72" spans="1:222" s="14" customFormat="1" ht="20.100000000000001" customHeight="1" thickBot="1">
      <c r="B72" s="2677" t="s">
        <v>3631</v>
      </c>
      <c r="C72" s="4626"/>
      <c r="D72" s="4626"/>
      <c r="E72" s="4624"/>
      <c r="F72" s="84" t="s">
        <v>4506</v>
      </c>
      <c r="G72" s="4627"/>
      <c r="H72" s="4627"/>
      <c r="I72" s="4624"/>
      <c r="J72" s="2666" t="s">
        <v>4611</v>
      </c>
      <c r="K72" s="2666" t="s">
        <v>3749</v>
      </c>
      <c r="L72" s="2587"/>
      <c r="M72" s="3004"/>
      <c r="N72" s="258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row>
    <row r="73" spans="1:222" s="14" customFormat="1" ht="20.100000000000001" hidden="1" customHeight="1" thickTop="1">
      <c r="A73" s="3462"/>
      <c r="B73" s="1376" t="e">
        <f>WEEKNUM(#REF!)</f>
        <v>#REF!</v>
      </c>
      <c r="C73" s="2663" t="s">
        <v>4612</v>
      </c>
      <c r="D73" s="2981" t="s">
        <v>4613</v>
      </c>
      <c r="E73" s="3637" t="s">
        <v>1581</v>
      </c>
      <c r="F73" s="3521"/>
      <c r="G73" s="3635" t="s">
        <v>4614</v>
      </c>
      <c r="H73" s="3636" t="s">
        <v>4615</v>
      </c>
      <c r="I73" s="3024">
        <v>45663</v>
      </c>
      <c r="J73" s="2982">
        <f>I73+14</f>
        <v>45677</v>
      </c>
      <c r="K73" s="2982">
        <f>J73+5</f>
        <v>45682</v>
      </c>
      <c r="L73" s="2587"/>
      <c r="M73" s="3004"/>
      <c r="N73" s="258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row>
    <row r="74" spans="1:222" s="14" customFormat="1" ht="20.100000000000001" hidden="1" customHeight="1">
      <c r="A74" s="3462" t="s">
        <v>1614</v>
      </c>
      <c r="B74" s="1376">
        <v>1</v>
      </c>
      <c r="C74" s="2663" t="s">
        <v>4616</v>
      </c>
      <c r="D74" s="2981" t="s">
        <v>4617</v>
      </c>
      <c r="E74" s="2982">
        <v>46026</v>
      </c>
      <c r="F74" s="2982">
        <f>E74+12</f>
        <v>46038</v>
      </c>
      <c r="G74" s="3350" t="s">
        <v>4424</v>
      </c>
      <c r="H74" s="2981" t="s">
        <v>4618</v>
      </c>
      <c r="I74" s="2982">
        <v>45670</v>
      </c>
      <c r="J74" s="2982">
        <f>I74+14</f>
        <v>45684</v>
      </c>
      <c r="K74" s="2982">
        <f>J74+5</f>
        <v>45689</v>
      </c>
      <c r="L74" s="2587"/>
      <c r="M74" s="3004"/>
      <c r="N74" s="258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row>
    <row r="75" spans="1:222" s="14" customFormat="1" ht="20.100000000000001" hidden="1" customHeight="1">
      <c r="A75" s="3462" t="s">
        <v>4417</v>
      </c>
      <c r="B75" s="1376" t="e">
        <f>WEEKNUM(#REF!)</f>
        <v>#REF!</v>
      </c>
      <c r="C75" s="2663" t="s">
        <v>4619</v>
      </c>
      <c r="D75" s="2981" t="s">
        <v>4620</v>
      </c>
      <c r="E75" s="2982">
        <v>46031</v>
      </c>
      <c r="F75" s="2982">
        <f>E75+12</f>
        <v>46043</v>
      </c>
      <c r="G75" s="2981" t="s">
        <v>1684</v>
      </c>
      <c r="H75" s="2981" t="s">
        <v>4621</v>
      </c>
      <c r="I75" s="2982">
        <v>45677</v>
      </c>
      <c r="J75" s="2982">
        <f>I75+14</f>
        <v>45691</v>
      </c>
      <c r="K75" s="2982">
        <f>J75+5</f>
        <v>45696</v>
      </c>
      <c r="L75" s="2587"/>
      <c r="M75" s="3004"/>
      <c r="N75" s="258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row>
    <row r="76" spans="1:222" s="14" customFormat="1" ht="20.100000000000001" hidden="1" customHeight="1">
      <c r="A76" s="3462" t="s">
        <v>4622</v>
      </c>
      <c r="B76" s="1376" t="e">
        <f>WEEKNUM(#REF!)</f>
        <v>#REF!</v>
      </c>
      <c r="C76" s="2663" t="s">
        <v>4623</v>
      </c>
      <c r="D76" s="3715" t="s">
        <v>4624</v>
      </c>
      <c r="E76" s="2982">
        <v>46034</v>
      </c>
      <c r="F76" s="2982">
        <f>E76+12</f>
        <v>46046</v>
      </c>
      <c r="G76" s="2981" t="s">
        <v>4625</v>
      </c>
      <c r="H76" s="2981" t="s">
        <v>4626</v>
      </c>
      <c r="I76" s="2982">
        <v>45684</v>
      </c>
      <c r="J76" s="2982">
        <f>I76+14</f>
        <v>45698</v>
      </c>
      <c r="K76" s="2982">
        <f>J76+5</f>
        <v>45703</v>
      </c>
      <c r="L76" s="2587"/>
      <c r="M76" s="3004"/>
      <c r="N76" s="258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row>
    <row r="77" spans="1:222" s="14" customFormat="1" ht="20.100000000000001" hidden="1" customHeight="1">
      <c r="A77" s="3462" t="s">
        <v>4310</v>
      </c>
      <c r="B77" s="1376" t="e">
        <f>WEEKNUM(#REF!)</f>
        <v>#REF!</v>
      </c>
      <c r="C77" s="2663" t="s">
        <v>4315</v>
      </c>
      <c r="D77" s="2981" t="s">
        <v>4627</v>
      </c>
      <c r="E77" s="2982">
        <v>46041</v>
      </c>
      <c r="F77" s="2982">
        <f>E77+12</f>
        <v>46053</v>
      </c>
      <c r="G77" s="3333" t="s">
        <v>1573</v>
      </c>
      <c r="H77" s="2981" t="s">
        <v>4628</v>
      </c>
      <c r="I77" s="3037"/>
      <c r="J77" s="3037"/>
      <c r="K77" s="3037"/>
      <c r="L77" s="2587"/>
      <c r="M77" s="3004"/>
      <c r="N77" s="258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row>
    <row r="78" spans="1:222" s="14" customFormat="1" ht="20.100000000000001" hidden="1" customHeight="1">
      <c r="A78" s="3462"/>
      <c r="B78" s="1376" t="e">
        <f>WEEKNUM(#REF!)</f>
        <v>#REF!</v>
      </c>
      <c r="C78" s="2663" t="s">
        <v>4629</v>
      </c>
      <c r="D78" s="2981" t="s">
        <v>4630</v>
      </c>
      <c r="E78" s="3046" t="s">
        <v>1581</v>
      </c>
      <c r="F78" s="3037"/>
      <c r="G78" s="2982" t="s">
        <v>4631</v>
      </c>
      <c r="H78" s="2981" t="s">
        <v>4632</v>
      </c>
      <c r="I78" s="2982">
        <v>46063</v>
      </c>
      <c r="J78" s="2982">
        <f t="shared" ref="J78:J80" si="16">I78+14</f>
        <v>46077</v>
      </c>
      <c r="K78" s="2982">
        <f t="shared" ref="K78:K80" si="17">J78+5</f>
        <v>46082</v>
      </c>
      <c r="L78" s="2587"/>
      <c r="M78" s="3004"/>
      <c r="N78" s="258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row>
    <row r="79" spans="1:222" s="14" customFormat="1" ht="20.100000000000001" hidden="1" customHeight="1" thickTop="1">
      <c r="A79" s="3462"/>
      <c r="B79" s="1376" t="e">
        <f>WEEKNUM(#REF!)</f>
        <v>#REF!</v>
      </c>
      <c r="C79" s="2663" t="s">
        <v>4301</v>
      </c>
      <c r="D79" s="2981" t="s">
        <v>4655</v>
      </c>
      <c r="E79" s="2982">
        <v>46110</v>
      </c>
      <c r="F79" s="2982">
        <f t="shared" ref="F79:F84" si="18">E79+11</f>
        <v>46121</v>
      </c>
      <c r="G79" s="3333" t="s">
        <v>1573</v>
      </c>
      <c r="H79" s="2981" t="s">
        <v>4656</v>
      </c>
      <c r="I79" s="4050">
        <v>46119</v>
      </c>
      <c r="J79" s="3784">
        <f t="shared" si="16"/>
        <v>46133</v>
      </c>
      <c r="K79" s="3785">
        <f t="shared" si="17"/>
        <v>46138</v>
      </c>
      <c r="L79" s="2587"/>
      <c r="M79" s="3004"/>
      <c r="N79" s="258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row>
    <row r="80" spans="1:222" s="14" customFormat="1" ht="20.100000000000001" hidden="1" customHeight="1" thickTop="1">
      <c r="A80" s="3462" t="s">
        <v>1439</v>
      </c>
      <c r="B80" s="1376" t="e">
        <f>WEEKNUM(#REF!)</f>
        <v>#REF!</v>
      </c>
      <c r="C80" s="2663" t="s">
        <v>4657</v>
      </c>
      <c r="D80" s="2981" t="s">
        <v>4658</v>
      </c>
      <c r="E80" s="2982">
        <v>46117</v>
      </c>
      <c r="F80" s="2982">
        <f>E80+11</f>
        <v>46128</v>
      </c>
      <c r="G80" s="2982" t="s">
        <v>4659</v>
      </c>
      <c r="H80" s="2981" t="s">
        <v>4653</v>
      </c>
      <c r="I80" s="2982">
        <v>46126</v>
      </c>
      <c r="J80" s="3522">
        <f t="shared" si="16"/>
        <v>46140</v>
      </c>
      <c r="K80" s="3024">
        <f t="shared" si="17"/>
        <v>46145</v>
      </c>
      <c r="L80" s="2587"/>
      <c r="M80" s="3004"/>
      <c r="N80" s="258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row>
    <row r="81" spans="1:215" s="14" customFormat="1" ht="20.100000000000001" hidden="1" customHeight="1" thickTop="1">
      <c r="A81" s="3462" t="s">
        <v>4660</v>
      </c>
      <c r="B81" s="1376" t="e">
        <f>WEEKNUM(#REF!)</f>
        <v>#REF!</v>
      </c>
      <c r="C81" s="2663" t="s">
        <v>1439</v>
      </c>
      <c r="D81" s="2981" t="s">
        <v>4661</v>
      </c>
      <c r="E81" s="3046" t="s">
        <v>1581</v>
      </c>
      <c r="F81" s="3037"/>
      <c r="G81" s="3333" t="s">
        <v>1573</v>
      </c>
      <c r="H81" s="2981" t="s">
        <v>4662</v>
      </c>
      <c r="I81" s="4050"/>
      <c r="J81" s="4051"/>
      <c r="K81" s="4052"/>
      <c r="L81" s="3421"/>
      <c r="M81" s="3004"/>
      <c r="N81" s="258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row>
    <row r="82" spans="1:215" s="14" customFormat="1" ht="20.100000000000001" customHeight="1" thickTop="1">
      <c r="A82" s="3462" t="s">
        <v>4663</v>
      </c>
      <c r="B82" s="1376" t="e">
        <f>WEEKNUM(#REF!)</f>
        <v>#REF!</v>
      </c>
      <c r="C82" s="2663" t="s">
        <v>4616</v>
      </c>
      <c r="D82" s="2981" t="s">
        <v>4664</v>
      </c>
      <c r="E82" s="2982">
        <v>46140</v>
      </c>
      <c r="F82" s="2982">
        <f>E82+11</f>
        <v>46151</v>
      </c>
      <c r="G82" s="3350" t="s">
        <v>4491</v>
      </c>
      <c r="H82" s="2981" t="s">
        <v>4665</v>
      </c>
      <c r="I82" s="2982">
        <v>46154</v>
      </c>
      <c r="J82" s="3522">
        <f>I82+14</f>
        <v>46168</v>
      </c>
      <c r="K82" s="3024">
        <f>J82+5</f>
        <v>46173</v>
      </c>
      <c r="L82" s="3421"/>
      <c r="M82" s="3004"/>
      <c r="N82" s="258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row>
    <row r="83" spans="1:215" s="14" customFormat="1" ht="20.100000000000001" customHeight="1">
      <c r="A83" s="3462"/>
      <c r="B83" s="1376" t="e">
        <f>WEEKNUM(#REF!)</f>
        <v>#REF!</v>
      </c>
      <c r="C83" s="2663" t="s">
        <v>4374</v>
      </c>
      <c r="D83" s="2981" t="s">
        <v>4666</v>
      </c>
      <c r="E83" s="3037"/>
      <c r="F83" s="3046" t="s">
        <v>1581</v>
      </c>
      <c r="G83" s="3729"/>
      <c r="H83" s="2985"/>
      <c r="I83" s="4050"/>
      <c r="J83" s="4051"/>
      <c r="K83" s="4052"/>
      <c r="L83" s="3421"/>
      <c r="M83" s="3004"/>
      <c r="N83" s="258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row>
    <row r="84" spans="1:215" s="14" customFormat="1" ht="20.100000000000001" customHeight="1">
      <c r="A84" s="3462" t="s">
        <v>4667</v>
      </c>
      <c r="B84" s="1376" t="e">
        <f>WEEKNUM(#REF!)</f>
        <v>#REF!</v>
      </c>
      <c r="C84" s="2663" t="s">
        <v>4301</v>
      </c>
      <c r="D84" s="2981" t="s">
        <v>4668</v>
      </c>
      <c r="E84" s="2982">
        <v>46151</v>
      </c>
      <c r="F84" s="2982">
        <f t="shared" si="18"/>
        <v>46162</v>
      </c>
      <c r="G84" s="3350" t="s">
        <v>4659</v>
      </c>
      <c r="H84" s="2981" t="s">
        <v>4669</v>
      </c>
      <c r="I84" s="2982">
        <v>46168</v>
      </c>
      <c r="J84" s="3522">
        <f t="shared" ref="J84:J86" si="19">I84+14</f>
        <v>46182</v>
      </c>
      <c r="K84" s="3024">
        <f t="shared" ref="K84:K86" si="20">J84+5</f>
        <v>46187</v>
      </c>
      <c r="L84" s="2587"/>
      <c r="M84" s="3004"/>
      <c r="N84" s="258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row>
    <row r="85" spans="1:215" s="14" customFormat="1" ht="20.100000000000001" customHeight="1">
      <c r="A85" s="3462" t="s">
        <v>1439</v>
      </c>
      <c r="B85" s="1376" t="e">
        <f>WEEKNUM(#REF!)</f>
        <v>#REF!</v>
      </c>
      <c r="C85" s="2663" t="s">
        <v>4657</v>
      </c>
      <c r="D85" s="2981" t="s">
        <v>4670</v>
      </c>
      <c r="E85" s="2982">
        <v>46157</v>
      </c>
      <c r="F85" s="2982">
        <f t="shared" ref="F85:F92" si="21">E85+11</f>
        <v>46168</v>
      </c>
      <c r="G85" s="3333" t="s">
        <v>1966</v>
      </c>
      <c r="H85" s="2981" t="s">
        <v>4671</v>
      </c>
      <c r="I85" s="2982">
        <v>46175</v>
      </c>
      <c r="J85" s="3522">
        <f t="shared" si="19"/>
        <v>46189</v>
      </c>
      <c r="K85" s="3024">
        <f t="shared" si="20"/>
        <v>46194</v>
      </c>
      <c r="L85" s="3421"/>
      <c r="M85" s="3004"/>
      <c r="N85" s="258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row>
    <row r="86" spans="1:215" s="14" customFormat="1" ht="20.100000000000001" customHeight="1">
      <c r="A86" s="3462" t="s">
        <v>1439</v>
      </c>
      <c r="B86" s="1376" t="e">
        <f>WEEKNUM(#REF!)</f>
        <v>#REF!</v>
      </c>
      <c r="C86" s="2663" t="s">
        <v>4672</v>
      </c>
      <c r="D86" s="2981" t="s">
        <v>4673</v>
      </c>
      <c r="E86" s="2982">
        <v>46162</v>
      </c>
      <c r="F86" s="2982">
        <f t="shared" si="21"/>
        <v>46173</v>
      </c>
      <c r="G86" s="3333" t="s">
        <v>1966</v>
      </c>
      <c r="H86" s="2981" t="s">
        <v>4671</v>
      </c>
      <c r="I86" s="2982">
        <v>46175</v>
      </c>
      <c r="J86" s="3522">
        <f t="shared" si="19"/>
        <v>46189</v>
      </c>
      <c r="K86" s="3024">
        <f t="shared" si="20"/>
        <v>46194</v>
      </c>
      <c r="L86" s="3421"/>
      <c r="M86" s="3004"/>
      <c r="N86" s="258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row>
    <row r="87" spans="1:215" s="14" customFormat="1" ht="20.100000000000001" customHeight="1">
      <c r="A87" s="3462" t="s">
        <v>4616</v>
      </c>
      <c r="B87" s="1376" t="e">
        <f>WEEKNUM(#REF!)</f>
        <v>#REF!</v>
      </c>
      <c r="C87" s="2922" t="s">
        <v>1573</v>
      </c>
      <c r="D87" s="2981" t="s">
        <v>4674</v>
      </c>
      <c r="E87" s="3037"/>
      <c r="F87" s="3037"/>
      <c r="G87" s="3037"/>
      <c r="H87" s="2985"/>
      <c r="I87" s="3037"/>
      <c r="J87" s="4110"/>
      <c r="K87" s="4111"/>
      <c r="L87" s="3421"/>
      <c r="M87" s="3004"/>
      <c r="N87" s="258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row>
    <row r="88" spans="1:215" s="14" customFormat="1" ht="20.100000000000001" customHeight="1">
      <c r="A88" s="3462" t="s">
        <v>4301</v>
      </c>
      <c r="B88" s="1376" t="e">
        <f>WEEKNUM(#REF!)</f>
        <v>#REF!</v>
      </c>
      <c r="C88" s="2922" t="s">
        <v>1573</v>
      </c>
      <c r="D88" s="2981" t="s">
        <v>4675</v>
      </c>
      <c r="E88" s="3037"/>
      <c r="F88" s="3037"/>
      <c r="G88" s="3037"/>
      <c r="H88" s="2985"/>
      <c r="I88" s="3037"/>
      <c r="J88" s="4110"/>
      <c r="K88" s="4111"/>
      <c r="L88" s="2587"/>
      <c r="M88" s="3004"/>
      <c r="N88" s="258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row>
    <row r="89" spans="1:215" s="14" customFormat="1" ht="20.100000000000001" hidden="1" customHeight="1">
      <c r="A89" s="3462" t="s">
        <v>4301</v>
      </c>
      <c r="B89" s="1376" t="e">
        <f>WEEKNUM(#REF!)</f>
        <v>#REF!</v>
      </c>
      <c r="C89" s="2663" t="s">
        <v>4616</v>
      </c>
      <c r="D89" s="2981" t="s">
        <v>4676</v>
      </c>
      <c r="E89" s="2982">
        <v>46176</v>
      </c>
      <c r="F89" s="2982">
        <f t="shared" si="21"/>
        <v>46187</v>
      </c>
      <c r="G89" s="4067"/>
      <c r="H89" s="2981"/>
      <c r="I89" s="2982"/>
      <c r="J89" s="3522"/>
      <c r="K89" s="3024"/>
      <c r="L89" s="3421"/>
      <c r="M89" s="3004"/>
      <c r="N89" s="258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row>
    <row r="90" spans="1:215" s="14" customFormat="1" ht="20.100000000000001" hidden="1" customHeight="1">
      <c r="A90" s="3462" t="s">
        <v>4657</v>
      </c>
      <c r="B90" s="1376" t="e">
        <f>WEEKNUM(#REF!)</f>
        <v>#REF!</v>
      </c>
      <c r="C90" s="2663" t="s">
        <v>4301</v>
      </c>
      <c r="D90" s="2981" t="s">
        <v>4677</v>
      </c>
      <c r="E90" s="2982">
        <v>46183</v>
      </c>
      <c r="F90" s="2982">
        <f t="shared" si="21"/>
        <v>46194</v>
      </c>
      <c r="G90" s="4067"/>
      <c r="H90" s="2981"/>
      <c r="I90" s="2982"/>
      <c r="J90" s="3522"/>
      <c r="K90" s="3024"/>
      <c r="L90" s="2587"/>
      <c r="M90" s="3004"/>
      <c r="N90" s="258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row>
    <row r="91" spans="1:215" s="14" customFormat="1" ht="20.100000000000001" hidden="1" customHeight="1">
      <c r="A91" s="3462" t="s">
        <v>4672</v>
      </c>
      <c r="B91" s="1376" t="e">
        <f>WEEKNUM(#REF!)</f>
        <v>#REF!</v>
      </c>
      <c r="C91" s="2663" t="s">
        <v>4657</v>
      </c>
      <c r="D91" s="2981" t="s">
        <v>4678</v>
      </c>
      <c r="E91" s="2982">
        <v>46190</v>
      </c>
      <c r="F91" s="2982">
        <f t="shared" si="21"/>
        <v>46201</v>
      </c>
      <c r="G91" s="4067"/>
      <c r="H91" s="2981"/>
      <c r="I91" s="2982"/>
      <c r="J91" s="3522"/>
      <c r="K91" s="3024"/>
      <c r="L91" s="3421"/>
      <c r="M91" s="3004"/>
      <c r="N91" s="258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row>
    <row r="92" spans="1:215" s="14" customFormat="1" ht="20.100000000000001" hidden="1" customHeight="1">
      <c r="A92" s="3462" t="s">
        <v>4672</v>
      </c>
      <c r="B92" s="1376" t="e">
        <f>WEEKNUM(#REF!)</f>
        <v>#REF!</v>
      </c>
      <c r="C92" s="2663" t="s">
        <v>4679</v>
      </c>
      <c r="D92" s="2981" t="s">
        <v>4680</v>
      </c>
      <c r="E92" s="2982">
        <v>46197</v>
      </c>
      <c r="F92" s="2982">
        <f t="shared" si="21"/>
        <v>46208</v>
      </c>
      <c r="G92" s="3333"/>
      <c r="H92" s="2981"/>
      <c r="I92" s="2982"/>
      <c r="J92" s="3522"/>
      <c r="K92" s="3024"/>
      <c r="L92" s="2587"/>
      <c r="M92" s="3004"/>
      <c r="N92" s="258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row>
    <row r="93" spans="1:215" s="14" customFormat="1" ht="20.100000000000001" customHeight="1">
      <c r="B93" s="2991"/>
      <c r="C93" s="26" t="s">
        <v>112</v>
      </c>
      <c r="D93" s="708"/>
      <c r="E93" s="708"/>
      <c r="F93" s="69"/>
      <c r="G93" s="1852"/>
      <c r="H93" s="1852"/>
      <c r="I93" s="1852"/>
      <c r="J93" s="1850"/>
      <c r="K93" s="1850"/>
      <c r="L93" s="1850"/>
      <c r="M93" s="2997"/>
      <c r="N93" s="2996"/>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15" s="14" customFormat="1" ht="20.100000000000001" customHeight="1">
      <c r="B94" s="2991"/>
      <c r="C94" s="26"/>
      <c r="D94" s="708"/>
      <c r="E94" s="708"/>
      <c r="F94" s="69"/>
      <c r="G94" s="1852"/>
      <c r="H94" s="1852"/>
      <c r="I94" s="1852"/>
      <c r="J94" s="1850"/>
      <c r="K94" s="1850"/>
      <c r="L94" s="1850"/>
      <c r="M94" s="2997"/>
      <c r="N94" s="2996"/>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15" s="120" customFormat="1" ht="20.100000000000001" customHeight="1" thickBot="1">
      <c r="B95" s="59"/>
      <c r="C95" s="69"/>
      <c r="D95" s="69"/>
      <c r="E95" s="69"/>
      <c r="F95" s="69"/>
      <c r="G95" s="69"/>
      <c r="H95" s="69"/>
      <c r="I95" s="69"/>
      <c r="J95" s="69"/>
      <c r="K95" s="69"/>
      <c r="L95" s="69"/>
      <c r="M95" s="69"/>
      <c r="N95" s="27"/>
      <c r="O95" s="27"/>
    </row>
    <row r="96" spans="1:215" s="120" customFormat="1" ht="20.100000000000001" customHeight="1">
      <c r="B96" s="59"/>
      <c r="C96" s="2667"/>
      <c r="D96" s="2668"/>
      <c r="E96" s="2669"/>
      <c r="F96" s="2670"/>
      <c r="G96" s="2671"/>
      <c r="H96" s="2672"/>
      <c r="I96" s="2673"/>
      <c r="J96" s="69"/>
      <c r="K96" s="69"/>
      <c r="L96" s="69"/>
      <c r="M96" s="69"/>
      <c r="N96" s="27"/>
      <c r="O96" s="27"/>
    </row>
    <row r="97" spans="2:15" s="120" customFormat="1" ht="20.100000000000001" customHeight="1">
      <c r="B97" s="59"/>
      <c r="C97" s="2674" t="s">
        <v>0</v>
      </c>
      <c r="D97" s="179"/>
      <c r="E97" s="2174" t="s">
        <v>3742</v>
      </c>
      <c r="F97" s="2174"/>
      <c r="G97" s="2174"/>
      <c r="H97" s="2174" t="s">
        <v>65</v>
      </c>
      <c r="I97" s="2675"/>
      <c r="J97" s="69"/>
      <c r="K97" s="69"/>
      <c r="L97" s="69"/>
      <c r="M97" s="69"/>
      <c r="N97" s="27"/>
      <c r="O97" s="27"/>
    </row>
    <row r="98" spans="2:15" s="120" customFormat="1" ht="20.100000000000001" customHeight="1">
      <c r="B98" s="59"/>
      <c r="C98" s="2354" t="s">
        <v>1</v>
      </c>
      <c r="D98" s="2676" t="s">
        <v>3743</v>
      </c>
      <c r="E98" s="925" t="s">
        <v>1975</v>
      </c>
      <c r="F98" s="2174"/>
      <c r="G98" s="2676" t="s">
        <v>41</v>
      </c>
      <c r="H98" s="925" t="s">
        <v>67</v>
      </c>
      <c r="I98" s="2941" t="s">
        <v>68</v>
      </c>
      <c r="J98" s="69"/>
      <c r="K98" s="69"/>
      <c r="L98" s="69"/>
      <c r="M98" s="69"/>
      <c r="N98" s="27"/>
      <c r="O98" s="27"/>
    </row>
    <row r="99" spans="2:15" s="120" customFormat="1" ht="20.100000000000001" customHeight="1">
      <c r="B99" s="59"/>
      <c r="C99" s="2354" t="s">
        <v>3</v>
      </c>
      <c r="D99" s="2676" t="s">
        <v>5</v>
      </c>
      <c r="E99" s="925" t="s">
        <v>42</v>
      </c>
      <c r="F99" s="184" t="s">
        <v>43</v>
      </c>
      <c r="G99" s="2676" t="s">
        <v>44</v>
      </c>
      <c r="H99" s="925" t="s">
        <v>71</v>
      </c>
      <c r="I99" s="2941" t="s">
        <v>73</v>
      </c>
      <c r="J99" s="69"/>
      <c r="K99" s="69"/>
      <c r="L99" s="69"/>
      <c r="M99" s="69"/>
      <c r="N99" s="27"/>
      <c r="O99" s="27"/>
    </row>
    <row r="100" spans="2:15" s="120" customFormat="1" ht="20.100000000000001" customHeight="1">
      <c r="B100" s="59"/>
      <c r="C100" s="2354" t="s">
        <v>6</v>
      </c>
      <c r="D100" s="2676" t="s">
        <v>8</v>
      </c>
      <c r="E100" s="925" t="s">
        <v>45</v>
      </c>
      <c r="F100" s="184" t="s">
        <v>46</v>
      </c>
      <c r="G100" s="2676" t="s">
        <v>47</v>
      </c>
      <c r="H100" s="925" t="s">
        <v>74</v>
      </c>
      <c r="I100" s="2941" t="s">
        <v>76</v>
      </c>
      <c r="J100" s="69"/>
      <c r="K100" s="69"/>
      <c r="L100" s="69"/>
      <c r="M100" s="69"/>
      <c r="N100" s="27"/>
      <c r="O100" s="27"/>
    </row>
    <row r="101" spans="2:15" s="120" customFormat="1" ht="20.100000000000001" customHeight="1">
      <c r="B101" s="59"/>
      <c r="C101" s="2354" t="s">
        <v>9</v>
      </c>
      <c r="D101" s="2676" t="s">
        <v>11</v>
      </c>
      <c r="E101" s="925" t="s">
        <v>48</v>
      </c>
      <c r="F101" s="184" t="s">
        <v>49</v>
      </c>
      <c r="G101" s="2676" t="s">
        <v>50</v>
      </c>
      <c r="H101" s="925" t="s">
        <v>77</v>
      </c>
      <c r="I101" s="2941" t="s">
        <v>79</v>
      </c>
      <c r="J101" s="69"/>
      <c r="K101" s="69"/>
      <c r="L101" s="69"/>
      <c r="M101" s="69"/>
      <c r="N101" s="27"/>
      <c r="O101" s="27"/>
    </row>
    <row r="102" spans="2:15" s="120" customFormat="1" ht="20.100000000000001" customHeight="1">
      <c r="B102" s="59"/>
      <c r="C102" s="2354" t="s">
        <v>12</v>
      </c>
      <c r="D102" s="2676" t="s">
        <v>14</v>
      </c>
      <c r="E102" s="925" t="s">
        <v>51</v>
      </c>
      <c r="F102" s="184" t="s">
        <v>52</v>
      </c>
      <c r="G102" s="2676" t="s">
        <v>53</v>
      </c>
      <c r="H102" s="925" t="s">
        <v>80</v>
      </c>
      <c r="I102" s="2941" t="s">
        <v>82</v>
      </c>
      <c r="J102" s="69"/>
      <c r="K102" s="69"/>
      <c r="L102" s="69"/>
      <c r="M102" s="69"/>
      <c r="N102" s="27"/>
      <c r="O102" s="27"/>
    </row>
    <row r="103" spans="2:15" s="120" customFormat="1" ht="20.100000000000001" customHeight="1">
      <c r="B103" s="59"/>
      <c r="C103" s="2354" t="s">
        <v>15</v>
      </c>
      <c r="D103" s="2676" t="s">
        <v>17</v>
      </c>
      <c r="E103" s="925" t="s">
        <v>54</v>
      </c>
      <c r="F103" s="184" t="s">
        <v>55</v>
      </c>
      <c r="G103" s="2676" t="s">
        <v>56</v>
      </c>
      <c r="H103" s="925" t="s">
        <v>83</v>
      </c>
      <c r="I103" s="2941" t="s">
        <v>85</v>
      </c>
      <c r="J103" s="69"/>
      <c r="K103" s="69"/>
      <c r="L103" s="69"/>
      <c r="M103" s="69"/>
      <c r="N103" s="27"/>
      <c r="O103" s="27"/>
    </row>
    <row r="104" spans="2:15" s="120" customFormat="1" ht="20.100000000000001" customHeight="1">
      <c r="B104" s="59"/>
      <c r="C104" s="2354" t="s">
        <v>18</v>
      </c>
      <c r="D104" s="2676" t="s">
        <v>20</v>
      </c>
      <c r="E104" s="925" t="s">
        <v>57</v>
      </c>
      <c r="F104" s="184" t="s">
        <v>58</v>
      </c>
      <c r="G104" s="2676" t="s">
        <v>59</v>
      </c>
      <c r="H104" s="925" t="s">
        <v>86</v>
      </c>
      <c r="I104" s="2941" t="s">
        <v>88</v>
      </c>
      <c r="J104" s="69"/>
      <c r="K104" s="69"/>
      <c r="L104" s="69"/>
      <c r="M104" s="69"/>
      <c r="N104" s="27"/>
      <c r="O104" s="27"/>
    </row>
    <row r="105" spans="2:15" s="120" customFormat="1" ht="20.100000000000001" customHeight="1">
      <c r="B105" s="59"/>
      <c r="C105" s="2354" t="s">
        <v>24</v>
      </c>
      <c r="D105" s="2676" t="s">
        <v>26</v>
      </c>
      <c r="E105" s="925"/>
      <c r="F105" s="179"/>
      <c r="G105" s="2676"/>
      <c r="H105" s="925" t="s">
        <v>89</v>
      </c>
      <c r="I105" s="2941" t="s">
        <v>91</v>
      </c>
      <c r="J105" s="69"/>
      <c r="K105" s="69"/>
      <c r="L105" s="69"/>
      <c r="M105" s="69"/>
      <c r="N105" s="27"/>
      <c r="O105" s="27"/>
    </row>
    <row r="106" spans="2:15" s="120" customFormat="1" ht="20.100000000000001" customHeight="1">
      <c r="B106" s="59"/>
      <c r="C106" s="2354" t="s">
        <v>27</v>
      </c>
      <c r="D106" s="2676" t="s">
        <v>29</v>
      </c>
      <c r="E106" s="179"/>
      <c r="F106" s="179"/>
      <c r="G106" s="2676"/>
      <c r="H106" s="925"/>
      <c r="I106" s="2941"/>
      <c r="J106" s="69"/>
      <c r="K106" s="69"/>
      <c r="L106" s="69"/>
      <c r="M106" s="69"/>
      <c r="N106" s="27"/>
      <c r="O106" s="27"/>
    </row>
    <row r="107" spans="2:15" s="120" customFormat="1" ht="20.100000000000001" customHeight="1" thickBot="1">
      <c r="B107" s="59"/>
      <c r="C107" s="3014"/>
      <c r="D107" s="2939"/>
      <c r="E107" s="2937"/>
      <c r="F107" s="2938"/>
      <c r="G107" s="2939"/>
      <c r="H107" s="2939"/>
      <c r="I107" s="3015"/>
      <c r="M107" s="27"/>
      <c r="N107" s="27"/>
      <c r="O107" s="27"/>
    </row>
    <row r="108" spans="2:15" s="120" customFormat="1" ht="20.100000000000001" customHeight="1">
      <c r="B108" s="59"/>
      <c r="M108" s="27"/>
      <c r="N108" s="27"/>
      <c r="O108" s="27"/>
    </row>
  </sheetData>
  <sheetProtection formatCells="0"/>
  <mergeCells count="10">
    <mergeCell ref="C48:K48"/>
    <mergeCell ref="C2:K2"/>
    <mergeCell ref="C71:D72"/>
    <mergeCell ref="E71:E72"/>
    <mergeCell ref="G71:H72"/>
    <mergeCell ref="I71:I72"/>
    <mergeCell ref="C52:D53"/>
    <mergeCell ref="E52:E53"/>
    <mergeCell ref="G52:H53"/>
    <mergeCell ref="I52:I53"/>
  </mergeCells>
  <hyperlinks>
    <hyperlink ref="I98" r:id="rId1" xr:uid="{21986DA0-E252-4BC5-A5C6-18202681E0F3}"/>
    <hyperlink ref="D98" r:id="rId2" xr:uid="{A0709E9F-6882-48E5-940B-5FA27FC4266A}"/>
    <hyperlink ref="G98" r:id="rId3" xr:uid="{EC0E4E9C-35C0-46A0-94AF-C914738A40AB}"/>
    <hyperlink ref="G103" r:id="rId4" xr:uid="{C384E03D-BE9A-413C-92B6-FA72536FE094}"/>
    <hyperlink ref="G99" r:id="rId5" xr:uid="{50FEBD0E-0479-475D-80DC-10A8DD401ACA}"/>
    <hyperlink ref="G100" r:id="rId6" xr:uid="{5C418521-6634-406E-8A0B-155CDA2EE6ED}"/>
    <hyperlink ref="G101" r:id="rId7" xr:uid="{721CC5D1-2126-4073-87CD-9DBF5E613685}"/>
    <hyperlink ref="G102" r:id="rId8" xr:uid="{9F6A923A-73A8-4265-877B-C9322AD5E49F}"/>
    <hyperlink ref="G104" r:id="rId9" xr:uid="{B181B40F-3792-40A7-97FF-833A7D82E893}"/>
    <hyperlink ref="D101" r:id="rId10" xr:uid="{89B1E911-7B59-4130-BB14-C3491F9E5EE1}"/>
    <hyperlink ref="D100" r:id="rId11" xr:uid="{F2179627-FE5F-4318-815D-210D9B7897E3}"/>
    <hyperlink ref="D103" r:id="rId12" xr:uid="{33747C34-A367-4D6D-AA64-B1894C94292D}"/>
    <hyperlink ref="D102" r:id="rId13" xr:uid="{B10DB8F4-3701-4F01-97F6-1C8318F2E7D1}"/>
    <hyperlink ref="D104" r:id="rId14" xr:uid="{A6A2B696-FD9B-465E-B4DB-8C08CBE3773C}"/>
    <hyperlink ref="I103" r:id="rId15" xr:uid="{5AAC505E-EE18-4EF2-B709-2AA38AEBE6BF}"/>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CDAC-3AE4-461B-9372-B42D73DEF4E1}">
  <sheetPr codeName="Sheet56">
    <tabColor rgb="FFC00000"/>
    <pageSetUpPr fitToPage="1"/>
  </sheetPr>
  <dimension ref="A2:HU164"/>
  <sheetViews>
    <sheetView showGridLines="0" topLeftCell="A3" zoomScale="110" zoomScaleNormal="110" workbookViewId="0">
      <selection activeCell="C139" sqref="C139"/>
    </sheetView>
  </sheetViews>
  <sheetFormatPr defaultColWidth="9.42578125" defaultRowHeight="20.100000000000001" customHeight="1"/>
  <cols>
    <col min="1" max="1" width="19.7109375" style="120" customWidth="1"/>
    <col min="2" max="2" width="8" style="59" customWidth="1"/>
    <col min="3" max="3" width="30.85546875" style="120" customWidth="1"/>
    <col min="4" max="4" width="19.140625" style="120" customWidth="1"/>
    <col min="5" max="5" width="19.42578125" style="120" customWidth="1"/>
    <col min="6" max="6" width="14.140625" style="120" customWidth="1"/>
    <col min="7" max="7" width="26.7109375" style="120" customWidth="1"/>
    <col min="8" max="8" width="13.7109375" style="120" customWidth="1"/>
    <col min="9" max="9" width="28" style="120" customWidth="1"/>
    <col min="10" max="10" width="13.42578125" style="120" customWidth="1"/>
    <col min="11" max="11" width="14.7109375" style="120" customWidth="1"/>
    <col min="12" max="12" width="13.42578125" style="120" customWidth="1"/>
    <col min="13" max="13" width="13.85546875" style="27" customWidth="1"/>
    <col min="14" max="15" width="14.42578125" style="27" customWidth="1"/>
    <col min="16" max="17" width="9.42578125" style="120"/>
    <col min="18" max="18" width="10.140625" style="120" customWidth="1"/>
    <col min="19" max="19" width="9.42578125" style="120" customWidth="1"/>
    <col min="20" max="16382" width="9.42578125" style="120"/>
    <col min="16383" max="16384" width="9.42578125" style="120" bestFit="1"/>
  </cols>
  <sheetData>
    <row r="2" spans="2:229" s="122" customFormat="1" ht="20.100000000000001" customHeight="1">
      <c r="C2" s="4602" t="s">
        <v>1408</v>
      </c>
      <c r="D2" s="4602"/>
      <c r="E2" s="4602"/>
      <c r="F2" s="4602"/>
      <c r="G2" s="4602"/>
      <c r="H2" s="4602"/>
      <c r="I2" s="4602"/>
      <c r="J2" s="4602"/>
      <c r="K2" s="4602"/>
      <c r="L2" s="4602"/>
      <c r="M2" s="160"/>
      <c r="N2" s="160"/>
      <c r="O2" s="160"/>
    </row>
    <row r="3" spans="2:229" ht="20.100000000000001" customHeight="1">
      <c r="D3" s="486"/>
      <c r="G3" s="486"/>
      <c r="H3" s="486"/>
      <c r="I3" s="486"/>
      <c r="J3" s="486"/>
      <c r="K3" s="486"/>
      <c r="L3" s="486"/>
      <c r="M3" s="486"/>
    </row>
    <row r="4" spans="2:229" ht="20.100000000000001" hidden="1" customHeight="1">
      <c r="B4" s="2762"/>
      <c r="D4" s="328"/>
      <c r="F4" s="486"/>
      <c r="G4" s="20" t="s">
        <v>4501</v>
      </c>
      <c r="H4" s="328"/>
      <c r="I4" s="328"/>
      <c r="J4" s="328"/>
      <c r="K4" s="328"/>
      <c r="L4" s="328"/>
      <c r="M4" s="328"/>
    </row>
    <row r="5" spans="2:229" s="14" customFormat="1" ht="20.100000000000001" hidden="1" customHeight="1">
      <c r="B5" s="2990"/>
      <c r="C5" s="120"/>
      <c r="D5" s="120"/>
      <c r="E5" s="120"/>
      <c r="F5" s="486"/>
      <c r="G5" s="486"/>
      <c r="H5" s="486"/>
      <c r="I5" s="486"/>
      <c r="J5" s="486"/>
      <c r="K5" s="486"/>
      <c r="L5" s="486"/>
      <c r="M5" s="486"/>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1"/>
      <c r="C6" s="841" t="s">
        <v>3454</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1"/>
      <c r="C7" s="2992"/>
      <c r="D7" s="2993"/>
      <c r="E7" s="1796" t="s">
        <v>100</v>
      </c>
      <c r="F7" s="1973" t="s">
        <v>4502</v>
      </c>
      <c r="G7" s="1973" t="s">
        <v>4503</v>
      </c>
      <c r="H7" s="1973" t="s">
        <v>1718</v>
      </c>
      <c r="I7" s="1973" t="s">
        <v>380</v>
      </c>
      <c r="J7" s="1973" t="s">
        <v>422</v>
      </c>
      <c r="K7" s="1973" t="s">
        <v>908</v>
      </c>
      <c r="L7" s="1973" t="s">
        <v>381</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1"/>
      <c r="C8" s="2994" t="s">
        <v>4504</v>
      </c>
      <c r="D8" s="2995" t="s">
        <v>4505</v>
      </c>
      <c r="E8" s="1155"/>
      <c r="F8" s="1975" t="s">
        <v>4506</v>
      </c>
      <c r="G8" s="1842"/>
      <c r="H8" s="1842"/>
      <c r="I8" s="1976"/>
      <c r="J8" s="1976" t="s">
        <v>3750</v>
      </c>
      <c r="K8" s="1976" t="s">
        <v>4507</v>
      </c>
      <c r="L8" s="1976" t="s">
        <v>3163</v>
      </c>
      <c r="M8" s="1380"/>
      <c r="N8" s="2996"/>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1" t="s">
        <v>4508</v>
      </c>
      <c r="C9" s="1844" t="s">
        <v>1428</v>
      </c>
      <c r="D9" s="622" t="s">
        <v>4509</v>
      </c>
      <c r="E9" s="1932">
        <v>45664</v>
      </c>
      <c r="F9" s="1948">
        <f t="shared" ref="F9" si="0">E9+11</f>
        <v>45675</v>
      </c>
      <c r="G9" s="614" t="s">
        <v>4510</v>
      </c>
      <c r="H9" s="614" t="s">
        <v>4511</v>
      </c>
      <c r="I9" s="622">
        <v>45684</v>
      </c>
      <c r="J9" s="1948">
        <f t="shared" ref="J9" si="1">I9+11</f>
        <v>45695</v>
      </c>
      <c r="K9" s="1948">
        <f t="shared" ref="K9" si="2">I9+16</f>
        <v>45700</v>
      </c>
      <c r="L9" s="1948">
        <f t="shared" ref="L9" si="3">I9+19</f>
        <v>45703</v>
      </c>
      <c r="M9" s="27"/>
      <c r="N9" s="2996"/>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1" t="s">
        <v>4512</v>
      </c>
      <c r="C10" s="1844" t="s">
        <v>1526</v>
      </c>
      <c r="D10" s="622" t="s">
        <v>4513</v>
      </c>
      <c r="E10" s="1932">
        <v>45668</v>
      </c>
      <c r="F10" s="2039">
        <f>E10+11</f>
        <v>45679</v>
      </c>
      <c r="G10" s="614" t="s">
        <v>4514</v>
      </c>
      <c r="H10" s="614" t="s">
        <v>4515</v>
      </c>
      <c r="I10" s="622">
        <v>45691</v>
      </c>
      <c r="J10" s="1948">
        <f t="shared" ref="J10:J23" si="4">I10+11</f>
        <v>45702</v>
      </c>
      <c r="K10" s="1948">
        <f t="shared" ref="K10:K23" si="5">I10+16</f>
        <v>45707</v>
      </c>
      <c r="L10" s="1948">
        <f t="shared" ref="L10:L23" si="6">I10+19</f>
        <v>45710</v>
      </c>
      <c r="M10" s="27"/>
      <c r="N10" s="2996"/>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1" t="s">
        <v>4516</v>
      </c>
      <c r="C11" s="1844" t="s">
        <v>4517</v>
      </c>
      <c r="D11" s="622" t="s">
        <v>4518</v>
      </c>
      <c r="E11" s="1932">
        <v>45681</v>
      </c>
      <c r="F11" s="2039">
        <f>E11+11</f>
        <v>45692</v>
      </c>
      <c r="G11" s="2013" t="s">
        <v>1573</v>
      </c>
      <c r="H11" s="2013" t="s">
        <v>4519</v>
      </c>
      <c r="I11" s="1983">
        <v>45698</v>
      </c>
      <c r="J11" s="1985">
        <f t="shared" si="4"/>
        <v>45709</v>
      </c>
      <c r="K11" s="1985">
        <f t="shared" si="5"/>
        <v>45714</v>
      </c>
      <c r="L11" s="1985">
        <f t="shared" si="6"/>
        <v>45717</v>
      </c>
      <c r="M11" s="27"/>
      <c r="N11" s="2996"/>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1" t="s">
        <v>4293</v>
      </c>
      <c r="C12" s="1844" t="s">
        <v>4520</v>
      </c>
      <c r="D12" s="622" t="s">
        <v>4521</v>
      </c>
      <c r="E12" s="1932">
        <v>45682</v>
      </c>
      <c r="F12" s="1948">
        <f>E12+11</f>
        <v>45693</v>
      </c>
      <c r="G12" s="614" t="s">
        <v>4522</v>
      </c>
      <c r="H12" s="614" t="s">
        <v>4519</v>
      </c>
      <c r="I12" s="1932">
        <v>45713</v>
      </c>
      <c r="J12" s="1985">
        <f t="shared" si="4"/>
        <v>45724</v>
      </c>
      <c r="K12" s="1948">
        <f t="shared" si="5"/>
        <v>45729</v>
      </c>
      <c r="L12" s="1948">
        <f t="shared" si="6"/>
        <v>45732</v>
      </c>
      <c r="M12" s="27"/>
      <c r="N12" s="2996"/>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1" t="s">
        <v>4298</v>
      </c>
      <c r="C13" s="1982" t="s">
        <v>4523</v>
      </c>
      <c r="D13" s="1983" t="s">
        <v>4524</v>
      </c>
      <c r="E13" s="1984">
        <v>45687</v>
      </c>
      <c r="F13" s="1985">
        <f>E13+11</f>
        <v>45698</v>
      </c>
      <c r="G13" s="614" t="s">
        <v>4525</v>
      </c>
      <c r="H13" s="614" t="s">
        <v>4526</v>
      </c>
      <c r="I13" s="1932">
        <v>45723</v>
      </c>
      <c r="J13" s="1948">
        <f t="shared" si="4"/>
        <v>45734</v>
      </c>
      <c r="K13" s="1948">
        <f t="shared" si="5"/>
        <v>45739</v>
      </c>
      <c r="L13" s="1948">
        <f t="shared" si="6"/>
        <v>45742</v>
      </c>
      <c r="M13" s="27"/>
      <c r="N13" s="2996"/>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1" t="s">
        <v>4303</v>
      </c>
      <c r="C14" s="1982" t="s">
        <v>1428</v>
      </c>
      <c r="D14" s="1983" t="s">
        <v>4527</v>
      </c>
      <c r="E14" s="1984">
        <v>45694</v>
      </c>
      <c r="F14" s="1985">
        <f>E14+11</f>
        <v>45705</v>
      </c>
      <c r="G14" s="614" t="s">
        <v>4528</v>
      </c>
      <c r="H14" s="614" t="s">
        <v>4529</v>
      </c>
      <c r="I14" s="1932">
        <v>45725</v>
      </c>
      <c r="J14" s="1948">
        <f t="shared" si="4"/>
        <v>45736</v>
      </c>
      <c r="K14" s="1948">
        <f t="shared" si="5"/>
        <v>45741</v>
      </c>
      <c r="L14" s="1948">
        <f t="shared" si="6"/>
        <v>45744</v>
      </c>
      <c r="M14" s="27"/>
      <c r="N14" s="2996"/>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1" t="s">
        <v>4530</v>
      </c>
      <c r="C15" s="1982" t="s">
        <v>1526</v>
      </c>
      <c r="D15" s="1983" t="s">
        <v>4531</v>
      </c>
      <c r="E15" s="2013">
        <v>45707</v>
      </c>
      <c r="F15" s="1985">
        <f t="shared" ref="F15:F17" si="7">E15+11</f>
        <v>45718</v>
      </c>
      <c r="G15" s="614" t="s">
        <v>4532</v>
      </c>
      <c r="H15" s="614" t="s">
        <v>4533</v>
      </c>
      <c r="I15" s="1932">
        <v>45735</v>
      </c>
      <c r="J15" s="1948">
        <f t="shared" si="4"/>
        <v>45746</v>
      </c>
      <c r="K15" s="1948">
        <f t="shared" si="5"/>
        <v>45751</v>
      </c>
      <c r="L15" s="1948">
        <f t="shared" si="6"/>
        <v>45754</v>
      </c>
      <c r="M15" s="27"/>
      <c r="N15" s="2996"/>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1" t="s">
        <v>4191</v>
      </c>
      <c r="C16" s="1844" t="s">
        <v>4517</v>
      </c>
      <c r="D16" s="622" t="s">
        <v>4534</v>
      </c>
      <c r="E16" s="1932">
        <v>45714</v>
      </c>
      <c r="F16" s="1948">
        <f t="shared" si="7"/>
        <v>45725</v>
      </c>
      <c r="G16" s="614" t="s">
        <v>4535</v>
      </c>
      <c r="H16" s="614" t="s">
        <v>4536</v>
      </c>
      <c r="I16" s="622">
        <v>45733</v>
      </c>
      <c r="J16" s="1948">
        <f t="shared" si="4"/>
        <v>45744</v>
      </c>
      <c r="K16" s="1948">
        <f t="shared" si="5"/>
        <v>45749</v>
      </c>
      <c r="L16" s="1948">
        <f t="shared" si="6"/>
        <v>45752</v>
      </c>
      <c r="M16" s="27"/>
      <c r="N16" s="2996"/>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1" t="s">
        <v>4193</v>
      </c>
      <c r="C17" s="1844" t="s">
        <v>4520</v>
      </c>
      <c r="D17" s="622" t="s">
        <v>4537</v>
      </c>
      <c r="E17" s="1932">
        <v>45720</v>
      </c>
      <c r="F17" s="1948">
        <f t="shared" si="7"/>
        <v>45731</v>
      </c>
      <c r="G17" s="614" t="s">
        <v>4538</v>
      </c>
      <c r="H17" s="614" t="s">
        <v>4539</v>
      </c>
      <c r="I17" s="622">
        <v>45740</v>
      </c>
      <c r="J17" s="1948">
        <f t="shared" si="4"/>
        <v>45751</v>
      </c>
      <c r="K17" s="1948">
        <f t="shared" si="5"/>
        <v>45756</v>
      </c>
      <c r="L17" s="1948">
        <f t="shared" si="6"/>
        <v>45759</v>
      </c>
      <c r="M17" s="27"/>
      <c r="N17" s="2996"/>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1" t="s">
        <v>4196</v>
      </c>
      <c r="C18" s="1844" t="s">
        <v>4468</v>
      </c>
      <c r="D18" s="622" t="s">
        <v>4540</v>
      </c>
      <c r="E18" s="614">
        <v>45723</v>
      </c>
      <c r="F18" s="1948">
        <f t="shared" ref="F18" si="8">E18+11</f>
        <v>45734</v>
      </c>
      <c r="G18" s="614" t="s">
        <v>4510</v>
      </c>
      <c r="H18" s="614" t="s">
        <v>4541</v>
      </c>
      <c r="I18" s="622">
        <v>45747</v>
      </c>
      <c r="J18" s="1948">
        <f t="shared" si="4"/>
        <v>45758</v>
      </c>
      <c r="K18" s="1948">
        <f t="shared" si="5"/>
        <v>45763</v>
      </c>
      <c r="L18" s="1948">
        <f t="shared" si="6"/>
        <v>45766</v>
      </c>
      <c r="M18" s="27"/>
      <c r="N18" s="2996"/>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1"/>
      <c r="C19" s="1849"/>
      <c r="D19" s="1850"/>
      <c r="E19" s="1851"/>
      <c r="F19" s="1949"/>
      <c r="G19" s="1851"/>
      <c r="H19" s="1851"/>
      <c r="I19" s="1850"/>
      <c r="J19" s="1949"/>
      <c r="K19" s="1949"/>
      <c r="L19" s="1949"/>
      <c r="M19" s="27"/>
      <c r="N19" s="2996"/>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1"/>
      <c r="C20" s="1849"/>
      <c r="D20" s="1850"/>
      <c r="E20" s="2290"/>
      <c r="F20" s="2291"/>
      <c r="G20" s="2290"/>
      <c r="H20" s="2290"/>
      <c r="I20" s="2292"/>
      <c r="J20" s="2291"/>
      <c r="K20" s="2291"/>
      <c r="L20" s="2291"/>
      <c r="M20" s="27"/>
      <c r="N20" s="2996"/>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1"/>
      <c r="C21" s="2992"/>
      <c r="D21" s="2993"/>
      <c r="E21" s="2288" t="s">
        <v>100</v>
      </c>
      <c r="F21" s="2289" t="s">
        <v>4502</v>
      </c>
      <c r="G21" s="2289" t="s">
        <v>4542</v>
      </c>
      <c r="H21" s="2289" t="s">
        <v>1718</v>
      </c>
      <c r="I21" s="2289" t="s">
        <v>380</v>
      </c>
      <c r="J21" s="2289" t="s">
        <v>422</v>
      </c>
      <c r="K21" s="2289" t="s">
        <v>908</v>
      </c>
      <c r="L21" s="2289" t="s">
        <v>381</v>
      </c>
      <c r="M21" s="27"/>
      <c r="N21" s="2996"/>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1"/>
      <c r="C22" s="2994" t="s">
        <v>4543</v>
      </c>
      <c r="D22" s="2995"/>
      <c r="E22" s="1155"/>
      <c r="F22" s="1975" t="s">
        <v>4544</v>
      </c>
      <c r="G22" s="1842"/>
      <c r="H22" s="1842"/>
      <c r="I22" s="1976"/>
      <c r="J22" s="1976" t="s">
        <v>3750</v>
      </c>
      <c r="K22" s="1976" t="s">
        <v>4507</v>
      </c>
      <c r="L22" s="1976" t="s">
        <v>3163</v>
      </c>
      <c r="M22" s="27"/>
      <c r="N22" s="2996"/>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1" t="s">
        <v>4197</v>
      </c>
      <c r="C23" s="1844" t="s">
        <v>3932</v>
      </c>
      <c r="D23" s="622" t="s">
        <v>4545</v>
      </c>
      <c r="E23" s="1932">
        <v>45734</v>
      </c>
      <c r="F23" s="1948">
        <f>E23+7</f>
        <v>45741</v>
      </c>
      <c r="G23" s="2013" t="s">
        <v>1573</v>
      </c>
      <c r="H23" s="2013" t="s">
        <v>4546</v>
      </c>
      <c r="I23" s="1983">
        <v>45754</v>
      </c>
      <c r="J23" s="1985">
        <f t="shared" si="4"/>
        <v>45765</v>
      </c>
      <c r="K23" s="1985">
        <f t="shared" si="5"/>
        <v>45770</v>
      </c>
      <c r="L23" s="1985">
        <f t="shared" si="6"/>
        <v>45773</v>
      </c>
      <c r="M23" s="27"/>
      <c r="N23" s="2996"/>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4547</v>
      </c>
      <c r="B24" s="1971" t="s">
        <v>4198</v>
      </c>
      <c r="C24" s="1982" t="s">
        <v>3767</v>
      </c>
      <c r="D24" s="1983" t="s">
        <v>4548</v>
      </c>
      <c r="E24" s="2013">
        <v>45746</v>
      </c>
      <c r="F24" s="2322">
        <f>E24+7</f>
        <v>45753</v>
      </c>
      <c r="G24" s="614" t="s">
        <v>4549</v>
      </c>
      <c r="H24" s="614" t="s">
        <v>4550</v>
      </c>
      <c r="I24" s="622">
        <v>45761</v>
      </c>
      <c r="J24" s="1948">
        <f t="shared" ref="J24:J31" si="9">I24+11</f>
        <v>45772</v>
      </c>
      <c r="K24" s="1948">
        <f t="shared" ref="K24:K31" si="10">I24+16</f>
        <v>45777</v>
      </c>
      <c r="L24" s="1948">
        <f t="shared" ref="L24:L31" si="11">I24+19</f>
        <v>45780</v>
      </c>
      <c r="M24" s="27"/>
      <c r="N24" s="2996"/>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1" t="s">
        <v>4200</v>
      </c>
      <c r="C25" s="1844" t="s">
        <v>3755</v>
      </c>
      <c r="D25" s="622" t="s">
        <v>4551</v>
      </c>
      <c r="E25" s="1932">
        <v>45756</v>
      </c>
      <c r="F25" s="1948">
        <f t="shared" ref="F25:F31" si="12">E25+7</f>
        <v>45763</v>
      </c>
      <c r="G25" s="614" t="s">
        <v>4525</v>
      </c>
      <c r="H25" s="614" t="s">
        <v>4552</v>
      </c>
      <c r="I25" s="622">
        <v>45768</v>
      </c>
      <c r="J25" s="1948">
        <f t="shared" si="9"/>
        <v>45779</v>
      </c>
      <c r="K25" s="1948">
        <f t="shared" si="10"/>
        <v>45784</v>
      </c>
      <c r="L25" s="1948">
        <f t="shared" si="11"/>
        <v>45787</v>
      </c>
      <c r="M25" s="27"/>
      <c r="N25" s="2996"/>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1" t="s">
        <v>4201</v>
      </c>
      <c r="C26" s="1844" t="s">
        <v>3758</v>
      </c>
      <c r="D26" s="622" t="s">
        <v>4553</v>
      </c>
      <c r="E26" s="1932">
        <v>45762</v>
      </c>
      <c r="F26" s="1948">
        <f t="shared" si="12"/>
        <v>45769</v>
      </c>
      <c r="G26" s="614" t="s">
        <v>4528</v>
      </c>
      <c r="H26" s="614" t="s">
        <v>4554</v>
      </c>
      <c r="I26" s="622">
        <v>45775</v>
      </c>
      <c r="J26" s="1948">
        <f t="shared" si="9"/>
        <v>45786</v>
      </c>
      <c r="K26" s="1948">
        <f t="shared" si="10"/>
        <v>45791</v>
      </c>
      <c r="L26" s="1948">
        <f t="shared" si="11"/>
        <v>45794</v>
      </c>
      <c r="M26" s="27"/>
      <c r="N26" s="2996"/>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1" t="s">
        <v>4202</v>
      </c>
      <c r="C27" s="1844" t="s">
        <v>3919</v>
      </c>
      <c r="D27" s="622" t="s">
        <v>4555</v>
      </c>
      <c r="E27" s="614">
        <v>45772</v>
      </c>
      <c r="F27" s="2362" t="s">
        <v>1581</v>
      </c>
      <c r="G27" s="614" t="s">
        <v>4532</v>
      </c>
      <c r="H27" s="614" t="s">
        <v>4556</v>
      </c>
      <c r="I27" s="622">
        <v>45782</v>
      </c>
      <c r="J27" s="1948">
        <f t="shared" si="9"/>
        <v>45793</v>
      </c>
      <c r="K27" s="1948">
        <f t="shared" si="10"/>
        <v>45798</v>
      </c>
      <c r="L27" s="1948">
        <f t="shared" si="11"/>
        <v>45801</v>
      </c>
      <c r="M27" s="27"/>
      <c r="N27" s="2996"/>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1" t="s">
        <v>4203</v>
      </c>
      <c r="C28" s="1844" t="s">
        <v>2251</v>
      </c>
      <c r="D28" s="622" t="s">
        <v>4557</v>
      </c>
      <c r="E28" s="614">
        <v>45774</v>
      </c>
      <c r="F28" s="1948">
        <f t="shared" si="12"/>
        <v>45781</v>
      </c>
      <c r="G28" s="614" t="s">
        <v>4558</v>
      </c>
      <c r="H28" s="614" t="s">
        <v>4559</v>
      </c>
      <c r="I28" s="622">
        <v>45789</v>
      </c>
      <c r="J28" s="1948">
        <f t="shared" si="9"/>
        <v>45800</v>
      </c>
      <c r="K28" s="1948">
        <f t="shared" si="10"/>
        <v>45805</v>
      </c>
      <c r="L28" s="1948">
        <f t="shared" si="11"/>
        <v>45808</v>
      </c>
      <c r="M28" s="27"/>
      <c r="N28" s="2996"/>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1" t="s">
        <v>4206</v>
      </c>
      <c r="C29" s="2340" t="s">
        <v>1573</v>
      </c>
      <c r="D29" s="2013" t="s">
        <v>4560</v>
      </c>
      <c r="E29" s="1984">
        <v>45771</v>
      </c>
      <c r="F29" s="2322">
        <f t="shared" si="12"/>
        <v>45778</v>
      </c>
      <c r="G29" s="614" t="s">
        <v>4538</v>
      </c>
      <c r="H29" s="614" t="s">
        <v>4561</v>
      </c>
      <c r="I29" s="622">
        <v>45796</v>
      </c>
      <c r="J29" s="1948">
        <f t="shared" si="9"/>
        <v>45807</v>
      </c>
      <c r="K29" s="1948">
        <f t="shared" si="10"/>
        <v>45812</v>
      </c>
      <c r="L29" s="1948">
        <f t="shared" si="11"/>
        <v>45815</v>
      </c>
      <c r="M29" s="27"/>
      <c r="N29" s="2996"/>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1" t="s">
        <v>4208</v>
      </c>
      <c r="C30" s="1844" t="s">
        <v>3762</v>
      </c>
      <c r="D30" s="622" t="s">
        <v>4562</v>
      </c>
      <c r="E30" s="614">
        <v>45785</v>
      </c>
      <c r="F30" s="1948">
        <f>E30+5</f>
        <v>45790</v>
      </c>
      <c r="G30" s="614" t="s">
        <v>4510</v>
      </c>
      <c r="H30" s="614" t="s">
        <v>4563</v>
      </c>
      <c r="I30" s="622">
        <v>45803</v>
      </c>
      <c r="J30" s="1948">
        <f t="shared" si="9"/>
        <v>45814</v>
      </c>
      <c r="K30" s="1948">
        <f t="shared" si="10"/>
        <v>45819</v>
      </c>
      <c r="L30" s="1948">
        <f t="shared" si="11"/>
        <v>45822</v>
      </c>
      <c r="M30" s="27"/>
      <c r="N30" s="2996"/>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1" t="s">
        <v>4210</v>
      </c>
      <c r="C31" s="2340" t="s">
        <v>1573</v>
      </c>
      <c r="D31" s="2013" t="s">
        <v>4564</v>
      </c>
      <c r="E31" s="1984">
        <v>45785</v>
      </c>
      <c r="F31" s="2322">
        <f t="shared" si="12"/>
        <v>45792</v>
      </c>
      <c r="G31" s="614" t="s">
        <v>4565</v>
      </c>
      <c r="H31" s="614" t="s">
        <v>4566</v>
      </c>
      <c r="I31" s="622">
        <v>45810</v>
      </c>
      <c r="J31" s="1948">
        <f t="shared" si="9"/>
        <v>45821</v>
      </c>
      <c r="K31" s="1948">
        <f t="shared" si="10"/>
        <v>45826</v>
      </c>
      <c r="L31" s="1948">
        <f t="shared" si="11"/>
        <v>45829</v>
      </c>
      <c r="M31" s="27"/>
      <c r="N31" s="2996"/>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1"/>
      <c r="C32" s="1849"/>
      <c r="D32" s="1850"/>
      <c r="E32" s="1851"/>
      <c r="F32" s="1949"/>
      <c r="G32" s="2041"/>
      <c r="H32" s="2041"/>
      <c r="I32" s="1850"/>
      <c r="J32" s="1949"/>
      <c r="K32" s="1949"/>
      <c r="L32" s="1949"/>
      <c r="M32" s="27"/>
      <c r="N32" s="2996"/>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1"/>
      <c r="C33" s="1849"/>
      <c r="D33" s="1850"/>
      <c r="E33" s="1851"/>
      <c r="F33" s="1949"/>
      <c r="G33" s="2041"/>
      <c r="H33" s="2041"/>
      <c r="I33" s="1850"/>
      <c r="J33" s="1949"/>
      <c r="K33" s="1949"/>
      <c r="L33" s="1949"/>
      <c r="M33" s="27"/>
      <c r="N33" s="2996"/>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8"/>
      <c r="C34" s="2999"/>
      <c r="D34" s="3000"/>
      <c r="E34" s="2549" t="s">
        <v>100</v>
      </c>
      <c r="F34" s="2550" t="s">
        <v>4567</v>
      </c>
      <c r="G34" s="2550" t="s">
        <v>4542</v>
      </c>
      <c r="H34" s="2550" t="s">
        <v>1718</v>
      </c>
      <c r="I34" s="2550" t="s">
        <v>4568</v>
      </c>
      <c r="J34" s="2550" t="s">
        <v>422</v>
      </c>
      <c r="K34" s="2550" t="s">
        <v>908</v>
      </c>
      <c r="L34" s="2550" t="s">
        <v>381</v>
      </c>
      <c r="M34" s="2587"/>
      <c r="N34" s="3004"/>
      <c r="O34" s="2587"/>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8"/>
      <c r="C35" s="3002" t="s">
        <v>4569</v>
      </c>
      <c r="D35" s="3003" t="s">
        <v>4570</v>
      </c>
      <c r="E35" s="2554"/>
      <c r="F35" s="2555" t="s">
        <v>4571</v>
      </c>
      <c r="G35" s="2550"/>
      <c r="H35" s="2550"/>
      <c r="I35" s="2584"/>
      <c r="J35" s="2584" t="s">
        <v>3750</v>
      </c>
      <c r="K35" s="2584" t="s">
        <v>4507</v>
      </c>
      <c r="L35" s="2584" t="s">
        <v>3163</v>
      </c>
      <c r="M35" s="2587"/>
      <c r="N35" s="3004"/>
      <c r="O35" s="2587"/>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8" t="s">
        <v>4210</v>
      </c>
      <c r="C36" s="2559" t="s">
        <v>4572</v>
      </c>
      <c r="D36" s="2560" t="s">
        <v>4573</v>
      </c>
      <c r="E36" s="2561">
        <v>45783</v>
      </c>
      <c r="F36" s="2562">
        <f>E36+16</f>
        <v>45799</v>
      </c>
      <c r="G36" s="2561" t="s">
        <v>4565</v>
      </c>
      <c r="H36" s="2561" t="s">
        <v>4566</v>
      </c>
      <c r="I36" s="2560">
        <v>45805</v>
      </c>
      <c r="J36" s="2562">
        <f>I36+16</f>
        <v>45821</v>
      </c>
      <c r="K36" s="2562">
        <f>I36+21</f>
        <v>45826</v>
      </c>
      <c r="L36" s="2562">
        <f>I36+24</f>
        <v>45829</v>
      </c>
      <c r="M36" s="2587"/>
      <c r="N36" s="3004"/>
      <c r="O36" s="2587"/>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8" t="s">
        <v>4213</v>
      </c>
      <c r="C37" s="2559" t="s">
        <v>4574</v>
      </c>
      <c r="D37" s="2560" t="s">
        <v>4575</v>
      </c>
      <c r="E37" s="2561">
        <v>45790</v>
      </c>
      <c r="F37" s="2562">
        <f t="shared" ref="F37:F44" si="13">E37+16</f>
        <v>45806</v>
      </c>
      <c r="G37" s="2561" t="s">
        <v>4576</v>
      </c>
      <c r="H37" s="2561" t="s">
        <v>4577</v>
      </c>
      <c r="I37" s="2560">
        <v>45812</v>
      </c>
      <c r="J37" s="2562">
        <f t="shared" ref="J37:J43" si="14">I37+16</f>
        <v>45828</v>
      </c>
      <c r="K37" s="2562">
        <f t="shared" ref="K37:K43" si="15">I37+21</f>
        <v>45833</v>
      </c>
      <c r="L37" s="2562">
        <f t="shared" ref="L37:L43" si="16">I37+24</f>
        <v>45836</v>
      </c>
      <c r="M37" s="2587"/>
      <c r="N37" s="3004"/>
      <c r="O37" s="2587"/>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8" t="s">
        <v>3617</v>
      </c>
      <c r="C38" s="2559" t="s">
        <v>4578</v>
      </c>
      <c r="D38" s="2560" t="s">
        <v>4579</v>
      </c>
      <c r="E38" s="2565">
        <v>45802</v>
      </c>
      <c r="F38" s="2562">
        <f t="shared" si="13"/>
        <v>45818</v>
      </c>
      <c r="G38" s="2561" t="s">
        <v>4580</v>
      </c>
      <c r="H38" s="2561" t="s">
        <v>4581</v>
      </c>
      <c r="I38" s="2560">
        <v>45819</v>
      </c>
      <c r="J38" s="2562">
        <f t="shared" si="14"/>
        <v>45835</v>
      </c>
      <c r="K38" s="2562">
        <f t="shared" si="15"/>
        <v>45840</v>
      </c>
      <c r="L38" s="2562">
        <f t="shared" si="16"/>
        <v>45843</v>
      </c>
      <c r="M38" s="2587"/>
      <c r="N38" s="3004"/>
      <c r="O38" s="2587"/>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8" t="s">
        <v>3619</v>
      </c>
      <c r="C39" s="2566" t="s">
        <v>4582</v>
      </c>
      <c r="D39" s="2565" t="s">
        <v>4583</v>
      </c>
      <c r="E39" s="2568">
        <v>45810</v>
      </c>
      <c r="F39" s="2563">
        <f t="shared" si="13"/>
        <v>45826</v>
      </c>
      <c r="G39" s="2561" t="s">
        <v>4584</v>
      </c>
      <c r="H39" s="2561" t="s">
        <v>4585</v>
      </c>
      <c r="I39" s="2560">
        <v>45826</v>
      </c>
      <c r="J39" s="2562">
        <f t="shared" si="14"/>
        <v>45842</v>
      </c>
      <c r="K39" s="2562">
        <f t="shared" si="15"/>
        <v>45847</v>
      </c>
      <c r="L39" s="2562">
        <f t="shared" si="16"/>
        <v>45850</v>
      </c>
      <c r="M39" s="2587"/>
      <c r="N39" s="3004"/>
      <c r="O39" s="2587"/>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8" t="s">
        <v>3621</v>
      </c>
      <c r="C40" s="2569" t="s">
        <v>4586</v>
      </c>
      <c r="D40" s="2560" t="s">
        <v>4587</v>
      </c>
      <c r="E40" s="2565">
        <v>45813</v>
      </c>
      <c r="F40" s="2562">
        <f t="shared" si="13"/>
        <v>45829</v>
      </c>
      <c r="G40" s="2577" t="s">
        <v>1573</v>
      </c>
      <c r="H40" s="2577" t="s">
        <v>4588</v>
      </c>
      <c r="I40" s="2574">
        <v>45833</v>
      </c>
      <c r="J40" s="2563">
        <f t="shared" si="14"/>
        <v>45849</v>
      </c>
      <c r="K40" s="2563">
        <f t="shared" si="15"/>
        <v>45854</v>
      </c>
      <c r="L40" s="2563">
        <f t="shared" si="16"/>
        <v>45857</v>
      </c>
      <c r="M40" s="2587"/>
      <c r="N40" s="3004"/>
      <c r="O40" s="2587"/>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8" t="s">
        <v>3623</v>
      </c>
      <c r="C41" s="2569" t="s">
        <v>4589</v>
      </c>
      <c r="D41" s="2560" t="s">
        <v>4590</v>
      </c>
      <c r="E41" s="2561">
        <v>45819</v>
      </c>
      <c r="F41" s="2562">
        <f t="shared" si="13"/>
        <v>45835</v>
      </c>
      <c r="G41" s="2561" t="s">
        <v>4532</v>
      </c>
      <c r="H41" s="2561" t="s">
        <v>4591</v>
      </c>
      <c r="I41" s="2560">
        <v>45840</v>
      </c>
      <c r="J41" s="2562">
        <f t="shared" si="14"/>
        <v>45856</v>
      </c>
      <c r="K41" s="2562">
        <f t="shared" si="15"/>
        <v>45861</v>
      </c>
      <c r="L41" s="2562">
        <f t="shared" si="16"/>
        <v>45864</v>
      </c>
      <c r="M41" s="2587"/>
      <c r="N41" s="3004"/>
      <c r="O41" s="2587"/>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8" t="s">
        <v>3625</v>
      </c>
      <c r="C42" s="2570" t="s">
        <v>4592</v>
      </c>
      <c r="D42" s="2571" t="s">
        <v>4593</v>
      </c>
      <c r="E42" s="2565">
        <v>45832</v>
      </c>
      <c r="F42" s="2562">
        <f t="shared" si="13"/>
        <v>45848</v>
      </c>
      <c r="G42" s="2561" t="s">
        <v>4538</v>
      </c>
      <c r="H42" s="2561" t="s">
        <v>4594</v>
      </c>
      <c r="I42" s="2565">
        <v>45851</v>
      </c>
      <c r="J42" s="2562">
        <f t="shared" si="14"/>
        <v>45867</v>
      </c>
      <c r="K42" s="2562">
        <f t="shared" si="15"/>
        <v>45872</v>
      </c>
      <c r="L42" s="2562">
        <f t="shared" si="16"/>
        <v>45875</v>
      </c>
      <c r="M42" s="2587"/>
      <c r="N42" s="3004"/>
      <c r="O42" s="2587"/>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c r="B43" s="2558" t="s">
        <v>3627</v>
      </c>
      <c r="C43" s="2572" t="s">
        <v>1573</v>
      </c>
      <c r="D43" s="2567" t="s">
        <v>4595</v>
      </c>
      <c r="E43" s="2573">
        <v>45832</v>
      </c>
      <c r="F43" s="2563">
        <f t="shared" si="13"/>
        <v>45848</v>
      </c>
      <c r="G43" s="2561" t="s">
        <v>4510</v>
      </c>
      <c r="H43" s="2561" t="s">
        <v>4596</v>
      </c>
      <c r="I43" s="2560">
        <v>45854</v>
      </c>
      <c r="J43" s="2562">
        <f t="shared" si="14"/>
        <v>45870</v>
      </c>
      <c r="K43" s="2562">
        <f t="shared" si="15"/>
        <v>45875</v>
      </c>
      <c r="L43" s="2562">
        <f t="shared" si="16"/>
        <v>45878</v>
      </c>
      <c r="M43" s="2587"/>
      <c r="N43" s="3004"/>
      <c r="O43" s="2587"/>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8" t="s">
        <v>3629</v>
      </c>
      <c r="C44" s="2572" t="s">
        <v>1573</v>
      </c>
      <c r="D44" s="2567" t="s">
        <v>4597</v>
      </c>
      <c r="E44" s="2573">
        <v>45839</v>
      </c>
      <c r="F44" s="2563">
        <f t="shared" si="13"/>
        <v>45855</v>
      </c>
      <c r="G44" s="2561" t="s">
        <v>4598</v>
      </c>
      <c r="H44" s="2561" t="s">
        <v>4599</v>
      </c>
      <c r="I44" s="2560">
        <v>45861</v>
      </c>
      <c r="J44" s="2562">
        <f t="shared" ref="J44:J45" si="17">I44+16</f>
        <v>45877</v>
      </c>
      <c r="K44" s="2562">
        <f t="shared" ref="K44:K45" si="18">I44+21</f>
        <v>45882</v>
      </c>
      <c r="L44" s="2562">
        <f t="shared" ref="L44:L45" si="19">I44+24</f>
        <v>45885</v>
      </c>
      <c r="M44" s="2587"/>
      <c r="N44" s="3004"/>
      <c r="O44" s="2587"/>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8" t="s">
        <v>4228</v>
      </c>
      <c r="C45" s="2569" t="s">
        <v>4600</v>
      </c>
      <c r="D45" s="2560" t="s">
        <v>4601</v>
      </c>
      <c r="E45" s="2565">
        <v>45854</v>
      </c>
      <c r="F45" s="2562">
        <f t="shared" ref="F45" si="20">E45+16</f>
        <v>45870</v>
      </c>
      <c r="G45" s="2561" t="s">
        <v>4602</v>
      </c>
      <c r="H45" s="2561" t="s">
        <v>4603</v>
      </c>
      <c r="I45" s="2560">
        <v>45868</v>
      </c>
      <c r="J45" s="2562">
        <f t="shared" si="17"/>
        <v>45884</v>
      </c>
      <c r="K45" s="2562">
        <f t="shared" si="18"/>
        <v>45889</v>
      </c>
      <c r="L45" s="2563">
        <f t="shared" si="19"/>
        <v>45892</v>
      </c>
      <c r="M45" s="2587"/>
      <c r="N45" s="3004"/>
      <c r="O45" s="2587"/>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8" t="s">
        <v>3633</v>
      </c>
      <c r="C46" s="2692" t="s">
        <v>4586</v>
      </c>
      <c r="D46" s="2693" t="s">
        <v>4604</v>
      </c>
      <c r="E46" s="2694">
        <v>45855</v>
      </c>
      <c r="F46" s="2695">
        <f t="shared" ref="F46" si="21">E46+16</f>
        <v>45871</v>
      </c>
      <c r="G46" s="2561" t="s">
        <v>4605</v>
      </c>
      <c r="H46" s="2561" t="s">
        <v>4606</v>
      </c>
      <c r="I46" s="2693">
        <v>45875</v>
      </c>
      <c r="J46" s="2696">
        <f t="shared" ref="J46" si="22">I46+16</f>
        <v>45891</v>
      </c>
      <c r="K46" s="2696">
        <f t="shared" ref="K46" si="23">I46+21</f>
        <v>45896</v>
      </c>
      <c r="L46" s="2696">
        <f t="shared" ref="L46" si="24">I46+24</f>
        <v>45899</v>
      </c>
      <c r="M46" s="2587"/>
      <c r="N46" s="3004"/>
      <c r="O46" s="2587"/>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8"/>
      <c r="C47" s="2697"/>
      <c r="D47" s="2698"/>
      <c r="E47" s="2699"/>
      <c r="F47" s="2700"/>
      <c r="G47" s="2701"/>
      <c r="H47" s="2701"/>
      <c r="I47" s="2698"/>
      <c r="J47" s="2700"/>
      <c r="K47" s="2700"/>
      <c r="L47" s="2700"/>
      <c r="M47" s="2587"/>
      <c r="N47" s="3004"/>
      <c r="O47" s="2587"/>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8"/>
      <c r="C48" s="4609" t="s">
        <v>4501</v>
      </c>
      <c r="D48" s="4609"/>
      <c r="E48" s="4609"/>
      <c r="F48" s="4609"/>
      <c r="G48" s="4609"/>
      <c r="H48" s="4609"/>
      <c r="I48" s="4609"/>
      <c r="J48" s="4609"/>
      <c r="K48" s="4609"/>
      <c r="L48" s="4609"/>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2:215" s="14" customFormat="1" ht="20.100000000000001" customHeight="1">
      <c r="B49" s="2558"/>
      <c r="C49" s="1904"/>
      <c r="D49" s="1904"/>
      <c r="E49" s="1904"/>
      <c r="F49" s="1904"/>
      <c r="G49" s="1904"/>
      <c r="H49" s="1904"/>
      <c r="I49" s="1904"/>
      <c r="J49" s="1904"/>
      <c r="K49" s="1904"/>
      <c r="L49" s="1904"/>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2:215" s="14" customFormat="1" ht="20.100000000000001" customHeight="1">
      <c r="B50" s="2558"/>
      <c r="C50" s="1904"/>
      <c r="D50" s="1904"/>
      <c r="E50" s="1904"/>
      <c r="F50" s="1904"/>
      <c r="G50" s="1904"/>
      <c r="H50" s="1904"/>
      <c r="I50" s="1904"/>
      <c r="J50" s="1904"/>
      <c r="K50" s="1904"/>
      <c r="L50" s="1904"/>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2:215" s="14" customFormat="1" ht="20.100000000000001" customHeight="1">
      <c r="B51" s="2558"/>
      <c r="C51" s="2697"/>
      <c r="D51" s="2698"/>
      <c r="E51" s="2699"/>
      <c r="F51" s="2700"/>
      <c r="G51" s="2701"/>
      <c r="H51" s="2701"/>
      <c r="I51" s="2698"/>
      <c r="J51" s="2700"/>
      <c r="K51" s="2700"/>
      <c r="L51" s="2700"/>
      <c r="M51" s="2587"/>
      <c r="N51" s="3004"/>
      <c r="O51" s="2587"/>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2:215" s="14" customFormat="1" ht="20.100000000000001" hidden="1" customHeight="1">
      <c r="B52" s="2960"/>
      <c r="C52" s="4620" t="s">
        <v>4608</v>
      </c>
      <c r="D52" s="4620"/>
      <c r="E52" s="4619" t="s">
        <v>100</v>
      </c>
      <c r="F52" s="3013" t="s">
        <v>4567</v>
      </c>
      <c r="G52" s="4625" t="s">
        <v>4542</v>
      </c>
      <c r="H52" s="4625" t="s">
        <v>1718</v>
      </c>
      <c r="I52" s="4619" t="s">
        <v>4568</v>
      </c>
      <c r="J52" s="2346" t="s">
        <v>422</v>
      </c>
      <c r="K52" s="2346" t="s">
        <v>908</v>
      </c>
      <c r="L52" s="2346" t="s">
        <v>381</v>
      </c>
      <c r="M52" s="2587"/>
      <c r="N52" s="3004"/>
      <c r="O52" s="2587"/>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row>
    <row r="53" spans="2:215" s="14" customFormat="1" ht="20.100000000000001" hidden="1" customHeight="1" thickBot="1">
      <c r="B53" s="2677" t="s">
        <v>3631</v>
      </c>
      <c r="C53" s="4620"/>
      <c r="D53" s="4620"/>
      <c r="E53" s="4619"/>
      <c r="F53" s="3025" t="s">
        <v>4610</v>
      </c>
      <c r="G53" s="4625"/>
      <c r="H53" s="4625"/>
      <c r="I53" s="4619"/>
      <c r="J53" s="2666" t="s">
        <v>3750</v>
      </c>
      <c r="K53" s="2666" t="s">
        <v>4507</v>
      </c>
      <c r="L53" s="2666" t="s">
        <v>3163</v>
      </c>
      <c r="M53" s="2587"/>
      <c r="N53" s="3004"/>
      <c r="O53" s="2587"/>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row>
    <row r="54" spans="2:215" s="14" customFormat="1" ht="20.100000000000001" hidden="1" customHeight="1" thickTop="1">
      <c r="B54" s="2960" t="s">
        <v>3633</v>
      </c>
      <c r="C54" s="2961" t="s">
        <v>4612</v>
      </c>
      <c r="D54" s="2962" t="s">
        <v>4681</v>
      </c>
      <c r="E54" s="2963">
        <v>45858</v>
      </c>
      <c r="F54" s="2964">
        <f t="shared" ref="F54:F62" si="25">E54+12</f>
        <v>45870</v>
      </c>
      <c r="G54" s="3036" t="s">
        <v>4682</v>
      </c>
      <c r="H54" s="3036" t="s">
        <v>4606</v>
      </c>
      <c r="I54" s="2727">
        <v>45875</v>
      </c>
      <c r="J54" s="2718">
        <f>I54+16</f>
        <v>45891</v>
      </c>
      <c r="K54" s="2718">
        <f>I54+21</f>
        <v>45896</v>
      </c>
      <c r="L54" s="2718">
        <f>I54+24</f>
        <v>45899</v>
      </c>
      <c r="M54" s="2587"/>
      <c r="N54" s="3004"/>
      <c r="O54" s="2587"/>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row>
    <row r="55" spans="2:215" s="14" customFormat="1" ht="20.100000000000001" hidden="1" customHeight="1">
      <c r="B55" s="2960" t="s">
        <v>3637</v>
      </c>
      <c r="C55" s="2967" t="s">
        <v>1573</v>
      </c>
      <c r="D55" s="2968" t="s">
        <v>4683</v>
      </c>
      <c r="E55" s="2969">
        <v>45857</v>
      </c>
      <c r="F55" s="2970">
        <f t="shared" si="25"/>
        <v>45869</v>
      </c>
      <c r="G55" s="2725"/>
      <c r="H55" s="2726"/>
      <c r="I55" s="2727"/>
      <c r="J55" s="2718"/>
      <c r="K55" s="2718"/>
      <c r="L55" s="2718"/>
      <c r="M55" s="2587"/>
      <c r="N55" s="3004"/>
      <c r="O55" s="2587"/>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row>
    <row r="56" spans="2:215" s="14" customFormat="1" ht="20.100000000000001" hidden="1" customHeight="1">
      <c r="B56" s="2960" t="s">
        <v>3639</v>
      </c>
      <c r="C56" s="2974" t="s">
        <v>4616</v>
      </c>
      <c r="D56" s="2971" t="s">
        <v>4684</v>
      </c>
      <c r="E56" s="2975">
        <v>45869</v>
      </c>
      <c r="F56" s="2964">
        <f t="shared" si="25"/>
        <v>45881</v>
      </c>
      <c r="G56" s="2561" t="s">
        <v>4605</v>
      </c>
      <c r="H56" s="2561" t="s">
        <v>4685</v>
      </c>
      <c r="I56" s="2560">
        <v>45882</v>
      </c>
      <c r="J56" s="2562">
        <f t="shared" ref="J56:J59" si="26">I56+16</f>
        <v>45898</v>
      </c>
      <c r="K56" s="2562">
        <f t="shared" ref="K56:K62" si="27">I56+21</f>
        <v>45903</v>
      </c>
      <c r="L56" s="2562">
        <f t="shared" ref="L56:L62" si="28">I56+24</f>
        <v>45906</v>
      </c>
      <c r="M56" s="2587"/>
      <c r="N56" s="3004"/>
      <c r="O56" s="2587"/>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row>
    <row r="57" spans="2:215" s="14" customFormat="1" ht="20.100000000000001" hidden="1" customHeight="1">
      <c r="B57" s="2960" t="s">
        <v>3641</v>
      </c>
      <c r="C57" s="2974" t="s">
        <v>4686</v>
      </c>
      <c r="D57" s="2971" t="s">
        <v>4687</v>
      </c>
      <c r="E57" s="2975">
        <v>45881</v>
      </c>
      <c r="F57" s="2964">
        <f t="shared" si="25"/>
        <v>45893</v>
      </c>
      <c r="G57" s="2561" t="s">
        <v>4584</v>
      </c>
      <c r="H57" s="2561" t="s">
        <v>4688</v>
      </c>
      <c r="I57" s="2560">
        <v>45889</v>
      </c>
      <c r="J57" s="2562">
        <f t="shared" si="26"/>
        <v>45905</v>
      </c>
      <c r="K57" s="2562">
        <f t="shared" si="27"/>
        <v>45910</v>
      </c>
      <c r="L57" s="2562">
        <f t="shared" si="28"/>
        <v>45913</v>
      </c>
      <c r="M57" s="2587"/>
      <c r="N57" s="3004"/>
      <c r="O57" s="2587"/>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row>
    <row r="58" spans="2:215" s="14" customFormat="1" ht="20.100000000000001" hidden="1" customHeight="1">
      <c r="B58" s="2960" t="s">
        <v>3643</v>
      </c>
      <c r="C58" s="2967" t="s">
        <v>1573</v>
      </c>
      <c r="D58" s="2968" t="s">
        <v>4689</v>
      </c>
      <c r="E58" s="2969">
        <v>45878</v>
      </c>
      <c r="F58" s="2970">
        <f t="shared" si="25"/>
        <v>45890</v>
      </c>
      <c r="G58" s="2561" t="s">
        <v>4532</v>
      </c>
      <c r="H58" s="2580" t="s">
        <v>4690</v>
      </c>
      <c r="I58" s="2579">
        <v>45896</v>
      </c>
      <c r="J58" s="2581">
        <f t="shared" si="26"/>
        <v>45912</v>
      </c>
      <c r="K58" s="2581">
        <f t="shared" si="27"/>
        <v>45917</v>
      </c>
      <c r="L58" s="2581">
        <f t="shared" si="28"/>
        <v>45920</v>
      </c>
      <c r="M58" s="2587"/>
      <c r="N58" s="3004"/>
      <c r="O58" s="2587"/>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row>
    <row r="59" spans="2:215" s="14" customFormat="1" ht="20.100000000000001" hidden="1" customHeight="1">
      <c r="B59" s="2960" t="s">
        <v>3645</v>
      </c>
      <c r="C59" s="2974" t="s">
        <v>4691</v>
      </c>
      <c r="D59" s="2971" t="s">
        <v>4692</v>
      </c>
      <c r="E59" s="2975">
        <v>45889</v>
      </c>
      <c r="F59" s="2964">
        <f t="shared" si="25"/>
        <v>45901</v>
      </c>
      <c r="G59" s="2561" t="s">
        <v>4693</v>
      </c>
      <c r="H59" s="2561" t="s">
        <v>4694</v>
      </c>
      <c r="I59" s="2560">
        <v>45903</v>
      </c>
      <c r="J59" s="2562">
        <f t="shared" si="26"/>
        <v>45919</v>
      </c>
      <c r="K59" s="2738">
        <f t="shared" si="27"/>
        <v>45924</v>
      </c>
      <c r="L59" s="2562">
        <f t="shared" si="28"/>
        <v>45927</v>
      </c>
      <c r="M59" s="2587"/>
      <c r="N59" s="3004"/>
      <c r="O59" s="2587"/>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row>
    <row r="60" spans="2:215" s="14" customFormat="1" ht="20.100000000000001" hidden="1" customHeight="1">
      <c r="B60" s="2960" t="s">
        <v>3647</v>
      </c>
      <c r="C60" s="2974" t="s">
        <v>4612</v>
      </c>
      <c r="D60" s="2971" t="s">
        <v>4695</v>
      </c>
      <c r="E60" s="2975">
        <v>45898</v>
      </c>
      <c r="F60" s="2964">
        <f t="shared" si="25"/>
        <v>45910</v>
      </c>
      <c r="G60" s="2561" t="s">
        <v>4510</v>
      </c>
      <c r="H60" s="2561" t="s">
        <v>4577</v>
      </c>
      <c r="I60" s="2560">
        <v>45910</v>
      </c>
      <c r="J60" s="2562">
        <f t="shared" ref="J60:J65" si="29">I60+16</f>
        <v>45926</v>
      </c>
      <c r="K60" s="2562">
        <f t="shared" si="27"/>
        <v>45931</v>
      </c>
      <c r="L60" s="2562">
        <f t="shared" si="28"/>
        <v>45934</v>
      </c>
      <c r="M60" s="2587"/>
      <c r="N60" s="3004"/>
      <c r="O60" s="2587"/>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row>
    <row r="61" spans="2:215" s="14" customFormat="1" ht="20.100000000000001" hidden="1" customHeight="1">
      <c r="B61" s="2960" t="s">
        <v>3649</v>
      </c>
      <c r="C61" s="2974" t="s">
        <v>4616</v>
      </c>
      <c r="D61" s="2971" t="s">
        <v>4696</v>
      </c>
      <c r="E61" s="2975">
        <v>45909</v>
      </c>
      <c r="F61" s="2973">
        <f t="shared" si="25"/>
        <v>45921</v>
      </c>
      <c r="G61" s="2561" t="s">
        <v>4598</v>
      </c>
      <c r="H61" s="2580" t="s">
        <v>4697</v>
      </c>
      <c r="I61" s="2579">
        <v>45917</v>
      </c>
      <c r="J61" s="2581">
        <f t="shared" si="29"/>
        <v>45933</v>
      </c>
      <c r="K61" s="2581">
        <f t="shared" si="27"/>
        <v>45938</v>
      </c>
      <c r="L61" s="2581">
        <f t="shared" si="28"/>
        <v>45941</v>
      </c>
      <c r="M61" s="2587"/>
      <c r="N61" s="3004"/>
      <c r="O61" s="2587"/>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row>
    <row r="62" spans="2:215" s="14" customFormat="1" ht="20.100000000000001" hidden="1" customHeight="1">
      <c r="B62" s="2960" t="s">
        <v>3651</v>
      </c>
      <c r="C62" s="2974" t="s">
        <v>1997</v>
      </c>
      <c r="D62" s="2971" t="s">
        <v>4698</v>
      </c>
      <c r="E62" s="2975">
        <v>45914</v>
      </c>
      <c r="F62" s="2973">
        <f t="shared" si="25"/>
        <v>45926</v>
      </c>
      <c r="G62" s="2580" t="s">
        <v>4699</v>
      </c>
      <c r="H62" s="2561" t="s">
        <v>4529</v>
      </c>
      <c r="I62" s="2560">
        <v>45924</v>
      </c>
      <c r="J62" s="2581">
        <f t="shared" si="29"/>
        <v>45940</v>
      </c>
      <c r="K62" s="2581">
        <f t="shared" si="27"/>
        <v>45945</v>
      </c>
      <c r="L62" s="2581">
        <f t="shared" si="28"/>
        <v>45948</v>
      </c>
      <c r="M62" s="2587"/>
      <c r="N62" s="3004"/>
      <c r="O62" s="2587"/>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row>
    <row r="63" spans="2:215" s="14" customFormat="1" ht="20.100000000000001" hidden="1" customHeight="1">
      <c r="B63" s="2960" t="s">
        <v>3653</v>
      </c>
      <c r="C63" s="2976" t="s">
        <v>1681</v>
      </c>
      <c r="D63" s="2977" t="s">
        <v>4700</v>
      </c>
      <c r="E63" s="2978">
        <v>45915</v>
      </c>
      <c r="F63" s="2979" t="s">
        <v>1581</v>
      </c>
      <c r="G63" s="2577" t="s">
        <v>1573</v>
      </c>
      <c r="H63" s="2577" t="s">
        <v>4701</v>
      </c>
      <c r="I63" s="2574">
        <v>45931</v>
      </c>
      <c r="J63" s="2563">
        <f t="shared" si="29"/>
        <v>45947</v>
      </c>
      <c r="K63" s="2563">
        <f t="shared" ref="K63:K72" si="30">I63+21</f>
        <v>45952</v>
      </c>
      <c r="L63" s="2563">
        <f t="shared" ref="L63:L72" si="31">I63+24</f>
        <v>45955</v>
      </c>
      <c r="M63" s="2587"/>
      <c r="N63" s="3004"/>
      <c r="O63" s="2587"/>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row>
    <row r="64" spans="2:215" s="14" customFormat="1" ht="20.100000000000001" hidden="1" customHeight="1">
      <c r="B64" s="2960" t="s">
        <v>3655</v>
      </c>
      <c r="C64" s="2976" t="s">
        <v>4691</v>
      </c>
      <c r="D64" s="2977" t="s">
        <v>4702</v>
      </c>
      <c r="E64" s="2978">
        <v>45925</v>
      </c>
      <c r="F64" s="2979" t="s">
        <v>1581</v>
      </c>
      <c r="G64" s="2561" t="s">
        <v>4605</v>
      </c>
      <c r="H64" s="2561" t="s">
        <v>4703</v>
      </c>
      <c r="I64" s="2560">
        <v>45938</v>
      </c>
      <c r="J64" s="2562">
        <f t="shared" si="29"/>
        <v>45954</v>
      </c>
      <c r="K64" s="2562">
        <f t="shared" si="30"/>
        <v>45959</v>
      </c>
      <c r="L64" s="2562">
        <f t="shared" si="31"/>
        <v>45962</v>
      </c>
      <c r="M64" s="2587"/>
      <c r="N64" s="3004"/>
      <c r="O64" s="2587"/>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row>
    <row r="65" spans="1:215" s="14" customFormat="1" ht="20.100000000000001" hidden="1" customHeight="1">
      <c r="B65" s="2960" t="s">
        <v>3657</v>
      </c>
      <c r="C65" s="2980" t="s">
        <v>1681</v>
      </c>
      <c r="D65" s="2429" t="s">
        <v>4704</v>
      </c>
      <c r="E65" s="2429">
        <v>45924</v>
      </c>
      <c r="F65" s="2973">
        <f>E65+12</f>
        <v>45936</v>
      </c>
      <c r="G65" s="2893" t="s">
        <v>1573</v>
      </c>
      <c r="H65" s="2893" t="s">
        <v>4705</v>
      </c>
      <c r="I65" s="2716">
        <v>45945</v>
      </c>
      <c r="J65" s="2717">
        <f t="shared" si="29"/>
        <v>45961</v>
      </c>
      <c r="K65" s="2717">
        <f t="shared" si="30"/>
        <v>45966</v>
      </c>
      <c r="L65" s="2717">
        <f t="shared" si="31"/>
        <v>45969</v>
      </c>
      <c r="M65" s="2587"/>
      <c r="N65" s="3004"/>
      <c r="O65" s="2587"/>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row>
    <row r="66" spans="1:215" s="14" customFormat="1" ht="20.100000000000001" hidden="1" customHeight="1">
      <c r="B66" s="2960" t="s">
        <v>3659</v>
      </c>
      <c r="C66" s="2974" t="s">
        <v>4691</v>
      </c>
      <c r="D66" s="2971" t="s">
        <v>4706</v>
      </c>
      <c r="E66" s="2975">
        <v>45936</v>
      </c>
      <c r="F66" s="2973">
        <f>E66+12</f>
        <v>45948</v>
      </c>
      <c r="G66" s="2580" t="s">
        <v>4584</v>
      </c>
      <c r="H66" s="2561" t="s">
        <v>4707</v>
      </c>
      <c r="I66" s="2560">
        <v>45953</v>
      </c>
      <c r="J66" s="2562">
        <f t="shared" ref="J66:J72" si="32">I66+16</f>
        <v>45969</v>
      </c>
      <c r="K66" s="2562">
        <f t="shared" si="30"/>
        <v>45974</v>
      </c>
      <c r="L66" s="2562">
        <f t="shared" si="31"/>
        <v>45977</v>
      </c>
      <c r="M66" s="2587"/>
      <c r="N66" s="3004"/>
      <c r="O66" s="2587"/>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row>
    <row r="67" spans="1:215" s="14" customFormat="1" ht="20.100000000000001" hidden="1" customHeight="1">
      <c r="B67" s="1376">
        <f>WEEKNUM(R67)</f>
        <v>0</v>
      </c>
      <c r="C67" s="2833" t="s">
        <v>4612</v>
      </c>
      <c r="D67" s="2981" t="s">
        <v>4708</v>
      </c>
      <c r="E67" s="2982">
        <v>45942</v>
      </c>
      <c r="F67" s="2984">
        <f>E67+12</f>
        <v>45954</v>
      </c>
      <c r="G67" s="2561" t="s">
        <v>4532</v>
      </c>
      <c r="H67" s="2561" t="s">
        <v>4709</v>
      </c>
      <c r="I67" s="2560">
        <v>45960</v>
      </c>
      <c r="J67" s="2562">
        <f t="shared" si="32"/>
        <v>45976</v>
      </c>
      <c r="K67" s="2562">
        <f t="shared" si="30"/>
        <v>45981</v>
      </c>
      <c r="L67" s="2562">
        <f t="shared" si="31"/>
        <v>45984</v>
      </c>
      <c r="M67" s="2587"/>
      <c r="N67" s="3004"/>
      <c r="O67" s="2587"/>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row>
    <row r="68" spans="1:215" s="14" customFormat="1" ht="20.100000000000001" hidden="1" customHeight="1">
      <c r="B68" s="1376">
        <f>WEEKNUM(R68)</f>
        <v>0</v>
      </c>
      <c r="C68" s="2664" t="s">
        <v>4616</v>
      </c>
      <c r="D68" s="2981" t="s">
        <v>4710</v>
      </c>
      <c r="E68" s="2982">
        <v>45951</v>
      </c>
      <c r="F68" s="2984">
        <f>E68+12</f>
        <v>45963</v>
      </c>
      <c r="G68" s="2981" t="s">
        <v>4510</v>
      </c>
      <c r="H68" s="2981" t="s">
        <v>4603</v>
      </c>
      <c r="I68" s="2982">
        <v>45967</v>
      </c>
      <c r="J68" s="2982">
        <f t="shared" si="32"/>
        <v>45983</v>
      </c>
      <c r="K68" s="2982">
        <f t="shared" si="30"/>
        <v>45988</v>
      </c>
      <c r="L68" s="2982">
        <f t="shared" si="31"/>
        <v>45991</v>
      </c>
      <c r="M68" s="2587"/>
      <c r="N68" s="3004"/>
      <c r="O68" s="2587"/>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row>
    <row r="69" spans="1:215" s="14" customFormat="1" ht="20.100000000000001" hidden="1" customHeight="1">
      <c r="B69" s="1376">
        <f>WEEKNUM(R69)</f>
        <v>0</v>
      </c>
      <c r="C69" s="2663" t="s">
        <v>1997</v>
      </c>
      <c r="D69" s="2981" t="s">
        <v>4711</v>
      </c>
      <c r="E69" s="2982">
        <v>45956</v>
      </c>
      <c r="F69" s="2984">
        <f>E69+12</f>
        <v>45968</v>
      </c>
      <c r="G69" s="2981" t="s">
        <v>4693</v>
      </c>
      <c r="H69" s="2981" t="s">
        <v>4712</v>
      </c>
      <c r="I69" s="2982">
        <v>45978</v>
      </c>
      <c r="J69" s="2982">
        <f t="shared" si="32"/>
        <v>45994</v>
      </c>
      <c r="K69" s="2982">
        <f t="shared" si="30"/>
        <v>45999</v>
      </c>
      <c r="L69" s="2982">
        <f t="shared" si="31"/>
        <v>46002</v>
      </c>
      <c r="M69" s="2587"/>
      <c r="N69" s="3004"/>
      <c r="O69" s="2587"/>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row>
    <row r="70" spans="1:215" s="14" customFormat="1" ht="20.100000000000001" hidden="1" customHeight="1">
      <c r="A70" s="3038"/>
      <c r="B70" s="1376">
        <f>WEEKNUM(R70)</f>
        <v>0</v>
      </c>
      <c r="C70" s="2466" t="s">
        <v>1681</v>
      </c>
      <c r="D70" s="2981" t="s">
        <v>4713</v>
      </c>
      <c r="E70" s="2982">
        <v>45963</v>
      </c>
      <c r="F70" s="2989" t="s">
        <v>1581</v>
      </c>
      <c r="G70" s="2947"/>
      <c r="H70" s="2947"/>
      <c r="I70" s="2576"/>
      <c r="J70" s="2564"/>
      <c r="K70" s="2564"/>
      <c r="L70" s="2564"/>
      <c r="M70" s="2587"/>
      <c r="N70" s="3004"/>
      <c r="O70" s="2587"/>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row>
    <row r="71" spans="1:215" s="14" customFormat="1" ht="20.100000000000001" hidden="1" customHeight="1">
      <c r="A71" s="3038"/>
      <c r="B71" s="1376" t="e">
        <f>WEEKNUM(#REF!)</f>
        <v>#REF!</v>
      </c>
      <c r="C71" s="2663" t="s">
        <v>4691</v>
      </c>
      <c r="D71" s="2981" t="s">
        <v>4714</v>
      </c>
      <c r="E71" s="2982">
        <v>45977</v>
      </c>
      <c r="F71" s="2982">
        <f>E71+12</f>
        <v>45989</v>
      </c>
      <c r="G71" s="2981" t="s">
        <v>4699</v>
      </c>
      <c r="H71" s="2981" t="s">
        <v>4554</v>
      </c>
      <c r="I71" s="2982">
        <v>45988</v>
      </c>
      <c r="J71" s="2982">
        <f t="shared" si="32"/>
        <v>46004</v>
      </c>
      <c r="K71" s="2982">
        <f t="shared" si="30"/>
        <v>46009</v>
      </c>
      <c r="L71" s="2982">
        <f t="shared" si="31"/>
        <v>46012</v>
      </c>
      <c r="M71" s="2587"/>
      <c r="N71" s="3004"/>
      <c r="O71" s="2587"/>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row>
    <row r="72" spans="1:215" s="14" customFormat="1" ht="20.100000000000001" hidden="1" customHeight="1">
      <c r="A72" s="3038"/>
      <c r="B72" s="1376">
        <f>WEEKNUM(R72)</f>
        <v>0</v>
      </c>
      <c r="C72" s="2663" t="s">
        <v>4612</v>
      </c>
      <c r="D72" s="2981" t="s">
        <v>4715</v>
      </c>
      <c r="E72" s="2982">
        <v>45980</v>
      </c>
      <c r="F72" s="2982">
        <f>E72+12</f>
        <v>45992</v>
      </c>
      <c r="G72" s="2981" t="s">
        <v>4605</v>
      </c>
      <c r="H72" s="2981" t="s">
        <v>4716</v>
      </c>
      <c r="I72" s="2982">
        <v>45995</v>
      </c>
      <c r="J72" s="2982">
        <f t="shared" si="32"/>
        <v>46011</v>
      </c>
      <c r="K72" s="2982">
        <f t="shared" si="30"/>
        <v>46016</v>
      </c>
      <c r="L72" s="2982">
        <f t="shared" si="31"/>
        <v>46019</v>
      </c>
      <c r="M72" s="2587"/>
      <c r="N72" s="3004"/>
      <c r="O72" s="2587"/>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row>
    <row r="73" spans="1:215" s="14" customFormat="1" ht="20.100000000000001" hidden="1" customHeight="1">
      <c r="A73" s="3038"/>
      <c r="B73" s="1376">
        <f>WEEKNUM(R73)</f>
        <v>0</v>
      </c>
      <c r="C73" s="2663" t="s">
        <v>1614</v>
      </c>
      <c r="D73" s="2981" t="s">
        <v>4717</v>
      </c>
      <c r="E73" s="2989" t="s">
        <v>1581</v>
      </c>
      <c r="F73" s="2989" t="s">
        <v>1581</v>
      </c>
      <c r="G73" s="3333" t="s">
        <v>1573</v>
      </c>
      <c r="H73" s="2981" t="s">
        <v>4718</v>
      </c>
      <c r="I73" s="2947">
        <v>46001</v>
      </c>
      <c r="J73" s="3022">
        <f t="shared" ref="J73:J78" si="33">I73+16</f>
        <v>46017</v>
      </c>
      <c r="K73" s="3022">
        <f t="shared" ref="K73:K78" si="34">I73+21</f>
        <v>46022</v>
      </c>
      <c r="L73" s="3022">
        <f t="shared" ref="L73:L78" si="35">I73+24</f>
        <v>46025</v>
      </c>
      <c r="M73" s="2587"/>
      <c r="N73" s="3004"/>
      <c r="O73" s="2587"/>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row>
    <row r="74" spans="1:215" s="14" customFormat="1" ht="20.100000000000001" hidden="1" customHeight="1">
      <c r="A74" s="3038"/>
      <c r="B74" s="1376">
        <f>WEEKNUM(R74)</f>
        <v>0</v>
      </c>
      <c r="C74" s="2922" t="s">
        <v>1573</v>
      </c>
      <c r="D74" s="2981" t="s">
        <v>4719</v>
      </c>
      <c r="E74" s="3037"/>
      <c r="F74" s="3037"/>
      <c r="G74" s="2982" t="s">
        <v>4532</v>
      </c>
      <c r="H74" s="2981" t="s">
        <v>4720</v>
      </c>
      <c r="I74" s="2982">
        <v>46009</v>
      </c>
      <c r="J74" s="2982">
        <f>I74+16</f>
        <v>46025</v>
      </c>
      <c r="K74" s="2982">
        <f>I74+21</f>
        <v>46030</v>
      </c>
      <c r="L74" s="2982">
        <f>I74+24</f>
        <v>46033</v>
      </c>
      <c r="M74" s="2587"/>
      <c r="N74" s="3004"/>
      <c r="O74" s="2587"/>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row>
    <row r="75" spans="1:215" s="14" customFormat="1" ht="20.100000000000001" hidden="1" customHeight="1">
      <c r="A75" s="3462" t="s">
        <v>4721</v>
      </c>
      <c r="B75" s="1376" t="e">
        <f>WEEKNUM(#REF!)</f>
        <v>#REF!</v>
      </c>
      <c r="C75" s="2922" t="s">
        <v>1573</v>
      </c>
      <c r="D75" s="3350" t="s">
        <v>4722</v>
      </c>
      <c r="E75" s="3037"/>
      <c r="F75" s="3037"/>
      <c r="G75" s="3350" t="s">
        <v>4723</v>
      </c>
      <c r="H75" s="2981" t="s">
        <v>4724</v>
      </c>
      <c r="I75" s="2982">
        <v>46016</v>
      </c>
      <c r="J75" s="2982">
        <f t="shared" si="33"/>
        <v>46032</v>
      </c>
      <c r="K75" s="2982">
        <f t="shared" si="34"/>
        <v>46037</v>
      </c>
      <c r="L75" s="2982">
        <f t="shared" si="35"/>
        <v>46040</v>
      </c>
      <c r="M75" s="2587"/>
      <c r="N75" s="3004"/>
      <c r="O75" s="2587"/>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row>
    <row r="76" spans="1:215" s="14" customFormat="1" ht="20.100000000000001" hidden="1" customHeight="1">
      <c r="A76" s="3462" t="s">
        <v>4725</v>
      </c>
      <c r="B76" s="1376" t="e">
        <f>WEEKNUM(#REF!)</f>
        <v>#REF!</v>
      </c>
      <c r="C76" s="2663" t="s">
        <v>4691</v>
      </c>
      <c r="D76" s="3350" t="s">
        <v>4726</v>
      </c>
      <c r="E76" s="2989" t="s">
        <v>1581</v>
      </c>
      <c r="F76" s="3521"/>
      <c r="G76" s="2981" t="s">
        <v>4510</v>
      </c>
      <c r="H76" s="2981" t="s">
        <v>4529</v>
      </c>
      <c r="I76" s="2989" t="s">
        <v>1581</v>
      </c>
      <c r="J76" s="3037"/>
      <c r="K76" s="3037"/>
      <c r="L76" s="3037"/>
      <c r="M76" s="2587"/>
      <c r="N76" s="3004"/>
      <c r="O76" s="2587"/>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row>
    <row r="77" spans="1:215" s="14" customFormat="1" ht="20.100000000000001" hidden="1" customHeight="1">
      <c r="A77" s="3462"/>
      <c r="B77" s="1376" t="e">
        <f>WEEKNUM(#REF!)</f>
        <v>#REF!</v>
      </c>
      <c r="C77" s="2663" t="s">
        <v>4612</v>
      </c>
      <c r="D77" s="2981" t="s">
        <v>4613</v>
      </c>
      <c r="E77" s="2989" t="s">
        <v>1581</v>
      </c>
      <c r="F77" s="3521"/>
      <c r="G77" s="2981" t="s">
        <v>4727</v>
      </c>
      <c r="H77" s="2981" t="s">
        <v>4511</v>
      </c>
      <c r="I77" s="2982">
        <v>46030</v>
      </c>
      <c r="J77" s="2982">
        <f t="shared" si="33"/>
        <v>46046</v>
      </c>
      <c r="K77" s="2982">
        <f t="shared" si="34"/>
        <v>46051</v>
      </c>
      <c r="L77" s="2982">
        <f t="shared" si="35"/>
        <v>46054</v>
      </c>
      <c r="M77" s="2587"/>
      <c r="N77" s="3004"/>
      <c r="O77" s="258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row>
    <row r="78" spans="1:215" s="14" customFormat="1" ht="20.100000000000001" hidden="1" customHeight="1">
      <c r="A78" s="3462" t="s">
        <v>1614</v>
      </c>
      <c r="B78" s="1376">
        <v>1</v>
      </c>
      <c r="C78" s="2663" t="s">
        <v>4616</v>
      </c>
      <c r="D78" s="2981" t="s">
        <v>4617</v>
      </c>
      <c r="E78" s="2982">
        <v>46026</v>
      </c>
      <c r="F78" s="2982">
        <f t="shared" ref="F78" si="36">E78+12</f>
        <v>46038</v>
      </c>
      <c r="G78" s="2982" t="s">
        <v>4728</v>
      </c>
      <c r="H78" s="2981" t="s">
        <v>4729</v>
      </c>
      <c r="I78" s="2982">
        <v>46037</v>
      </c>
      <c r="J78" s="2982">
        <f t="shared" si="33"/>
        <v>46053</v>
      </c>
      <c r="K78" s="2982">
        <f t="shared" si="34"/>
        <v>46058</v>
      </c>
      <c r="L78" s="2982">
        <f t="shared" si="35"/>
        <v>46061</v>
      </c>
      <c r="M78" s="2587"/>
      <c r="N78" s="3004"/>
      <c r="O78" s="258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row>
    <row r="79" spans="1:215" s="14" customFormat="1" ht="20.100000000000001" hidden="1" customHeight="1">
      <c r="A79" s="3462" t="s">
        <v>4417</v>
      </c>
      <c r="B79" s="1376" t="e">
        <f>WEEKNUM(#REF!)</f>
        <v>#REF!</v>
      </c>
      <c r="C79" s="2663" t="s">
        <v>4619</v>
      </c>
      <c r="D79" s="2981" t="s">
        <v>4620</v>
      </c>
      <c r="E79" s="2982">
        <v>46031</v>
      </c>
      <c r="F79" s="2982">
        <f>E79+12</f>
        <v>46043</v>
      </c>
      <c r="G79" s="2981" t="s">
        <v>4699</v>
      </c>
      <c r="H79" s="2981" t="s">
        <v>4519</v>
      </c>
      <c r="I79" s="2982">
        <v>46044</v>
      </c>
      <c r="J79" s="2982">
        <f>I79+16</f>
        <v>46060</v>
      </c>
      <c r="K79" s="2982">
        <f>I79+21</f>
        <v>46065</v>
      </c>
      <c r="L79" s="2982">
        <f>I79+24</f>
        <v>46068</v>
      </c>
      <c r="M79" s="2587"/>
      <c r="N79" s="3004"/>
      <c r="O79" s="258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row>
    <row r="80" spans="1:215" s="14" customFormat="1" ht="20.100000000000001" hidden="1" customHeight="1">
      <c r="A80" s="3462"/>
      <c r="B80" s="1376" t="e">
        <f>WEEKNUM(#REF!)</f>
        <v>#REF!</v>
      </c>
      <c r="C80" s="2663" t="s">
        <v>4623</v>
      </c>
      <c r="D80" s="2982" t="s">
        <v>4624</v>
      </c>
      <c r="E80" s="2982">
        <v>46034</v>
      </c>
      <c r="F80" s="2982">
        <f>E80+12</f>
        <v>46046</v>
      </c>
      <c r="G80" s="2981" t="s">
        <v>4605</v>
      </c>
      <c r="H80" s="2981" t="s">
        <v>4730</v>
      </c>
      <c r="I80" s="2982">
        <v>45686</v>
      </c>
      <c r="J80" s="2982">
        <f>I80+16</f>
        <v>45702</v>
      </c>
      <c r="K80" s="2982">
        <f>I80+21</f>
        <v>45707</v>
      </c>
      <c r="L80" s="2982">
        <f>I80+24</f>
        <v>45710</v>
      </c>
      <c r="M80" s="2587"/>
      <c r="N80" s="3004"/>
      <c r="O80" s="258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row>
    <row r="81" spans="1:222" s="14" customFormat="1" ht="20.100000000000001" hidden="1" customHeight="1">
      <c r="A81" s="3462"/>
      <c r="B81" s="1376" t="e">
        <f>WEEKNUM(#REF!)</f>
        <v>#REF!</v>
      </c>
      <c r="C81" s="2663" t="s">
        <v>4315</v>
      </c>
      <c r="D81" s="2981" t="s">
        <v>4627</v>
      </c>
      <c r="E81" s="2982">
        <v>46041</v>
      </c>
      <c r="F81" s="2982">
        <f>E81+12</f>
        <v>46053</v>
      </c>
      <c r="G81" s="3333" t="s">
        <v>1573</v>
      </c>
      <c r="H81" s="2981" t="s">
        <v>4731</v>
      </c>
      <c r="I81" s="3037"/>
      <c r="J81" s="3037"/>
      <c r="K81" s="3037"/>
      <c r="L81" s="3037"/>
      <c r="M81" s="2587"/>
      <c r="N81" s="3004"/>
      <c r="O81" s="258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row>
    <row r="82" spans="1:222" s="14" customFormat="1" ht="20.100000000000001" hidden="1" customHeight="1">
      <c r="A82" s="3462"/>
      <c r="B82" s="1376" t="e">
        <f>WEEKNUM(#REF!)</f>
        <v>#REF!</v>
      </c>
      <c r="C82" s="2663" t="s">
        <v>4629</v>
      </c>
      <c r="D82" s="2981" t="s">
        <v>4630</v>
      </c>
      <c r="E82" s="3046" t="s">
        <v>1581</v>
      </c>
      <c r="F82" s="3037"/>
      <c r="G82" s="2981" t="s">
        <v>4532</v>
      </c>
      <c r="H82" s="2981" t="s">
        <v>4732</v>
      </c>
      <c r="I82" s="2982">
        <v>45700</v>
      </c>
      <c r="J82" s="2982">
        <f t="shared" ref="J82:J88" si="37">I82+16</f>
        <v>45716</v>
      </c>
      <c r="K82" s="2982">
        <f t="shared" ref="K82:K88" si="38">I82+21</f>
        <v>45721</v>
      </c>
      <c r="L82" s="2982">
        <f t="shared" ref="L82:L88" si="39">I82+24</f>
        <v>45724</v>
      </c>
      <c r="M82" s="2587"/>
      <c r="N82" s="3004"/>
      <c r="O82" s="258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row>
    <row r="83" spans="1:222" s="14" customFormat="1" ht="20.100000000000001" hidden="1" customHeight="1">
      <c r="A83" s="3462"/>
      <c r="B83" s="1376" t="e">
        <f>WEEKNUM(#REF!)</f>
        <v>#REF!</v>
      </c>
      <c r="C83" s="2663" t="s">
        <v>4616</v>
      </c>
      <c r="D83" s="3715" t="s">
        <v>4633</v>
      </c>
      <c r="E83" s="2982">
        <v>46055</v>
      </c>
      <c r="F83" s="2982">
        <f t="shared" ref="F83" si="40">E83+12</f>
        <v>46067</v>
      </c>
      <c r="G83" s="3350" t="s">
        <v>4723</v>
      </c>
      <c r="H83" s="2981" t="s">
        <v>4733</v>
      </c>
      <c r="I83" s="2982">
        <v>45707</v>
      </c>
      <c r="J83" s="2982">
        <f t="shared" si="37"/>
        <v>45723</v>
      </c>
      <c r="K83" s="2982">
        <f t="shared" si="38"/>
        <v>45728</v>
      </c>
      <c r="L83" s="2982">
        <f t="shared" si="39"/>
        <v>45731</v>
      </c>
      <c r="M83" s="2587"/>
      <c r="N83" s="3004"/>
      <c r="O83" s="258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row>
    <row r="84" spans="1:222" s="14" customFormat="1" ht="20.100000000000001" hidden="1" customHeight="1" thickTop="1">
      <c r="A84" s="3462"/>
      <c r="B84" s="1376" t="e">
        <f>WEEKNUM(#REF!)</f>
        <v>#REF!</v>
      </c>
      <c r="C84" s="2663" t="s">
        <v>4619</v>
      </c>
      <c r="D84" s="2981" t="s">
        <v>4635</v>
      </c>
      <c r="E84" s="2982">
        <v>45695</v>
      </c>
      <c r="F84" s="3046" t="s">
        <v>1581</v>
      </c>
      <c r="G84" s="3350" t="s">
        <v>4734</v>
      </c>
      <c r="H84" s="2981" t="s">
        <v>4735</v>
      </c>
      <c r="I84" s="2982">
        <v>45714</v>
      </c>
      <c r="J84" s="2982">
        <f t="shared" si="37"/>
        <v>45730</v>
      </c>
      <c r="K84" s="2982">
        <f t="shared" si="38"/>
        <v>45735</v>
      </c>
      <c r="L84" s="2982">
        <f t="shared" si="39"/>
        <v>45738</v>
      </c>
      <c r="M84" s="2587"/>
      <c r="N84" s="3004"/>
      <c r="O84" s="258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row>
    <row r="85" spans="1:222" s="14" customFormat="1" ht="20.100000000000001" hidden="1" customHeight="1">
      <c r="A85" s="3462"/>
      <c r="B85" s="1376" t="e">
        <f>WEEKNUM(#REF!)</f>
        <v>#REF!</v>
      </c>
      <c r="C85" s="2663" t="s">
        <v>4623</v>
      </c>
      <c r="D85" s="2981" t="s">
        <v>4637</v>
      </c>
      <c r="E85" s="2982">
        <v>45702</v>
      </c>
      <c r="F85" s="3046" t="s">
        <v>1581</v>
      </c>
      <c r="G85" s="3350" t="s">
        <v>4693</v>
      </c>
      <c r="H85" s="2981" t="s">
        <v>4541</v>
      </c>
      <c r="I85" s="2982">
        <v>46086</v>
      </c>
      <c r="J85" s="2982">
        <f t="shared" si="37"/>
        <v>46102</v>
      </c>
      <c r="K85" s="2982">
        <f t="shared" si="38"/>
        <v>46107</v>
      </c>
      <c r="L85" s="2982">
        <f t="shared" si="39"/>
        <v>46110</v>
      </c>
      <c r="M85" s="2587"/>
      <c r="N85" s="3004"/>
      <c r="O85" s="258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row>
    <row r="86" spans="1:222" s="14" customFormat="1" ht="20.100000000000001" hidden="1" customHeight="1" thickTop="1">
      <c r="A86" s="3462"/>
      <c r="B86" s="1376" t="e">
        <f>WEEKNUM(#REF!)</f>
        <v>#REF!</v>
      </c>
      <c r="C86" s="2663" t="s">
        <v>4629</v>
      </c>
      <c r="D86" s="2981" t="s">
        <v>4640</v>
      </c>
      <c r="E86" s="2982">
        <v>46075</v>
      </c>
      <c r="F86" s="2982">
        <f>E86+12</f>
        <v>46087</v>
      </c>
      <c r="G86" s="3350" t="s">
        <v>4728</v>
      </c>
      <c r="H86" s="2981" t="s">
        <v>4736</v>
      </c>
      <c r="I86" s="2982">
        <v>46093</v>
      </c>
      <c r="J86" s="2982">
        <f t="shared" si="37"/>
        <v>46109</v>
      </c>
      <c r="K86" s="2982">
        <f t="shared" si="38"/>
        <v>46114</v>
      </c>
      <c r="L86" s="2982">
        <f t="shared" si="39"/>
        <v>46117</v>
      </c>
      <c r="M86" s="2587"/>
      <c r="N86" s="3004"/>
      <c r="O86" s="258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row>
    <row r="87" spans="1:222" s="14" customFormat="1" ht="20.100000000000001" hidden="1" customHeight="1" thickTop="1">
      <c r="A87" s="3462"/>
      <c r="B87" s="1376" t="e">
        <f>WEEKNUM(#REF!)</f>
        <v>#REF!</v>
      </c>
      <c r="C87" s="2663" t="s">
        <v>4619</v>
      </c>
      <c r="D87" s="2981" t="s">
        <v>4642</v>
      </c>
      <c r="E87" s="2982">
        <v>45716</v>
      </c>
      <c r="F87" s="3046" t="s">
        <v>1581</v>
      </c>
      <c r="G87" s="3350" t="s">
        <v>4699</v>
      </c>
      <c r="H87" s="2981" t="s">
        <v>4737</v>
      </c>
      <c r="I87" s="2982">
        <v>46100</v>
      </c>
      <c r="J87" s="2982">
        <f t="shared" si="37"/>
        <v>46116</v>
      </c>
      <c r="K87" s="2982">
        <f t="shared" si="38"/>
        <v>46121</v>
      </c>
      <c r="L87" s="2982">
        <f t="shared" si="39"/>
        <v>46124</v>
      </c>
      <c r="M87" s="2587"/>
      <c r="N87" s="3004"/>
      <c r="O87" s="258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row>
    <row r="88" spans="1:222" s="14" customFormat="1" ht="20.100000000000001" hidden="1" customHeight="1">
      <c r="A88" s="3462"/>
      <c r="B88" s="1376" t="e">
        <f>WEEKNUM(#REF!)</f>
        <v>#REF!</v>
      </c>
      <c r="C88" s="2663" t="s">
        <v>4644</v>
      </c>
      <c r="D88" s="2981" t="s">
        <v>4645</v>
      </c>
      <c r="E88" s="2982">
        <v>46088</v>
      </c>
      <c r="F88" s="3046" t="s">
        <v>1581</v>
      </c>
      <c r="G88" s="2982" t="s">
        <v>4738</v>
      </c>
      <c r="H88" s="2981" t="s">
        <v>4739</v>
      </c>
      <c r="I88" s="2982">
        <v>46107</v>
      </c>
      <c r="J88" s="2982">
        <f t="shared" si="37"/>
        <v>46123</v>
      </c>
      <c r="K88" s="2982">
        <f t="shared" si="38"/>
        <v>46128</v>
      </c>
      <c r="L88" s="2982">
        <f t="shared" si="39"/>
        <v>46131</v>
      </c>
      <c r="M88" s="2587"/>
      <c r="N88" s="3004"/>
      <c r="O88" s="258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row>
    <row r="89" spans="1:222" s="14" customFormat="1" ht="20.100000000000001" hidden="1" customHeight="1">
      <c r="A89" s="3462"/>
      <c r="B89" s="1376" t="e">
        <f>WEEKNUM(#REF!)</f>
        <v>#REF!</v>
      </c>
      <c r="C89" s="2663" t="s">
        <v>4616</v>
      </c>
      <c r="D89" s="2981" t="s">
        <v>4648</v>
      </c>
      <c r="E89" s="2982">
        <v>46097</v>
      </c>
      <c r="F89" s="2982">
        <f>E89+12</f>
        <v>46109</v>
      </c>
      <c r="G89" s="3333" t="s">
        <v>1573</v>
      </c>
      <c r="H89" s="2981" t="s">
        <v>4740</v>
      </c>
      <c r="I89" s="3037"/>
      <c r="J89" s="3037"/>
      <c r="K89" s="3037"/>
      <c r="L89" s="3037"/>
      <c r="M89" s="2587"/>
      <c r="N89" s="3004"/>
      <c r="O89" s="258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row>
    <row r="90" spans="1:222" s="14" customFormat="1" ht="20.100000000000001" hidden="1" customHeight="1">
      <c r="B90" s="2991"/>
      <c r="C90" s="26" t="s">
        <v>112</v>
      </c>
      <c r="D90" s="708"/>
      <c r="E90" s="708"/>
      <c r="F90" s="69"/>
      <c r="G90" s="1852"/>
      <c r="H90" s="1852"/>
      <c r="I90" s="1852"/>
      <c r="J90" s="1850"/>
      <c r="K90" s="1850"/>
      <c r="L90" s="1850"/>
      <c r="M90" s="27"/>
      <c r="N90" s="2996"/>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row>
    <row r="91" spans="1:222" s="14" customFormat="1" ht="20.100000000000001" hidden="1" customHeight="1">
      <c r="B91" s="2991"/>
      <c r="C91" s="1849"/>
      <c r="D91" s="1850"/>
      <c r="E91" s="1851"/>
      <c r="F91" s="1850"/>
      <c r="G91" s="1852"/>
      <c r="H91" s="1852"/>
      <c r="I91" s="1852"/>
      <c r="J91" s="1852"/>
      <c r="K91" s="1852"/>
      <c r="L91" s="1852"/>
      <c r="M91" s="1852"/>
      <c r="N91" s="1852"/>
      <c r="O91" s="1852"/>
      <c r="P91" s="120"/>
      <c r="Q91" s="2997"/>
      <c r="R91" s="2997"/>
      <c r="S91" s="2997"/>
      <c r="T91" s="2997"/>
      <c r="U91" s="2996"/>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row>
    <row r="92" spans="1:222" s="14" customFormat="1" ht="20.100000000000001" customHeight="1">
      <c r="B92" s="2960"/>
      <c r="C92" s="4626" t="s">
        <v>4654</v>
      </c>
      <c r="D92" s="4626"/>
      <c r="E92" s="4619" t="s">
        <v>100</v>
      </c>
      <c r="F92" s="3638" t="s">
        <v>4567</v>
      </c>
      <c r="G92" s="4625" t="s">
        <v>4542</v>
      </c>
      <c r="H92" s="4625" t="s">
        <v>1718</v>
      </c>
      <c r="I92" s="4619" t="s">
        <v>4568</v>
      </c>
      <c r="J92" s="2346" t="s">
        <v>422</v>
      </c>
      <c r="K92" s="2346" t="s">
        <v>908</v>
      </c>
      <c r="L92" s="2346" t="s">
        <v>381</v>
      </c>
      <c r="M92" s="2587"/>
      <c r="N92" s="3004"/>
      <c r="O92" s="258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row>
    <row r="93" spans="1:222" s="14" customFormat="1" ht="20.100000000000001" customHeight="1" thickBot="1">
      <c r="B93" s="2677" t="s">
        <v>3631</v>
      </c>
      <c r="C93" s="4626"/>
      <c r="D93" s="4626"/>
      <c r="E93" s="4619"/>
      <c r="F93" s="84" t="s">
        <v>4506</v>
      </c>
      <c r="G93" s="4625"/>
      <c r="H93" s="4625"/>
      <c r="I93" s="4619"/>
      <c r="J93" s="2666" t="s">
        <v>3750</v>
      </c>
      <c r="K93" s="2666" t="s">
        <v>4507</v>
      </c>
      <c r="L93" s="2666" t="s">
        <v>3163</v>
      </c>
      <c r="M93" s="2587"/>
      <c r="N93" s="3004"/>
      <c r="O93" s="258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22" s="14" customFormat="1" ht="20.100000000000001" hidden="1" customHeight="1" thickTop="1">
      <c r="B94" s="2960" t="s">
        <v>3633</v>
      </c>
      <c r="C94" s="2961" t="s">
        <v>4612</v>
      </c>
      <c r="D94" s="2962" t="s">
        <v>4681</v>
      </c>
      <c r="E94" s="2963">
        <v>45858</v>
      </c>
      <c r="F94" s="2964">
        <f t="shared" ref="F94:F102" si="41">E94+12</f>
        <v>45870</v>
      </c>
      <c r="G94" s="3036" t="s">
        <v>4682</v>
      </c>
      <c r="H94" s="3036" t="s">
        <v>4606</v>
      </c>
      <c r="I94" s="2727">
        <v>45875</v>
      </c>
      <c r="J94" s="2718">
        <f>I94+16</f>
        <v>45891</v>
      </c>
      <c r="K94" s="2718">
        <f>I94+21</f>
        <v>45896</v>
      </c>
      <c r="L94" s="2718">
        <f>I94+24</f>
        <v>45899</v>
      </c>
      <c r="M94" s="2587"/>
      <c r="N94" s="3004"/>
      <c r="O94" s="258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22" s="14" customFormat="1" ht="20.100000000000001" hidden="1" customHeight="1">
      <c r="B95" s="2960" t="s">
        <v>3637</v>
      </c>
      <c r="C95" s="2967" t="s">
        <v>1573</v>
      </c>
      <c r="D95" s="2968" t="s">
        <v>4683</v>
      </c>
      <c r="E95" s="2969">
        <v>45857</v>
      </c>
      <c r="F95" s="2970">
        <f t="shared" si="41"/>
        <v>45869</v>
      </c>
      <c r="G95" s="2725"/>
      <c r="H95" s="2726"/>
      <c r="I95" s="2727"/>
      <c r="J95" s="2718"/>
      <c r="K95" s="2718"/>
      <c r="L95" s="2718"/>
      <c r="M95" s="2587"/>
      <c r="N95" s="3004"/>
      <c r="O95" s="258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row>
    <row r="96" spans="1:222" s="14" customFormat="1" ht="20.100000000000001" hidden="1" customHeight="1">
      <c r="B96" s="2960" t="s">
        <v>3639</v>
      </c>
      <c r="C96" s="2974" t="s">
        <v>4616</v>
      </c>
      <c r="D96" s="2971" t="s">
        <v>4684</v>
      </c>
      <c r="E96" s="2975">
        <v>45869</v>
      </c>
      <c r="F96" s="2964">
        <f t="shared" si="41"/>
        <v>45881</v>
      </c>
      <c r="G96" s="2561" t="s">
        <v>4605</v>
      </c>
      <c r="H96" s="2561" t="s">
        <v>4685</v>
      </c>
      <c r="I96" s="2560">
        <v>45882</v>
      </c>
      <c r="J96" s="2562">
        <f t="shared" ref="J96:J109" si="42">I96+16</f>
        <v>45898</v>
      </c>
      <c r="K96" s="2562">
        <f t="shared" ref="K96:K109" si="43">I96+21</f>
        <v>45903</v>
      </c>
      <c r="L96" s="2562">
        <f t="shared" ref="L96:L109" si="44">I96+24</f>
        <v>45906</v>
      </c>
      <c r="M96" s="2587"/>
      <c r="N96" s="3004"/>
      <c r="O96" s="258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row>
    <row r="97" spans="1:215" s="14" customFormat="1" ht="20.100000000000001" hidden="1" customHeight="1">
      <c r="B97" s="2960" t="s">
        <v>3641</v>
      </c>
      <c r="C97" s="2974" t="s">
        <v>4686</v>
      </c>
      <c r="D97" s="2971" t="s">
        <v>4687</v>
      </c>
      <c r="E97" s="2975">
        <v>45881</v>
      </c>
      <c r="F97" s="2964">
        <f t="shared" si="41"/>
        <v>45893</v>
      </c>
      <c r="G97" s="2561" t="s">
        <v>4584</v>
      </c>
      <c r="H97" s="2561" t="s">
        <v>4688</v>
      </c>
      <c r="I97" s="2560">
        <v>45889</v>
      </c>
      <c r="J97" s="2562">
        <f t="shared" si="42"/>
        <v>45905</v>
      </c>
      <c r="K97" s="2562">
        <f t="shared" si="43"/>
        <v>45910</v>
      </c>
      <c r="L97" s="2562">
        <f t="shared" si="44"/>
        <v>45913</v>
      </c>
      <c r="M97" s="2587"/>
      <c r="N97" s="3004"/>
      <c r="O97" s="258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row>
    <row r="98" spans="1:215" s="14" customFormat="1" ht="20.100000000000001" hidden="1" customHeight="1">
      <c r="B98" s="2960" t="s">
        <v>3643</v>
      </c>
      <c r="C98" s="2967" t="s">
        <v>1573</v>
      </c>
      <c r="D98" s="2968" t="s">
        <v>4689</v>
      </c>
      <c r="E98" s="2969">
        <v>45878</v>
      </c>
      <c r="F98" s="2970">
        <f t="shared" si="41"/>
        <v>45890</v>
      </c>
      <c r="G98" s="2561" t="s">
        <v>4532</v>
      </c>
      <c r="H98" s="2580" t="s">
        <v>4690</v>
      </c>
      <c r="I98" s="2579">
        <v>45896</v>
      </c>
      <c r="J98" s="2581">
        <f t="shared" si="42"/>
        <v>45912</v>
      </c>
      <c r="K98" s="2581">
        <f t="shared" si="43"/>
        <v>45917</v>
      </c>
      <c r="L98" s="2581">
        <f t="shared" si="44"/>
        <v>45920</v>
      </c>
      <c r="M98" s="2587"/>
      <c r="N98" s="3004"/>
      <c r="O98" s="258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row>
    <row r="99" spans="1:215" s="14" customFormat="1" ht="20.100000000000001" hidden="1" customHeight="1">
      <c r="B99" s="2960" t="s">
        <v>3645</v>
      </c>
      <c r="C99" s="2974" t="s">
        <v>4691</v>
      </c>
      <c r="D99" s="2971" t="s">
        <v>4692</v>
      </c>
      <c r="E99" s="2975">
        <v>45889</v>
      </c>
      <c r="F99" s="2964">
        <f t="shared" si="41"/>
        <v>45901</v>
      </c>
      <c r="G99" s="2561" t="s">
        <v>4693</v>
      </c>
      <c r="H99" s="2561" t="s">
        <v>4694</v>
      </c>
      <c r="I99" s="2560">
        <v>45903</v>
      </c>
      <c r="J99" s="2562">
        <f t="shared" si="42"/>
        <v>45919</v>
      </c>
      <c r="K99" s="2738">
        <f t="shared" si="43"/>
        <v>45924</v>
      </c>
      <c r="L99" s="2562">
        <f t="shared" si="44"/>
        <v>45927</v>
      </c>
      <c r="M99" s="2587"/>
      <c r="N99" s="3004"/>
      <c r="O99" s="258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row>
    <row r="100" spans="1:215" s="14" customFormat="1" ht="20.100000000000001" hidden="1" customHeight="1">
      <c r="B100" s="2960" t="s">
        <v>3647</v>
      </c>
      <c r="C100" s="2974" t="s">
        <v>4612</v>
      </c>
      <c r="D100" s="2971" t="s">
        <v>4695</v>
      </c>
      <c r="E100" s="2975">
        <v>45898</v>
      </c>
      <c r="F100" s="2964">
        <f t="shared" si="41"/>
        <v>45910</v>
      </c>
      <c r="G100" s="2561" t="s">
        <v>4510</v>
      </c>
      <c r="H100" s="2561" t="s">
        <v>4577</v>
      </c>
      <c r="I100" s="2560">
        <v>45910</v>
      </c>
      <c r="J100" s="2562">
        <f t="shared" si="42"/>
        <v>45926</v>
      </c>
      <c r="K100" s="2562">
        <f t="shared" si="43"/>
        <v>45931</v>
      </c>
      <c r="L100" s="2562">
        <f t="shared" si="44"/>
        <v>45934</v>
      </c>
      <c r="M100" s="2587"/>
      <c r="N100" s="3004"/>
      <c r="O100" s="258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row>
    <row r="101" spans="1:215" s="14" customFormat="1" ht="20.100000000000001" hidden="1" customHeight="1">
      <c r="B101" s="2960" t="s">
        <v>3649</v>
      </c>
      <c r="C101" s="2974" t="s">
        <v>4616</v>
      </c>
      <c r="D101" s="2971" t="s">
        <v>4696</v>
      </c>
      <c r="E101" s="2975">
        <v>45909</v>
      </c>
      <c r="F101" s="2973">
        <f t="shared" si="41"/>
        <v>45921</v>
      </c>
      <c r="G101" s="2561" t="s">
        <v>4598</v>
      </c>
      <c r="H101" s="2580" t="s">
        <v>4697</v>
      </c>
      <c r="I101" s="2579">
        <v>45917</v>
      </c>
      <c r="J101" s="2581">
        <f t="shared" si="42"/>
        <v>45933</v>
      </c>
      <c r="K101" s="2581">
        <f t="shared" si="43"/>
        <v>45938</v>
      </c>
      <c r="L101" s="2581">
        <f t="shared" si="44"/>
        <v>45941</v>
      </c>
      <c r="M101" s="2587"/>
      <c r="N101" s="3004"/>
      <c r="O101" s="258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row>
    <row r="102" spans="1:215" s="14" customFormat="1" ht="20.100000000000001" hidden="1" customHeight="1">
      <c r="B102" s="2960" t="s">
        <v>3651</v>
      </c>
      <c r="C102" s="2974" t="s">
        <v>1997</v>
      </c>
      <c r="D102" s="2971" t="s">
        <v>4698</v>
      </c>
      <c r="E102" s="2975">
        <v>45914</v>
      </c>
      <c r="F102" s="2973">
        <f t="shared" si="41"/>
        <v>45926</v>
      </c>
      <c r="G102" s="2580" t="s">
        <v>4699</v>
      </c>
      <c r="H102" s="2561" t="s">
        <v>4529</v>
      </c>
      <c r="I102" s="2560">
        <v>45924</v>
      </c>
      <c r="J102" s="2581">
        <f t="shared" si="42"/>
        <v>45940</v>
      </c>
      <c r="K102" s="2581">
        <f t="shared" si="43"/>
        <v>45945</v>
      </c>
      <c r="L102" s="2581">
        <f t="shared" si="44"/>
        <v>45948</v>
      </c>
      <c r="M102" s="2587"/>
      <c r="N102" s="3004"/>
      <c r="O102" s="258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row>
    <row r="103" spans="1:215" s="14" customFormat="1" ht="20.100000000000001" hidden="1" customHeight="1">
      <c r="B103" s="2960" t="s">
        <v>3653</v>
      </c>
      <c r="C103" s="2976" t="s">
        <v>1681</v>
      </c>
      <c r="D103" s="2977" t="s">
        <v>4700</v>
      </c>
      <c r="E103" s="2978">
        <v>45915</v>
      </c>
      <c r="F103" s="2979" t="s">
        <v>1581</v>
      </c>
      <c r="G103" s="2577" t="s">
        <v>1573</v>
      </c>
      <c r="H103" s="2577" t="s">
        <v>4701</v>
      </c>
      <c r="I103" s="2574">
        <v>45931</v>
      </c>
      <c r="J103" s="2563">
        <f t="shared" si="42"/>
        <v>45947</v>
      </c>
      <c r="K103" s="2563">
        <f t="shared" si="43"/>
        <v>45952</v>
      </c>
      <c r="L103" s="2563">
        <f t="shared" si="44"/>
        <v>45955</v>
      </c>
      <c r="M103" s="2587"/>
      <c r="N103" s="3004"/>
      <c r="O103" s="258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row>
    <row r="104" spans="1:215" s="14" customFormat="1" ht="20.100000000000001" hidden="1" customHeight="1">
      <c r="B104" s="2960" t="s">
        <v>3655</v>
      </c>
      <c r="C104" s="2976" t="s">
        <v>4691</v>
      </c>
      <c r="D104" s="2977" t="s">
        <v>4702</v>
      </c>
      <c r="E104" s="2978">
        <v>45925</v>
      </c>
      <c r="F104" s="2979" t="s">
        <v>1581</v>
      </c>
      <c r="G104" s="2561" t="s">
        <v>4605</v>
      </c>
      <c r="H104" s="2561" t="s">
        <v>4703</v>
      </c>
      <c r="I104" s="2560">
        <v>45938</v>
      </c>
      <c r="J104" s="2562">
        <f t="shared" si="42"/>
        <v>45954</v>
      </c>
      <c r="K104" s="2562">
        <f t="shared" si="43"/>
        <v>45959</v>
      </c>
      <c r="L104" s="2562">
        <f t="shared" si="44"/>
        <v>45962</v>
      </c>
      <c r="M104" s="2587"/>
      <c r="N104" s="3004"/>
      <c r="O104" s="258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row>
    <row r="105" spans="1:215" s="14" customFormat="1" ht="20.100000000000001" hidden="1" customHeight="1">
      <c r="B105" s="2960" t="s">
        <v>3657</v>
      </c>
      <c r="C105" s="2980" t="s">
        <v>1681</v>
      </c>
      <c r="D105" s="2429" t="s">
        <v>4704</v>
      </c>
      <c r="E105" s="2429">
        <v>45924</v>
      </c>
      <c r="F105" s="2973">
        <f>E105+12</f>
        <v>45936</v>
      </c>
      <c r="G105" s="2893" t="s">
        <v>1573</v>
      </c>
      <c r="H105" s="2893" t="s">
        <v>4705</v>
      </c>
      <c r="I105" s="2716">
        <v>45945</v>
      </c>
      <c r="J105" s="2717">
        <f t="shared" si="42"/>
        <v>45961</v>
      </c>
      <c r="K105" s="2717">
        <f t="shared" si="43"/>
        <v>45966</v>
      </c>
      <c r="L105" s="2717">
        <f t="shared" si="44"/>
        <v>45969</v>
      </c>
      <c r="M105" s="2587"/>
      <c r="N105" s="3004"/>
      <c r="O105" s="258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row>
    <row r="106" spans="1:215" s="14" customFormat="1" ht="20.100000000000001" hidden="1" customHeight="1">
      <c r="B106" s="2960" t="s">
        <v>3659</v>
      </c>
      <c r="C106" s="2974" t="s">
        <v>4691</v>
      </c>
      <c r="D106" s="2971" t="s">
        <v>4706</v>
      </c>
      <c r="E106" s="2975">
        <v>45936</v>
      </c>
      <c r="F106" s="2973">
        <f>E106+12</f>
        <v>45948</v>
      </c>
      <c r="G106" s="2580" t="s">
        <v>4584</v>
      </c>
      <c r="H106" s="2561" t="s">
        <v>4707</v>
      </c>
      <c r="I106" s="2560">
        <v>45953</v>
      </c>
      <c r="J106" s="2562">
        <f t="shared" si="42"/>
        <v>45969</v>
      </c>
      <c r="K106" s="2562">
        <f t="shared" si="43"/>
        <v>45974</v>
      </c>
      <c r="L106" s="2562">
        <f t="shared" si="44"/>
        <v>45977</v>
      </c>
      <c r="M106" s="2587"/>
      <c r="N106" s="3004"/>
      <c r="O106" s="258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row>
    <row r="107" spans="1:215" s="14" customFormat="1" ht="20.100000000000001" hidden="1" customHeight="1">
      <c r="B107" s="1376">
        <f>WEEKNUM(R107)</f>
        <v>0</v>
      </c>
      <c r="C107" s="2833" t="s">
        <v>4612</v>
      </c>
      <c r="D107" s="2981" t="s">
        <v>4708</v>
      </c>
      <c r="E107" s="2982">
        <v>45942</v>
      </c>
      <c r="F107" s="2984">
        <f>E107+12</f>
        <v>45954</v>
      </c>
      <c r="G107" s="2561" t="s">
        <v>4532</v>
      </c>
      <c r="H107" s="2561" t="s">
        <v>4709</v>
      </c>
      <c r="I107" s="2560">
        <v>45960</v>
      </c>
      <c r="J107" s="2562">
        <f t="shared" si="42"/>
        <v>45976</v>
      </c>
      <c r="K107" s="2562">
        <f t="shared" si="43"/>
        <v>45981</v>
      </c>
      <c r="L107" s="2562">
        <f t="shared" si="44"/>
        <v>45984</v>
      </c>
      <c r="M107" s="2587"/>
      <c r="N107" s="3004"/>
      <c r="O107" s="258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row>
    <row r="108" spans="1:215" s="14" customFormat="1" ht="20.100000000000001" hidden="1" customHeight="1">
      <c r="B108" s="1376">
        <f>WEEKNUM(R108)</f>
        <v>0</v>
      </c>
      <c r="C108" s="2664" t="s">
        <v>4616</v>
      </c>
      <c r="D108" s="2981" t="s">
        <v>4710</v>
      </c>
      <c r="E108" s="2982">
        <v>45951</v>
      </c>
      <c r="F108" s="2984">
        <f>E108+12</f>
        <v>45963</v>
      </c>
      <c r="G108" s="2981" t="s">
        <v>4510</v>
      </c>
      <c r="H108" s="2981" t="s">
        <v>4603</v>
      </c>
      <c r="I108" s="2982">
        <v>45967</v>
      </c>
      <c r="J108" s="2982">
        <f t="shared" si="42"/>
        <v>45983</v>
      </c>
      <c r="K108" s="2982">
        <f t="shared" si="43"/>
        <v>45988</v>
      </c>
      <c r="L108" s="2982">
        <f t="shared" si="44"/>
        <v>45991</v>
      </c>
      <c r="M108" s="2587"/>
      <c r="N108" s="3004"/>
      <c r="O108" s="258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row>
    <row r="109" spans="1:215" s="14" customFormat="1" ht="20.100000000000001" hidden="1" customHeight="1">
      <c r="B109" s="1376">
        <f>WEEKNUM(R109)</f>
        <v>0</v>
      </c>
      <c r="C109" s="2663" t="s">
        <v>1997</v>
      </c>
      <c r="D109" s="2981" t="s">
        <v>4711</v>
      </c>
      <c r="E109" s="2982">
        <v>45956</v>
      </c>
      <c r="F109" s="2984">
        <f>E109+12</f>
        <v>45968</v>
      </c>
      <c r="G109" s="2981" t="s">
        <v>4693</v>
      </c>
      <c r="H109" s="2981" t="s">
        <v>4712</v>
      </c>
      <c r="I109" s="2982">
        <v>45978</v>
      </c>
      <c r="J109" s="2982">
        <f t="shared" si="42"/>
        <v>45994</v>
      </c>
      <c r="K109" s="2982">
        <f t="shared" si="43"/>
        <v>45999</v>
      </c>
      <c r="L109" s="2982">
        <f t="shared" si="44"/>
        <v>46002</v>
      </c>
      <c r="M109" s="2587"/>
      <c r="N109" s="3004"/>
      <c r="O109" s="258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row>
    <row r="110" spans="1:215" s="14" customFormat="1" ht="20.100000000000001" hidden="1" customHeight="1">
      <c r="A110" s="3038"/>
      <c r="B110" s="1376">
        <f>WEEKNUM(R110)</f>
        <v>0</v>
      </c>
      <c r="C110" s="2466" t="s">
        <v>1681</v>
      </c>
      <c r="D110" s="2981" t="s">
        <v>4713</v>
      </c>
      <c r="E110" s="2982">
        <v>45963</v>
      </c>
      <c r="F110" s="2989" t="s">
        <v>1581</v>
      </c>
      <c r="G110" s="2947"/>
      <c r="H110" s="2947"/>
      <c r="I110" s="2576"/>
      <c r="J110" s="2564"/>
      <c r="K110" s="2564"/>
      <c r="L110" s="2564"/>
      <c r="M110" s="2587"/>
      <c r="N110" s="3004"/>
      <c r="O110" s="258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row>
    <row r="111" spans="1:215" s="14" customFormat="1" ht="20.100000000000001" hidden="1" customHeight="1">
      <c r="A111" s="3038"/>
      <c r="B111" s="1376" t="e">
        <f>WEEKNUM(#REF!)</f>
        <v>#REF!</v>
      </c>
      <c r="C111" s="2663" t="s">
        <v>4691</v>
      </c>
      <c r="D111" s="2981" t="s">
        <v>4714</v>
      </c>
      <c r="E111" s="2982">
        <v>45977</v>
      </c>
      <c r="F111" s="2982">
        <f>E111+12</f>
        <v>45989</v>
      </c>
      <c r="G111" s="2981" t="s">
        <v>4699</v>
      </c>
      <c r="H111" s="2981" t="s">
        <v>4554</v>
      </c>
      <c r="I111" s="2982">
        <v>45988</v>
      </c>
      <c r="J111" s="2982">
        <f>I111+16</f>
        <v>46004</v>
      </c>
      <c r="K111" s="2982">
        <f>I111+21</f>
        <v>46009</v>
      </c>
      <c r="L111" s="2982">
        <f>I111+24</f>
        <v>46012</v>
      </c>
      <c r="M111" s="2587"/>
      <c r="N111" s="3004"/>
      <c r="O111" s="258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row>
    <row r="112" spans="1:215" s="14" customFormat="1" ht="20.100000000000001" hidden="1" customHeight="1">
      <c r="A112" s="3038"/>
      <c r="B112" s="1376">
        <f>WEEKNUM(R112)</f>
        <v>0</v>
      </c>
      <c r="C112" s="2663" t="s">
        <v>4612</v>
      </c>
      <c r="D112" s="2981" t="s">
        <v>4715</v>
      </c>
      <c r="E112" s="2982">
        <v>45980</v>
      </c>
      <c r="F112" s="2982">
        <f>E112+12</f>
        <v>45992</v>
      </c>
      <c r="G112" s="2981" t="s">
        <v>4605</v>
      </c>
      <c r="H112" s="2981" t="s">
        <v>4716</v>
      </c>
      <c r="I112" s="2982">
        <v>45995</v>
      </c>
      <c r="J112" s="2982">
        <f>I112+16</f>
        <v>46011</v>
      </c>
      <c r="K112" s="2982">
        <f>I112+21</f>
        <v>46016</v>
      </c>
      <c r="L112" s="2982">
        <f>I112+24</f>
        <v>46019</v>
      </c>
      <c r="M112" s="2587"/>
      <c r="N112" s="3004"/>
      <c r="O112" s="258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row>
    <row r="113" spans="1:215" s="14" customFormat="1" ht="20.100000000000001" hidden="1" customHeight="1">
      <c r="A113" s="3038"/>
      <c r="B113" s="1376">
        <f>WEEKNUM(R113)</f>
        <v>0</v>
      </c>
      <c r="C113" s="2663" t="s">
        <v>1614</v>
      </c>
      <c r="D113" s="2981" t="s">
        <v>4717</v>
      </c>
      <c r="E113" s="2989" t="s">
        <v>1581</v>
      </c>
      <c r="F113" s="2989" t="s">
        <v>1581</v>
      </c>
      <c r="G113" s="3333" t="s">
        <v>1573</v>
      </c>
      <c r="H113" s="2981" t="s">
        <v>4718</v>
      </c>
      <c r="I113" s="2947">
        <v>46001</v>
      </c>
      <c r="J113" s="3022">
        <f>I113+16</f>
        <v>46017</v>
      </c>
      <c r="K113" s="3022">
        <f>I113+21</f>
        <v>46022</v>
      </c>
      <c r="L113" s="3022">
        <f>I113+24</f>
        <v>46025</v>
      </c>
      <c r="M113" s="2587"/>
      <c r="N113" s="3004"/>
      <c r="O113" s="258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row>
    <row r="114" spans="1:215" s="14" customFormat="1" ht="20.100000000000001" hidden="1" customHeight="1">
      <c r="A114" s="3038"/>
      <c r="B114" s="1376">
        <f>WEEKNUM(R114)</f>
        <v>0</v>
      </c>
      <c r="C114" s="2922" t="s">
        <v>1573</v>
      </c>
      <c r="D114" s="2981" t="s">
        <v>4719</v>
      </c>
      <c r="E114" s="3037"/>
      <c r="F114" s="3037"/>
      <c r="G114" s="2982" t="s">
        <v>4532</v>
      </c>
      <c r="H114" s="2981" t="s">
        <v>4720</v>
      </c>
      <c r="I114" s="2982">
        <v>46009</v>
      </c>
      <c r="J114" s="2982">
        <f>I114+16</f>
        <v>46025</v>
      </c>
      <c r="K114" s="2982">
        <f>I114+21</f>
        <v>46030</v>
      </c>
      <c r="L114" s="2982">
        <f>I114+24</f>
        <v>46033</v>
      </c>
      <c r="M114" s="2587"/>
      <c r="N114" s="3004"/>
      <c r="O114" s="258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row>
    <row r="115" spans="1:215" s="14" customFormat="1" ht="20.100000000000001" hidden="1" customHeight="1">
      <c r="A115" s="3462" t="s">
        <v>4721</v>
      </c>
      <c r="B115" s="1376" t="e">
        <f>WEEKNUM(#REF!)</f>
        <v>#REF!</v>
      </c>
      <c r="C115" s="2922" t="s">
        <v>1573</v>
      </c>
      <c r="D115" s="3350" t="s">
        <v>4722</v>
      </c>
      <c r="E115" s="3037"/>
      <c r="F115" s="3037"/>
      <c r="G115" s="3350" t="s">
        <v>4723</v>
      </c>
      <c r="H115" s="2981" t="s">
        <v>4724</v>
      </c>
      <c r="I115" s="2982">
        <v>46016</v>
      </c>
      <c r="J115" s="2982">
        <f>I115+16</f>
        <v>46032</v>
      </c>
      <c r="K115" s="2982">
        <f>I115+21</f>
        <v>46037</v>
      </c>
      <c r="L115" s="2982">
        <f>I115+24</f>
        <v>46040</v>
      </c>
      <c r="M115" s="2587"/>
      <c r="N115" s="3004"/>
      <c r="O115" s="258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row>
    <row r="116" spans="1:215" s="14" customFormat="1" ht="20.100000000000001" hidden="1" customHeight="1">
      <c r="A116" s="3462" t="s">
        <v>4725</v>
      </c>
      <c r="B116" s="1376" t="e">
        <f>WEEKNUM(#REF!)</f>
        <v>#REF!</v>
      </c>
      <c r="C116" s="2663" t="s">
        <v>4691</v>
      </c>
      <c r="D116" s="3350" t="s">
        <v>4726</v>
      </c>
      <c r="E116" s="2989" t="s">
        <v>1581</v>
      </c>
      <c r="F116" s="3521"/>
      <c r="G116" s="2981" t="s">
        <v>4510</v>
      </c>
      <c r="H116" s="2981" t="s">
        <v>4529</v>
      </c>
      <c r="I116" s="2989" t="s">
        <v>1581</v>
      </c>
      <c r="J116" s="3037"/>
      <c r="K116" s="3037"/>
      <c r="L116" s="3037"/>
      <c r="M116" s="2587"/>
      <c r="N116" s="3004"/>
      <c r="O116" s="258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row>
    <row r="117" spans="1:215" s="14" customFormat="1" ht="20.100000000000001" hidden="1" customHeight="1">
      <c r="A117" s="3462"/>
      <c r="B117" s="1376" t="e">
        <f>WEEKNUM(#REF!)</f>
        <v>#REF!</v>
      </c>
      <c r="C117" s="2663" t="s">
        <v>4612</v>
      </c>
      <c r="D117" s="2981" t="s">
        <v>4613</v>
      </c>
      <c r="E117" s="2989" t="s">
        <v>1581</v>
      </c>
      <c r="F117" s="3521"/>
      <c r="G117" s="2981" t="s">
        <v>4727</v>
      </c>
      <c r="H117" s="2981" t="s">
        <v>4511</v>
      </c>
      <c r="I117" s="2982">
        <v>46030</v>
      </c>
      <c r="J117" s="2982">
        <f>I117+16</f>
        <v>46046</v>
      </c>
      <c r="K117" s="2982">
        <f>I117+21</f>
        <v>46051</v>
      </c>
      <c r="L117" s="2982">
        <f>I117+24</f>
        <v>46054</v>
      </c>
      <c r="M117" s="2587"/>
      <c r="N117" s="3004"/>
      <c r="O117" s="258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row>
    <row r="118" spans="1:215" s="14" customFormat="1" ht="20.100000000000001" hidden="1" customHeight="1">
      <c r="A118" s="3462" t="s">
        <v>1614</v>
      </c>
      <c r="B118" s="1376">
        <v>1</v>
      </c>
      <c r="C118" s="2663" t="s">
        <v>4616</v>
      </c>
      <c r="D118" s="2981" t="s">
        <v>4617</v>
      </c>
      <c r="E118" s="2982">
        <v>46026</v>
      </c>
      <c r="F118" s="2982">
        <f>E118+12</f>
        <v>46038</v>
      </c>
      <c r="G118" s="2982" t="s">
        <v>4728</v>
      </c>
      <c r="H118" s="2981" t="s">
        <v>4729</v>
      </c>
      <c r="I118" s="2982">
        <v>46037</v>
      </c>
      <c r="J118" s="2982">
        <f>I118+16</f>
        <v>46053</v>
      </c>
      <c r="K118" s="2982">
        <f>I118+21</f>
        <v>46058</v>
      </c>
      <c r="L118" s="2982">
        <f>I118+24</f>
        <v>46061</v>
      </c>
      <c r="M118" s="2587"/>
      <c r="N118" s="3004"/>
      <c r="O118" s="258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row>
    <row r="119" spans="1:215" s="14" customFormat="1" ht="20.100000000000001" hidden="1" customHeight="1">
      <c r="A119" s="3462" t="s">
        <v>4417</v>
      </c>
      <c r="B119" s="1376" t="e">
        <f>WEEKNUM(#REF!)</f>
        <v>#REF!</v>
      </c>
      <c r="C119" s="2663" t="s">
        <v>4619</v>
      </c>
      <c r="D119" s="2981" t="s">
        <v>4620</v>
      </c>
      <c r="E119" s="2982">
        <v>46031</v>
      </c>
      <c r="F119" s="2982">
        <f>E119+12</f>
        <v>46043</v>
      </c>
      <c r="G119" s="2981" t="s">
        <v>4699</v>
      </c>
      <c r="H119" s="2981" t="s">
        <v>4519</v>
      </c>
      <c r="I119" s="2982">
        <v>46044</v>
      </c>
      <c r="J119" s="2982">
        <f>I119+16</f>
        <v>46060</v>
      </c>
      <c r="K119" s="2982">
        <f>I119+21</f>
        <v>46065</v>
      </c>
      <c r="L119" s="2982">
        <f>I119+24</f>
        <v>46068</v>
      </c>
      <c r="M119" s="2587"/>
      <c r="N119" s="3004"/>
      <c r="O119" s="258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row>
    <row r="120" spans="1:215" s="14" customFormat="1" ht="20.100000000000001" hidden="1" customHeight="1">
      <c r="A120" s="3462"/>
      <c r="B120" s="1376" t="e">
        <f>WEEKNUM(#REF!)</f>
        <v>#REF!</v>
      </c>
      <c r="C120" s="2663" t="s">
        <v>4623</v>
      </c>
      <c r="D120" s="2982" t="s">
        <v>4624</v>
      </c>
      <c r="E120" s="2982">
        <v>46034</v>
      </c>
      <c r="F120" s="2982">
        <f>E120+12</f>
        <v>46046</v>
      </c>
      <c r="G120" s="2981" t="s">
        <v>4605</v>
      </c>
      <c r="H120" s="2981" t="s">
        <v>4730</v>
      </c>
      <c r="I120" s="2982">
        <v>45686</v>
      </c>
      <c r="J120" s="2982">
        <f>I120+16</f>
        <v>45702</v>
      </c>
      <c r="K120" s="2982">
        <f>I120+21</f>
        <v>45707</v>
      </c>
      <c r="L120" s="2982">
        <f>I120+24</f>
        <v>45710</v>
      </c>
      <c r="M120" s="2587"/>
      <c r="N120" s="3004"/>
      <c r="O120" s="258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row>
    <row r="121" spans="1:215" s="14" customFormat="1" ht="20.100000000000001" hidden="1" customHeight="1">
      <c r="A121" s="3462"/>
      <c r="B121" s="1376" t="e">
        <f>WEEKNUM(#REF!)</f>
        <v>#REF!</v>
      </c>
      <c r="C121" s="2663" t="s">
        <v>4315</v>
      </c>
      <c r="D121" s="2981" t="s">
        <v>4627</v>
      </c>
      <c r="E121" s="2982">
        <v>46041</v>
      </c>
      <c r="F121" s="2982">
        <f>E121+12</f>
        <v>46053</v>
      </c>
      <c r="G121" s="3333" t="s">
        <v>1573</v>
      </c>
      <c r="H121" s="2981" t="s">
        <v>4731</v>
      </c>
      <c r="I121" s="3037"/>
      <c r="J121" s="3037"/>
      <c r="K121" s="3037"/>
      <c r="L121" s="3037"/>
      <c r="M121" s="2587"/>
      <c r="N121" s="3004"/>
      <c r="O121" s="258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row>
    <row r="122" spans="1:215" s="14" customFormat="1" ht="20.100000000000001" hidden="1" customHeight="1">
      <c r="A122" s="3462"/>
      <c r="B122" s="1376" t="e">
        <f>WEEKNUM(#REF!)</f>
        <v>#REF!</v>
      </c>
      <c r="C122" s="2663" t="s">
        <v>4301</v>
      </c>
      <c r="D122" s="2981" t="s">
        <v>4655</v>
      </c>
      <c r="E122" s="2982">
        <v>46112</v>
      </c>
      <c r="F122" s="2982">
        <f t="shared" ref="F122:F127" si="45">E122+11</f>
        <v>46123</v>
      </c>
      <c r="G122" s="2981" t="s">
        <v>4605</v>
      </c>
      <c r="H122" s="2981" t="s">
        <v>4741</v>
      </c>
      <c r="I122" s="2982">
        <v>46121</v>
      </c>
      <c r="J122" s="2982">
        <f t="shared" ref="J122:J127" si="46">I122+16</f>
        <v>46137</v>
      </c>
      <c r="K122" s="2982">
        <f t="shared" ref="K122:K127" si="47">I122+21</f>
        <v>46142</v>
      </c>
      <c r="L122" s="2982">
        <f t="shared" ref="L122:L127" si="48">I122+24</f>
        <v>46145</v>
      </c>
      <c r="M122" s="2587"/>
      <c r="N122" s="3004"/>
      <c r="O122" s="258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row>
    <row r="123" spans="1:215" s="14" customFormat="1" ht="20.100000000000001" hidden="1" customHeight="1">
      <c r="A123" s="3462"/>
      <c r="B123" s="1376" t="e">
        <f>WEEKNUM(#REF!)</f>
        <v>#REF!</v>
      </c>
      <c r="C123" s="2663" t="s">
        <v>4657</v>
      </c>
      <c r="D123" s="2981" t="s">
        <v>4658</v>
      </c>
      <c r="E123" s="2982">
        <v>46117</v>
      </c>
      <c r="F123" s="2982">
        <f>E123+11</f>
        <v>46128</v>
      </c>
      <c r="G123" s="3350" t="s">
        <v>4734</v>
      </c>
      <c r="H123" s="2981" t="s">
        <v>4577</v>
      </c>
      <c r="I123" s="2982">
        <v>46135</v>
      </c>
      <c r="J123" s="2982">
        <f t="shared" si="46"/>
        <v>46151</v>
      </c>
      <c r="K123" s="2982">
        <f t="shared" si="47"/>
        <v>46156</v>
      </c>
      <c r="L123" s="2982">
        <f t="shared" si="48"/>
        <v>46159</v>
      </c>
      <c r="M123" s="2587"/>
      <c r="N123" s="3004"/>
      <c r="O123" s="258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row>
    <row r="124" spans="1:215" s="14" customFormat="1" ht="20.100000000000001" hidden="1" customHeight="1">
      <c r="A124" s="3462"/>
      <c r="B124" s="1376" t="e">
        <f>WEEKNUM(#REF!)</f>
        <v>#REF!</v>
      </c>
      <c r="C124" s="2663" t="s">
        <v>1439</v>
      </c>
      <c r="D124" s="2981" t="s">
        <v>4661</v>
      </c>
      <c r="E124" s="3046" t="s">
        <v>1581</v>
      </c>
      <c r="F124" s="3037"/>
      <c r="G124" s="3521"/>
      <c r="H124" s="2985"/>
      <c r="I124" s="3037"/>
      <c r="J124" s="3037"/>
      <c r="K124" s="3037"/>
      <c r="L124" s="3037"/>
      <c r="M124" s="2587"/>
      <c r="N124" s="3004"/>
      <c r="O124" s="258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row>
    <row r="125" spans="1:215" s="14" customFormat="1" ht="20.100000000000001" hidden="1" customHeight="1">
      <c r="A125" s="3462"/>
      <c r="B125" s="1376" t="e">
        <f>WEEKNUM(#REF!)</f>
        <v>#REF!</v>
      </c>
      <c r="C125" s="2663" t="s">
        <v>4616</v>
      </c>
      <c r="D125" s="2981" t="s">
        <v>4664</v>
      </c>
      <c r="E125" s="2982">
        <v>46140</v>
      </c>
      <c r="F125" s="2982">
        <f>E125+11</f>
        <v>46151</v>
      </c>
      <c r="G125" s="3350" t="s">
        <v>4699</v>
      </c>
      <c r="H125" s="2981" t="s">
        <v>4742</v>
      </c>
      <c r="I125" s="2982">
        <v>46156</v>
      </c>
      <c r="J125" s="2982">
        <f t="shared" si="46"/>
        <v>46172</v>
      </c>
      <c r="K125" s="2982">
        <f t="shared" si="47"/>
        <v>46177</v>
      </c>
      <c r="L125" s="2982">
        <f t="shared" si="48"/>
        <v>46180</v>
      </c>
      <c r="M125" s="2587"/>
      <c r="N125" s="3004"/>
      <c r="O125" s="258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row>
    <row r="126" spans="1:215" s="14" customFormat="1" ht="20.100000000000001" hidden="1" customHeight="1">
      <c r="A126" s="3462"/>
      <c r="B126" s="1376" t="e">
        <f>WEEKNUM(#REF!)</f>
        <v>#REF!</v>
      </c>
      <c r="C126" s="2663" t="s">
        <v>4374</v>
      </c>
      <c r="D126" s="2981" t="s">
        <v>4666</v>
      </c>
      <c r="E126" s="3037"/>
      <c r="F126" s="3046" t="s">
        <v>1581</v>
      </c>
      <c r="G126" s="3521"/>
      <c r="H126" s="2985"/>
      <c r="I126" s="3037"/>
      <c r="J126" s="3037"/>
      <c r="K126" s="3037"/>
      <c r="L126" s="3037"/>
      <c r="M126" s="2587"/>
      <c r="N126" s="3004"/>
      <c r="O126" s="258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row>
    <row r="127" spans="1:215" s="14" customFormat="1" ht="20.100000000000001" hidden="1" customHeight="1" thickTop="1">
      <c r="A127" s="3462"/>
      <c r="B127" s="1376">
        <v>18</v>
      </c>
      <c r="C127" s="2663" t="s">
        <v>4301</v>
      </c>
      <c r="D127" s="2981" t="s">
        <v>4668</v>
      </c>
      <c r="E127" s="2982">
        <v>46151</v>
      </c>
      <c r="F127" s="2982">
        <f t="shared" si="45"/>
        <v>46162</v>
      </c>
      <c r="G127" s="2982" t="s">
        <v>4605</v>
      </c>
      <c r="H127" s="2981" t="s">
        <v>4743</v>
      </c>
      <c r="I127" s="2982">
        <v>46177</v>
      </c>
      <c r="J127" s="2982">
        <f t="shared" si="46"/>
        <v>46193</v>
      </c>
      <c r="K127" s="2982">
        <f t="shared" si="47"/>
        <v>46198</v>
      </c>
      <c r="L127" s="2982">
        <f t="shared" si="48"/>
        <v>46201</v>
      </c>
      <c r="M127" s="2587"/>
      <c r="N127" s="3004"/>
      <c r="O127" s="258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row>
    <row r="128" spans="1:215" s="14" customFormat="1" ht="20.100000000000001" hidden="1" customHeight="1">
      <c r="A128" s="3462"/>
      <c r="B128" s="1376">
        <f t="shared" ref="B128:B135" si="49">B127+1</f>
        <v>19</v>
      </c>
      <c r="C128" s="2663" t="s">
        <v>4657</v>
      </c>
      <c r="D128" s="2981" t="s">
        <v>4670</v>
      </c>
      <c r="E128" s="2982">
        <v>46157</v>
      </c>
      <c r="F128" s="2982">
        <f t="shared" ref="F128:F135" si="50">E128+11</f>
        <v>46168</v>
      </c>
      <c r="G128" s="2982" t="s">
        <v>4605</v>
      </c>
      <c r="H128" s="2981" t="s">
        <v>4743</v>
      </c>
      <c r="I128" s="2982">
        <v>46177</v>
      </c>
      <c r="J128" s="2982">
        <f>I128+16</f>
        <v>46193</v>
      </c>
      <c r="K128" s="2982">
        <f>I128+21</f>
        <v>46198</v>
      </c>
      <c r="L128" s="2982">
        <f>I128+24</f>
        <v>46201</v>
      </c>
      <c r="M128" s="2587"/>
      <c r="N128" s="3004"/>
      <c r="O128" s="258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row>
    <row r="129" spans="1:215" s="14" customFormat="1" ht="20.100000000000001" hidden="1" customHeight="1">
      <c r="A129" s="3462"/>
      <c r="B129" s="1376">
        <f t="shared" si="49"/>
        <v>20</v>
      </c>
      <c r="C129" s="2663" t="s">
        <v>4672</v>
      </c>
      <c r="D129" s="2981" t="s">
        <v>4673</v>
      </c>
      <c r="E129" s="2982">
        <v>46162</v>
      </c>
      <c r="F129" s="2982">
        <f t="shared" si="50"/>
        <v>46173</v>
      </c>
      <c r="G129" s="2982" t="s">
        <v>4605</v>
      </c>
      <c r="H129" s="2981" t="s">
        <v>4743</v>
      </c>
      <c r="I129" s="2982">
        <v>46177</v>
      </c>
      <c r="J129" s="2982">
        <f>I129+16</f>
        <v>46193</v>
      </c>
      <c r="K129" s="2982">
        <f>I129+21</f>
        <v>46198</v>
      </c>
      <c r="L129" s="2982">
        <f>I129+24</f>
        <v>46201</v>
      </c>
      <c r="M129" s="2587"/>
      <c r="N129" s="3004"/>
      <c r="O129" s="258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row>
    <row r="130" spans="1:215" s="14" customFormat="1" ht="20.100000000000001" hidden="1" customHeight="1" thickTop="1">
      <c r="A130" s="3462"/>
      <c r="B130" s="1376">
        <f t="shared" si="49"/>
        <v>21</v>
      </c>
      <c r="C130" s="2922" t="s">
        <v>1573</v>
      </c>
      <c r="D130" s="2981" t="s">
        <v>4674</v>
      </c>
      <c r="E130" s="3037"/>
      <c r="F130" s="3037"/>
      <c r="G130" s="3521"/>
      <c r="H130" s="2985"/>
      <c r="I130" s="3037"/>
      <c r="J130" s="3037"/>
      <c r="K130" s="3037"/>
      <c r="L130" s="3037"/>
      <c r="M130" s="2587"/>
      <c r="N130" s="3004"/>
      <c r="O130" s="258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row>
    <row r="131" spans="1:215" s="14" customFormat="1" ht="20.100000000000001" hidden="1" customHeight="1">
      <c r="A131" s="3462"/>
      <c r="B131" s="1376">
        <f t="shared" si="49"/>
        <v>22</v>
      </c>
      <c r="C131" s="2922" t="s">
        <v>1573</v>
      </c>
      <c r="D131" s="2981" t="s">
        <v>4675</v>
      </c>
      <c r="E131" s="3037"/>
      <c r="F131" s="3037"/>
      <c r="G131" s="3521"/>
      <c r="H131" s="2985"/>
      <c r="I131" s="3037"/>
      <c r="J131" s="3037"/>
      <c r="K131" s="3037"/>
      <c r="L131" s="3037"/>
      <c r="M131" s="2587"/>
      <c r="N131" s="3004"/>
      <c r="O131" s="258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row>
    <row r="132" spans="1:215" s="14" customFormat="1" ht="20.100000000000001" hidden="1" customHeight="1" thickTop="1">
      <c r="A132" s="3462"/>
      <c r="B132" s="1376">
        <f t="shared" si="49"/>
        <v>23</v>
      </c>
      <c r="C132" s="2922" t="s">
        <v>1573</v>
      </c>
      <c r="D132" s="2981" t="s">
        <v>4676</v>
      </c>
      <c r="E132" s="3037">
        <v>46197</v>
      </c>
      <c r="F132" s="3037">
        <f t="shared" si="50"/>
        <v>46208</v>
      </c>
      <c r="G132" s="3521" t="s">
        <v>4699</v>
      </c>
      <c r="H132" s="2985" t="s">
        <v>4744</v>
      </c>
      <c r="I132" s="3037">
        <v>46212</v>
      </c>
      <c r="J132" s="3037">
        <f t="shared" ref="J132:J140" si="51">I132+16</f>
        <v>46228</v>
      </c>
      <c r="K132" s="3037">
        <f t="shared" ref="K132:K140" si="52">I132+21</f>
        <v>46233</v>
      </c>
      <c r="L132" s="3037">
        <f t="shared" ref="L132:L140" si="53">I132+24</f>
        <v>46236</v>
      </c>
      <c r="M132" s="2587"/>
      <c r="N132" s="3004"/>
      <c r="O132" s="258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row>
    <row r="133" spans="1:215" s="14" customFormat="1" ht="20.100000000000001" hidden="1" customHeight="1" thickTop="1">
      <c r="A133" s="3462"/>
      <c r="B133" s="1376">
        <f t="shared" si="49"/>
        <v>24</v>
      </c>
      <c r="C133" s="2663" t="s">
        <v>4301</v>
      </c>
      <c r="D133" s="2981" t="s">
        <v>4677</v>
      </c>
      <c r="E133" s="2982">
        <v>46182</v>
      </c>
      <c r="F133" s="2982">
        <f t="shared" si="50"/>
        <v>46193</v>
      </c>
      <c r="G133" s="3350" t="s">
        <v>4693</v>
      </c>
      <c r="H133" s="2981" t="s">
        <v>4596</v>
      </c>
      <c r="I133" s="2982">
        <v>46198</v>
      </c>
      <c r="J133" s="2982">
        <f t="shared" si="51"/>
        <v>46214</v>
      </c>
      <c r="K133" s="2982">
        <f t="shared" si="52"/>
        <v>46219</v>
      </c>
      <c r="L133" s="2982">
        <f t="shared" si="53"/>
        <v>46222</v>
      </c>
      <c r="M133" s="2587"/>
      <c r="N133" s="3004"/>
      <c r="O133" s="258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row>
    <row r="134" spans="1:215" s="14" customFormat="1" ht="20.100000000000001" hidden="1" customHeight="1" thickTop="1">
      <c r="A134" s="3462"/>
      <c r="B134" s="1376">
        <f t="shared" si="49"/>
        <v>25</v>
      </c>
      <c r="C134" s="2663" t="s">
        <v>4679</v>
      </c>
      <c r="D134" s="4230" t="s">
        <v>4745</v>
      </c>
      <c r="E134" s="2982">
        <v>46195</v>
      </c>
      <c r="F134" s="2982">
        <f t="shared" si="50"/>
        <v>46206</v>
      </c>
      <c r="G134" s="3350" t="s">
        <v>4699</v>
      </c>
      <c r="H134" s="2981" t="s">
        <v>4746</v>
      </c>
      <c r="I134" s="2982">
        <v>46212</v>
      </c>
      <c r="J134" s="2982">
        <f t="shared" si="51"/>
        <v>46228</v>
      </c>
      <c r="K134" s="2982">
        <f t="shared" si="52"/>
        <v>46233</v>
      </c>
      <c r="L134" s="2982">
        <f t="shared" si="53"/>
        <v>46236</v>
      </c>
      <c r="M134" s="2587"/>
      <c r="N134" s="3004"/>
      <c r="O134" s="258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row>
    <row r="135" spans="1:215" s="14" customFormat="1" ht="20.100000000000001" hidden="1" customHeight="1">
      <c r="A135" s="3462"/>
      <c r="B135" s="1376">
        <f t="shared" si="49"/>
        <v>26</v>
      </c>
      <c r="C135" s="2922" t="s">
        <v>1573</v>
      </c>
      <c r="D135" s="2981" t="s">
        <v>4680</v>
      </c>
      <c r="E135" s="3037">
        <v>46197</v>
      </c>
      <c r="F135" s="3037">
        <f t="shared" si="50"/>
        <v>46208</v>
      </c>
      <c r="G135" s="3521" t="s">
        <v>4699</v>
      </c>
      <c r="H135" s="2985" t="s">
        <v>4744</v>
      </c>
      <c r="I135" s="3037">
        <v>46212</v>
      </c>
      <c r="J135" s="3037">
        <f t="shared" si="51"/>
        <v>46228</v>
      </c>
      <c r="K135" s="3037">
        <f t="shared" si="52"/>
        <v>46233</v>
      </c>
      <c r="L135" s="3037">
        <f t="shared" si="53"/>
        <v>46236</v>
      </c>
      <c r="M135" s="2587"/>
      <c r="N135" s="3004"/>
      <c r="O135" s="258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row>
    <row r="136" spans="1:215" s="14" customFormat="1" ht="20.100000000000001" hidden="1" customHeight="1">
      <c r="A136" s="3462"/>
      <c r="B136" s="1376">
        <f t="shared" ref="B136:B144" si="54">B135+1</f>
        <v>27</v>
      </c>
      <c r="C136" s="2922" t="s">
        <v>1573</v>
      </c>
      <c r="D136" s="2981" t="s">
        <v>4747</v>
      </c>
      <c r="E136" s="3037">
        <v>46204</v>
      </c>
      <c r="F136" s="3037">
        <f t="shared" ref="F136:F144" si="55">E136+11</f>
        <v>46215</v>
      </c>
      <c r="G136" s="3521" t="s">
        <v>4738</v>
      </c>
      <c r="H136" s="2985" t="s">
        <v>4748</v>
      </c>
      <c r="I136" s="3037">
        <v>46219</v>
      </c>
      <c r="J136" s="3037">
        <f t="shared" si="51"/>
        <v>46235</v>
      </c>
      <c r="K136" s="3037">
        <f t="shared" si="52"/>
        <v>46240</v>
      </c>
      <c r="L136" s="3037">
        <f t="shared" si="53"/>
        <v>46243</v>
      </c>
      <c r="M136" s="2587"/>
      <c r="N136" s="3004"/>
      <c r="O136" s="258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row>
    <row r="137" spans="1:215" s="14" customFormat="1" ht="20.100000000000001" hidden="1" customHeight="1" thickTop="1">
      <c r="A137" s="3462"/>
      <c r="B137" s="1376">
        <f t="shared" si="54"/>
        <v>28</v>
      </c>
      <c r="C137" s="2663" t="s">
        <v>4301</v>
      </c>
      <c r="D137" s="2981" t="s">
        <v>4749</v>
      </c>
      <c r="E137" s="3046" t="s">
        <v>1581</v>
      </c>
      <c r="F137" s="3037" t="e">
        <f t="shared" si="55"/>
        <v>#VALUE!</v>
      </c>
      <c r="G137" s="3729"/>
      <c r="H137" s="2985" t="s">
        <v>4750</v>
      </c>
      <c r="I137" s="3037">
        <v>46226</v>
      </c>
      <c r="J137" s="3037">
        <f t="shared" si="51"/>
        <v>46242</v>
      </c>
      <c r="K137" s="3037">
        <f t="shared" si="52"/>
        <v>46247</v>
      </c>
      <c r="L137" s="3037">
        <f t="shared" si="53"/>
        <v>46250</v>
      </c>
      <c r="M137" s="2587"/>
      <c r="N137" s="3004"/>
      <c r="O137" s="258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row>
    <row r="138" spans="1:215" s="14" customFormat="1" ht="20.100000000000001" customHeight="1" thickTop="1">
      <c r="A138" s="3462"/>
      <c r="B138" s="1376">
        <f t="shared" si="54"/>
        <v>29</v>
      </c>
      <c r="C138" s="2663" t="s">
        <v>4657</v>
      </c>
      <c r="D138" s="2981" t="s">
        <v>4751</v>
      </c>
      <c r="E138" s="2982">
        <v>46222</v>
      </c>
      <c r="F138" s="2982">
        <f t="shared" si="55"/>
        <v>46233</v>
      </c>
      <c r="G138" s="3350" t="s">
        <v>4723</v>
      </c>
      <c r="H138" s="2981" t="s">
        <v>4752</v>
      </c>
      <c r="I138" s="2982">
        <v>46240</v>
      </c>
      <c r="J138" s="2982">
        <f t="shared" si="51"/>
        <v>46256</v>
      </c>
      <c r="K138" s="2982">
        <f t="shared" si="52"/>
        <v>46261</v>
      </c>
      <c r="L138" s="2982">
        <f t="shared" si="53"/>
        <v>46264</v>
      </c>
      <c r="M138" s="2587"/>
      <c r="N138" s="3004"/>
      <c r="O138" s="258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row>
    <row r="139" spans="1:215" s="14" customFormat="1" ht="20.100000000000001" customHeight="1">
      <c r="A139" s="3462"/>
      <c r="B139" s="1376">
        <f t="shared" si="54"/>
        <v>30</v>
      </c>
      <c r="C139" s="2663" t="s">
        <v>4679</v>
      </c>
      <c r="D139" s="2981" t="s">
        <v>4753</v>
      </c>
      <c r="E139" s="2982">
        <v>46237</v>
      </c>
      <c r="F139" s="2982">
        <f t="shared" si="55"/>
        <v>46248</v>
      </c>
      <c r="G139" s="3350" t="s">
        <v>4727</v>
      </c>
      <c r="H139" s="2981" t="s">
        <v>4577</v>
      </c>
      <c r="I139" s="2982">
        <v>46254</v>
      </c>
      <c r="J139" s="2982">
        <f t="shared" si="51"/>
        <v>46270</v>
      </c>
      <c r="K139" s="2982">
        <f t="shared" si="52"/>
        <v>46275</v>
      </c>
      <c r="L139" s="2982">
        <f t="shared" si="53"/>
        <v>46278</v>
      </c>
      <c r="M139" s="2587"/>
      <c r="N139" s="3004"/>
      <c r="O139" s="258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row>
    <row r="140" spans="1:215" s="14" customFormat="1" ht="20.100000000000001" customHeight="1">
      <c r="A140" s="3462"/>
      <c r="B140" s="1376">
        <f t="shared" si="54"/>
        <v>31</v>
      </c>
      <c r="C140" s="2922" t="s">
        <v>1573</v>
      </c>
      <c r="D140" s="2981" t="s">
        <v>4754</v>
      </c>
      <c r="E140" s="3037">
        <v>46197</v>
      </c>
      <c r="F140" s="3037">
        <f t="shared" si="55"/>
        <v>46208</v>
      </c>
      <c r="G140" s="3521" t="s">
        <v>4699</v>
      </c>
      <c r="H140" s="2985" t="s">
        <v>4744</v>
      </c>
      <c r="I140" s="3037">
        <v>46212</v>
      </c>
      <c r="J140" s="3037">
        <f t="shared" si="51"/>
        <v>46228</v>
      </c>
      <c r="K140" s="3037">
        <f t="shared" si="52"/>
        <v>46233</v>
      </c>
      <c r="L140" s="3037">
        <f t="shared" si="53"/>
        <v>46236</v>
      </c>
      <c r="M140" s="2587"/>
      <c r="N140" s="3004"/>
      <c r="O140" s="258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row>
    <row r="141" spans="1:215" s="14" customFormat="1" ht="20.100000000000001" customHeight="1">
      <c r="A141" s="3462"/>
      <c r="B141" s="1376">
        <f t="shared" si="54"/>
        <v>32</v>
      </c>
      <c r="C141" s="2663" t="s">
        <v>4616</v>
      </c>
      <c r="D141" s="2981" t="s">
        <v>4755</v>
      </c>
      <c r="E141" s="2982">
        <v>46250</v>
      </c>
      <c r="F141" s="2982">
        <f t="shared" si="55"/>
        <v>46261</v>
      </c>
      <c r="G141" s="3350" t="s">
        <v>4699</v>
      </c>
      <c r="H141" s="2981" t="s">
        <v>4756</v>
      </c>
      <c r="I141" s="2982">
        <v>46268</v>
      </c>
      <c r="J141" s="2982">
        <f t="shared" ref="J141:J146" si="56">I141+16</f>
        <v>46284</v>
      </c>
      <c r="K141" s="2982">
        <f t="shared" ref="K141:K146" si="57">I141+21</f>
        <v>46289</v>
      </c>
      <c r="L141" s="2982">
        <f t="shared" ref="L141:L146" si="58">I141+24</f>
        <v>46292</v>
      </c>
      <c r="M141" s="2587"/>
      <c r="N141" s="3004"/>
      <c r="O141" s="258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row>
    <row r="142" spans="1:215" s="14" customFormat="1" ht="20.100000000000001" customHeight="1">
      <c r="A142" s="3462"/>
      <c r="B142" s="1376">
        <f t="shared" si="54"/>
        <v>33</v>
      </c>
      <c r="C142" s="2922" t="s">
        <v>1573</v>
      </c>
      <c r="D142" s="2981" t="s">
        <v>4757</v>
      </c>
      <c r="E142" s="3037">
        <v>46197</v>
      </c>
      <c r="F142" s="3037">
        <f t="shared" si="55"/>
        <v>46208</v>
      </c>
      <c r="G142" s="3521" t="s">
        <v>4699</v>
      </c>
      <c r="H142" s="2985" t="s">
        <v>4744</v>
      </c>
      <c r="I142" s="3037">
        <v>46212</v>
      </c>
      <c r="J142" s="3037">
        <f t="shared" si="56"/>
        <v>46228</v>
      </c>
      <c r="K142" s="3037">
        <f t="shared" si="57"/>
        <v>46233</v>
      </c>
      <c r="L142" s="3037">
        <f t="shared" si="58"/>
        <v>46236</v>
      </c>
      <c r="M142" s="2587"/>
      <c r="N142" s="3004"/>
      <c r="O142" s="258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row>
    <row r="143" spans="1:215" s="14" customFormat="1" ht="20.100000000000001" customHeight="1">
      <c r="A143" s="3462"/>
      <c r="B143" s="1376">
        <f t="shared" si="54"/>
        <v>34</v>
      </c>
      <c r="C143" s="2663" t="s">
        <v>4657</v>
      </c>
      <c r="D143" s="2981" t="s">
        <v>4758</v>
      </c>
      <c r="E143" s="2982">
        <v>46253</v>
      </c>
      <c r="F143" s="2982">
        <f t="shared" si="55"/>
        <v>46264</v>
      </c>
      <c r="G143" s="3350" t="s">
        <v>4699</v>
      </c>
      <c r="H143" s="2981" t="s">
        <v>4756</v>
      </c>
      <c r="I143" s="2982">
        <v>46268</v>
      </c>
      <c r="J143" s="2982">
        <f t="shared" si="56"/>
        <v>46284</v>
      </c>
      <c r="K143" s="2982">
        <f t="shared" si="57"/>
        <v>46289</v>
      </c>
      <c r="L143" s="2982">
        <f t="shared" si="58"/>
        <v>46292</v>
      </c>
      <c r="M143" s="2587"/>
      <c r="N143" s="3004"/>
      <c r="O143" s="258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row>
    <row r="144" spans="1:215" s="14" customFormat="1" ht="20.100000000000001" customHeight="1">
      <c r="A144" s="3462"/>
      <c r="B144" s="1376">
        <f t="shared" si="54"/>
        <v>35</v>
      </c>
      <c r="C144" s="2663" t="s">
        <v>4759</v>
      </c>
      <c r="D144" s="2981" t="s">
        <v>4760</v>
      </c>
      <c r="E144" s="2982">
        <v>46260</v>
      </c>
      <c r="F144" s="2982">
        <f t="shared" si="55"/>
        <v>46271</v>
      </c>
      <c r="G144" s="2982" t="s">
        <v>4738</v>
      </c>
      <c r="H144" s="2981" t="s">
        <v>4761</v>
      </c>
      <c r="I144" s="2982">
        <v>46275</v>
      </c>
      <c r="J144" s="2982">
        <f t="shared" si="56"/>
        <v>46291</v>
      </c>
      <c r="K144" s="2982">
        <f t="shared" si="57"/>
        <v>46296</v>
      </c>
      <c r="L144" s="2982">
        <f t="shared" si="58"/>
        <v>46299</v>
      </c>
      <c r="M144" s="2587"/>
      <c r="N144" s="3004"/>
      <c r="O144" s="258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row>
    <row r="145" spans="1:215" s="14" customFormat="1" ht="20.100000000000001" customHeight="1">
      <c r="A145" s="3462"/>
      <c r="B145" s="1376">
        <f>B144+1</f>
        <v>36</v>
      </c>
      <c r="C145" s="2663" t="s">
        <v>4679</v>
      </c>
      <c r="D145" s="2981" t="s">
        <v>4762</v>
      </c>
      <c r="E145" s="2982">
        <v>46267</v>
      </c>
      <c r="F145" s="2982">
        <f>E145+11</f>
        <v>46278</v>
      </c>
      <c r="G145" s="3333" t="s">
        <v>1966</v>
      </c>
      <c r="H145" s="2981" t="s">
        <v>4763</v>
      </c>
      <c r="I145" s="2982">
        <v>46282</v>
      </c>
      <c r="J145" s="2982">
        <f t="shared" si="56"/>
        <v>46298</v>
      </c>
      <c r="K145" s="2982">
        <f t="shared" si="57"/>
        <v>46303</v>
      </c>
      <c r="L145" s="2982">
        <f t="shared" si="58"/>
        <v>46306</v>
      </c>
      <c r="M145" s="2587"/>
      <c r="N145" s="3004"/>
      <c r="O145" s="258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row>
    <row r="146" spans="1:215" s="14" customFormat="1" ht="20.100000000000001" customHeight="1">
      <c r="A146" s="3462"/>
      <c r="B146" s="1376">
        <f>B145+1</f>
        <v>37</v>
      </c>
      <c r="C146" s="2922" t="s">
        <v>1573</v>
      </c>
      <c r="D146" s="2981" t="s">
        <v>4764</v>
      </c>
      <c r="E146" s="3037">
        <v>46197</v>
      </c>
      <c r="F146" s="3037">
        <f>E146+11</f>
        <v>46208</v>
      </c>
      <c r="G146" s="3521" t="s">
        <v>4699</v>
      </c>
      <c r="H146" s="2985" t="s">
        <v>4744</v>
      </c>
      <c r="I146" s="3037">
        <v>46212</v>
      </c>
      <c r="J146" s="3037">
        <f t="shared" si="56"/>
        <v>46228</v>
      </c>
      <c r="K146" s="3037">
        <f t="shared" si="57"/>
        <v>46233</v>
      </c>
      <c r="L146" s="3037">
        <f t="shared" si="58"/>
        <v>46236</v>
      </c>
      <c r="M146" s="2587"/>
      <c r="N146" s="3004"/>
      <c r="O146" s="258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row>
    <row r="147" spans="1:215" s="14" customFormat="1" ht="20.100000000000001" customHeight="1">
      <c r="A147" s="3462"/>
      <c r="B147" s="1376">
        <f>B146+1</f>
        <v>38</v>
      </c>
      <c r="C147" s="2663" t="s">
        <v>4616</v>
      </c>
      <c r="D147" s="2981" t="s">
        <v>4765</v>
      </c>
      <c r="E147" s="2982">
        <v>46281</v>
      </c>
      <c r="F147" s="2982">
        <f>E147+11</f>
        <v>46292</v>
      </c>
      <c r="G147" s="3350" t="s">
        <v>4723</v>
      </c>
      <c r="H147" s="2981" t="s">
        <v>4766</v>
      </c>
      <c r="I147" s="2982">
        <v>46296</v>
      </c>
      <c r="J147" s="2982">
        <f>I147+16</f>
        <v>46312</v>
      </c>
      <c r="K147" s="2982">
        <f>I147+21</f>
        <v>46317</v>
      </c>
      <c r="L147" s="2982">
        <f>I147+24</f>
        <v>46320</v>
      </c>
      <c r="M147" s="2587"/>
      <c r="N147" s="3004"/>
      <c r="O147" s="258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row>
    <row r="148" spans="1:215" s="14" customFormat="1" ht="20.100000000000001" hidden="1" customHeight="1">
      <c r="A148" s="3462"/>
      <c r="B148" s="1376">
        <f>B147+1</f>
        <v>39</v>
      </c>
      <c r="C148" s="2663" t="s">
        <v>4657</v>
      </c>
      <c r="D148" s="2981" t="s">
        <v>4767</v>
      </c>
      <c r="E148" s="2982">
        <v>46288</v>
      </c>
      <c r="F148" s="2982">
        <f>E148+11</f>
        <v>46299</v>
      </c>
      <c r="G148" s="3350"/>
      <c r="H148" s="2981"/>
      <c r="I148" s="2982"/>
      <c r="J148" s="2982"/>
      <c r="K148" s="2982"/>
      <c r="L148" s="2982"/>
      <c r="M148" s="2587"/>
      <c r="N148" s="3004"/>
      <c r="O148" s="258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row>
    <row r="149" spans="1:215" s="14" customFormat="1" ht="20.100000000000001" hidden="1" customHeight="1">
      <c r="A149" s="3462"/>
      <c r="B149" s="1376">
        <f>B148+1</f>
        <v>40</v>
      </c>
      <c r="C149" s="2663" t="s">
        <v>4759</v>
      </c>
      <c r="D149" s="2981" t="s">
        <v>4768</v>
      </c>
      <c r="E149" s="2982">
        <v>46295</v>
      </c>
      <c r="F149" s="2982">
        <f>E149+11</f>
        <v>46306</v>
      </c>
      <c r="G149" s="3350"/>
      <c r="H149" s="2981"/>
      <c r="I149" s="2982"/>
      <c r="J149" s="2982"/>
      <c r="K149" s="2982"/>
      <c r="L149" s="2982"/>
      <c r="M149" s="2587"/>
      <c r="N149" s="3004"/>
      <c r="O149" s="258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row>
    <row r="150" spans="1:215" s="14" customFormat="1" ht="20.100000000000001" customHeight="1">
      <c r="B150" s="2991"/>
      <c r="C150" s="26" t="s">
        <v>112</v>
      </c>
      <c r="D150" s="708"/>
      <c r="E150" s="708"/>
      <c r="F150" s="69"/>
      <c r="G150" s="1852"/>
      <c r="H150" s="1852"/>
      <c r="I150" s="1852"/>
      <c r="J150" s="1850"/>
      <c r="K150" s="1850"/>
      <c r="L150" s="1850"/>
      <c r="M150" s="27"/>
      <c r="N150" s="2996"/>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row>
    <row r="151" spans="1:215" s="14" customFormat="1" ht="20.100000000000001" customHeight="1">
      <c r="B151" s="2991"/>
      <c r="C151" s="26"/>
      <c r="D151" s="708"/>
      <c r="E151" s="708"/>
      <c r="F151" s="69"/>
      <c r="G151" s="1852"/>
      <c r="H151" s="1852"/>
      <c r="I151" s="1852"/>
      <c r="J151" s="1850"/>
      <c r="K151" s="1850"/>
      <c r="L151" s="1850"/>
      <c r="M151" s="27"/>
      <c r="N151" s="2996"/>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row>
    <row r="152" spans="1:215" ht="20.100000000000001" customHeight="1" thickBot="1">
      <c r="C152" s="69"/>
      <c r="D152" s="69"/>
      <c r="E152" s="69"/>
      <c r="F152" s="69"/>
      <c r="G152" s="69"/>
      <c r="H152" s="69"/>
      <c r="I152" s="69"/>
      <c r="J152" s="69"/>
      <c r="K152" s="69"/>
      <c r="L152" s="69"/>
      <c r="M152" s="69"/>
    </row>
    <row r="153" spans="1:215" ht="20.100000000000001" customHeight="1">
      <c r="C153" s="2667"/>
      <c r="D153" s="2668"/>
      <c r="E153" s="2669"/>
      <c r="F153" s="2670"/>
      <c r="G153" s="2671"/>
      <c r="H153" s="2672"/>
      <c r="I153" s="2673"/>
      <c r="J153" s="69"/>
      <c r="K153" s="69"/>
      <c r="L153" s="69"/>
      <c r="M153" s="69"/>
    </row>
    <row r="154" spans="1:215" ht="20.100000000000001" customHeight="1">
      <c r="C154" s="2674" t="s">
        <v>0</v>
      </c>
      <c r="D154" s="179"/>
      <c r="E154" s="2174" t="s">
        <v>3742</v>
      </c>
      <c r="F154" s="2174"/>
      <c r="G154" s="2174"/>
      <c r="H154" s="2174" t="s">
        <v>65</v>
      </c>
      <c r="I154" s="2675"/>
      <c r="J154" s="69"/>
      <c r="K154" s="69"/>
      <c r="L154" s="69"/>
      <c r="M154" s="69"/>
    </row>
    <row r="155" spans="1:215" ht="20.100000000000001" customHeight="1">
      <c r="C155" s="2354" t="s">
        <v>1</v>
      </c>
      <c r="D155" s="2676" t="s">
        <v>3743</v>
      </c>
      <c r="E155" s="925" t="s">
        <v>1975</v>
      </c>
      <c r="F155" s="2174"/>
      <c r="G155" s="2676" t="s">
        <v>41</v>
      </c>
      <c r="H155" s="925" t="s">
        <v>67</v>
      </c>
      <c r="I155" s="2941" t="s">
        <v>68</v>
      </c>
      <c r="J155" s="69"/>
      <c r="K155" s="69"/>
      <c r="L155" s="69"/>
      <c r="M155" s="69"/>
    </row>
    <row r="156" spans="1:215" ht="20.100000000000001" customHeight="1">
      <c r="C156" s="2354" t="s">
        <v>3</v>
      </c>
      <c r="D156" s="2676" t="s">
        <v>5</v>
      </c>
      <c r="E156" s="925" t="s">
        <v>42</v>
      </c>
      <c r="F156" s="184" t="s">
        <v>43</v>
      </c>
      <c r="G156" s="2676" t="s">
        <v>44</v>
      </c>
      <c r="H156" s="925" t="s">
        <v>71</v>
      </c>
      <c r="I156" s="2941" t="s">
        <v>73</v>
      </c>
      <c r="J156" s="69"/>
      <c r="K156" s="69"/>
      <c r="L156" s="69"/>
      <c r="M156" s="69"/>
    </row>
    <row r="157" spans="1:215" ht="20.100000000000001" customHeight="1">
      <c r="C157" s="2354" t="s">
        <v>6</v>
      </c>
      <c r="D157" s="2676" t="s">
        <v>8</v>
      </c>
      <c r="E157" s="925" t="s">
        <v>45</v>
      </c>
      <c r="F157" s="184" t="s">
        <v>46</v>
      </c>
      <c r="G157" s="2676" t="s">
        <v>47</v>
      </c>
      <c r="H157" s="925" t="s">
        <v>74</v>
      </c>
      <c r="I157" s="2941" t="s">
        <v>76</v>
      </c>
      <c r="J157" s="69"/>
      <c r="K157" s="69"/>
      <c r="L157" s="69"/>
      <c r="M157" s="69"/>
    </row>
    <row r="158" spans="1:215" ht="20.100000000000001" customHeight="1">
      <c r="C158" s="2354" t="s">
        <v>9</v>
      </c>
      <c r="D158" s="2676" t="s">
        <v>11</v>
      </c>
      <c r="E158" s="925" t="s">
        <v>48</v>
      </c>
      <c r="F158" s="184" t="s">
        <v>49</v>
      </c>
      <c r="G158" s="2676" t="s">
        <v>50</v>
      </c>
      <c r="H158" s="925" t="s">
        <v>77</v>
      </c>
      <c r="I158" s="2941" t="s">
        <v>79</v>
      </c>
      <c r="J158" s="69"/>
      <c r="K158" s="69"/>
      <c r="L158" s="69"/>
      <c r="M158" s="69"/>
    </row>
    <row r="159" spans="1:215" ht="20.100000000000001" customHeight="1">
      <c r="C159" s="2354" t="s">
        <v>12</v>
      </c>
      <c r="D159" s="2676" t="s">
        <v>14</v>
      </c>
      <c r="E159" s="925" t="s">
        <v>51</v>
      </c>
      <c r="F159" s="184" t="s">
        <v>52</v>
      </c>
      <c r="G159" s="2676" t="s">
        <v>53</v>
      </c>
      <c r="H159" s="925" t="s">
        <v>80</v>
      </c>
      <c r="I159" s="2941" t="s">
        <v>82</v>
      </c>
      <c r="J159" s="69"/>
      <c r="K159" s="69"/>
      <c r="L159" s="69"/>
      <c r="M159" s="69"/>
    </row>
    <row r="160" spans="1:215" ht="20.100000000000001" customHeight="1">
      <c r="C160" s="2354" t="s">
        <v>15</v>
      </c>
      <c r="D160" s="2676" t="s">
        <v>17</v>
      </c>
      <c r="E160" s="925" t="s">
        <v>54</v>
      </c>
      <c r="F160" s="184" t="s">
        <v>55</v>
      </c>
      <c r="G160" s="2676" t="s">
        <v>56</v>
      </c>
      <c r="H160" s="925" t="s">
        <v>83</v>
      </c>
      <c r="I160" s="2941" t="s">
        <v>85</v>
      </c>
      <c r="J160" s="69"/>
      <c r="K160" s="69"/>
      <c r="L160" s="69"/>
      <c r="M160" s="69"/>
    </row>
    <row r="161" spans="3:13" ht="20.100000000000001" customHeight="1">
      <c r="C161" s="2354" t="s">
        <v>18</v>
      </c>
      <c r="D161" s="2676" t="s">
        <v>20</v>
      </c>
      <c r="E161" s="925" t="s">
        <v>57</v>
      </c>
      <c r="F161" s="184" t="s">
        <v>58</v>
      </c>
      <c r="G161" s="2676" t="s">
        <v>59</v>
      </c>
      <c r="H161" s="925" t="s">
        <v>86</v>
      </c>
      <c r="I161" s="2941" t="s">
        <v>88</v>
      </c>
      <c r="J161" s="69"/>
      <c r="K161" s="69"/>
      <c r="L161" s="69"/>
      <c r="M161" s="69"/>
    </row>
    <row r="162" spans="3:13" ht="20.100000000000001" customHeight="1">
      <c r="C162" s="2354" t="s">
        <v>24</v>
      </c>
      <c r="D162" s="2676" t="s">
        <v>26</v>
      </c>
      <c r="E162" s="925"/>
      <c r="F162" s="179"/>
      <c r="G162" s="2676"/>
      <c r="H162" s="925" t="s">
        <v>89</v>
      </c>
      <c r="I162" s="2941" t="s">
        <v>91</v>
      </c>
      <c r="J162" s="69"/>
      <c r="K162" s="69"/>
      <c r="L162" s="69"/>
      <c r="M162" s="69"/>
    </row>
    <row r="163" spans="3:13" ht="20.100000000000001" customHeight="1">
      <c r="C163" s="2354" t="s">
        <v>27</v>
      </c>
      <c r="D163" s="2676" t="s">
        <v>29</v>
      </c>
      <c r="E163" s="179"/>
      <c r="F163" s="179"/>
      <c r="G163" s="2676"/>
      <c r="H163" s="925"/>
      <c r="I163" s="2941"/>
      <c r="J163" s="69"/>
      <c r="K163" s="69"/>
      <c r="L163" s="69"/>
      <c r="M163" s="69"/>
    </row>
    <row r="164" spans="3:13" ht="20.100000000000001" customHeight="1" thickBot="1">
      <c r="C164" s="3014"/>
      <c r="D164" s="2939"/>
      <c r="E164" s="2937"/>
      <c r="F164" s="2938"/>
      <c r="G164" s="2939"/>
      <c r="H164" s="2939"/>
      <c r="I164" s="3015"/>
    </row>
  </sheetData>
  <sheetProtection formatCells="0"/>
  <mergeCells count="10">
    <mergeCell ref="C92:D93"/>
    <mergeCell ref="E92:E93"/>
    <mergeCell ref="G92:H93"/>
    <mergeCell ref="I92:I93"/>
    <mergeCell ref="C2:L2"/>
    <mergeCell ref="C48:L48"/>
    <mergeCell ref="C52:D53"/>
    <mergeCell ref="E52:E53"/>
    <mergeCell ref="G52:H53"/>
    <mergeCell ref="I52:I53"/>
  </mergeCells>
  <hyperlinks>
    <hyperlink ref="I155" r:id="rId1" xr:uid="{C04EF9EC-A241-45B4-85EB-732B71BAA7C1}"/>
    <hyperlink ref="D155" r:id="rId2" xr:uid="{FB84A773-DB46-4985-9FA9-3773ECA6D0BE}"/>
    <hyperlink ref="G155" r:id="rId3" xr:uid="{3F60B7A1-AA2C-4AE7-8149-0EE55A50312E}"/>
    <hyperlink ref="G160" r:id="rId4" xr:uid="{C6E2CFE5-5287-4E5B-A23A-5124CB368626}"/>
    <hyperlink ref="G156" r:id="rId5" xr:uid="{1C3484F6-539D-4772-B15B-2395C45E13B6}"/>
    <hyperlink ref="G157" r:id="rId6" xr:uid="{2D339319-AC8A-45DC-88B4-4E4CEB3A415E}"/>
    <hyperlink ref="G158" r:id="rId7" xr:uid="{4710689E-11A4-4A3D-AD15-AF62C611176E}"/>
    <hyperlink ref="G159" r:id="rId8" xr:uid="{322439F7-A308-4EBF-952D-EAB6E25CCFD9}"/>
    <hyperlink ref="G161" r:id="rId9" xr:uid="{CFC2B446-3FDA-4E43-9698-8AAB50537E43}"/>
    <hyperlink ref="D158" r:id="rId10" xr:uid="{673E0579-D19E-4FB8-8019-D92B3DAF00FF}"/>
    <hyperlink ref="D157" r:id="rId11" xr:uid="{90CE55E3-8D20-4553-963E-CB4367B8A631}"/>
    <hyperlink ref="D160" r:id="rId12" xr:uid="{0BC04FF8-F6EB-488E-AAB3-6B091389C5E2}"/>
    <hyperlink ref="D159" r:id="rId13" xr:uid="{E6BA26A5-35F6-4DC0-993B-0E16776E99F1}"/>
    <hyperlink ref="D161" r:id="rId14" xr:uid="{50544CC3-7F6B-4CD3-918A-1C08B92D7F36}"/>
    <hyperlink ref="I160" r:id="rId15" xr:uid="{20183DE4-E28D-4789-802D-6C9D3C03B81D}"/>
  </hyperlinks>
  <pageMargins left="0.70866141732283472" right="0.70866141732283472" top="0.74803149606299213" bottom="0.74803149606299213" header="0.31496062992125984" footer="0.31496062992125984"/>
  <pageSetup paperSize="9" scale="48" orientation="landscape" r:id="rId16"/>
  <headerFooter>
    <oddFooter>&amp;L_x000D_&amp;1#&amp;"Calibri"&amp;10&amp;K000000 Sensitivity: Internal</oddFooter>
  </headerFooter>
  <ignoredErrors>
    <ignoredError sqref="G72:L72 J68:L69 I73:L73 G71:H71 J71:L71 G76:H76 H78:L78 H75:L75 G77:L77 G82:L82 H83:L83 G79:L79 G80:L80 G81:L81" unlockedFormula="1"/>
  </ignoredErrors>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pageSetUpPr fitToPage="1"/>
  </sheetPr>
  <dimension ref="A2:L11"/>
  <sheetViews>
    <sheetView topLeftCell="A101" zoomScale="85" zoomScaleNormal="85" zoomScaleSheetLayoutView="70" workbookViewId="0">
      <selection activeCell="D324" sqref="D324"/>
    </sheetView>
  </sheetViews>
  <sheetFormatPr defaultColWidth="9.42578125" defaultRowHeight="12.75"/>
  <cols>
    <col min="1" max="1" width="12.5703125" customWidth="1"/>
    <col min="2" max="2" width="20.5703125" customWidth="1"/>
    <col min="3" max="3" width="14" customWidth="1"/>
    <col min="4" max="4" width="16.42578125" customWidth="1"/>
    <col min="5" max="5" width="14.5703125" customWidth="1"/>
    <col min="6" max="6" width="27.5703125" customWidth="1"/>
    <col min="7" max="7" width="13" customWidth="1"/>
    <col min="8" max="8" width="14" customWidth="1"/>
    <col min="9" max="9" width="17" customWidth="1"/>
    <col min="10" max="10" width="20.42578125" customWidth="1"/>
    <col min="11" max="11" width="16.42578125" bestFit="1" customWidth="1"/>
    <col min="12" max="12" width="18.5703125" customWidth="1"/>
    <col min="13" max="13" width="18.5703125" bestFit="1" customWidth="1"/>
    <col min="14" max="14" width="17.5703125" bestFit="1" customWidth="1"/>
    <col min="15" max="15" width="13" bestFit="1" customWidth="1"/>
  </cols>
  <sheetData>
    <row r="2" spans="1:12" s="6" customFormat="1" ht="33">
      <c r="B2" s="43" t="s">
        <v>97</v>
      </c>
      <c r="C2" s="44"/>
    </row>
    <row r="3" spans="1:12" ht="15.75">
      <c r="A3" s="4"/>
      <c r="B3" s="45"/>
      <c r="C3" s="45"/>
      <c r="D3" s="45"/>
      <c r="E3" s="45" t="s">
        <v>98</v>
      </c>
      <c r="F3" s="45"/>
      <c r="G3" s="45"/>
      <c r="H3" s="45"/>
      <c r="I3" s="45"/>
      <c r="J3" s="37"/>
      <c r="K3" s="37"/>
      <c r="L3" s="37"/>
    </row>
    <row r="5" spans="1:12" s="14" customFormat="1" ht="45">
      <c r="A5" s="307"/>
      <c r="B5" s="308" t="s">
        <v>99</v>
      </c>
      <c r="C5" s="321"/>
      <c r="D5" s="310" t="s">
        <v>100</v>
      </c>
      <c r="E5" s="90" t="s">
        <v>101</v>
      </c>
      <c r="F5" s="543" t="s">
        <v>102</v>
      </c>
      <c r="G5" s="304" t="s">
        <v>103</v>
      </c>
      <c r="H5" s="83" t="s">
        <v>104</v>
      </c>
      <c r="I5" s="132" t="s">
        <v>105</v>
      </c>
      <c r="J5" s="132" t="s">
        <v>106</v>
      </c>
    </row>
    <row r="6" spans="1:12" s="14" customFormat="1" ht="20.25" thickBot="1">
      <c r="A6" s="307"/>
      <c r="B6" s="508" t="s">
        <v>107</v>
      </c>
      <c r="C6" s="361" t="s">
        <v>108</v>
      </c>
      <c r="D6" s="15"/>
      <c r="E6" s="446" t="s">
        <v>109</v>
      </c>
      <c r="F6" s="544"/>
      <c r="G6" s="545"/>
      <c r="H6" s="446"/>
      <c r="I6" s="446" t="s">
        <v>110</v>
      </c>
      <c r="J6" s="446" t="s">
        <v>111</v>
      </c>
    </row>
    <row r="7" spans="1:12" ht="13.5" thickTop="1"/>
    <row r="10" spans="1:12" s="14" customFormat="1" ht="20.25" customHeight="1">
      <c r="B10" s="49" t="s">
        <v>112</v>
      </c>
      <c r="C10" s="29"/>
      <c r="D10" s="29"/>
      <c r="E10" s="29"/>
      <c r="F10" s="29"/>
      <c r="G10" s="29"/>
      <c r="H10" s="50"/>
      <c r="I10" s="29"/>
      <c r="J10" s="29"/>
      <c r="K10" s="38"/>
      <c r="L10" s="29"/>
    </row>
    <row r="11" spans="1:12" s="30" customFormat="1" ht="15">
      <c r="B11" s="54"/>
      <c r="D11" s="55"/>
      <c r="E11" s="53"/>
      <c r="H11" s="55"/>
      <c r="L11" s="56"/>
    </row>
  </sheetData>
  <customSheetViews>
    <customSheetView guid="{25211047-2AA7-431D-8637-AA6183637E8E}" scale="70" fitToPage="1" hiddenRows="1" topLeftCell="A3">
      <selection activeCell="F52" sqref="F52"/>
      <pageMargins left="0" right="0" top="0" bottom="0" header="0" footer="0"/>
      <pageSetup paperSize="9" scale="38" orientation="landscape" r:id="rId1"/>
      <headerFooter>
        <oddFooter>&amp;RLast update : &amp;D   &amp;T&amp;L&amp;1#&amp;"Calibri"&amp;10&amp;K000000Sensitivity: Internal</oddFooter>
      </headerFooter>
    </customSheetView>
    <customSheetView guid="{B0B43395-6E32-4DB3-A2D8-DD2362C77F4F}" scale="70" fitToPage="1" hiddenRows="1" topLeftCell="A3">
      <selection activeCell="F52" sqref="F52"/>
      <pageMargins left="0" right="0" top="0" bottom="0" header="0" footer="0"/>
      <pageSetup paperSize="9" scale="38" orientation="landscape" r:id="rId2"/>
      <headerFooter>
        <oddFooter>&amp;RLast update : &amp;D   &amp;T&amp;L&amp;1#&amp;"Calibri"&amp;10&amp;K000000Sensitivity: Internal</oddFooter>
      </headerFooter>
    </customSheetView>
    <customSheetView guid="{82E65AA3-5988-4ED4-A56D-19D1BA591355}" scale="70" fitToPage="1" hiddenRows="1">
      <selection activeCell="L16" sqref="L16"/>
      <pageMargins left="0" right="0" top="0" bottom="0" header="0" footer="0"/>
      <pageSetup paperSize="9" scale="45" orientation="landscape" r:id="rId3"/>
      <headerFooter>
        <oddFooter>&amp;RLast update : &amp;D   &amp;T&amp;L&amp;1#&amp;"Calibri"&amp;10 Sensitivity: Internal</oddFooter>
      </headerFooter>
    </customSheetView>
    <customSheetView guid="{999D0099-E3FC-46FC-839A-D58F693EE82E}" scale="70" fitToPage="1" hiddenRows="1" topLeftCell="A7">
      <selection activeCell="F19" sqref="F19"/>
      <pageMargins left="0" right="0" top="0" bottom="0" header="0" footer="0"/>
      <pageSetup paperSize="9" scale="44" orientation="landscape" r:id="rId4"/>
      <headerFooter>
        <oddFooter>&amp;RLast update : &amp;D   &amp;T&amp;L&amp;1#&amp;"Calibri"&amp;10 Sensitivity: Internal</oddFooter>
      </headerFooter>
    </customSheetView>
    <customSheetView guid="{9C701732-F58F-4708-A15C-976D1C40D46C}" scale="70" fitToPage="1" hiddenRows="1">
      <selection activeCell="A7" sqref="A7:XFD8"/>
      <pageMargins left="0" right="0" top="0" bottom="0" header="0" footer="0"/>
      <pageSetup paperSize="9" scale="53" orientation="landscape" r:id="rId5"/>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0" orientation="landscape" r:id="rId6"/>
      <headerFooter>
        <oddFooter>&amp;RLast update : &amp;D   &amp;T</oddFooter>
      </headerFooter>
    </customSheetView>
    <customSheetView guid="{1A9C4D40-FD7F-415B-AEEF-6F3B6F11E2D9}" scale="70" fitToPage="1" hiddenRows="1">
      <selection activeCell="B3" sqref="B3:M30"/>
      <pageMargins left="0" right="0" top="0" bottom="0" header="0" footer="0"/>
      <pageSetup paperSize="9" scale="60" orientation="landscape" r:id="rId7"/>
      <headerFooter>
        <oddFooter>&amp;RLast update : &amp;D   &amp;T</oddFooter>
      </headerFooter>
    </customSheetView>
    <customSheetView guid="{160FD25C-1E8A-49AB-8AA3-887F1FFDB82C}" scale="70" fitToPage="1" hiddenRows="1">
      <selection activeCell="B21" sqref="B21:B28"/>
      <pageMargins left="0" right="0" top="0" bottom="0" header="0" footer="0"/>
      <pageSetup paperSize="9" scale="46" orientation="landscape" r:id="rId8"/>
      <headerFooter>
        <oddFooter>&amp;RLast update : &amp;D   &amp;T</oddFooter>
      </headerFooter>
    </customSheetView>
    <customSheetView guid="{03674205-2BF0-451F-960D-B59271ECD65B}" scale="70" fitToPage="1" hiddenRows="1" topLeftCell="A13">
      <selection activeCell="B5" sqref="B5"/>
      <pageMargins left="0" right="0" top="0" bottom="0" header="0" footer="0"/>
      <pageSetup paperSize="9" scale="46"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1" orientation="landscape" r:id="rId10"/>
      <headerFooter>
        <oddFooter>&amp;RLast update : &amp;D   &amp;T</oddFooter>
      </headerFooter>
    </customSheetView>
    <customSheetView guid="{A1DFBD3A-7D67-4D0B-A768-38A02D65809C}" scale="70" fitToPage="1" hiddenRows="1">
      <selection activeCell="F30" sqref="F30"/>
      <pageMargins left="0" right="0" top="0" bottom="0" header="0" footer="0"/>
      <pageSetup paperSize="9" scale="53" orientation="landscape" r:id="rId11"/>
      <headerFooter>
        <oddFooter>&amp;RLast update : &amp;D   &amp;T</oddFooter>
      </headerFooter>
    </customSheetView>
    <customSheetView guid="{8F6257B3-44F8-495E-975F-715EC7CBE577}" scale="70" fitToPage="1" hiddenRows="1">
      <selection activeCell="D13" sqref="D13:F13"/>
      <pageMargins left="0" right="0" top="0" bottom="0" header="0" footer="0"/>
      <pageSetup paperSize="9" scale="51" orientation="landscape" r:id="rId12"/>
      <headerFooter>
        <oddFooter>&amp;RLast update : &amp;D   &amp;T</oddFooter>
      </headerFooter>
    </customSheetView>
    <customSheetView guid="{4E666960-F75E-4DEC-AA08-CB80C5246F2D}" scale="70" fitToPage="1" hiddenRows="1">
      <selection activeCell="H5" sqref="H5:N5"/>
      <pageMargins left="0" right="0" top="0" bottom="0" header="0" footer="0"/>
      <pageSetup paperSize="9" scale="53" orientation="landscape" r:id="rId13"/>
      <headerFooter>
        <oddFooter>&amp;RLast update : &amp;D   &amp;T</oddFooter>
      </headerFooter>
    </customSheetView>
    <customSheetView guid="{DF664468-2591-4537-A401-E39E9401FA18}" scale="70" fitToPage="1" hiddenRows="1">
      <selection activeCell="A7" sqref="A7:XFD14"/>
      <pageMargins left="0" right="0" top="0" bottom="0" header="0" footer="0"/>
      <pageSetup paperSize="9" scale="53" orientation="landscape" r:id="rId14"/>
      <headerFooter>
        <oddFooter>&amp;RLast update : &amp;D   &amp;T</oddFooter>
      </headerFooter>
    </customSheetView>
    <customSheetView guid="{16EA4947-C328-4911-A966-8572790A84A9}" scale="70" fitToPage="1" hiddenRows="1">
      <selection activeCell="A7" sqref="A7:XFD7"/>
      <pageMargins left="0" right="0" top="0" bottom="0" header="0" footer="0"/>
      <pageSetup paperSize="9" scale="47" orientation="landscape" r:id="rId15"/>
      <headerFooter>
        <oddFooter>&amp;RLast update : &amp;D   &amp;T&amp;L&amp;1#&amp;"Calibri"&amp;10 Sensitivity: Internal</oddFooter>
      </headerFooter>
    </customSheetView>
    <customSheetView guid="{5024D59A-F791-4B48-8A8A-90A9A8BA3CB8}" scale="70" fitToPage="1" hiddenRows="1" topLeftCell="A31">
      <selection activeCell="G45" sqref="G45"/>
      <pageMargins left="0" right="0" top="0" bottom="0" header="0" footer="0"/>
      <pageSetup paperSize="9" scale="47" orientation="landscape" r:id="rId16"/>
      <headerFooter>
        <oddFooter>&amp;RLast update : &amp;D   &amp;T&amp;L&amp;1#&amp;"Calibri"&amp;10 Sensitivity: Internal</oddFooter>
      </headerFooter>
    </customSheetView>
    <customSheetView guid="{834388B3-D1C0-4496-81CB-D8907F6C94B1}" scale="70" fitToPage="1" hiddenRows="1" topLeftCell="A19">
      <selection activeCell="B19" sqref="B19:B26"/>
      <pageMargins left="0" right="0" top="0" bottom="0" header="0" footer="0"/>
      <pageSetup paperSize="9" scale="51" orientation="landscape" r:id="rId17"/>
      <headerFooter>
        <oddFooter>&amp;RLast update : &amp;D   &amp;T&amp;L&amp;1#&amp;"Calibri"&amp;10 Sensitivity: Internal</oddFooter>
      </headerFooter>
    </customSheetView>
    <customSheetView guid="{C9B667F6-80E0-402E-8E37-77C446D41929}" scale="70" fitToPage="1" hiddenRows="1" topLeftCell="A10">
      <selection activeCell="D31" sqref="D31"/>
      <pageMargins left="0" right="0" top="0" bottom="0" header="0" footer="0"/>
      <pageSetup paperSize="9" scale="45" orientation="landscape" r:id="rId18"/>
      <headerFooter>
        <oddFooter>&amp;RLast update : &amp;D   &amp;T&amp;L&amp;1#&amp;"Calibri"&amp;10&amp;K000000Sensitivity: Internal</oddFooter>
      </headerFooter>
    </customSheetView>
    <customSheetView guid="{F64DF93A-0CD5-4665-A448-613906F88C7C}" scale="70" fitToPage="1" hiddenRows="1">
      <selection activeCell="L33" sqref="L33"/>
      <pageMargins left="0" right="0" top="0" bottom="0" header="0" footer="0"/>
      <pageSetup paperSize="9" scale="38" orientation="landscape" r:id="rId19"/>
      <headerFooter>
        <oddFooter>&amp;RLast update : &amp;D   &amp;T&amp;L&amp;1#&amp;"Calibri"&amp;10&amp;K000000Sensitivity: Internal</oddFooter>
      </headerFooter>
    </customSheetView>
    <customSheetView guid="{D8AE3607-C68D-4DD7-8BE1-F63EA4A613B4}" scale="70" fitToPage="1" hiddenRows="1" topLeftCell="A3">
      <selection activeCell="F52" sqref="F52"/>
      <pageMargins left="0" right="0" top="0" bottom="0" header="0" footer="0"/>
      <pageSetup paperSize="9" scale="38" orientation="landscape" r:id="rId20"/>
      <headerFooter>
        <oddFooter>&amp;RLast update : &amp;D   &amp;T&amp;L&amp;1#&amp;"Calibri"&amp;10&amp;K000000Sensitivity: Internal</oddFooter>
      </headerFooter>
    </customSheetView>
  </customSheetViews>
  <pageMargins left="0.35433070866141736" right="0.43307086614173229" top="0.74803149606299213" bottom="0.74803149606299213" header="0.31496062992125984" footer="0.31496062992125984"/>
  <pageSetup paperSize="9" scale="49" orientation="landscape" r:id="rId21"/>
  <headerFooter>
    <oddFooter>&amp;L_x000D_&amp;1#&amp;"Calibri"&amp;10&amp;K000000 Sensitivity: Internal&amp;RLast update : &amp;D   &amp;T&amp;</oddFooter>
  </headerFooter>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B9D1-3682-457C-B90C-2733C84E1645}">
  <sheetPr codeName="Sheet54">
    <tabColor rgb="FFC00000"/>
    <pageSetUpPr fitToPage="1"/>
  </sheetPr>
  <dimension ref="A2:HR277"/>
  <sheetViews>
    <sheetView showGridLines="0" zoomScaleNormal="100" workbookViewId="0">
      <selection activeCell="E219" sqref="E219"/>
    </sheetView>
  </sheetViews>
  <sheetFormatPr defaultColWidth="9.42578125" defaultRowHeight="20.100000000000001" customHeight="1"/>
  <cols>
    <col min="1" max="1" width="21" style="120" customWidth="1"/>
    <col min="2" max="2" width="8" style="59" customWidth="1"/>
    <col min="3" max="3" width="26.85546875" style="120" customWidth="1"/>
    <col min="4" max="4" width="23.140625" style="120" customWidth="1"/>
    <col min="5" max="5" width="20.28515625" style="120" customWidth="1"/>
    <col min="6" max="6" width="13.5703125" style="120" bestFit="1" customWidth="1"/>
    <col min="7" max="7" width="24.42578125" style="120" customWidth="1"/>
    <col min="8" max="8" width="12.7109375" style="120" customWidth="1"/>
    <col min="9" max="9" width="25.42578125" style="120" customWidth="1"/>
    <col min="10" max="10" width="14.140625" style="120" hidden="1" customWidth="1"/>
    <col min="11" max="11" width="15.42578125" style="120" hidden="1" customWidth="1"/>
    <col min="12" max="12" width="12.5703125" style="120" customWidth="1"/>
    <col min="13" max="13" width="15.85546875" style="120" customWidth="1"/>
    <col min="14" max="14" width="14.42578125" style="120" customWidth="1"/>
    <col min="15" max="15" width="15.5703125" style="120" customWidth="1"/>
    <col min="16" max="17" width="18.42578125" style="120" bestFit="1" customWidth="1"/>
    <col min="18" max="18" width="18.7109375" style="120" bestFit="1" customWidth="1"/>
    <col min="19" max="16382" width="9.42578125" style="120"/>
    <col min="16383" max="16384" width="9.42578125" style="120" bestFit="1"/>
  </cols>
  <sheetData>
    <row r="2" spans="1:226" s="1905" customFormat="1" ht="20.100000000000001" customHeight="1">
      <c r="A2" s="926"/>
      <c r="B2" s="926"/>
      <c r="C2" s="4602" t="s">
        <v>1408</v>
      </c>
      <c r="D2" s="4602"/>
      <c r="E2" s="4602"/>
      <c r="F2" s="4602"/>
      <c r="G2" s="4602"/>
      <c r="H2" s="4602"/>
      <c r="I2" s="4602"/>
      <c r="J2" s="4602"/>
      <c r="K2" s="4602"/>
      <c r="L2" s="4602"/>
      <c r="M2" s="4602"/>
      <c r="N2" s="160"/>
      <c r="O2" s="160"/>
    </row>
    <row r="3" spans="1:226" ht="20.100000000000001" customHeight="1">
      <c r="D3" s="486"/>
      <c r="G3" s="486"/>
      <c r="H3" s="486"/>
      <c r="I3" s="486"/>
      <c r="J3" s="486"/>
      <c r="K3" s="486"/>
      <c r="L3" s="41"/>
      <c r="M3" s="41"/>
    </row>
    <row r="4" spans="1:226" ht="20.100000000000001" customHeight="1">
      <c r="B4" s="2762"/>
      <c r="C4" s="4609" t="s">
        <v>4769</v>
      </c>
      <c r="D4" s="4609"/>
      <c r="E4" s="4609"/>
      <c r="F4" s="4609"/>
      <c r="G4" s="4609"/>
      <c r="H4" s="4609"/>
      <c r="I4" s="4609"/>
      <c r="J4" s="4609"/>
      <c r="K4" s="4609"/>
      <c r="L4" s="4609"/>
      <c r="M4" s="4609"/>
      <c r="N4" s="486"/>
      <c r="O4" s="486"/>
    </row>
    <row r="5" spans="1:226" s="14" customFormat="1" ht="20.100000000000001" customHeight="1">
      <c r="B5" s="2990"/>
      <c r="C5" s="120"/>
      <c r="D5" s="3016"/>
      <c r="E5" s="120"/>
      <c r="F5" s="486"/>
      <c r="G5" s="486"/>
      <c r="H5" s="486"/>
      <c r="I5" s="486"/>
      <c r="J5" s="486"/>
      <c r="K5" s="486"/>
      <c r="L5" s="486"/>
      <c r="M5" s="41"/>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row>
    <row r="6" spans="1:226" s="14" customFormat="1" ht="20.100000000000001" hidden="1" customHeight="1">
      <c r="B6" s="2991"/>
      <c r="C6" s="841" t="s">
        <v>3454</v>
      </c>
      <c r="D6" s="69"/>
      <c r="E6" s="69"/>
      <c r="F6" s="69"/>
      <c r="G6" s="69"/>
      <c r="H6" s="69"/>
      <c r="I6" s="69"/>
      <c r="J6" s="70"/>
      <c r="K6" s="70"/>
      <c r="L6" s="70"/>
      <c r="M6" s="70"/>
      <c r="N6" s="69"/>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row>
    <row r="7" spans="1:226" s="14" customFormat="1" ht="20.100000000000001" hidden="1" customHeight="1">
      <c r="B7" s="2991"/>
      <c r="C7" s="2992"/>
      <c r="D7" s="2993"/>
      <c r="E7" s="618" t="s">
        <v>100</v>
      </c>
      <c r="F7" s="1842" t="s">
        <v>4502</v>
      </c>
      <c r="G7" s="1842" t="s">
        <v>4770</v>
      </c>
      <c r="H7" s="1842" t="s">
        <v>1718</v>
      </c>
      <c r="I7" s="1842" t="s">
        <v>380</v>
      </c>
      <c r="J7" s="1842" t="s">
        <v>381</v>
      </c>
      <c r="K7" s="1842" t="s">
        <v>908</v>
      </c>
      <c r="L7" s="1842" t="s">
        <v>314</v>
      </c>
      <c r="M7" s="1842" t="s">
        <v>4771</v>
      </c>
      <c r="N7" s="1842" t="s">
        <v>4772</v>
      </c>
      <c r="O7" s="1842" t="s">
        <v>4773</v>
      </c>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20"/>
      <c r="HJ7" s="120"/>
      <c r="HK7" s="120"/>
      <c r="HL7" s="120"/>
      <c r="HM7" s="120"/>
      <c r="HN7" s="120"/>
      <c r="HO7" s="120"/>
      <c r="HP7" s="120"/>
      <c r="HQ7" s="120"/>
      <c r="HR7" s="120"/>
    </row>
    <row r="8" spans="1:226" s="14" customFormat="1" ht="20.100000000000001" hidden="1" customHeight="1">
      <c r="B8" s="2991"/>
      <c r="C8" s="2994" t="s">
        <v>4504</v>
      </c>
      <c r="D8" s="2995" t="s">
        <v>4505</v>
      </c>
      <c r="E8" s="1155"/>
      <c r="F8" s="1845" t="s">
        <v>4506</v>
      </c>
      <c r="G8" s="1843"/>
      <c r="H8" s="1843"/>
      <c r="I8" s="1845"/>
      <c r="J8" s="1845" t="s">
        <v>3967</v>
      </c>
      <c r="K8" s="1845" t="s">
        <v>1934</v>
      </c>
      <c r="L8" s="1845" t="s">
        <v>3709</v>
      </c>
      <c r="M8" s="1845" t="s">
        <v>1920</v>
      </c>
      <c r="N8" s="1845" t="s">
        <v>4250</v>
      </c>
      <c r="O8" s="1845" t="s">
        <v>3170</v>
      </c>
      <c r="P8" s="1380"/>
      <c r="Q8" s="2996" t="s">
        <v>4774</v>
      </c>
      <c r="R8" s="2655" t="s">
        <v>1422</v>
      </c>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row>
    <row r="9" spans="1:226" s="14" customFormat="1" ht="20.100000000000001" hidden="1" customHeight="1">
      <c r="B9" s="1971" t="s">
        <v>4508</v>
      </c>
      <c r="C9" s="1844" t="s">
        <v>1428</v>
      </c>
      <c r="D9" s="622" t="s">
        <v>4509</v>
      </c>
      <c r="E9" s="1932">
        <v>45664</v>
      </c>
      <c r="F9" s="1948">
        <f t="shared" ref="F9" si="0">E9+11</f>
        <v>45675</v>
      </c>
      <c r="G9" s="1555" t="s">
        <v>4462</v>
      </c>
      <c r="H9" s="1555" t="s">
        <v>4775</v>
      </c>
      <c r="I9" s="2089">
        <v>45678</v>
      </c>
      <c r="J9" s="2040">
        <f t="shared" ref="J9" si="1">I9+18</f>
        <v>45696</v>
      </c>
      <c r="K9" s="1972">
        <f t="shared" ref="K9" si="2">I9+22</f>
        <v>45700</v>
      </c>
      <c r="L9" s="2188">
        <f t="shared" ref="L9" si="3">I9+28</f>
        <v>45706</v>
      </c>
      <c r="M9" s="1972">
        <f t="shared" ref="M9" si="4">I9+33</f>
        <v>45711</v>
      </c>
      <c r="N9" s="1972">
        <f t="shared" ref="N9" si="5">I9+36</f>
        <v>45714</v>
      </c>
      <c r="O9" s="1972">
        <f t="shared" ref="O9:O24" si="6">I9+41</f>
        <v>45719</v>
      </c>
      <c r="P9" s="120"/>
      <c r="Q9" s="2997">
        <v>45660</v>
      </c>
      <c r="R9" s="2997">
        <f t="shared" ref="R9:R14" si="7">Q9+0</f>
        <v>45660</v>
      </c>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row>
    <row r="10" spans="1:226" s="14" customFormat="1" ht="20.100000000000001" hidden="1" customHeight="1">
      <c r="B10" s="1971" t="s">
        <v>4512</v>
      </c>
      <c r="C10" s="1844" t="s">
        <v>1526</v>
      </c>
      <c r="D10" s="622" t="s">
        <v>4513</v>
      </c>
      <c r="E10" s="1932">
        <v>45668</v>
      </c>
      <c r="F10" s="2039">
        <f>E10+11</f>
        <v>45679</v>
      </c>
      <c r="G10" s="622" t="s">
        <v>4477</v>
      </c>
      <c r="H10" s="622" t="s">
        <v>4776</v>
      </c>
      <c r="I10" s="622">
        <v>45685</v>
      </c>
      <c r="J10" s="1948">
        <f t="shared" ref="J10:J15" si="8">I10+18</f>
        <v>45703</v>
      </c>
      <c r="K10" s="1948">
        <f>I10+22</f>
        <v>45707</v>
      </c>
      <c r="L10" s="1948">
        <f t="shared" ref="L10:L15" si="9">I10+28</f>
        <v>45713</v>
      </c>
      <c r="M10" s="1948">
        <f t="shared" ref="M10:M15" si="10">I10+33</f>
        <v>45718</v>
      </c>
      <c r="N10" s="1948">
        <f t="shared" ref="N10:N15" si="11">I10+36</f>
        <v>45721</v>
      </c>
      <c r="O10" s="1948">
        <f t="shared" si="6"/>
        <v>45726</v>
      </c>
      <c r="P10" s="120"/>
      <c r="Q10" s="2997">
        <v>45667</v>
      </c>
      <c r="R10" s="2997">
        <f t="shared" si="7"/>
        <v>45667</v>
      </c>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row>
    <row r="11" spans="1:226" s="14" customFormat="1" ht="20.100000000000001" hidden="1" customHeight="1">
      <c r="B11" s="1971" t="s">
        <v>4516</v>
      </c>
      <c r="C11" s="1844" t="s">
        <v>4517</v>
      </c>
      <c r="D11" s="622" t="s">
        <v>4518</v>
      </c>
      <c r="E11" s="1932">
        <v>45681</v>
      </c>
      <c r="F11" s="2039">
        <f>E11+11</f>
        <v>45692</v>
      </c>
      <c r="G11" s="2013" t="s">
        <v>1573</v>
      </c>
      <c r="H11" s="2013" t="s">
        <v>4777</v>
      </c>
      <c r="I11" s="1983">
        <v>45692</v>
      </c>
      <c r="J11" s="1985">
        <f t="shared" si="8"/>
        <v>45710</v>
      </c>
      <c r="K11" s="1985">
        <f t="shared" ref="K11:K15" si="12">I11+22</f>
        <v>45714</v>
      </c>
      <c r="L11" s="1985">
        <f t="shared" si="9"/>
        <v>45720</v>
      </c>
      <c r="M11" s="1985">
        <f t="shared" si="10"/>
        <v>45725</v>
      </c>
      <c r="N11" s="1985">
        <f t="shared" si="11"/>
        <v>45728</v>
      </c>
      <c r="O11" s="1985">
        <f t="shared" si="6"/>
        <v>45733</v>
      </c>
      <c r="P11" s="120"/>
      <c r="Q11" s="2997">
        <v>45674</v>
      </c>
      <c r="R11" s="2997">
        <f t="shared" si="7"/>
        <v>45674</v>
      </c>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row>
    <row r="12" spans="1:226" s="14" customFormat="1" ht="20.100000000000001" hidden="1" customHeight="1">
      <c r="B12" s="1971" t="s">
        <v>4293</v>
      </c>
      <c r="C12" s="1844" t="s">
        <v>4520</v>
      </c>
      <c r="D12" s="622" t="s">
        <v>4521</v>
      </c>
      <c r="E12" s="1932">
        <v>45682</v>
      </c>
      <c r="F12" s="1948">
        <f>E12+11</f>
        <v>45693</v>
      </c>
      <c r="G12" s="622" t="s">
        <v>4428</v>
      </c>
      <c r="H12" s="622" t="s">
        <v>4778</v>
      </c>
      <c r="I12" s="622">
        <v>45699</v>
      </c>
      <c r="J12" s="1948">
        <f t="shared" si="8"/>
        <v>45717</v>
      </c>
      <c r="K12" s="1948">
        <f t="shared" si="12"/>
        <v>45721</v>
      </c>
      <c r="L12" s="1948">
        <f t="shared" si="9"/>
        <v>45727</v>
      </c>
      <c r="M12" s="1948">
        <f t="shared" si="10"/>
        <v>45732</v>
      </c>
      <c r="N12" s="1948">
        <f t="shared" si="11"/>
        <v>45735</v>
      </c>
      <c r="O12" s="1948">
        <f t="shared" si="6"/>
        <v>45740</v>
      </c>
      <c r="P12" s="120"/>
      <c r="Q12" s="2997">
        <v>45681</v>
      </c>
      <c r="R12" s="2997">
        <f t="shared" si="7"/>
        <v>45681</v>
      </c>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row>
    <row r="13" spans="1:226" s="14" customFormat="1" ht="20.100000000000001" hidden="1" customHeight="1">
      <c r="B13" s="1971" t="s">
        <v>4298</v>
      </c>
      <c r="C13" s="1982" t="s">
        <v>4523</v>
      </c>
      <c r="D13" s="1983" t="s">
        <v>4524</v>
      </c>
      <c r="E13" s="1984">
        <v>45687</v>
      </c>
      <c r="F13" s="1985">
        <f>E13+11</f>
        <v>45698</v>
      </c>
      <c r="G13" s="622" t="s">
        <v>4412</v>
      </c>
      <c r="H13" s="622" t="s">
        <v>4779</v>
      </c>
      <c r="I13" s="622">
        <v>45706</v>
      </c>
      <c r="J13" s="1948">
        <f t="shared" si="8"/>
        <v>45724</v>
      </c>
      <c r="K13" s="1948">
        <f t="shared" si="12"/>
        <v>45728</v>
      </c>
      <c r="L13" s="1948">
        <f t="shared" si="9"/>
        <v>45734</v>
      </c>
      <c r="M13" s="1948">
        <f t="shared" si="10"/>
        <v>45739</v>
      </c>
      <c r="N13" s="1948">
        <f t="shared" si="11"/>
        <v>45742</v>
      </c>
      <c r="O13" s="1948">
        <f t="shared" si="6"/>
        <v>45747</v>
      </c>
      <c r="P13" s="120"/>
      <c r="Q13" s="2997">
        <v>45688</v>
      </c>
      <c r="R13" s="2997">
        <f t="shared" si="7"/>
        <v>45688</v>
      </c>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row>
    <row r="14" spans="1:226" s="14" customFormat="1" ht="20.100000000000001" hidden="1" customHeight="1">
      <c r="B14" s="1971" t="s">
        <v>4303</v>
      </c>
      <c r="C14" s="1982" t="s">
        <v>1428</v>
      </c>
      <c r="D14" s="1983" t="s">
        <v>4527</v>
      </c>
      <c r="E14" s="1984">
        <v>45694</v>
      </c>
      <c r="F14" s="1985">
        <f>E14+11</f>
        <v>45705</v>
      </c>
      <c r="G14" s="622" t="s">
        <v>2079</v>
      </c>
      <c r="H14" s="622" t="s">
        <v>4780</v>
      </c>
      <c r="I14" s="622">
        <v>45713</v>
      </c>
      <c r="J14" s="1985">
        <f t="shared" si="8"/>
        <v>45731</v>
      </c>
      <c r="K14" s="1948">
        <f t="shared" si="12"/>
        <v>45735</v>
      </c>
      <c r="L14" s="1985">
        <f t="shared" si="9"/>
        <v>45741</v>
      </c>
      <c r="M14" s="1985">
        <f t="shared" si="10"/>
        <v>45746</v>
      </c>
      <c r="N14" s="1985">
        <f t="shared" si="11"/>
        <v>45749</v>
      </c>
      <c r="O14" s="1985">
        <f t="shared" si="6"/>
        <v>45754</v>
      </c>
      <c r="P14" s="120"/>
      <c r="Q14" s="2997">
        <v>45695</v>
      </c>
      <c r="R14" s="2997">
        <f t="shared" si="7"/>
        <v>45695</v>
      </c>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row>
    <row r="15" spans="1:226" s="14" customFormat="1" ht="20.100000000000001" hidden="1" customHeight="1">
      <c r="B15" s="1971" t="s">
        <v>4530</v>
      </c>
      <c r="C15" s="1982" t="s">
        <v>1526</v>
      </c>
      <c r="D15" s="1983" t="s">
        <v>4531</v>
      </c>
      <c r="E15" s="2013">
        <v>45707</v>
      </c>
      <c r="F15" s="1985">
        <f t="shared" ref="F15:F17" si="13">E15+11</f>
        <v>45718</v>
      </c>
      <c r="G15" s="622" t="s">
        <v>4341</v>
      </c>
      <c r="H15" s="622" t="s">
        <v>4781</v>
      </c>
      <c r="I15" s="622">
        <v>45720</v>
      </c>
      <c r="J15" s="1948">
        <f t="shared" si="8"/>
        <v>45738</v>
      </c>
      <c r="K15" s="1985">
        <f t="shared" si="12"/>
        <v>45742</v>
      </c>
      <c r="L15" s="1948">
        <f t="shared" si="9"/>
        <v>45748</v>
      </c>
      <c r="M15" s="1948">
        <f t="shared" si="10"/>
        <v>45753</v>
      </c>
      <c r="N15" s="1948">
        <f t="shared" si="11"/>
        <v>45756</v>
      </c>
      <c r="O15" s="1948">
        <f t="shared" si="6"/>
        <v>45761</v>
      </c>
      <c r="P15" s="120"/>
      <c r="Q15" s="2997">
        <v>45702</v>
      </c>
      <c r="R15" s="2997">
        <f t="shared" ref="R15:R24" si="14">Q15+0</f>
        <v>45702</v>
      </c>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row>
    <row r="16" spans="1:226" s="14" customFormat="1" ht="20.100000000000001" hidden="1" customHeight="1">
      <c r="B16" s="1971" t="s">
        <v>4191</v>
      </c>
      <c r="C16" s="1844" t="s">
        <v>4517</v>
      </c>
      <c r="D16" s="622" t="s">
        <v>4534</v>
      </c>
      <c r="E16" s="1932">
        <v>45714</v>
      </c>
      <c r="F16" s="1948">
        <f t="shared" si="13"/>
        <v>45725</v>
      </c>
      <c r="G16" s="622" t="s">
        <v>4782</v>
      </c>
      <c r="H16" s="622" t="s">
        <v>4783</v>
      </c>
      <c r="I16" s="622">
        <v>45727</v>
      </c>
      <c r="J16" s="1948">
        <f t="shared" ref="J16:J24" si="15">I16+18</f>
        <v>45745</v>
      </c>
      <c r="K16" s="1948">
        <f t="shared" ref="K16:K24" si="16">I16+22</f>
        <v>45749</v>
      </c>
      <c r="L16" s="1948">
        <f t="shared" ref="L16:L24" si="17">I16+28</f>
        <v>45755</v>
      </c>
      <c r="M16" s="1948">
        <f t="shared" ref="M16:M24" si="18">I16+33</f>
        <v>45760</v>
      </c>
      <c r="N16" s="1948">
        <f t="shared" ref="N16:N24" si="19">I16+36</f>
        <v>45763</v>
      </c>
      <c r="O16" s="1948">
        <f t="shared" si="6"/>
        <v>45768</v>
      </c>
      <c r="P16" s="120"/>
      <c r="Q16" s="2997">
        <v>45709</v>
      </c>
      <c r="R16" s="2997">
        <f t="shared" si="14"/>
        <v>45709</v>
      </c>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row>
    <row r="17" spans="1:226" s="14" customFormat="1" ht="20.100000000000001" hidden="1" customHeight="1">
      <c r="B17" s="1971" t="s">
        <v>4193</v>
      </c>
      <c r="C17" s="1844" t="s">
        <v>4520</v>
      </c>
      <c r="D17" s="622" t="s">
        <v>4537</v>
      </c>
      <c r="E17" s="1932">
        <v>45720</v>
      </c>
      <c r="F17" s="1948">
        <f t="shared" si="13"/>
        <v>45731</v>
      </c>
      <c r="G17" s="622" t="s">
        <v>4784</v>
      </c>
      <c r="H17" s="622" t="s">
        <v>4785</v>
      </c>
      <c r="I17" s="622">
        <v>45734</v>
      </c>
      <c r="J17" s="1948">
        <f t="shared" si="15"/>
        <v>45752</v>
      </c>
      <c r="K17" s="1948">
        <f t="shared" si="16"/>
        <v>45756</v>
      </c>
      <c r="L17" s="1948">
        <f t="shared" si="17"/>
        <v>45762</v>
      </c>
      <c r="M17" s="1948">
        <f t="shared" si="18"/>
        <v>45767</v>
      </c>
      <c r="N17" s="1948">
        <f t="shared" si="19"/>
        <v>45770</v>
      </c>
      <c r="O17" s="1948">
        <f t="shared" si="6"/>
        <v>45775</v>
      </c>
      <c r="P17" s="120"/>
      <c r="Q17" s="2997">
        <v>45716</v>
      </c>
      <c r="R17" s="2997">
        <f t="shared" si="14"/>
        <v>45716</v>
      </c>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row>
    <row r="18" spans="1:226" s="14" customFormat="1" ht="20.100000000000001" hidden="1" customHeight="1">
      <c r="B18" s="1971" t="s">
        <v>4196</v>
      </c>
      <c r="C18" s="1844" t="s">
        <v>4468</v>
      </c>
      <c r="D18" s="622" t="s">
        <v>4540</v>
      </c>
      <c r="E18" s="614">
        <v>45723</v>
      </c>
      <c r="F18" s="1948">
        <f t="shared" ref="F18:F24" si="20">E18+11</f>
        <v>45734</v>
      </c>
      <c r="G18" s="622" t="s">
        <v>4436</v>
      </c>
      <c r="H18" s="622" t="s">
        <v>4786</v>
      </c>
      <c r="I18" s="622">
        <v>45741</v>
      </c>
      <c r="J18" s="1948">
        <f t="shared" si="15"/>
        <v>45759</v>
      </c>
      <c r="K18" s="1948">
        <f t="shared" si="16"/>
        <v>45763</v>
      </c>
      <c r="L18" s="1948">
        <f t="shared" si="17"/>
        <v>45769</v>
      </c>
      <c r="M18" s="1948">
        <f t="shared" si="18"/>
        <v>45774</v>
      </c>
      <c r="N18" s="1948">
        <f t="shared" si="19"/>
        <v>45777</v>
      </c>
      <c r="O18" s="1948">
        <f t="shared" si="6"/>
        <v>45782</v>
      </c>
      <c r="P18" s="120"/>
      <c r="Q18" s="2997">
        <v>45723</v>
      </c>
      <c r="R18" s="2997">
        <f t="shared" si="14"/>
        <v>45723</v>
      </c>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row>
    <row r="19" spans="1:226" s="14" customFormat="1" ht="20.100000000000001" hidden="1" customHeight="1">
      <c r="B19" s="1971" t="s">
        <v>4197</v>
      </c>
      <c r="C19" s="1844" t="s">
        <v>1428</v>
      </c>
      <c r="D19" s="622" t="s">
        <v>4787</v>
      </c>
      <c r="E19" s="614">
        <v>45730</v>
      </c>
      <c r="F19" s="1948">
        <f t="shared" si="20"/>
        <v>45741</v>
      </c>
      <c r="G19" s="622" t="s">
        <v>4462</v>
      </c>
      <c r="H19" s="622" t="s">
        <v>4788</v>
      </c>
      <c r="I19" s="622">
        <v>45748</v>
      </c>
      <c r="J19" s="1948">
        <f t="shared" si="15"/>
        <v>45766</v>
      </c>
      <c r="K19" s="1948">
        <f t="shared" si="16"/>
        <v>45770</v>
      </c>
      <c r="L19" s="1948">
        <f t="shared" si="17"/>
        <v>45776</v>
      </c>
      <c r="M19" s="1948">
        <f t="shared" si="18"/>
        <v>45781</v>
      </c>
      <c r="N19" s="1948">
        <f t="shared" si="19"/>
        <v>45784</v>
      </c>
      <c r="O19" s="1948">
        <f t="shared" si="6"/>
        <v>45789</v>
      </c>
      <c r="P19" s="120"/>
      <c r="Q19" s="2997">
        <v>45730</v>
      </c>
      <c r="R19" s="2997">
        <f t="shared" si="14"/>
        <v>45730</v>
      </c>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row>
    <row r="20" spans="1:226" s="14" customFormat="1" ht="20.100000000000001" hidden="1" customHeight="1">
      <c r="B20" s="1971" t="s">
        <v>4198</v>
      </c>
      <c r="C20" s="1844" t="s">
        <v>1526</v>
      </c>
      <c r="D20" s="622" t="s">
        <v>4789</v>
      </c>
      <c r="E20" s="614">
        <v>45737</v>
      </c>
      <c r="F20" s="1948">
        <f t="shared" si="20"/>
        <v>45748</v>
      </c>
      <c r="G20" s="622" t="s">
        <v>4477</v>
      </c>
      <c r="H20" s="622" t="s">
        <v>4790</v>
      </c>
      <c r="I20" s="622">
        <v>45755</v>
      </c>
      <c r="J20" s="1948">
        <f t="shared" si="15"/>
        <v>45773</v>
      </c>
      <c r="K20" s="1948">
        <f t="shared" si="16"/>
        <v>45777</v>
      </c>
      <c r="L20" s="1948">
        <f t="shared" si="17"/>
        <v>45783</v>
      </c>
      <c r="M20" s="1948">
        <f t="shared" si="18"/>
        <v>45788</v>
      </c>
      <c r="N20" s="1948">
        <f t="shared" si="19"/>
        <v>45791</v>
      </c>
      <c r="O20" s="1948">
        <f t="shared" si="6"/>
        <v>45796</v>
      </c>
      <c r="P20" s="120"/>
      <c r="Q20" s="2997">
        <v>45737</v>
      </c>
      <c r="R20" s="2997">
        <f t="shared" si="14"/>
        <v>45737</v>
      </c>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row>
    <row r="21" spans="1:226" s="14" customFormat="1" ht="20.100000000000001" hidden="1" customHeight="1">
      <c r="B21" s="1971" t="s">
        <v>4200</v>
      </c>
      <c r="C21" s="1844" t="s">
        <v>4791</v>
      </c>
      <c r="D21" s="622" t="s">
        <v>4792</v>
      </c>
      <c r="E21" s="614">
        <v>45744</v>
      </c>
      <c r="F21" s="1948">
        <f t="shared" si="20"/>
        <v>45755</v>
      </c>
      <c r="G21" s="622" t="s">
        <v>4428</v>
      </c>
      <c r="H21" s="622" t="s">
        <v>4793</v>
      </c>
      <c r="I21" s="622">
        <v>45762</v>
      </c>
      <c r="J21" s="1948">
        <f t="shared" si="15"/>
        <v>45780</v>
      </c>
      <c r="K21" s="1948">
        <f t="shared" si="16"/>
        <v>45784</v>
      </c>
      <c r="L21" s="1948">
        <f t="shared" si="17"/>
        <v>45790</v>
      </c>
      <c r="M21" s="1948">
        <f t="shared" si="18"/>
        <v>45795</v>
      </c>
      <c r="N21" s="1948">
        <f t="shared" si="19"/>
        <v>45798</v>
      </c>
      <c r="O21" s="1948">
        <f t="shared" si="6"/>
        <v>45803</v>
      </c>
      <c r="P21" s="120"/>
      <c r="Q21" s="2997">
        <v>45744</v>
      </c>
      <c r="R21" s="2997">
        <f t="shared" si="14"/>
        <v>45744</v>
      </c>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row>
    <row r="22" spans="1:226" s="14" customFormat="1" ht="20.100000000000001" hidden="1" customHeight="1">
      <c r="B22" s="1971" t="s">
        <v>4201</v>
      </c>
      <c r="C22" s="1844" t="s">
        <v>4517</v>
      </c>
      <c r="D22" s="622" t="s">
        <v>4794</v>
      </c>
      <c r="E22" s="614">
        <v>45751</v>
      </c>
      <c r="F22" s="1948">
        <f t="shared" si="20"/>
        <v>45762</v>
      </c>
      <c r="G22" s="622" t="s">
        <v>4412</v>
      </c>
      <c r="H22" s="622" t="s">
        <v>4795</v>
      </c>
      <c r="I22" s="622">
        <v>45769</v>
      </c>
      <c r="J22" s="1948">
        <f t="shared" si="15"/>
        <v>45787</v>
      </c>
      <c r="K22" s="1948">
        <f t="shared" si="16"/>
        <v>45791</v>
      </c>
      <c r="L22" s="1948">
        <f t="shared" si="17"/>
        <v>45797</v>
      </c>
      <c r="M22" s="1948">
        <f t="shared" si="18"/>
        <v>45802</v>
      </c>
      <c r="N22" s="1948">
        <f t="shared" si="19"/>
        <v>45805</v>
      </c>
      <c r="O22" s="1948">
        <f t="shared" si="6"/>
        <v>45810</v>
      </c>
      <c r="P22" s="120"/>
      <c r="Q22" s="2997">
        <v>45751</v>
      </c>
      <c r="R22" s="2997">
        <f t="shared" si="14"/>
        <v>45751</v>
      </c>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row>
    <row r="23" spans="1:226" s="14" customFormat="1" ht="20.100000000000001" hidden="1" customHeight="1">
      <c r="B23" s="1971" t="s">
        <v>4202</v>
      </c>
      <c r="C23" s="1844" t="s">
        <v>4520</v>
      </c>
      <c r="D23" s="622" t="s">
        <v>4796</v>
      </c>
      <c r="E23" s="614">
        <v>45758</v>
      </c>
      <c r="F23" s="1948">
        <f t="shared" si="20"/>
        <v>45769</v>
      </c>
      <c r="G23" s="622" t="s">
        <v>2079</v>
      </c>
      <c r="H23" s="622" t="s">
        <v>4797</v>
      </c>
      <c r="I23" s="622">
        <v>45776</v>
      </c>
      <c r="J23" s="1948">
        <f t="shared" si="15"/>
        <v>45794</v>
      </c>
      <c r="K23" s="1948">
        <f t="shared" si="16"/>
        <v>45798</v>
      </c>
      <c r="L23" s="1948">
        <f t="shared" si="17"/>
        <v>45804</v>
      </c>
      <c r="M23" s="1948">
        <f t="shared" si="18"/>
        <v>45809</v>
      </c>
      <c r="N23" s="1948">
        <f t="shared" si="19"/>
        <v>45812</v>
      </c>
      <c r="O23" s="1948">
        <f t="shared" si="6"/>
        <v>45817</v>
      </c>
      <c r="P23" s="120"/>
      <c r="Q23" s="2997">
        <v>45758</v>
      </c>
      <c r="R23" s="2997">
        <f t="shared" si="14"/>
        <v>45758</v>
      </c>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row>
    <row r="24" spans="1:226" s="14" customFormat="1" ht="20.100000000000001" hidden="1" customHeight="1">
      <c r="B24" s="1971" t="s">
        <v>4203</v>
      </c>
      <c r="C24" s="1844" t="s">
        <v>4468</v>
      </c>
      <c r="D24" s="622" t="s">
        <v>4798</v>
      </c>
      <c r="E24" s="614">
        <v>45765</v>
      </c>
      <c r="F24" s="1948">
        <f t="shared" si="20"/>
        <v>45776</v>
      </c>
      <c r="G24" s="622" t="s">
        <v>4341</v>
      </c>
      <c r="H24" s="622" t="s">
        <v>4799</v>
      </c>
      <c r="I24" s="622">
        <v>45783</v>
      </c>
      <c r="J24" s="1948">
        <f t="shared" si="15"/>
        <v>45801</v>
      </c>
      <c r="K24" s="1948">
        <f t="shared" si="16"/>
        <v>45805</v>
      </c>
      <c r="L24" s="1948">
        <f t="shared" si="17"/>
        <v>45811</v>
      </c>
      <c r="M24" s="1948">
        <f t="shared" si="18"/>
        <v>45816</v>
      </c>
      <c r="N24" s="1948">
        <f t="shared" si="19"/>
        <v>45819</v>
      </c>
      <c r="O24" s="1948">
        <f t="shared" si="6"/>
        <v>45824</v>
      </c>
      <c r="P24" s="120"/>
      <c r="Q24" s="2997">
        <v>45765</v>
      </c>
      <c r="R24" s="2997">
        <f t="shared" si="14"/>
        <v>45765</v>
      </c>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row>
    <row r="25" spans="1:226" s="14" customFormat="1" ht="20.100000000000001" hidden="1" customHeight="1">
      <c r="B25" s="1971"/>
      <c r="C25" s="1849"/>
      <c r="D25" s="1850"/>
      <c r="E25" s="1851"/>
      <c r="F25" s="1949"/>
      <c r="G25" s="1850"/>
      <c r="H25" s="1850"/>
      <c r="I25" s="1850"/>
      <c r="J25" s="1949"/>
      <c r="K25" s="1949"/>
      <c r="L25" s="1949"/>
      <c r="M25" s="1949"/>
      <c r="N25" s="1949"/>
      <c r="O25" s="1949"/>
      <c r="P25" s="120"/>
      <c r="Q25" s="2997"/>
      <c r="R25" s="2997"/>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row>
    <row r="26" spans="1:226" s="14" customFormat="1" ht="20.100000000000001" hidden="1" customHeight="1">
      <c r="B26" s="1971"/>
      <c r="C26" s="1849"/>
      <c r="D26" s="1850"/>
      <c r="E26" s="1851"/>
      <c r="F26" s="1949"/>
      <c r="G26" s="23"/>
      <c r="H26" s="1850"/>
      <c r="I26" s="1850"/>
      <c r="J26" s="1949"/>
      <c r="K26" s="1949"/>
      <c r="L26" s="1949"/>
      <c r="M26" s="1949"/>
      <c r="N26" s="1949"/>
      <c r="O26" s="1949"/>
      <c r="P26" s="120"/>
      <c r="Q26" s="2997"/>
      <c r="R26" s="2997"/>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row>
    <row r="27" spans="1:226" s="14" customFormat="1" ht="20.100000000000001" hidden="1" customHeight="1">
      <c r="B27" s="2991"/>
      <c r="C27" s="2992"/>
      <c r="D27" s="2993"/>
      <c r="E27" s="618" t="s">
        <v>100</v>
      </c>
      <c r="F27" s="1842" t="s">
        <v>4502</v>
      </c>
      <c r="G27" s="1842" t="s">
        <v>4800</v>
      </c>
      <c r="H27" s="1842" t="s">
        <v>1718</v>
      </c>
      <c r="I27" s="1842" t="s">
        <v>380</v>
      </c>
      <c r="J27" s="1842" t="s">
        <v>381</v>
      </c>
      <c r="K27" s="1842" t="s">
        <v>908</v>
      </c>
      <c r="L27" s="1842" t="s">
        <v>314</v>
      </c>
      <c r="M27" s="1842" t="s">
        <v>4771</v>
      </c>
      <c r="N27" s="1842" t="s">
        <v>4772</v>
      </c>
      <c r="O27" s="1842" t="s">
        <v>4773</v>
      </c>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row>
    <row r="28" spans="1:226" s="14" customFormat="1" ht="20.100000000000001" hidden="1" customHeight="1">
      <c r="B28" s="2991"/>
      <c r="C28" s="2994" t="s">
        <v>4543</v>
      </c>
      <c r="D28" s="2995" t="s">
        <v>4505</v>
      </c>
      <c r="E28" s="1155"/>
      <c r="F28" s="1845" t="s">
        <v>4544</v>
      </c>
      <c r="G28" s="1843"/>
      <c r="H28" s="1843"/>
      <c r="I28" s="1845"/>
      <c r="J28" s="1845" t="s">
        <v>3967</v>
      </c>
      <c r="K28" s="1845" t="s">
        <v>1934</v>
      </c>
      <c r="L28" s="1845" t="s">
        <v>3709</v>
      </c>
      <c r="M28" s="1845" t="s">
        <v>1920</v>
      </c>
      <c r="N28" s="1845" t="s">
        <v>4250</v>
      </c>
      <c r="O28" s="1845" t="s">
        <v>3170</v>
      </c>
      <c r="P28" s="1380"/>
      <c r="Q28" s="2996" t="s">
        <v>4774</v>
      </c>
      <c r="R28" s="2655" t="s">
        <v>1422</v>
      </c>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row>
    <row r="29" spans="1:226" s="14" customFormat="1" ht="20.100000000000001" hidden="1" customHeight="1">
      <c r="B29" s="1971" t="s">
        <v>4197</v>
      </c>
      <c r="C29" s="1844" t="s">
        <v>3932</v>
      </c>
      <c r="D29" s="622" t="s">
        <v>4545</v>
      </c>
      <c r="E29" s="1932">
        <v>45734</v>
      </c>
      <c r="F29" s="1948">
        <f>E29+7</f>
        <v>45741</v>
      </c>
      <c r="G29" s="622" t="s">
        <v>4462</v>
      </c>
      <c r="H29" s="622" t="s">
        <v>4788</v>
      </c>
      <c r="I29" s="622">
        <v>45748</v>
      </c>
      <c r="J29" s="1948">
        <f t="shared" ref="J29" si="21">I29+18</f>
        <v>45766</v>
      </c>
      <c r="K29" s="1948">
        <f t="shared" ref="K29" si="22">I29+22</f>
        <v>45770</v>
      </c>
      <c r="L29" s="1948">
        <f t="shared" ref="L29" si="23">I29+28</f>
        <v>45776</v>
      </c>
      <c r="M29" s="1948">
        <f t="shared" ref="M29" si="24">I29+33</f>
        <v>45781</v>
      </c>
      <c r="N29" s="1948">
        <f t="shared" ref="N29" si="25">I29+36</f>
        <v>45784</v>
      </c>
      <c r="O29" s="1948">
        <f>I29+41</f>
        <v>45789</v>
      </c>
      <c r="P29" s="120"/>
      <c r="Q29" s="2997">
        <v>45729</v>
      </c>
      <c r="R29" s="2997">
        <f>Q29+2</f>
        <v>45731</v>
      </c>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row>
    <row r="30" spans="1:226" s="14" customFormat="1" ht="20.100000000000001" hidden="1" customHeight="1">
      <c r="A30" s="23" t="s">
        <v>4547</v>
      </c>
      <c r="B30" s="1971" t="s">
        <v>4198</v>
      </c>
      <c r="C30" s="1982" t="s">
        <v>3767</v>
      </c>
      <c r="D30" s="1983" t="s">
        <v>4548</v>
      </c>
      <c r="E30" s="2013">
        <v>45746</v>
      </c>
      <c r="F30" s="2322">
        <f t="shared" ref="F30:F37" si="26">E30+7</f>
        <v>45753</v>
      </c>
      <c r="G30" s="622" t="s">
        <v>4477</v>
      </c>
      <c r="H30" s="622" t="s">
        <v>4790</v>
      </c>
      <c r="I30" s="622">
        <v>45756</v>
      </c>
      <c r="J30" s="1948">
        <f t="shared" ref="J30:J37" si="27">I30+24</f>
        <v>45780</v>
      </c>
      <c r="K30" s="1948">
        <f t="shared" ref="K30:K37" si="28">I30+29</f>
        <v>45785</v>
      </c>
      <c r="L30" s="1948">
        <f t="shared" ref="L30:L37" si="29">I30+34</f>
        <v>45790</v>
      </c>
      <c r="M30" s="1948">
        <f t="shared" ref="M30:M37" si="30">I30+39</f>
        <v>45795</v>
      </c>
      <c r="N30" s="1948">
        <f t="shared" ref="N30:N37" si="31">I30+42</f>
        <v>45798</v>
      </c>
      <c r="O30" s="1948">
        <f t="shared" ref="O30:O37" si="32">I30+53</f>
        <v>45809</v>
      </c>
      <c r="P30" s="120"/>
      <c r="Q30" s="2997">
        <v>45736</v>
      </c>
      <c r="R30" s="2997">
        <f t="shared" ref="R30:R37" si="33">Q30+2</f>
        <v>45738</v>
      </c>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row>
    <row r="31" spans="1:226" s="14" customFormat="1" ht="20.100000000000001" hidden="1" customHeight="1">
      <c r="B31" s="1971" t="s">
        <v>4200</v>
      </c>
      <c r="C31" s="1844" t="s">
        <v>3755</v>
      </c>
      <c r="D31" s="622" t="s">
        <v>4551</v>
      </c>
      <c r="E31" s="1932">
        <v>45755</v>
      </c>
      <c r="F31" s="1948">
        <f t="shared" si="26"/>
        <v>45762</v>
      </c>
      <c r="G31" s="622" t="s">
        <v>4428</v>
      </c>
      <c r="H31" s="622" t="s">
        <v>4793</v>
      </c>
      <c r="I31" s="622">
        <v>45763</v>
      </c>
      <c r="J31" s="1948">
        <f t="shared" si="27"/>
        <v>45787</v>
      </c>
      <c r="K31" s="1948">
        <f t="shared" si="28"/>
        <v>45792</v>
      </c>
      <c r="L31" s="1948">
        <f t="shared" si="29"/>
        <v>45797</v>
      </c>
      <c r="M31" s="1948">
        <f t="shared" si="30"/>
        <v>45802</v>
      </c>
      <c r="N31" s="1948">
        <f t="shared" si="31"/>
        <v>45805</v>
      </c>
      <c r="O31" s="1948">
        <f t="shared" si="32"/>
        <v>45816</v>
      </c>
      <c r="P31" s="120"/>
      <c r="Q31" s="2997">
        <v>45743</v>
      </c>
      <c r="R31" s="2997">
        <f t="shared" si="33"/>
        <v>45745</v>
      </c>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row>
    <row r="32" spans="1:226" s="14" customFormat="1" ht="20.100000000000001" hidden="1" customHeight="1">
      <c r="B32" s="1971" t="s">
        <v>4201</v>
      </c>
      <c r="C32" s="1844" t="s">
        <v>3758</v>
      </c>
      <c r="D32" s="622" t="s">
        <v>4553</v>
      </c>
      <c r="E32" s="1932">
        <v>45762</v>
      </c>
      <c r="F32" s="1948">
        <f t="shared" si="26"/>
        <v>45769</v>
      </c>
      <c r="G32" s="622" t="s">
        <v>4412</v>
      </c>
      <c r="H32" s="622" t="s">
        <v>4795</v>
      </c>
      <c r="I32" s="622">
        <v>45770</v>
      </c>
      <c r="J32" s="1948">
        <f t="shared" si="27"/>
        <v>45794</v>
      </c>
      <c r="K32" s="1948">
        <f t="shared" si="28"/>
        <v>45799</v>
      </c>
      <c r="L32" s="1948">
        <f t="shared" si="29"/>
        <v>45804</v>
      </c>
      <c r="M32" s="1948">
        <f t="shared" si="30"/>
        <v>45809</v>
      </c>
      <c r="N32" s="1948">
        <f t="shared" si="31"/>
        <v>45812</v>
      </c>
      <c r="O32" s="1948">
        <f t="shared" si="32"/>
        <v>45823</v>
      </c>
      <c r="P32" s="120"/>
      <c r="Q32" s="2997">
        <v>45750</v>
      </c>
      <c r="R32" s="2997">
        <f t="shared" si="33"/>
        <v>45752</v>
      </c>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row>
    <row r="33" spans="2:226" s="14" customFormat="1" ht="20.100000000000001" hidden="1" customHeight="1">
      <c r="B33" s="1971" t="s">
        <v>4202</v>
      </c>
      <c r="C33" s="1844" t="s">
        <v>3919</v>
      </c>
      <c r="D33" s="622" t="s">
        <v>4555</v>
      </c>
      <c r="E33" s="614">
        <v>45772</v>
      </c>
      <c r="F33" s="2362" t="s">
        <v>1581</v>
      </c>
      <c r="G33" s="1932" t="s">
        <v>1573</v>
      </c>
      <c r="H33" s="1932" t="s">
        <v>4797</v>
      </c>
      <c r="I33" s="1983">
        <v>45777</v>
      </c>
      <c r="J33" s="1985">
        <f t="shared" si="27"/>
        <v>45801</v>
      </c>
      <c r="K33" s="1985">
        <f t="shared" si="28"/>
        <v>45806</v>
      </c>
      <c r="L33" s="1985">
        <f t="shared" si="29"/>
        <v>45811</v>
      </c>
      <c r="M33" s="1985">
        <f t="shared" si="30"/>
        <v>45816</v>
      </c>
      <c r="N33" s="1985">
        <f t="shared" si="31"/>
        <v>45819</v>
      </c>
      <c r="O33" s="1985">
        <f t="shared" si="32"/>
        <v>45830</v>
      </c>
      <c r="P33" s="120"/>
      <c r="Q33" s="2997">
        <v>45757</v>
      </c>
      <c r="R33" s="2997">
        <f t="shared" si="33"/>
        <v>45759</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row>
    <row r="34" spans="2:226" s="14" customFormat="1" ht="20.100000000000001" hidden="1" customHeight="1">
      <c r="B34" s="1971" t="s">
        <v>4203</v>
      </c>
      <c r="C34" s="1844" t="s">
        <v>2251</v>
      </c>
      <c r="D34" s="622" t="s">
        <v>4557</v>
      </c>
      <c r="E34" s="614">
        <v>45774</v>
      </c>
      <c r="F34" s="1948">
        <f t="shared" si="26"/>
        <v>45781</v>
      </c>
      <c r="G34" s="622" t="s">
        <v>4436</v>
      </c>
      <c r="H34" s="622" t="s">
        <v>4799</v>
      </c>
      <c r="I34" s="622">
        <v>45784</v>
      </c>
      <c r="J34" s="1948">
        <f t="shared" si="27"/>
        <v>45808</v>
      </c>
      <c r="K34" s="1948">
        <f t="shared" si="28"/>
        <v>45813</v>
      </c>
      <c r="L34" s="1948">
        <f t="shared" si="29"/>
        <v>45818</v>
      </c>
      <c r="M34" s="1985">
        <f t="shared" si="30"/>
        <v>45823</v>
      </c>
      <c r="N34" s="1985">
        <f t="shared" si="31"/>
        <v>45826</v>
      </c>
      <c r="O34" s="1985">
        <f t="shared" si="32"/>
        <v>45837</v>
      </c>
      <c r="P34" s="120"/>
      <c r="Q34" s="2997">
        <v>45764</v>
      </c>
      <c r="R34" s="2997">
        <f t="shared" si="33"/>
        <v>45766</v>
      </c>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row>
    <row r="35" spans="2:226" s="14" customFormat="1" ht="20.100000000000001" hidden="1" customHeight="1">
      <c r="B35" s="1971" t="s">
        <v>4206</v>
      </c>
      <c r="C35" s="2340" t="s">
        <v>1573</v>
      </c>
      <c r="D35" s="2013" t="s">
        <v>4560</v>
      </c>
      <c r="E35" s="1984">
        <v>45771</v>
      </c>
      <c r="F35" s="2322">
        <f t="shared" si="26"/>
        <v>45778</v>
      </c>
      <c r="G35" s="622" t="s">
        <v>4341</v>
      </c>
      <c r="H35" s="622" t="s">
        <v>4801</v>
      </c>
      <c r="I35" s="622">
        <v>45791</v>
      </c>
      <c r="J35" s="1948">
        <f t="shared" si="27"/>
        <v>45815</v>
      </c>
      <c r="K35" s="1948">
        <f t="shared" si="28"/>
        <v>45820</v>
      </c>
      <c r="L35" s="1948">
        <f t="shared" si="29"/>
        <v>45825</v>
      </c>
      <c r="M35" s="1985">
        <f t="shared" si="30"/>
        <v>45830</v>
      </c>
      <c r="N35" s="1985">
        <f t="shared" si="31"/>
        <v>45833</v>
      </c>
      <c r="O35" s="1985">
        <f t="shared" si="32"/>
        <v>45844</v>
      </c>
      <c r="P35" s="120"/>
      <c r="Q35" s="2997">
        <v>45771</v>
      </c>
      <c r="R35" s="2997">
        <f t="shared" si="33"/>
        <v>45773</v>
      </c>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row>
    <row r="36" spans="2:226" s="14" customFormat="1" ht="20.100000000000001" hidden="1" customHeight="1">
      <c r="B36" s="1971" t="s">
        <v>4208</v>
      </c>
      <c r="C36" s="1844" t="s">
        <v>3762</v>
      </c>
      <c r="D36" s="622" t="s">
        <v>4562</v>
      </c>
      <c r="E36" s="614">
        <v>45778</v>
      </c>
      <c r="F36" s="1948">
        <f t="shared" si="26"/>
        <v>45785</v>
      </c>
      <c r="G36" s="622" t="s">
        <v>4782</v>
      </c>
      <c r="H36" s="622" t="s">
        <v>4802</v>
      </c>
      <c r="I36" s="622">
        <v>45798</v>
      </c>
      <c r="J36" s="1948">
        <f t="shared" si="27"/>
        <v>45822</v>
      </c>
      <c r="K36" s="1948">
        <f t="shared" si="28"/>
        <v>45827</v>
      </c>
      <c r="L36" s="1948">
        <f t="shared" si="29"/>
        <v>45832</v>
      </c>
      <c r="M36" s="1985">
        <f t="shared" si="30"/>
        <v>45837</v>
      </c>
      <c r="N36" s="1985">
        <f t="shared" si="31"/>
        <v>45840</v>
      </c>
      <c r="O36" s="1985">
        <f t="shared" si="32"/>
        <v>45851</v>
      </c>
      <c r="P36" s="120"/>
      <c r="Q36" s="2997">
        <v>45778</v>
      </c>
      <c r="R36" s="2997">
        <f t="shared" si="33"/>
        <v>45780</v>
      </c>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row>
    <row r="37" spans="2:226" s="14" customFormat="1" ht="20.100000000000001" hidden="1" customHeight="1">
      <c r="B37" s="1971" t="s">
        <v>4210</v>
      </c>
      <c r="C37" s="2340" t="s">
        <v>1573</v>
      </c>
      <c r="D37" s="2013" t="s">
        <v>4564</v>
      </c>
      <c r="E37" s="1984">
        <v>45785</v>
      </c>
      <c r="F37" s="2322">
        <f t="shared" si="26"/>
        <v>45792</v>
      </c>
      <c r="G37" s="622" t="s">
        <v>4784</v>
      </c>
      <c r="H37" s="622" t="s">
        <v>4803</v>
      </c>
      <c r="I37" s="622">
        <v>45805</v>
      </c>
      <c r="J37" s="1948">
        <f t="shared" si="27"/>
        <v>45829</v>
      </c>
      <c r="K37" s="1948">
        <f t="shared" si="28"/>
        <v>45834</v>
      </c>
      <c r="L37" s="1948">
        <f t="shared" si="29"/>
        <v>45839</v>
      </c>
      <c r="M37" s="1985">
        <f t="shared" si="30"/>
        <v>45844</v>
      </c>
      <c r="N37" s="1985">
        <f t="shared" si="31"/>
        <v>45847</v>
      </c>
      <c r="O37" s="1985">
        <f t="shared" si="32"/>
        <v>45858</v>
      </c>
      <c r="P37" s="120"/>
      <c r="Q37" s="2997">
        <v>45785</v>
      </c>
      <c r="R37" s="2997">
        <f t="shared" si="33"/>
        <v>45787</v>
      </c>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row>
    <row r="38" spans="2:226" s="14" customFormat="1" ht="20.100000000000001" hidden="1" customHeight="1">
      <c r="B38" s="1971"/>
      <c r="C38" s="1849"/>
      <c r="D38" s="1850"/>
      <c r="E38" s="1851"/>
      <c r="F38" s="1949"/>
      <c r="G38" s="1850"/>
      <c r="H38" s="1850"/>
      <c r="I38" s="1850"/>
      <c r="J38" s="1949"/>
      <c r="K38" s="1949"/>
      <c r="L38" s="1949"/>
      <c r="M38" s="1949"/>
      <c r="N38" s="1949"/>
      <c r="O38" s="1949"/>
      <c r="P38" s="120"/>
      <c r="Q38" s="2997"/>
      <c r="R38" s="2997"/>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row>
    <row r="39" spans="2:226" s="14" customFormat="1" ht="20.100000000000001" hidden="1" customHeight="1">
      <c r="B39" s="1971"/>
      <c r="C39" s="1849"/>
      <c r="D39" s="1850"/>
      <c r="E39" s="1851"/>
      <c r="F39" s="1949"/>
      <c r="G39" s="1850"/>
      <c r="H39" s="1850"/>
      <c r="I39" s="1850"/>
      <c r="J39" s="1949"/>
      <c r="K39" s="1949"/>
      <c r="L39" s="1949"/>
      <c r="M39" s="1949"/>
      <c r="N39" s="1949"/>
      <c r="O39" s="1949"/>
      <c r="P39" s="120"/>
      <c r="Q39" s="2997"/>
      <c r="R39" s="2997"/>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c r="HH39" s="120"/>
      <c r="HI39" s="120"/>
      <c r="HJ39" s="120"/>
      <c r="HK39" s="120"/>
      <c r="HL39" s="120"/>
      <c r="HM39" s="120"/>
      <c r="HN39" s="120"/>
      <c r="HO39" s="120"/>
      <c r="HP39" s="120"/>
      <c r="HQ39" s="120"/>
      <c r="HR39" s="120"/>
    </row>
    <row r="40" spans="2:226" s="14" customFormat="1" ht="20.100000000000001" hidden="1" customHeight="1">
      <c r="B40" s="1971"/>
      <c r="C40" s="1849"/>
      <c r="D40" s="1850"/>
      <c r="E40" s="1851"/>
      <c r="F40" s="1949"/>
      <c r="G40" s="1850"/>
      <c r="H40" s="1850"/>
      <c r="I40" s="1850"/>
      <c r="J40" s="1949"/>
      <c r="K40" s="1949"/>
      <c r="L40" s="1949"/>
      <c r="M40" s="1949"/>
      <c r="N40" s="1949"/>
      <c r="O40" s="1949"/>
      <c r="P40" s="120"/>
      <c r="Q40" s="2997"/>
      <c r="R40" s="2997"/>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row>
    <row r="41" spans="2:226" s="14" customFormat="1" ht="20.100000000000001" hidden="1" customHeight="1">
      <c r="B41" s="2998"/>
      <c r="C41" s="2999"/>
      <c r="D41" s="3000"/>
      <c r="E41" s="2549" t="s">
        <v>100</v>
      </c>
      <c r="F41" s="2550" t="s">
        <v>4567</v>
      </c>
      <c r="G41" s="2550" t="s">
        <v>4800</v>
      </c>
      <c r="H41" s="2550" t="s">
        <v>1718</v>
      </c>
      <c r="I41" s="2550" t="s">
        <v>4568</v>
      </c>
      <c r="J41" s="2551" t="s">
        <v>381</v>
      </c>
      <c r="K41" s="2551" t="s">
        <v>908</v>
      </c>
      <c r="L41" s="2550" t="s">
        <v>314</v>
      </c>
      <c r="M41" s="2550" t="s">
        <v>4771</v>
      </c>
      <c r="N41" s="2550" t="s">
        <v>4772</v>
      </c>
      <c r="O41" s="2550" t="s">
        <v>4773</v>
      </c>
      <c r="P41" s="2587"/>
      <c r="Q41" s="3001" t="s">
        <v>4187</v>
      </c>
      <c r="R41" s="3001" t="s">
        <v>4188</v>
      </c>
      <c r="S41" s="2587"/>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row>
    <row r="42" spans="2:226" s="14" customFormat="1" ht="20.100000000000001" hidden="1" customHeight="1">
      <c r="B42" s="2998"/>
      <c r="C42" s="3002" t="s">
        <v>4569</v>
      </c>
      <c r="D42" s="3003" t="s">
        <v>4570</v>
      </c>
      <c r="E42" s="2554"/>
      <c r="F42" s="2555" t="s">
        <v>4571</v>
      </c>
      <c r="G42" s="2556"/>
      <c r="H42" s="2556"/>
      <c r="I42" s="2555"/>
      <c r="J42" s="2557" t="s">
        <v>3709</v>
      </c>
      <c r="K42" s="2557" t="s">
        <v>1920</v>
      </c>
      <c r="L42" s="2555" t="s">
        <v>4245</v>
      </c>
      <c r="M42" s="2555" t="s">
        <v>4804</v>
      </c>
      <c r="N42" s="2555" t="s">
        <v>4805</v>
      </c>
      <c r="O42" s="2555" t="s">
        <v>4806</v>
      </c>
      <c r="P42" s="2587"/>
      <c r="Q42" s="3004"/>
      <c r="R42" s="3005"/>
      <c r="S42" s="2587"/>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row>
    <row r="43" spans="2:226" s="14" customFormat="1" ht="20.100000000000001" hidden="1" customHeight="1">
      <c r="B43" s="2558" t="s">
        <v>4213</v>
      </c>
      <c r="C43" s="2559" t="s">
        <v>4574</v>
      </c>
      <c r="D43" s="2560" t="s">
        <v>4575</v>
      </c>
      <c r="E43" s="2561">
        <v>45790</v>
      </c>
      <c r="F43" s="2562">
        <f t="shared" ref="F43:F51" si="34">E43+16</f>
        <v>45806</v>
      </c>
      <c r="G43" s="2560" t="s">
        <v>4784</v>
      </c>
      <c r="H43" s="2560" t="s">
        <v>4803</v>
      </c>
      <c r="I43" s="2560">
        <v>45814</v>
      </c>
      <c r="J43" s="2563">
        <f t="shared" ref="J43:J49" si="35">I43+15</f>
        <v>45829</v>
      </c>
      <c r="K43" s="2563">
        <f t="shared" ref="K43:K49" si="36">I43+20</f>
        <v>45834</v>
      </c>
      <c r="L43" s="2564">
        <f t="shared" ref="L43:L49" si="37">I43+25</f>
        <v>45839</v>
      </c>
      <c r="M43" s="2564">
        <f t="shared" ref="M43:M49" si="38">I43+30</f>
        <v>45844</v>
      </c>
      <c r="N43" s="2564">
        <f t="shared" ref="N43:N49" si="39">I43+33</f>
        <v>45847</v>
      </c>
      <c r="O43" s="2564">
        <f t="shared" ref="O43:O51" si="40">I43+39</f>
        <v>45853</v>
      </c>
      <c r="P43" s="2587"/>
      <c r="Q43" s="3006">
        <v>45790</v>
      </c>
      <c r="R43" s="3006">
        <f t="shared" ref="R43:R51" si="41">Q43+1</f>
        <v>45791</v>
      </c>
      <c r="S43" s="2587"/>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row>
    <row r="44" spans="2:226" s="14" customFormat="1" ht="20.100000000000001" hidden="1" customHeight="1">
      <c r="B44" s="2558" t="s">
        <v>3617</v>
      </c>
      <c r="C44" s="2559" t="s">
        <v>4578</v>
      </c>
      <c r="D44" s="2560" t="s">
        <v>4579</v>
      </c>
      <c r="E44" s="2565">
        <v>45802</v>
      </c>
      <c r="F44" s="2562">
        <f t="shared" si="34"/>
        <v>45818</v>
      </c>
      <c r="G44" s="2561" t="s">
        <v>1684</v>
      </c>
      <c r="H44" s="2560" t="s">
        <v>4807</v>
      </c>
      <c r="I44" s="2560">
        <v>45821</v>
      </c>
      <c r="J44" s="2563">
        <f t="shared" si="35"/>
        <v>45836</v>
      </c>
      <c r="K44" s="2563">
        <f t="shared" si="36"/>
        <v>45841</v>
      </c>
      <c r="L44" s="2564">
        <f t="shared" si="37"/>
        <v>45846</v>
      </c>
      <c r="M44" s="2564">
        <f t="shared" si="38"/>
        <v>45851</v>
      </c>
      <c r="N44" s="2564">
        <f t="shared" si="39"/>
        <v>45854</v>
      </c>
      <c r="O44" s="2564">
        <f t="shared" si="40"/>
        <v>45860</v>
      </c>
      <c r="P44" s="2587"/>
      <c r="Q44" s="3006">
        <v>45797</v>
      </c>
      <c r="R44" s="3006">
        <f t="shared" si="41"/>
        <v>45798</v>
      </c>
      <c r="S44" s="2587"/>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row>
    <row r="45" spans="2:226" s="14" customFormat="1" ht="20.100000000000001" hidden="1" customHeight="1">
      <c r="B45" s="2558" t="s">
        <v>3619</v>
      </c>
      <c r="C45" s="2566" t="s">
        <v>4582</v>
      </c>
      <c r="D45" s="2567" t="s">
        <v>4583</v>
      </c>
      <c r="E45" s="2568">
        <v>45810</v>
      </c>
      <c r="F45" s="2563">
        <f t="shared" si="34"/>
        <v>45826</v>
      </c>
      <c r="G45" s="2561" t="s">
        <v>4462</v>
      </c>
      <c r="H45" s="2560" t="s">
        <v>4808</v>
      </c>
      <c r="I45" s="2560">
        <v>45828</v>
      </c>
      <c r="J45" s="2563">
        <f t="shared" si="35"/>
        <v>45843</v>
      </c>
      <c r="K45" s="2563">
        <f t="shared" si="36"/>
        <v>45848</v>
      </c>
      <c r="L45" s="2564">
        <f t="shared" si="37"/>
        <v>45853</v>
      </c>
      <c r="M45" s="2564">
        <f t="shared" si="38"/>
        <v>45858</v>
      </c>
      <c r="N45" s="2564">
        <f t="shared" si="39"/>
        <v>45861</v>
      </c>
      <c r="O45" s="2564">
        <f t="shared" si="40"/>
        <v>45867</v>
      </c>
      <c r="P45" s="2587"/>
      <c r="Q45" s="3006">
        <v>45804</v>
      </c>
      <c r="R45" s="3006">
        <f t="shared" si="41"/>
        <v>45805</v>
      </c>
      <c r="S45" s="2587"/>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row>
    <row r="46" spans="2:226" s="14" customFormat="1" ht="20.100000000000001" hidden="1" customHeight="1">
      <c r="B46" s="2558" t="s">
        <v>3621</v>
      </c>
      <c r="C46" s="2569" t="s">
        <v>4586</v>
      </c>
      <c r="D46" s="2560" t="s">
        <v>4587</v>
      </c>
      <c r="E46" s="2565">
        <v>45813</v>
      </c>
      <c r="F46" s="2562">
        <f t="shared" si="34"/>
        <v>45829</v>
      </c>
      <c r="G46" s="2560" t="s">
        <v>4809</v>
      </c>
      <c r="H46" s="2560" t="s">
        <v>4810</v>
      </c>
      <c r="I46" s="2560">
        <v>45835</v>
      </c>
      <c r="J46" s="2563">
        <f t="shared" si="35"/>
        <v>45850</v>
      </c>
      <c r="K46" s="2563">
        <f t="shared" si="36"/>
        <v>45855</v>
      </c>
      <c r="L46" s="2562">
        <f t="shared" si="37"/>
        <v>45860</v>
      </c>
      <c r="M46" s="2562">
        <f t="shared" si="38"/>
        <v>45865</v>
      </c>
      <c r="N46" s="2562">
        <f t="shared" si="39"/>
        <v>45868</v>
      </c>
      <c r="O46" s="2562">
        <f t="shared" si="40"/>
        <v>45874</v>
      </c>
      <c r="P46" s="2587"/>
      <c r="Q46" s="2617">
        <v>45811</v>
      </c>
      <c r="R46" s="2617">
        <f t="shared" si="41"/>
        <v>45812</v>
      </c>
      <c r="S46" s="2587"/>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row>
    <row r="47" spans="2:226" s="14" customFormat="1" ht="20.100000000000001" hidden="1" customHeight="1">
      <c r="B47" s="2558" t="s">
        <v>3623</v>
      </c>
      <c r="C47" s="2569" t="s">
        <v>4589</v>
      </c>
      <c r="D47" s="2560" t="s">
        <v>4590</v>
      </c>
      <c r="E47" s="2565">
        <v>45819</v>
      </c>
      <c r="F47" s="2562">
        <f t="shared" si="34"/>
        <v>45835</v>
      </c>
      <c r="G47" s="2561" t="s">
        <v>4428</v>
      </c>
      <c r="H47" s="2560" t="s">
        <v>4811</v>
      </c>
      <c r="I47" s="2560">
        <v>45842</v>
      </c>
      <c r="J47" s="2563">
        <f t="shared" si="35"/>
        <v>45857</v>
      </c>
      <c r="K47" s="2563">
        <f t="shared" si="36"/>
        <v>45862</v>
      </c>
      <c r="L47" s="2562">
        <f t="shared" si="37"/>
        <v>45867</v>
      </c>
      <c r="M47" s="2562">
        <f t="shared" si="38"/>
        <v>45872</v>
      </c>
      <c r="N47" s="2562">
        <f t="shared" si="39"/>
        <v>45875</v>
      </c>
      <c r="O47" s="2562">
        <f t="shared" si="40"/>
        <v>45881</v>
      </c>
      <c r="P47" s="2587"/>
      <c r="Q47" s="2617">
        <v>45818</v>
      </c>
      <c r="R47" s="2617">
        <f t="shared" si="41"/>
        <v>45819</v>
      </c>
      <c r="S47" s="2587"/>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row>
    <row r="48" spans="2:226" s="14" customFormat="1" ht="20.100000000000001" hidden="1" customHeight="1">
      <c r="B48" s="2558" t="s">
        <v>3625</v>
      </c>
      <c r="C48" s="2570" t="s">
        <v>4592</v>
      </c>
      <c r="D48" s="2571" t="s">
        <v>4593</v>
      </c>
      <c r="E48" s="2565">
        <v>45829</v>
      </c>
      <c r="F48" s="2562">
        <f t="shared" si="34"/>
        <v>45845</v>
      </c>
      <c r="G48" s="2560" t="s">
        <v>4812</v>
      </c>
      <c r="H48" s="2560" t="s">
        <v>4813</v>
      </c>
      <c r="I48" s="2560">
        <v>45849</v>
      </c>
      <c r="J48" s="2563">
        <f t="shared" si="35"/>
        <v>45864</v>
      </c>
      <c r="K48" s="2563">
        <f t="shared" si="36"/>
        <v>45869</v>
      </c>
      <c r="L48" s="2562">
        <f t="shared" si="37"/>
        <v>45874</v>
      </c>
      <c r="M48" s="2562">
        <f t="shared" si="38"/>
        <v>45879</v>
      </c>
      <c r="N48" s="2562">
        <f t="shared" si="39"/>
        <v>45882</v>
      </c>
      <c r="O48" s="2562">
        <f t="shared" si="40"/>
        <v>45888</v>
      </c>
      <c r="P48" s="2587"/>
      <c r="Q48" s="2617">
        <v>45825</v>
      </c>
      <c r="R48" s="2617">
        <f t="shared" si="41"/>
        <v>45826</v>
      </c>
      <c r="S48" s="2587"/>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row>
    <row r="49" spans="1:226" s="14" customFormat="1" ht="20.100000000000001" hidden="1" customHeight="1">
      <c r="B49" s="2558" t="s">
        <v>3627</v>
      </c>
      <c r="C49" s="2572" t="s">
        <v>1573</v>
      </c>
      <c r="D49" s="2567" t="s">
        <v>4595</v>
      </c>
      <c r="E49" s="2573">
        <v>45832</v>
      </c>
      <c r="F49" s="2563">
        <f t="shared" si="34"/>
        <v>45848</v>
      </c>
      <c r="G49" s="2560" t="s">
        <v>4814</v>
      </c>
      <c r="H49" s="2560" t="s">
        <v>4815</v>
      </c>
      <c r="I49" s="2560">
        <v>45856</v>
      </c>
      <c r="J49" s="2563">
        <f t="shared" si="35"/>
        <v>45871</v>
      </c>
      <c r="K49" s="2563">
        <f t="shared" si="36"/>
        <v>45876</v>
      </c>
      <c r="L49" s="2563">
        <f t="shared" si="37"/>
        <v>45881</v>
      </c>
      <c r="M49" s="2562">
        <f t="shared" si="38"/>
        <v>45886</v>
      </c>
      <c r="N49" s="2562">
        <f t="shared" si="39"/>
        <v>45889</v>
      </c>
      <c r="O49" s="2562">
        <f t="shared" si="40"/>
        <v>45895</v>
      </c>
      <c r="P49" s="2587"/>
      <c r="Q49" s="2617">
        <v>45832</v>
      </c>
      <c r="R49" s="2617">
        <f t="shared" si="41"/>
        <v>45833</v>
      </c>
      <c r="S49" s="2587"/>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row>
    <row r="50" spans="1:226" s="14" customFormat="1" ht="20.100000000000001" hidden="1" customHeight="1">
      <c r="A50" s="69" t="s">
        <v>4578</v>
      </c>
      <c r="B50" s="2558" t="s">
        <v>3629</v>
      </c>
      <c r="C50" s="2572" t="s">
        <v>1573</v>
      </c>
      <c r="D50" s="2567" t="s">
        <v>4597</v>
      </c>
      <c r="E50" s="2573">
        <v>45839</v>
      </c>
      <c r="F50" s="2563">
        <f t="shared" si="34"/>
        <v>45855</v>
      </c>
      <c r="G50" s="2560" t="s">
        <v>4436</v>
      </c>
      <c r="H50" s="2560" t="s">
        <v>4816</v>
      </c>
      <c r="I50" s="2560">
        <v>45863</v>
      </c>
      <c r="J50" s="2563">
        <f t="shared" ref="J50:J51" si="42">I50+15</f>
        <v>45878</v>
      </c>
      <c r="K50" s="2563">
        <f t="shared" ref="K50:K51" si="43">I50+20</f>
        <v>45883</v>
      </c>
      <c r="L50" s="2562">
        <f t="shared" ref="L50:L51" si="44">I50+25</f>
        <v>45888</v>
      </c>
      <c r="M50" s="2562">
        <f t="shared" ref="M50:M51" si="45">I50+30</f>
        <v>45893</v>
      </c>
      <c r="N50" s="2562">
        <f t="shared" ref="N50:N51" si="46">I50+33</f>
        <v>45896</v>
      </c>
      <c r="O50" s="2562">
        <f t="shared" si="40"/>
        <v>45902</v>
      </c>
      <c r="P50" s="2587"/>
      <c r="Q50" s="2617">
        <v>45839</v>
      </c>
      <c r="R50" s="2617">
        <f t="shared" si="41"/>
        <v>45840</v>
      </c>
      <c r="S50" s="2587"/>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row>
    <row r="51" spans="1:226" s="14" customFormat="1" ht="20.100000000000001" hidden="1" customHeight="1">
      <c r="B51" s="2558" t="s">
        <v>4228</v>
      </c>
      <c r="C51" s="2569" t="s">
        <v>4600</v>
      </c>
      <c r="D51" s="2560" t="s">
        <v>4601</v>
      </c>
      <c r="E51" s="2565">
        <v>45854</v>
      </c>
      <c r="F51" s="2562">
        <f t="shared" si="34"/>
        <v>45870</v>
      </c>
      <c r="G51" s="2716" t="s">
        <v>1690</v>
      </c>
      <c r="H51" s="2716" t="s">
        <v>4817</v>
      </c>
      <c r="I51" s="2716">
        <v>45870</v>
      </c>
      <c r="J51" s="2717">
        <f t="shared" si="42"/>
        <v>45885</v>
      </c>
      <c r="K51" s="2717">
        <f t="shared" si="43"/>
        <v>45890</v>
      </c>
      <c r="L51" s="2717">
        <f t="shared" si="44"/>
        <v>45895</v>
      </c>
      <c r="M51" s="2717">
        <f t="shared" si="45"/>
        <v>45900</v>
      </c>
      <c r="N51" s="2717">
        <f t="shared" si="46"/>
        <v>45903</v>
      </c>
      <c r="O51" s="2717">
        <f t="shared" si="40"/>
        <v>45909</v>
      </c>
      <c r="P51" s="2587"/>
      <c r="Q51" s="2617">
        <v>45846</v>
      </c>
      <c r="R51" s="2617">
        <f t="shared" si="41"/>
        <v>45847</v>
      </c>
      <c r="S51" s="2587"/>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row>
    <row r="52" spans="1:226" s="14" customFormat="1" ht="20.100000000000001" hidden="1" customHeight="1">
      <c r="B52" s="2558"/>
      <c r="C52" s="2697"/>
      <c r="D52" s="2698"/>
      <c r="E52" s="2699"/>
      <c r="F52" s="2700"/>
      <c r="G52" s="2698"/>
      <c r="H52" s="2698"/>
      <c r="I52" s="2698"/>
      <c r="J52" s="2700"/>
      <c r="K52" s="2700"/>
      <c r="L52" s="2700"/>
      <c r="M52" s="2700"/>
      <c r="N52" s="2700"/>
      <c r="O52" s="2700"/>
      <c r="P52" s="2587"/>
      <c r="Q52" s="2617"/>
      <c r="R52" s="2617"/>
      <c r="S52" s="2587"/>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c r="HH52" s="120"/>
      <c r="HI52" s="120"/>
      <c r="HJ52" s="120"/>
      <c r="HK52" s="120"/>
      <c r="HL52" s="120"/>
      <c r="HM52" s="120"/>
      <c r="HN52" s="120"/>
      <c r="HO52" s="120"/>
      <c r="HP52" s="120"/>
      <c r="HQ52" s="120"/>
      <c r="HR52" s="120"/>
    </row>
    <row r="53" spans="1:226" s="14" customFormat="1" ht="20.100000000000001" hidden="1" customHeight="1">
      <c r="B53" s="2558"/>
      <c r="C53" s="2697"/>
      <c r="D53" s="2698"/>
      <c r="E53" s="2699"/>
      <c r="F53" s="2700"/>
      <c r="G53" s="2698"/>
      <c r="H53" s="2698"/>
      <c r="I53" s="2698"/>
      <c r="J53" s="4628" t="s">
        <v>4769</v>
      </c>
      <c r="K53" s="4628"/>
      <c r="L53" s="2700"/>
      <c r="M53" s="2700"/>
      <c r="N53" s="2700"/>
      <c r="O53" s="2700"/>
      <c r="P53" s="2587"/>
      <c r="Q53" s="2617"/>
      <c r="R53" s="2617"/>
      <c r="S53" s="2587"/>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c r="HH53" s="120"/>
      <c r="HI53" s="120"/>
      <c r="HJ53" s="120"/>
      <c r="HK53" s="120"/>
      <c r="HL53" s="120"/>
      <c r="HM53" s="120"/>
      <c r="HN53" s="120"/>
      <c r="HO53" s="120"/>
      <c r="HP53" s="120"/>
      <c r="HQ53" s="120"/>
      <c r="HR53" s="120"/>
    </row>
    <row r="54" spans="1:226" s="14" customFormat="1" ht="20.100000000000001" hidden="1" customHeight="1">
      <c r="B54" s="2558"/>
      <c r="C54" s="2697"/>
      <c r="D54" s="2698"/>
      <c r="E54" s="2699"/>
      <c r="F54" s="2700"/>
      <c r="G54" s="2698"/>
      <c r="H54" s="2698"/>
      <c r="I54" s="2698"/>
      <c r="J54" s="2700"/>
      <c r="K54" s="2700"/>
      <c r="L54" s="2700"/>
      <c r="M54" s="2700"/>
      <c r="N54" s="2700"/>
      <c r="O54" s="2700"/>
      <c r="P54" s="2587"/>
      <c r="Q54" s="2617"/>
      <c r="R54" s="2617"/>
      <c r="S54" s="2587"/>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c r="HH54" s="120"/>
      <c r="HI54" s="120"/>
      <c r="HJ54" s="120"/>
      <c r="HK54" s="120"/>
      <c r="HL54" s="120"/>
      <c r="HM54" s="120"/>
      <c r="HN54" s="120"/>
      <c r="HO54" s="120"/>
      <c r="HP54" s="120"/>
      <c r="HQ54" s="120"/>
      <c r="HR54" s="120"/>
    </row>
    <row r="55" spans="1:226" s="14" customFormat="1" ht="20.100000000000001" hidden="1" customHeight="1">
      <c r="B55" s="2558"/>
      <c r="C55" s="2999"/>
      <c r="D55" s="3000"/>
      <c r="E55" s="2549" t="s">
        <v>100</v>
      </c>
      <c r="F55" s="2550" t="s">
        <v>4567</v>
      </c>
      <c r="G55" s="2556" t="s">
        <v>4800</v>
      </c>
      <c r="H55" s="2556" t="s">
        <v>1718</v>
      </c>
      <c r="I55" s="2556" t="s">
        <v>4568</v>
      </c>
      <c r="J55" s="2719" t="s">
        <v>381</v>
      </c>
      <c r="K55" s="2719" t="s">
        <v>908</v>
      </c>
      <c r="L55" s="2556" t="s">
        <v>314</v>
      </c>
      <c r="M55" s="2556" t="s">
        <v>4771</v>
      </c>
      <c r="N55" s="2556" t="s">
        <v>4772</v>
      </c>
      <c r="O55" s="2556" t="s">
        <v>4773</v>
      </c>
      <c r="P55" s="2587"/>
      <c r="Q55" s="3001" t="s">
        <v>4187</v>
      </c>
      <c r="R55" s="3001" t="s">
        <v>4188</v>
      </c>
      <c r="S55" s="2587"/>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c r="HH55" s="120"/>
      <c r="HI55" s="120"/>
      <c r="HJ55" s="120"/>
      <c r="HK55" s="120"/>
      <c r="HL55" s="120"/>
      <c r="HM55" s="120"/>
      <c r="HN55" s="120"/>
      <c r="HO55" s="120"/>
      <c r="HP55" s="120"/>
      <c r="HQ55" s="120"/>
      <c r="HR55" s="120"/>
    </row>
    <row r="56" spans="1:226" s="14" customFormat="1" ht="20.100000000000001" hidden="1" customHeight="1">
      <c r="B56" s="2558"/>
      <c r="C56" s="3007" t="s">
        <v>4608</v>
      </c>
      <c r="D56" s="3008" t="s">
        <v>4570</v>
      </c>
      <c r="E56" s="2549"/>
      <c r="F56" s="2702" t="s">
        <v>4610</v>
      </c>
      <c r="G56" s="2550"/>
      <c r="H56" s="2550"/>
      <c r="I56" s="2702"/>
      <c r="J56" s="2720" t="s">
        <v>3709</v>
      </c>
      <c r="K56" s="2720" t="s">
        <v>1920</v>
      </c>
      <c r="L56" s="2702" t="s">
        <v>4245</v>
      </c>
      <c r="M56" s="2702" t="s">
        <v>4804</v>
      </c>
      <c r="N56" s="2702" t="s">
        <v>4805</v>
      </c>
      <c r="O56" s="2702" t="s">
        <v>4806</v>
      </c>
      <c r="P56" s="2587"/>
      <c r="Q56" s="2617"/>
      <c r="R56" s="2617"/>
      <c r="S56" s="2587"/>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row>
    <row r="57" spans="1:226" s="14" customFormat="1" ht="20.100000000000001" hidden="1" customHeight="1">
      <c r="B57" s="2558" t="s">
        <v>3633</v>
      </c>
      <c r="C57" s="2692" t="s">
        <v>4612</v>
      </c>
      <c r="D57" s="2693" t="s">
        <v>4681</v>
      </c>
      <c r="E57" s="2694">
        <v>45858</v>
      </c>
      <c r="F57" s="2695">
        <f t="shared" ref="F57:F65" si="47">E57+12</f>
        <v>45870</v>
      </c>
      <c r="G57" s="2693" t="s">
        <v>1690</v>
      </c>
      <c r="H57" s="2693" t="s">
        <v>4818</v>
      </c>
      <c r="I57" s="2693">
        <v>45877</v>
      </c>
      <c r="J57" s="2718">
        <f t="shared" ref="J57" si="48">I57+15</f>
        <v>45892</v>
      </c>
      <c r="K57" s="2718">
        <f t="shared" ref="K57" si="49">I57+20</f>
        <v>45897</v>
      </c>
      <c r="L57" s="2696">
        <f t="shared" ref="L57" si="50">I57+25</f>
        <v>45902</v>
      </c>
      <c r="M57" s="2696">
        <f t="shared" ref="M57" si="51">I57+30</f>
        <v>45907</v>
      </c>
      <c r="N57" s="2696">
        <f t="shared" ref="N57" si="52">I57+33</f>
        <v>45910</v>
      </c>
      <c r="O57" s="2696">
        <f>I57+39</f>
        <v>45916</v>
      </c>
      <c r="P57" s="2587"/>
      <c r="Q57" s="2617">
        <v>45850</v>
      </c>
      <c r="R57" s="2617">
        <f t="shared" ref="R57:R62" si="53">Q57+1</f>
        <v>45851</v>
      </c>
      <c r="S57" s="2587"/>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c r="HH57" s="120"/>
      <c r="HI57" s="120"/>
      <c r="HJ57" s="120"/>
      <c r="HK57" s="120"/>
      <c r="HL57" s="120"/>
      <c r="HM57" s="120"/>
      <c r="HN57" s="120"/>
      <c r="HO57" s="120"/>
      <c r="HP57" s="120"/>
      <c r="HQ57" s="120"/>
      <c r="HR57" s="120"/>
    </row>
    <row r="58" spans="1:226" s="14" customFormat="1" ht="20.100000000000001" hidden="1" customHeight="1">
      <c r="B58" s="2558" t="s">
        <v>3637</v>
      </c>
      <c r="C58" s="2724" t="s">
        <v>1573</v>
      </c>
      <c r="D58" s="2577" t="s">
        <v>4683</v>
      </c>
      <c r="E58" s="2573">
        <v>45857</v>
      </c>
      <c r="F58" s="2721">
        <f t="shared" si="47"/>
        <v>45869</v>
      </c>
      <c r="G58" s="2560"/>
      <c r="H58" s="2560"/>
      <c r="I58" s="2560"/>
      <c r="J58" s="2563"/>
      <c r="K58" s="2563"/>
      <c r="L58" s="2562"/>
      <c r="M58" s="2562"/>
      <c r="N58" s="2562"/>
      <c r="O58" s="2562"/>
      <c r="P58" s="2587"/>
      <c r="Q58" s="2617">
        <v>45857</v>
      </c>
      <c r="R58" s="2617">
        <f t="shared" si="53"/>
        <v>45858</v>
      </c>
      <c r="S58" s="2587"/>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c r="HH58" s="120"/>
      <c r="HI58" s="120"/>
      <c r="HJ58" s="120"/>
      <c r="HK58" s="120"/>
      <c r="HL58" s="120"/>
      <c r="HM58" s="120"/>
      <c r="HN58" s="120"/>
      <c r="HO58" s="120"/>
      <c r="HP58" s="120"/>
      <c r="HQ58" s="120"/>
      <c r="HR58" s="120"/>
    </row>
    <row r="59" spans="1:226" s="14" customFormat="1" ht="20.100000000000001" hidden="1" customHeight="1">
      <c r="B59" s="2558" t="s">
        <v>3639</v>
      </c>
      <c r="C59" s="2569" t="s">
        <v>4616</v>
      </c>
      <c r="D59" s="2560" t="s">
        <v>4684</v>
      </c>
      <c r="E59" s="2565">
        <v>45869</v>
      </c>
      <c r="F59" s="2695">
        <f t="shared" si="47"/>
        <v>45881</v>
      </c>
      <c r="G59" s="2560" t="s">
        <v>1966</v>
      </c>
      <c r="H59" s="2560" t="s">
        <v>4819</v>
      </c>
      <c r="I59" s="2560">
        <v>45884</v>
      </c>
      <c r="J59" s="2563">
        <f t="shared" ref="J59:J63" si="54">I59+15</f>
        <v>45899</v>
      </c>
      <c r="K59" s="2563">
        <f t="shared" ref="K59:K63" si="55">I59+20</f>
        <v>45904</v>
      </c>
      <c r="L59" s="2562">
        <f t="shared" ref="L59:L63" si="56">I59+25</f>
        <v>45909</v>
      </c>
      <c r="M59" s="2562">
        <f t="shared" ref="M59:M63" si="57">I59+30</f>
        <v>45914</v>
      </c>
      <c r="N59" s="2562">
        <f t="shared" ref="N59:N63" si="58">I59+33</f>
        <v>45917</v>
      </c>
      <c r="O59" s="2562">
        <f t="shared" ref="O59:O78" si="59">I59+39</f>
        <v>45923</v>
      </c>
      <c r="P59" s="2587"/>
      <c r="Q59" s="2617">
        <v>45864</v>
      </c>
      <c r="R59" s="2617">
        <f t="shared" si="53"/>
        <v>45865</v>
      </c>
      <c r="S59" s="2587"/>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row>
    <row r="60" spans="1:226" s="14" customFormat="1" ht="20.100000000000001" hidden="1" customHeight="1">
      <c r="B60" s="2558" t="s">
        <v>3641</v>
      </c>
      <c r="C60" s="2569" t="s">
        <v>4686</v>
      </c>
      <c r="D60" s="2560" t="s">
        <v>4687</v>
      </c>
      <c r="E60" s="2565">
        <v>45881</v>
      </c>
      <c r="F60" s="2695">
        <f t="shared" si="47"/>
        <v>45893</v>
      </c>
      <c r="G60" s="2560" t="s">
        <v>1684</v>
      </c>
      <c r="H60" s="2560" t="s">
        <v>4820</v>
      </c>
      <c r="I60" s="2560">
        <v>45891</v>
      </c>
      <c r="J60" s="2563">
        <f t="shared" si="54"/>
        <v>45906</v>
      </c>
      <c r="K60" s="2563">
        <f t="shared" si="55"/>
        <v>45911</v>
      </c>
      <c r="L60" s="2562">
        <f t="shared" si="56"/>
        <v>45916</v>
      </c>
      <c r="M60" s="2562">
        <f t="shared" si="57"/>
        <v>45921</v>
      </c>
      <c r="N60" s="2562">
        <f t="shared" si="58"/>
        <v>45924</v>
      </c>
      <c r="O60" s="2562">
        <f t="shared" si="59"/>
        <v>45930</v>
      </c>
      <c r="P60" s="2587"/>
      <c r="Q60" s="2617">
        <v>45871</v>
      </c>
      <c r="R60" s="2617">
        <f t="shared" si="53"/>
        <v>45872</v>
      </c>
      <c r="S60" s="2587"/>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c r="HH60" s="120"/>
      <c r="HI60" s="120"/>
      <c r="HJ60" s="120"/>
      <c r="HK60" s="120"/>
      <c r="HL60" s="120"/>
      <c r="HM60" s="120"/>
      <c r="HN60" s="120"/>
      <c r="HO60" s="120"/>
      <c r="HP60" s="120"/>
      <c r="HQ60" s="120"/>
      <c r="HR60" s="120"/>
    </row>
    <row r="61" spans="1:226" s="14" customFormat="1" ht="20.100000000000001" hidden="1" customHeight="1">
      <c r="B61" s="2558" t="s">
        <v>3643</v>
      </c>
      <c r="C61" s="2724" t="s">
        <v>1573</v>
      </c>
      <c r="D61" s="2577" t="s">
        <v>4689</v>
      </c>
      <c r="E61" s="2573">
        <v>45878</v>
      </c>
      <c r="F61" s="2721">
        <f t="shared" si="47"/>
        <v>45890</v>
      </c>
      <c r="G61" s="2560" t="s">
        <v>4462</v>
      </c>
      <c r="H61" s="2560" t="s">
        <v>4821</v>
      </c>
      <c r="I61" s="2560">
        <v>45898</v>
      </c>
      <c r="J61" s="2563">
        <f t="shared" si="54"/>
        <v>45913</v>
      </c>
      <c r="K61" s="2563">
        <f t="shared" si="55"/>
        <v>45918</v>
      </c>
      <c r="L61" s="2562">
        <f t="shared" si="56"/>
        <v>45923</v>
      </c>
      <c r="M61" s="2562">
        <f t="shared" si="57"/>
        <v>45928</v>
      </c>
      <c r="N61" s="2562">
        <f t="shared" si="58"/>
        <v>45931</v>
      </c>
      <c r="O61" s="2562">
        <f t="shared" si="59"/>
        <v>45937</v>
      </c>
      <c r="P61" s="2587"/>
      <c r="Q61" s="2617">
        <v>45878</v>
      </c>
      <c r="R61" s="2617">
        <f t="shared" si="53"/>
        <v>45879</v>
      </c>
      <c r="S61" s="2587"/>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row>
    <row r="62" spans="1:226" s="14" customFormat="1" ht="20.100000000000001" hidden="1" customHeight="1">
      <c r="B62" s="2558" t="s">
        <v>3645</v>
      </c>
      <c r="C62" s="2569" t="s">
        <v>4691</v>
      </c>
      <c r="D62" s="2560" t="s">
        <v>4692</v>
      </c>
      <c r="E62" s="2565">
        <v>45889</v>
      </c>
      <c r="F62" s="2695">
        <f t="shared" si="47"/>
        <v>45901</v>
      </c>
      <c r="G62" s="2560" t="s">
        <v>1577</v>
      </c>
      <c r="H62" s="2560" t="s">
        <v>4822</v>
      </c>
      <c r="I62" s="2560">
        <v>45905</v>
      </c>
      <c r="J62" s="2563">
        <f t="shared" si="54"/>
        <v>45920</v>
      </c>
      <c r="K62" s="2563">
        <f t="shared" si="55"/>
        <v>45925</v>
      </c>
      <c r="L62" s="2562">
        <f t="shared" si="56"/>
        <v>45930</v>
      </c>
      <c r="M62" s="2562">
        <f t="shared" si="57"/>
        <v>45935</v>
      </c>
      <c r="N62" s="2562">
        <f t="shared" si="58"/>
        <v>45938</v>
      </c>
      <c r="O62" s="2562">
        <f t="shared" si="59"/>
        <v>45944</v>
      </c>
      <c r="P62" s="2587"/>
      <c r="Q62" s="2617">
        <v>45885</v>
      </c>
      <c r="R62" s="2617">
        <f t="shared" si="53"/>
        <v>45886</v>
      </c>
      <c r="S62" s="2587"/>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c r="HH62" s="120"/>
      <c r="HI62" s="120"/>
      <c r="HJ62" s="120"/>
      <c r="HK62" s="120"/>
      <c r="HL62" s="120"/>
      <c r="HM62" s="120"/>
      <c r="HN62" s="120"/>
      <c r="HO62" s="120"/>
      <c r="HP62" s="120"/>
      <c r="HQ62" s="120"/>
      <c r="HR62" s="120"/>
    </row>
    <row r="63" spans="1:226" s="14" customFormat="1" ht="20.100000000000001" hidden="1" customHeight="1">
      <c r="B63" s="2558" t="s">
        <v>3647</v>
      </c>
      <c r="C63" s="2569" t="s">
        <v>4612</v>
      </c>
      <c r="D63" s="2560" t="s">
        <v>4695</v>
      </c>
      <c r="E63" s="2565">
        <v>45898</v>
      </c>
      <c r="F63" s="2695">
        <f t="shared" si="47"/>
        <v>45910</v>
      </c>
      <c r="G63" s="2560" t="s">
        <v>4782</v>
      </c>
      <c r="H63" s="2561" t="s">
        <v>4823</v>
      </c>
      <c r="I63" s="2560">
        <v>45912</v>
      </c>
      <c r="J63" s="2563">
        <f t="shared" si="54"/>
        <v>45927</v>
      </c>
      <c r="K63" s="2563">
        <f t="shared" si="55"/>
        <v>45932</v>
      </c>
      <c r="L63" s="2562">
        <f t="shared" si="56"/>
        <v>45937</v>
      </c>
      <c r="M63" s="2562">
        <f t="shared" si="57"/>
        <v>45942</v>
      </c>
      <c r="N63" s="2562">
        <f t="shared" si="58"/>
        <v>45945</v>
      </c>
      <c r="O63" s="2562">
        <f t="shared" si="59"/>
        <v>45951</v>
      </c>
      <c r="P63" s="2587"/>
      <c r="Q63" s="2617">
        <v>45892</v>
      </c>
      <c r="R63" s="2617">
        <f t="shared" ref="R63:R68" si="60">Q63+1</f>
        <v>45893</v>
      </c>
      <c r="S63" s="2587"/>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row>
    <row r="64" spans="1:226" s="14" customFormat="1" ht="20.100000000000001" hidden="1" customHeight="1">
      <c r="B64" s="2558" t="s">
        <v>3649</v>
      </c>
      <c r="C64" s="2569" t="s">
        <v>4616</v>
      </c>
      <c r="D64" s="2560" t="s">
        <v>4696</v>
      </c>
      <c r="E64" s="2565">
        <v>45909</v>
      </c>
      <c r="F64" s="2562">
        <f t="shared" si="47"/>
        <v>45921</v>
      </c>
      <c r="G64" s="2560" t="s">
        <v>4812</v>
      </c>
      <c r="H64" s="2560" t="s">
        <v>4824</v>
      </c>
      <c r="I64" s="2560">
        <v>45919</v>
      </c>
      <c r="J64" s="2563">
        <f t="shared" ref="J64:J73" si="61">I64+15</f>
        <v>45934</v>
      </c>
      <c r="K64" s="2563">
        <f t="shared" ref="K64:K73" si="62">I64+20</f>
        <v>45939</v>
      </c>
      <c r="L64" s="2562">
        <f t="shared" ref="L64:L73" si="63">I64+25</f>
        <v>45944</v>
      </c>
      <c r="M64" s="2562">
        <f t="shared" ref="M64:M73" si="64">I64+30</f>
        <v>45949</v>
      </c>
      <c r="N64" s="2562">
        <f t="shared" ref="N64:N73" si="65">I64+33</f>
        <v>45952</v>
      </c>
      <c r="O64" s="2562">
        <f t="shared" si="59"/>
        <v>45958</v>
      </c>
      <c r="P64" s="2587"/>
      <c r="Q64" s="2617">
        <v>45899</v>
      </c>
      <c r="R64" s="2617">
        <f t="shared" si="60"/>
        <v>45900</v>
      </c>
      <c r="S64" s="2587"/>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c r="HH64" s="120"/>
      <c r="HI64" s="120"/>
      <c r="HJ64" s="120"/>
      <c r="HK64" s="120"/>
      <c r="HL64" s="120"/>
      <c r="HM64" s="120"/>
      <c r="HN64" s="120"/>
      <c r="HO64" s="120"/>
      <c r="HP64" s="120"/>
      <c r="HQ64" s="120"/>
      <c r="HR64" s="120"/>
    </row>
    <row r="65" spans="2:226" s="14" customFormat="1" ht="20.100000000000001" hidden="1" customHeight="1">
      <c r="B65" s="2558" t="s">
        <v>3651</v>
      </c>
      <c r="C65" s="2569" t="s">
        <v>1997</v>
      </c>
      <c r="D65" s="2560" t="s">
        <v>4698</v>
      </c>
      <c r="E65" s="2565">
        <v>45914</v>
      </c>
      <c r="F65" s="2562">
        <f t="shared" si="47"/>
        <v>45926</v>
      </c>
      <c r="G65" s="2560" t="s">
        <v>4814</v>
      </c>
      <c r="H65" s="2560" t="s">
        <v>4825</v>
      </c>
      <c r="I65" s="2560">
        <v>45927</v>
      </c>
      <c r="J65" s="2563">
        <f t="shared" si="61"/>
        <v>45942</v>
      </c>
      <c r="K65" s="2563">
        <f t="shared" si="62"/>
        <v>45947</v>
      </c>
      <c r="L65" s="2562">
        <f t="shared" si="63"/>
        <v>45952</v>
      </c>
      <c r="M65" s="2562">
        <f t="shared" si="64"/>
        <v>45957</v>
      </c>
      <c r="N65" s="2562">
        <f t="shared" si="65"/>
        <v>45960</v>
      </c>
      <c r="O65" s="2562">
        <f t="shared" si="59"/>
        <v>45966</v>
      </c>
      <c r="P65" s="2587"/>
      <c r="Q65" s="2617">
        <v>45906</v>
      </c>
      <c r="R65" s="2617">
        <f t="shared" si="60"/>
        <v>45907</v>
      </c>
      <c r="S65" s="2587"/>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row>
    <row r="66" spans="2:226" s="14" customFormat="1" ht="20.100000000000001" hidden="1" customHeight="1">
      <c r="B66" s="2558" t="s">
        <v>3653</v>
      </c>
      <c r="C66" s="2575" t="s">
        <v>1681</v>
      </c>
      <c r="D66" s="2574" t="s">
        <v>4700</v>
      </c>
      <c r="E66" s="2568">
        <v>45915</v>
      </c>
      <c r="F66" s="2837" t="s">
        <v>1581</v>
      </c>
      <c r="G66" s="2577" t="s">
        <v>1573</v>
      </c>
      <c r="H66" s="2577" t="s">
        <v>4826</v>
      </c>
      <c r="I66" s="2574">
        <v>45933</v>
      </c>
      <c r="J66" s="2563">
        <f t="shared" si="61"/>
        <v>45948</v>
      </c>
      <c r="K66" s="2563">
        <f t="shared" si="62"/>
        <v>45953</v>
      </c>
      <c r="L66" s="2563">
        <f t="shared" si="63"/>
        <v>45958</v>
      </c>
      <c r="M66" s="2563">
        <f t="shared" si="64"/>
        <v>45963</v>
      </c>
      <c r="N66" s="2563">
        <f>I66+33</f>
        <v>45966</v>
      </c>
      <c r="O66" s="2563">
        <f t="shared" si="59"/>
        <v>45972</v>
      </c>
      <c r="P66" s="2587"/>
      <c r="Q66" s="2617">
        <v>45913</v>
      </c>
      <c r="R66" s="2617">
        <f t="shared" si="60"/>
        <v>45914</v>
      </c>
      <c r="S66" s="2587"/>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row>
    <row r="67" spans="2:226" s="14" customFormat="1" ht="20.100000000000001" hidden="1" customHeight="1">
      <c r="B67" s="2558" t="s">
        <v>3655</v>
      </c>
      <c r="C67" s="2575" t="s">
        <v>4691</v>
      </c>
      <c r="D67" s="2574" t="s">
        <v>4702</v>
      </c>
      <c r="E67" s="2568">
        <v>45925</v>
      </c>
      <c r="F67" s="2837" t="s">
        <v>1581</v>
      </c>
      <c r="G67" s="2838" t="s">
        <v>4436</v>
      </c>
      <c r="H67" s="2560" t="s">
        <v>4827</v>
      </c>
      <c r="I67" s="2560">
        <v>45940</v>
      </c>
      <c r="J67" s="2563">
        <f t="shared" si="61"/>
        <v>45955</v>
      </c>
      <c r="K67" s="2563">
        <f t="shared" si="62"/>
        <v>45960</v>
      </c>
      <c r="L67" s="2562">
        <f t="shared" si="63"/>
        <v>45965</v>
      </c>
      <c r="M67" s="2562">
        <f t="shared" si="64"/>
        <v>45970</v>
      </c>
      <c r="N67" s="2562">
        <f t="shared" si="65"/>
        <v>45973</v>
      </c>
      <c r="O67" s="2562">
        <f t="shared" si="59"/>
        <v>45979</v>
      </c>
      <c r="P67" s="2587"/>
      <c r="Q67" s="2617">
        <v>45920</v>
      </c>
      <c r="R67" s="2617">
        <f t="shared" si="60"/>
        <v>45921</v>
      </c>
      <c r="S67" s="2587"/>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c r="HH67" s="120"/>
      <c r="HI67" s="120"/>
      <c r="HJ67" s="120"/>
      <c r="HK67" s="120"/>
      <c r="HL67" s="120"/>
      <c r="HM67" s="120"/>
      <c r="HN67" s="120"/>
      <c r="HO67" s="120"/>
      <c r="HP67" s="120"/>
      <c r="HQ67" s="120"/>
      <c r="HR67" s="120"/>
    </row>
    <row r="68" spans="2:226" s="14" customFormat="1" ht="20.100000000000001" hidden="1" customHeight="1">
      <c r="B68" s="2558" t="s">
        <v>3657</v>
      </c>
      <c r="C68" s="2803" t="s">
        <v>1681</v>
      </c>
      <c r="D68" s="2561" t="s">
        <v>4704</v>
      </c>
      <c r="E68" s="2561">
        <v>45924</v>
      </c>
      <c r="F68" s="2562">
        <f t="shared" ref="F68" si="66">E68+12</f>
        <v>45936</v>
      </c>
      <c r="G68" s="2560" t="s">
        <v>4462</v>
      </c>
      <c r="H68" s="2560" t="s">
        <v>4828</v>
      </c>
      <c r="I68" s="2560">
        <v>45947</v>
      </c>
      <c r="J68" s="2563">
        <f t="shared" si="61"/>
        <v>45962</v>
      </c>
      <c r="K68" s="2563">
        <f t="shared" si="62"/>
        <v>45967</v>
      </c>
      <c r="L68" s="2562">
        <f t="shared" si="63"/>
        <v>45972</v>
      </c>
      <c r="M68" s="2562">
        <f t="shared" si="64"/>
        <v>45977</v>
      </c>
      <c r="N68" s="2562">
        <f t="shared" si="65"/>
        <v>45980</v>
      </c>
      <c r="O68" s="2562">
        <f t="shared" si="59"/>
        <v>45986</v>
      </c>
      <c r="P68" s="2587"/>
      <c r="Q68" s="2617">
        <v>45927</v>
      </c>
      <c r="R68" s="2617">
        <f t="shared" si="60"/>
        <v>45928</v>
      </c>
      <c r="S68" s="2587"/>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c r="HH68" s="120"/>
      <c r="HI68" s="120"/>
      <c r="HJ68" s="120"/>
      <c r="HK68" s="120"/>
      <c r="HL68" s="120"/>
      <c r="HM68" s="120"/>
      <c r="HN68" s="120"/>
      <c r="HO68" s="120"/>
      <c r="HP68" s="120"/>
      <c r="HQ68" s="120"/>
      <c r="HR68" s="120"/>
    </row>
    <row r="69" spans="2:226" s="14" customFormat="1" ht="20.100000000000001" hidden="1" customHeight="1">
      <c r="B69" s="2558" t="s">
        <v>3659</v>
      </c>
      <c r="C69" s="2569" t="s">
        <v>4691</v>
      </c>
      <c r="D69" s="2560" t="s">
        <v>4706</v>
      </c>
      <c r="E69" s="2565">
        <v>45936</v>
      </c>
      <c r="F69" s="2562">
        <f t="shared" ref="F69:F78" si="67">E69+12</f>
        <v>45948</v>
      </c>
      <c r="G69" s="2560" t="s">
        <v>4784</v>
      </c>
      <c r="H69" s="2560" t="s">
        <v>4829</v>
      </c>
      <c r="I69" s="2560">
        <v>45954</v>
      </c>
      <c r="J69" s="2563">
        <f t="shared" si="61"/>
        <v>45969</v>
      </c>
      <c r="K69" s="2563">
        <f t="shared" si="62"/>
        <v>45974</v>
      </c>
      <c r="L69" s="2562">
        <f t="shared" si="63"/>
        <v>45979</v>
      </c>
      <c r="M69" s="2562">
        <f t="shared" si="64"/>
        <v>45984</v>
      </c>
      <c r="N69" s="2562">
        <f t="shared" si="65"/>
        <v>45987</v>
      </c>
      <c r="O69" s="2562">
        <f t="shared" si="59"/>
        <v>45993</v>
      </c>
      <c r="P69" s="2587"/>
      <c r="Q69" s="2617">
        <v>45934</v>
      </c>
      <c r="R69" s="2617">
        <f t="shared" ref="R69:R77" si="68">Q69+1</f>
        <v>45935</v>
      </c>
      <c r="S69" s="2587"/>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row>
    <row r="70" spans="2:226" s="14" customFormat="1" ht="20.100000000000001" hidden="1" customHeight="1">
      <c r="B70" s="2558" t="s">
        <v>4233</v>
      </c>
      <c r="C70" s="2569" t="s">
        <v>4612</v>
      </c>
      <c r="D70" s="2560" t="s">
        <v>4708</v>
      </c>
      <c r="E70" s="2565">
        <v>45942</v>
      </c>
      <c r="F70" s="2562">
        <f t="shared" si="67"/>
        <v>45954</v>
      </c>
      <c r="G70" s="2560" t="s">
        <v>4723</v>
      </c>
      <c r="H70" s="2560" t="s">
        <v>4830</v>
      </c>
      <c r="I70" s="2560">
        <v>45961</v>
      </c>
      <c r="J70" s="2563">
        <f t="shared" si="61"/>
        <v>45976</v>
      </c>
      <c r="K70" s="2563">
        <f t="shared" si="62"/>
        <v>45981</v>
      </c>
      <c r="L70" s="2562">
        <f t="shared" si="63"/>
        <v>45986</v>
      </c>
      <c r="M70" s="2562">
        <f t="shared" si="64"/>
        <v>45991</v>
      </c>
      <c r="N70" s="2562">
        <f t="shared" si="65"/>
        <v>45994</v>
      </c>
      <c r="O70" s="2562">
        <f t="shared" si="59"/>
        <v>46000</v>
      </c>
      <c r="P70" s="2587"/>
      <c r="Q70" s="2617">
        <v>45941</v>
      </c>
      <c r="R70" s="2617">
        <f t="shared" si="68"/>
        <v>45942</v>
      </c>
      <c r="S70" s="2587"/>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c r="HO70" s="120"/>
      <c r="HP70" s="120"/>
      <c r="HQ70" s="120"/>
      <c r="HR70" s="120"/>
    </row>
    <row r="71" spans="2:226" s="14" customFormat="1" ht="20.100000000000001" hidden="1" customHeight="1">
      <c r="B71" s="2558" t="s">
        <v>4234</v>
      </c>
      <c r="C71" s="2803" t="s">
        <v>4616</v>
      </c>
      <c r="D71" s="2560" t="s">
        <v>4710</v>
      </c>
      <c r="E71" s="2561">
        <v>45951</v>
      </c>
      <c r="F71" s="2562">
        <f t="shared" si="67"/>
        <v>45963</v>
      </c>
      <c r="G71" s="2561" t="s">
        <v>1684</v>
      </c>
      <c r="H71" s="2560" t="s">
        <v>4831</v>
      </c>
      <c r="I71" s="2560">
        <v>45968</v>
      </c>
      <c r="J71" s="2563">
        <f t="shared" si="61"/>
        <v>45983</v>
      </c>
      <c r="K71" s="2563">
        <f t="shared" si="62"/>
        <v>45988</v>
      </c>
      <c r="L71" s="2562">
        <f t="shared" si="63"/>
        <v>45993</v>
      </c>
      <c r="M71" s="2562">
        <f t="shared" si="64"/>
        <v>45998</v>
      </c>
      <c r="N71" s="2562">
        <f t="shared" si="65"/>
        <v>46001</v>
      </c>
      <c r="O71" s="2562">
        <f t="shared" si="59"/>
        <v>46007</v>
      </c>
      <c r="P71" s="2587"/>
      <c r="Q71" s="2617">
        <v>45948</v>
      </c>
      <c r="R71" s="2617">
        <f t="shared" si="68"/>
        <v>45949</v>
      </c>
      <c r="S71" s="2587"/>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c r="HH71" s="120"/>
      <c r="HI71" s="120"/>
      <c r="HJ71" s="120"/>
      <c r="HK71" s="120"/>
      <c r="HL71" s="120"/>
      <c r="HM71" s="120"/>
      <c r="HN71" s="120"/>
      <c r="HO71" s="120"/>
      <c r="HP71" s="120"/>
      <c r="HQ71" s="120"/>
      <c r="HR71" s="120"/>
    </row>
    <row r="72" spans="2:226" s="14" customFormat="1" ht="20.100000000000001" hidden="1" customHeight="1">
      <c r="B72" s="1971" t="s">
        <v>4235</v>
      </c>
      <c r="C72" s="1844" t="s">
        <v>1997</v>
      </c>
      <c r="D72" s="622" t="s">
        <v>4711</v>
      </c>
      <c r="E72" s="614">
        <v>45956</v>
      </c>
      <c r="F72" s="2562">
        <f t="shared" si="67"/>
        <v>45968</v>
      </c>
      <c r="G72" s="622" t="s">
        <v>1577</v>
      </c>
      <c r="H72" s="622" t="s">
        <v>4832</v>
      </c>
      <c r="I72" s="622">
        <v>45975</v>
      </c>
      <c r="J72" s="1985">
        <f t="shared" si="61"/>
        <v>45990</v>
      </c>
      <c r="K72" s="1985">
        <f t="shared" si="62"/>
        <v>45995</v>
      </c>
      <c r="L72" s="1948">
        <f t="shared" si="63"/>
        <v>46000</v>
      </c>
      <c r="M72" s="1948">
        <f t="shared" si="64"/>
        <v>46005</v>
      </c>
      <c r="N72" s="1948">
        <f t="shared" si="65"/>
        <v>46008</v>
      </c>
      <c r="O72" s="1948">
        <f t="shared" si="59"/>
        <v>46014</v>
      </c>
      <c r="P72" s="120"/>
      <c r="Q72" s="2617">
        <v>45955</v>
      </c>
      <c r="R72" s="2617">
        <f t="shared" si="68"/>
        <v>45956</v>
      </c>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row>
    <row r="73" spans="2:226" s="14" customFormat="1" ht="20.100000000000001" hidden="1" customHeight="1">
      <c r="B73" s="1971" t="s">
        <v>4236</v>
      </c>
      <c r="C73" s="1844" t="s">
        <v>1681</v>
      </c>
      <c r="D73" s="622" t="s">
        <v>4713</v>
      </c>
      <c r="E73" s="614">
        <v>45963</v>
      </c>
      <c r="F73" s="3039" t="s">
        <v>1581</v>
      </c>
      <c r="G73" s="2948" t="s">
        <v>4782</v>
      </c>
      <c r="H73" s="2948" t="s">
        <v>4833</v>
      </c>
      <c r="I73" s="2948">
        <v>45982</v>
      </c>
      <c r="J73" s="2322">
        <f t="shared" si="61"/>
        <v>45997</v>
      </c>
      <c r="K73" s="2322">
        <f t="shared" si="62"/>
        <v>46002</v>
      </c>
      <c r="L73" s="2322">
        <f t="shared" si="63"/>
        <v>46007</v>
      </c>
      <c r="M73" s="2322">
        <f t="shared" si="64"/>
        <v>46012</v>
      </c>
      <c r="N73" s="2322">
        <f t="shared" si="65"/>
        <v>46015</v>
      </c>
      <c r="O73" s="2322">
        <f t="shared" si="59"/>
        <v>46021</v>
      </c>
      <c r="P73" s="120"/>
      <c r="Q73" s="2617">
        <v>45962</v>
      </c>
      <c r="R73" s="2617">
        <f t="shared" si="68"/>
        <v>45963</v>
      </c>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row>
    <row r="74" spans="2:226" s="14" customFormat="1" ht="20.100000000000001" hidden="1" customHeight="1">
      <c r="B74" s="1971" t="s">
        <v>4237</v>
      </c>
      <c r="C74" s="1844" t="s">
        <v>4691</v>
      </c>
      <c r="D74" s="622" t="s">
        <v>4714</v>
      </c>
      <c r="E74" s="614">
        <v>45969</v>
      </c>
      <c r="F74" s="2562">
        <f t="shared" si="67"/>
        <v>45981</v>
      </c>
      <c r="G74" s="622" t="s">
        <v>4812</v>
      </c>
      <c r="H74" s="622" t="s">
        <v>4834</v>
      </c>
      <c r="I74" s="622">
        <v>45989</v>
      </c>
      <c r="J74" s="1985">
        <f>I74+15</f>
        <v>46004</v>
      </c>
      <c r="K74" s="1985">
        <f>I74+20</f>
        <v>46009</v>
      </c>
      <c r="L74" s="1948">
        <f>I74+25</f>
        <v>46014</v>
      </c>
      <c r="M74" s="1948">
        <f>I74+30</f>
        <v>46019</v>
      </c>
      <c r="N74" s="1948">
        <f>I74+33</f>
        <v>46022</v>
      </c>
      <c r="O74" s="1948">
        <f t="shared" si="59"/>
        <v>46028</v>
      </c>
      <c r="P74" s="120"/>
      <c r="Q74" s="2617">
        <v>45969</v>
      </c>
      <c r="R74" s="2617">
        <f t="shared" si="68"/>
        <v>45970</v>
      </c>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row>
    <row r="75" spans="2:226" s="14" customFormat="1" ht="20.100000000000001" hidden="1" customHeight="1">
      <c r="B75" s="1971" t="s">
        <v>4238</v>
      </c>
      <c r="C75" s="1844" t="s">
        <v>4612</v>
      </c>
      <c r="D75" s="622" t="s">
        <v>4715</v>
      </c>
      <c r="E75" s="614">
        <v>45976</v>
      </c>
      <c r="F75" s="2562">
        <f t="shared" si="67"/>
        <v>45988</v>
      </c>
      <c r="G75" s="622" t="s">
        <v>4814</v>
      </c>
      <c r="H75" s="622" t="s">
        <v>4835</v>
      </c>
      <c r="I75" s="622">
        <v>45996</v>
      </c>
      <c r="J75" s="1985">
        <f>I75+15</f>
        <v>46011</v>
      </c>
      <c r="K75" s="1985">
        <f>I75+20</f>
        <v>46016</v>
      </c>
      <c r="L75" s="1948">
        <f>I75+25</f>
        <v>46021</v>
      </c>
      <c r="M75" s="1948">
        <f>I75+30</f>
        <v>46026</v>
      </c>
      <c r="N75" s="1948">
        <f>I75+33</f>
        <v>46029</v>
      </c>
      <c r="O75" s="1948">
        <f t="shared" si="59"/>
        <v>46035</v>
      </c>
      <c r="P75" s="120"/>
      <c r="Q75" s="2617">
        <v>45976</v>
      </c>
      <c r="R75" s="2617">
        <f t="shared" si="68"/>
        <v>45977</v>
      </c>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c r="HH75" s="120"/>
      <c r="HI75" s="120"/>
      <c r="HJ75" s="120"/>
      <c r="HK75" s="120"/>
      <c r="HL75" s="120"/>
      <c r="HM75" s="120"/>
      <c r="HN75" s="120"/>
      <c r="HO75" s="120"/>
      <c r="HP75" s="120"/>
      <c r="HQ75" s="120"/>
      <c r="HR75" s="120"/>
    </row>
    <row r="76" spans="2:226" s="14" customFormat="1" ht="20.100000000000001" hidden="1" customHeight="1">
      <c r="B76" s="1971" t="s">
        <v>4239</v>
      </c>
      <c r="C76" s="2865" t="s">
        <v>1614</v>
      </c>
      <c r="D76" s="1555" t="s">
        <v>4717</v>
      </c>
      <c r="E76" s="1556">
        <v>45983</v>
      </c>
      <c r="F76" s="2581">
        <f t="shared" si="67"/>
        <v>45995</v>
      </c>
      <c r="G76" s="1555" t="s">
        <v>4836</v>
      </c>
      <c r="H76" s="1555" t="s">
        <v>4837</v>
      </c>
      <c r="I76" s="1555">
        <v>46003</v>
      </c>
      <c r="J76" s="2188">
        <f>I76+15</f>
        <v>46018</v>
      </c>
      <c r="K76" s="2188">
        <f>I76+20</f>
        <v>46023</v>
      </c>
      <c r="L76" s="1972">
        <f>I76+25</f>
        <v>46028</v>
      </c>
      <c r="M76" s="1972">
        <f>I76+30</f>
        <v>46033</v>
      </c>
      <c r="N76" s="1972">
        <f>I76+33</f>
        <v>46036</v>
      </c>
      <c r="O76" s="1972">
        <f t="shared" si="59"/>
        <v>46042</v>
      </c>
      <c r="P76" s="120"/>
      <c r="Q76" s="2617">
        <v>45983</v>
      </c>
      <c r="R76" s="2617">
        <f t="shared" si="68"/>
        <v>45984</v>
      </c>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row>
    <row r="77" spans="2:226" s="14" customFormat="1" ht="20.100000000000001" hidden="1" customHeight="1">
      <c r="B77" s="1971" t="s">
        <v>4241</v>
      </c>
      <c r="C77" s="1844" t="s">
        <v>4419</v>
      </c>
      <c r="D77" s="622" t="s">
        <v>4719</v>
      </c>
      <c r="E77" s="614">
        <v>45990</v>
      </c>
      <c r="F77" s="2562">
        <f t="shared" si="67"/>
        <v>46002</v>
      </c>
      <c r="G77" s="622" t="s">
        <v>4436</v>
      </c>
      <c r="H77" s="622" t="s">
        <v>4838</v>
      </c>
      <c r="I77" s="622">
        <v>46010</v>
      </c>
      <c r="J77" s="1985">
        <f>I77+15</f>
        <v>46025</v>
      </c>
      <c r="K77" s="1985">
        <f>I77+20</f>
        <v>46030</v>
      </c>
      <c r="L77" s="1948">
        <f>I77+25</f>
        <v>46035</v>
      </c>
      <c r="M77" s="1948">
        <f>I77+30</f>
        <v>46040</v>
      </c>
      <c r="N77" s="1948">
        <f>I77+33</f>
        <v>46043</v>
      </c>
      <c r="O77" s="1948">
        <f t="shared" si="59"/>
        <v>46049</v>
      </c>
      <c r="P77" s="120"/>
      <c r="Q77" s="2617">
        <v>45990</v>
      </c>
      <c r="R77" s="2617">
        <f t="shared" si="68"/>
        <v>45991</v>
      </c>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row>
    <row r="78" spans="2:226" s="14" customFormat="1" ht="20.100000000000001" hidden="1" customHeight="1">
      <c r="B78" s="1971" t="s">
        <v>4243</v>
      </c>
      <c r="C78" s="1844" t="s">
        <v>1681</v>
      </c>
      <c r="D78" s="622" t="s">
        <v>4722</v>
      </c>
      <c r="E78" s="614">
        <v>45997</v>
      </c>
      <c r="F78" s="2562">
        <f t="shared" si="67"/>
        <v>46009</v>
      </c>
      <c r="G78" s="622" t="s">
        <v>4462</v>
      </c>
      <c r="H78" s="622" t="s">
        <v>4839</v>
      </c>
      <c r="I78" s="622">
        <v>46017</v>
      </c>
      <c r="J78" s="1985">
        <f>I78+15</f>
        <v>46032</v>
      </c>
      <c r="K78" s="1985">
        <f>I78+20</f>
        <v>46037</v>
      </c>
      <c r="L78" s="1948">
        <f>I78+25</f>
        <v>46042</v>
      </c>
      <c r="M78" s="1948">
        <f>I78+30</f>
        <v>46047</v>
      </c>
      <c r="N78" s="1948">
        <f>I78+33</f>
        <v>46050</v>
      </c>
      <c r="O78" s="1948">
        <f t="shared" si="59"/>
        <v>46056</v>
      </c>
      <c r="P78" s="120"/>
      <c r="Q78" s="2617"/>
      <c r="R78" s="2617"/>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row>
    <row r="79" spans="2:226" s="14" customFormat="1" ht="20.100000000000001" customHeight="1">
      <c r="B79" s="2991"/>
      <c r="C79" s="707"/>
      <c r="D79" s="708"/>
      <c r="E79" s="708"/>
      <c r="F79" s="69"/>
      <c r="G79" s="69"/>
      <c r="H79" s="69"/>
      <c r="I79" s="69"/>
      <c r="J79" s="69"/>
      <c r="K79" s="69"/>
      <c r="L79" s="69"/>
      <c r="M79" s="69"/>
      <c r="N79" s="69"/>
      <c r="O79" s="120"/>
      <c r="P79" s="120"/>
      <c r="Q79" s="2996"/>
      <c r="R79" s="2996"/>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c r="GN79" s="120"/>
      <c r="GO79" s="120"/>
      <c r="GP79" s="120"/>
      <c r="GQ79" s="120"/>
      <c r="GR79" s="120"/>
      <c r="GS79" s="120"/>
      <c r="GT79" s="120"/>
      <c r="GU79" s="120"/>
      <c r="GV79" s="120"/>
      <c r="GW79" s="120"/>
      <c r="GX79" s="120"/>
      <c r="GY79" s="120"/>
      <c r="GZ79" s="120"/>
      <c r="HA79" s="120"/>
      <c r="HB79" s="120"/>
      <c r="HC79" s="120"/>
      <c r="HD79" s="120"/>
      <c r="HE79" s="120"/>
      <c r="HF79" s="120"/>
      <c r="HG79" s="120"/>
      <c r="HH79" s="120"/>
      <c r="HI79" s="120"/>
      <c r="HJ79" s="120"/>
      <c r="HK79" s="120"/>
      <c r="HL79" s="120"/>
      <c r="HM79" s="120"/>
      <c r="HN79" s="120"/>
      <c r="HO79" s="120"/>
      <c r="HP79" s="120"/>
      <c r="HQ79" s="120"/>
      <c r="HR79" s="120"/>
    </row>
    <row r="80" spans="2:226" s="14" customFormat="1" ht="20.100000000000001" customHeight="1">
      <c r="B80" s="2991"/>
      <c r="C80" s="707"/>
      <c r="D80" s="708"/>
      <c r="E80" s="708"/>
      <c r="F80" s="69"/>
      <c r="G80" s="69"/>
      <c r="H80" s="69"/>
      <c r="I80" s="69"/>
      <c r="J80" s="69"/>
      <c r="K80" s="69"/>
      <c r="L80" s="69"/>
      <c r="M80" s="69"/>
      <c r="N80" s="69"/>
      <c r="O80" s="120"/>
      <c r="P80" s="120"/>
      <c r="Q80" s="2996"/>
      <c r="R80" s="2996"/>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row>
    <row r="81" spans="1:226" s="53" customFormat="1" ht="45" hidden="1" customHeight="1">
      <c r="B81" s="2960"/>
      <c r="C81" s="4620" t="s">
        <v>4608</v>
      </c>
      <c r="D81" s="4620"/>
      <c r="E81" s="4619" t="s">
        <v>100</v>
      </c>
      <c r="F81" s="3013" t="s">
        <v>4567</v>
      </c>
      <c r="G81" s="4625" t="s">
        <v>4800</v>
      </c>
      <c r="H81" s="4625"/>
      <c r="I81" s="4619" t="s">
        <v>4568</v>
      </c>
      <c r="J81" s="2346" t="s">
        <v>381</v>
      </c>
      <c r="K81" s="2346" t="s">
        <v>908</v>
      </c>
      <c r="L81" s="4615" t="s">
        <v>314</v>
      </c>
      <c r="M81" s="4615" t="s">
        <v>4771</v>
      </c>
      <c r="N81" s="4615" t="s">
        <v>4840</v>
      </c>
      <c r="O81" s="4615" t="s">
        <v>4841</v>
      </c>
      <c r="P81" s="1546"/>
      <c r="S81" s="1546"/>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row>
    <row r="82" spans="1:226" s="53" customFormat="1" ht="20.100000000000001" hidden="1" customHeight="1" thickBot="1">
      <c r="A82" s="20"/>
      <c r="B82" s="2677" t="s">
        <v>3631</v>
      </c>
      <c r="C82" s="4620"/>
      <c r="D82" s="4620"/>
      <c r="E82" s="4619"/>
      <c r="F82" s="3025" t="s">
        <v>4610</v>
      </c>
      <c r="G82" s="4625"/>
      <c r="H82" s="4625"/>
      <c r="I82" s="4619"/>
      <c r="J82" s="2666" t="s">
        <v>3709</v>
      </c>
      <c r="K82" s="2666" t="s">
        <v>1920</v>
      </c>
      <c r="L82" s="4615"/>
      <c r="M82" s="4615"/>
      <c r="N82" s="4615"/>
      <c r="O82" s="4615"/>
      <c r="P82" s="1546"/>
      <c r="Q82" s="2658" t="s">
        <v>4377</v>
      </c>
      <c r="R82" s="2658" t="s">
        <v>4021</v>
      </c>
      <c r="S82" s="1546"/>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row>
    <row r="83" spans="1:226" s="53" customFormat="1" ht="20.100000000000001" hidden="1" customHeight="1" thickTop="1">
      <c r="A83" s="20"/>
      <c r="B83" s="2960" t="s">
        <v>3633</v>
      </c>
      <c r="C83" s="2961" t="s">
        <v>4612</v>
      </c>
      <c r="D83" s="2962" t="s">
        <v>4681</v>
      </c>
      <c r="E83" s="2963">
        <v>45858</v>
      </c>
      <c r="F83" s="2964">
        <f t="shared" ref="F83:F91" si="69">E83+12</f>
        <v>45870</v>
      </c>
      <c r="G83" s="2962" t="s">
        <v>1690</v>
      </c>
      <c r="H83" s="2962" t="s">
        <v>4818</v>
      </c>
      <c r="I83" s="2962">
        <v>45877</v>
      </c>
      <c r="J83" s="2965">
        <f>I83+15</f>
        <v>45892</v>
      </c>
      <c r="K83" s="2965">
        <f>I83+20</f>
        <v>45897</v>
      </c>
      <c r="L83" s="2966">
        <f>I83+25</f>
        <v>45902</v>
      </c>
      <c r="M83" s="2966">
        <f>I83+30</f>
        <v>45907</v>
      </c>
      <c r="N83" s="2966"/>
      <c r="O83" s="2966">
        <f>I83+34</f>
        <v>45911</v>
      </c>
      <c r="P83" s="1546"/>
      <c r="Q83" s="3009">
        <v>45850</v>
      </c>
      <c r="R83" s="3009">
        <f t="shared" ref="R83:R95" si="70">Q83+1</f>
        <v>45851</v>
      </c>
      <c r="S83" s="1546"/>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row>
    <row r="84" spans="1:226" s="53" customFormat="1" ht="20.100000000000001" hidden="1" customHeight="1">
      <c r="A84" s="20"/>
      <c r="B84" s="2960" t="s">
        <v>3637</v>
      </c>
      <c r="C84" s="2967" t="s">
        <v>1573</v>
      </c>
      <c r="D84" s="2968" t="s">
        <v>4683</v>
      </c>
      <c r="E84" s="2969">
        <v>45857</v>
      </c>
      <c r="F84" s="2970">
        <f t="shared" si="69"/>
        <v>45869</v>
      </c>
      <c r="G84" s="2971"/>
      <c r="H84" s="2971"/>
      <c r="I84" s="2971"/>
      <c r="J84" s="2972"/>
      <c r="K84" s="2972"/>
      <c r="L84" s="2973"/>
      <c r="M84" s="2973"/>
      <c r="N84" s="2973"/>
      <c r="O84" s="2973"/>
      <c r="P84" s="1546"/>
      <c r="Q84" s="3009">
        <v>45857</v>
      </c>
      <c r="R84" s="3009">
        <f t="shared" si="70"/>
        <v>45858</v>
      </c>
      <c r="S84" s="1546"/>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row>
    <row r="85" spans="1:226" s="53" customFormat="1" ht="20.100000000000001" hidden="1" customHeight="1">
      <c r="A85" s="20"/>
      <c r="B85" s="2960" t="s">
        <v>3639</v>
      </c>
      <c r="C85" s="2974" t="s">
        <v>4616</v>
      </c>
      <c r="D85" s="2971" t="s">
        <v>4684</v>
      </c>
      <c r="E85" s="2975">
        <v>45869</v>
      </c>
      <c r="F85" s="2964">
        <f t="shared" si="69"/>
        <v>45881</v>
      </c>
      <c r="G85" s="2971" t="s">
        <v>1966</v>
      </c>
      <c r="H85" s="2971" t="s">
        <v>4819</v>
      </c>
      <c r="I85" s="2971">
        <v>45884</v>
      </c>
      <c r="J85" s="2972">
        <f t="shared" ref="J85:J105" si="71">I85+15</f>
        <v>45899</v>
      </c>
      <c r="K85" s="2972">
        <f t="shared" ref="K85:K105" si="72">I85+20</f>
        <v>45904</v>
      </c>
      <c r="L85" s="2973">
        <f t="shared" ref="L85:L97" si="73">I85+25</f>
        <v>45909</v>
      </c>
      <c r="M85" s="2973">
        <f t="shared" ref="M85:M98" si="74">I85+30</f>
        <v>45914</v>
      </c>
      <c r="N85" s="2973"/>
      <c r="O85" s="2973">
        <f t="shared" ref="O85:O98" si="75">I85+34</f>
        <v>45918</v>
      </c>
      <c r="P85" s="1546"/>
      <c r="Q85" s="3009">
        <v>45864</v>
      </c>
      <c r="R85" s="3009">
        <f t="shared" si="70"/>
        <v>45865</v>
      </c>
      <c r="S85" s="1546"/>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row>
    <row r="86" spans="1:226" s="53" customFormat="1" ht="20.100000000000001" hidden="1" customHeight="1">
      <c r="A86" s="20"/>
      <c r="B86" s="2960" t="s">
        <v>3641</v>
      </c>
      <c r="C86" s="2974" t="s">
        <v>4686</v>
      </c>
      <c r="D86" s="2971" t="s">
        <v>4687</v>
      </c>
      <c r="E86" s="2975">
        <v>45881</v>
      </c>
      <c r="F86" s="2964">
        <f t="shared" si="69"/>
        <v>45893</v>
      </c>
      <c r="G86" s="2971" t="s">
        <v>1684</v>
      </c>
      <c r="H86" s="2971" t="s">
        <v>4820</v>
      </c>
      <c r="I86" s="2971">
        <v>45891</v>
      </c>
      <c r="J86" s="2972">
        <f t="shared" si="71"/>
        <v>45906</v>
      </c>
      <c r="K86" s="2972">
        <f t="shared" si="72"/>
        <v>45911</v>
      </c>
      <c r="L86" s="2973">
        <f t="shared" si="73"/>
        <v>45916</v>
      </c>
      <c r="M86" s="2973">
        <f t="shared" si="74"/>
        <v>45921</v>
      </c>
      <c r="N86" s="2973"/>
      <c r="O86" s="2973">
        <f t="shared" si="75"/>
        <v>45925</v>
      </c>
      <c r="P86" s="1546"/>
      <c r="Q86" s="3009">
        <v>45871</v>
      </c>
      <c r="R86" s="3009">
        <f t="shared" si="70"/>
        <v>45872</v>
      </c>
      <c r="S86" s="1546"/>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row>
    <row r="87" spans="1:226" s="53" customFormat="1" ht="20.100000000000001" hidden="1" customHeight="1">
      <c r="A87" s="20"/>
      <c r="B87" s="2960" t="s">
        <v>3643</v>
      </c>
      <c r="C87" s="2967" t="s">
        <v>1573</v>
      </c>
      <c r="D87" s="2968" t="s">
        <v>4689</v>
      </c>
      <c r="E87" s="2969">
        <v>45878</v>
      </c>
      <c r="F87" s="2970">
        <f t="shared" si="69"/>
        <v>45890</v>
      </c>
      <c r="G87" s="2971" t="s">
        <v>4462</v>
      </c>
      <c r="H87" s="2971" t="s">
        <v>4821</v>
      </c>
      <c r="I87" s="2971">
        <v>45898</v>
      </c>
      <c r="J87" s="2972">
        <f t="shared" si="71"/>
        <v>45913</v>
      </c>
      <c r="K87" s="2972">
        <f t="shared" si="72"/>
        <v>45918</v>
      </c>
      <c r="L87" s="2973">
        <f t="shared" si="73"/>
        <v>45923</v>
      </c>
      <c r="M87" s="2973">
        <f t="shared" si="74"/>
        <v>45928</v>
      </c>
      <c r="N87" s="2973"/>
      <c r="O87" s="2973">
        <f t="shared" si="75"/>
        <v>45932</v>
      </c>
      <c r="P87" s="1546"/>
      <c r="Q87" s="3009">
        <v>45878</v>
      </c>
      <c r="R87" s="3009">
        <f t="shared" si="70"/>
        <v>45879</v>
      </c>
      <c r="S87" s="1546"/>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row>
    <row r="88" spans="1:226" s="53" customFormat="1" ht="20.100000000000001" hidden="1" customHeight="1">
      <c r="A88" s="20"/>
      <c r="B88" s="2960" t="s">
        <v>3645</v>
      </c>
      <c r="C88" s="2974" t="s">
        <v>4691</v>
      </c>
      <c r="D88" s="2971" t="s">
        <v>4692</v>
      </c>
      <c r="E88" s="2975">
        <v>45889</v>
      </c>
      <c r="F88" s="2964">
        <f t="shared" si="69"/>
        <v>45901</v>
      </c>
      <c r="G88" s="2971" t="s">
        <v>1577</v>
      </c>
      <c r="H88" s="2971" t="s">
        <v>4822</v>
      </c>
      <c r="I88" s="2971">
        <v>45905</v>
      </c>
      <c r="J88" s="2972">
        <f t="shared" si="71"/>
        <v>45920</v>
      </c>
      <c r="K88" s="2972">
        <f t="shared" si="72"/>
        <v>45925</v>
      </c>
      <c r="L88" s="2973">
        <f t="shared" si="73"/>
        <v>45930</v>
      </c>
      <c r="M88" s="2973">
        <f t="shared" si="74"/>
        <v>45935</v>
      </c>
      <c r="N88" s="2973"/>
      <c r="O88" s="2973">
        <f t="shared" si="75"/>
        <v>45939</v>
      </c>
      <c r="P88" s="1546"/>
      <c r="Q88" s="3009">
        <v>45885</v>
      </c>
      <c r="R88" s="3009">
        <f t="shared" si="70"/>
        <v>45886</v>
      </c>
      <c r="S88" s="1546"/>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row>
    <row r="89" spans="1:226" s="53" customFormat="1" ht="20.100000000000001" hidden="1" customHeight="1">
      <c r="A89" s="20"/>
      <c r="B89" s="2960" t="s">
        <v>3647</v>
      </c>
      <c r="C89" s="2974" t="s">
        <v>4612</v>
      </c>
      <c r="D89" s="2971" t="s">
        <v>4695</v>
      </c>
      <c r="E89" s="2975">
        <v>45898</v>
      </c>
      <c r="F89" s="2964">
        <f t="shared" si="69"/>
        <v>45910</v>
      </c>
      <c r="G89" s="2971" t="s">
        <v>4782</v>
      </c>
      <c r="H89" s="2429" t="s">
        <v>4823</v>
      </c>
      <c r="I89" s="2971">
        <v>45912</v>
      </c>
      <c r="J89" s="2972">
        <f t="shared" si="71"/>
        <v>45927</v>
      </c>
      <c r="K89" s="2972">
        <f t="shared" si="72"/>
        <v>45932</v>
      </c>
      <c r="L89" s="2973">
        <f t="shared" si="73"/>
        <v>45937</v>
      </c>
      <c r="M89" s="2973">
        <f t="shared" si="74"/>
        <v>45942</v>
      </c>
      <c r="N89" s="2973"/>
      <c r="O89" s="2973">
        <f t="shared" si="75"/>
        <v>45946</v>
      </c>
      <c r="P89" s="1546"/>
      <c r="Q89" s="3009">
        <v>45892</v>
      </c>
      <c r="R89" s="3009">
        <f t="shared" si="70"/>
        <v>45893</v>
      </c>
      <c r="S89" s="1546"/>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row>
    <row r="90" spans="1:226" s="53" customFormat="1" ht="20.100000000000001" hidden="1" customHeight="1">
      <c r="A90" s="20"/>
      <c r="B90" s="2960" t="s">
        <v>3649</v>
      </c>
      <c r="C90" s="2974" t="s">
        <v>4616</v>
      </c>
      <c r="D90" s="2971" t="s">
        <v>4696</v>
      </c>
      <c r="E90" s="2975">
        <v>45909</v>
      </c>
      <c r="F90" s="2973">
        <f t="shared" si="69"/>
        <v>45921</v>
      </c>
      <c r="G90" s="2971" t="s">
        <v>4812</v>
      </c>
      <c r="H90" s="2971" t="s">
        <v>4824</v>
      </c>
      <c r="I90" s="2971">
        <v>45919</v>
      </c>
      <c r="J90" s="2972">
        <f t="shared" si="71"/>
        <v>45934</v>
      </c>
      <c r="K90" s="2972">
        <f t="shared" si="72"/>
        <v>45939</v>
      </c>
      <c r="L90" s="2973">
        <f t="shared" si="73"/>
        <v>45944</v>
      </c>
      <c r="M90" s="2973">
        <f t="shared" si="74"/>
        <v>45949</v>
      </c>
      <c r="N90" s="2973"/>
      <c r="O90" s="2973">
        <f t="shared" si="75"/>
        <v>45953</v>
      </c>
      <c r="P90" s="1546"/>
      <c r="Q90" s="3009">
        <v>45899</v>
      </c>
      <c r="R90" s="3009">
        <f t="shared" si="70"/>
        <v>45900</v>
      </c>
      <c r="S90" s="1546"/>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row>
    <row r="91" spans="1:226" s="53" customFormat="1" ht="20.100000000000001" hidden="1" customHeight="1">
      <c r="A91" s="20"/>
      <c r="B91" s="2960" t="s">
        <v>3651</v>
      </c>
      <c r="C91" s="2974" t="s">
        <v>1997</v>
      </c>
      <c r="D91" s="2971" t="s">
        <v>4698</v>
      </c>
      <c r="E91" s="2975">
        <v>45914</v>
      </c>
      <c r="F91" s="2973">
        <f t="shared" si="69"/>
        <v>45926</v>
      </c>
      <c r="G91" s="2971" t="s">
        <v>4814</v>
      </c>
      <c r="H91" s="2971" t="s">
        <v>4825</v>
      </c>
      <c r="I91" s="2971">
        <v>45927</v>
      </c>
      <c r="J91" s="2972">
        <f t="shared" si="71"/>
        <v>45942</v>
      </c>
      <c r="K91" s="2972">
        <f t="shared" si="72"/>
        <v>45947</v>
      </c>
      <c r="L91" s="2973">
        <f t="shared" si="73"/>
        <v>45952</v>
      </c>
      <c r="M91" s="2973">
        <f t="shared" si="74"/>
        <v>45957</v>
      </c>
      <c r="N91" s="2973"/>
      <c r="O91" s="2973">
        <f t="shared" si="75"/>
        <v>45961</v>
      </c>
      <c r="P91" s="1546"/>
      <c r="Q91" s="3009">
        <v>45906</v>
      </c>
      <c r="R91" s="3009">
        <f t="shared" si="70"/>
        <v>45907</v>
      </c>
      <c r="S91" s="1546"/>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row>
    <row r="92" spans="1:226" s="53" customFormat="1" ht="20.100000000000001" hidden="1" customHeight="1">
      <c r="A92" s="20"/>
      <c r="B92" s="2960" t="s">
        <v>3653</v>
      </c>
      <c r="C92" s="2976" t="s">
        <v>1681</v>
      </c>
      <c r="D92" s="2977" t="s">
        <v>4700</v>
      </c>
      <c r="E92" s="2978">
        <v>45915</v>
      </c>
      <c r="F92" s="2979" t="s">
        <v>1581</v>
      </c>
      <c r="G92" s="2968" t="s">
        <v>1573</v>
      </c>
      <c r="H92" s="2968" t="s">
        <v>4826</v>
      </c>
      <c r="I92" s="2977">
        <v>45933</v>
      </c>
      <c r="J92" s="2972">
        <f t="shared" si="71"/>
        <v>45948</v>
      </c>
      <c r="K92" s="2972">
        <f t="shared" si="72"/>
        <v>45953</v>
      </c>
      <c r="L92" s="2972">
        <f t="shared" si="73"/>
        <v>45958</v>
      </c>
      <c r="M92" s="2972">
        <f t="shared" si="74"/>
        <v>45963</v>
      </c>
      <c r="N92" s="2972"/>
      <c r="O92" s="2972">
        <f t="shared" si="75"/>
        <v>45967</v>
      </c>
      <c r="P92" s="1546"/>
      <c r="Q92" s="3009">
        <v>45913</v>
      </c>
      <c r="R92" s="3009">
        <f t="shared" si="70"/>
        <v>45914</v>
      </c>
      <c r="S92" s="1546"/>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row>
    <row r="93" spans="1:226" s="53" customFormat="1" ht="20.100000000000001" hidden="1" customHeight="1">
      <c r="A93" s="20"/>
      <c r="B93" s="2960" t="s">
        <v>3655</v>
      </c>
      <c r="C93" s="2976" t="s">
        <v>4691</v>
      </c>
      <c r="D93" s="2977" t="s">
        <v>4702</v>
      </c>
      <c r="E93" s="2978">
        <v>45925</v>
      </c>
      <c r="F93" s="2979" t="s">
        <v>1581</v>
      </c>
      <c r="G93" s="4548" t="s">
        <v>4436</v>
      </c>
      <c r="H93" s="2971" t="s">
        <v>4827</v>
      </c>
      <c r="I93" s="2971">
        <v>45940</v>
      </c>
      <c r="J93" s="2972">
        <f t="shared" si="71"/>
        <v>45955</v>
      </c>
      <c r="K93" s="2972">
        <f t="shared" si="72"/>
        <v>45960</v>
      </c>
      <c r="L93" s="2973">
        <f t="shared" si="73"/>
        <v>45965</v>
      </c>
      <c r="M93" s="2973">
        <f t="shared" si="74"/>
        <v>45970</v>
      </c>
      <c r="N93" s="2973"/>
      <c r="O93" s="2973">
        <f t="shared" si="75"/>
        <v>45974</v>
      </c>
      <c r="P93" s="1546"/>
      <c r="Q93" s="3009">
        <v>45920</v>
      </c>
      <c r="R93" s="3009">
        <f t="shared" si="70"/>
        <v>45921</v>
      </c>
      <c r="S93" s="1546"/>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row>
    <row r="94" spans="1:226" s="53" customFormat="1" ht="20.100000000000001" hidden="1" customHeight="1">
      <c r="A94" s="20"/>
      <c r="B94" s="2960" t="s">
        <v>3657</v>
      </c>
      <c r="C94" s="2980" t="s">
        <v>1681</v>
      </c>
      <c r="D94" s="2429" t="s">
        <v>4704</v>
      </c>
      <c r="E94" s="2429">
        <v>45924</v>
      </c>
      <c r="F94" s="2973">
        <f>E94+12</f>
        <v>45936</v>
      </c>
      <c r="G94" s="2971" t="s">
        <v>4462</v>
      </c>
      <c r="H94" s="2971" t="s">
        <v>4828</v>
      </c>
      <c r="I94" s="2971">
        <v>45947</v>
      </c>
      <c r="J94" s="2972">
        <f t="shared" si="71"/>
        <v>45962</v>
      </c>
      <c r="K94" s="2972">
        <f t="shared" si="72"/>
        <v>45967</v>
      </c>
      <c r="L94" s="2973">
        <f t="shared" si="73"/>
        <v>45972</v>
      </c>
      <c r="M94" s="2973">
        <f t="shared" si="74"/>
        <v>45977</v>
      </c>
      <c r="N94" s="2973"/>
      <c r="O94" s="2973">
        <f t="shared" si="75"/>
        <v>45981</v>
      </c>
      <c r="P94" s="1546"/>
      <c r="Q94" s="3009">
        <v>45927</v>
      </c>
      <c r="R94" s="3009">
        <f t="shared" si="70"/>
        <v>45928</v>
      </c>
      <c r="S94" s="1546"/>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row>
    <row r="95" spans="1:226" s="53" customFormat="1" ht="20.100000000000001" hidden="1" customHeight="1">
      <c r="A95" s="20"/>
      <c r="B95" s="2960" t="s">
        <v>3659</v>
      </c>
      <c r="C95" s="2974" t="s">
        <v>4691</v>
      </c>
      <c r="D95" s="2971" t="s">
        <v>4706</v>
      </c>
      <c r="E95" s="2975">
        <v>45936</v>
      </c>
      <c r="F95" s="2973">
        <f>E95+12</f>
        <v>45948</v>
      </c>
      <c r="G95" s="2971" t="s">
        <v>4784</v>
      </c>
      <c r="H95" s="2971" t="s">
        <v>4829</v>
      </c>
      <c r="I95" s="2971">
        <v>45954</v>
      </c>
      <c r="J95" s="2972">
        <f t="shared" si="71"/>
        <v>45969</v>
      </c>
      <c r="K95" s="2972">
        <f t="shared" si="72"/>
        <v>45974</v>
      </c>
      <c r="L95" s="2973">
        <f t="shared" si="73"/>
        <v>45979</v>
      </c>
      <c r="M95" s="2973">
        <f t="shared" si="74"/>
        <v>45984</v>
      </c>
      <c r="N95" s="2973"/>
      <c r="O95" s="2973">
        <f t="shared" si="75"/>
        <v>45988</v>
      </c>
      <c r="P95" s="1546"/>
      <c r="Q95" s="3009">
        <v>45934</v>
      </c>
      <c r="R95" s="3009">
        <f t="shared" si="70"/>
        <v>45935</v>
      </c>
      <c r="S95" s="1546"/>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row>
    <row r="96" spans="1:226" s="53" customFormat="1" ht="19.5" hidden="1" customHeight="1">
      <c r="A96" s="20"/>
      <c r="B96" s="1376">
        <f>WEEKNUM(R96)</f>
        <v>42</v>
      </c>
      <c r="C96" s="2833" t="s">
        <v>4612</v>
      </c>
      <c r="D96" s="2981" t="s">
        <v>4708</v>
      </c>
      <c r="E96" s="2982">
        <v>45942</v>
      </c>
      <c r="F96" s="2984">
        <f>E96+12</f>
        <v>45954</v>
      </c>
      <c r="G96" s="2981" t="s">
        <v>4723</v>
      </c>
      <c r="H96" s="2981" t="s">
        <v>4830</v>
      </c>
      <c r="I96" s="2981">
        <v>45961</v>
      </c>
      <c r="J96" s="2983">
        <f t="shared" si="71"/>
        <v>45976</v>
      </c>
      <c r="K96" s="2983">
        <f t="shared" si="72"/>
        <v>45981</v>
      </c>
      <c r="L96" s="2981">
        <f t="shared" si="73"/>
        <v>45986</v>
      </c>
      <c r="M96" s="2981">
        <f t="shared" si="74"/>
        <v>45991</v>
      </c>
      <c r="N96" s="2981"/>
      <c r="O96" s="2981">
        <f t="shared" si="75"/>
        <v>45995</v>
      </c>
      <c r="P96" s="1546"/>
      <c r="Q96" s="87">
        <f t="shared" ref="Q96:Q107" si="76">Q95+7</f>
        <v>45941</v>
      </c>
      <c r="R96" s="87">
        <f t="shared" ref="R96:R107" si="77">R95+7</f>
        <v>45942</v>
      </c>
      <c r="S96" s="1546"/>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row>
    <row r="97" spans="1:226" s="53" customFormat="1" ht="20.100000000000001" hidden="1" customHeight="1" thickTop="1">
      <c r="A97" s="20"/>
      <c r="B97" s="1376">
        <f>WEEKNUM(R97)</f>
        <v>43</v>
      </c>
      <c r="C97" s="2664" t="s">
        <v>4616</v>
      </c>
      <c r="D97" s="2981" t="s">
        <v>4710</v>
      </c>
      <c r="E97" s="2982">
        <v>45951</v>
      </c>
      <c r="F97" s="2984">
        <f>E97+12</f>
        <v>45963</v>
      </c>
      <c r="G97" s="2982" t="s">
        <v>1684</v>
      </c>
      <c r="H97" s="2981" t="s">
        <v>4831</v>
      </c>
      <c r="I97" s="2981">
        <v>45968</v>
      </c>
      <c r="J97" s="2983">
        <f t="shared" si="71"/>
        <v>45983</v>
      </c>
      <c r="K97" s="2983">
        <f t="shared" si="72"/>
        <v>45988</v>
      </c>
      <c r="L97" s="2981">
        <f t="shared" si="73"/>
        <v>45993</v>
      </c>
      <c r="M97" s="2981">
        <f t="shared" si="74"/>
        <v>45998</v>
      </c>
      <c r="N97" s="2981"/>
      <c r="O97" s="2981">
        <f t="shared" si="75"/>
        <v>46002</v>
      </c>
      <c r="P97" s="1546"/>
      <c r="Q97" s="87">
        <f t="shared" si="76"/>
        <v>45948</v>
      </c>
      <c r="R97" s="87">
        <f t="shared" si="77"/>
        <v>45949</v>
      </c>
      <c r="S97" s="1546"/>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row>
    <row r="98" spans="1:226" s="53" customFormat="1" ht="20.100000000000001" hidden="1" customHeight="1" thickTop="1">
      <c r="A98" s="20"/>
      <c r="B98" s="1376">
        <f>WEEKNUM(R98)</f>
        <v>44</v>
      </c>
      <c r="C98" s="2663" t="s">
        <v>1997</v>
      </c>
      <c r="D98" s="2981" t="s">
        <v>4711</v>
      </c>
      <c r="E98" s="2982">
        <v>45956</v>
      </c>
      <c r="F98" s="2984">
        <f>E98+12</f>
        <v>45968</v>
      </c>
      <c r="G98" s="2981" t="s">
        <v>1577</v>
      </c>
      <c r="H98" s="2981" t="s">
        <v>4832</v>
      </c>
      <c r="I98" s="2981">
        <v>45975</v>
      </c>
      <c r="J98" s="2983">
        <f t="shared" si="71"/>
        <v>45990</v>
      </c>
      <c r="K98" s="2983">
        <f t="shared" si="72"/>
        <v>45995</v>
      </c>
      <c r="L98" s="2981">
        <f>I98+25</f>
        <v>46000</v>
      </c>
      <c r="M98" s="2981">
        <f t="shared" si="74"/>
        <v>46005</v>
      </c>
      <c r="N98" s="2981"/>
      <c r="O98" s="2981">
        <f t="shared" si="75"/>
        <v>46009</v>
      </c>
      <c r="P98" s="30"/>
      <c r="Q98" s="87">
        <f t="shared" si="76"/>
        <v>45955</v>
      </c>
      <c r="R98" s="87">
        <f t="shared" si="77"/>
        <v>45956</v>
      </c>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row>
    <row r="99" spans="1:226" s="53" customFormat="1" ht="20.100000000000001" hidden="1" customHeight="1" thickTop="1">
      <c r="A99" s="20"/>
      <c r="B99" s="1376">
        <f>WEEKNUM(R99)</f>
        <v>45</v>
      </c>
      <c r="C99" s="2466" t="s">
        <v>1681</v>
      </c>
      <c r="D99" s="2981" t="s">
        <v>4713</v>
      </c>
      <c r="E99" s="2982">
        <v>45963</v>
      </c>
      <c r="F99" s="2989" t="s">
        <v>1581</v>
      </c>
      <c r="G99" s="2985"/>
      <c r="H99" s="2985"/>
      <c r="I99" s="2985"/>
      <c r="J99" s="2986"/>
      <c r="K99" s="2986"/>
      <c r="L99" s="2985"/>
      <c r="M99" s="2985"/>
      <c r="N99" s="2985"/>
      <c r="O99" s="2985"/>
      <c r="P99" s="30"/>
      <c r="Q99" s="87">
        <f t="shared" si="76"/>
        <v>45962</v>
      </c>
      <c r="R99" s="87">
        <f t="shared" si="77"/>
        <v>45963</v>
      </c>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row>
    <row r="100" spans="1:226" s="53" customFormat="1" ht="20.100000000000001" hidden="1" customHeight="1" thickTop="1">
      <c r="A100" s="20"/>
      <c r="B100" s="1376" t="e">
        <f>WEEKNUM(O100)</f>
        <v>#REF!</v>
      </c>
      <c r="C100" s="2663" t="s">
        <v>4691</v>
      </c>
      <c r="D100" s="2981" t="s">
        <v>4714</v>
      </c>
      <c r="E100" s="2982">
        <v>45977</v>
      </c>
      <c r="F100" s="2982">
        <f>E100+12</f>
        <v>45989</v>
      </c>
      <c r="G100" s="2981" t="s">
        <v>4436</v>
      </c>
      <c r="H100" s="2981" t="s">
        <v>4834</v>
      </c>
      <c r="I100" s="2981">
        <v>45989</v>
      </c>
      <c r="J100" s="2983">
        <f t="shared" si="71"/>
        <v>46004</v>
      </c>
      <c r="K100" s="2983">
        <f t="shared" si="72"/>
        <v>46009</v>
      </c>
      <c r="L100" s="2981">
        <f>I100+25</f>
        <v>46014</v>
      </c>
      <c r="M100" s="2981">
        <f>L100+5</f>
        <v>46019</v>
      </c>
      <c r="N100" s="2981"/>
      <c r="O100" s="2981" t="e">
        <f>#REF!+1</f>
        <v>#REF!</v>
      </c>
      <c r="P100" s="30"/>
      <c r="Q100" s="87">
        <f t="shared" si="76"/>
        <v>45969</v>
      </c>
      <c r="R100" s="87">
        <f t="shared" si="77"/>
        <v>45970</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row>
    <row r="101" spans="1:226" s="53" customFormat="1" ht="20.100000000000001" hidden="1" customHeight="1" thickTop="1">
      <c r="A101" s="20"/>
      <c r="B101" s="1376">
        <f t="shared" ref="B101:B106" si="78">WEEKNUM(R101)</f>
        <v>47</v>
      </c>
      <c r="C101" s="2663" t="s">
        <v>4612</v>
      </c>
      <c r="D101" s="2981" t="s">
        <v>4715</v>
      </c>
      <c r="E101" s="2982">
        <v>45980</v>
      </c>
      <c r="F101" s="2982">
        <f>E101+12</f>
        <v>45992</v>
      </c>
      <c r="G101" s="3333" t="s">
        <v>1573</v>
      </c>
      <c r="H101" s="2981" t="s">
        <v>4835</v>
      </c>
      <c r="I101" s="2985"/>
      <c r="J101" s="2986"/>
      <c r="K101" s="2986"/>
      <c r="L101" s="2985"/>
      <c r="M101" s="2985"/>
      <c r="N101" s="2985"/>
      <c r="O101" s="2985" t="e">
        <f>#REF!+1</f>
        <v>#REF!</v>
      </c>
      <c r="P101" s="30"/>
      <c r="Q101" s="87">
        <f t="shared" si="76"/>
        <v>45976</v>
      </c>
      <c r="R101" s="87">
        <f t="shared" si="77"/>
        <v>45977</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row>
    <row r="102" spans="1:226" s="53" customFormat="1" ht="20.100000000000001" hidden="1" customHeight="1">
      <c r="A102" s="20"/>
      <c r="B102" s="1376">
        <f t="shared" si="78"/>
        <v>48</v>
      </c>
      <c r="C102" s="2663" t="s">
        <v>1614</v>
      </c>
      <c r="D102" s="2981" t="s">
        <v>4717</v>
      </c>
      <c r="E102" s="2989" t="s">
        <v>1581</v>
      </c>
      <c r="F102" s="2989" t="s">
        <v>1581</v>
      </c>
      <c r="G102" s="2982" t="s">
        <v>1432</v>
      </c>
      <c r="H102" s="2981" t="s">
        <v>4837</v>
      </c>
      <c r="I102" s="2981">
        <v>46003</v>
      </c>
      <c r="J102" s="2984"/>
      <c r="K102" s="2984"/>
      <c r="L102" s="2987">
        <f t="shared" ref="L102:L109" si="79">I102+25</f>
        <v>46028</v>
      </c>
      <c r="M102" s="2981">
        <f t="shared" ref="M102:M109" si="80">L102+5</f>
        <v>46033</v>
      </c>
      <c r="N102" s="2981"/>
      <c r="O102" s="2981" t="e">
        <f>#REF!+1</f>
        <v>#REF!</v>
      </c>
      <c r="P102" s="30"/>
      <c r="Q102" s="87">
        <f t="shared" si="76"/>
        <v>45983</v>
      </c>
      <c r="R102" s="87">
        <f t="shared" si="77"/>
        <v>45984</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row>
    <row r="103" spans="1:226" s="53" customFormat="1" ht="20.100000000000001" hidden="1" customHeight="1" thickTop="1">
      <c r="A103" s="3154"/>
      <c r="B103" s="1376">
        <f t="shared" si="78"/>
        <v>49</v>
      </c>
      <c r="C103" s="2922" t="s">
        <v>1573</v>
      </c>
      <c r="D103" s="2981" t="s">
        <v>4719</v>
      </c>
      <c r="E103" s="3037"/>
      <c r="F103" s="3037"/>
      <c r="G103" s="3460" t="s">
        <v>4461</v>
      </c>
      <c r="H103" s="2987" t="s">
        <v>4838</v>
      </c>
      <c r="I103" s="2987">
        <v>46010</v>
      </c>
      <c r="J103" s="2988">
        <f t="shared" si="71"/>
        <v>46025</v>
      </c>
      <c r="K103" s="2988">
        <f t="shared" si="72"/>
        <v>46030</v>
      </c>
      <c r="L103" s="2987">
        <f t="shared" si="79"/>
        <v>46035</v>
      </c>
      <c r="M103" s="2981">
        <f t="shared" si="80"/>
        <v>46040</v>
      </c>
      <c r="N103" s="2981"/>
      <c r="O103" s="2981" t="e">
        <f>#REF!+1</f>
        <v>#REF!</v>
      </c>
      <c r="P103" s="30"/>
      <c r="Q103" s="87">
        <f t="shared" si="76"/>
        <v>45990</v>
      </c>
      <c r="R103" s="87">
        <f t="shared" si="77"/>
        <v>45991</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row>
    <row r="104" spans="1:226" s="53" customFormat="1" ht="20.100000000000001" hidden="1" customHeight="1" thickTop="1">
      <c r="A104" s="3154" t="s">
        <v>4721</v>
      </c>
      <c r="B104" s="1376">
        <f t="shared" si="78"/>
        <v>50</v>
      </c>
      <c r="C104" s="2922" t="s">
        <v>1573</v>
      </c>
      <c r="D104" s="3350" t="s">
        <v>4722</v>
      </c>
      <c r="E104" s="3037"/>
      <c r="F104" s="3037"/>
      <c r="G104" s="2982" t="s">
        <v>4462</v>
      </c>
      <c r="H104" s="2981" t="s">
        <v>4839</v>
      </c>
      <c r="I104" s="2981">
        <v>46017</v>
      </c>
      <c r="J104" s="2983">
        <f t="shared" si="71"/>
        <v>46032</v>
      </c>
      <c r="K104" s="2983">
        <f t="shared" si="72"/>
        <v>46037</v>
      </c>
      <c r="L104" s="2987">
        <f t="shared" si="79"/>
        <v>46042</v>
      </c>
      <c r="M104" s="2981">
        <f t="shared" si="80"/>
        <v>46047</v>
      </c>
      <c r="N104" s="2981"/>
      <c r="O104" s="2981" t="e">
        <f>#REF!+1</f>
        <v>#REF!</v>
      </c>
      <c r="P104" s="30"/>
      <c r="Q104" s="87">
        <f t="shared" si="76"/>
        <v>45997</v>
      </c>
      <c r="R104" s="87">
        <f t="shared" si="77"/>
        <v>45998</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row>
    <row r="105" spans="1:226" s="53" customFormat="1" ht="20.100000000000001" hidden="1" customHeight="1" thickTop="1">
      <c r="A105" s="3154" t="s">
        <v>4725</v>
      </c>
      <c r="B105" s="1376">
        <f t="shared" si="78"/>
        <v>51</v>
      </c>
      <c r="C105" s="2663" t="s">
        <v>4691</v>
      </c>
      <c r="D105" s="3350" t="s">
        <v>4726</v>
      </c>
      <c r="E105" s="2989" t="s">
        <v>1581</v>
      </c>
      <c r="F105" s="3521"/>
      <c r="G105" s="2982" t="s">
        <v>1579</v>
      </c>
      <c r="H105" s="2982" t="s">
        <v>4842</v>
      </c>
      <c r="I105" s="2981">
        <v>45659</v>
      </c>
      <c r="J105" s="2983">
        <f t="shared" si="71"/>
        <v>45674</v>
      </c>
      <c r="K105" s="2983">
        <f t="shared" si="72"/>
        <v>45679</v>
      </c>
      <c r="L105" s="2987">
        <f t="shared" si="79"/>
        <v>45684</v>
      </c>
      <c r="M105" s="2981">
        <f t="shared" si="80"/>
        <v>45689</v>
      </c>
      <c r="N105" s="2981"/>
      <c r="O105" s="2981" t="e">
        <f>#REF!+1</f>
        <v>#REF!</v>
      </c>
      <c r="P105" s="30"/>
      <c r="Q105" s="87">
        <f t="shared" si="76"/>
        <v>46004</v>
      </c>
      <c r="R105" s="87">
        <f t="shared" si="77"/>
        <v>46005</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row>
    <row r="106" spans="1:226" s="53" customFormat="1" ht="20.100000000000001" hidden="1" customHeight="1" thickTop="1">
      <c r="A106" s="20"/>
      <c r="B106" s="1376">
        <f t="shared" si="78"/>
        <v>52</v>
      </c>
      <c r="C106" s="2663" t="s">
        <v>4612</v>
      </c>
      <c r="D106" s="2981" t="s">
        <v>4613</v>
      </c>
      <c r="E106" s="2989" t="s">
        <v>1581</v>
      </c>
      <c r="F106" s="3521"/>
      <c r="G106" s="2982" t="s">
        <v>4385</v>
      </c>
      <c r="H106" s="2982" t="s">
        <v>4843</v>
      </c>
      <c r="I106" s="2981">
        <v>45666</v>
      </c>
      <c r="J106" s="2983">
        <f t="shared" ref="J106:J112" si="81">I106+15</f>
        <v>45681</v>
      </c>
      <c r="K106" s="2983">
        <f t="shared" ref="K106:K112" si="82">I106+20</f>
        <v>45686</v>
      </c>
      <c r="L106" s="2987">
        <f t="shared" si="79"/>
        <v>45691</v>
      </c>
      <c r="M106" s="2981">
        <f t="shared" si="80"/>
        <v>45696</v>
      </c>
      <c r="N106" s="2981"/>
      <c r="O106" s="2981" t="e">
        <f>#REF!+1</f>
        <v>#REF!</v>
      </c>
      <c r="P106" s="30"/>
      <c r="Q106" s="87">
        <f t="shared" si="76"/>
        <v>46011</v>
      </c>
      <c r="R106" s="87">
        <f t="shared" si="77"/>
        <v>46012</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row>
    <row r="107" spans="1:226" s="53" customFormat="1" ht="20.100000000000001" hidden="1" customHeight="1" thickTop="1">
      <c r="A107" s="3154" t="s">
        <v>1614</v>
      </c>
      <c r="B107" s="1376">
        <v>1</v>
      </c>
      <c r="C107" s="2663" t="s">
        <v>4616</v>
      </c>
      <c r="D107" s="2981" t="s">
        <v>4617</v>
      </c>
      <c r="E107" s="2982">
        <v>46026</v>
      </c>
      <c r="F107" s="2982">
        <f t="shared" ref="F107" si="83">E107+12</f>
        <v>46038</v>
      </c>
      <c r="G107" s="2982" t="s">
        <v>4814</v>
      </c>
      <c r="H107" s="2981" t="s">
        <v>4844</v>
      </c>
      <c r="I107" s="2981">
        <v>46038</v>
      </c>
      <c r="J107" s="2983">
        <f t="shared" si="81"/>
        <v>46053</v>
      </c>
      <c r="K107" s="2983">
        <f t="shared" si="82"/>
        <v>46058</v>
      </c>
      <c r="L107" s="2989" t="s">
        <v>1581</v>
      </c>
      <c r="M107" s="2989" t="s">
        <v>1581</v>
      </c>
      <c r="N107" s="2989"/>
      <c r="O107" s="2989" t="s">
        <v>1581</v>
      </c>
      <c r="P107" s="30"/>
      <c r="Q107" s="87">
        <f t="shared" si="76"/>
        <v>46018</v>
      </c>
      <c r="R107" s="87">
        <f t="shared" si="77"/>
        <v>46019</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row>
    <row r="108" spans="1:226" s="53" customFormat="1" ht="20.100000000000001" hidden="1" customHeight="1" thickTop="1">
      <c r="A108" s="3154" t="s">
        <v>4845</v>
      </c>
      <c r="B108" s="1376">
        <f t="shared" ref="B108:B118" si="84">WEEKNUM(R108)</f>
        <v>2</v>
      </c>
      <c r="C108" s="2663" t="s">
        <v>4619</v>
      </c>
      <c r="D108" s="2981" t="s">
        <v>4620</v>
      </c>
      <c r="E108" s="2982">
        <v>46031</v>
      </c>
      <c r="F108" s="2982">
        <f>E108+12</f>
        <v>46043</v>
      </c>
      <c r="G108" s="2981" t="s">
        <v>1577</v>
      </c>
      <c r="H108" s="2981" t="s">
        <v>4846</v>
      </c>
      <c r="I108" s="2981">
        <v>46045</v>
      </c>
      <c r="J108" s="2983">
        <f t="shared" si="81"/>
        <v>46060</v>
      </c>
      <c r="K108" s="2983">
        <f t="shared" si="82"/>
        <v>46065</v>
      </c>
      <c r="L108" s="2987">
        <f t="shared" si="79"/>
        <v>46070</v>
      </c>
      <c r="M108" s="2981">
        <f t="shared" si="80"/>
        <v>46075</v>
      </c>
      <c r="N108" s="2981"/>
      <c r="O108" s="2981" t="e">
        <f>#REF!+1</f>
        <v>#REF!</v>
      </c>
      <c r="P108" s="30"/>
      <c r="Q108" s="87">
        <f t="shared" ref="Q108:R113" si="85">Q107+7</f>
        <v>46025</v>
      </c>
      <c r="R108" s="87">
        <f t="shared" si="85"/>
        <v>46026</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row>
    <row r="109" spans="1:226" s="53" customFormat="1" ht="20.100000000000001" hidden="1" customHeight="1" thickTop="1">
      <c r="A109" s="3154"/>
      <c r="B109" s="1376">
        <f t="shared" si="84"/>
        <v>3</v>
      </c>
      <c r="C109" s="2663" t="s">
        <v>4623</v>
      </c>
      <c r="D109" s="2982" t="s">
        <v>4624</v>
      </c>
      <c r="E109" s="2982">
        <v>46034</v>
      </c>
      <c r="F109" s="2982">
        <f>E109+12</f>
        <v>46046</v>
      </c>
      <c r="G109" s="2981" t="s">
        <v>4782</v>
      </c>
      <c r="H109" s="2981" t="s">
        <v>4847</v>
      </c>
      <c r="I109" s="2981">
        <v>45687</v>
      </c>
      <c r="J109" s="2983">
        <f t="shared" si="81"/>
        <v>45702</v>
      </c>
      <c r="K109" s="2983">
        <f t="shared" si="82"/>
        <v>45707</v>
      </c>
      <c r="L109" s="2981">
        <f t="shared" si="79"/>
        <v>45712</v>
      </c>
      <c r="M109" s="2981">
        <f t="shared" si="80"/>
        <v>45717</v>
      </c>
      <c r="N109" s="2981"/>
      <c r="O109" s="2981" t="e">
        <f>#REF!+1</f>
        <v>#REF!</v>
      </c>
      <c r="P109" s="30"/>
      <c r="Q109" s="87">
        <f t="shared" si="85"/>
        <v>46032</v>
      </c>
      <c r="R109" s="87">
        <f t="shared" si="85"/>
        <v>46033</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row>
    <row r="110" spans="1:226" s="53" customFormat="1" ht="20.100000000000001" hidden="1" customHeight="1" thickTop="1">
      <c r="A110" s="3154"/>
      <c r="B110" s="1376">
        <f t="shared" si="84"/>
        <v>4</v>
      </c>
      <c r="C110" s="2663" t="s">
        <v>4315</v>
      </c>
      <c r="D110" s="2981" t="s">
        <v>4627</v>
      </c>
      <c r="E110" s="2982">
        <v>46041</v>
      </c>
      <c r="F110" s="2982">
        <f>E110+12</f>
        <v>46053</v>
      </c>
      <c r="G110" s="3350" t="s">
        <v>4598</v>
      </c>
      <c r="H110" s="2981" t="s">
        <v>4848</v>
      </c>
      <c r="I110" s="2981">
        <v>45694</v>
      </c>
      <c r="J110" s="2983">
        <f t="shared" si="81"/>
        <v>45709</v>
      </c>
      <c r="K110" s="2983">
        <f t="shared" si="82"/>
        <v>45714</v>
      </c>
      <c r="L110" s="2981">
        <f t="shared" ref="L110" si="86">I110+25</f>
        <v>45719</v>
      </c>
      <c r="M110" s="2981">
        <f t="shared" ref="M110" si="87">L110+5</f>
        <v>45724</v>
      </c>
      <c r="N110" s="2981"/>
      <c r="O110" s="2981" t="e">
        <f>#REF!+1</f>
        <v>#REF!</v>
      </c>
      <c r="P110" s="30"/>
      <c r="Q110" s="87">
        <f t="shared" si="85"/>
        <v>46039</v>
      </c>
      <c r="R110" s="87">
        <f t="shared" si="85"/>
        <v>46040</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row>
    <row r="111" spans="1:226" s="53" customFormat="1" ht="20.100000000000001" hidden="1" customHeight="1" thickTop="1">
      <c r="A111" s="3017" t="s">
        <v>4849</v>
      </c>
      <c r="B111" s="1376">
        <f t="shared" si="84"/>
        <v>5</v>
      </c>
      <c r="C111" s="2663" t="s">
        <v>4629</v>
      </c>
      <c r="D111" s="2981" t="s">
        <v>4630</v>
      </c>
      <c r="E111" s="3046" t="s">
        <v>1581</v>
      </c>
      <c r="F111" s="3037"/>
      <c r="G111" s="2982" t="s">
        <v>4428</v>
      </c>
      <c r="H111" s="2981" t="s">
        <v>4850</v>
      </c>
      <c r="I111" s="2981">
        <v>45701</v>
      </c>
      <c r="J111" s="2983">
        <f t="shared" si="81"/>
        <v>45716</v>
      </c>
      <c r="K111" s="2983">
        <f t="shared" si="82"/>
        <v>45721</v>
      </c>
      <c r="L111" s="2981">
        <f>I111+26</f>
        <v>45727</v>
      </c>
      <c r="M111" s="2981">
        <f>L111+4</f>
        <v>45731</v>
      </c>
      <c r="N111" s="2981"/>
      <c r="O111" s="2981" t="e">
        <f>#REF!+1</f>
        <v>#REF!</v>
      </c>
      <c r="P111" s="30"/>
      <c r="Q111" s="87">
        <f t="shared" si="85"/>
        <v>46046</v>
      </c>
      <c r="R111" s="87">
        <f t="shared" si="85"/>
        <v>46047</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row>
    <row r="112" spans="1:226" s="53" customFormat="1" ht="20.100000000000001" hidden="1" customHeight="1">
      <c r="A112" s="3017"/>
      <c r="B112" s="1376">
        <f t="shared" si="84"/>
        <v>6</v>
      </c>
      <c r="C112" s="2663" t="s">
        <v>4616</v>
      </c>
      <c r="D112" s="3715" t="s">
        <v>4633</v>
      </c>
      <c r="E112" s="2982">
        <v>46055</v>
      </c>
      <c r="F112" s="2982">
        <f t="shared" ref="F112" si="88">E112+12</f>
        <v>46067</v>
      </c>
      <c r="G112" s="2981" t="s">
        <v>1432</v>
      </c>
      <c r="H112" s="2981" t="s">
        <v>4851</v>
      </c>
      <c r="I112" s="2981">
        <v>45708</v>
      </c>
      <c r="J112" s="2983">
        <f t="shared" si="81"/>
        <v>45723</v>
      </c>
      <c r="K112" s="2983">
        <f t="shared" si="82"/>
        <v>45728</v>
      </c>
      <c r="L112" s="2981">
        <f>I112+26</f>
        <v>45734</v>
      </c>
      <c r="M112" s="2981">
        <f>L112+4</f>
        <v>45738</v>
      </c>
      <c r="N112" s="2981"/>
      <c r="O112" s="2981" t="e">
        <f>#REF!+1</f>
        <v>#REF!</v>
      </c>
      <c r="P112" s="30"/>
      <c r="Q112" s="87">
        <f t="shared" si="85"/>
        <v>46053</v>
      </c>
      <c r="R112" s="87">
        <f t="shared" si="85"/>
        <v>46054</v>
      </c>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row>
    <row r="113" spans="1:226" s="53" customFormat="1" ht="20.100000000000001" hidden="1" customHeight="1" thickTop="1">
      <c r="A113" s="3017"/>
      <c r="B113" s="1376">
        <f t="shared" si="84"/>
        <v>7</v>
      </c>
      <c r="C113" s="2663" t="s">
        <v>4619</v>
      </c>
      <c r="D113" s="2981" t="s">
        <v>4635</v>
      </c>
      <c r="E113" s="2982">
        <v>45695</v>
      </c>
      <c r="F113" s="3046" t="s">
        <v>1581</v>
      </c>
      <c r="G113" s="3333" t="s">
        <v>1573</v>
      </c>
      <c r="H113" s="2981" t="s">
        <v>4852</v>
      </c>
      <c r="I113" s="2985"/>
      <c r="J113" s="2986"/>
      <c r="K113" s="2986"/>
      <c r="L113" s="2985"/>
      <c r="M113" s="2985"/>
      <c r="N113" s="2985"/>
      <c r="O113" s="2985"/>
      <c r="P113" s="30"/>
      <c r="Q113" s="87">
        <f t="shared" si="85"/>
        <v>46060</v>
      </c>
      <c r="R113" s="87">
        <f t="shared" si="85"/>
        <v>46061</v>
      </c>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row>
    <row r="114" spans="1:226" s="53" customFormat="1" ht="20.100000000000001" hidden="1" customHeight="1" thickTop="1">
      <c r="A114" s="3017"/>
      <c r="B114" s="1376">
        <f t="shared" si="84"/>
        <v>8</v>
      </c>
      <c r="C114" s="2663" t="s">
        <v>4623</v>
      </c>
      <c r="D114" s="2981" t="s">
        <v>4637</v>
      </c>
      <c r="E114" s="2982">
        <v>45702</v>
      </c>
      <c r="F114" s="3046" t="s">
        <v>1581</v>
      </c>
      <c r="G114" s="2982" t="s">
        <v>1680</v>
      </c>
      <c r="H114" s="2981" t="s">
        <v>4853</v>
      </c>
      <c r="I114" s="2981">
        <v>45722</v>
      </c>
      <c r="J114" s="2983">
        <f t="shared" ref="J114:J118" si="89">I114+15</f>
        <v>45737</v>
      </c>
      <c r="K114" s="2983">
        <f t="shared" ref="K114:K118" si="90">I114+20</f>
        <v>45742</v>
      </c>
      <c r="L114" s="2981">
        <f t="shared" ref="L114:L120" si="91">I114+26</f>
        <v>45748</v>
      </c>
      <c r="M114" s="2981">
        <f t="shared" ref="M114:N120" si="92">L114+4</f>
        <v>45752</v>
      </c>
      <c r="N114" s="2981">
        <f>M114+3</f>
        <v>45755</v>
      </c>
      <c r="O114" s="2981" t="e">
        <f>#REF!+1</f>
        <v>#REF!</v>
      </c>
      <c r="P114" s="30"/>
      <c r="Q114" s="87">
        <f t="shared" ref="Q114:R116" si="93">Q113+7</f>
        <v>46067</v>
      </c>
      <c r="R114" s="87">
        <f t="shared" si="93"/>
        <v>46068</v>
      </c>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row>
    <row r="115" spans="1:226" s="53" customFormat="1" ht="20.100000000000001" hidden="1" customHeight="1">
      <c r="A115" s="3017"/>
      <c r="B115" s="1376">
        <f t="shared" si="84"/>
        <v>9</v>
      </c>
      <c r="C115" s="2663" t="s">
        <v>4629</v>
      </c>
      <c r="D115" s="2981" t="s">
        <v>4640</v>
      </c>
      <c r="E115" s="2982">
        <v>46075</v>
      </c>
      <c r="F115" s="2982">
        <f>E115+12</f>
        <v>46087</v>
      </c>
      <c r="G115" s="3333" t="s">
        <v>1573</v>
      </c>
      <c r="H115" s="2981" t="s">
        <v>4854</v>
      </c>
      <c r="I115" s="2985"/>
      <c r="J115" s="2986"/>
      <c r="K115" s="2986"/>
      <c r="L115" s="2985"/>
      <c r="M115" s="2985"/>
      <c r="N115" s="2985"/>
      <c r="O115" s="2985"/>
      <c r="P115" s="30"/>
      <c r="Q115" s="87">
        <f t="shared" si="93"/>
        <v>46074</v>
      </c>
      <c r="R115" s="87">
        <f t="shared" si="93"/>
        <v>46075</v>
      </c>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row>
    <row r="116" spans="1:226" s="53" customFormat="1" ht="20.100000000000001" hidden="1" customHeight="1" thickTop="1">
      <c r="A116" s="3017"/>
      <c r="B116" s="1376">
        <f t="shared" si="84"/>
        <v>10</v>
      </c>
      <c r="C116" s="2663" t="s">
        <v>4619</v>
      </c>
      <c r="D116" s="2981" t="s">
        <v>4642</v>
      </c>
      <c r="E116" s="2982">
        <v>45716</v>
      </c>
      <c r="F116" s="3046" t="s">
        <v>1581</v>
      </c>
      <c r="G116" s="2982" t="s">
        <v>4855</v>
      </c>
      <c r="H116" s="2981" t="s">
        <v>4856</v>
      </c>
      <c r="I116" s="2981">
        <v>45736</v>
      </c>
      <c r="J116" s="2983">
        <f t="shared" si="89"/>
        <v>45751</v>
      </c>
      <c r="K116" s="2983">
        <f t="shared" si="90"/>
        <v>45756</v>
      </c>
      <c r="L116" s="2981">
        <f t="shared" si="91"/>
        <v>45762</v>
      </c>
      <c r="M116" s="2981">
        <f t="shared" si="92"/>
        <v>45766</v>
      </c>
      <c r="N116" s="2981">
        <f>M116+3</f>
        <v>45769</v>
      </c>
      <c r="O116" s="2981" t="e">
        <f>#REF!+1</f>
        <v>#REF!</v>
      </c>
      <c r="P116" s="30"/>
      <c r="Q116" s="87">
        <f t="shared" si="93"/>
        <v>46081</v>
      </c>
      <c r="R116" s="87">
        <f t="shared" si="93"/>
        <v>46082</v>
      </c>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row>
    <row r="117" spans="1:226" s="53" customFormat="1" ht="20.100000000000001" hidden="1" customHeight="1" thickTop="1">
      <c r="A117" s="3017"/>
      <c r="B117" s="1376">
        <f t="shared" si="84"/>
        <v>11</v>
      </c>
      <c r="C117" s="2663" t="s">
        <v>4644</v>
      </c>
      <c r="D117" s="2981" t="s">
        <v>4645</v>
      </c>
      <c r="E117" s="2982">
        <v>46088</v>
      </c>
      <c r="F117" s="3046" t="s">
        <v>1581</v>
      </c>
      <c r="G117" s="3333" t="s">
        <v>1573</v>
      </c>
      <c r="H117" s="2981" t="s">
        <v>4857</v>
      </c>
      <c r="I117" s="2985"/>
      <c r="J117" s="2986"/>
      <c r="K117" s="2986"/>
      <c r="L117" s="2985"/>
      <c r="M117" s="2985"/>
      <c r="N117" s="2985"/>
      <c r="O117" s="2985"/>
      <c r="P117" s="30"/>
      <c r="Q117" s="87">
        <f t="shared" ref="Q117:R118" si="94">Q116+7</f>
        <v>46088</v>
      </c>
      <c r="R117" s="87">
        <f t="shared" si="94"/>
        <v>46089</v>
      </c>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row>
    <row r="118" spans="1:226" s="53" customFormat="1" ht="20.100000000000001" hidden="1" customHeight="1">
      <c r="A118" s="3017"/>
      <c r="B118" s="1376">
        <f t="shared" si="84"/>
        <v>12</v>
      </c>
      <c r="C118" s="2663" t="s">
        <v>4616</v>
      </c>
      <c r="D118" s="2981" t="s">
        <v>4648</v>
      </c>
      <c r="E118" s="2982">
        <v>46097</v>
      </c>
      <c r="F118" s="2982">
        <f>E118+12</f>
        <v>46109</v>
      </c>
      <c r="G118" s="2981" t="s">
        <v>1579</v>
      </c>
      <c r="H118" s="2981" t="s">
        <v>4858</v>
      </c>
      <c r="I118" s="2981">
        <v>46115</v>
      </c>
      <c r="J118" s="2983">
        <f t="shared" si="89"/>
        <v>46130</v>
      </c>
      <c r="K118" s="2983">
        <f t="shared" si="90"/>
        <v>46135</v>
      </c>
      <c r="L118" s="2981">
        <f t="shared" si="91"/>
        <v>46141</v>
      </c>
      <c r="M118" s="2981">
        <f t="shared" si="92"/>
        <v>46145</v>
      </c>
      <c r="N118" s="2981">
        <f>M118+3</f>
        <v>46148</v>
      </c>
      <c r="O118" s="2981" t="e">
        <f>#REF!+1</f>
        <v>#REF!</v>
      </c>
      <c r="P118" s="30"/>
      <c r="Q118" s="87">
        <f t="shared" si="94"/>
        <v>46095</v>
      </c>
      <c r="R118" s="87">
        <f t="shared" si="94"/>
        <v>46096</v>
      </c>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row>
    <row r="119" spans="1:226" s="53" customFormat="1" ht="20.100000000000001" hidden="1" customHeight="1">
      <c r="A119" s="3017"/>
      <c r="B119" s="1376" t="e">
        <f>WEEKNUM(Q119)</f>
        <v>#REF!</v>
      </c>
      <c r="C119" s="2663"/>
      <c r="D119" s="2981"/>
      <c r="E119" s="2982"/>
      <c r="F119" s="2982"/>
      <c r="G119" s="2981" t="s">
        <v>4428</v>
      </c>
      <c r="H119" s="2981" t="s">
        <v>4859</v>
      </c>
      <c r="I119" s="2981">
        <v>46136</v>
      </c>
      <c r="J119" s="2983">
        <f>I119+15</f>
        <v>46151</v>
      </c>
      <c r="K119" s="2983">
        <f>I119+20</f>
        <v>46156</v>
      </c>
      <c r="L119" s="2981">
        <f t="shared" si="91"/>
        <v>46162</v>
      </c>
      <c r="M119" s="2981">
        <f t="shared" si="92"/>
        <v>46166</v>
      </c>
      <c r="N119" s="2981">
        <f t="shared" si="92"/>
        <v>46170</v>
      </c>
      <c r="O119" s="30"/>
      <c r="P119" s="87" t="e">
        <f>#REF!+7</f>
        <v>#REF!</v>
      </c>
      <c r="Q119" s="87" t="e">
        <f>#REF!+7</f>
        <v>#REF!</v>
      </c>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row>
    <row r="120" spans="1:226" s="53" customFormat="1" ht="20.100000000000001" hidden="1" customHeight="1">
      <c r="A120" s="3017"/>
      <c r="B120" s="1376" t="e">
        <f>WEEKNUM(Q120)</f>
        <v>#REF!</v>
      </c>
      <c r="C120" s="2663"/>
      <c r="D120" s="2981"/>
      <c r="E120" s="2982"/>
      <c r="F120" s="2982"/>
      <c r="G120" s="2981" t="s">
        <v>1432</v>
      </c>
      <c r="H120" s="2981" t="s">
        <v>4860</v>
      </c>
      <c r="I120" s="2981">
        <v>46143</v>
      </c>
      <c r="J120" s="2983">
        <f>I120+15</f>
        <v>46158</v>
      </c>
      <c r="K120" s="2983">
        <f>I120+20</f>
        <v>46163</v>
      </c>
      <c r="L120" s="2981">
        <f t="shared" si="91"/>
        <v>46169</v>
      </c>
      <c r="M120" s="2981">
        <f t="shared" si="92"/>
        <v>46173</v>
      </c>
      <c r="N120" s="2981">
        <f t="shared" si="92"/>
        <v>46177</v>
      </c>
      <c r="O120" s="30"/>
      <c r="P120" s="87" t="e">
        <f t="shared" ref="P120:Q122" si="95">P119+7</f>
        <v>#REF!</v>
      </c>
      <c r="Q120" s="87" t="e">
        <f t="shared" si="95"/>
        <v>#REF!</v>
      </c>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row>
    <row r="121" spans="1:226" s="53" customFormat="1" ht="20.100000000000001" hidden="1" customHeight="1">
      <c r="A121" s="3017"/>
      <c r="B121" s="1376" t="e">
        <f>WEEKNUM(Q121)</f>
        <v>#REF!</v>
      </c>
      <c r="C121" s="2663"/>
      <c r="D121" s="2981"/>
      <c r="E121" s="2982"/>
      <c r="F121" s="2982"/>
      <c r="G121" s="3333" t="s">
        <v>1573</v>
      </c>
      <c r="H121" s="2981" t="s">
        <v>4861</v>
      </c>
      <c r="I121" s="2985"/>
      <c r="J121" s="2986"/>
      <c r="K121" s="2986"/>
      <c r="L121" s="2985"/>
      <c r="M121" s="2985"/>
      <c r="N121" s="2985"/>
      <c r="O121" s="30"/>
      <c r="P121" s="87" t="e">
        <f t="shared" si="95"/>
        <v>#REF!</v>
      </c>
      <c r="Q121" s="87" t="e">
        <f t="shared" si="95"/>
        <v>#REF!</v>
      </c>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row>
    <row r="122" spans="1:226" s="53" customFormat="1" ht="20.100000000000001" hidden="1" customHeight="1">
      <c r="A122" s="3017"/>
      <c r="B122" s="1376" t="e">
        <f>WEEKNUM(Q122)</f>
        <v>#REF!</v>
      </c>
      <c r="C122" s="2663"/>
      <c r="D122" s="2981"/>
      <c r="E122" s="2982"/>
      <c r="F122" s="2982"/>
      <c r="G122" s="2981"/>
      <c r="H122" s="2981"/>
      <c r="I122" s="2981"/>
      <c r="J122" s="2983"/>
      <c r="K122" s="2983"/>
      <c r="L122" s="2981"/>
      <c r="M122" s="2981"/>
      <c r="N122" s="2981"/>
      <c r="O122" s="30"/>
      <c r="P122" s="87" t="e">
        <f t="shared" si="95"/>
        <v>#REF!</v>
      </c>
      <c r="Q122" s="87" t="e">
        <f t="shared" si="95"/>
        <v>#REF!</v>
      </c>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row>
    <row r="123" spans="1:226" s="53" customFormat="1" ht="20.100000000000001" hidden="1" customHeight="1">
      <c r="A123" s="3017"/>
      <c r="B123" s="1631"/>
      <c r="C123" s="26" t="s">
        <v>112</v>
      </c>
      <c r="D123" s="3746"/>
      <c r="E123" s="3421"/>
      <c r="F123" s="3421"/>
      <c r="G123" s="3746"/>
      <c r="H123" s="3746"/>
      <c r="I123" s="3746"/>
      <c r="J123" s="3747"/>
      <c r="K123" s="3747"/>
      <c r="L123" s="3746"/>
      <c r="M123" s="3746"/>
      <c r="N123" s="3746"/>
      <c r="O123" s="30"/>
      <c r="P123" s="306"/>
      <c r="Q123" s="306"/>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row>
    <row r="124" spans="1:226" s="14" customFormat="1" ht="20.100000000000001" hidden="1" customHeight="1">
      <c r="B124" s="2991"/>
      <c r="D124" s="708"/>
      <c r="E124" s="708"/>
      <c r="F124" s="69"/>
      <c r="G124" s="69"/>
      <c r="H124" s="69"/>
      <c r="I124" s="69"/>
      <c r="J124" s="69"/>
      <c r="K124" s="69"/>
      <c r="L124" s="69"/>
      <c r="M124" s="69"/>
      <c r="N124" s="69"/>
      <c r="O124" s="120"/>
      <c r="P124" s="120"/>
      <c r="Q124" s="2996"/>
      <c r="R124" s="2996"/>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c r="CS124" s="120"/>
      <c r="CT124" s="120"/>
      <c r="CU124" s="120"/>
      <c r="CV124" s="120"/>
      <c r="CW124" s="120"/>
      <c r="CX124" s="120"/>
      <c r="CY124" s="120"/>
      <c r="CZ124" s="120"/>
      <c r="DA124" s="120"/>
      <c r="DB124" s="120"/>
      <c r="DC124" s="120"/>
      <c r="DD124" s="120"/>
      <c r="DE124" s="120"/>
      <c r="DF124" s="120"/>
      <c r="DG124" s="120"/>
      <c r="DH124" s="120"/>
      <c r="DI124" s="120"/>
      <c r="DJ124" s="120"/>
      <c r="DK124" s="120"/>
      <c r="DL124" s="120"/>
      <c r="DM124" s="120"/>
      <c r="DN124" s="120"/>
      <c r="DO124" s="120"/>
      <c r="DP124" s="120"/>
      <c r="DQ124" s="120"/>
      <c r="DR124" s="120"/>
      <c r="DS124" s="120"/>
      <c r="DT124" s="120"/>
      <c r="DU124" s="120"/>
      <c r="DV124" s="120"/>
      <c r="DW124" s="120"/>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120"/>
      <c r="FG124" s="120"/>
      <c r="FH124" s="120"/>
      <c r="FI124" s="120"/>
      <c r="FJ124" s="120"/>
      <c r="FK124" s="120"/>
      <c r="FL124" s="120"/>
      <c r="FM124" s="120"/>
      <c r="FN124" s="120"/>
      <c r="FO124" s="120"/>
      <c r="FP124" s="120"/>
      <c r="FQ124" s="120"/>
      <c r="FR124" s="120"/>
      <c r="FS124" s="120"/>
      <c r="FT124" s="120"/>
      <c r="FU124" s="120"/>
      <c r="FV124" s="120"/>
      <c r="FW124" s="120"/>
      <c r="FX124" s="120"/>
      <c r="FY124" s="120"/>
      <c r="FZ124" s="120"/>
      <c r="GA124" s="120"/>
      <c r="GB124" s="120"/>
      <c r="GC124" s="120"/>
      <c r="GD124" s="120"/>
      <c r="GE124" s="120"/>
      <c r="GF124" s="120"/>
      <c r="GG124" s="120"/>
      <c r="GH124" s="120"/>
      <c r="GI124" s="120"/>
      <c r="GJ124" s="120"/>
      <c r="GK124" s="120"/>
      <c r="GL124" s="120"/>
      <c r="GM124" s="120"/>
      <c r="GN124" s="120"/>
      <c r="GO124" s="120"/>
      <c r="GP124" s="120"/>
      <c r="GQ124" s="120"/>
      <c r="GR124" s="120"/>
      <c r="GS124" s="120"/>
      <c r="GT124" s="120"/>
      <c r="GU124" s="120"/>
      <c r="GV124" s="120"/>
      <c r="GW124" s="120"/>
      <c r="GX124" s="120"/>
      <c r="GY124" s="120"/>
      <c r="GZ124" s="120"/>
      <c r="HA124" s="120"/>
      <c r="HB124" s="120"/>
      <c r="HC124" s="120"/>
      <c r="HD124" s="120"/>
      <c r="HE124" s="120"/>
      <c r="HF124" s="120"/>
      <c r="HG124" s="120"/>
      <c r="HH124" s="120"/>
      <c r="HI124" s="120"/>
      <c r="HJ124" s="120"/>
      <c r="HK124" s="120"/>
      <c r="HL124" s="120"/>
      <c r="HM124" s="120"/>
      <c r="HN124" s="120"/>
      <c r="HO124" s="120"/>
      <c r="HP124" s="120"/>
      <c r="HQ124" s="120"/>
      <c r="HR124" s="120"/>
    </row>
    <row r="125" spans="1:226" s="53" customFormat="1" ht="20.100000000000001" hidden="1" customHeight="1">
      <c r="B125" s="2960"/>
      <c r="C125" s="4620" t="s">
        <v>4654</v>
      </c>
      <c r="D125" s="4620"/>
      <c r="E125" s="4619" t="s">
        <v>100</v>
      </c>
      <c r="F125" s="3013" t="s">
        <v>4567</v>
      </c>
      <c r="G125" s="4625" t="s">
        <v>4800</v>
      </c>
      <c r="H125" s="4625"/>
      <c r="I125" s="4619" t="s">
        <v>4568</v>
      </c>
      <c r="J125" s="2346" t="s">
        <v>381</v>
      </c>
      <c r="K125" s="2346" t="s">
        <v>908</v>
      </c>
      <c r="L125" s="4615" t="s">
        <v>314</v>
      </c>
      <c r="M125" s="4615" t="s">
        <v>4771</v>
      </c>
      <c r="N125" s="4615" t="s">
        <v>4840</v>
      </c>
      <c r="O125" s="4615" t="s">
        <v>4841</v>
      </c>
      <c r="P125" s="1546"/>
      <c r="S125" s="1546"/>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row>
    <row r="126" spans="1:226" s="53" customFormat="1" ht="20.100000000000001" hidden="1" customHeight="1" thickBot="1">
      <c r="A126" s="20"/>
      <c r="B126" s="2677" t="s">
        <v>3631</v>
      </c>
      <c r="C126" s="4620"/>
      <c r="D126" s="4620"/>
      <c r="E126" s="4619"/>
      <c r="F126" s="3025" t="s">
        <v>4506</v>
      </c>
      <c r="G126" s="4625"/>
      <c r="H126" s="4625"/>
      <c r="I126" s="4619"/>
      <c r="J126" s="2666" t="s">
        <v>3709</v>
      </c>
      <c r="K126" s="2666" t="s">
        <v>1920</v>
      </c>
      <c r="L126" s="4615"/>
      <c r="M126" s="4615"/>
      <c r="N126" s="4615"/>
      <c r="O126" s="4615"/>
      <c r="P126" s="1546"/>
      <c r="Q126" s="2658" t="s">
        <v>4377</v>
      </c>
      <c r="R126" s="2658" t="s">
        <v>4021</v>
      </c>
      <c r="S126" s="1546"/>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row>
    <row r="127" spans="1:226" s="53" customFormat="1" ht="20.100000000000001" hidden="1" customHeight="1" thickTop="1">
      <c r="A127" s="20"/>
      <c r="B127" s="2960" t="s">
        <v>3633</v>
      </c>
      <c r="C127" s="2961" t="s">
        <v>4612</v>
      </c>
      <c r="D127" s="2962" t="s">
        <v>4681</v>
      </c>
      <c r="E127" s="2963">
        <v>45858</v>
      </c>
      <c r="F127" s="2964">
        <f t="shared" ref="F127:F135" si="96">E127+12</f>
        <v>45870</v>
      </c>
      <c r="G127" s="2962" t="s">
        <v>1690</v>
      </c>
      <c r="H127" s="2962" t="s">
        <v>4818</v>
      </c>
      <c r="I127" s="2962">
        <v>45877</v>
      </c>
      <c r="J127" s="2965">
        <f>I127+15</f>
        <v>45892</v>
      </c>
      <c r="K127" s="2965">
        <f>I127+20</f>
        <v>45897</v>
      </c>
      <c r="L127" s="2966">
        <f>I127+25</f>
        <v>45902</v>
      </c>
      <c r="M127" s="2966">
        <f>I127+30</f>
        <v>45907</v>
      </c>
      <c r="N127" s="2966"/>
      <c r="O127" s="2966">
        <f>I127+34</f>
        <v>45911</v>
      </c>
      <c r="P127" s="1546"/>
      <c r="Q127" s="3009">
        <v>45850</v>
      </c>
      <c r="R127" s="3009">
        <f t="shared" ref="R127:R139" si="97">Q127+1</f>
        <v>45851</v>
      </c>
      <c r="S127" s="1546"/>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row>
    <row r="128" spans="1:226" s="53" customFormat="1" ht="20.100000000000001" hidden="1" customHeight="1">
      <c r="A128" s="20"/>
      <c r="B128" s="2960" t="s">
        <v>3637</v>
      </c>
      <c r="C128" s="2967" t="s">
        <v>1573</v>
      </c>
      <c r="D128" s="2968" t="s">
        <v>4683</v>
      </c>
      <c r="E128" s="2969">
        <v>45857</v>
      </c>
      <c r="F128" s="2970">
        <f t="shared" si="96"/>
        <v>45869</v>
      </c>
      <c r="G128" s="2971"/>
      <c r="H128" s="2971"/>
      <c r="I128" s="2971"/>
      <c r="J128" s="2972"/>
      <c r="K128" s="2972"/>
      <c r="L128" s="2973"/>
      <c r="M128" s="2973"/>
      <c r="N128" s="2973"/>
      <c r="O128" s="2973"/>
      <c r="P128" s="1546"/>
      <c r="Q128" s="3009">
        <v>45857</v>
      </c>
      <c r="R128" s="3009">
        <f t="shared" si="97"/>
        <v>45858</v>
      </c>
      <c r="S128" s="1546"/>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row>
    <row r="129" spans="1:226" s="53" customFormat="1" ht="20.100000000000001" hidden="1" customHeight="1">
      <c r="A129" s="20"/>
      <c r="B129" s="2960" t="s">
        <v>3639</v>
      </c>
      <c r="C129" s="2974" t="s">
        <v>4616</v>
      </c>
      <c r="D129" s="2971" t="s">
        <v>4684</v>
      </c>
      <c r="E129" s="2975">
        <v>45869</v>
      </c>
      <c r="F129" s="2964">
        <f t="shared" si="96"/>
        <v>45881</v>
      </c>
      <c r="G129" s="2971" t="s">
        <v>1966</v>
      </c>
      <c r="H129" s="2971" t="s">
        <v>4819</v>
      </c>
      <c r="I129" s="2971">
        <v>45884</v>
      </c>
      <c r="J129" s="2972">
        <f t="shared" ref="J129:J142" si="98">I129+15</f>
        <v>45899</v>
      </c>
      <c r="K129" s="2972">
        <f t="shared" ref="K129:K142" si="99">I129+20</f>
        <v>45904</v>
      </c>
      <c r="L129" s="2973">
        <f t="shared" ref="L129:L142" si="100">I129+25</f>
        <v>45909</v>
      </c>
      <c r="M129" s="2973">
        <f t="shared" ref="M129:M142" si="101">I129+30</f>
        <v>45914</v>
      </c>
      <c r="N129" s="2973"/>
      <c r="O129" s="2973">
        <f t="shared" ref="O129:O142" si="102">I129+34</f>
        <v>45918</v>
      </c>
      <c r="P129" s="1546"/>
      <c r="Q129" s="3009">
        <v>45864</v>
      </c>
      <c r="R129" s="3009">
        <f t="shared" si="97"/>
        <v>45865</v>
      </c>
      <c r="S129" s="1546"/>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row>
    <row r="130" spans="1:226" s="53" customFormat="1" ht="20.100000000000001" hidden="1" customHeight="1">
      <c r="A130" s="20"/>
      <c r="B130" s="2960" t="s">
        <v>3641</v>
      </c>
      <c r="C130" s="2974" t="s">
        <v>4686</v>
      </c>
      <c r="D130" s="2971" t="s">
        <v>4687</v>
      </c>
      <c r="E130" s="2975">
        <v>45881</v>
      </c>
      <c r="F130" s="2964">
        <f t="shared" si="96"/>
        <v>45893</v>
      </c>
      <c r="G130" s="2971" t="s">
        <v>1684</v>
      </c>
      <c r="H130" s="2971" t="s">
        <v>4820</v>
      </c>
      <c r="I130" s="2971">
        <v>45891</v>
      </c>
      <c r="J130" s="2972">
        <f t="shared" si="98"/>
        <v>45906</v>
      </c>
      <c r="K130" s="2972">
        <f t="shared" si="99"/>
        <v>45911</v>
      </c>
      <c r="L130" s="2973">
        <f t="shared" si="100"/>
        <v>45916</v>
      </c>
      <c r="M130" s="2973">
        <f t="shared" si="101"/>
        <v>45921</v>
      </c>
      <c r="N130" s="2973"/>
      <c r="O130" s="2973">
        <f t="shared" si="102"/>
        <v>45925</v>
      </c>
      <c r="P130" s="1546"/>
      <c r="Q130" s="3009">
        <v>45871</v>
      </c>
      <c r="R130" s="3009">
        <f t="shared" si="97"/>
        <v>45872</v>
      </c>
      <c r="S130" s="1546"/>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row>
    <row r="131" spans="1:226" s="53" customFormat="1" ht="20.100000000000001" hidden="1" customHeight="1">
      <c r="A131" s="20"/>
      <c r="B131" s="2960" t="s">
        <v>3643</v>
      </c>
      <c r="C131" s="2967" t="s">
        <v>1573</v>
      </c>
      <c r="D131" s="2968" t="s">
        <v>4689</v>
      </c>
      <c r="E131" s="2969">
        <v>45878</v>
      </c>
      <c r="F131" s="2970">
        <f t="shared" si="96"/>
        <v>45890</v>
      </c>
      <c r="G131" s="2971" t="s">
        <v>4462</v>
      </c>
      <c r="H131" s="2971" t="s">
        <v>4821</v>
      </c>
      <c r="I131" s="2971">
        <v>45898</v>
      </c>
      <c r="J131" s="2972">
        <f t="shared" si="98"/>
        <v>45913</v>
      </c>
      <c r="K131" s="2972">
        <f t="shared" si="99"/>
        <v>45918</v>
      </c>
      <c r="L131" s="2973">
        <f t="shared" si="100"/>
        <v>45923</v>
      </c>
      <c r="M131" s="2973">
        <f t="shared" si="101"/>
        <v>45928</v>
      </c>
      <c r="N131" s="2973"/>
      <c r="O131" s="2973">
        <f t="shared" si="102"/>
        <v>45932</v>
      </c>
      <c r="P131" s="1546"/>
      <c r="Q131" s="3009">
        <v>45878</v>
      </c>
      <c r="R131" s="3009">
        <f t="shared" si="97"/>
        <v>45879</v>
      </c>
      <c r="S131" s="1546"/>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row>
    <row r="132" spans="1:226" s="53" customFormat="1" ht="20.100000000000001" hidden="1" customHeight="1">
      <c r="A132" s="20"/>
      <c r="B132" s="2960" t="s">
        <v>3645</v>
      </c>
      <c r="C132" s="2974" t="s">
        <v>4691</v>
      </c>
      <c r="D132" s="2971" t="s">
        <v>4692</v>
      </c>
      <c r="E132" s="2975">
        <v>45889</v>
      </c>
      <c r="F132" s="2964">
        <f t="shared" si="96"/>
        <v>45901</v>
      </c>
      <c r="G132" s="2971" t="s">
        <v>1577</v>
      </c>
      <c r="H132" s="2971" t="s">
        <v>4822</v>
      </c>
      <c r="I132" s="2971">
        <v>45905</v>
      </c>
      <c r="J132" s="2972">
        <f t="shared" si="98"/>
        <v>45920</v>
      </c>
      <c r="K132" s="2972">
        <f t="shared" si="99"/>
        <v>45925</v>
      </c>
      <c r="L132" s="2973">
        <f t="shared" si="100"/>
        <v>45930</v>
      </c>
      <c r="M132" s="2973">
        <f t="shared" si="101"/>
        <v>45935</v>
      </c>
      <c r="N132" s="2973"/>
      <c r="O132" s="2973">
        <f t="shared" si="102"/>
        <v>45939</v>
      </c>
      <c r="P132" s="1546"/>
      <c r="Q132" s="3009">
        <v>45885</v>
      </c>
      <c r="R132" s="3009">
        <f t="shared" si="97"/>
        <v>45886</v>
      </c>
      <c r="S132" s="1546"/>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row>
    <row r="133" spans="1:226" s="53" customFormat="1" ht="20.100000000000001" hidden="1" customHeight="1">
      <c r="A133" s="20"/>
      <c r="B133" s="2960" t="s">
        <v>3647</v>
      </c>
      <c r="C133" s="2974" t="s">
        <v>4612</v>
      </c>
      <c r="D133" s="2971" t="s">
        <v>4695</v>
      </c>
      <c r="E133" s="2975">
        <v>45898</v>
      </c>
      <c r="F133" s="2964">
        <f t="shared" si="96"/>
        <v>45910</v>
      </c>
      <c r="G133" s="2971" t="s">
        <v>4782</v>
      </c>
      <c r="H133" s="2429" t="s">
        <v>4823</v>
      </c>
      <c r="I133" s="2971">
        <v>45912</v>
      </c>
      <c r="J133" s="2972">
        <f t="shared" si="98"/>
        <v>45927</v>
      </c>
      <c r="K133" s="2972">
        <f t="shared" si="99"/>
        <v>45932</v>
      </c>
      <c r="L133" s="2973">
        <f t="shared" si="100"/>
        <v>45937</v>
      </c>
      <c r="M133" s="2973">
        <f t="shared" si="101"/>
        <v>45942</v>
      </c>
      <c r="N133" s="2973"/>
      <c r="O133" s="2973">
        <f t="shared" si="102"/>
        <v>45946</v>
      </c>
      <c r="P133" s="1546"/>
      <c r="Q133" s="3009">
        <v>45892</v>
      </c>
      <c r="R133" s="3009">
        <f t="shared" si="97"/>
        <v>45893</v>
      </c>
      <c r="S133" s="1546"/>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row>
    <row r="134" spans="1:226" s="53" customFormat="1" ht="20.100000000000001" hidden="1" customHeight="1">
      <c r="A134" s="20"/>
      <c r="B134" s="2960" t="s">
        <v>3649</v>
      </c>
      <c r="C134" s="2974" t="s">
        <v>4616</v>
      </c>
      <c r="D134" s="2971" t="s">
        <v>4696</v>
      </c>
      <c r="E134" s="2975">
        <v>45909</v>
      </c>
      <c r="F134" s="2973">
        <f t="shared" si="96"/>
        <v>45921</v>
      </c>
      <c r="G134" s="2971" t="s">
        <v>4812</v>
      </c>
      <c r="H134" s="2971" t="s">
        <v>4824</v>
      </c>
      <c r="I134" s="2971">
        <v>45919</v>
      </c>
      <c r="J134" s="2972">
        <f t="shared" si="98"/>
        <v>45934</v>
      </c>
      <c r="K134" s="2972">
        <f t="shared" si="99"/>
        <v>45939</v>
      </c>
      <c r="L134" s="2973">
        <f t="shared" si="100"/>
        <v>45944</v>
      </c>
      <c r="M134" s="2973">
        <f t="shared" si="101"/>
        <v>45949</v>
      </c>
      <c r="N134" s="2973"/>
      <c r="O134" s="2973">
        <f t="shared" si="102"/>
        <v>45953</v>
      </c>
      <c r="P134" s="1546"/>
      <c r="Q134" s="3009">
        <v>45899</v>
      </c>
      <c r="R134" s="3009">
        <f t="shared" si="97"/>
        <v>45900</v>
      </c>
      <c r="S134" s="1546"/>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row>
    <row r="135" spans="1:226" s="53" customFormat="1" ht="20.100000000000001" hidden="1" customHeight="1">
      <c r="A135" s="20"/>
      <c r="B135" s="2960" t="s">
        <v>3651</v>
      </c>
      <c r="C135" s="2974" t="s">
        <v>1997</v>
      </c>
      <c r="D135" s="2971" t="s">
        <v>4698</v>
      </c>
      <c r="E135" s="2975">
        <v>45914</v>
      </c>
      <c r="F135" s="2973">
        <f t="shared" si="96"/>
        <v>45926</v>
      </c>
      <c r="G135" s="2971" t="s">
        <v>4814</v>
      </c>
      <c r="H135" s="2971" t="s">
        <v>4825</v>
      </c>
      <c r="I135" s="2971">
        <v>45927</v>
      </c>
      <c r="J135" s="2972">
        <f t="shared" si="98"/>
        <v>45942</v>
      </c>
      <c r="K135" s="2972">
        <f t="shared" si="99"/>
        <v>45947</v>
      </c>
      <c r="L135" s="2973">
        <f t="shared" si="100"/>
        <v>45952</v>
      </c>
      <c r="M135" s="2973">
        <f t="shared" si="101"/>
        <v>45957</v>
      </c>
      <c r="N135" s="2973"/>
      <c r="O135" s="2973">
        <f t="shared" si="102"/>
        <v>45961</v>
      </c>
      <c r="P135" s="1546"/>
      <c r="Q135" s="3009">
        <v>45906</v>
      </c>
      <c r="R135" s="3009">
        <f t="shared" si="97"/>
        <v>45907</v>
      </c>
      <c r="S135" s="1546"/>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row>
    <row r="136" spans="1:226" s="53" customFormat="1" ht="20.100000000000001" hidden="1" customHeight="1">
      <c r="A136" s="20"/>
      <c r="B136" s="2960" t="s">
        <v>3653</v>
      </c>
      <c r="C136" s="2976" t="s">
        <v>1681</v>
      </c>
      <c r="D136" s="2977" t="s">
        <v>4700</v>
      </c>
      <c r="E136" s="2978">
        <v>45915</v>
      </c>
      <c r="F136" s="2979" t="s">
        <v>1581</v>
      </c>
      <c r="G136" s="2968" t="s">
        <v>1573</v>
      </c>
      <c r="H136" s="2968" t="s">
        <v>4826</v>
      </c>
      <c r="I136" s="2977">
        <v>45933</v>
      </c>
      <c r="J136" s="2972">
        <f t="shared" si="98"/>
        <v>45948</v>
      </c>
      <c r="K136" s="2972">
        <f t="shared" si="99"/>
        <v>45953</v>
      </c>
      <c r="L136" s="2972">
        <f t="shared" si="100"/>
        <v>45958</v>
      </c>
      <c r="M136" s="2972">
        <f t="shared" si="101"/>
        <v>45963</v>
      </c>
      <c r="N136" s="2972"/>
      <c r="O136" s="2972">
        <f t="shared" si="102"/>
        <v>45967</v>
      </c>
      <c r="P136" s="1546"/>
      <c r="Q136" s="3009">
        <v>45913</v>
      </c>
      <c r="R136" s="3009">
        <f t="shared" si="97"/>
        <v>45914</v>
      </c>
      <c r="S136" s="1546"/>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row>
    <row r="137" spans="1:226" s="53" customFormat="1" ht="20.100000000000001" hidden="1" customHeight="1">
      <c r="A137" s="20"/>
      <c r="B137" s="2960" t="s">
        <v>3655</v>
      </c>
      <c r="C137" s="2976" t="s">
        <v>4691</v>
      </c>
      <c r="D137" s="2977" t="s">
        <v>4702</v>
      </c>
      <c r="E137" s="2978">
        <v>45925</v>
      </c>
      <c r="F137" s="2979" t="s">
        <v>1581</v>
      </c>
      <c r="G137" s="4548" t="s">
        <v>4436</v>
      </c>
      <c r="H137" s="2971" t="s">
        <v>4827</v>
      </c>
      <c r="I137" s="2971">
        <v>45940</v>
      </c>
      <c r="J137" s="2972">
        <f t="shared" si="98"/>
        <v>45955</v>
      </c>
      <c r="K137" s="2972">
        <f t="shared" si="99"/>
        <v>45960</v>
      </c>
      <c r="L137" s="2973">
        <f t="shared" si="100"/>
        <v>45965</v>
      </c>
      <c r="M137" s="2973">
        <f t="shared" si="101"/>
        <v>45970</v>
      </c>
      <c r="N137" s="2973"/>
      <c r="O137" s="2973">
        <f t="shared" si="102"/>
        <v>45974</v>
      </c>
      <c r="P137" s="1546"/>
      <c r="Q137" s="3009">
        <v>45920</v>
      </c>
      <c r="R137" s="3009">
        <f t="shared" si="97"/>
        <v>45921</v>
      </c>
      <c r="S137" s="1546"/>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row>
    <row r="138" spans="1:226" s="53" customFormat="1" ht="20.100000000000001" hidden="1" customHeight="1">
      <c r="A138" s="20"/>
      <c r="B138" s="2960" t="s">
        <v>3657</v>
      </c>
      <c r="C138" s="2980" t="s">
        <v>1681</v>
      </c>
      <c r="D138" s="2429" t="s">
        <v>4704</v>
      </c>
      <c r="E138" s="2429">
        <v>45924</v>
      </c>
      <c r="F138" s="2973">
        <f>E138+12</f>
        <v>45936</v>
      </c>
      <c r="G138" s="2971" t="s">
        <v>4462</v>
      </c>
      <c r="H138" s="2971" t="s">
        <v>4828</v>
      </c>
      <c r="I138" s="2971">
        <v>45947</v>
      </c>
      <c r="J138" s="2972">
        <f t="shared" si="98"/>
        <v>45962</v>
      </c>
      <c r="K138" s="2972">
        <f t="shared" si="99"/>
        <v>45967</v>
      </c>
      <c r="L138" s="2973">
        <f t="shared" si="100"/>
        <v>45972</v>
      </c>
      <c r="M138" s="2973">
        <f t="shared" si="101"/>
        <v>45977</v>
      </c>
      <c r="N138" s="2973"/>
      <c r="O138" s="2973">
        <f t="shared" si="102"/>
        <v>45981</v>
      </c>
      <c r="P138" s="1546"/>
      <c r="Q138" s="3009">
        <v>45927</v>
      </c>
      <c r="R138" s="3009">
        <f t="shared" si="97"/>
        <v>45928</v>
      </c>
      <c r="S138" s="1546"/>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row>
    <row r="139" spans="1:226" s="53" customFormat="1" ht="20.100000000000001" hidden="1" customHeight="1">
      <c r="A139" s="20"/>
      <c r="B139" s="2960" t="s">
        <v>3659</v>
      </c>
      <c r="C139" s="2974" t="s">
        <v>4691</v>
      </c>
      <c r="D139" s="2971" t="s">
        <v>4706</v>
      </c>
      <c r="E139" s="2975">
        <v>45936</v>
      </c>
      <c r="F139" s="2973">
        <f>E139+12</f>
        <v>45948</v>
      </c>
      <c r="G139" s="2971" t="s">
        <v>4784</v>
      </c>
      <c r="H139" s="2971" t="s">
        <v>4829</v>
      </c>
      <c r="I139" s="2971">
        <v>45954</v>
      </c>
      <c r="J139" s="2972">
        <f t="shared" si="98"/>
        <v>45969</v>
      </c>
      <c r="K139" s="2972">
        <f t="shared" si="99"/>
        <v>45974</v>
      </c>
      <c r="L139" s="2973">
        <f t="shared" si="100"/>
        <v>45979</v>
      </c>
      <c r="M139" s="2973">
        <f t="shared" si="101"/>
        <v>45984</v>
      </c>
      <c r="N139" s="2973"/>
      <c r="O139" s="2973">
        <f t="shared" si="102"/>
        <v>45988</v>
      </c>
      <c r="P139" s="1546"/>
      <c r="Q139" s="3009">
        <v>45934</v>
      </c>
      <c r="R139" s="3009">
        <f t="shared" si="97"/>
        <v>45935</v>
      </c>
      <c r="S139" s="1546"/>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row>
    <row r="140" spans="1:226" s="53" customFormat="1" ht="20.100000000000001" hidden="1" customHeight="1">
      <c r="A140" s="20"/>
      <c r="B140" s="1376">
        <f>WEEKNUM(R140)</f>
        <v>42</v>
      </c>
      <c r="C140" s="2833" t="s">
        <v>4612</v>
      </c>
      <c r="D140" s="2981" t="s">
        <v>4708</v>
      </c>
      <c r="E140" s="2982">
        <v>45942</v>
      </c>
      <c r="F140" s="2984">
        <f>E140+12</f>
        <v>45954</v>
      </c>
      <c r="G140" s="2981" t="s">
        <v>4723</v>
      </c>
      <c r="H140" s="2981" t="s">
        <v>4830</v>
      </c>
      <c r="I140" s="2981">
        <v>45961</v>
      </c>
      <c r="J140" s="2983">
        <f t="shared" si="98"/>
        <v>45976</v>
      </c>
      <c r="K140" s="2983">
        <f t="shared" si="99"/>
        <v>45981</v>
      </c>
      <c r="L140" s="2981">
        <f t="shared" si="100"/>
        <v>45986</v>
      </c>
      <c r="M140" s="2981">
        <f t="shared" si="101"/>
        <v>45991</v>
      </c>
      <c r="N140" s="2981"/>
      <c r="O140" s="2981">
        <f t="shared" si="102"/>
        <v>45995</v>
      </c>
      <c r="P140" s="1546"/>
      <c r="Q140" s="87">
        <f t="shared" ref="Q140:Q154" si="103">Q139+7</f>
        <v>45941</v>
      </c>
      <c r="R140" s="87">
        <f t="shared" ref="R140:R154" si="104">R139+7</f>
        <v>45942</v>
      </c>
      <c r="S140" s="1546"/>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row>
    <row r="141" spans="1:226" s="53" customFormat="1" ht="20.100000000000001" hidden="1" customHeight="1">
      <c r="A141" s="20"/>
      <c r="B141" s="1376">
        <f>WEEKNUM(R141)</f>
        <v>43</v>
      </c>
      <c r="C141" s="2664" t="s">
        <v>4616</v>
      </c>
      <c r="D141" s="2981" t="s">
        <v>4710</v>
      </c>
      <c r="E141" s="2982">
        <v>45951</v>
      </c>
      <c r="F141" s="2984">
        <f>E141+12</f>
        <v>45963</v>
      </c>
      <c r="G141" s="2982" t="s">
        <v>1684</v>
      </c>
      <c r="H141" s="2981" t="s">
        <v>4831</v>
      </c>
      <c r="I141" s="2981">
        <v>45968</v>
      </c>
      <c r="J141" s="2983">
        <f t="shared" si="98"/>
        <v>45983</v>
      </c>
      <c r="K141" s="2983">
        <f t="shared" si="99"/>
        <v>45988</v>
      </c>
      <c r="L141" s="2981">
        <f t="shared" si="100"/>
        <v>45993</v>
      </c>
      <c r="M141" s="2981">
        <f t="shared" si="101"/>
        <v>45998</v>
      </c>
      <c r="N141" s="2981"/>
      <c r="O141" s="2981">
        <f t="shared" si="102"/>
        <v>46002</v>
      </c>
      <c r="P141" s="1546"/>
      <c r="Q141" s="87">
        <f t="shared" si="103"/>
        <v>45948</v>
      </c>
      <c r="R141" s="87">
        <f t="shared" si="104"/>
        <v>45949</v>
      </c>
      <c r="S141" s="1546"/>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row>
    <row r="142" spans="1:226" s="53" customFormat="1" ht="20.100000000000001" hidden="1" customHeight="1">
      <c r="A142" s="20"/>
      <c r="B142" s="1376">
        <f>WEEKNUM(R142)</f>
        <v>44</v>
      </c>
      <c r="C142" s="2663" t="s">
        <v>1997</v>
      </c>
      <c r="D142" s="2981" t="s">
        <v>4711</v>
      </c>
      <c r="E142" s="2982">
        <v>45956</v>
      </c>
      <c r="F142" s="2984">
        <f>E142+12</f>
        <v>45968</v>
      </c>
      <c r="G142" s="2981" t="s">
        <v>1577</v>
      </c>
      <c r="H142" s="2981" t="s">
        <v>4832</v>
      </c>
      <c r="I142" s="2981">
        <v>45975</v>
      </c>
      <c r="J142" s="2983">
        <f t="shared" si="98"/>
        <v>45990</v>
      </c>
      <c r="K142" s="2983">
        <f t="shared" si="99"/>
        <v>45995</v>
      </c>
      <c r="L142" s="2981">
        <f t="shared" si="100"/>
        <v>46000</v>
      </c>
      <c r="M142" s="2981">
        <f t="shared" si="101"/>
        <v>46005</v>
      </c>
      <c r="N142" s="2981"/>
      <c r="O142" s="2981">
        <f t="shared" si="102"/>
        <v>46009</v>
      </c>
      <c r="P142" s="30"/>
      <c r="Q142" s="87">
        <f t="shared" si="103"/>
        <v>45955</v>
      </c>
      <c r="R142" s="87">
        <f t="shared" si="104"/>
        <v>45956</v>
      </c>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row>
    <row r="143" spans="1:226" s="53" customFormat="1" ht="20.100000000000001" hidden="1" customHeight="1">
      <c r="A143" s="20"/>
      <c r="B143" s="1376">
        <f>WEEKNUM(R143)</f>
        <v>45</v>
      </c>
      <c r="C143" s="2466" t="s">
        <v>1681</v>
      </c>
      <c r="D143" s="2981" t="s">
        <v>4713</v>
      </c>
      <c r="E143" s="2982">
        <v>45963</v>
      </c>
      <c r="F143" s="2989" t="s">
        <v>1581</v>
      </c>
      <c r="G143" s="2985"/>
      <c r="H143" s="2985"/>
      <c r="I143" s="2985"/>
      <c r="J143" s="2986"/>
      <c r="K143" s="2986"/>
      <c r="L143" s="2985"/>
      <c r="M143" s="2985"/>
      <c r="N143" s="2985"/>
      <c r="O143" s="2985"/>
      <c r="P143" s="30"/>
      <c r="Q143" s="87">
        <f t="shared" si="103"/>
        <v>45962</v>
      </c>
      <c r="R143" s="87">
        <f t="shared" si="104"/>
        <v>45963</v>
      </c>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row>
    <row r="144" spans="1:226" s="53" customFormat="1" ht="20.100000000000001" hidden="1" customHeight="1">
      <c r="A144" s="20"/>
      <c r="B144" s="1376" t="e">
        <f>WEEKNUM(O144)</f>
        <v>#REF!</v>
      </c>
      <c r="C144" s="2663" t="s">
        <v>4691</v>
      </c>
      <c r="D144" s="2981" t="s">
        <v>4714</v>
      </c>
      <c r="E144" s="2982">
        <v>45977</v>
      </c>
      <c r="F144" s="2982">
        <f>E144+12</f>
        <v>45989</v>
      </c>
      <c r="G144" s="2981" t="s">
        <v>4436</v>
      </c>
      <c r="H144" s="2981" t="s">
        <v>4834</v>
      </c>
      <c r="I144" s="2981">
        <v>45989</v>
      </c>
      <c r="J144" s="2983">
        <f>I144+15</f>
        <v>46004</v>
      </c>
      <c r="K144" s="2983">
        <f>I144+20</f>
        <v>46009</v>
      </c>
      <c r="L144" s="2981">
        <f>I144+25</f>
        <v>46014</v>
      </c>
      <c r="M144" s="2981">
        <f>L144+5</f>
        <v>46019</v>
      </c>
      <c r="N144" s="2981"/>
      <c r="O144" s="2981" t="e">
        <f>#REF!+1</f>
        <v>#REF!</v>
      </c>
      <c r="P144" s="30"/>
      <c r="Q144" s="87">
        <f t="shared" si="103"/>
        <v>45969</v>
      </c>
      <c r="R144" s="87">
        <f t="shared" si="104"/>
        <v>45970</v>
      </c>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row>
    <row r="145" spans="1:226" s="53" customFormat="1" ht="20.100000000000001" hidden="1" customHeight="1">
      <c r="A145" s="20"/>
      <c r="B145" s="1376">
        <f t="shared" ref="B145:B150" si="105">WEEKNUM(R145)</f>
        <v>47</v>
      </c>
      <c r="C145" s="2663" t="s">
        <v>4612</v>
      </c>
      <c r="D145" s="2981" t="s">
        <v>4715</v>
      </c>
      <c r="E145" s="2982">
        <v>45980</v>
      </c>
      <c r="F145" s="2982">
        <f>E145+12</f>
        <v>45992</v>
      </c>
      <c r="G145" s="3333" t="s">
        <v>1573</v>
      </c>
      <c r="H145" s="2981" t="s">
        <v>4835</v>
      </c>
      <c r="I145" s="2985"/>
      <c r="J145" s="2986"/>
      <c r="K145" s="2986"/>
      <c r="L145" s="2985"/>
      <c r="M145" s="2985"/>
      <c r="N145" s="2985"/>
      <c r="O145" s="2985" t="e">
        <f>#REF!+1</f>
        <v>#REF!</v>
      </c>
      <c r="P145" s="30"/>
      <c r="Q145" s="87">
        <f t="shared" si="103"/>
        <v>45976</v>
      </c>
      <c r="R145" s="87">
        <f t="shared" si="104"/>
        <v>45977</v>
      </c>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row>
    <row r="146" spans="1:226" s="53" customFormat="1" ht="20.100000000000001" hidden="1" customHeight="1">
      <c r="A146" s="20"/>
      <c r="B146" s="1376">
        <f t="shared" si="105"/>
        <v>48</v>
      </c>
      <c r="C146" s="2663" t="s">
        <v>1614</v>
      </c>
      <c r="D146" s="2981" t="s">
        <v>4717</v>
      </c>
      <c r="E146" s="2989" t="s">
        <v>1581</v>
      </c>
      <c r="F146" s="2989" t="s">
        <v>1581</v>
      </c>
      <c r="G146" s="2982" t="s">
        <v>1432</v>
      </c>
      <c r="H146" s="2981" t="s">
        <v>4837</v>
      </c>
      <c r="I146" s="2981">
        <v>46003</v>
      </c>
      <c r="J146" s="2984"/>
      <c r="K146" s="2984"/>
      <c r="L146" s="2987">
        <f>I146+25</f>
        <v>46028</v>
      </c>
      <c r="M146" s="2981">
        <f>L146+5</f>
        <v>46033</v>
      </c>
      <c r="N146" s="2981"/>
      <c r="O146" s="2981" t="e">
        <f>#REF!+1</f>
        <v>#REF!</v>
      </c>
      <c r="P146" s="30"/>
      <c r="Q146" s="87">
        <f t="shared" si="103"/>
        <v>45983</v>
      </c>
      <c r="R146" s="87">
        <f t="shared" si="104"/>
        <v>45984</v>
      </c>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row>
    <row r="147" spans="1:226" s="53" customFormat="1" ht="20.100000000000001" hidden="1" customHeight="1">
      <c r="A147" s="3154"/>
      <c r="B147" s="1376">
        <f t="shared" si="105"/>
        <v>49</v>
      </c>
      <c r="C147" s="2922" t="s">
        <v>1573</v>
      </c>
      <c r="D147" s="2981" t="s">
        <v>4719</v>
      </c>
      <c r="E147" s="3037"/>
      <c r="F147" s="3037"/>
      <c r="G147" s="3460" t="s">
        <v>4461</v>
      </c>
      <c r="H147" s="2987" t="s">
        <v>4838</v>
      </c>
      <c r="I147" s="2987">
        <v>46010</v>
      </c>
      <c r="J147" s="2988">
        <f t="shared" ref="J147:J158" si="106">I147+15</f>
        <v>46025</v>
      </c>
      <c r="K147" s="2988">
        <f t="shared" ref="K147:K158" si="107">I147+20</f>
        <v>46030</v>
      </c>
      <c r="L147" s="2987">
        <f>I147+25</f>
        <v>46035</v>
      </c>
      <c r="M147" s="2981">
        <f>L147+5</f>
        <v>46040</v>
      </c>
      <c r="N147" s="2981"/>
      <c r="O147" s="2981" t="e">
        <f>#REF!+1</f>
        <v>#REF!</v>
      </c>
      <c r="P147" s="30"/>
      <c r="Q147" s="87">
        <f t="shared" si="103"/>
        <v>45990</v>
      </c>
      <c r="R147" s="87">
        <f t="shared" si="104"/>
        <v>45991</v>
      </c>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row>
    <row r="148" spans="1:226" s="53" customFormat="1" ht="20.100000000000001" hidden="1" customHeight="1">
      <c r="A148" s="3154" t="s">
        <v>4721</v>
      </c>
      <c r="B148" s="1376">
        <f t="shared" si="105"/>
        <v>50</v>
      </c>
      <c r="C148" s="2922" t="s">
        <v>1573</v>
      </c>
      <c r="D148" s="3350" t="s">
        <v>4722</v>
      </c>
      <c r="E148" s="3037"/>
      <c r="F148" s="3037"/>
      <c r="G148" s="2982" t="s">
        <v>4462</v>
      </c>
      <c r="H148" s="2981" t="s">
        <v>4839</v>
      </c>
      <c r="I148" s="2981">
        <v>46017</v>
      </c>
      <c r="J148" s="2983">
        <f t="shared" si="106"/>
        <v>46032</v>
      </c>
      <c r="K148" s="2983">
        <f t="shared" si="107"/>
        <v>46037</v>
      </c>
      <c r="L148" s="2987">
        <f>I148+25</f>
        <v>46042</v>
      </c>
      <c r="M148" s="2981">
        <f>L148+5</f>
        <v>46047</v>
      </c>
      <c r="N148" s="2981"/>
      <c r="O148" s="2981" t="e">
        <f>#REF!+1</f>
        <v>#REF!</v>
      </c>
      <c r="P148" s="30"/>
      <c r="Q148" s="87">
        <f t="shared" si="103"/>
        <v>45997</v>
      </c>
      <c r="R148" s="87">
        <f t="shared" si="104"/>
        <v>45998</v>
      </c>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row>
    <row r="149" spans="1:226" s="53" customFormat="1" ht="20.100000000000001" hidden="1" customHeight="1">
      <c r="A149" s="3154" t="s">
        <v>4725</v>
      </c>
      <c r="B149" s="1376">
        <f t="shared" si="105"/>
        <v>51</v>
      </c>
      <c r="C149" s="2663" t="s">
        <v>4691</v>
      </c>
      <c r="D149" s="3350" t="s">
        <v>4726</v>
      </c>
      <c r="E149" s="2989" t="s">
        <v>1581</v>
      </c>
      <c r="F149" s="3521"/>
      <c r="G149" s="2982" t="s">
        <v>1579</v>
      </c>
      <c r="H149" s="2982" t="s">
        <v>4842</v>
      </c>
      <c r="I149" s="2981">
        <v>45659</v>
      </c>
      <c r="J149" s="2983">
        <f t="shared" si="106"/>
        <v>45674</v>
      </c>
      <c r="K149" s="2983">
        <f t="shared" si="107"/>
        <v>45679</v>
      </c>
      <c r="L149" s="2987">
        <f>I149+25</f>
        <v>45684</v>
      </c>
      <c r="M149" s="2981">
        <f>L149+5</f>
        <v>45689</v>
      </c>
      <c r="N149" s="2981"/>
      <c r="O149" s="2981" t="e">
        <f>#REF!+1</f>
        <v>#REF!</v>
      </c>
      <c r="P149" s="30"/>
      <c r="Q149" s="87">
        <f t="shared" si="103"/>
        <v>46004</v>
      </c>
      <c r="R149" s="87">
        <f t="shared" si="104"/>
        <v>46005</v>
      </c>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row>
    <row r="150" spans="1:226" s="53" customFormat="1" ht="20.100000000000001" hidden="1" customHeight="1">
      <c r="A150" s="20"/>
      <c r="B150" s="1376">
        <f t="shared" si="105"/>
        <v>52</v>
      </c>
      <c r="C150" s="2663" t="s">
        <v>4612</v>
      </c>
      <c r="D150" s="2981" t="s">
        <v>4613</v>
      </c>
      <c r="E150" s="2989" t="s">
        <v>1581</v>
      </c>
      <c r="F150" s="3521"/>
      <c r="G150" s="2982" t="s">
        <v>4385</v>
      </c>
      <c r="H150" s="2982" t="s">
        <v>4843</v>
      </c>
      <c r="I150" s="2981">
        <v>45666</v>
      </c>
      <c r="J150" s="2983">
        <f t="shared" si="106"/>
        <v>45681</v>
      </c>
      <c r="K150" s="2983">
        <f t="shared" si="107"/>
        <v>45686</v>
      </c>
      <c r="L150" s="2987">
        <f>I150+25</f>
        <v>45691</v>
      </c>
      <c r="M150" s="2981">
        <f>L150+5</f>
        <v>45696</v>
      </c>
      <c r="N150" s="2981"/>
      <c r="O150" s="2981" t="e">
        <f>#REF!+1</f>
        <v>#REF!</v>
      </c>
      <c r="P150" s="30"/>
      <c r="Q150" s="87">
        <f t="shared" si="103"/>
        <v>46011</v>
      </c>
      <c r="R150" s="87">
        <f t="shared" si="104"/>
        <v>46012</v>
      </c>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row>
    <row r="151" spans="1:226" s="53" customFormat="1" ht="20.100000000000001" hidden="1" customHeight="1">
      <c r="A151" s="3154" t="s">
        <v>1614</v>
      </c>
      <c r="B151" s="1376">
        <v>1</v>
      </c>
      <c r="C151" s="2663" t="s">
        <v>4616</v>
      </c>
      <c r="D151" s="2981" t="s">
        <v>4617</v>
      </c>
      <c r="E151" s="2982">
        <v>46026</v>
      </c>
      <c r="F151" s="2982">
        <f>E151+12</f>
        <v>46038</v>
      </c>
      <c r="G151" s="2982" t="s">
        <v>4814</v>
      </c>
      <c r="H151" s="2981" t="s">
        <v>4844</v>
      </c>
      <c r="I151" s="2981">
        <v>46038</v>
      </c>
      <c r="J151" s="2983">
        <f t="shared" si="106"/>
        <v>46053</v>
      </c>
      <c r="K151" s="2983">
        <f t="shared" si="107"/>
        <v>46058</v>
      </c>
      <c r="L151" s="2989" t="s">
        <v>1581</v>
      </c>
      <c r="M151" s="2989" t="s">
        <v>1581</v>
      </c>
      <c r="N151" s="2989"/>
      <c r="O151" s="2989" t="s">
        <v>1581</v>
      </c>
      <c r="P151" s="30"/>
      <c r="Q151" s="87">
        <f t="shared" si="103"/>
        <v>46018</v>
      </c>
      <c r="R151" s="87">
        <f t="shared" si="104"/>
        <v>46019</v>
      </c>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row>
    <row r="152" spans="1:226" s="53" customFormat="1" ht="20.100000000000001" hidden="1" customHeight="1">
      <c r="A152" s="3154" t="s">
        <v>4845</v>
      </c>
      <c r="B152" s="1376">
        <f t="shared" ref="B152:B160" si="108">WEEKNUM(R152)</f>
        <v>2</v>
      </c>
      <c r="C152" s="2663" t="s">
        <v>4619</v>
      </c>
      <c r="D152" s="2981" t="s">
        <v>4620</v>
      </c>
      <c r="E152" s="2982">
        <v>46031</v>
      </c>
      <c r="F152" s="2982">
        <f>E152+12</f>
        <v>46043</v>
      </c>
      <c r="G152" s="2981" t="s">
        <v>1577</v>
      </c>
      <c r="H152" s="2981" t="s">
        <v>4846</v>
      </c>
      <c r="I152" s="2981">
        <v>46045</v>
      </c>
      <c r="J152" s="2983">
        <f t="shared" si="106"/>
        <v>46060</v>
      </c>
      <c r="K152" s="2983">
        <f t="shared" si="107"/>
        <v>46065</v>
      </c>
      <c r="L152" s="2987">
        <f>I152+25</f>
        <v>46070</v>
      </c>
      <c r="M152" s="2981">
        <f>L152+5</f>
        <v>46075</v>
      </c>
      <c r="N152" s="2981"/>
      <c r="O152" s="2981" t="e">
        <f>#REF!+1</f>
        <v>#REF!</v>
      </c>
      <c r="P152" s="30"/>
      <c r="Q152" s="87">
        <f t="shared" si="103"/>
        <v>46025</v>
      </c>
      <c r="R152" s="87">
        <f t="shared" si="104"/>
        <v>46026</v>
      </c>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row>
    <row r="153" spans="1:226" s="53" customFormat="1" ht="20.100000000000001" hidden="1" customHeight="1">
      <c r="A153" s="3154"/>
      <c r="B153" s="1376">
        <f t="shared" si="108"/>
        <v>3</v>
      </c>
      <c r="C153" s="2663" t="s">
        <v>4623</v>
      </c>
      <c r="D153" s="2982" t="s">
        <v>4624</v>
      </c>
      <c r="E153" s="2982">
        <v>46034</v>
      </c>
      <c r="F153" s="2982">
        <f>E153+12</f>
        <v>46046</v>
      </c>
      <c r="G153" s="2981" t="s">
        <v>4782</v>
      </c>
      <c r="H153" s="2981" t="s">
        <v>4847</v>
      </c>
      <c r="I153" s="2981">
        <v>45687</v>
      </c>
      <c r="J153" s="2983">
        <f t="shared" si="106"/>
        <v>45702</v>
      </c>
      <c r="K153" s="2983">
        <f t="shared" si="107"/>
        <v>45707</v>
      </c>
      <c r="L153" s="2981">
        <f>I153+25</f>
        <v>45712</v>
      </c>
      <c r="M153" s="2981">
        <f>L153+5</f>
        <v>45717</v>
      </c>
      <c r="N153" s="2981"/>
      <c r="O153" s="2981" t="e">
        <f>#REF!+1</f>
        <v>#REF!</v>
      </c>
      <c r="P153" s="30"/>
      <c r="Q153" s="87">
        <f t="shared" si="103"/>
        <v>46032</v>
      </c>
      <c r="R153" s="87">
        <f t="shared" si="104"/>
        <v>46033</v>
      </c>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row>
    <row r="154" spans="1:226" s="53" customFormat="1" ht="20.100000000000001" hidden="1" customHeight="1">
      <c r="A154" s="3154"/>
      <c r="B154" s="1376">
        <f t="shared" si="108"/>
        <v>4</v>
      </c>
      <c r="C154" s="2663" t="s">
        <v>4315</v>
      </c>
      <c r="D154" s="2981" t="s">
        <v>4627</v>
      </c>
      <c r="E154" s="2982">
        <v>46041</v>
      </c>
      <c r="F154" s="2982">
        <f>E154+12</f>
        <v>46053</v>
      </c>
      <c r="G154" s="3350" t="s">
        <v>4598</v>
      </c>
      <c r="H154" s="2981" t="s">
        <v>4848</v>
      </c>
      <c r="I154" s="2981">
        <v>45694</v>
      </c>
      <c r="J154" s="2983">
        <f t="shared" si="106"/>
        <v>45709</v>
      </c>
      <c r="K154" s="2983">
        <f t="shared" si="107"/>
        <v>45714</v>
      </c>
      <c r="L154" s="2981">
        <f>I154+25</f>
        <v>45719</v>
      </c>
      <c r="M154" s="2981">
        <f>L154+5</f>
        <v>45724</v>
      </c>
      <c r="N154" s="2981"/>
      <c r="O154" s="2981" t="e">
        <f>#REF!+1</f>
        <v>#REF!</v>
      </c>
      <c r="P154" s="30"/>
      <c r="Q154" s="87">
        <f t="shared" si="103"/>
        <v>46039</v>
      </c>
      <c r="R154" s="87">
        <f t="shared" si="104"/>
        <v>46040</v>
      </c>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row>
    <row r="155" spans="1:226" s="53" customFormat="1" ht="20.100000000000001" hidden="1" customHeight="1" thickTop="1">
      <c r="A155" s="3017" t="s">
        <v>4849</v>
      </c>
      <c r="B155" s="1376">
        <f t="shared" si="108"/>
        <v>13</v>
      </c>
      <c r="C155" s="2663" t="s">
        <v>4301</v>
      </c>
      <c r="D155" s="2981" t="s">
        <v>4655</v>
      </c>
      <c r="E155" s="2982">
        <v>46112</v>
      </c>
      <c r="F155" s="2982">
        <f t="shared" ref="F155" si="109">E155+11</f>
        <v>46123</v>
      </c>
      <c r="G155" s="2982" t="s">
        <v>1577</v>
      </c>
      <c r="H155" s="2981" t="s">
        <v>4862</v>
      </c>
      <c r="I155" s="2981">
        <v>46122</v>
      </c>
      <c r="J155" s="2983">
        <f t="shared" si="106"/>
        <v>46137</v>
      </c>
      <c r="K155" s="2983">
        <f t="shared" si="107"/>
        <v>46142</v>
      </c>
      <c r="L155" s="2981">
        <f t="shared" ref="L155:L160" si="110">I155+26</f>
        <v>46148</v>
      </c>
      <c r="M155" s="2981">
        <f t="shared" ref="M155:M158" si="111">L155+4</f>
        <v>46152</v>
      </c>
      <c r="N155" s="2981">
        <f t="shared" ref="N155:N160" si="112">M155+3</f>
        <v>46155</v>
      </c>
      <c r="O155" s="2981" t="e">
        <f>#REF!+1</f>
        <v>#REF!</v>
      </c>
      <c r="P155" s="30"/>
      <c r="Q155" s="87">
        <v>46106</v>
      </c>
      <c r="R155" s="87">
        <v>46107</v>
      </c>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row>
    <row r="156" spans="1:226" s="53" customFormat="1" ht="20.100000000000001" hidden="1" customHeight="1">
      <c r="A156" s="3017"/>
      <c r="B156" s="1376">
        <f t="shared" si="108"/>
        <v>14</v>
      </c>
      <c r="C156" s="2663" t="s">
        <v>4657</v>
      </c>
      <c r="D156" s="2981" t="s">
        <v>4658</v>
      </c>
      <c r="E156" s="2982">
        <v>46117</v>
      </c>
      <c r="F156" s="2982">
        <f>E156+11</f>
        <v>46128</v>
      </c>
      <c r="G156" s="3333" t="s">
        <v>1573</v>
      </c>
      <c r="H156" s="2981" t="s">
        <v>4863</v>
      </c>
      <c r="I156" s="2985"/>
      <c r="J156" s="2986"/>
      <c r="K156" s="2986"/>
      <c r="L156" s="2985"/>
      <c r="M156" s="2985"/>
      <c r="N156" s="2985"/>
      <c r="O156" s="2985"/>
      <c r="P156" s="30"/>
      <c r="Q156" s="141">
        <f t="shared" ref="Q156:R160" si="113">Q155+7</f>
        <v>46113</v>
      </c>
      <c r="R156" s="87">
        <f t="shared" si="113"/>
        <v>46114</v>
      </c>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row>
    <row r="157" spans="1:226" s="53" customFormat="1" ht="20.100000000000001" hidden="1" customHeight="1">
      <c r="A157" s="3017"/>
      <c r="B157" s="1376">
        <f t="shared" si="108"/>
        <v>15</v>
      </c>
      <c r="C157" s="2663" t="s">
        <v>1439</v>
      </c>
      <c r="D157" s="2981" t="s">
        <v>4661</v>
      </c>
      <c r="E157" s="3046" t="s">
        <v>1581</v>
      </c>
      <c r="F157" s="3037"/>
      <c r="G157" s="3037"/>
      <c r="H157" s="2985"/>
      <c r="I157" s="2985"/>
      <c r="J157" s="2986"/>
      <c r="K157" s="2986"/>
      <c r="L157" s="2985"/>
      <c r="M157" s="2985"/>
      <c r="N157" s="2985"/>
      <c r="O157" s="2985"/>
      <c r="P157" s="30"/>
      <c r="Q157" s="87">
        <f t="shared" si="113"/>
        <v>46120</v>
      </c>
      <c r="R157" s="3523">
        <f t="shared" si="113"/>
        <v>46121</v>
      </c>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row>
    <row r="158" spans="1:226" s="53" customFormat="1" ht="20.100000000000001" hidden="1" customHeight="1" thickTop="1">
      <c r="A158" s="3017"/>
      <c r="B158" s="1376">
        <f t="shared" si="108"/>
        <v>16</v>
      </c>
      <c r="C158" s="2663" t="s">
        <v>4616</v>
      </c>
      <c r="D158" s="2981" t="s">
        <v>4664</v>
      </c>
      <c r="E158" s="2982">
        <v>46140</v>
      </c>
      <c r="F158" s="2982">
        <f>E158+11</f>
        <v>46151</v>
      </c>
      <c r="G158" s="3350" t="s">
        <v>1680</v>
      </c>
      <c r="H158" s="2981" t="s">
        <v>4864</v>
      </c>
      <c r="I158" s="2981">
        <v>46157</v>
      </c>
      <c r="J158" s="2983">
        <f t="shared" si="106"/>
        <v>46172</v>
      </c>
      <c r="K158" s="2983">
        <f t="shared" si="107"/>
        <v>46177</v>
      </c>
      <c r="L158" s="2981">
        <f t="shared" si="110"/>
        <v>46183</v>
      </c>
      <c r="M158" s="2981">
        <f t="shared" si="111"/>
        <v>46187</v>
      </c>
      <c r="N158" s="2981">
        <f t="shared" si="112"/>
        <v>46190</v>
      </c>
      <c r="O158" s="2981" t="e">
        <f>#REF!+1</f>
        <v>#REF!</v>
      </c>
      <c r="P158" s="30"/>
      <c r="Q158" s="87">
        <f t="shared" si="113"/>
        <v>46127</v>
      </c>
      <c r="R158" s="3523">
        <f t="shared" si="113"/>
        <v>46128</v>
      </c>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row>
    <row r="159" spans="1:226" s="53" customFormat="1" ht="20.100000000000001" hidden="1" customHeight="1">
      <c r="A159" s="3017"/>
      <c r="B159" s="1376">
        <f t="shared" si="108"/>
        <v>17</v>
      </c>
      <c r="C159" s="2663" t="s">
        <v>4374</v>
      </c>
      <c r="D159" s="2981" t="s">
        <v>4666</v>
      </c>
      <c r="E159" s="3037"/>
      <c r="F159" s="3046" t="s">
        <v>1581</v>
      </c>
      <c r="G159" s="3037"/>
      <c r="H159" s="2985"/>
      <c r="I159" s="2985"/>
      <c r="J159" s="2986"/>
      <c r="K159" s="2986"/>
      <c r="L159" s="2985"/>
      <c r="M159" s="2985"/>
      <c r="N159" s="2985"/>
      <c r="O159" s="2985"/>
      <c r="P159" s="30"/>
      <c r="Q159" s="141">
        <f t="shared" si="113"/>
        <v>46134</v>
      </c>
      <c r="R159" s="3523">
        <f t="shared" si="113"/>
        <v>46135</v>
      </c>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row>
    <row r="160" spans="1:226" s="53" customFormat="1" ht="20.100000000000001" hidden="1" customHeight="1">
      <c r="A160" s="3017"/>
      <c r="B160" s="1376">
        <f t="shared" si="108"/>
        <v>18</v>
      </c>
      <c r="C160" s="2663" t="s">
        <v>4301</v>
      </c>
      <c r="D160" s="2981" t="s">
        <v>4668</v>
      </c>
      <c r="E160" s="2982">
        <v>46151</v>
      </c>
      <c r="F160" s="2982">
        <f t="shared" ref="F160:F165" si="114">E160+11</f>
        <v>46162</v>
      </c>
      <c r="G160" s="2982" t="s">
        <v>4865</v>
      </c>
      <c r="H160" s="2981" t="s">
        <v>4866</v>
      </c>
      <c r="I160" s="2981">
        <v>46164</v>
      </c>
      <c r="J160" s="2983">
        <f t="shared" ref="J160:J165" si="115">I160+15</f>
        <v>46179</v>
      </c>
      <c r="K160" s="2983">
        <f t="shared" ref="K160:K165" si="116">I160+20</f>
        <v>46184</v>
      </c>
      <c r="L160" s="2981">
        <f t="shared" si="110"/>
        <v>46190</v>
      </c>
      <c r="M160" s="2981">
        <f t="shared" ref="M160" si="117">L160+4</f>
        <v>46194</v>
      </c>
      <c r="N160" s="2981">
        <f t="shared" si="112"/>
        <v>46197</v>
      </c>
      <c r="O160" s="2981" t="e">
        <f>#REF!+1</f>
        <v>#REF!</v>
      </c>
      <c r="P160" s="30"/>
      <c r="Q160" s="87">
        <f t="shared" si="113"/>
        <v>46141</v>
      </c>
      <c r="R160" s="3523">
        <f t="shared" si="113"/>
        <v>46142</v>
      </c>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row>
    <row r="161" spans="1:226" s="53" customFormat="1" ht="20.100000000000001" hidden="1" customHeight="1">
      <c r="A161" s="3017"/>
      <c r="B161" s="1376">
        <f t="shared" ref="B161:B168" si="118">WEEKNUM(R161)</f>
        <v>19</v>
      </c>
      <c r="C161" s="2663" t="s">
        <v>4657</v>
      </c>
      <c r="D161" s="2981" t="s">
        <v>4670</v>
      </c>
      <c r="E161" s="2982">
        <v>46156</v>
      </c>
      <c r="F161" s="2982">
        <f t="shared" si="114"/>
        <v>46167</v>
      </c>
      <c r="G161" s="2982" t="s">
        <v>4855</v>
      </c>
      <c r="H161" s="2981" t="s">
        <v>4867</v>
      </c>
      <c r="I161" s="2981">
        <v>46171</v>
      </c>
      <c r="J161" s="2983">
        <f t="shared" si="115"/>
        <v>46186</v>
      </c>
      <c r="K161" s="2983">
        <f t="shared" si="116"/>
        <v>46191</v>
      </c>
      <c r="L161" s="2981">
        <f>I161+26</f>
        <v>46197</v>
      </c>
      <c r="M161" s="2981">
        <f>L161+4</f>
        <v>46201</v>
      </c>
      <c r="N161" s="2981">
        <f>M161+3</f>
        <v>46204</v>
      </c>
      <c r="O161" s="2981" t="e">
        <f>#REF!+1</f>
        <v>#REF!</v>
      </c>
      <c r="P161" s="30"/>
      <c r="Q161" s="87">
        <f>Q160+7</f>
        <v>46148</v>
      </c>
      <c r="R161" s="3523">
        <f>R160+7</f>
        <v>46149</v>
      </c>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row>
    <row r="162" spans="1:226" s="53" customFormat="1" ht="20.100000000000001" hidden="1" customHeight="1">
      <c r="A162" s="3017"/>
      <c r="B162" s="1376">
        <f t="shared" si="118"/>
        <v>20</v>
      </c>
      <c r="C162" s="2663" t="s">
        <v>4672</v>
      </c>
      <c r="D162" s="2981" t="s">
        <v>4673</v>
      </c>
      <c r="E162" s="2982">
        <v>46160</v>
      </c>
      <c r="F162" s="2982">
        <f t="shared" si="114"/>
        <v>46171</v>
      </c>
      <c r="G162" s="2982" t="s">
        <v>4855</v>
      </c>
      <c r="H162" s="2981" t="s">
        <v>4867</v>
      </c>
      <c r="I162" s="2981">
        <v>46171</v>
      </c>
      <c r="J162" s="2983">
        <f t="shared" si="115"/>
        <v>46186</v>
      </c>
      <c r="K162" s="2983">
        <f t="shared" si="116"/>
        <v>46191</v>
      </c>
      <c r="L162" s="2981">
        <f>I162+26</f>
        <v>46197</v>
      </c>
      <c r="M162" s="2981">
        <f>L162+4</f>
        <v>46201</v>
      </c>
      <c r="N162" s="2981">
        <f>M162+3</f>
        <v>46204</v>
      </c>
      <c r="O162" s="2981" t="e">
        <f>#REF!+1</f>
        <v>#REF!</v>
      </c>
      <c r="P162" s="30"/>
      <c r="Q162" s="87">
        <f t="shared" ref="Q162:R164" si="119">Q161+7</f>
        <v>46155</v>
      </c>
      <c r="R162" s="3523">
        <f t="shared" si="119"/>
        <v>46156</v>
      </c>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row>
    <row r="163" spans="1:226" s="53" customFormat="1" ht="20.100000000000001" hidden="1" customHeight="1">
      <c r="A163" s="3017"/>
      <c r="B163" s="1376">
        <f t="shared" si="118"/>
        <v>21</v>
      </c>
      <c r="C163" s="2922" t="s">
        <v>1573</v>
      </c>
      <c r="D163" s="2981" t="s">
        <v>4674</v>
      </c>
      <c r="E163" s="3037"/>
      <c r="F163" s="3037"/>
      <c r="G163" s="3037"/>
      <c r="H163" s="2985"/>
      <c r="I163" s="2985"/>
      <c r="J163" s="2986"/>
      <c r="K163" s="2986"/>
      <c r="L163" s="2985"/>
      <c r="M163" s="2985"/>
      <c r="N163" s="2985"/>
      <c r="O163" s="2985"/>
      <c r="P163" s="30"/>
      <c r="Q163" s="141">
        <f t="shared" si="119"/>
        <v>46162</v>
      </c>
      <c r="R163" s="3523">
        <f t="shared" si="119"/>
        <v>46163</v>
      </c>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row>
    <row r="164" spans="1:226" s="53" customFormat="1" ht="20.100000000000001" hidden="1" customHeight="1">
      <c r="A164" s="3017"/>
      <c r="B164" s="1376">
        <f t="shared" si="118"/>
        <v>22</v>
      </c>
      <c r="C164" s="2922" t="s">
        <v>1573</v>
      </c>
      <c r="D164" s="2981" t="s">
        <v>4675</v>
      </c>
      <c r="E164" s="3037"/>
      <c r="F164" s="3037"/>
      <c r="G164" s="3037"/>
      <c r="H164" s="2985"/>
      <c r="I164" s="2985"/>
      <c r="J164" s="2986"/>
      <c r="K164" s="2986"/>
      <c r="L164" s="2985"/>
      <c r="M164" s="2985"/>
      <c r="N164" s="2985"/>
      <c r="O164" s="2985"/>
      <c r="P164" s="30"/>
      <c r="Q164" s="87">
        <f t="shared" si="119"/>
        <v>46169</v>
      </c>
      <c r="R164" s="3523">
        <f t="shared" si="119"/>
        <v>46170</v>
      </c>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row>
    <row r="165" spans="1:226" s="53" customFormat="1" ht="20.100000000000001" hidden="1" customHeight="1">
      <c r="A165" s="3017"/>
      <c r="B165" s="1376">
        <f t="shared" si="118"/>
        <v>1</v>
      </c>
      <c r="C165" s="2663" t="s">
        <v>4616</v>
      </c>
      <c r="D165" s="2981" t="s">
        <v>4676</v>
      </c>
      <c r="E165" s="2982">
        <v>46176</v>
      </c>
      <c r="F165" s="2982">
        <f t="shared" si="114"/>
        <v>46187</v>
      </c>
      <c r="G165" s="2982" t="s">
        <v>1577</v>
      </c>
      <c r="H165" s="2981" t="s">
        <v>4868</v>
      </c>
      <c r="I165" s="2981">
        <v>46192</v>
      </c>
      <c r="J165" s="2983">
        <f t="shared" si="115"/>
        <v>46207</v>
      </c>
      <c r="K165" s="2983">
        <f t="shared" si="116"/>
        <v>46212</v>
      </c>
      <c r="L165" s="2981">
        <f>I165+26</f>
        <v>46218</v>
      </c>
      <c r="M165" s="2981">
        <f>L165+4</f>
        <v>46222</v>
      </c>
      <c r="N165" s="2981">
        <f>M165+3</f>
        <v>46225</v>
      </c>
      <c r="O165" s="2981" t="e">
        <f>#REF!+1</f>
        <v>#REF!</v>
      </c>
      <c r="P165" s="30"/>
      <c r="Q165" s="87">
        <f>R164+7</f>
        <v>46177</v>
      </c>
      <c r="R165" s="3523">
        <f>S164+7</f>
        <v>7</v>
      </c>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row>
    <row r="166" spans="1:226" s="53" customFormat="1" ht="20.100000000000001" hidden="1" customHeight="1">
      <c r="A166" s="3017"/>
      <c r="B166" s="1376">
        <f t="shared" si="118"/>
        <v>2</v>
      </c>
      <c r="C166" s="2663" t="s">
        <v>4301</v>
      </c>
      <c r="D166" s="2981" t="s">
        <v>4677</v>
      </c>
      <c r="E166" s="2982">
        <v>46183</v>
      </c>
      <c r="F166" s="2982">
        <f t="shared" ref="F166:F168" si="120">E166+11</f>
        <v>46194</v>
      </c>
      <c r="G166" s="2982" t="s">
        <v>4468</v>
      </c>
      <c r="H166" s="2981" t="s">
        <v>4869</v>
      </c>
      <c r="I166" s="2981">
        <v>46199</v>
      </c>
      <c r="J166" s="2983">
        <f>I166+15</f>
        <v>46214</v>
      </c>
      <c r="K166" s="2983">
        <f>I166+20</f>
        <v>46219</v>
      </c>
      <c r="L166" s="2981">
        <f>I166+26</f>
        <v>46225</v>
      </c>
      <c r="M166" s="2981">
        <f>L166+4</f>
        <v>46229</v>
      </c>
      <c r="N166" s="2981">
        <f>M166+3</f>
        <v>46232</v>
      </c>
      <c r="O166" s="2981" t="e">
        <f>#REF!+1</f>
        <v>#REF!</v>
      </c>
      <c r="P166" s="30"/>
      <c r="Q166" s="87">
        <f t="shared" ref="Q166:R168" si="121">Q165+7</f>
        <v>46184</v>
      </c>
      <c r="R166" s="3523">
        <f t="shared" si="121"/>
        <v>14</v>
      </c>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row>
    <row r="167" spans="1:226" s="53" customFormat="1" ht="20.100000000000001" hidden="1" customHeight="1">
      <c r="A167" s="3017"/>
      <c r="B167" s="1376">
        <f t="shared" si="118"/>
        <v>3</v>
      </c>
      <c r="C167" s="2663" t="s">
        <v>4657</v>
      </c>
      <c r="D167" s="2981" t="s">
        <v>4678</v>
      </c>
      <c r="E167" s="2982">
        <v>46190</v>
      </c>
      <c r="F167" s="2982">
        <f t="shared" si="120"/>
        <v>46201</v>
      </c>
      <c r="G167" s="3350" t="s">
        <v>4598</v>
      </c>
      <c r="H167" s="2981" t="s">
        <v>4870</v>
      </c>
      <c r="I167" s="2981">
        <v>46206</v>
      </c>
      <c r="J167" s="2983">
        <f>I167+15</f>
        <v>46221</v>
      </c>
      <c r="K167" s="2983">
        <f>I167+20</f>
        <v>46226</v>
      </c>
      <c r="L167" s="2981">
        <f>I167+26</f>
        <v>46232</v>
      </c>
      <c r="M167" s="2981">
        <f>L167+4</f>
        <v>46236</v>
      </c>
      <c r="N167" s="2981">
        <f>M167+3</f>
        <v>46239</v>
      </c>
      <c r="O167" s="2981" t="e">
        <f>#REF!+1</f>
        <v>#REF!</v>
      </c>
      <c r="P167" s="30"/>
      <c r="Q167" s="141">
        <f t="shared" si="121"/>
        <v>46191</v>
      </c>
      <c r="R167" s="3523">
        <f t="shared" si="121"/>
        <v>21</v>
      </c>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row>
    <row r="168" spans="1:226" s="53" customFormat="1" ht="20.100000000000001" hidden="1" customHeight="1">
      <c r="A168" s="3017"/>
      <c r="B168" s="1376">
        <f t="shared" si="118"/>
        <v>4</v>
      </c>
      <c r="C168" s="2663" t="s">
        <v>4672</v>
      </c>
      <c r="D168" s="2981" t="s">
        <v>4680</v>
      </c>
      <c r="E168" s="2982">
        <v>46197</v>
      </c>
      <c r="F168" s="2982">
        <f t="shared" si="120"/>
        <v>46208</v>
      </c>
      <c r="G168" s="2982"/>
      <c r="H168" s="2981"/>
      <c r="I168" s="2981"/>
      <c r="J168" s="2983"/>
      <c r="K168" s="2983"/>
      <c r="L168" s="2981"/>
      <c r="M168" s="2981"/>
      <c r="N168" s="2981"/>
      <c r="O168" s="2981"/>
      <c r="P168" s="30"/>
      <c r="Q168" s="87">
        <f t="shared" si="121"/>
        <v>46198</v>
      </c>
      <c r="R168" s="3523">
        <f t="shared" si="121"/>
        <v>28</v>
      </c>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row>
    <row r="169" spans="1:226" s="53" customFormat="1" ht="20.100000000000001" hidden="1" customHeight="1">
      <c r="A169" s="3017"/>
      <c r="B169" s="1631"/>
      <c r="C169" s="26" t="s">
        <v>112</v>
      </c>
      <c r="D169" s="708"/>
      <c r="E169" s="708"/>
      <c r="F169" s="69"/>
      <c r="G169" s="3746"/>
      <c r="H169" s="3746"/>
      <c r="I169" s="3746"/>
      <c r="J169" s="3747"/>
      <c r="K169" s="3747"/>
      <c r="L169" s="3746"/>
      <c r="M169" s="3746"/>
      <c r="N169" s="3746"/>
      <c r="O169" s="30"/>
      <c r="P169" s="306"/>
      <c r="Q169" s="306"/>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row>
    <row r="170" spans="1:226" s="14" customFormat="1" ht="20.100000000000001" hidden="1" customHeight="1">
      <c r="B170" s="2991"/>
      <c r="C170" s="26"/>
      <c r="D170" s="708"/>
      <c r="E170" s="708"/>
      <c r="F170" s="69"/>
      <c r="G170" s="69"/>
      <c r="H170" s="69"/>
      <c r="I170" s="69"/>
      <c r="J170" s="69"/>
      <c r="K170" s="69"/>
      <c r="L170" s="69"/>
      <c r="M170" s="69"/>
      <c r="N170" s="69"/>
      <c r="O170" s="120"/>
      <c r="P170" s="120"/>
      <c r="Q170" s="2996"/>
      <c r="R170" s="2996"/>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c r="CW170" s="120"/>
      <c r="CX170" s="120"/>
      <c r="CY170" s="120"/>
      <c r="CZ170" s="120"/>
      <c r="DA170" s="120"/>
      <c r="DB170" s="120"/>
      <c r="DC170" s="120"/>
      <c r="DD170" s="120"/>
      <c r="DE170" s="120"/>
      <c r="DF170" s="120"/>
      <c r="DG170" s="120"/>
      <c r="DH170" s="120"/>
      <c r="DI170" s="120"/>
      <c r="DJ170" s="120"/>
      <c r="DK170" s="120"/>
      <c r="DL170" s="120"/>
      <c r="DM170" s="120"/>
      <c r="DN170" s="120"/>
      <c r="DO170" s="120"/>
      <c r="DP170" s="120"/>
      <c r="DQ170" s="120"/>
      <c r="DR170" s="120"/>
      <c r="DS170" s="120"/>
      <c r="DT170" s="120"/>
      <c r="DU170" s="120"/>
      <c r="DV170" s="120"/>
      <c r="DW170" s="120"/>
      <c r="DX170" s="120"/>
      <c r="DY170" s="120"/>
      <c r="DZ170" s="120"/>
      <c r="EA170" s="120"/>
      <c r="EB170" s="120"/>
      <c r="EC170" s="120"/>
      <c r="ED170" s="120"/>
      <c r="EE170" s="120"/>
      <c r="EF170" s="120"/>
      <c r="EG170" s="120"/>
      <c r="EH170" s="120"/>
      <c r="EI170" s="120"/>
      <c r="EJ170" s="120"/>
      <c r="EK170" s="120"/>
      <c r="EL170" s="120"/>
      <c r="EM170" s="120"/>
      <c r="EN170" s="120"/>
      <c r="EO170" s="120"/>
      <c r="EP170" s="120"/>
      <c r="EQ170" s="120"/>
      <c r="ER170" s="120"/>
      <c r="ES170" s="120"/>
      <c r="ET170" s="120"/>
      <c r="EU170" s="120"/>
      <c r="EV170" s="120"/>
      <c r="EW170" s="120"/>
      <c r="EX170" s="120"/>
      <c r="EY170" s="120"/>
      <c r="EZ170" s="120"/>
      <c r="FA170" s="120"/>
      <c r="FB170" s="120"/>
      <c r="FC170" s="120"/>
      <c r="FD170" s="120"/>
      <c r="FE170" s="120"/>
      <c r="FF170" s="120"/>
      <c r="FG170" s="120"/>
      <c r="FH170" s="120"/>
      <c r="FI170" s="120"/>
      <c r="FJ170" s="120"/>
      <c r="FK170" s="120"/>
      <c r="FL170" s="120"/>
      <c r="FM170" s="120"/>
      <c r="FN170" s="120"/>
      <c r="FO170" s="120"/>
      <c r="FP170" s="120"/>
      <c r="FQ170" s="120"/>
      <c r="FR170" s="120"/>
      <c r="FS170" s="120"/>
      <c r="FT170" s="120"/>
      <c r="FU170" s="120"/>
      <c r="FV170" s="120"/>
      <c r="FW170" s="120"/>
      <c r="FX170" s="120"/>
      <c r="FY170" s="120"/>
      <c r="FZ170" s="120"/>
      <c r="GA170" s="120"/>
      <c r="GB170" s="120"/>
      <c r="GC170" s="120"/>
      <c r="GD170" s="120"/>
      <c r="GE170" s="120"/>
      <c r="GF170" s="120"/>
      <c r="GG170" s="120"/>
      <c r="GH170" s="120"/>
      <c r="GI170" s="120"/>
      <c r="GJ170" s="120"/>
      <c r="GK170" s="120"/>
      <c r="GL170" s="120"/>
      <c r="GM170" s="120"/>
      <c r="GN170" s="120"/>
      <c r="GO170" s="120"/>
      <c r="GP170" s="120"/>
      <c r="GQ170" s="120"/>
      <c r="GR170" s="120"/>
      <c r="GS170" s="120"/>
      <c r="GT170" s="120"/>
      <c r="GU170" s="120"/>
      <c r="GV170" s="120"/>
      <c r="GW170" s="120"/>
      <c r="GX170" s="120"/>
      <c r="GY170" s="120"/>
      <c r="GZ170" s="120"/>
      <c r="HA170" s="120"/>
      <c r="HB170" s="120"/>
      <c r="HC170" s="120"/>
      <c r="HD170" s="120"/>
      <c r="HE170" s="120"/>
      <c r="HF170" s="120"/>
      <c r="HG170" s="120"/>
      <c r="HH170" s="120"/>
      <c r="HI170" s="120"/>
      <c r="HJ170" s="120"/>
      <c r="HK170" s="120"/>
      <c r="HL170" s="120"/>
      <c r="HM170" s="120"/>
      <c r="HN170" s="120"/>
      <c r="HO170" s="120"/>
      <c r="HP170" s="120"/>
      <c r="HQ170" s="120"/>
      <c r="HR170" s="120"/>
    </row>
    <row r="171" spans="1:226" s="14" customFormat="1" ht="20.100000000000001" hidden="1" customHeight="1">
      <c r="B171" s="2991"/>
      <c r="C171" s="26"/>
      <c r="D171" s="708"/>
      <c r="E171" s="708"/>
      <c r="F171" s="69"/>
      <c r="G171" s="69"/>
      <c r="H171" s="69"/>
      <c r="I171" s="69"/>
      <c r="J171" s="69"/>
      <c r="K171" s="69"/>
      <c r="L171" s="69"/>
      <c r="M171" s="69"/>
      <c r="N171" s="69"/>
      <c r="O171" s="120"/>
      <c r="P171" s="120"/>
      <c r="Q171" s="2996"/>
      <c r="R171" s="2996"/>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c r="CW171" s="120"/>
      <c r="CX171" s="120"/>
      <c r="CY171" s="120"/>
      <c r="CZ171" s="120"/>
      <c r="DA171" s="120"/>
      <c r="DB171" s="120"/>
      <c r="DC171" s="120"/>
      <c r="DD171" s="120"/>
      <c r="DE171" s="120"/>
      <c r="DF171" s="120"/>
      <c r="DG171" s="120"/>
      <c r="DH171" s="120"/>
      <c r="DI171" s="120"/>
      <c r="DJ171" s="120"/>
      <c r="DK171" s="120"/>
      <c r="DL171" s="120"/>
      <c r="DM171" s="120"/>
      <c r="DN171" s="120"/>
      <c r="DO171" s="120"/>
      <c r="DP171" s="120"/>
      <c r="DQ171" s="120"/>
      <c r="DR171" s="120"/>
      <c r="DS171" s="120"/>
      <c r="DT171" s="120"/>
      <c r="DU171" s="120"/>
      <c r="DV171" s="120"/>
      <c r="DW171" s="120"/>
      <c r="DX171" s="120"/>
      <c r="DY171" s="120"/>
      <c r="DZ171" s="120"/>
      <c r="EA171" s="120"/>
      <c r="EB171" s="120"/>
      <c r="EC171" s="120"/>
      <c r="ED171" s="120"/>
      <c r="EE171" s="120"/>
      <c r="EF171" s="120"/>
      <c r="EG171" s="120"/>
      <c r="EH171" s="120"/>
      <c r="EI171" s="120"/>
      <c r="EJ171" s="120"/>
      <c r="EK171" s="120"/>
      <c r="EL171" s="120"/>
      <c r="EM171" s="120"/>
      <c r="EN171" s="120"/>
      <c r="EO171" s="120"/>
      <c r="EP171" s="120"/>
      <c r="EQ171" s="120"/>
      <c r="ER171" s="120"/>
      <c r="ES171" s="120"/>
      <c r="ET171" s="120"/>
      <c r="EU171" s="120"/>
      <c r="EV171" s="120"/>
      <c r="EW171" s="120"/>
      <c r="EX171" s="120"/>
      <c r="EY171" s="120"/>
      <c r="EZ171" s="120"/>
      <c r="FA171" s="120"/>
      <c r="FB171" s="120"/>
      <c r="FC171" s="120"/>
      <c r="FD171" s="120"/>
      <c r="FE171" s="120"/>
      <c r="FF171" s="120"/>
      <c r="FG171" s="120"/>
      <c r="FH171" s="120"/>
      <c r="FI171" s="120"/>
      <c r="FJ171" s="120"/>
      <c r="FK171" s="120"/>
      <c r="FL171" s="120"/>
      <c r="FM171" s="120"/>
      <c r="FN171" s="120"/>
      <c r="FO171" s="120"/>
      <c r="FP171" s="120"/>
      <c r="FQ171" s="120"/>
      <c r="FR171" s="120"/>
      <c r="FS171" s="120"/>
      <c r="FT171" s="120"/>
      <c r="FU171" s="120"/>
      <c r="FV171" s="120"/>
      <c r="FW171" s="120"/>
      <c r="FX171" s="120"/>
      <c r="FY171" s="120"/>
      <c r="FZ171" s="120"/>
      <c r="GA171" s="120"/>
      <c r="GB171" s="120"/>
      <c r="GC171" s="120"/>
      <c r="GD171" s="120"/>
      <c r="GE171" s="120"/>
      <c r="GF171" s="120"/>
      <c r="GG171" s="120"/>
      <c r="GH171" s="120"/>
      <c r="GI171" s="120"/>
      <c r="GJ171" s="120"/>
      <c r="GK171" s="120"/>
      <c r="GL171" s="120"/>
      <c r="GM171" s="120"/>
      <c r="GN171" s="120"/>
      <c r="GO171" s="120"/>
      <c r="GP171" s="120"/>
      <c r="GQ171" s="120"/>
      <c r="GR171" s="120"/>
      <c r="GS171" s="120"/>
      <c r="GT171" s="120"/>
      <c r="GU171" s="120"/>
      <c r="GV171" s="120"/>
      <c r="GW171" s="120"/>
      <c r="GX171" s="120"/>
      <c r="GY171" s="120"/>
      <c r="GZ171" s="120"/>
      <c r="HA171" s="120"/>
      <c r="HB171" s="120"/>
      <c r="HC171" s="120"/>
      <c r="HD171" s="120"/>
      <c r="HE171" s="120"/>
      <c r="HF171" s="120"/>
      <c r="HG171" s="120"/>
      <c r="HH171" s="120"/>
      <c r="HI171" s="120"/>
      <c r="HJ171" s="120"/>
      <c r="HK171" s="120"/>
      <c r="HL171" s="120"/>
      <c r="HM171" s="120"/>
      <c r="HN171" s="120"/>
      <c r="HO171" s="120"/>
      <c r="HP171" s="120"/>
      <c r="HQ171" s="120"/>
      <c r="HR171" s="120"/>
    </row>
    <row r="172" spans="1:226" s="53" customFormat="1" ht="20.100000000000001" customHeight="1">
      <c r="B172" s="2960"/>
      <c r="C172" s="4620" t="s">
        <v>4654</v>
      </c>
      <c r="D172" s="4620"/>
      <c r="E172" s="4619" t="s">
        <v>100</v>
      </c>
      <c r="F172" s="3013" t="s">
        <v>4567</v>
      </c>
      <c r="G172" s="4625" t="s">
        <v>4800</v>
      </c>
      <c r="H172" s="4625"/>
      <c r="I172" s="4619" t="s">
        <v>4568</v>
      </c>
      <c r="J172" s="2346" t="s">
        <v>381</v>
      </c>
      <c r="K172" s="2346" t="s">
        <v>908</v>
      </c>
      <c r="L172" s="4615" t="s">
        <v>4871</v>
      </c>
      <c r="M172" s="4615" t="s">
        <v>4872</v>
      </c>
      <c r="N172" s="1546"/>
      <c r="O172" s="1546"/>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row>
    <row r="173" spans="1:226" s="53" customFormat="1" ht="20.100000000000001" customHeight="1" thickBot="1">
      <c r="A173" s="20"/>
      <c r="B173" s="2677" t="s">
        <v>3631</v>
      </c>
      <c r="C173" s="4620"/>
      <c r="D173" s="4620"/>
      <c r="E173" s="4619"/>
      <c r="F173" s="3025" t="s">
        <v>4506</v>
      </c>
      <c r="G173" s="4625"/>
      <c r="H173" s="4625"/>
      <c r="I173" s="4619"/>
      <c r="J173" s="2666" t="s">
        <v>3709</v>
      </c>
      <c r="K173" s="2666" t="s">
        <v>1920</v>
      </c>
      <c r="L173" s="4615"/>
      <c r="M173" s="4615"/>
      <c r="N173" s="1546"/>
      <c r="O173" s="1546"/>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row>
    <row r="174" spans="1:226" s="53" customFormat="1" ht="20.100000000000001" hidden="1" customHeight="1" thickTop="1">
      <c r="A174" s="20"/>
      <c r="B174" s="2960" t="s">
        <v>3633</v>
      </c>
      <c r="C174" s="2961" t="s">
        <v>4612</v>
      </c>
      <c r="D174" s="2962" t="s">
        <v>4681</v>
      </c>
      <c r="E174" s="2963">
        <v>45858</v>
      </c>
      <c r="F174" s="2964">
        <f t="shared" ref="F174:F182" si="122">E174+12</f>
        <v>45870</v>
      </c>
      <c r="G174" s="2962" t="s">
        <v>1690</v>
      </c>
      <c r="H174" s="2962" t="s">
        <v>4818</v>
      </c>
      <c r="I174" s="2962">
        <v>45877</v>
      </c>
      <c r="J174" s="2965">
        <f>I174+15</f>
        <v>45892</v>
      </c>
      <c r="K174" s="2965">
        <f>I174+20</f>
        <v>45897</v>
      </c>
      <c r="L174" s="2966">
        <f>I174+25</f>
        <v>45902</v>
      </c>
      <c r="M174" s="2966">
        <f>I174+30</f>
        <v>45907</v>
      </c>
      <c r="N174" s="1546"/>
      <c r="O174" s="1546"/>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row>
    <row r="175" spans="1:226" s="53" customFormat="1" ht="20.100000000000001" hidden="1" customHeight="1">
      <c r="A175" s="20"/>
      <c r="B175" s="2960" t="s">
        <v>3637</v>
      </c>
      <c r="C175" s="2967" t="s">
        <v>1573</v>
      </c>
      <c r="D175" s="2968" t="s">
        <v>4683</v>
      </c>
      <c r="E175" s="2969">
        <v>45857</v>
      </c>
      <c r="F175" s="2970">
        <f t="shared" si="122"/>
        <v>45869</v>
      </c>
      <c r="G175" s="2971"/>
      <c r="H175" s="2971"/>
      <c r="I175" s="2971"/>
      <c r="J175" s="2972"/>
      <c r="K175" s="2972"/>
      <c r="L175" s="2973"/>
      <c r="M175" s="2973"/>
      <c r="N175" s="1546"/>
      <c r="O175" s="1546"/>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row>
    <row r="176" spans="1:226" s="53" customFormat="1" ht="20.100000000000001" hidden="1" customHeight="1">
      <c r="A176" s="20"/>
      <c r="B176" s="2960" t="s">
        <v>3639</v>
      </c>
      <c r="C176" s="2974" t="s">
        <v>4616</v>
      </c>
      <c r="D176" s="2971" t="s">
        <v>4684</v>
      </c>
      <c r="E176" s="2975">
        <v>45869</v>
      </c>
      <c r="F176" s="2964">
        <f t="shared" si="122"/>
        <v>45881</v>
      </c>
      <c r="G176" s="2971" t="s">
        <v>1966</v>
      </c>
      <c r="H176" s="2971" t="s">
        <v>4819</v>
      </c>
      <c r="I176" s="2971">
        <v>45884</v>
      </c>
      <c r="J176" s="2972">
        <f t="shared" ref="J176:J189" si="123">I176+15</f>
        <v>45899</v>
      </c>
      <c r="K176" s="2972">
        <f t="shared" ref="K176:K189" si="124">I176+20</f>
        <v>45904</v>
      </c>
      <c r="L176" s="2973">
        <f t="shared" ref="L176:L189" si="125">I176+25</f>
        <v>45909</v>
      </c>
      <c r="M176" s="2973">
        <f t="shared" ref="M176:M189" si="126">I176+30</f>
        <v>45914</v>
      </c>
      <c r="N176" s="1546"/>
      <c r="O176" s="1546"/>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row>
    <row r="177" spans="1:222" s="53" customFormat="1" ht="20.100000000000001" hidden="1" customHeight="1">
      <c r="A177" s="20"/>
      <c r="B177" s="2960" t="s">
        <v>3641</v>
      </c>
      <c r="C177" s="2974" t="s">
        <v>4686</v>
      </c>
      <c r="D177" s="2971" t="s">
        <v>4687</v>
      </c>
      <c r="E177" s="2975">
        <v>45881</v>
      </c>
      <c r="F177" s="2964">
        <f t="shared" si="122"/>
        <v>45893</v>
      </c>
      <c r="G177" s="2971" t="s">
        <v>1684</v>
      </c>
      <c r="H177" s="2971" t="s">
        <v>4820</v>
      </c>
      <c r="I177" s="2971">
        <v>45891</v>
      </c>
      <c r="J177" s="2972">
        <f t="shared" si="123"/>
        <v>45906</v>
      </c>
      <c r="K177" s="2972">
        <f t="shared" si="124"/>
        <v>45911</v>
      </c>
      <c r="L177" s="2973">
        <f t="shared" si="125"/>
        <v>45916</v>
      </c>
      <c r="M177" s="2973">
        <f t="shared" si="126"/>
        <v>45921</v>
      </c>
      <c r="N177" s="1546"/>
      <c r="O177" s="1546"/>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row>
    <row r="178" spans="1:222" s="53" customFormat="1" ht="20.100000000000001" hidden="1" customHeight="1">
      <c r="A178" s="20"/>
      <c r="B178" s="2960" t="s">
        <v>3643</v>
      </c>
      <c r="C178" s="2967" t="s">
        <v>1573</v>
      </c>
      <c r="D178" s="2968" t="s">
        <v>4689</v>
      </c>
      <c r="E178" s="2969">
        <v>45878</v>
      </c>
      <c r="F178" s="2970">
        <f t="shared" si="122"/>
        <v>45890</v>
      </c>
      <c r="G178" s="2971" t="s">
        <v>4462</v>
      </c>
      <c r="H178" s="2971" t="s">
        <v>4821</v>
      </c>
      <c r="I178" s="2971">
        <v>45898</v>
      </c>
      <c r="J178" s="2972">
        <f t="shared" si="123"/>
        <v>45913</v>
      </c>
      <c r="K178" s="2972">
        <f t="shared" si="124"/>
        <v>45918</v>
      </c>
      <c r="L178" s="2973">
        <f t="shared" si="125"/>
        <v>45923</v>
      </c>
      <c r="M178" s="2973">
        <f t="shared" si="126"/>
        <v>45928</v>
      </c>
      <c r="N178" s="1546"/>
      <c r="O178" s="1546"/>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row>
    <row r="179" spans="1:222" s="53" customFormat="1" ht="20.100000000000001" hidden="1" customHeight="1">
      <c r="A179" s="20"/>
      <c r="B179" s="2960" t="s">
        <v>3645</v>
      </c>
      <c r="C179" s="2974" t="s">
        <v>4691</v>
      </c>
      <c r="D179" s="2971" t="s">
        <v>4692</v>
      </c>
      <c r="E179" s="2975">
        <v>45889</v>
      </c>
      <c r="F179" s="2964">
        <f t="shared" si="122"/>
        <v>45901</v>
      </c>
      <c r="G179" s="2971" t="s">
        <v>1577</v>
      </c>
      <c r="H179" s="2971" t="s">
        <v>4822</v>
      </c>
      <c r="I179" s="2971">
        <v>45905</v>
      </c>
      <c r="J179" s="2972">
        <f t="shared" si="123"/>
        <v>45920</v>
      </c>
      <c r="K179" s="2972">
        <f t="shared" si="124"/>
        <v>45925</v>
      </c>
      <c r="L179" s="2973">
        <f t="shared" si="125"/>
        <v>45930</v>
      </c>
      <c r="M179" s="2973">
        <f t="shared" si="126"/>
        <v>45935</v>
      </c>
      <c r="N179" s="1546"/>
      <c r="O179" s="1546"/>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row>
    <row r="180" spans="1:222" s="53" customFormat="1" ht="20.100000000000001" hidden="1" customHeight="1">
      <c r="A180" s="20"/>
      <c r="B180" s="2960" t="s">
        <v>3647</v>
      </c>
      <c r="C180" s="2974" t="s">
        <v>4612</v>
      </c>
      <c r="D180" s="2971" t="s">
        <v>4695</v>
      </c>
      <c r="E180" s="2975">
        <v>45898</v>
      </c>
      <c r="F180" s="2964">
        <f t="shared" si="122"/>
        <v>45910</v>
      </c>
      <c r="G180" s="2971" t="s">
        <v>4782</v>
      </c>
      <c r="H180" s="2429" t="s">
        <v>4823</v>
      </c>
      <c r="I180" s="2971">
        <v>45912</v>
      </c>
      <c r="J180" s="2972">
        <f t="shared" si="123"/>
        <v>45927</v>
      </c>
      <c r="K180" s="2972">
        <f t="shared" si="124"/>
        <v>45932</v>
      </c>
      <c r="L180" s="2973">
        <f t="shared" si="125"/>
        <v>45937</v>
      </c>
      <c r="M180" s="2973">
        <f t="shared" si="126"/>
        <v>45942</v>
      </c>
      <c r="N180" s="1546"/>
      <c r="O180" s="1546"/>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row>
    <row r="181" spans="1:222" s="53" customFormat="1" ht="20.100000000000001" hidden="1" customHeight="1">
      <c r="A181" s="20"/>
      <c r="B181" s="2960" t="s">
        <v>3649</v>
      </c>
      <c r="C181" s="2974" t="s">
        <v>4616</v>
      </c>
      <c r="D181" s="2971" t="s">
        <v>4696</v>
      </c>
      <c r="E181" s="2975">
        <v>45909</v>
      </c>
      <c r="F181" s="2973">
        <f t="shared" si="122"/>
        <v>45921</v>
      </c>
      <c r="G181" s="2971" t="s">
        <v>4812</v>
      </c>
      <c r="H181" s="2971" t="s">
        <v>4824</v>
      </c>
      <c r="I181" s="2971">
        <v>45919</v>
      </c>
      <c r="J181" s="2972">
        <f t="shared" si="123"/>
        <v>45934</v>
      </c>
      <c r="K181" s="2972">
        <f t="shared" si="124"/>
        <v>45939</v>
      </c>
      <c r="L181" s="2973">
        <f t="shared" si="125"/>
        <v>45944</v>
      </c>
      <c r="M181" s="2973">
        <f t="shared" si="126"/>
        <v>45949</v>
      </c>
      <c r="N181" s="1546"/>
      <c r="O181" s="1546"/>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row>
    <row r="182" spans="1:222" s="53" customFormat="1" ht="20.100000000000001" hidden="1" customHeight="1">
      <c r="A182" s="20"/>
      <c r="B182" s="2960" t="s">
        <v>3651</v>
      </c>
      <c r="C182" s="2974" t="s">
        <v>1997</v>
      </c>
      <c r="D182" s="2971" t="s">
        <v>4698</v>
      </c>
      <c r="E182" s="2975">
        <v>45914</v>
      </c>
      <c r="F182" s="2973">
        <f t="shared" si="122"/>
        <v>45926</v>
      </c>
      <c r="G182" s="2971" t="s">
        <v>4814</v>
      </c>
      <c r="H182" s="2971" t="s">
        <v>4825</v>
      </c>
      <c r="I182" s="2971">
        <v>45927</v>
      </c>
      <c r="J182" s="2972">
        <f t="shared" si="123"/>
        <v>45942</v>
      </c>
      <c r="K182" s="2972">
        <f t="shared" si="124"/>
        <v>45947</v>
      </c>
      <c r="L182" s="2973">
        <f t="shared" si="125"/>
        <v>45952</v>
      </c>
      <c r="M182" s="2973">
        <f t="shared" si="126"/>
        <v>45957</v>
      </c>
      <c r="N182" s="1546"/>
      <c r="O182" s="1546"/>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row>
    <row r="183" spans="1:222" s="53" customFormat="1" ht="20.100000000000001" hidden="1" customHeight="1">
      <c r="A183" s="20"/>
      <c r="B183" s="2960" t="s">
        <v>3653</v>
      </c>
      <c r="C183" s="2976" t="s">
        <v>1681</v>
      </c>
      <c r="D183" s="2977" t="s">
        <v>4700</v>
      </c>
      <c r="E183" s="2978">
        <v>45915</v>
      </c>
      <c r="F183" s="2979" t="s">
        <v>1581</v>
      </c>
      <c r="G183" s="2968" t="s">
        <v>1573</v>
      </c>
      <c r="H183" s="2968" t="s">
        <v>4826</v>
      </c>
      <c r="I183" s="2977">
        <v>45933</v>
      </c>
      <c r="J183" s="2972">
        <f t="shared" si="123"/>
        <v>45948</v>
      </c>
      <c r="K183" s="2972">
        <f t="shared" si="124"/>
        <v>45953</v>
      </c>
      <c r="L183" s="2972">
        <f t="shared" si="125"/>
        <v>45958</v>
      </c>
      <c r="M183" s="2972">
        <f t="shared" si="126"/>
        <v>45963</v>
      </c>
      <c r="N183" s="1546"/>
      <c r="O183" s="1546"/>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row>
    <row r="184" spans="1:222" s="53" customFormat="1" ht="20.100000000000001" hidden="1" customHeight="1">
      <c r="A184" s="20"/>
      <c r="B184" s="2960" t="s">
        <v>3655</v>
      </c>
      <c r="C184" s="2976" t="s">
        <v>4691</v>
      </c>
      <c r="D184" s="2977" t="s">
        <v>4702</v>
      </c>
      <c r="E184" s="2978">
        <v>45925</v>
      </c>
      <c r="F184" s="2979" t="s">
        <v>1581</v>
      </c>
      <c r="G184" s="4548" t="s">
        <v>4436</v>
      </c>
      <c r="H184" s="2971" t="s">
        <v>4827</v>
      </c>
      <c r="I184" s="2971">
        <v>45940</v>
      </c>
      <c r="J184" s="2972">
        <f t="shared" si="123"/>
        <v>45955</v>
      </c>
      <c r="K184" s="2972">
        <f t="shared" si="124"/>
        <v>45960</v>
      </c>
      <c r="L184" s="2973">
        <f t="shared" si="125"/>
        <v>45965</v>
      </c>
      <c r="M184" s="2973">
        <f t="shared" si="126"/>
        <v>45970</v>
      </c>
      <c r="N184" s="1546"/>
      <c r="O184" s="1546"/>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row>
    <row r="185" spans="1:222" s="53" customFormat="1" ht="20.100000000000001" hidden="1" customHeight="1">
      <c r="A185" s="20"/>
      <c r="B185" s="2960" t="s">
        <v>3657</v>
      </c>
      <c r="C185" s="2980" t="s">
        <v>1681</v>
      </c>
      <c r="D185" s="2429" t="s">
        <v>4704</v>
      </c>
      <c r="E185" s="2429">
        <v>45924</v>
      </c>
      <c r="F185" s="2973">
        <f>E185+12</f>
        <v>45936</v>
      </c>
      <c r="G185" s="2971" t="s">
        <v>4462</v>
      </c>
      <c r="H185" s="2971" t="s">
        <v>4828</v>
      </c>
      <c r="I185" s="2971">
        <v>45947</v>
      </c>
      <c r="J185" s="2972">
        <f t="shared" si="123"/>
        <v>45962</v>
      </c>
      <c r="K185" s="2972">
        <f t="shared" si="124"/>
        <v>45967</v>
      </c>
      <c r="L185" s="2973">
        <f t="shared" si="125"/>
        <v>45972</v>
      </c>
      <c r="M185" s="2973">
        <f t="shared" si="126"/>
        <v>45977</v>
      </c>
      <c r="N185" s="1546"/>
      <c r="O185" s="1546"/>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row>
    <row r="186" spans="1:222" s="53" customFormat="1" ht="20.100000000000001" hidden="1" customHeight="1">
      <c r="A186" s="20"/>
      <c r="B186" s="2960" t="s">
        <v>3659</v>
      </c>
      <c r="C186" s="2974" t="s">
        <v>4691</v>
      </c>
      <c r="D186" s="2971" t="s">
        <v>4706</v>
      </c>
      <c r="E186" s="2975">
        <v>45936</v>
      </c>
      <c r="F186" s="2973">
        <f>E186+12</f>
        <v>45948</v>
      </c>
      <c r="G186" s="2971" t="s">
        <v>4784</v>
      </c>
      <c r="H186" s="2971" t="s">
        <v>4829</v>
      </c>
      <c r="I186" s="2971">
        <v>45954</v>
      </c>
      <c r="J186" s="2972">
        <f t="shared" si="123"/>
        <v>45969</v>
      </c>
      <c r="K186" s="2972">
        <f t="shared" si="124"/>
        <v>45974</v>
      </c>
      <c r="L186" s="2973">
        <f t="shared" si="125"/>
        <v>45979</v>
      </c>
      <c r="M186" s="2973">
        <f t="shared" si="126"/>
        <v>45984</v>
      </c>
      <c r="N186" s="1546"/>
      <c r="O186" s="1546"/>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row>
    <row r="187" spans="1:222" s="53" customFormat="1" ht="20.100000000000001" hidden="1" customHeight="1">
      <c r="A187" s="20"/>
      <c r="B187" s="1376" t="e">
        <f>WEEKNUM(#REF!)</f>
        <v>#REF!</v>
      </c>
      <c r="C187" s="2833" t="s">
        <v>4612</v>
      </c>
      <c r="D187" s="2981" t="s">
        <v>4708</v>
      </c>
      <c r="E187" s="2982">
        <v>45942</v>
      </c>
      <c r="F187" s="2984">
        <f>E187+12</f>
        <v>45954</v>
      </c>
      <c r="G187" s="2981" t="s">
        <v>4723</v>
      </c>
      <c r="H187" s="2981" t="s">
        <v>4830</v>
      </c>
      <c r="I187" s="2981">
        <v>45961</v>
      </c>
      <c r="J187" s="2983">
        <f t="shared" si="123"/>
        <v>45976</v>
      </c>
      <c r="K187" s="2983">
        <f t="shared" si="124"/>
        <v>45981</v>
      </c>
      <c r="L187" s="2981">
        <f t="shared" si="125"/>
        <v>45986</v>
      </c>
      <c r="M187" s="2981">
        <f t="shared" si="126"/>
        <v>45991</v>
      </c>
      <c r="N187" s="1546"/>
      <c r="O187" s="1546"/>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row>
    <row r="188" spans="1:222" s="53" customFormat="1" ht="20.100000000000001" hidden="1" customHeight="1">
      <c r="A188" s="20"/>
      <c r="B188" s="1376" t="e">
        <f>WEEKNUM(#REF!)</f>
        <v>#REF!</v>
      </c>
      <c r="C188" s="2664" t="s">
        <v>4616</v>
      </c>
      <c r="D188" s="2981" t="s">
        <v>4710</v>
      </c>
      <c r="E188" s="2982">
        <v>45951</v>
      </c>
      <c r="F188" s="2984">
        <f>E188+12</f>
        <v>45963</v>
      </c>
      <c r="G188" s="2982" t="s">
        <v>1684</v>
      </c>
      <c r="H188" s="2981" t="s">
        <v>4831</v>
      </c>
      <c r="I188" s="2981">
        <v>45968</v>
      </c>
      <c r="J188" s="2983">
        <f t="shared" si="123"/>
        <v>45983</v>
      </c>
      <c r="K188" s="2983">
        <f t="shared" si="124"/>
        <v>45988</v>
      </c>
      <c r="L188" s="2981">
        <f t="shared" si="125"/>
        <v>45993</v>
      </c>
      <c r="M188" s="2981">
        <f t="shared" si="126"/>
        <v>45998</v>
      </c>
      <c r="N188" s="1546"/>
      <c r="O188" s="1546"/>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row>
    <row r="189" spans="1:222" s="53" customFormat="1" ht="20.100000000000001" hidden="1" customHeight="1">
      <c r="A189" s="20"/>
      <c r="B189" s="1376" t="e">
        <f>WEEKNUM(#REF!)</f>
        <v>#REF!</v>
      </c>
      <c r="C189" s="2663" t="s">
        <v>1997</v>
      </c>
      <c r="D189" s="2981" t="s">
        <v>4711</v>
      </c>
      <c r="E189" s="2982">
        <v>45956</v>
      </c>
      <c r="F189" s="2984">
        <f>E189+12</f>
        <v>45968</v>
      </c>
      <c r="G189" s="2981" t="s">
        <v>1577</v>
      </c>
      <c r="H189" s="2981" t="s">
        <v>4832</v>
      </c>
      <c r="I189" s="2981">
        <v>45975</v>
      </c>
      <c r="J189" s="2983">
        <f t="shared" si="123"/>
        <v>45990</v>
      </c>
      <c r="K189" s="2983">
        <f t="shared" si="124"/>
        <v>45995</v>
      </c>
      <c r="L189" s="2981">
        <f t="shared" si="125"/>
        <v>46000</v>
      </c>
      <c r="M189" s="2981">
        <f t="shared" si="126"/>
        <v>46005</v>
      </c>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row>
    <row r="190" spans="1:222" s="53" customFormat="1" ht="20.100000000000001" hidden="1" customHeight="1">
      <c r="A190" s="20"/>
      <c r="B190" s="1376" t="e">
        <f>WEEKNUM(#REF!)</f>
        <v>#REF!</v>
      </c>
      <c r="C190" s="2466" t="s">
        <v>1681</v>
      </c>
      <c r="D190" s="2981" t="s">
        <v>4713</v>
      </c>
      <c r="E190" s="2982">
        <v>45963</v>
      </c>
      <c r="F190" s="2989" t="s">
        <v>1581</v>
      </c>
      <c r="G190" s="2985"/>
      <c r="H190" s="2985"/>
      <c r="I190" s="2985"/>
      <c r="J190" s="2986"/>
      <c r="K190" s="2986"/>
      <c r="L190" s="2985"/>
      <c r="M190" s="2985"/>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row>
    <row r="191" spans="1:222" s="53" customFormat="1" ht="20.100000000000001" hidden="1" customHeight="1">
      <c r="A191" s="20"/>
      <c r="B191" s="1376" t="e">
        <f>WEEKNUM(#REF!)</f>
        <v>#REF!</v>
      </c>
      <c r="C191" s="2663" t="s">
        <v>4691</v>
      </c>
      <c r="D191" s="2981" t="s">
        <v>4714</v>
      </c>
      <c r="E191" s="2982">
        <v>45977</v>
      </c>
      <c r="F191" s="2982">
        <f>E191+12</f>
        <v>45989</v>
      </c>
      <c r="G191" s="2981" t="s">
        <v>4436</v>
      </c>
      <c r="H191" s="2981" t="s">
        <v>4834</v>
      </c>
      <c r="I191" s="2981">
        <v>45989</v>
      </c>
      <c r="J191" s="2983">
        <f>I191+15</f>
        <v>46004</v>
      </c>
      <c r="K191" s="2983">
        <f>I191+20</f>
        <v>46009</v>
      </c>
      <c r="L191" s="2981">
        <f>I191+25</f>
        <v>46014</v>
      </c>
      <c r="M191" s="2981">
        <f>L191+5</f>
        <v>46019</v>
      </c>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row>
    <row r="192" spans="1:222" s="53" customFormat="1" ht="20.100000000000001" hidden="1" customHeight="1">
      <c r="A192" s="20"/>
      <c r="B192" s="1376" t="e">
        <f>WEEKNUM(#REF!)</f>
        <v>#REF!</v>
      </c>
      <c r="C192" s="2663" t="s">
        <v>4612</v>
      </c>
      <c r="D192" s="2981" t="s">
        <v>4715</v>
      </c>
      <c r="E192" s="2982">
        <v>45980</v>
      </c>
      <c r="F192" s="2982">
        <f>E192+12</f>
        <v>45992</v>
      </c>
      <c r="G192" s="3333" t="s">
        <v>1573</v>
      </c>
      <c r="H192" s="2981" t="s">
        <v>4835</v>
      </c>
      <c r="I192" s="2985"/>
      <c r="J192" s="2986"/>
      <c r="K192" s="2986"/>
      <c r="L192" s="2985"/>
      <c r="M192" s="2985"/>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row>
    <row r="193" spans="1:222" s="53" customFormat="1" ht="20.100000000000001" hidden="1" customHeight="1">
      <c r="A193" s="20"/>
      <c r="B193" s="1376" t="e">
        <f>WEEKNUM(#REF!)</f>
        <v>#REF!</v>
      </c>
      <c r="C193" s="2663" t="s">
        <v>1614</v>
      </c>
      <c r="D193" s="2981" t="s">
        <v>4717</v>
      </c>
      <c r="E193" s="2989" t="s">
        <v>1581</v>
      </c>
      <c r="F193" s="2989" t="s">
        <v>1581</v>
      </c>
      <c r="G193" s="2982" t="s">
        <v>1432</v>
      </c>
      <c r="H193" s="2981" t="s">
        <v>4837</v>
      </c>
      <c r="I193" s="2981">
        <v>46003</v>
      </c>
      <c r="J193" s="2984"/>
      <c r="K193" s="2984"/>
      <c r="L193" s="2987">
        <f>I193+25</f>
        <v>46028</v>
      </c>
      <c r="M193" s="2981">
        <f>L193+5</f>
        <v>46033</v>
      </c>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row>
    <row r="194" spans="1:222" s="53" customFormat="1" ht="20.100000000000001" hidden="1" customHeight="1">
      <c r="A194" s="3154"/>
      <c r="B194" s="1376" t="e">
        <f>WEEKNUM(#REF!)</f>
        <v>#REF!</v>
      </c>
      <c r="C194" s="2922" t="s">
        <v>1573</v>
      </c>
      <c r="D194" s="2981" t="s">
        <v>4719</v>
      </c>
      <c r="E194" s="3037"/>
      <c r="F194" s="3037"/>
      <c r="G194" s="3460" t="s">
        <v>4461</v>
      </c>
      <c r="H194" s="2987" t="s">
        <v>4838</v>
      </c>
      <c r="I194" s="2987">
        <v>46010</v>
      </c>
      <c r="J194" s="2988">
        <f t="shared" ref="J194:J202" si="127">I194+15</f>
        <v>46025</v>
      </c>
      <c r="K194" s="2988">
        <f t="shared" ref="K194:K202" si="128">I194+20</f>
        <v>46030</v>
      </c>
      <c r="L194" s="2987">
        <f>I194+25</f>
        <v>46035</v>
      </c>
      <c r="M194" s="2981">
        <f>L194+5</f>
        <v>46040</v>
      </c>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row>
    <row r="195" spans="1:222" s="53" customFormat="1" ht="20.100000000000001" hidden="1" customHeight="1">
      <c r="A195" s="3154" t="s">
        <v>4721</v>
      </c>
      <c r="B195" s="1376" t="e">
        <f>WEEKNUM(#REF!)</f>
        <v>#REF!</v>
      </c>
      <c r="C195" s="2922" t="s">
        <v>1573</v>
      </c>
      <c r="D195" s="3350" t="s">
        <v>4722</v>
      </c>
      <c r="E195" s="3037"/>
      <c r="F195" s="3037"/>
      <c r="G195" s="2982" t="s">
        <v>4462</v>
      </c>
      <c r="H195" s="2981" t="s">
        <v>4839</v>
      </c>
      <c r="I195" s="2981">
        <v>46017</v>
      </c>
      <c r="J195" s="2983">
        <f t="shared" si="127"/>
        <v>46032</v>
      </c>
      <c r="K195" s="2983">
        <f t="shared" si="128"/>
        <v>46037</v>
      </c>
      <c r="L195" s="2987">
        <f>I195+25</f>
        <v>46042</v>
      </c>
      <c r="M195" s="2981">
        <f>L195+5</f>
        <v>46047</v>
      </c>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row>
    <row r="196" spans="1:222" s="53" customFormat="1" ht="20.100000000000001" hidden="1" customHeight="1">
      <c r="A196" s="3154" t="s">
        <v>4725</v>
      </c>
      <c r="B196" s="1376" t="e">
        <f>WEEKNUM(#REF!)</f>
        <v>#REF!</v>
      </c>
      <c r="C196" s="2663" t="s">
        <v>4691</v>
      </c>
      <c r="D196" s="3350" t="s">
        <v>4726</v>
      </c>
      <c r="E196" s="2989" t="s">
        <v>1581</v>
      </c>
      <c r="F196" s="3521"/>
      <c r="G196" s="2982" t="s">
        <v>1579</v>
      </c>
      <c r="H196" s="2982" t="s">
        <v>4842</v>
      </c>
      <c r="I196" s="2981">
        <v>45659</v>
      </c>
      <c r="J196" s="2983">
        <f t="shared" si="127"/>
        <v>45674</v>
      </c>
      <c r="K196" s="2983">
        <f t="shared" si="128"/>
        <v>45679</v>
      </c>
      <c r="L196" s="2987">
        <f>I196+25</f>
        <v>45684</v>
      </c>
      <c r="M196" s="2981">
        <f>L196+5</f>
        <v>45689</v>
      </c>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row>
    <row r="197" spans="1:222" s="53" customFormat="1" ht="20.100000000000001" hidden="1" customHeight="1">
      <c r="A197" s="20"/>
      <c r="B197" s="1376" t="e">
        <f>WEEKNUM(#REF!)</f>
        <v>#REF!</v>
      </c>
      <c r="C197" s="2663" t="s">
        <v>4612</v>
      </c>
      <c r="D197" s="2981" t="s">
        <v>4613</v>
      </c>
      <c r="E197" s="2989" t="s">
        <v>1581</v>
      </c>
      <c r="F197" s="3521"/>
      <c r="G197" s="2982" t="s">
        <v>4385</v>
      </c>
      <c r="H197" s="2982" t="s">
        <v>4843</v>
      </c>
      <c r="I197" s="2981">
        <v>45666</v>
      </c>
      <c r="J197" s="2983">
        <f t="shared" si="127"/>
        <v>45681</v>
      </c>
      <c r="K197" s="2983">
        <f t="shared" si="128"/>
        <v>45686</v>
      </c>
      <c r="L197" s="2987">
        <f>I197+25</f>
        <v>45691</v>
      </c>
      <c r="M197" s="2981">
        <f>L197+5</f>
        <v>45696</v>
      </c>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row>
    <row r="198" spans="1:222" s="53" customFormat="1" ht="20.100000000000001" hidden="1" customHeight="1">
      <c r="A198" s="3154" t="s">
        <v>1614</v>
      </c>
      <c r="B198" s="1376">
        <v>1</v>
      </c>
      <c r="C198" s="2663" t="s">
        <v>4616</v>
      </c>
      <c r="D198" s="2981" t="s">
        <v>4617</v>
      </c>
      <c r="E198" s="2982">
        <v>46026</v>
      </c>
      <c r="F198" s="2982">
        <f>E198+12</f>
        <v>46038</v>
      </c>
      <c r="G198" s="2982" t="s">
        <v>4814</v>
      </c>
      <c r="H198" s="2981" t="s">
        <v>4844</v>
      </c>
      <c r="I198" s="2981">
        <v>46038</v>
      </c>
      <c r="J198" s="2983">
        <f t="shared" si="127"/>
        <v>46053</v>
      </c>
      <c r="K198" s="2983">
        <f t="shared" si="128"/>
        <v>46058</v>
      </c>
      <c r="L198" s="2989" t="s">
        <v>1581</v>
      </c>
      <c r="M198" s="2989" t="s">
        <v>1581</v>
      </c>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row>
    <row r="199" spans="1:222" s="53" customFormat="1" ht="20.100000000000001" hidden="1" customHeight="1">
      <c r="A199" s="3154" t="s">
        <v>4845</v>
      </c>
      <c r="B199" s="1376" t="e">
        <f>WEEKNUM(#REF!)</f>
        <v>#REF!</v>
      </c>
      <c r="C199" s="2663" t="s">
        <v>4619</v>
      </c>
      <c r="D199" s="2981" t="s">
        <v>4620</v>
      </c>
      <c r="E199" s="2982">
        <v>46031</v>
      </c>
      <c r="F199" s="2982">
        <f>E199+12</f>
        <v>46043</v>
      </c>
      <c r="G199" s="2981" t="s">
        <v>1577</v>
      </c>
      <c r="H199" s="2981" t="s">
        <v>4846</v>
      </c>
      <c r="I199" s="2981">
        <v>46045</v>
      </c>
      <c r="J199" s="2983">
        <f t="shared" si="127"/>
        <v>46060</v>
      </c>
      <c r="K199" s="2983">
        <f t="shared" si="128"/>
        <v>46065</v>
      </c>
      <c r="L199" s="2987">
        <f>I199+25</f>
        <v>46070</v>
      </c>
      <c r="M199" s="2981">
        <f>L199+5</f>
        <v>46075</v>
      </c>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row>
    <row r="200" spans="1:222" s="53" customFormat="1" ht="20.100000000000001" hidden="1" customHeight="1">
      <c r="A200" s="3154"/>
      <c r="B200" s="1376" t="e">
        <f>WEEKNUM(#REF!)</f>
        <v>#REF!</v>
      </c>
      <c r="C200" s="2663" t="s">
        <v>4623</v>
      </c>
      <c r="D200" s="2982" t="s">
        <v>4624</v>
      </c>
      <c r="E200" s="2982">
        <v>46034</v>
      </c>
      <c r="F200" s="2982">
        <f>E200+12</f>
        <v>46046</v>
      </c>
      <c r="G200" s="2981" t="s">
        <v>4782</v>
      </c>
      <c r="H200" s="2981" t="s">
        <v>4847</v>
      </c>
      <c r="I200" s="2981">
        <v>45687</v>
      </c>
      <c r="J200" s="2983">
        <f t="shared" si="127"/>
        <v>45702</v>
      </c>
      <c r="K200" s="2983">
        <f t="shared" si="128"/>
        <v>45707</v>
      </c>
      <c r="L200" s="2981">
        <f>I200+25</f>
        <v>45712</v>
      </c>
      <c r="M200" s="2981">
        <f>L200+5</f>
        <v>45717</v>
      </c>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row>
    <row r="201" spans="1:222" s="53" customFormat="1" ht="20.100000000000001" hidden="1" customHeight="1">
      <c r="A201" s="3154"/>
      <c r="B201" s="1376" t="e">
        <f>WEEKNUM(#REF!)</f>
        <v>#REF!</v>
      </c>
      <c r="C201" s="2663" t="s">
        <v>4315</v>
      </c>
      <c r="D201" s="2981" t="s">
        <v>4627</v>
      </c>
      <c r="E201" s="2982">
        <v>46041</v>
      </c>
      <c r="F201" s="2982">
        <f>E201+12</f>
        <v>46053</v>
      </c>
      <c r="G201" s="3350" t="s">
        <v>4598</v>
      </c>
      <c r="H201" s="2981" t="s">
        <v>4848</v>
      </c>
      <c r="I201" s="2981">
        <v>45694</v>
      </c>
      <c r="J201" s="2983">
        <f t="shared" si="127"/>
        <v>45709</v>
      </c>
      <c r="K201" s="2983">
        <f t="shared" si="128"/>
        <v>45714</v>
      </c>
      <c r="L201" s="2981">
        <f>I201+25</f>
        <v>45719</v>
      </c>
      <c r="M201" s="2981">
        <f>L201+5</f>
        <v>45724</v>
      </c>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row>
    <row r="202" spans="1:222" s="53" customFormat="1" ht="20.100000000000001" hidden="1" customHeight="1">
      <c r="A202" s="3017" t="s">
        <v>4849</v>
      </c>
      <c r="B202" s="1376" t="e">
        <f>WEEKNUM(#REF!)</f>
        <v>#REF!</v>
      </c>
      <c r="C202" s="2663" t="s">
        <v>4301</v>
      </c>
      <c r="D202" s="2981" t="s">
        <v>4655</v>
      </c>
      <c r="E202" s="2982">
        <v>46112</v>
      </c>
      <c r="F202" s="2982">
        <f>E202+11</f>
        <v>46123</v>
      </c>
      <c r="G202" s="2982" t="s">
        <v>1577</v>
      </c>
      <c r="H202" s="2981" t="s">
        <v>4862</v>
      </c>
      <c r="I202" s="2981">
        <v>46122</v>
      </c>
      <c r="J202" s="2983">
        <f t="shared" si="127"/>
        <v>46137</v>
      </c>
      <c r="K202" s="2983">
        <f t="shared" si="128"/>
        <v>46142</v>
      </c>
      <c r="L202" s="2981">
        <f>I202+26</f>
        <v>46148</v>
      </c>
      <c r="M202" s="2981">
        <f>L202+4</f>
        <v>46152</v>
      </c>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row>
    <row r="203" spans="1:222" s="53" customFormat="1" ht="20.100000000000001" hidden="1" customHeight="1">
      <c r="A203" s="3017"/>
      <c r="B203" s="1376" t="e">
        <f>WEEKNUM(#REF!)</f>
        <v>#REF!</v>
      </c>
      <c r="C203" s="2663" t="s">
        <v>4657</v>
      </c>
      <c r="D203" s="2981" t="s">
        <v>4658</v>
      </c>
      <c r="E203" s="2982">
        <v>46117</v>
      </c>
      <c r="F203" s="2982">
        <f>E203+11</f>
        <v>46128</v>
      </c>
      <c r="G203" s="3333" t="s">
        <v>1573</v>
      </c>
      <c r="H203" s="2981" t="s">
        <v>4863</v>
      </c>
      <c r="I203" s="2985"/>
      <c r="J203" s="2986"/>
      <c r="K203" s="2986"/>
      <c r="L203" s="2985"/>
      <c r="M203" s="2985"/>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row>
    <row r="204" spans="1:222" s="53" customFormat="1" ht="20.100000000000001" hidden="1" customHeight="1">
      <c r="A204" s="3017"/>
      <c r="B204" s="1376" t="e">
        <f>WEEKNUM(#REF!)</f>
        <v>#REF!</v>
      </c>
      <c r="C204" s="2663" t="s">
        <v>1439</v>
      </c>
      <c r="D204" s="2981" t="s">
        <v>4661</v>
      </c>
      <c r="E204" s="3046" t="s">
        <v>1581</v>
      </c>
      <c r="F204" s="3037"/>
      <c r="G204" s="3037"/>
      <c r="H204" s="2985"/>
      <c r="I204" s="2985"/>
      <c r="J204" s="2986"/>
      <c r="K204" s="2986"/>
      <c r="L204" s="2985"/>
      <c r="M204" s="2985"/>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row>
    <row r="205" spans="1:222" s="53" customFormat="1" ht="20.100000000000001" hidden="1" customHeight="1" thickTop="1">
      <c r="A205" s="3017"/>
      <c r="B205" s="1376" t="e">
        <f>WEEKNUM(#REF!)</f>
        <v>#REF!</v>
      </c>
      <c r="C205" s="2663" t="s">
        <v>4616</v>
      </c>
      <c r="D205" s="2981" t="s">
        <v>4664</v>
      </c>
      <c r="E205" s="2982">
        <v>46140</v>
      </c>
      <c r="F205" s="2982">
        <f>E205+11</f>
        <v>46151</v>
      </c>
      <c r="G205" s="3350" t="s">
        <v>1432</v>
      </c>
      <c r="H205" s="2981" t="s">
        <v>4861</v>
      </c>
      <c r="I205" s="2981">
        <v>46154</v>
      </c>
      <c r="J205" s="2983">
        <f>I205+15</f>
        <v>46169</v>
      </c>
      <c r="K205" s="2983">
        <f>I205+20</f>
        <v>46174</v>
      </c>
      <c r="L205" s="2981">
        <f>I205+15</f>
        <v>46169</v>
      </c>
      <c r="M205" s="2981">
        <f>L205+5</f>
        <v>46174</v>
      </c>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row>
    <row r="206" spans="1:222" s="53" customFormat="1" ht="20.100000000000001" hidden="1" customHeight="1">
      <c r="A206" s="3017"/>
      <c r="B206" s="1376" t="e">
        <f>WEEKNUM(#REF!)</f>
        <v>#REF!</v>
      </c>
      <c r="C206" s="2663" t="s">
        <v>4374</v>
      </c>
      <c r="D206" s="2981" t="s">
        <v>4666</v>
      </c>
      <c r="E206" s="3037"/>
      <c r="F206" s="3046" t="s">
        <v>1581</v>
      </c>
      <c r="G206" s="3037"/>
      <c r="H206" s="2985"/>
      <c r="I206" s="2985"/>
      <c r="J206" s="2986"/>
      <c r="K206" s="2986"/>
      <c r="L206" s="2985"/>
      <c r="M206" s="2985"/>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row>
    <row r="207" spans="1:222" s="53" customFormat="1" ht="20.100000000000001" hidden="1" customHeight="1" thickTop="1">
      <c r="A207" s="3017"/>
      <c r="B207" s="1376">
        <v>18</v>
      </c>
      <c r="C207" s="2663" t="s">
        <v>4301</v>
      </c>
      <c r="D207" s="2981" t="s">
        <v>4668</v>
      </c>
      <c r="E207" s="2982">
        <v>46151</v>
      </c>
      <c r="F207" s="2982">
        <f>E207+11</f>
        <v>46162</v>
      </c>
      <c r="G207" s="2982" t="s">
        <v>4865</v>
      </c>
      <c r="H207" s="2981" t="s">
        <v>4866</v>
      </c>
      <c r="I207" s="2981">
        <v>46164</v>
      </c>
      <c r="J207" s="2983">
        <f>I207+15</f>
        <v>46179</v>
      </c>
      <c r="K207" s="2983">
        <f>I207+20</f>
        <v>46184</v>
      </c>
      <c r="L207" s="2981">
        <f>I207+15</f>
        <v>46179</v>
      </c>
      <c r="M207" s="2981">
        <f>L207+5</f>
        <v>46184</v>
      </c>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row>
    <row r="208" spans="1:222" s="53" customFormat="1" ht="20.100000000000001" hidden="1" customHeight="1">
      <c r="A208" s="3017"/>
      <c r="B208" s="1376">
        <v>19</v>
      </c>
      <c r="C208" s="2663" t="s">
        <v>4657</v>
      </c>
      <c r="D208" s="2981" t="s">
        <v>4670</v>
      </c>
      <c r="E208" s="2982">
        <v>46157</v>
      </c>
      <c r="F208" s="2982">
        <f>E208+11</f>
        <v>46168</v>
      </c>
      <c r="G208" s="2982" t="s">
        <v>4855</v>
      </c>
      <c r="H208" s="2981" t="s">
        <v>4867</v>
      </c>
      <c r="I208" s="2981">
        <v>46171</v>
      </c>
      <c r="J208" s="2983">
        <f>I208+15</f>
        <v>46186</v>
      </c>
      <c r="K208" s="2983">
        <f>I208+20</f>
        <v>46191</v>
      </c>
      <c r="L208" s="2981">
        <f>I208+15</f>
        <v>46186</v>
      </c>
      <c r="M208" s="2981">
        <f>L208+5</f>
        <v>46191</v>
      </c>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row>
    <row r="209" spans="1:222" s="53" customFormat="1" ht="20.100000000000001" hidden="1" customHeight="1" thickTop="1">
      <c r="A209" s="3017"/>
      <c r="B209" s="1376">
        <v>20</v>
      </c>
      <c r="C209" s="2663" t="s">
        <v>4672</v>
      </c>
      <c r="D209" s="2981" t="s">
        <v>4673</v>
      </c>
      <c r="E209" s="2982">
        <v>46162</v>
      </c>
      <c r="F209" s="2982">
        <f>E209+11</f>
        <v>46173</v>
      </c>
      <c r="G209" s="2982" t="s">
        <v>4473</v>
      </c>
      <c r="H209" s="2981" t="s">
        <v>4873</v>
      </c>
      <c r="I209" s="2981">
        <v>46178</v>
      </c>
      <c r="J209" s="2983">
        <f>I209+15</f>
        <v>46193</v>
      </c>
      <c r="K209" s="2983">
        <f>I209+20</f>
        <v>46198</v>
      </c>
      <c r="L209" s="2981">
        <f>I209+15</f>
        <v>46193</v>
      </c>
      <c r="M209" s="2981">
        <f>L209+5</f>
        <v>46198</v>
      </c>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row>
    <row r="210" spans="1:222" s="53" customFormat="1" ht="20.100000000000001" hidden="1" customHeight="1" thickTop="1">
      <c r="A210" s="3017"/>
      <c r="B210" s="1376">
        <v>21</v>
      </c>
      <c r="C210" s="2922" t="s">
        <v>1573</v>
      </c>
      <c r="D210" s="2981" t="s">
        <v>4674</v>
      </c>
      <c r="E210" s="3037"/>
      <c r="F210" s="3037"/>
      <c r="G210" s="3037"/>
      <c r="H210" s="2985"/>
      <c r="I210" s="2985"/>
      <c r="J210" s="2986"/>
      <c r="K210" s="2986"/>
      <c r="L210" s="2985"/>
      <c r="M210" s="2985"/>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row>
    <row r="211" spans="1:222" s="53" customFormat="1" ht="20.100000000000001" hidden="1" customHeight="1">
      <c r="A211" s="3017"/>
      <c r="B211" s="1376">
        <v>22</v>
      </c>
      <c r="C211" s="2922" t="s">
        <v>1573</v>
      </c>
      <c r="D211" s="2981" t="s">
        <v>4675</v>
      </c>
      <c r="E211" s="3037"/>
      <c r="F211" s="3037"/>
      <c r="G211" s="3037"/>
      <c r="H211" s="2985"/>
      <c r="I211" s="2985"/>
      <c r="J211" s="2986"/>
      <c r="K211" s="2986"/>
      <c r="L211" s="2985"/>
      <c r="M211" s="2985"/>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row>
    <row r="212" spans="1:222" s="53" customFormat="1" ht="20.100000000000001" hidden="1" customHeight="1" thickTop="1">
      <c r="A212" s="3017"/>
      <c r="B212" s="1376">
        <v>23</v>
      </c>
      <c r="C212" s="2922" t="s">
        <v>1573</v>
      </c>
      <c r="D212" s="2981" t="s">
        <v>4676</v>
      </c>
      <c r="E212" s="3037">
        <v>46197</v>
      </c>
      <c r="F212" s="3037">
        <f t="shared" ref="F212:F220" si="129">E212+11</f>
        <v>46208</v>
      </c>
      <c r="G212" s="3037" t="s">
        <v>4462</v>
      </c>
      <c r="H212" s="2985" t="s">
        <v>4868</v>
      </c>
      <c r="I212" s="2985">
        <v>46192</v>
      </c>
      <c r="J212" s="2986">
        <f>I212+15</f>
        <v>46207</v>
      </c>
      <c r="K212" s="2986">
        <f>I212+20</f>
        <v>46212</v>
      </c>
      <c r="L212" s="2985">
        <f t="shared" ref="L212:L217" si="130">I212+26</f>
        <v>46218</v>
      </c>
      <c r="M212" s="2985">
        <f t="shared" ref="M212:M217" si="131">L212+4</f>
        <v>46222</v>
      </c>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row>
    <row r="213" spans="1:222" s="53" customFormat="1" ht="20.100000000000001" hidden="1" customHeight="1" thickTop="1">
      <c r="A213" s="3017"/>
      <c r="B213" s="1376">
        <v>24</v>
      </c>
      <c r="C213" s="2663" t="s">
        <v>4301</v>
      </c>
      <c r="D213" s="2981" t="s">
        <v>4677</v>
      </c>
      <c r="E213" s="2982">
        <v>46182</v>
      </c>
      <c r="F213" s="2982">
        <f t="shared" si="129"/>
        <v>46193</v>
      </c>
      <c r="G213" s="2982" t="s">
        <v>4436</v>
      </c>
      <c r="H213" s="2981" t="s">
        <v>4869</v>
      </c>
      <c r="I213" s="2981">
        <v>46199</v>
      </c>
      <c r="J213" s="2983">
        <f>I213+15</f>
        <v>46214</v>
      </c>
      <c r="K213" s="2983">
        <f>I213+20</f>
        <v>46219</v>
      </c>
      <c r="L213" s="2981">
        <f t="shared" si="130"/>
        <v>46225</v>
      </c>
      <c r="M213" s="2981">
        <f t="shared" si="131"/>
        <v>46229</v>
      </c>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row>
    <row r="214" spans="1:222" s="53" customFormat="1" ht="20.100000000000001" hidden="1" customHeight="1" thickTop="1">
      <c r="A214" s="3017"/>
      <c r="B214" s="1376">
        <v>25</v>
      </c>
      <c r="C214" s="2663" t="s">
        <v>4679</v>
      </c>
      <c r="D214" s="4230" t="s">
        <v>4745</v>
      </c>
      <c r="E214" s="2982">
        <v>46195</v>
      </c>
      <c r="F214" s="2982">
        <f t="shared" si="129"/>
        <v>46206</v>
      </c>
      <c r="G214" s="3350" t="s">
        <v>4874</v>
      </c>
      <c r="H214" s="2981" t="s">
        <v>4875</v>
      </c>
      <c r="I214" s="2981">
        <v>46213</v>
      </c>
      <c r="J214" s="2983">
        <f>I214+15</f>
        <v>46228</v>
      </c>
      <c r="K214" s="2983">
        <f>I214+20</f>
        <v>46233</v>
      </c>
      <c r="L214" s="2981">
        <f t="shared" si="130"/>
        <v>46239</v>
      </c>
      <c r="M214" s="2981">
        <f t="shared" si="131"/>
        <v>46243</v>
      </c>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row>
    <row r="215" spans="1:222" s="53" customFormat="1" ht="20.100000000000001" hidden="1" customHeight="1" thickTop="1">
      <c r="A215" s="3017"/>
      <c r="B215" s="1376">
        <v>26</v>
      </c>
      <c r="C215" s="2922" t="s">
        <v>1573</v>
      </c>
      <c r="D215" s="2981" t="s">
        <v>4680</v>
      </c>
      <c r="E215" s="3037">
        <v>46197</v>
      </c>
      <c r="F215" s="3037">
        <f t="shared" si="129"/>
        <v>46208</v>
      </c>
      <c r="G215" s="3037" t="s">
        <v>4865</v>
      </c>
      <c r="H215" s="2985" t="s">
        <v>4875</v>
      </c>
      <c r="I215" s="2985">
        <v>46213</v>
      </c>
      <c r="J215" s="2986"/>
      <c r="K215" s="2986"/>
      <c r="L215" s="2985">
        <f t="shared" si="130"/>
        <v>46239</v>
      </c>
      <c r="M215" s="2985">
        <f t="shared" si="131"/>
        <v>46243</v>
      </c>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row>
    <row r="216" spans="1:222" s="53" customFormat="1" ht="20.100000000000001" hidden="1" customHeight="1">
      <c r="A216" s="3017"/>
      <c r="B216" s="1376">
        <v>27</v>
      </c>
      <c r="C216" s="2922" t="s">
        <v>1573</v>
      </c>
      <c r="D216" s="2981" t="s">
        <v>4747</v>
      </c>
      <c r="E216" s="3037">
        <v>46197</v>
      </c>
      <c r="F216" s="3037">
        <f t="shared" ref="F216" si="132">E216+11</f>
        <v>46208</v>
      </c>
      <c r="G216" s="3037" t="s">
        <v>4865</v>
      </c>
      <c r="H216" s="2985" t="s">
        <v>4875</v>
      </c>
      <c r="I216" s="2985">
        <v>46213</v>
      </c>
      <c r="J216" s="2986"/>
      <c r="K216" s="2986"/>
      <c r="L216" s="2985">
        <f t="shared" ref="L216" si="133">I216+26</f>
        <v>46239</v>
      </c>
      <c r="M216" s="2985">
        <f t="shared" ref="M216" si="134">L216+4</f>
        <v>46243</v>
      </c>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row>
    <row r="217" spans="1:222" s="53" customFormat="1" ht="20.100000000000001" hidden="1" customHeight="1" thickTop="1">
      <c r="A217" s="3017"/>
      <c r="B217" s="1376">
        <v>28</v>
      </c>
      <c r="C217" s="2663" t="s">
        <v>4301</v>
      </c>
      <c r="D217" s="2981" t="s">
        <v>4749</v>
      </c>
      <c r="E217" s="3046" t="s">
        <v>1581</v>
      </c>
      <c r="F217" s="3037" t="e">
        <f t="shared" si="129"/>
        <v>#VALUE!</v>
      </c>
      <c r="G217" s="3037" t="s">
        <v>4493</v>
      </c>
      <c r="H217" s="2985" t="s">
        <v>4876</v>
      </c>
      <c r="I217" s="2985">
        <v>46227</v>
      </c>
      <c r="J217" s="2986"/>
      <c r="K217" s="2986"/>
      <c r="L217" s="2985">
        <f t="shared" si="130"/>
        <v>46253</v>
      </c>
      <c r="M217" s="2985">
        <f t="shared" si="131"/>
        <v>46257</v>
      </c>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row>
    <row r="218" spans="1:222" s="53" customFormat="1" ht="20.100000000000001" customHeight="1" thickTop="1">
      <c r="A218" s="3017"/>
      <c r="B218" s="1376">
        <v>29</v>
      </c>
      <c r="C218" s="2663" t="s">
        <v>4657</v>
      </c>
      <c r="D218" s="2981" t="s">
        <v>4751</v>
      </c>
      <c r="E218" s="2982">
        <v>46222</v>
      </c>
      <c r="F218" s="2982">
        <f t="shared" si="129"/>
        <v>46233</v>
      </c>
      <c r="G218" s="3350" t="s">
        <v>4462</v>
      </c>
      <c r="H218" s="2981" t="s">
        <v>4877</v>
      </c>
      <c r="I218" s="2981">
        <v>46241</v>
      </c>
      <c r="J218" s="2983"/>
      <c r="K218" s="2983"/>
      <c r="L218" s="2981">
        <f>I218+26</f>
        <v>46267</v>
      </c>
      <c r="M218" s="2981">
        <f>L218+4</f>
        <v>46271</v>
      </c>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row>
    <row r="219" spans="1:222" s="53" customFormat="1" ht="20.100000000000001" customHeight="1">
      <c r="A219" s="3017"/>
      <c r="B219" s="1376">
        <v>30</v>
      </c>
      <c r="C219" s="2663" t="s">
        <v>4679</v>
      </c>
      <c r="D219" s="2981" t="s">
        <v>4753</v>
      </c>
      <c r="E219" s="2982">
        <v>46237</v>
      </c>
      <c r="F219" s="2982">
        <f t="shared" si="129"/>
        <v>46248</v>
      </c>
      <c r="G219" s="2982" t="s">
        <v>4598</v>
      </c>
      <c r="H219" s="2981" t="s">
        <v>10089</v>
      </c>
      <c r="I219" s="2981">
        <v>46255</v>
      </c>
      <c r="J219" s="2983"/>
      <c r="K219" s="2983"/>
      <c r="L219" s="2981">
        <f>I219+26</f>
        <v>46281</v>
      </c>
      <c r="M219" s="2981">
        <f>L219+4</f>
        <v>46285</v>
      </c>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row>
    <row r="220" spans="1:222" s="53" customFormat="1" ht="20.100000000000001" customHeight="1">
      <c r="A220" s="3017"/>
      <c r="B220" s="1376">
        <v>31</v>
      </c>
      <c r="C220" s="2922" t="s">
        <v>1573</v>
      </c>
      <c r="D220" s="2981" t="s">
        <v>4754</v>
      </c>
      <c r="E220" s="3037">
        <v>46197</v>
      </c>
      <c r="F220" s="3037">
        <f t="shared" si="129"/>
        <v>46208</v>
      </c>
      <c r="G220" s="3037"/>
      <c r="H220" s="2985"/>
      <c r="I220" s="2985"/>
      <c r="J220" s="2986"/>
      <c r="K220" s="2986"/>
      <c r="L220" s="2985"/>
      <c r="M220" s="2985"/>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row>
    <row r="221" spans="1:222" s="53" customFormat="1" ht="20.100000000000001" customHeight="1">
      <c r="A221" s="3017"/>
      <c r="B221" s="1376">
        <v>32</v>
      </c>
      <c r="C221" s="2663" t="s">
        <v>4616</v>
      </c>
      <c r="D221" s="2981" t="s">
        <v>4755</v>
      </c>
      <c r="E221" s="2982">
        <v>46250</v>
      </c>
      <c r="F221" s="2982">
        <f t="shared" ref="F221:F229" si="135">E221+11</f>
        <v>46261</v>
      </c>
      <c r="G221" s="2982" t="s">
        <v>4474</v>
      </c>
      <c r="H221" s="2981" t="s">
        <v>4878</v>
      </c>
      <c r="I221" s="2981">
        <v>46269</v>
      </c>
      <c r="J221" s="2983"/>
      <c r="K221" s="2983"/>
      <c r="L221" s="2981">
        <f t="shared" ref="L221:L226" si="136">I221+26</f>
        <v>46295</v>
      </c>
      <c r="M221" s="2981">
        <f t="shared" ref="M221:M226" si="137">L221+4</f>
        <v>46299</v>
      </c>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row>
    <row r="222" spans="1:222" s="53" customFormat="1" ht="20.100000000000001" customHeight="1">
      <c r="A222" s="3017"/>
      <c r="B222" s="1376">
        <v>33</v>
      </c>
      <c r="C222" s="2922" t="s">
        <v>1573</v>
      </c>
      <c r="D222" s="2981" t="s">
        <v>4757</v>
      </c>
      <c r="E222" s="3037">
        <v>46197</v>
      </c>
      <c r="F222" s="3037">
        <f t="shared" si="135"/>
        <v>46208</v>
      </c>
      <c r="G222" s="3521" t="s">
        <v>4874</v>
      </c>
      <c r="H222" s="2985" t="s">
        <v>4879</v>
      </c>
      <c r="I222" s="2985">
        <v>46262</v>
      </c>
      <c r="J222" s="2986"/>
      <c r="K222" s="2986"/>
      <c r="L222" s="2985">
        <f t="shared" si="136"/>
        <v>46288</v>
      </c>
      <c r="M222" s="2985">
        <f t="shared" si="137"/>
        <v>46292</v>
      </c>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row>
    <row r="223" spans="1:222" s="53" customFormat="1" ht="20.100000000000001" customHeight="1">
      <c r="A223" s="3017"/>
      <c r="B223" s="1376">
        <v>34</v>
      </c>
      <c r="C223" s="2663" t="s">
        <v>4657</v>
      </c>
      <c r="D223" s="2981" t="s">
        <v>4758</v>
      </c>
      <c r="E223" s="2982">
        <v>46253</v>
      </c>
      <c r="F223" s="2982">
        <f t="shared" si="135"/>
        <v>46264</v>
      </c>
      <c r="G223" s="2982" t="s">
        <v>4474</v>
      </c>
      <c r="H223" s="2981" t="s">
        <v>4878</v>
      </c>
      <c r="I223" s="2981">
        <v>46269</v>
      </c>
      <c r="J223" s="2983"/>
      <c r="K223" s="2983"/>
      <c r="L223" s="2981">
        <f t="shared" si="136"/>
        <v>46295</v>
      </c>
      <c r="M223" s="2981">
        <f t="shared" si="137"/>
        <v>46299</v>
      </c>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row>
    <row r="224" spans="1:222" s="53" customFormat="1" ht="20.100000000000001" customHeight="1">
      <c r="A224" s="3017"/>
      <c r="B224" s="1376">
        <v>35</v>
      </c>
      <c r="C224" s="2663" t="s">
        <v>4759</v>
      </c>
      <c r="D224" s="2981" t="s">
        <v>4760</v>
      </c>
      <c r="E224" s="2982">
        <v>46260</v>
      </c>
      <c r="F224" s="2982">
        <f t="shared" si="135"/>
        <v>46271</v>
      </c>
      <c r="G224" s="2982" t="s">
        <v>4880</v>
      </c>
      <c r="H224" s="2981" t="s">
        <v>4881</v>
      </c>
      <c r="I224" s="2981">
        <v>46276</v>
      </c>
      <c r="J224" s="2983"/>
      <c r="K224" s="2983"/>
      <c r="L224" s="2981">
        <f t="shared" si="136"/>
        <v>46302</v>
      </c>
      <c r="M224" s="2981">
        <f t="shared" si="137"/>
        <v>46306</v>
      </c>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row>
    <row r="225" spans="1:226" s="53" customFormat="1" ht="20.100000000000001" customHeight="1">
      <c r="A225" s="3017"/>
      <c r="B225" s="1376">
        <v>36</v>
      </c>
      <c r="C225" s="2663" t="s">
        <v>4679</v>
      </c>
      <c r="D225" s="2981" t="s">
        <v>4762</v>
      </c>
      <c r="E225" s="2982">
        <v>46267</v>
      </c>
      <c r="F225" s="2982">
        <f t="shared" si="135"/>
        <v>46278</v>
      </c>
      <c r="G225" s="2982" t="s">
        <v>4882</v>
      </c>
      <c r="H225" s="2981" t="s">
        <v>4883</v>
      </c>
      <c r="I225" s="2981">
        <v>46283</v>
      </c>
      <c r="J225" s="2983"/>
      <c r="K225" s="2983"/>
      <c r="L225" s="2981">
        <f t="shared" si="136"/>
        <v>46309</v>
      </c>
      <c r="M225" s="2981">
        <f t="shared" si="137"/>
        <v>46313</v>
      </c>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row>
    <row r="226" spans="1:226" s="53" customFormat="1" ht="20.100000000000001" customHeight="1">
      <c r="A226" s="3017"/>
      <c r="B226" s="1376">
        <v>37</v>
      </c>
      <c r="C226" s="2922" t="s">
        <v>1573</v>
      </c>
      <c r="D226" s="2981" t="s">
        <v>4764</v>
      </c>
      <c r="E226" s="3037">
        <v>46197</v>
      </c>
      <c r="F226" s="3037">
        <f t="shared" si="135"/>
        <v>46208</v>
      </c>
      <c r="G226" s="3521" t="s">
        <v>4874</v>
      </c>
      <c r="H226" s="2985" t="s">
        <v>4879</v>
      </c>
      <c r="I226" s="2985">
        <v>46262</v>
      </c>
      <c r="J226" s="2986"/>
      <c r="K226" s="2986"/>
      <c r="L226" s="2985">
        <f t="shared" si="136"/>
        <v>46288</v>
      </c>
      <c r="M226" s="2985">
        <f t="shared" si="137"/>
        <v>46292</v>
      </c>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row>
    <row r="227" spans="1:226" s="53" customFormat="1" ht="20.100000000000001" customHeight="1">
      <c r="A227" s="3017"/>
      <c r="B227" s="1376">
        <v>38</v>
      </c>
      <c r="C227" s="2663" t="s">
        <v>4616</v>
      </c>
      <c r="D227" s="2981" t="s">
        <v>4765</v>
      </c>
      <c r="E227" s="2982">
        <v>46281</v>
      </c>
      <c r="F227" s="2982">
        <f t="shared" si="135"/>
        <v>46292</v>
      </c>
      <c r="G227" s="3350" t="s">
        <v>4436</v>
      </c>
      <c r="H227" s="2981" t="s">
        <v>4884</v>
      </c>
      <c r="I227" s="2981">
        <v>46297</v>
      </c>
      <c r="J227" s="2983"/>
      <c r="K227" s="2983"/>
      <c r="L227" s="2981">
        <f>I227+26</f>
        <v>46323</v>
      </c>
      <c r="M227" s="2981">
        <f>L227+4</f>
        <v>46327</v>
      </c>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row>
    <row r="228" spans="1:226" s="53" customFormat="1" ht="20.100000000000001" hidden="1" customHeight="1">
      <c r="A228" s="3017"/>
      <c r="B228" s="1376">
        <v>39</v>
      </c>
      <c r="C228" s="2663" t="s">
        <v>4657</v>
      </c>
      <c r="D228" s="2981" t="s">
        <v>4767</v>
      </c>
      <c r="E228" s="2982">
        <v>46288</v>
      </c>
      <c r="F228" s="2982">
        <f t="shared" si="135"/>
        <v>46299</v>
      </c>
      <c r="G228" s="2982"/>
      <c r="H228" s="2981"/>
      <c r="I228" s="2981"/>
      <c r="J228" s="2983"/>
      <c r="K228" s="2983"/>
      <c r="L228" s="2981"/>
      <c r="M228" s="2981"/>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row>
    <row r="229" spans="1:226" s="53" customFormat="1" ht="20.100000000000001" hidden="1" customHeight="1">
      <c r="A229" s="3017"/>
      <c r="B229" s="1376">
        <v>40</v>
      </c>
      <c r="C229" s="2663" t="s">
        <v>4759</v>
      </c>
      <c r="D229" s="2981" t="s">
        <v>4768</v>
      </c>
      <c r="E229" s="2982">
        <v>46295</v>
      </c>
      <c r="F229" s="2982">
        <f t="shared" si="135"/>
        <v>46306</v>
      </c>
      <c r="G229" s="2982"/>
      <c r="H229" s="2981"/>
      <c r="I229" s="2981"/>
      <c r="J229" s="2983"/>
      <c r="K229" s="2983"/>
      <c r="L229" s="2981"/>
      <c r="M229" s="2981"/>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row>
    <row r="230" spans="1:226" s="53" customFormat="1" ht="20.100000000000001" customHeight="1">
      <c r="A230" s="3017"/>
      <c r="B230" s="1631"/>
      <c r="C230" s="26" t="s">
        <v>112</v>
      </c>
      <c r="D230" s="708"/>
      <c r="E230" s="708"/>
      <c r="F230" s="69"/>
      <c r="G230" s="3746"/>
      <c r="H230" s="3746"/>
      <c r="I230" s="3746"/>
      <c r="J230" s="3747"/>
      <c r="K230" s="3747"/>
      <c r="L230" s="3746"/>
      <c r="M230" s="3746"/>
      <c r="N230" s="3746"/>
      <c r="O230" s="30"/>
      <c r="P230" s="306"/>
      <c r="Q230" s="306"/>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row>
    <row r="231" spans="1:226" s="53" customFormat="1" ht="20.100000000000001" customHeight="1">
      <c r="A231" s="3017"/>
      <c r="B231" s="1631"/>
      <c r="C231" s="26"/>
      <c r="D231" s="708"/>
      <c r="E231" s="708"/>
      <c r="F231" s="69"/>
      <c r="G231" s="3746"/>
      <c r="H231" s="3746"/>
      <c r="I231" s="3746"/>
      <c r="J231" s="3747"/>
      <c r="K231" s="3747"/>
      <c r="L231" s="3746"/>
      <c r="M231" s="3746"/>
      <c r="N231" s="3746"/>
      <c r="O231" s="30"/>
      <c r="P231" s="306"/>
      <c r="Q231" s="306"/>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row>
    <row r="232" spans="1:226" s="14" customFormat="1" ht="20.100000000000001" customHeight="1" thickBot="1">
      <c r="B232" s="3011"/>
      <c r="C232" s="3010"/>
      <c r="D232" s="69"/>
      <c r="E232" s="69"/>
      <c r="F232" s="69"/>
      <c r="G232" s="69"/>
      <c r="H232" s="69"/>
      <c r="I232" s="69"/>
      <c r="J232" s="69"/>
      <c r="K232" s="69"/>
      <c r="L232" s="69"/>
      <c r="M232" s="69"/>
      <c r="N232" s="69"/>
      <c r="O232" s="120"/>
      <c r="P232" s="120"/>
      <c r="Q232" s="120"/>
      <c r="R232" s="120"/>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c r="AW232" s="120"/>
      <c r="AX232" s="120"/>
      <c r="AY232" s="120"/>
      <c r="AZ232" s="120"/>
      <c r="BA232" s="120"/>
      <c r="BB232" s="120"/>
      <c r="BC232" s="120"/>
      <c r="BD232" s="120"/>
      <c r="BE232" s="120"/>
      <c r="BF232" s="120"/>
      <c r="BG232" s="120"/>
      <c r="BH232" s="120"/>
      <c r="BI232" s="120"/>
      <c r="BJ232" s="120"/>
      <c r="BK232" s="120"/>
      <c r="BL232" s="120"/>
      <c r="BM232" s="120"/>
      <c r="BN232" s="120"/>
      <c r="BO232" s="120"/>
      <c r="BP232" s="120"/>
      <c r="BQ232" s="120"/>
      <c r="BR232" s="120"/>
      <c r="BS232" s="120"/>
      <c r="BT232" s="120"/>
      <c r="BU232" s="120"/>
      <c r="BV232" s="120"/>
      <c r="BW232" s="120"/>
      <c r="BX232" s="120"/>
      <c r="BY232" s="120"/>
      <c r="BZ232" s="120"/>
      <c r="CA232" s="120"/>
      <c r="CB232" s="120"/>
      <c r="CC232" s="120"/>
      <c r="CD232" s="120"/>
      <c r="CE232" s="120"/>
      <c r="CF232" s="120"/>
      <c r="CG232" s="120"/>
      <c r="CH232" s="120"/>
      <c r="CI232" s="120"/>
      <c r="CJ232" s="120"/>
      <c r="CK232" s="120"/>
      <c r="CL232" s="120"/>
      <c r="CM232" s="120"/>
      <c r="CN232" s="120"/>
      <c r="CO232" s="120"/>
      <c r="CP232" s="120"/>
      <c r="CQ232" s="120"/>
      <c r="CR232" s="120"/>
      <c r="CS232" s="120"/>
      <c r="CT232" s="120"/>
      <c r="CU232" s="120"/>
      <c r="CV232" s="120"/>
      <c r="CW232" s="120"/>
      <c r="CX232" s="120"/>
      <c r="CY232" s="120"/>
      <c r="CZ232" s="120"/>
      <c r="DA232" s="120"/>
      <c r="DB232" s="120"/>
      <c r="DC232" s="120"/>
      <c r="DD232" s="120"/>
      <c r="DE232" s="120"/>
      <c r="DF232" s="120"/>
      <c r="DG232" s="120"/>
      <c r="DH232" s="120"/>
      <c r="DI232" s="120"/>
      <c r="DJ232" s="120"/>
      <c r="DK232" s="120"/>
      <c r="DL232" s="120"/>
      <c r="DM232" s="120"/>
      <c r="DN232" s="120"/>
      <c r="DO232" s="120"/>
      <c r="DP232" s="120"/>
      <c r="DQ232" s="120"/>
      <c r="DR232" s="120"/>
      <c r="DS232" s="120"/>
      <c r="DT232" s="120"/>
      <c r="DU232" s="120"/>
      <c r="DV232" s="120"/>
      <c r="DW232" s="120"/>
      <c r="DX232" s="120"/>
      <c r="DY232" s="120"/>
      <c r="DZ232" s="120"/>
      <c r="EA232" s="120"/>
      <c r="EB232" s="120"/>
      <c r="EC232" s="120"/>
      <c r="ED232" s="120"/>
      <c r="EE232" s="120"/>
      <c r="EF232" s="120"/>
      <c r="EG232" s="120"/>
      <c r="EH232" s="120"/>
      <c r="EI232" s="120"/>
      <c r="EJ232" s="120"/>
      <c r="EK232" s="120"/>
      <c r="EL232" s="120"/>
      <c r="EM232" s="120"/>
      <c r="EN232" s="120"/>
      <c r="EO232" s="120"/>
      <c r="EP232" s="120"/>
      <c r="EQ232" s="120"/>
      <c r="ER232" s="120"/>
      <c r="ES232" s="120"/>
      <c r="ET232" s="120"/>
      <c r="EU232" s="120"/>
      <c r="EV232" s="120"/>
      <c r="EW232" s="120"/>
      <c r="EX232" s="120"/>
      <c r="EY232" s="120"/>
      <c r="EZ232" s="120"/>
      <c r="FA232" s="120"/>
      <c r="FB232" s="120"/>
      <c r="FC232" s="120"/>
      <c r="FD232" s="120"/>
      <c r="FE232" s="120"/>
      <c r="FF232" s="120"/>
      <c r="FG232" s="120"/>
      <c r="FH232" s="120"/>
      <c r="FI232" s="120"/>
      <c r="FJ232" s="120"/>
      <c r="FK232" s="120"/>
      <c r="FL232" s="120"/>
      <c r="FM232" s="120"/>
      <c r="FN232" s="120"/>
      <c r="FO232" s="120"/>
      <c r="FP232" s="120"/>
      <c r="FQ232" s="120"/>
      <c r="FR232" s="120"/>
      <c r="FS232" s="120"/>
      <c r="FT232" s="120"/>
      <c r="FU232" s="120"/>
      <c r="FV232" s="120"/>
      <c r="FW232" s="120"/>
      <c r="FX232" s="120"/>
      <c r="FY232" s="120"/>
      <c r="FZ232" s="120"/>
      <c r="GA232" s="120"/>
      <c r="GB232" s="120"/>
      <c r="GC232" s="120"/>
      <c r="GD232" s="120"/>
      <c r="GE232" s="120"/>
      <c r="GF232" s="120"/>
      <c r="GG232" s="120"/>
      <c r="GH232" s="120"/>
      <c r="GI232" s="120"/>
      <c r="GJ232" s="120"/>
      <c r="GK232" s="120"/>
      <c r="GL232" s="120"/>
      <c r="GM232" s="120"/>
      <c r="GN232" s="120"/>
      <c r="GO232" s="120"/>
      <c r="GP232" s="120"/>
      <c r="GQ232" s="120"/>
      <c r="GR232" s="120"/>
      <c r="GS232" s="120"/>
      <c r="GT232" s="120"/>
      <c r="GU232" s="120"/>
      <c r="GV232" s="120"/>
      <c r="GW232" s="120"/>
      <c r="GX232" s="120"/>
      <c r="GY232" s="120"/>
      <c r="GZ232" s="120"/>
      <c r="HA232" s="120"/>
      <c r="HB232" s="120"/>
      <c r="HC232" s="120"/>
      <c r="HD232" s="120"/>
      <c r="HE232" s="120"/>
      <c r="HF232" s="120"/>
      <c r="HG232" s="120"/>
      <c r="HH232" s="120"/>
      <c r="HI232" s="120"/>
      <c r="HJ232" s="120"/>
      <c r="HK232" s="120"/>
      <c r="HL232" s="120"/>
      <c r="HM232" s="120"/>
      <c r="HN232" s="120"/>
      <c r="HO232" s="120"/>
      <c r="HP232" s="120"/>
      <c r="HQ232" s="120"/>
      <c r="HR232" s="120"/>
    </row>
    <row r="233" spans="1:226" s="30" customFormat="1" ht="20.100000000000001" customHeight="1">
      <c r="B233" s="3011"/>
      <c r="C233" s="2667"/>
      <c r="D233" s="2668"/>
      <c r="E233" s="2669"/>
      <c r="F233" s="2670"/>
      <c r="G233" s="2671"/>
      <c r="H233" s="2672"/>
      <c r="I233" s="2673"/>
      <c r="J233" s="69"/>
      <c r="K233" s="70" t="s">
        <v>65</v>
      </c>
      <c r="L233" s="70"/>
      <c r="M233" s="70"/>
      <c r="N233" s="69"/>
    </row>
    <row r="234" spans="1:226" s="30" customFormat="1" ht="20.100000000000001" customHeight="1">
      <c r="B234" s="3011"/>
      <c r="C234" s="2674" t="s">
        <v>0</v>
      </c>
      <c r="D234" s="179"/>
      <c r="E234" s="2174" t="s">
        <v>3742</v>
      </c>
      <c r="F234" s="2174"/>
      <c r="G234" s="2174"/>
      <c r="H234" s="2174" t="s">
        <v>65</v>
      </c>
      <c r="I234" s="2675"/>
      <c r="J234" s="69"/>
      <c r="K234" s="69" t="s">
        <v>67</v>
      </c>
      <c r="L234" s="69"/>
      <c r="M234" s="252"/>
      <c r="N234" s="69"/>
    </row>
    <row r="235" spans="1:226" s="30" customFormat="1" ht="20.100000000000001" customHeight="1">
      <c r="B235" s="3012"/>
      <c r="C235" s="2354" t="s">
        <v>1</v>
      </c>
      <c r="D235" s="2676" t="s">
        <v>3743</v>
      </c>
      <c r="E235" s="925" t="s">
        <v>1975</v>
      </c>
      <c r="F235" s="2174"/>
      <c r="G235" s="2676" t="s">
        <v>41</v>
      </c>
      <c r="H235" s="925" t="s">
        <v>67</v>
      </c>
      <c r="I235" s="2941" t="s">
        <v>68</v>
      </c>
      <c r="J235" s="69"/>
      <c r="K235" s="69" t="str">
        <f>'HOW TO-&gt;'!$A$138</f>
        <v>PERMIT</v>
      </c>
      <c r="L235" s="69"/>
      <c r="M235" s="2204"/>
      <c r="N235" s="69"/>
    </row>
    <row r="236" spans="1:226" s="30" customFormat="1" ht="20.100000000000001" customHeight="1">
      <c r="B236" s="3011"/>
      <c r="C236" s="2354" t="s">
        <v>3</v>
      </c>
      <c r="D236" s="2676" t="s">
        <v>5</v>
      </c>
      <c r="E236" s="925" t="s">
        <v>42</v>
      </c>
      <c r="F236" s="184" t="s">
        <v>43</v>
      </c>
      <c r="G236" s="2676" t="s">
        <v>44</v>
      </c>
      <c r="H236" s="925" t="s">
        <v>71</v>
      </c>
      <c r="I236" s="2941" t="s">
        <v>73</v>
      </c>
      <c r="J236" s="69"/>
      <c r="K236" s="1141" t="str">
        <f>'HOW TO-&gt;'!$A$139</f>
        <v>RAYNAR ANG</v>
      </c>
      <c r="L236" s="1141"/>
      <c r="M236" s="79"/>
      <c r="N236" s="69"/>
    </row>
    <row r="237" spans="1:226" s="30" customFormat="1" ht="20.100000000000001" customHeight="1">
      <c r="B237" s="3011"/>
      <c r="C237" s="2354" t="s">
        <v>6</v>
      </c>
      <c r="D237" s="2676" t="s">
        <v>8</v>
      </c>
      <c r="E237" s="925" t="s">
        <v>45</v>
      </c>
      <c r="F237" s="184" t="s">
        <v>46</v>
      </c>
      <c r="G237" s="2676" t="s">
        <v>47</v>
      </c>
      <c r="H237" s="925" t="s">
        <v>74</v>
      </c>
      <c r="I237" s="2941" t="s">
        <v>76</v>
      </c>
      <c r="J237" s="69"/>
      <c r="K237" s="1141" t="str">
        <f>'HOW TO-&gt;'!$A$140</f>
        <v>KAI SIANG</v>
      </c>
      <c r="L237" s="1141"/>
      <c r="M237" s="79"/>
      <c r="N237" s="69"/>
    </row>
    <row r="238" spans="1:226" s="30" customFormat="1" ht="20.100000000000001" customHeight="1">
      <c r="B238" s="3011"/>
      <c r="C238" s="2354" t="s">
        <v>9</v>
      </c>
      <c r="D238" s="2676" t="s">
        <v>11</v>
      </c>
      <c r="E238" s="925" t="s">
        <v>48</v>
      </c>
      <c r="F238" s="184" t="s">
        <v>49</v>
      </c>
      <c r="G238" s="2676" t="s">
        <v>50</v>
      </c>
      <c r="H238" s="925" t="s">
        <v>77</v>
      </c>
      <c r="I238" s="2941" t="s">
        <v>79</v>
      </c>
      <c r="J238" s="69"/>
      <c r="K238" s="1141" t="str">
        <f>'HOW TO-&gt;'!$A$141</f>
        <v>DEWI</v>
      </c>
      <c r="L238" s="1141"/>
      <c r="M238" s="79"/>
      <c r="N238" s="69"/>
    </row>
    <row r="239" spans="1:226" s="30" customFormat="1" ht="20.100000000000001" customHeight="1">
      <c r="B239" s="3011"/>
      <c r="C239" s="2354" t="s">
        <v>12</v>
      </c>
      <c r="D239" s="2676" t="s">
        <v>14</v>
      </c>
      <c r="E239" s="925" t="s">
        <v>51</v>
      </c>
      <c r="F239" s="184" t="s">
        <v>52</v>
      </c>
      <c r="G239" s="2676" t="s">
        <v>53</v>
      </c>
      <c r="H239" s="925" t="s">
        <v>80</v>
      </c>
      <c r="I239" s="2941" t="s">
        <v>82</v>
      </c>
      <c r="J239" s="69"/>
      <c r="K239" s="1141" t="str">
        <f>'HOW TO-&gt;'!$A$142</f>
        <v>YU TING</v>
      </c>
      <c r="L239" s="1141"/>
      <c r="M239" s="79"/>
      <c r="N239" s="69"/>
    </row>
    <row r="240" spans="1:226" s="30" customFormat="1" ht="20.100000000000001" customHeight="1">
      <c r="B240" s="3011"/>
      <c r="C240" s="2354" t="s">
        <v>15</v>
      </c>
      <c r="D240" s="2676" t="s">
        <v>17</v>
      </c>
      <c r="E240" s="925" t="s">
        <v>54</v>
      </c>
      <c r="F240" s="184" t="s">
        <v>55</v>
      </c>
      <c r="G240" s="2676" t="s">
        <v>56</v>
      </c>
      <c r="H240" s="925" t="s">
        <v>83</v>
      </c>
      <c r="I240" s="2941" t="s">
        <v>85</v>
      </c>
      <c r="J240" s="69"/>
      <c r="K240" s="1141" t="str">
        <f>'HOW TO-&gt;'!$A$143</f>
        <v>SHAN SHAN</v>
      </c>
      <c r="L240" s="1141"/>
      <c r="M240" s="79"/>
      <c r="N240" s="69"/>
    </row>
    <row r="241" spans="2:14" s="30" customFormat="1" ht="20.100000000000001" customHeight="1">
      <c r="B241" s="3011"/>
      <c r="C241" s="2354" t="s">
        <v>18</v>
      </c>
      <c r="D241" s="2676" t="s">
        <v>20</v>
      </c>
      <c r="E241" s="925" t="s">
        <v>57</v>
      </c>
      <c r="F241" s="184" t="s">
        <v>58</v>
      </c>
      <c r="G241" s="2676" t="s">
        <v>59</v>
      </c>
      <c r="H241" s="925" t="s">
        <v>86</v>
      </c>
      <c r="I241" s="2941" t="s">
        <v>88</v>
      </c>
      <c r="J241" s="69"/>
      <c r="K241" s="1141" t="str">
        <f>'HOW TO-&gt;'!$A$144</f>
        <v>EUNICE</v>
      </c>
      <c r="L241" s="1141"/>
      <c r="M241" s="79"/>
      <c r="N241" s="69"/>
    </row>
    <row r="242" spans="2:14" s="30" customFormat="1" ht="20.100000000000001" customHeight="1">
      <c r="B242" s="3011"/>
      <c r="C242" s="2354" t="s">
        <v>24</v>
      </c>
      <c r="D242" s="2676" t="s">
        <v>26</v>
      </c>
      <c r="E242" s="925"/>
      <c r="F242" s="179"/>
      <c r="G242" s="2676"/>
      <c r="H242" s="925" t="s">
        <v>89</v>
      </c>
      <c r="I242" s="2941" t="s">
        <v>91</v>
      </c>
      <c r="J242" s="69"/>
      <c r="K242" s="1141" t="str">
        <f>'HOW TO-&gt;'!$A$145</f>
        <v>HAZEL</v>
      </c>
      <c r="L242" s="1141"/>
      <c r="M242" s="79"/>
      <c r="N242" s="69"/>
    </row>
    <row r="243" spans="2:14" s="30" customFormat="1" ht="20.100000000000001" customHeight="1">
      <c r="B243" s="3011"/>
      <c r="C243" s="2354" t="s">
        <v>27</v>
      </c>
      <c r="D243" s="2676" t="s">
        <v>29</v>
      </c>
      <c r="E243" s="179"/>
      <c r="F243" s="179"/>
      <c r="G243" s="2676"/>
      <c r="H243" s="925"/>
      <c r="I243" s="2941"/>
      <c r="J243" s="69"/>
      <c r="K243" s="1141">
        <f>'HOW TO-&gt;'!$A$146</f>
        <v>0</v>
      </c>
      <c r="L243" s="1141"/>
      <c r="M243" s="79"/>
      <c r="N243" s="69"/>
    </row>
    <row r="244" spans="2:14" s="30" customFormat="1" ht="20.100000000000001" customHeight="1" thickBot="1">
      <c r="B244" s="59"/>
      <c r="C244" s="3014"/>
      <c r="D244" s="2939"/>
      <c r="E244" s="2937"/>
      <c r="F244" s="2938"/>
      <c r="G244" s="2939"/>
      <c r="H244" s="2939"/>
      <c r="I244" s="3015"/>
      <c r="J244" s="69"/>
      <c r="K244" s="1141">
        <f>'HOW TO-&gt;'!$A$147</f>
        <v>0</v>
      </c>
      <c r="L244" s="1141"/>
      <c r="M244" s="79"/>
      <c r="N244" s="69"/>
    </row>
    <row r="245" spans="2:14" ht="20.100000000000001" customHeight="1">
      <c r="B245" s="120"/>
      <c r="C245" s="2797"/>
      <c r="D245" s="2797"/>
      <c r="E245" s="119"/>
      <c r="F245" s="69"/>
      <c r="G245" s="69"/>
      <c r="H245" s="100"/>
      <c r="I245" s="252"/>
      <c r="J245" s="69"/>
      <c r="K245" s="1141"/>
      <c r="L245" s="1141"/>
      <c r="M245" s="79"/>
      <c r="N245" s="69"/>
    </row>
    <row r="246" spans="2:14" ht="20.100000000000001" customHeight="1">
      <c r="B246" s="120"/>
      <c r="C246" s="2797"/>
      <c r="D246" s="2797"/>
      <c r="E246" s="119"/>
      <c r="F246" s="69"/>
      <c r="G246" s="69"/>
      <c r="H246" s="100"/>
      <c r="I246" s="100"/>
      <c r="J246" s="252"/>
      <c r="K246" s="1141"/>
      <c r="L246" s="1141"/>
      <c r="M246" s="79"/>
      <c r="N246" s="69"/>
    </row>
    <row r="247" spans="2:14" ht="20.100000000000001" customHeight="1">
      <c r="C247" s="2797"/>
      <c r="D247" s="2797"/>
      <c r="E247" s="119"/>
      <c r="F247" s="69"/>
      <c r="G247" s="69"/>
      <c r="H247" s="69"/>
      <c r="I247" s="69"/>
      <c r="J247" s="69"/>
      <c r="K247" s="69"/>
      <c r="L247" s="69"/>
      <c r="M247" s="69"/>
      <c r="N247" s="69"/>
    </row>
    <row r="248" spans="2:14" ht="20.100000000000001" customHeight="1">
      <c r="C248" s="121"/>
      <c r="D248" s="121"/>
      <c r="E248" s="121"/>
      <c r="F248" s="69"/>
      <c r="G248" s="69"/>
      <c r="H248" s="69"/>
      <c r="I248" s="69"/>
      <c r="J248" s="69"/>
      <c r="K248" s="69"/>
      <c r="L248" s="69"/>
      <c r="M248" s="69"/>
      <c r="N248" s="69"/>
    </row>
    <row r="249" spans="2:14" ht="20.100000000000001" customHeight="1">
      <c r="C249" s="2797"/>
      <c r="D249" s="2797"/>
      <c r="E249" s="119"/>
      <c r="F249" s="69"/>
      <c r="G249" s="69"/>
      <c r="H249" s="69"/>
      <c r="I249" s="69"/>
      <c r="J249" s="69"/>
      <c r="K249" s="69"/>
      <c r="L249" s="69"/>
      <c r="M249" s="69"/>
      <c r="N249" s="69"/>
    </row>
    <row r="250" spans="2:14" ht="20.100000000000001" customHeight="1">
      <c r="C250" s="2797"/>
      <c r="D250" s="2797"/>
      <c r="E250" s="119"/>
      <c r="F250" s="69"/>
      <c r="G250" s="69"/>
      <c r="H250" s="69"/>
      <c r="I250" s="69"/>
      <c r="J250" s="69"/>
      <c r="K250" s="69"/>
      <c r="L250" s="69"/>
      <c r="M250" s="69"/>
      <c r="N250" s="69"/>
    </row>
    <row r="251" spans="2:14" ht="20.100000000000001" customHeight="1">
      <c r="C251" s="69"/>
      <c r="D251" s="69"/>
      <c r="E251" s="69"/>
      <c r="F251" s="69"/>
      <c r="G251" s="69"/>
      <c r="H251" s="69"/>
      <c r="I251" s="69"/>
      <c r="J251" s="69"/>
      <c r="K251" s="69"/>
      <c r="L251" s="69"/>
      <c r="M251" s="69"/>
      <c r="N251" s="69"/>
    </row>
    <row r="252" spans="2:14" ht="20.100000000000001" customHeight="1">
      <c r="C252" s="69"/>
      <c r="D252" s="69"/>
      <c r="E252" s="69"/>
      <c r="F252" s="69"/>
      <c r="G252" s="69"/>
      <c r="H252" s="69"/>
      <c r="I252" s="69"/>
      <c r="J252" s="69"/>
      <c r="K252" s="69"/>
      <c r="L252" s="69"/>
      <c r="M252" s="69"/>
      <c r="N252" s="69"/>
    </row>
    <row r="253" spans="2:14" ht="20.100000000000001" customHeight="1">
      <c r="C253" s="69"/>
      <c r="D253" s="69"/>
      <c r="E253" s="69"/>
      <c r="F253" s="69"/>
      <c r="G253" s="69"/>
      <c r="H253" s="69"/>
      <c r="I253" s="69"/>
      <c r="J253" s="69"/>
      <c r="K253" s="69"/>
      <c r="L253" s="69"/>
      <c r="M253" s="69"/>
      <c r="N253" s="69"/>
    </row>
    <row r="254" spans="2:14" ht="20.100000000000001" customHeight="1">
      <c r="C254" s="69"/>
      <c r="D254" s="69"/>
      <c r="E254" s="69"/>
      <c r="F254" s="69"/>
      <c r="G254" s="69"/>
      <c r="H254" s="69"/>
      <c r="I254" s="69"/>
      <c r="J254" s="69"/>
      <c r="K254" s="69"/>
      <c r="L254" s="69"/>
      <c r="M254" s="69"/>
      <c r="N254" s="69"/>
    </row>
    <row r="255" spans="2:14" ht="20.100000000000001" customHeight="1">
      <c r="C255" s="69"/>
      <c r="D255" s="69"/>
      <c r="E255" s="69"/>
      <c r="F255" s="69"/>
      <c r="G255" s="69"/>
      <c r="H255" s="69"/>
      <c r="I255" s="69"/>
      <c r="J255" s="69"/>
      <c r="K255" s="69"/>
      <c r="L255" s="69"/>
      <c r="M255" s="69"/>
      <c r="N255" s="69"/>
    </row>
    <row r="256" spans="2:14" ht="20.100000000000001" customHeight="1">
      <c r="C256" s="69"/>
      <c r="D256" s="69"/>
      <c r="E256" s="69"/>
      <c r="F256" s="69"/>
      <c r="G256" s="69"/>
      <c r="H256" s="69"/>
      <c r="I256" s="69"/>
      <c r="J256" s="69"/>
      <c r="K256" s="69"/>
      <c r="L256" s="69"/>
      <c r="M256" s="69"/>
      <c r="N256" s="69"/>
    </row>
    <row r="257" spans="3:14" ht="20.100000000000001" customHeight="1">
      <c r="C257" s="69"/>
      <c r="D257" s="69"/>
      <c r="E257" s="69"/>
      <c r="F257" s="69"/>
      <c r="G257" s="69"/>
      <c r="H257" s="69"/>
      <c r="I257" s="69"/>
      <c r="J257" s="69"/>
      <c r="K257" s="69"/>
      <c r="L257" s="69"/>
      <c r="M257" s="69"/>
      <c r="N257" s="69"/>
    </row>
    <row r="258" spans="3:14" ht="20.100000000000001" customHeight="1">
      <c r="C258" s="69"/>
      <c r="D258" s="69"/>
      <c r="E258" s="69"/>
      <c r="F258" s="69"/>
      <c r="G258" s="69"/>
      <c r="H258" s="69"/>
      <c r="I258" s="69"/>
      <c r="J258" s="69"/>
      <c r="K258" s="69"/>
      <c r="L258" s="69"/>
      <c r="M258" s="69"/>
      <c r="N258" s="69"/>
    </row>
    <row r="259" spans="3:14" ht="20.100000000000001" customHeight="1">
      <c r="C259" s="69"/>
      <c r="D259" s="69"/>
      <c r="E259" s="69"/>
      <c r="F259" s="69"/>
      <c r="G259" s="69"/>
      <c r="H259" s="69"/>
      <c r="I259" s="69"/>
      <c r="J259" s="69"/>
      <c r="K259" s="69"/>
      <c r="L259" s="69"/>
      <c r="M259" s="69"/>
      <c r="N259" s="69"/>
    </row>
    <row r="260" spans="3:14" ht="20.100000000000001" customHeight="1">
      <c r="C260" s="69"/>
      <c r="D260" s="69"/>
      <c r="E260" s="69"/>
      <c r="F260" s="69"/>
      <c r="G260" s="69"/>
      <c r="H260" s="69"/>
      <c r="I260" s="69"/>
      <c r="J260" s="69"/>
      <c r="K260" s="69"/>
      <c r="L260" s="69"/>
      <c r="M260" s="69"/>
      <c r="N260" s="69"/>
    </row>
    <row r="261" spans="3:14" ht="20.100000000000001" customHeight="1">
      <c r="C261" s="69"/>
      <c r="D261" s="69"/>
      <c r="E261" s="69"/>
      <c r="F261" s="69"/>
      <c r="G261" s="69"/>
      <c r="H261" s="69"/>
      <c r="I261" s="69"/>
      <c r="J261" s="69"/>
      <c r="K261" s="69"/>
      <c r="L261" s="69"/>
      <c r="M261" s="69"/>
      <c r="N261" s="69"/>
    </row>
    <row r="262" spans="3:14" ht="20.100000000000001" customHeight="1">
      <c r="C262" s="69"/>
      <c r="D262" s="69"/>
      <c r="E262" s="69"/>
      <c r="F262" s="69"/>
      <c r="G262" s="69"/>
      <c r="H262" s="69"/>
      <c r="I262" s="69"/>
      <c r="J262" s="69"/>
      <c r="K262" s="69"/>
      <c r="L262" s="69"/>
      <c r="M262" s="69"/>
      <c r="N262" s="69"/>
    </row>
    <row r="263" spans="3:14" ht="20.100000000000001" customHeight="1">
      <c r="C263" s="69"/>
      <c r="D263" s="69"/>
      <c r="E263" s="69"/>
      <c r="F263" s="69"/>
      <c r="G263" s="69"/>
      <c r="H263" s="69"/>
      <c r="I263" s="69"/>
      <c r="J263" s="69"/>
      <c r="K263" s="69"/>
      <c r="L263" s="69"/>
      <c r="M263" s="69"/>
      <c r="N263" s="69"/>
    </row>
    <row r="264" spans="3:14" ht="20.100000000000001" customHeight="1">
      <c r="C264" s="69"/>
      <c r="D264" s="69"/>
      <c r="E264" s="69"/>
      <c r="F264" s="69"/>
      <c r="G264" s="69"/>
      <c r="H264" s="69"/>
      <c r="I264" s="69"/>
      <c r="J264" s="69"/>
      <c r="K264" s="69"/>
      <c r="L264" s="69"/>
      <c r="M264" s="69"/>
      <c r="N264" s="69"/>
    </row>
    <row r="265" spans="3:14" ht="20.100000000000001" customHeight="1">
      <c r="C265" s="69"/>
      <c r="D265" s="69"/>
      <c r="E265" s="69"/>
      <c r="F265" s="69"/>
      <c r="G265" s="69"/>
      <c r="H265" s="69"/>
      <c r="I265" s="69"/>
      <c r="J265" s="69"/>
      <c r="K265" s="69"/>
      <c r="L265" s="69"/>
      <c r="M265" s="69"/>
      <c r="N265" s="69"/>
    </row>
    <row r="266" spans="3:14" ht="20.100000000000001" customHeight="1">
      <c r="C266" s="69"/>
      <c r="D266" s="69"/>
      <c r="E266" s="69"/>
      <c r="F266" s="69"/>
      <c r="G266" s="69"/>
      <c r="H266" s="69"/>
      <c r="I266" s="69"/>
      <c r="J266" s="69"/>
      <c r="K266" s="69"/>
      <c r="L266" s="69"/>
      <c r="M266" s="69"/>
      <c r="N266" s="69"/>
    </row>
    <row r="267" spans="3:14" ht="20.100000000000001" customHeight="1">
      <c r="C267" s="69"/>
      <c r="D267" s="69"/>
      <c r="E267" s="69"/>
      <c r="F267" s="69"/>
      <c r="G267" s="69"/>
      <c r="H267" s="69"/>
      <c r="I267" s="69"/>
      <c r="J267" s="69"/>
      <c r="K267" s="69"/>
      <c r="L267" s="69"/>
      <c r="M267" s="69"/>
      <c r="N267" s="69"/>
    </row>
    <row r="268" spans="3:14" ht="20.100000000000001" customHeight="1">
      <c r="C268" s="69"/>
      <c r="D268" s="69"/>
      <c r="E268" s="69"/>
      <c r="F268" s="69"/>
      <c r="G268" s="69"/>
      <c r="H268" s="69"/>
      <c r="I268" s="69"/>
      <c r="J268" s="69"/>
      <c r="K268" s="69"/>
      <c r="L268" s="69"/>
      <c r="M268" s="69"/>
      <c r="N268" s="69"/>
    </row>
    <row r="269" spans="3:14" ht="20.100000000000001" customHeight="1">
      <c r="C269" s="69"/>
      <c r="D269" s="69"/>
      <c r="E269" s="69"/>
      <c r="F269" s="69"/>
      <c r="G269" s="69"/>
      <c r="H269" s="69"/>
      <c r="I269" s="69"/>
      <c r="J269" s="69"/>
      <c r="K269" s="69"/>
      <c r="L269" s="69"/>
      <c r="M269" s="69"/>
      <c r="N269" s="69"/>
    </row>
    <row r="270" spans="3:14" ht="20.100000000000001" customHeight="1">
      <c r="C270" s="69"/>
      <c r="D270" s="69"/>
      <c r="E270" s="69"/>
      <c r="F270" s="69"/>
      <c r="G270" s="69"/>
      <c r="H270" s="69"/>
      <c r="I270" s="69"/>
      <c r="J270" s="69"/>
      <c r="K270" s="69"/>
      <c r="L270" s="69"/>
      <c r="M270" s="69"/>
      <c r="N270" s="69"/>
    </row>
    <row r="271" spans="3:14" ht="20.100000000000001" customHeight="1">
      <c r="C271" s="69"/>
      <c r="D271" s="69"/>
      <c r="E271" s="69"/>
      <c r="F271" s="69"/>
      <c r="G271" s="69"/>
      <c r="H271" s="69"/>
      <c r="I271" s="69"/>
      <c r="J271" s="69"/>
      <c r="K271" s="69"/>
      <c r="L271" s="69"/>
      <c r="M271" s="69"/>
      <c r="N271" s="69"/>
    </row>
    <row r="272" spans="3:14" ht="20.100000000000001" customHeight="1">
      <c r="C272" s="69"/>
      <c r="D272" s="69"/>
      <c r="E272" s="69"/>
      <c r="F272" s="69"/>
      <c r="G272" s="69"/>
      <c r="H272" s="69"/>
      <c r="I272" s="69"/>
      <c r="J272" s="69"/>
      <c r="K272" s="69"/>
      <c r="L272" s="69"/>
      <c r="M272" s="69"/>
      <c r="N272" s="69"/>
    </row>
    <row r="273" spans="3:14" ht="20.100000000000001" customHeight="1">
      <c r="C273" s="69"/>
      <c r="D273" s="69"/>
      <c r="E273" s="69"/>
      <c r="F273" s="69"/>
      <c r="G273" s="69"/>
      <c r="H273" s="69"/>
      <c r="I273" s="69"/>
      <c r="J273" s="69"/>
      <c r="K273" s="69"/>
      <c r="L273" s="69"/>
      <c r="M273" s="69"/>
      <c r="N273" s="69"/>
    </row>
    <row r="274" spans="3:14" ht="20.100000000000001" customHeight="1">
      <c r="C274" s="69"/>
      <c r="D274" s="69"/>
      <c r="E274" s="69"/>
      <c r="F274" s="69"/>
      <c r="G274" s="69"/>
      <c r="H274" s="69"/>
      <c r="I274" s="69"/>
      <c r="J274" s="69"/>
      <c r="K274" s="69"/>
      <c r="L274" s="69"/>
      <c r="M274" s="69"/>
      <c r="N274" s="69"/>
    </row>
    <row r="275" spans="3:14" ht="20.100000000000001" customHeight="1">
      <c r="C275" s="69"/>
      <c r="D275" s="69"/>
      <c r="E275" s="69"/>
      <c r="F275" s="69"/>
      <c r="G275" s="69"/>
      <c r="H275" s="69"/>
      <c r="I275" s="69"/>
      <c r="J275" s="69"/>
      <c r="K275" s="69"/>
      <c r="L275" s="69"/>
      <c r="M275" s="69"/>
      <c r="N275" s="69"/>
    </row>
    <row r="276" spans="3:14" ht="20.100000000000001" customHeight="1">
      <c r="C276" s="69"/>
      <c r="D276" s="69"/>
      <c r="E276" s="69"/>
      <c r="F276" s="69"/>
      <c r="G276" s="69"/>
      <c r="H276" s="69"/>
      <c r="I276" s="69"/>
      <c r="J276" s="69"/>
      <c r="K276" s="69"/>
      <c r="L276" s="69"/>
      <c r="M276" s="69"/>
      <c r="N276" s="69"/>
    </row>
    <row r="277" spans="3:14" ht="20.100000000000001" customHeight="1">
      <c r="C277" s="69"/>
      <c r="D277" s="69"/>
      <c r="E277" s="69"/>
      <c r="F277" s="69"/>
      <c r="G277" s="69"/>
      <c r="H277" s="69"/>
      <c r="I277" s="69"/>
      <c r="J277" s="69"/>
      <c r="K277" s="69"/>
      <c r="L277" s="69"/>
      <c r="M277" s="69"/>
      <c r="N277" s="69"/>
    </row>
  </sheetData>
  <sheetProtection formatCells="0"/>
  <mergeCells count="25">
    <mergeCell ref="M172:M173"/>
    <mergeCell ref="C172:D173"/>
    <mergeCell ref="E172:E173"/>
    <mergeCell ref="G172:H173"/>
    <mergeCell ref="I172:I173"/>
    <mergeCell ref="L172:L173"/>
    <mergeCell ref="O81:O82"/>
    <mergeCell ref="N81:N82"/>
    <mergeCell ref="I81:I82"/>
    <mergeCell ref="C2:M2"/>
    <mergeCell ref="C4:M4"/>
    <mergeCell ref="L81:L82"/>
    <mergeCell ref="M81:M82"/>
    <mergeCell ref="E81:E82"/>
    <mergeCell ref="G81:H82"/>
    <mergeCell ref="J53:K53"/>
    <mergeCell ref="C81:D82"/>
    <mergeCell ref="O125:O126"/>
    <mergeCell ref="C125:D126"/>
    <mergeCell ref="E125:E126"/>
    <mergeCell ref="G125:H126"/>
    <mergeCell ref="I125:I126"/>
    <mergeCell ref="L125:L126"/>
    <mergeCell ref="N125:N126"/>
    <mergeCell ref="M125:M126"/>
  </mergeCells>
  <phoneticPr fontId="29" type="noConversion"/>
  <hyperlinks>
    <hyperlink ref="I235" r:id="rId1" xr:uid="{557B2729-A899-414C-9030-993E8B50FEBE}"/>
    <hyperlink ref="D235" r:id="rId2" xr:uid="{F7CFA909-2237-492B-95EE-90487CE8F221}"/>
    <hyperlink ref="G235" r:id="rId3" xr:uid="{86BD7D03-37ED-4F6F-BCA3-C8E893FDC9FF}"/>
    <hyperlink ref="G240" r:id="rId4" xr:uid="{5DEEFDA1-5275-4980-9436-6ADF07204876}"/>
    <hyperlink ref="G236" r:id="rId5" xr:uid="{8691C825-FD92-4287-AF44-83C3AE2940E9}"/>
    <hyperlink ref="G237" r:id="rId6" xr:uid="{D7B4871E-1046-46E7-A735-FA4419B3FDF8}"/>
    <hyperlink ref="G238" r:id="rId7" xr:uid="{5CB9A188-FCF6-4058-88AF-528027F69D75}"/>
    <hyperlink ref="G239" r:id="rId8" xr:uid="{3B24CDCE-9DF1-4CA6-83BF-41AC4A23B6E5}"/>
    <hyperlink ref="G241" r:id="rId9" xr:uid="{6A13C9DB-CEF3-4EDD-9AED-0A362A33307F}"/>
    <hyperlink ref="D238" r:id="rId10" xr:uid="{E54F8743-6F95-4F57-9AEE-3092C69E9C75}"/>
    <hyperlink ref="D237" r:id="rId11" xr:uid="{E3E17403-6262-4CBB-AEDB-240429A92494}"/>
    <hyperlink ref="D240" r:id="rId12" xr:uid="{004DB8FD-10F2-4037-B182-D8301E637A55}"/>
    <hyperlink ref="D239" r:id="rId13" xr:uid="{1940B32E-8897-4E90-BC44-FE83392BB6F2}"/>
    <hyperlink ref="D241" r:id="rId14" xr:uid="{137994CB-9BD0-4443-9ED6-8643B776F6AC}"/>
    <hyperlink ref="I240" r:id="rId15" xr:uid="{FAD049BD-3BFC-4C51-A52C-03D1ABF7CC40}"/>
  </hyperlinks>
  <pageMargins left="0.70866141732283472" right="0.70866141732283472" top="0.74803149606299213" bottom="0.74803149606299213" header="0.31496062992125984" footer="0.31496062992125984"/>
  <pageSetup paperSize="9" scale="45" orientation="landscape" r:id="rId16"/>
  <headerFooter>
    <oddFooter>&amp;L_x000D_&amp;1#&amp;"Calibri"&amp;10&amp;K000000 Sensitivity: Internal</oddFooter>
  </headerFooter>
  <ignoredErrors>
    <ignoredError sqref="M98" unlockedFormula="1"/>
  </ignoredErrors>
  <drawing r:id="rId1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pageSetUpPr fitToPage="1"/>
  </sheetPr>
  <dimension ref="B1:O11"/>
  <sheetViews>
    <sheetView zoomScale="85" zoomScaleNormal="85" workbookViewId="0">
      <pane xSplit="2" ySplit="7" topLeftCell="C8" activePane="bottomRight" state="frozen"/>
      <selection pane="topRight" activeCell="C1" sqref="C1"/>
      <selection pane="bottomLeft" activeCell="A12" sqref="A12"/>
      <selection pane="bottomRight" activeCell="K13" sqref="K13"/>
    </sheetView>
  </sheetViews>
  <sheetFormatPr defaultColWidth="9.42578125" defaultRowHeight="12.75"/>
  <cols>
    <col min="1" max="1" width="4" customWidth="1"/>
    <col min="2" max="2" width="4" style="300" customWidth="1"/>
    <col min="3" max="3" width="19.5703125" customWidth="1"/>
    <col min="4" max="4" width="10.42578125" customWidth="1"/>
    <col min="5" max="5" width="12" customWidth="1"/>
    <col min="6" max="6" width="10.5703125" customWidth="1"/>
    <col min="7" max="7" width="23.85546875" customWidth="1"/>
    <col min="8" max="8" width="9.28515625" customWidth="1"/>
    <col min="9" max="9" width="9.42578125" customWidth="1"/>
    <col min="10" max="11" width="16.28515625" customWidth="1"/>
    <col min="12" max="12" width="12.42578125" customWidth="1"/>
    <col min="13" max="13" width="15.42578125" customWidth="1"/>
  </cols>
  <sheetData>
    <row r="1" spans="2:15" ht="6" customHeight="1">
      <c r="B1" s="531"/>
      <c r="C1" s="60"/>
      <c r="D1" s="60"/>
      <c r="E1" s="60"/>
      <c r="F1" s="60"/>
      <c r="G1" s="60"/>
      <c r="H1" s="60"/>
      <c r="I1" s="60"/>
      <c r="J1" s="60"/>
      <c r="K1" s="60"/>
      <c r="M1" s="37"/>
      <c r="N1" s="5"/>
    </row>
    <row r="2" spans="2:15" s="37" customFormat="1" ht="15.75">
      <c r="B2" s="300"/>
      <c r="C2" s="7" t="s">
        <v>97</v>
      </c>
      <c r="N2" s="61"/>
    </row>
    <row r="3" spans="2:15" s="37" customFormat="1" ht="22.5" customHeight="1">
      <c r="B3" s="300"/>
      <c r="C3" s="7"/>
      <c r="N3" s="61"/>
    </row>
    <row r="4" spans="2:15" s="60" customFormat="1">
      <c r="B4" s="531"/>
      <c r="C4" s="189" t="s">
        <v>4885</v>
      </c>
      <c r="D4" s="65"/>
      <c r="E4" s="9" t="s">
        <v>4886</v>
      </c>
      <c r="F4" s="65"/>
      <c r="G4" s="65"/>
      <c r="H4" s="65"/>
      <c r="I4" s="65"/>
    </row>
    <row r="5" spans="2:15" s="60" customFormat="1" ht="12" thickBot="1">
      <c r="B5" s="531"/>
      <c r="C5" s="81"/>
      <c r="D5" s="81"/>
      <c r="E5" s="81"/>
      <c r="F5" s="81"/>
      <c r="G5" s="81"/>
      <c r="H5" s="81"/>
      <c r="I5" s="532"/>
    </row>
    <row r="6" spans="2:15" s="69" customFormat="1" ht="22.5">
      <c r="B6" s="307"/>
      <c r="C6" s="659"/>
      <c r="D6" s="255"/>
      <c r="E6" s="256" t="s">
        <v>100</v>
      </c>
      <c r="F6" s="755" t="s">
        <v>4887</v>
      </c>
      <c r="G6" s="257" t="s">
        <v>4888</v>
      </c>
      <c r="H6" s="533" t="s">
        <v>103</v>
      </c>
      <c r="I6" s="533" t="s">
        <v>4889</v>
      </c>
      <c r="J6" s="534" t="s">
        <v>596</v>
      </c>
      <c r="K6" s="535" t="s">
        <v>4890</v>
      </c>
      <c r="L6" s="79"/>
      <c r="M6" s="60"/>
      <c r="N6" s="60"/>
      <c r="O6" s="60"/>
    </row>
    <row r="7" spans="2:15" s="69" customFormat="1" ht="16.5" customHeight="1" thickBot="1">
      <c r="B7" s="307"/>
      <c r="C7" s="1139" t="s">
        <v>4891</v>
      </c>
      <c r="D7" s="600" t="s">
        <v>4892</v>
      </c>
      <c r="E7" s="259" t="s">
        <v>4190</v>
      </c>
      <c r="F7" s="420" t="s">
        <v>4893</v>
      </c>
      <c r="G7" s="260"/>
      <c r="H7" s="260"/>
      <c r="I7" s="420" t="s">
        <v>4893</v>
      </c>
      <c r="J7" s="420" t="s">
        <v>4894</v>
      </c>
      <c r="K7" s="536" t="s">
        <v>4895</v>
      </c>
      <c r="L7" s="265"/>
      <c r="M7" s="60"/>
      <c r="N7" s="60"/>
      <c r="O7" s="60"/>
    </row>
    <row r="8" spans="2:15" s="69" customFormat="1" ht="13.5" customHeight="1" thickTop="1">
      <c r="B8" s="307"/>
      <c r="C8" s="2115" t="s">
        <v>1707</v>
      </c>
      <c r="D8" s="1689" t="s">
        <v>1708</v>
      </c>
      <c r="E8" s="1689">
        <v>45681</v>
      </c>
      <c r="F8" s="1160">
        <f>E8+11</f>
        <v>45692</v>
      </c>
      <c r="G8" s="2124" t="s">
        <v>3735</v>
      </c>
      <c r="H8" s="1063" t="s">
        <v>4896</v>
      </c>
      <c r="I8" s="2135">
        <v>45695</v>
      </c>
      <c r="J8" s="1063">
        <f>I8+12</f>
        <v>45707</v>
      </c>
      <c r="K8" s="1063">
        <f>J8+5</f>
        <v>45712</v>
      </c>
      <c r="L8" s="79" t="str">
        <f>IF(I8&gt;F8,".","XX")</f>
        <v>.</v>
      </c>
      <c r="M8" s="60"/>
      <c r="N8" s="60"/>
      <c r="O8" s="60"/>
    </row>
    <row r="9" spans="2:15" s="69" customFormat="1" ht="13.5" customHeight="1" thickBot="1">
      <c r="B9" s="307"/>
      <c r="C9" s="1714"/>
      <c r="D9" s="1708"/>
      <c r="E9" s="1708"/>
      <c r="F9" s="966"/>
      <c r="G9" s="2138"/>
      <c r="H9" s="2137"/>
      <c r="I9" s="884"/>
      <c r="J9" s="884"/>
      <c r="K9" s="884"/>
      <c r="L9" s="265" t="str">
        <f>IF(I9&gt;F8,".","XX")</f>
        <v>XX</v>
      </c>
      <c r="M9" s="60"/>
      <c r="N9" s="60"/>
      <c r="O9" s="60"/>
    </row>
    <row r="10" spans="2:15" s="354" customFormat="1" ht="19.5" thickTop="1">
      <c r="B10" s="537"/>
      <c r="C10" s="4629" t="s">
        <v>112</v>
      </c>
      <c r="D10" s="4629"/>
      <c r="E10" s="4629"/>
      <c r="F10" s="4629"/>
      <c r="G10" s="4629"/>
      <c r="H10" s="4629"/>
      <c r="I10" s="4629"/>
      <c r="J10" s="4629"/>
      <c r="K10" s="885"/>
      <c r="L10" s="79"/>
      <c r="M10" s="353"/>
      <c r="N10" s="353"/>
      <c r="O10" s="353"/>
    </row>
    <row r="11" spans="2:15" s="354" customFormat="1" ht="11.25">
      <c r="B11" s="537"/>
      <c r="C11" s="541"/>
      <c r="D11" s="538"/>
      <c r="E11" s="538"/>
      <c r="F11" s="538"/>
      <c r="G11" s="539"/>
      <c r="H11" s="540"/>
      <c r="I11" s="538"/>
      <c r="J11" s="538"/>
      <c r="K11" s="538"/>
      <c r="L11" s="542"/>
      <c r="M11" s="353"/>
      <c r="N11" s="353"/>
      <c r="O11" s="353"/>
    </row>
  </sheetData>
  <sheetProtection formatCells="0"/>
  <customSheetViews>
    <customSheetView guid="{25211047-2AA7-431D-8637-AA6183637E8E}" fitToPage="1" hiddenRows="1">
      <selection activeCell="A73" sqref="A73:XFD74"/>
      <pageMargins left="0" right="0" top="0" bottom="0" header="0" footer="0"/>
      <pageSetup paperSize="9" scale="81" orientation="landscape" blackAndWhite="1" r:id="rId1"/>
      <headerFooter>
        <oddFooter>&amp;RLast update : &amp;D   &amp;T&amp;L&amp;1#&amp;"Calibri"&amp;10&amp;K000000Sensitivity: Internal</oddFooter>
      </headerFooter>
    </customSheetView>
    <customSheetView guid="{B0B43395-6E32-4DB3-A2D8-DD2362C77F4F}" fitToPage="1" hiddenRows="1">
      <selection activeCell="A73" sqref="A73:XFD74"/>
      <pageMargins left="0" right="0" top="0" bottom="0" header="0" footer="0"/>
      <pageSetup paperSize="9" scale="81" orientation="landscape" blackAndWhite="1"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71" orientation="landscape" blackAndWhite="1" r:id="rId3"/>
      <headerFooter>
        <oddFooter>&amp;RLast update : &amp;D   &amp;T&amp;L&amp;1#&amp;"Calibri"&amp;10 Sensitivity: Internal</oddFooter>
      </headerFooter>
    </customSheetView>
    <customSheetView guid="{999D0099-E3FC-46FC-839A-D58F693EE82E}" fitToPage="1" hiddenRows="1">
      <selection activeCell="A29" sqref="A29:XFD29"/>
      <pageMargins left="0" right="0" top="0" bottom="0" header="0" footer="0"/>
      <pageSetup paperSize="9" scale="67" orientation="landscape" blackAndWhite="1" r:id="rId4"/>
      <headerFooter>
        <oddFooter>&amp;RLast update : &amp;D   &amp;T&amp;L&amp;1#&amp;"Calibri"&amp;10 Sensitivity: Internal</oddFooter>
      </headerFooter>
    </customSheetView>
    <customSheetView guid="{9C701732-F58F-4708-A15C-976D1C40D46C}" fitToPage="1" hiddenRows="1">
      <selection activeCell="A8" sqref="A8:XFD15"/>
      <pageMargins left="0" right="0" top="0" bottom="0" header="0" footer="0"/>
      <pageSetup paperSize="9" scale="84" orientation="landscape" r:id="rId5"/>
      <headerFooter>
        <oddFooter>&amp;RLast update : &amp;D   &amp;T</oddFooter>
      </headerFooter>
    </customSheetView>
    <customSheetView guid="{4207851A-A9C4-4C7F-A983-5888F88768C0}" fitToPage="1" hiddenRows="1">
      <selection activeCell="A35" sqref="A35"/>
      <pageMargins left="0" right="0" top="0" bottom="0" header="0" footer="0"/>
      <pageSetup paperSize="9" scale="84" orientation="landscape" r:id="rId6"/>
      <headerFooter>
        <oddFooter>&amp;RLast update : &amp;D   &amp;T</oddFooter>
      </headerFooter>
    </customSheetView>
    <customSheetView guid="{1A9C4D40-FD7F-415B-AEEF-6F3B6F11E2D9}" fitToPage="1" hiddenRows="1">
      <selection activeCell="A36" sqref="A36:XFD37"/>
      <pageMargins left="0" right="0" top="0" bottom="0" header="0" footer="0"/>
      <pageSetup paperSize="9" scale="84" orientation="landscape" r:id="rId7"/>
      <headerFooter>
        <oddFooter>&amp;RLast update : &amp;D   &amp;T</oddFooter>
      </headerFooter>
    </customSheetView>
    <customSheetView guid="{160FD25C-1E8A-49AB-8AA3-887F1FFDB82C}" fitToPage="1" hiddenRows="1">
      <selection activeCell="A24" sqref="A24:XFD25"/>
      <pageMargins left="0" right="0" top="0" bottom="0" header="0" footer="0"/>
      <pageSetup paperSize="9" scale="84"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4" orientation="landscape" r:id="rId9"/>
      <headerFooter>
        <oddFooter>&amp;RLast update : &amp;D   &amp;T</oddFooter>
      </headerFooter>
    </customSheetView>
    <customSheetView guid="{D36430BB-1304-416E-AC9B-64341E38D53B}" fitToPage="1" hiddenRows="1">
      <selection activeCell="A26" sqref="A26:XFD27"/>
      <pageMargins left="0" right="0" top="0" bottom="0" header="0" footer="0"/>
      <pageSetup paperSize="9" scale="84" orientation="landscape" r:id="rId10"/>
      <headerFooter>
        <oddFooter>&amp;RLast update : &amp;D   &amp;T</oddFooter>
      </headerFooter>
    </customSheetView>
    <customSheetView guid="{A1DFBD3A-7D67-4D0B-A768-38A02D65809C}" fitToPage="1" hiddenRows="1">
      <pageMargins left="0" right="0" top="0" bottom="0" header="0" footer="0"/>
      <pageSetup paperSize="9" scale="86" orientation="landscape" r:id="rId11"/>
      <headerFooter>
        <oddFooter>&amp;RLast update : &amp;D   &amp;T</oddFooter>
      </headerFooter>
    </customSheetView>
    <customSheetView guid="{16EA4947-C328-4911-A966-8572790A84A9}" fitToPage="1" hiddenRows="1">
      <selection activeCell="B4" sqref="B4:K56"/>
      <pageMargins left="0" right="0" top="0" bottom="0" header="0" footer="0"/>
      <pageSetup paperSize="9" scale="66" orientation="landscape" r:id="rId12"/>
      <headerFooter>
        <oddFooter>&amp;RLast update : &amp;D   &amp;T&amp;L&amp;1#&amp;"Calibri"&amp;10 Sensitivity: Internal</oddFooter>
      </headerFooter>
    </customSheetView>
    <customSheetView guid="{5024D59A-F791-4B48-8A8A-90A9A8BA3CB8}" fitToPage="1" hiddenRows="1" topLeftCell="A46">
      <selection activeCell="L42" sqref="L42"/>
      <pageMargins left="0" right="0" top="0" bottom="0" header="0" footer="0"/>
      <pageSetup paperSize="9" scale="74" orientation="landscape" blackAndWhite="1" r:id="rId13"/>
      <headerFooter>
        <oddFooter>&amp;RLast update : &amp;D   &amp;T&amp;L&amp;1#&amp;"Calibri"&amp;10 Sensitivity: Internal</oddFooter>
      </headerFooter>
    </customSheetView>
    <customSheetView guid="{834388B3-D1C0-4496-81CB-D8907F6C94B1}" fitToPage="1" hiddenRows="1">
      <selection activeCell="B54" sqref="B54"/>
      <pageMargins left="0" right="0" top="0" bottom="0" header="0" footer="0"/>
      <pageSetup paperSize="9" scale="74" orientation="landscape" blackAndWhite="1" r:id="rId14"/>
      <headerFooter>
        <oddFooter>&amp;RLast update : &amp;D   &amp;T&amp;L&amp;1#&amp;"Calibri"&amp;10 Sensitivity: Internal</oddFooter>
      </headerFooter>
    </customSheetView>
    <customSheetView guid="{C9B667F6-80E0-402E-8E37-77C446D41929}" fitToPage="1" hiddenRows="1">
      <selection activeCell="F62" sqref="F62"/>
      <pageMargins left="0" right="0" top="0" bottom="0" header="0" footer="0"/>
      <pageSetup paperSize="9" scale="73" orientation="landscape" blackAndWhite="1" r:id="rId15"/>
      <headerFooter>
        <oddFooter>&amp;RLast update : &amp;D   &amp;T&amp;L&amp;1#&amp;"Calibri"&amp;10&amp;K000000Sensitivity: Internal</oddFooter>
      </headerFooter>
    </customSheetView>
    <customSheetView guid="{F64DF93A-0CD5-4665-A448-613906F88C7C}" fitToPage="1" hiddenRows="1">
      <selection activeCell="C37" sqref="C37:K65"/>
      <pageMargins left="0" right="0" top="0" bottom="0" header="0" footer="0"/>
      <pageSetup paperSize="9" scale="81" orientation="landscape" blackAndWhite="1" r:id="rId16"/>
      <headerFooter>
        <oddFooter>&amp;RLast update : &amp;D   &amp;T&amp;L&amp;1#&amp;"Calibri"&amp;10&amp;K000000Sensitivity: Internal</oddFooter>
      </headerFooter>
    </customSheetView>
    <customSheetView guid="{D8AE3607-C68D-4DD7-8BE1-F63EA4A613B4}" fitToPage="1" hiddenRows="1">
      <selection activeCell="A73" sqref="A73:XFD74"/>
      <pageMargins left="0" right="0" top="0" bottom="0" header="0" footer="0"/>
      <pageSetup paperSize="9" scale="81" orientation="landscape" blackAndWhite="1" r:id="rId17"/>
      <headerFooter>
        <oddFooter>&amp;RLast update : &amp;D   &amp;T&amp;L&amp;1#&amp;"Calibri"&amp;10&amp;K000000Sensitivity: Internal</oddFooter>
      </headerFooter>
    </customSheetView>
  </customSheetViews>
  <mergeCells count="1">
    <mergeCell ref="C10:J10"/>
  </mergeCells>
  <pageMargins left="0.19685039370078741" right="0.35433070866141736" top="0.74803149606299213" bottom="0.47244094488188981" header="0.31496062992125984" footer="0.31496062992125984"/>
  <pageSetup paperSize="9" scale="79" orientation="landscape" blackAndWhite="1" r:id="rId18"/>
  <headerFooter>
    <oddFooter>&amp;L_x000D_&amp;1#&amp;"Calibri"&amp;10&amp;K000000 Sensitivity: Internal&amp;RLast update : &amp;D   &amp;T&amp;</oddFooter>
  </headerFooter>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6F6F-41D6-435C-B0D3-54356BAEE785}">
  <sheetPr codeName="Sheet14">
    <tabColor rgb="FF00B050"/>
    <pageSetUpPr fitToPage="1"/>
  </sheetPr>
  <dimension ref="C2:P30"/>
  <sheetViews>
    <sheetView zoomScale="90" zoomScaleNormal="90" zoomScaleSheetLayoutView="85" workbookViewId="0"/>
  </sheetViews>
  <sheetFormatPr defaultColWidth="9.42578125" defaultRowHeight="12.75"/>
  <cols>
    <col min="2" max="2" width="10.42578125" customWidth="1"/>
    <col min="3" max="3" width="19.5703125" customWidth="1"/>
    <col min="4" max="4" width="10.5703125" customWidth="1"/>
    <col min="5" max="6" width="11.5703125" customWidth="1"/>
    <col min="7" max="7" width="20.7109375" customWidth="1"/>
    <col min="8" max="8" width="11.42578125" customWidth="1"/>
    <col min="9" max="9" width="12.42578125" customWidth="1"/>
    <col min="10" max="11" width="13.5703125" customWidth="1"/>
    <col min="12" max="12" width="15.5703125" customWidth="1"/>
    <col min="13" max="13" width="12.5703125" customWidth="1"/>
    <col min="14" max="14" width="6.85546875" customWidth="1"/>
    <col min="15" max="15" width="13.5703125" bestFit="1" customWidth="1"/>
  </cols>
  <sheetData>
    <row r="2" spans="3:16" s="37" customFormat="1" ht="17.25" customHeight="1">
      <c r="C2" s="7" t="s">
        <v>97</v>
      </c>
    </row>
    <row r="3" spans="3:16" s="37" customFormat="1" ht="15.75">
      <c r="C3" s="7"/>
    </row>
    <row r="4" spans="3:16">
      <c r="C4" s="189" t="s">
        <v>4897</v>
      </c>
      <c r="D4" s="9"/>
      <c r="E4" s="9" t="s">
        <v>4898</v>
      </c>
      <c r="F4" s="9"/>
      <c r="G4" s="9"/>
      <c r="H4" s="9"/>
      <c r="I4" s="9"/>
      <c r="J4" s="9"/>
      <c r="K4" s="9"/>
      <c r="M4" s="100"/>
    </row>
    <row r="5" spans="3:16" ht="13.5" thickBot="1">
      <c r="C5" s="9"/>
      <c r="D5" s="9"/>
      <c r="E5" s="9"/>
      <c r="F5" s="9"/>
      <c r="G5" s="9"/>
      <c r="H5" s="9"/>
      <c r="I5" s="9"/>
      <c r="J5" s="9"/>
      <c r="K5" s="9"/>
      <c r="M5" s="100"/>
    </row>
    <row r="6" spans="3:16" s="70" customFormat="1" ht="24">
      <c r="C6" s="2109"/>
      <c r="D6" s="2109"/>
      <c r="E6" s="175" t="s">
        <v>100</v>
      </c>
      <c r="F6" s="675" t="s">
        <v>4887</v>
      </c>
      <c r="G6" s="2308" t="s">
        <v>4899</v>
      </c>
      <c r="H6" s="2309" t="s">
        <v>103</v>
      </c>
      <c r="I6" s="2309" t="s">
        <v>4889</v>
      </c>
      <c r="J6" s="2310" t="s">
        <v>859</v>
      </c>
      <c r="K6" s="2311" t="s">
        <v>4900</v>
      </c>
      <c r="L6" s="2312" t="s">
        <v>4901</v>
      </c>
    </row>
    <row r="7" spans="3:16" s="70" customFormat="1" thickBot="1">
      <c r="C7" s="2111" t="s">
        <v>4891</v>
      </c>
      <c r="D7" s="2112" t="s">
        <v>4892</v>
      </c>
      <c r="E7" s="2313" t="s">
        <v>4190</v>
      </c>
      <c r="F7" s="2314"/>
      <c r="G7" s="2315"/>
      <c r="H7" s="2315"/>
      <c r="I7" s="2315"/>
      <c r="J7" s="2316"/>
      <c r="K7" s="2317"/>
      <c r="L7" s="2317"/>
    </row>
    <row r="8" spans="3:16" s="70" customFormat="1" thickTop="1">
      <c r="C8" s="2336" t="s">
        <v>2079</v>
      </c>
      <c r="D8" s="2337" t="s">
        <v>4902</v>
      </c>
      <c r="E8" s="2337" t="e">
        <f>#REF!+7</f>
        <v>#REF!</v>
      </c>
      <c r="F8" s="2338" t="e">
        <f>E8+14</f>
        <v>#REF!</v>
      </c>
      <c r="G8" s="2213" t="s">
        <v>1824</v>
      </c>
      <c r="H8" s="2260" t="s">
        <v>4903</v>
      </c>
      <c r="I8" s="2321" t="e">
        <f>#REF!+7</f>
        <v>#REF!</v>
      </c>
      <c r="J8" s="2139" t="e">
        <f>I8+13</f>
        <v>#REF!</v>
      </c>
      <c r="K8" s="2139" t="e">
        <f>I8+20</f>
        <v>#REF!</v>
      </c>
      <c r="L8" s="2139" t="e">
        <f>I8+24</f>
        <v>#REF!</v>
      </c>
    </row>
    <row r="9" spans="3:16" s="70" customFormat="1" thickBot="1">
      <c r="C9" s="2208"/>
      <c r="D9" s="2122"/>
      <c r="E9" s="2122"/>
      <c r="F9" s="2209"/>
      <c r="G9" s="2239"/>
      <c r="H9" s="2262"/>
      <c r="I9" s="2335"/>
      <c r="J9" s="2335"/>
      <c r="K9" s="2335"/>
      <c r="L9" s="2335"/>
    </row>
    <row r="10" spans="3:16" s="70" customFormat="1" ht="15.75" thickTop="1">
      <c r="C10" s="2272" t="s">
        <v>112</v>
      </c>
      <c r="D10" s="2273"/>
      <c r="E10" s="2273"/>
      <c r="F10" s="2273"/>
      <c r="G10" s="2273"/>
      <c r="H10" s="2274"/>
      <c r="I10" s="942"/>
      <c r="J10" s="942"/>
      <c r="K10" s="942"/>
      <c r="L10" s="60"/>
    </row>
    <row r="11" spans="3:16" s="70" customFormat="1" ht="15">
      <c r="C11" s="924"/>
      <c r="D11" s="888"/>
      <c r="E11" s="888"/>
      <c r="F11" s="888"/>
      <c r="G11" s="888"/>
      <c r="H11" s="942"/>
      <c r="I11" s="942"/>
      <c r="J11" s="942"/>
      <c r="K11" s="942"/>
      <c r="L11" s="60"/>
      <c r="M11" s="79"/>
      <c r="N11" s="60"/>
      <c r="O11" s="60"/>
      <c r="P11" s="60"/>
    </row>
    <row r="12" spans="3:16" s="70" customFormat="1" ht="17.25" customHeight="1">
      <c r="C12" s="209" t="s">
        <v>0</v>
      </c>
      <c r="D12" s="69"/>
      <c r="E12" s="845" t="s">
        <v>1973</v>
      </c>
      <c r="G12" s="70" t="s">
        <v>38</v>
      </c>
      <c r="I12" s="69"/>
      <c r="J12" s="69"/>
      <c r="K12" s="70" t="s">
        <v>65</v>
      </c>
      <c r="L12" s="70" t="str">
        <f>'HOW TO-&gt;'!$B$136</f>
        <v>6011 2413</v>
      </c>
      <c r="N12" s="60"/>
      <c r="O12" s="60"/>
      <c r="P12" s="69"/>
    </row>
    <row r="13" spans="3:16" s="69" customFormat="1" ht="11.25">
      <c r="C13" s="79" t="s">
        <v>1</v>
      </c>
      <c r="E13" s="252" t="s">
        <v>1974</v>
      </c>
      <c r="F13" s="70"/>
      <c r="G13" s="69" t="s">
        <v>1975</v>
      </c>
      <c r="I13" s="252" t="s">
        <v>41</v>
      </c>
      <c r="K13" s="69" t="s">
        <v>67</v>
      </c>
      <c r="M13" s="226" t="s">
        <v>68</v>
      </c>
      <c r="N13" s="60"/>
      <c r="O13" s="60"/>
      <c r="P13" s="60"/>
    </row>
    <row r="14" spans="3:16">
      <c r="C14" s="79"/>
      <c r="D14" s="69"/>
      <c r="E14" s="252"/>
      <c r="F14" s="60"/>
      <c r="G14" s="69"/>
      <c r="H14" s="69"/>
      <c r="I14" s="252"/>
      <c r="J14" s="69"/>
      <c r="K14" s="69" t="str">
        <f>'HOW TO-&gt;'!$A$138</f>
        <v>PERMIT</v>
      </c>
      <c r="L14" s="69"/>
      <c r="M14" s="2204" t="str">
        <f>'HOW TO-&gt;'!$C$138</f>
        <v>SG094-SinPermit@msc.com</v>
      </c>
      <c r="N14" s="60"/>
    </row>
    <row r="15" spans="3:16" s="69" customFormat="1" ht="11.25">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3:16"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s="60" customFormat="1" ht="11.25">
      <c r="C23" s="77" t="str">
        <f>'HOW TO-&gt;'!$A$114</f>
        <v>DARIUS ONG</v>
      </c>
      <c r="D23" s="77" t="str">
        <f>'HOW TO-&gt;'!$B$114</f>
        <v>6011 2396</v>
      </c>
      <c r="E23" s="64" t="str">
        <f>'HOW TO-&gt;'!$C$114</f>
        <v>darius.ong@msc.com</v>
      </c>
      <c r="G23" s="77">
        <f>'HOW TO-&gt;'!$A$132</f>
        <v>0</v>
      </c>
      <c r="H23" s="77">
        <f>'HOW TO-&gt;'!$B$132</f>
        <v>0</v>
      </c>
      <c r="I23" s="64">
        <f>'HOW TO-&gt;'!$C$132</f>
        <v>0</v>
      </c>
      <c r="K23" s="77">
        <f>'HOW TO-&gt;'!$A$147</f>
        <v>0</v>
      </c>
      <c r="L23" s="77">
        <f>'HOW TO-&gt;'!$B$147</f>
        <v>0</v>
      </c>
      <c r="M23" s="64">
        <f>'HOW TO-&gt;'!$C$147</f>
        <v>0</v>
      </c>
    </row>
    <row r="24" spans="3:14" s="60" customFormat="1" ht="11.25">
      <c r="C24" s="77" t="str">
        <f>'HOW TO-&gt;'!$A$110</f>
        <v>LEWIS SOH</v>
      </c>
      <c r="D24" s="77" t="str">
        <f>'HOW TO-&gt;'!$B$110</f>
        <v>6011 7905</v>
      </c>
      <c r="E24" s="64" t="str">
        <f>'HOW TO-&gt;'!$C$110</f>
        <v>lewis.soh@msc.com</v>
      </c>
      <c r="H24" s="81"/>
      <c r="I24" s="226"/>
      <c r="K24" s="77">
        <f>'HOW TO-&gt;'!$A$148</f>
        <v>0</v>
      </c>
      <c r="L24" s="77">
        <f>'HOW TO-&gt;'!$B$148</f>
        <v>0</v>
      </c>
      <c r="M24" s="64">
        <f>'HOW TO-&gt;'!$C$148</f>
        <v>0</v>
      </c>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s="60" customFormat="1" ht="11.25">
      <c r="C26" s="77">
        <f>'HOW TO-&gt;'!$A$118</f>
        <v>0</v>
      </c>
      <c r="D26" s="77">
        <f>'HOW TO-&gt;'!$B$118</f>
        <v>0</v>
      </c>
      <c r="E26" s="64">
        <f>'HOW TO-&gt;'!$C$118</f>
        <v>0</v>
      </c>
    </row>
    <row r="27" spans="3:14" s="60" customFormat="1" ht="11.25">
      <c r="C27" s="77" t="str">
        <f>'HOW TO-&gt;'!$A$119</f>
        <v xml:space="preserve">MAIN LINE  </v>
      </c>
      <c r="D27" s="77" t="str">
        <f>'HOW TO-&gt;'!$B$119</f>
        <v>6011 2424</v>
      </c>
      <c r="E27" s="64">
        <f>'HOW TO-&gt;'!$C$119</f>
        <v>0</v>
      </c>
    </row>
    <row r="28" spans="3:14" s="60" customFormat="1" ht="11.25">
      <c r="C28" s="77">
        <f>'HOW TO-&gt;'!$A$120</f>
        <v>0</v>
      </c>
      <c r="D28" s="77">
        <f>'HOW TO-&gt;'!$B$120</f>
        <v>0</v>
      </c>
      <c r="E28" s="64">
        <f>'HOW TO-&gt;'!$C$120</f>
        <v>0</v>
      </c>
    </row>
    <row r="29" spans="3:14">
      <c r="C29" s="60"/>
      <c r="D29" s="60"/>
      <c r="E29" s="60"/>
      <c r="F29" s="60"/>
      <c r="G29" s="60"/>
      <c r="H29" s="60"/>
      <c r="I29" s="60"/>
      <c r="J29" s="60"/>
      <c r="K29" s="60"/>
      <c r="L29" s="60"/>
      <c r="M29" s="60"/>
      <c r="N29" s="60"/>
    </row>
    <row r="30" spans="3:14">
      <c r="C30" s="60"/>
      <c r="D30" s="60"/>
      <c r="E30" s="60"/>
      <c r="F30" s="60"/>
      <c r="G30" s="60"/>
      <c r="H30" s="60"/>
      <c r="I30" s="60"/>
      <c r="J30" s="60"/>
      <c r="K30" s="60"/>
      <c r="L30" s="60"/>
      <c r="M30" s="60"/>
      <c r="N30" s="60"/>
    </row>
  </sheetData>
  <sheetProtection formatCells="0"/>
  <hyperlinks>
    <hyperlink ref="I13" display="custsvc@msca.com.sg" xr:uid="{03912AE7-9ED6-42F3-A929-BF6D7902D9C4}"/>
    <hyperlink ref="M13" display="sinexp@msca.com.sg" xr:uid="{5283EF82-5C69-4129-8167-6598B7823888}"/>
    <hyperlink ref="E12" r:id="rId1" xr:uid="{933413DC-B373-462B-9F8A-165257F945C0}"/>
    <hyperlink ref="E13" display="mktg-dept@msca.com.sg" xr:uid="{CBC54031-3DB5-4379-B5BB-4A58DCA86595}"/>
  </hyperlinks>
  <pageMargins left="0.19685039370078741" right="0.27559055118110237" top="0.74803149606299213" bottom="0.19685039370078741" header="0.31496062992125984" footer="0.31496062992125984"/>
  <pageSetup paperSize="9" scale="81" orientation="landscape" blackAndWhite="1" r:id="rId2"/>
  <headerFooter>
    <oddFooter>&amp;L_x000D_&amp;1#&amp;"Calibri"&amp;10&amp;K000000 Sensitivity: Internal&amp;RLast update : &amp;D   &amp;T&amp;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3283-2022-4619-9438-394A1537785B}">
  <sheetPr codeName="Sheet47">
    <pageSetUpPr fitToPage="1"/>
  </sheetPr>
  <dimension ref="A1:HV30"/>
  <sheetViews>
    <sheetView zoomScale="85" zoomScaleNormal="85" workbookViewId="0">
      <selection activeCell="E152" sqref="E152"/>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4904</v>
      </c>
      <c r="C2" s="44"/>
    </row>
    <row r="3" spans="1:230" s="14" customFormat="1" ht="19.5">
      <c r="A3" s="1201"/>
      <c r="D3" s="243"/>
      <c r="G3" s="244"/>
      <c r="H3" s="243"/>
      <c r="K3" s="243"/>
    </row>
    <row r="4" spans="1:230" ht="20.25">
      <c r="B4" s="65"/>
      <c r="C4" s="65"/>
      <c r="D4" s="1554" t="s">
        <v>4905</v>
      </c>
      <c r="E4" s="65"/>
      <c r="F4" s="65"/>
      <c r="G4" s="65"/>
      <c r="H4" s="65"/>
      <c r="I4" s="65"/>
      <c r="J4" s="37"/>
      <c r="K4" s="37"/>
    </row>
    <row r="5" spans="1:230" ht="15">
      <c r="B5" s="65"/>
      <c r="C5" s="65"/>
      <c r="D5" s="240"/>
      <c r="E5" s="65"/>
      <c r="F5" s="65"/>
      <c r="G5" s="65"/>
      <c r="H5" s="65"/>
      <c r="I5" s="65"/>
      <c r="J5" s="37"/>
      <c r="K5" s="37"/>
    </row>
    <row r="6" spans="1:230" s="14" customFormat="1" ht="19.5">
      <c r="A6" s="1202"/>
      <c r="B6" s="269"/>
      <c r="C6" s="268"/>
      <c r="D6" s="248" t="s">
        <v>100</v>
      </c>
      <c r="E6" s="248" t="s">
        <v>194</v>
      </c>
      <c r="F6" s="65"/>
      <c r="G6" s="65"/>
      <c r="H6" s="175" t="s">
        <v>194</v>
      </c>
    </row>
    <row r="7" spans="1:230" s="14" customFormat="1" ht="19.5">
      <c r="A7" s="1202"/>
      <c r="B7" s="282"/>
      <c r="C7" s="366" t="s">
        <v>4906</v>
      </c>
      <c r="D7" s="395" t="s">
        <v>4907</v>
      </c>
      <c r="E7" s="251" t="s">
        <v>3211</v>
      </c>
      <c r="F7" s="65"/>
      <c r="G7" s="65"/>
      <c r="H7" s="283" t="s">
        <v>4908</v>
      </c>
    </row>
    <row r="8" spans="1:230" s="14" customFormat="1" ht="20.100000000000001" customHeight="1" thickBot="1">
      <c r="A8" s="1205"/>
      <c r="B8" s="1178" t="s">
        <v>2158</v>
      </c>
      <c r="C8" s="620" t="s">
        <v>4909</v>
      </c>
      <c r="D8" s="614" t="e">
        <f>#REF!+7</f>
        <v>#REF!</v>
      </c>
      <c r="E8" s="1557" t="e">
        <f>D8+12</f>
        <v>#REF!</v>
      </c>
      <c r="F8" s="65"/>
      <c r="G8" s="65"/>
      <c r="H8" s="552" t="e">
        <f>#REF!+7</f>
        <v>#REF!</v>
      </c>
      <c r="I8" s="607" t="e">
        <f>H8+1</f>
        <v>#REF!</v>
      </c>
      <c r="J8" s="607" t="e">
        <f>H8-6</f>
        <v>#REF!</v>
      </c>
      <c r="K8" s="607" t="e">
        <f>J8+1</f>
        <v>#REF!</v>
      </c>
    </row>
    <row r="9" spans="1:230" s="14" customFormat="1" ht="21" thickTop="1">
      <c r="A9" s="1205"/>
      <c r="B9" s="1067" t="s">
        <v>112</v>
      </c>
      <c r="C9" s="60"/>
      <c r="D9" s="60"/>
      <c r="E9" s="60"/>
      <c r="F9" s="60"/>
      <c r="G9" s="60"/>
      <c r="H9" s="76"/>
      <c r="I9" s="452"/>
      <c r="K9" s="93"/>
    </row>
    <row r="10" spans="1:230" s="14" customFormat="1" ht="17.25" customHeight="1">
      <c r="A10" s="1206"/>
      <c r="B10" s="29"/>
      <c r="C10" s="29"/>
      <c r="D10" s="568"/>
      <c r="E10" s="29"/>
      <c r="F10" s="29"/>
      <c r="G10" s="58"/>
      <c r="H10" s="568"/>
      <c r="I10" s="29"/>
      <c r="J10" s="29"/>
      <c r="K10" s="568"/>
      <c r="L10" s="29"/>
      <c r="M10" s="2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row>
    <row r="11" spans="1:230" s="30" customFormat="1" ht="15.75" customHeight="1">
      <c r="A11" s="1207"/>
      <c r="B11" s="209" t="s">
        <v>0</v>
      </c>
      <c r="C11" s="69"/>
      <c r="D11" t="s">
        <v>1973</v>
      </c>
      <c r="E11" s="210"/>
      <c r="F11" s="70" t="s">
        <v>38</v>
      </c>
      <c r="G11" s="70"/>
      <c r="H11" s="70"/>
      <c r="I11" s="69"/>
      <c r="J11" s="69"/>
      <c r="K11" s="70" t="s">
        <v>65</v>
      </c>
      <c r="L11" s="70"/>
      <c r="M11" s="70"/>
      <c r="N11" s="60"/>
    </row>
    <row r="12" spans="1:230" s="30" customFormat="1" ht="15.75" customHeight="1">
      <c r="A12" s="1207"/>
      <c r="B12" s="79" t="s">
        <v>1</v>
      </c>
      <c r="C12" s="69"/>
      <c r="D12" s="205" t="s">
        <v>1974</v>
      </c>
      <c r="E12" s="70"/>
      <c r="F12" s="69" t="s">
        <v>1975</v>
      </c>
      <c r="G12" s="69"/>
      <c r="H12" s="661" t="s">
        <v>41</v>
      </c>
      <c r="J12" s="69"/>
      <c r="K12" s="69" t="s">
        <v>67</v>
      </c>
      <c r="L12" s="69"/>
      <c r="M12" s="699" t="s">
        <v>68</v>
      </c>
      <c r="N12" s="60"/>
    </row>
    <row r="13" spans="1:230" s="29" customFormat="1" ht="15.75" customHeight="1">
      <c r="A13" s="1207"/>
      <c r="B13" s="79"/>
      <c r="C13" s="69"/>
      <c r="D13" s="661"/>
      <c r="E13" s="70"/>
      <c r="F13" s="69"/>
      <c r="G13" s="69"/>
      <c r="H13" s="69"/>
      <c r="I13" s="661"/>
      <c r="J13" s="69"/>
      <c r="K13" s="69"/>
      <c r="L13" s="69"/>
      <c r="M13" s="699"/>
      <c r="N13" s="60"/>
    </row>
    <row r="14" spans="1:230" s="29" customFormat="1" ht="15.75" customHeight="1">
      <c r="A14" s="1208"/>
      <c r="B14" s="79" t="str">
        <f>HOME!A636</f>
        <v>BRITANNIA</v>
      </c>
      <c r="C14" s="79" t="str">
        <f>HOME!B636</f>
        <v>VIZHINJAM INTERNATIONAL SEA PORT (INTRV)</v>
      </c>
      <c r="D14" s="79" t="str">
        <f>HOME!C636</f>
        <v>INTRV</v>
      </c>
      <c r="E14" s="79" t="str">
        <f>HOME!D636</f>
        <v>COLOMBO</v>
      </c>
      <c r="F14" s="79" t="e">
        <f>HOME!#REF!</f>
        <v>#REF!</v>
      </c>
      <c r="G14" s="79" t="e">
        <f>HOME!#REF!</f>
        <v>#REF!</v>
      </c>
      <c r="H14" s="79" t="e">
        <f>HOME!#REF!</f>
        <v>#REF!</v>
      </c>
      <c r="I14" s="79"/>
      <c r="J14" s="79"/>
      <c r="K14" s="79">
        <f>HOME!A705</f>
        <v>0</v>
      </c>
      <c r="L14" s="79">
        <f>HOME!B705</f>
        <v>0</v>
      </c>
      <c r="M14" s="79">
        <f>HOME!C705</f>
        <v>0</v>
      </c>
      <c r="N14" s="79"/>
      <c r="O14" s="79"/>
    </row>
    <row r="15" spans="1:230" s="29" customFormat="1" ht="15.75" customHeight="1">
      <c r="A15" s="1207"/>
      <c r="B15" s="79" t="str">
        <f>HOME!A637</f>
        <v>CARIOCA</v>
      </c>
      <c r="C15" s="79" t="str">
        <f>HOME!B637</f>
        <v>VIZHINJAM INTERNATIONAL SEA PORT (INTRV)</v>
      </c>
      <c r="D15" s="79" t="str">
        <f>HOME!C637</f>
        <v>INTRV</v>
      </c>
      <c r="E15" s="79"/>
      <c r="F15" s="79" t="e">
        <f>HOME!#REF!</f>
        <v>#REF!</v>
      </c>
      <c r="G15" s="79" t="e">
        <f>HOME!#REF!</f>
        <v>#REF!</v>
      </c>
      <c r="H15" s="79" t="e">
        <f>HOME!#REF!</f>
        <v>#REF!</v>
      </c>
      <c r="I15" s="79"/>
      <c r="J15" s="79"/>
      <c r="K15" s="79">
        <f>HOME!A706</f>
        <v>0</v>
      </c>
      <c r="L15" s="79">
        <f>HOME!B706</f>
        <v>0</v>
      </c>
      <c r="M15" s="79">
        <f>HOME!C706</f>
        <v>0</v>
      </c>
      <c r="N15" s="79"/>
      <c r="O15" s="79"/>
    </row>
    <row r="16" spans="1:230" s="29" customFormat="1" ht="15.75" customHeight="1">
      <c r="A16" s="1207"/>
      <c r="B16" s="79" t="str">
        <f>HOME!A640</f>
        <v>IROKO</v>
      </c>
      <c r="C16" s="79" t="str">
        <f>HOME!B640</f>
        <v>WALVIS BAY</v>
      </c>
      <c r="D16" s="79" t="str">
        <f>HOME!C640</f>
        <v>NAWVB</v>
      </c>
      <c r="E16" s="79"/>
      <c r="F16" s="79" t="str">
        <f>HOME!A653</f>
        <v>IPANEMA</v>
      </c>
      <c r="G16" s="79" t="str">
        <f>HOME!B653</f>
        <v>ZARATE</v>
      </c>
      <c r="H16" s="79" t="str">
        <f>HOME!C653</f>
        <v>ARZAE</v>
      </c>
      <c r="I16" s="79"/>
      <c r="J16" s="79"/>
      <c r="K16" s="79">
        <f>HOME!A707</f>
        <v>0</v>
      </c>
      <c r="L16" s="79">
        <f>HOME!B707</f>
        <v>0</v>
      </c>
      <c r="M16" s="79">
        <f>HOME!C707</f>
        <v>0</v>
      </c>
      <c r="N16" s="79"/>
      <c r="O16" s="79"/>
    </row>
    <row r="17" spans="1:15" s="29" customFormat="1" ht="15.75" customHeight="1">
      <c r="A17" s="1207"/>
      <c r="B17" s="79" t="str">
        <f>HOME!A647</f>
        <v xml:space="preserve">ORIGAMI </v>
      </c>
      <c r="C17" s="79" t="str">
        <f>HOME!B647</f>
        <v>ZANZIBAR</v>
      </c>
      <c r="D17" s="79" t="str">
        <f>HOME!C647</f>
        <v>TZZNZ</v>
      </c>
      <c r="E17" s="79"/>
      <c r="F17" s="79">
        <f>HOME!A693</f>
        <v>0</v>
      </c>
      <c r="G17" s="79">
        <f>HOME!B693</f>
        <v>0</v>
      </c>
      <c r="H17" s="79">
        <f>HOME!C693</f>
        <v>0</v>
      </c>
      <c r="I17" s="79"/>
      <c r="J17" s="79"/>
      <c r="K17" s="79">
        <f>HOME!A708</f>
        <v>0</v>
      </c>
      <c r="L17" s="79">
        <f>HOME!B708</f>
        <v>0</v>
      </c>
      <c r="M17" s="79">
        <f>HOME!C708</f>
        <v>0</v>
      </c>
      <c r="N17" s="79"/>
      <c r="O17" s="79"/>
    </row>
    <row r="18" spans="1:15" s="29" customFormat="1" ht="15.75" customHeight="1">
      <c r="A18" s="1207"/>
      <c r="B18" s="79" t="str">
        <f>HOME!A651</f>
        <v>CARIOCA</v>
      </c>
      <c r="C18" s="79" t="str">
        <f>HOME!B651</f>
        <v>ZARATE</v>
      </c>
      <c r="D18" s="79" t="str">
        <f>HOME!C651</f>
        <v>ARZAE</v>
      </c>
      <c r="E18" s="79"/>
      <c r="F18" s="79" t="e">
        <f>HOME!#REF!</f>
        <v>#REF!</v>
      </c>
      <c r="G18" s="79">
        <f>HOME!B694</f>
        <v>0</v>
      </c>
      <c r="H18" s="79">
        <f>HOME!C694</f>
        <v>0</v>
      </c>
      <c r="I18" s="79"/>
      <c r="J18" s="79"/>
      <c r="K18" s="79">
        <f>HOME!A709</f>
        <v>0</v>
      </c>
      <c r="L18" s="79">
        <f>HOME!B709</f>
        <v>0</v>
      </c>
      <c r="M18" s="79">
        <f>HOME!C709</f>
        <v>0</v>
      </c>
      <c r="N18" s="79"/>
      <c r="O18" s="79"/>
    </row>
    <row r="19" spans="1:15" s="29" customFormat="1" ht="15.75" customHeight="1">
      <c r="A19" s="1207"/>
      <c r="B19" s="79" t="str">
        <f>HOME!A652</f>
        <v>CARIOCA</v>
      </c>
      <c r="C19" s="79" t="str">
        <f>HOME!B652</f>
        <v>ZARATE</v>
      </c>
      <c r="D19" s="79" t="str">
        <f>HOME!C652</f>
        <v>ARZAE</v>
      </c>
      <c r="E19" s="79"/>
      <c r="F19" s="79">
        <f>HOME!A695</f>
        <v>0</v>
      </c>
      <c r="G19" s="79">
        <f>HOME!B695</f>
        <v>0</v>
      </c>
      <c r="H19" s="79">
        <f>HOME!C695</f>
        <v>0</v>
      </c>
      <c r="I19" s="79"/>
      <c r="J19" s="79"/>
      <c r="K19" s="79">
        <f>HOME!A710</f>
        <v>0</v>
      </c>
      <c r="L19" s="79">
        <f>HOME!B710</f>
        <v>0</v>
      </c>
      <c r="M19" s="79">
        <f>HOME!C710</f>
        <v>0</v>
      </c>
      <c r="N19" s="79"/>
      <c r="O19" s="79"/>
    </row>
    <row r="20" spans="1:15" s="29" customFormat="1" ht="15.75" customHeight="1">
      <c r="A20" s="1207"/>
      <c r="B20" s="79" t="e">
        <f>HOME!#REF!</f>
        <v>#REF!</v>
      </c>
      <c r="C20" s="79" t="e">
        <f>HOME!#REF!</f>
        <v>#REF!</v>
      </c>
      <c r="D20" s="79" t="e">
        <f>HOME!#REF!</f>
        <v>#REF!</v>
      </c>
      <c r="E20" s="79"/>
      <c r="F20" s="79">
        <f>HOME!A696</f>
        <v>0</v>
      </c>
      <c r="G20" s="79">
        <f>HOME!B696</f>
        <v>0</v>
      </c>
      <c r="H20" s="79">
        <f>HOME!C696</f>
        <v>0</v>
      </c>
      <c r="I20" s="79"/>
      <c r="J20" s="79"/>
      <c r="K20" s="79">
        <f>HOME!A711</f>
        <v>0</v>
      </c>
      <c r="L20" s="79">
        <f>HOME!B711</f>
        <v>0</v>
      </c>
      <c r="M20" s="79">
        <f>HOME!C711</f>
        <v>0</v>
      </c>
      <c r="N20" s="79"/>
      <c r="O20" s="79"/>
    </row>
    <row r="21" spans="1:15" s="29" customFormat="1" ht="15.75" customHeight="1">
      <c r="A21" s="1207"/>
      <c r="B21" s="79" t="str">
        <f>HOME!A694</f>
        <v>ENDD</v>
      </c>
      <c r="C21" s="79" t="e">
        <f>HOME!#REF!</f>
        <v>#REF!</v>
      </c>
      <c r="D21" s="79" t="e">
        <f>HOME!#REF!</f>
        <v>#REF!</v>
      </c>
      <c r="E21" s="79"/>
      <c r="F21" s="79">
        <f>HOME!A697</f>
        <v>0</v>
      </c>
      <c r="G21" s="79">
        <f>HOME!B697</f>
        <v>0</v>
      </c>
      <c r="H21" s="79">
        <f>HOME!C697</f>
        <v>0</v>
      </c>
      <c r="I21" s="79"/>
      <c r="J21" s="79"/>
      <c r="K21" s="79">
        <f>HOME!A712</f>
        <v>0</v>
      </c>
      <c r="L21" s="79">
        <f>HOME!B712</f>
        <v>0</v>
      </c>
      <c r="M21" s="79">
        <f>HOME!C712</f>
        <v>0</v>
      </c>
      <c r="N21" s="79"/>
      <c r="O21" s="79"/>
    </row>
    <row r="22" spans="1:15" s="29" customFormat="1" ht="14.25">
      <c r="A22" s="1207"/>
      <c r="B22" s="79" t="e">
        <f>HOME!#REF!</f>
        <v>#REF!</v>
      </c>
      <c r="C22" s="79" t="e">
        <f>HOME!#REF!</f>
        <v>#REF!</v>
      </c>
      <c r="D22" s="79" t="e">
        <f>HOME!#REF!</f>
        <v>#REF!</v>
      </c>
      <c r="E22" s="79"/>
      <c r="F22" s="79"/>
      <c r="G22" s="79"/>
      <c r="H22" s="79"/>
      <c r="I22" s="79"/>
      <c r="J22" s="79"/>
      <c r="K22" s="79">
        <f>HOME!A713</f>
        <v>0</v>
      </c>
      <c r="L22" s="79">
        <f>HOME!B713</f>
        <v>0</v>
      </c>
      <c r="M22" s="79">
        <f>HOME!C713</f>
        <v>0</v>
      </c>
      <c r="N22" s="79"/>
      <c r="O22" s="79"/>
    </row>
    <row r="23" spans="1:15" s="29" customFormat="1" ht="14.25">
      <c r="A23" s="1207"/>
      <c r="B23" s="79" t="e">
        <f>HOME!#REF!</f>
        <v>#REF!</v>
      </c>
      <c r="C23" s="79" t="e">
        <f>HOME!#REF!</f>
        <v>#REF!</v>
      </c>
      <c r="D23" s="79" t="e">
        <f>HOME!#REF!</f>
        <v>#REF!</v>
      </c>
      <c r="E23" s="79"/>
      <c r="F23" s="79"/>
      <c r="G23" s="79"/>
      <c r="H23" s="79"/>
      <c r="I23" s="79"/>
      <c r="J23" s="79"/>
      <c r="K23" s="79">
        <f>HOME!A714</f>
        <v>0</v>
      </c>
      <c r="L23" s="79">
        <f>HOME!B714</f>
        <v>0</v>
      </c>
      <c r="M23" s="79">
        <f>HOME!C714</f>
        <v>0</v>
      </c>
      <c r="N23" s="79"/>
      <c r="O23" s="79"/>
    </row>
    <row r="24" spans="1:15" customFormat="1">
      <c r="A24" s="1200"/>
      <c r="B24" s="79" t="e">
        <f>HOME!#REF!</f>
        <v>#REF!</v>
      </c>
      <c r="C24" s="79" t="e">
        <f>HOME!#REF!</f>
        <v>#REF!</v>
      </c>
      <c r="D24" s="79" t="e">
        <f>HOME!#REF!</f>
        <v>#REF!</v>
      </c>
      <c r="E24" s="79"/>
      <c r="F24" s="79"/>
      <c r="G24" s="79"/>
      <c r="H24" s="79"/>
      <c r="I24" s="79"/>
      <c r="J24" s="1068"/>
      <c r="K24" s="79"/>
      <c r="L24" s="79"/>
      <c r="M24" s="79"/>
      <c r="N24" s="79"/>
      <c r="O24" s="79"/>
    </row>
    <row r="25" spans="1:15" customFormat="1">
      <c r="A25" s="1200"/>
      <c r="B25" s="79" t="e">
        <f>HOME!#REF!</f>
        <v>#REF!</v>
      </c>
      <c r="C25" s="79" t="e">
        <f>HOME!#REF!</f>
        <v>#REF!</v>
      </c>
      <c r="D25" s="79" t="e">
        <f>HOME!#REF!</f>
        <v>#REF!</v>
      </c>
      <c r="E25" s="79"/>
      <c r="F25" s="79"/>
      <c r="G25" s="79"/>
      <c r="H25" s="79"/>
      <c r="I25" s="79"/>
      <c r="J25" s="79"/>
      <c r="K25" s="79"/>
      <c r="L25" s="79"/>
      <c r="M25" s="79"/>
      <c r="N25" s="79"/>
      <c r="O25" s="79"/>
    </row>
    <row r="26" spans="1:15" customFormat="1">
      <c r="A26" s="1200"/>
      <c r="B26" s="79" t="e">
        <f>HOME!#REF!</f>
        <v>#REF!</v>
      </c>
      <c r="C26" s="79" t="e">
        <f>HOME!#REF!</f>
        <v>#REF!</v>
      </c>
      <c r="D26" s="79" t="e">
        <f>HOME!#REF!</f>
        <v>#REF!</v>
      </c>
      <c r="E26" s="79"/>
      <c r="F26" s="79"/>
      <c r="G26" s="79"/>
      <c r="H26" s="79"/>
      <c r="I26" s="79"/>
      <c r="J26" s="79"/>
      <c r="K26" s="79"/>
      <c r="L26" s="79"/>
      <c r="M26" s="79"/>
      <c r="N26" s="79"/>
      <c r="O26" s="79"/>
    </row>
    <row r="27" spans="1:15" customFormat="1">
      <c r="A27" s="1200"/>
      <c r="B27" s="79"/>
      <c r="C27" s="79"/>
      <c r="D27" s="79"/>
      <c r="E27" s="79"/>
      <c r="F27" s="79"/>
      <c r="G27" s="79"/>
      <c r="H27" s="79"/>
      <c r="I27" s="79"/>
      <c r="J27" s="31"/>
      <c r="K27" s="79"/>
      <c r="L27" s="79"/>
      <c r="M27" s="79"/>
      <c r="N27" s="79"/>
      <c r="O27" s="79"/>
    </row>
    <row r="28" spans="1:15">
      <c r="B28" s="79"/>
      <c r="C28" s="79"/>
      <c r="D28" s="79"/>
      <c r="E28" s="79"/>
      <c r="F28" s="79"/>
      <c r="G28" s="79"/>
      <c r="H28" s="79"/>
      <c r="I28" s="79"/>
      <c r="J28" s="31"/>
      <c r="K28" s="79"/>
      <c r="L28" s="79"/>
      <c r="M28" s="79"/>
      <c r="N28" s="79"/>
      <c r="O28" s="79"/>
    </row>
    <row r="29" spans="1:15">
      <c r="B29" s="31"/>
      <c r="C29" s="31"/>
      <c r="D29" s="31"/>
      <c r="E29" s="31"/>
      <c r="F29" s="79"/>
      <c r="G29" s="79"/>
      <c r="H29" s="79"/>
      <c r="I29" s="79"/>
      <c r="J29" s="31"/>
      <c r="K29" s="31"/>
      <c r="L29" s="31"/>
      <c r="M29" s="31"/>
      <c r="N29" s="31"/>
      <c r="O29" s="59"/>
    </row>
    <row r="30" spans="1:15">
      <c r="B30" s="59"/>
      <c r="C30" s="59"/>
      <c r="D30" s="59"/>
      <c r="E30" s="59"/>
      <c r="F30" s="59"/>
      <c r="G30" s="59"/>
      <c r="H30" s="59"/>
      <c r="I30" s="59"/>
      <c r="J30" s="59"/>
      <c r="K30" s="59"/>
      <c r="L30" s="59"/>
      <c r="M30" s="59"/>
      <c r="N30" s="59"/>
      <c r="O30" s="59"/>
    </row>
  </sheetData>
  <sheetProtection formatCells="0"/>
  <hyperlinks>
    <hyperlink ref="D12" display="mktg-dept@msca.com.sg" xr:uid="{21B82D61-41D8-41E3-807E-F98907AD3BF4}"/>
    <hyperlink ref="M12" display="sinexp@msca.com.sg" xr:uid="{5FF5D798-F977-4E0F-8658-24ECE984627E}"/>
    <hyperlink ref="H12" display="custsvc@msca.com.sg" xr:uid="{B2A8486C-FAD9-4E6E-9FF8-CC781BE259E0}"/>
  </hyperlinks>
  <pageMargins left="0.7" right="0.7" top="0.75" bottom="0.75" header="0.3" footer="0.3"/>
  <pageSetup paperSize="9" scale="76" orientation="landscape" r:id="rId1"/>
  <headerFooter>
    <oddFooter>&amp;L_x000D_&amp;1#&amp;"Calibri"&amp;10&amp;K000000 Sensitivity: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50"/>
    <pageSetUpPr fitToPage="1"/>
  </sheetPr>
  <dimension ref="A1:HV13"/>
  <sheetViews>
    <sheetView zoomScale="85" zoomScaleNormal="85" workbookViewId="0">
      <pane xSplit="3" ySplit="7" topLeftCell="D8" activePane="bottomRight" state="frozen"/>
      <selection pane="topRight" activeCell="D1" sqref="D1"/>
      <selection pane="bottomLeft" activeCell="A15" sqref="A15"/>
      <selection pane="bottomRight" activeCell="D21" sqref="D21"/>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8" width="9.7109375" style="5" customWidth="1"/>
    <col min="9" max="9" width="12" style="5" customWidth="1"/>
    <col min="10"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4904</v>
      </c>
      <c r="C2" s="44"/>
    </row>
    <row r="3" spans="1:230" s="14" customFormat="1" ht="19.5">
      <c r="A3" s="1201"/>
      <c r="D3" s="243"/>
      <c r="G3" s="244"/>
      <c r="H3" s="243"/>
      <c r="K3" s="243"/>
    </row>
    <row r="4" spans="1:230" ht="15">
      <c r="B4" s="65"/>
      <c r="C4" s="65"/>
      <c r="D4" s="53" t="s">
        <v>4910</v>
      </c>
      <c r="E4" s="65"/>
      <c r="F4" s="65"/>
      <c r="G4" s="65"/>
      <c r="H4" s="65"/>
      <c r="I4" s="65"/>
      <c r="J4" s="37"/>
      <c r="K4" s="37"/>
    </row>
    <row r="5" spans="1:230" ht="15">
      <c r="B5" s="65"/>
      <c r="C5" s="65"/>
      <c r="D5" s="240"/>
      <c r="E5" s="65"/>
      <c r="F5" s="65"/>
      <c r="G5" s="65"/>
      <c r="H5" s="65"/>
      <c r="I5" s="65"/>
      <c r="J5" s="37"/>
      <c r="K5" s="37"/>
    </row>
    <row r="6" spans="1:230" s="14" customFormat="1" ht="24" customHeight="1">
      <c r="A6" s="1204"/>
      <c r="B6" s="616"/>
      <c r="C6" s="617"/>
      <c r="D6" s="1155" t="s">
        <v>100</v>
      </c>
      <c r="E6" s="618" t="s">
        <v>388</v>
      </c>
      <c r="F6" s="65"/>
      <c r="H6" s="566"/>
      <c r="I6" s="566"/>
    </row>
    <row r="7" spans="1:230" s="14" customFormat="1" ht="31.5" customHeight="1" thickBot="1">
      <c r="A7" s="1204"/>
      <c r="B7" s="619"/>
      <c r="C7" s="1154" t="s">
        <v>4911</v>
      </c>
      <c r="D7" s="889" t="s">
        <v>2589</v>
      </c>
      <c r="E7" s="1066" t="s">
        <v>4912</v>
      </c>
      <c r="F7" s="65"/>
      <c r="H7" s="1559" t="s">
        <v>4774</v>
      </c>
      <c r="I7" s="638" t="s">
        <v>1422</v>
      </c>
      <c r="J7" s="1560" t="s">
        <v>4913</v>
      </c>
      <c r="K7" s="1560" t="s">
        <v>4914</v>
      </c>
    </row>
    <row r="8" spans="1:230" s="14" customFormat="1" ht="20.100000000000001" customHeight="1" thickTop="1">
      <c r="A8" s="1205"/>
      <c r="B8" s="1824" t="s">
        <v>2158</v>
      </c>
      <c r="C8" s="1823" t="s">
        <v>4915</v>
      </c>
      <c r="D8" s="742" t="e">
        <f>#REF!+7</f>
        <v>#REF!</v>
      </c>
      <c r="E8" s="742" t="e">
        <f>D8+11</f>
        <v>#REF!</v>
      </c>
      <c r="F8" s="65"/>
      <c r="H8" s="1825" t="e">
        <f>#REF!+7</f>
        <v>#REF!</v>
      </c>
      <c r="I8" s="1826" t="e">
        <f>H8+1</f>
        <v>#REF!</v>
      </c>
      <c r="J8" s="1826" t="e">
        <f>H8-6</f>
        <v>#REF!</v>
      </c>
      <c r="K8" s="1826" t="e">
        <f>J8</f>
        <v>#REF!</v>
      </c>
    </row>
    <row r="9" spans="1:230" s="14" customFormat="1" ht="20.25">
      <c r="A9" s="1205"/>
      <c r="B9" s="1067" t="s">
        <v>112</v>
      </c>
      <c r="C9" s="60"/>
      <c r="D9" s="60"/>
      <c r="E9" s="60"/>
      <c r="F9" s="65"/>
      <c r="G9" s="60"/>
      <c r="H9" s="1827"/>
      <c r="I9" s="1828"/>
      <c r="J9" s="1829"/>
      <c r="K9" s="1830"/>
    </row>
    <row r="10" spans="1:230" s="14" customFormat="1" ht="17.25" customHeight="1">
      <c r="A10" s="1206"/>
      <c r="B10" s="29"/>
      <c r="C10" s="29"/>
      <c r="D10" s="56"/>
      <c r="E10" s="29"/>
      <c r="F10" s="29"/>
      <c r="G10" s="58"/>
      <c r="H10" s="56"/>
      <c r="I10" s="29"/>
      <c r="J10" s="29"/>
      <c r="K10" s="56"/>
      <c r="L10" s="29"/>
      <c r="M10" s="29"/>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row>
    <row r="11" spans="1:230">
      <c r="B11" s="79"/>
      <c r="C11" s="79"/>
      <c r="D11" s="79"/>
      <c r="E11" s="79"/>
      <c r="F11" s="79"/>
      <c r="G11" s="79"/>
      <c r="H11" s="79"/>
      <c r="I11" s="79"/>
      <c r="J11" s="31"/>
      <c r="K11" s="79"/>
      <c r="L11" s="79"/>
      <c r="M11" s="79"/>
      <c r="N11" s="79"/>
      <c r="O11" s="79"/>
    </row>
    <row r="12" spans="1:230">
      <c r="B12" s="31"/>
      <c r="C12" s="31"/>
      <c r="D12" s="31"/>
      <c r="E12" s="31"/>
      <c r="F12" s="79"/>
      <c r="G12" s="79"/>
      <c r="H12" s="79"/>
      <c r="I12" s="79"/>
      <c r="J12" s="31"/>
      <c r="K12" s="31"/>
      <c r="L12" s="31"/>
      <c r="M12" s="31"/>
      <c r="N12" s="31"/>
      <c r="O12" s="59"/>
    </row>
    <row r="13" spans="1:230">
      <c r="B13" s="59"/>
      <c r="C13" s="59"/>
      <c r="D13" s="59"/>
      <c r="E13" s="59"/>
      <c r="F13" s="59"/>
      <c r="G13" s="59"/>
      <c r="H13" s="59"/>
      <c r="I13" s="59"/>
      <c r="J13" s="59"/>
      <c r="K13" s="59"/>
      <c r="L13" s="59"/>
      <c r="M13" s="59"/>
      <c r="N13" s="59"/>
      <c r="O13" s="59"/>
    </row>
  </sheetData>
  <sheetProtection formatCells="0"/>
  <customSheetViews>
    <customSheetView guid="{25211047-2AA7-431D-8637-AA6183637E8E}" scale="85" fitToPage="1" hiddenRows="1" hiddenColumns="1">
      <selection activeCell="B45" sqref="B45:H52"/>
      <pageMargins left="0" right="0" top="0" bottom="0" header="0" footer="0"/>
      <pageSetup paperSize="9" scale="58" orientation="landscape" r:id="rId1"/>
      <headerFooter>
        <oddFooter>&amp;L&amp;1#&amp;"Calibri"&amp;10&amp;K000000Sensitivity: Internal</oddFooter>
      </headerFooter>
    </customSheetView>
    <customSheetView guid="{B0B43395-6E32-4DB3-A2D8-DD2362C77F4F}" scale="85" fitToPage="1" hiddenRows="1" hiddenColumns="1">
      <selection activeCell="B45" sqref="B45:H52"/>
      <pageMargins left="0" right="0" top="0" bottom="0" header="0" footer="0"/>
      <pageSetup paperSize="9" scale="58" orientation="landscape" r:id="rId2"/>
      <headerFooter>
        <oddFooter>&amp;L&amp;1#&amp;"Calibri"&amp;10&amp;K000000Sensitivity: Internal</oddFooter>
      </headerFooter>
    </customSheetView>
    <customSheetView guid="{82E65AA3-5988-4ED4-A56D-19D1BA591355}" scale="115" fitToPage="1" hiddenRows="1" hiddenColumns="1">
      <selection activeCell="J21" sqref="J21"/>
      <pageMargins left="0" right="0" top="0" bottom="0" header="0" footer="0"/>
      <pageSetup paperSize="9" scale="74" orientation="landscape" r:id="rId3"/>
      <headerFooter>
        <oddFooter>&amp;L&amp;1#&amp;"Calibri"&amp;10 Sensitivity: Internal</oddFooter>
      </headerFooter>
    </customSheetView>
    <customSheetView guid="{999D0099-E3FC-46FC-839A-D58F693EE82E}" fitToPage="1" hiddenRows="1" hiddenColumns="1">
      <selection activeCell="A30" sqref="A30:XFD30"/>
      <pageMargins left="0" right="0" top="0" bottom="0" header="0" footer="0"/>
      <pageSetup paperSize="9" scale="74" orientation="landscape" r:id="rId4"/>
      <headerFooter>
        <oddFooter>&amp;L&amp;1#&amp;"Calibri"&amp;10 Sensitivity: Internal</oddFooter>
      </headerFooter>
    </customSheetView>
    <customSheetView guid="{9C701732-F58F-4708-A15C-976D1C40D46C}" fitToPage="1" hiddenColumns="1">
      <selection activeCell="A8" sqref="A8:XFD8"/>
      <pageMargins left="0" right="0" top="0" bottom="0" header="0" footer="0"/>
      <pageSetup paperSize="9" scale="70" orientation="landscape" r:id="rId5"/>
    </customSheetView>
    <customSheetView guid="{4207851A-A9C4-4C7F-A983-5888F88768C0}" fitToPage="1" hiddenColumns="1">
      <selection activeCell="B12" sqref="B12"/>
      <pageMargins left="0" right="0" top="0" bottom="0" header="0" footer="0"/>
      <pageSetup paperSize="9" scale="70" orientation="landscape" r:id="rId6"/>
    </customSheetView>
    <customSheetView guid="{1A9C4D40-FD7F-415B-AEEF-6F3B6F11E2D9}" fitToPage="1" hiddenColumns="1">
      <pageMargins left="0" right="0" top="0" bottom="0" header="0" footer="0"/>
      <pageSetup paperSize="9" scale="70" orientation="landscape" r:id="rId7"/>
    </customSheetView>
    <customSheetView guid="{160FD25C-1E8A-49AB-8AA3-887F1FFDB82C}" fitToPage="1" hiddenRows="1" hiddenColumns="1">
      <pageMargins left="0" right="0" top="0" bottom="0" header="0" footer="0"/>
      <pageSetup paperSize="9" scale="70" orientation="landscape" r:id="rId8"/>
    </customSheetView>
    <customSheetView guid="{03674205-2BF0-451F-960D-B59271ECD65B}">
      <selection activeCell="B5" sqref="B5"/>
      <pageMargins left="0" right="0" top="0" bottom="0" header="0" footer="0"/>
      <pageSetup paperSize="9" orientation="portrait" verticalDpi="0" r:id="rId9"/>
    </customSheetView>
    <customSheetView guid="{D36430BB-1304-416E-AC9B-64341E38D53B}">
      <pageMargins left="0" right="0" top="0" bottom="0" header="0" footer="0"/>
      <pageSetup paperSize="9" orientation="portrait" verticalDpi="0" r:id="rId10"/>
    </customSheetView>
    <customSheetView guid="{A1DFBD3A-7D67-4D0B-A768-38A02D65809C}">
      <pageMargins left="0" right="0" top="0" bottom="0" header="0" footer="0"/>
      <pageSetup paperSize="9" orientation="portrait" verticalDpi="0" r:id="rId11"/>
    </customSheetView>
    <customSheetView guid="{8F6257B3-44F8-495E-975F-715EC7CBE577}">
      <pageMargins left="0" right="0" top="0" bottom="0" header="0" footer="0"/>
    </customSheetView>
    <customSheetView guid="{4E666960-F75E-4DEC-AA08-CB80C5246F2D}">
      <pageMargins left="0" right="0" top="0" bottom="0" header="0" footer="0"/>
      <pageSetup paperSize="9" orientation="portrait" verticalDpi="0" r:id="rId12"/>
    </customSheetView>
    <customSheetView guid="{DF664468-2591-4537-A401-E39E9401FA18}">
      <pageMargins left="0" right="0" top="0" bottom="0" header="0" footer="0"/>
      <pageSetup paperSize="9" orientation="portrait" verticalDpi="0" r:id="rId13"/>
    </customSheetView>
    <customSheetView guid="{16EA4947-C328-4911-A966-8572790A84A9}" fitToPage="1" hiddenRows="1" hiddenColumns="1" state="hidden">
      <pageMargins left="0" right="0" top="0" bottom="0" header="0" footer="0"/>
      <pageSetup paperSize="9" scale="74" orientation="landscape" r:id="rId14"/>
      <headerFooter>
        <oddFooter>&amp;L&amp;1#&amp;"Calibri"&amp;10 Sensitivity: Internal</oddFooter>
      </headerFooter>
    </customSheetView>
    <customSheetView guid="{5024D59A-F791-4B48-8A8A-90A9A8BA3CB8}" fitToPage="1" hiddenRows="1" hiddenColumns="1" state="hidden">
      <pageMargins left="0" right="0" top="0" bottom="0" header="0" footer="0"/>
      <pageSetup paperSize="9" scale="74" orientation="landscape" r:id="rId15"/>
      <headerFooter>
        <oddFooter>&amp;L&amp;1#&amp;"Calibri"&amp;10 Sensitivity: Internal</oddFooter>
      </headerFooter>
    </customSheetView>
    <customSheetView guid="{834388B3-D1C0-4496-81CB-D8907F6C94B1}" fitToPage="1" hiddenRows="1" hiddenColumns="1" topLeftCell="A7">
      <selection activeCell="D22" sqref="D22"/>
      <pageMargins left="0" right="0" top="0" bottom="0" header="0" footer="0"/>
      <pageSetup paperSize="9" scale="74" orientation="landscape" r:id="rId16"/>
      <headerFooter>
        <oddFooter>&amp;L&amp;1#&amp;"Calibri"&amp;10 Sensitivity: Internal</oddFooter>
      </headerFooter>
    </customSheetView>
    <customSheetView guid="{C9B667F6-80E0-402E-8E37-77C446D41929}" scale="80" fitToPage="1" hiddenRows="1" hiddenColumns="1">
      <selection activeCell="B42" sqref="B42:D42"/>
      <pageMargins left="0" right="0" top="0" bottom="0" header="0" footer="0"/>
      <pageSetup paperSize="9" scale="74" orientation="landscape" r:id="rId17"/>
      <headerFooter>
        <oddFooter>&amp;L&amp;1#&amp;"Calibri"&amp;10&amp;K000000Sensitivity: Internal</oddFooter>
      </headerFooter>
    </customSheetView>
    <customSheetView guid="{F64DF93A-0CD5-4665-A448-613906F88C7C}" scale="80" fitToPage="1" hiddenRows="1" hiddenColumns="1">
      <pageMargins left="0" right="0" top="0" bottom="0" header="0" footer="0"/>
      <pageSetup paperSize="9" scale="58" orientation="landscape" r:id="rId18"/>
      <headerFooter>
        <oddFooter>&amp;L&amp;1#&amp;"Calibri"&amp;10&amp;K000000Sensitivity: Internal</oddFooter>
      </headerFooter>
    </customSheetView>
    <customSheetView guid="{D8AE3607-C68D-4DD7-8BE1-F63EA4A613B4}" scale="85" fitToPage="1" hiddenRows="1" hiddenColumns="1">
      <selection activeCell="B45" sqref="B45:H52"/>
      <pageMargins left="0" right="0" top="0" bottom="0" header="0" footer="0"/>
      <pageSetup paperSize="9" scale="58" orientation="landscape" r:id="rId19"/>
      <headerFooter>
        <oddFooter>&amp;L&amp;1#&amp;"Calibri"&amp;10&amp;K000000Sensitivity: Internal</oddFooter>
      </headerFooter>
    </customSheetView>
  </customSheetViews>
  <pageMargins left="0.7" right="0.7" top="0.75" bottom="0.75" header="0.3" footer="0.3"/>
  <pageSetup paperSize="9" scale="75" orientation="landscape" r:id="rId20"/>
  <headerFooter>
    <oddFooter>&amp;L_x000D_&amp;1#&amp;"Calibri"&amp;10&amp;K000000 Sensitivity: Internal</oddFooter>
  </headerFooter>
  <drawing r:id="rId2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0801-94EC-4C50-B87D-6C996A1D36EF}">
  <sheetPr codeName="Sheet50">
    <tabColor rgb="FF00B050"/>
    <pageSetUpPr fitToPage="1"/>
  </sheetPr>
  <dimension ref="B2:N29"/>
  <sheetViews>
    <sheetView zoomScale="85" zoomScaleNormal="85" workbookViewId="0">
      <selection activeCell="H14" sqref="H14"/>
    </sheetView>
  </sheetViews>
  <sheetFormatPr defaultColWidth="9.42578125" defaultRowHeight="12.75"/>
  <cols>
    <col min="2" max="2" width="7.42578125" style="300" customWidth="1"/>
    <col min="3" max="3" width="19.5703125" customWidth="1"/>
    <col min="4" max="4" width="10.42578125" customWidth="1"/>
    <col min="5" max="5" width="12" customWidth="1"/>
    <col min="6" max="6" width="10.5703125" customWidth="1"/>
    <col min="7" max="7" width="22.42578125" customWidth="1"/>
    <col min="8" max="8" width="12.85546875" customWidth="1"/>
    <col min="9" max="9" width="9.42578125" customWidth="1"/>
    <col min="10" max="12" width="15.7109375" customWidth="1"/>
    <col min="13" max="13" width="15.42578125" customWidth="1"/>
  </cols>
  <sheetData>
    <row r="2" spans="2:14" s="37" customFormat="1" ht="15.75">
      <c r="C2" s="7" t="s">
        <v>97</v>
      </c>
    </row>
    <row r="3" spans="2:14" s="37" customFormat="1" ht="22.5" customHeight="1">
      <c r="C3" s="7"/>
    </row>
    <row r="4" spans="2:14" s="60" customFormat="1">
      <c r="C4" s="189" t="s">
        <v>4885</v>
      </c>
      <c r="D4" s="65"/>
      <c r="E4" s="9" t="s">
        <v>4916</v>
      </c>
      <c r="F4" s="65"/>
      <c r="G4" s="65"/>
      <c r="H4" s="65"/>
      <c r="I4" s="65"/>
    </row>
    <row r="5" spans="2:14" s="60" customFormat="1" ht="11.25">
      <c r="C5" s="81"/>
      <c r="D5" s="81"/>
      <c r="E5" s="2225"/>
      <c r="F5" s="2225"/>
      <c r="G5" s="2225"/>
      <c r="H5" s="2225"/>
      <c r="I5" s="2226"/>
      <c r="J5" s="2227"/>
      <c r="K5" s="2227"/>
      <c r="L5" s="2227"/>
    </row>
    <row r="6" spans="2:14" s="69" customFormat="1" ht="24">
      <c r="B6" s="898"/>
      <c r="C6" s="891"/>
      <c r="D6" s="892"/>
      <c r="E6" s="2220" t="s">
        <v>100</v>
      </c>
      <c r="F6" s="2220" t="s">
        <v>4887</v>
      </c>
      <c r="G6" s="2221" t="s">
        <v>4917</v>
      </c>
      <c r="H6" s="2220" t="s">
        <v>103</v>
      </c>
      <c r="I6" s="2222" t="s">
        <v>4889</v>
      </c>
      <c r="J6" s="2223" t="s">
        <v>1236</v>
      </c>
      <c r="K6" s="2223" t="s">
        <v>599</v>
      </c>
      <c r="L6" s="2224" t="s">
        <v>4901</v>
      </c>
    </row>
    <row r="7" spans="2:14" s="69" customFormat="1" ht="13.5" customHeight="1" thickBot="1">
      <c r="B7" s="898"/>
      <c r="C7" s="2111" t="s">
        <v>4891</v>
      </c>
      <c r="D7" s="2112" t="s">
        <v>4892</v>
      </c>
      <c r="E7" s="2113" t="s">
        <v>4190</v>
      </c>
      <c r="F7" s="940"/>
      <c r="G7" s="941"/>
      <c r="H7" s="941"/>
      <c r="I7" s="1758" t="s">
        <v>4918</v>
      </c>
      <c r="J7" s="1758" t="s">
        <v>4919</v>
      </c>
      <c r="K7" s="2087" t="s">
        <v>4920</v>
      </c>
      <c r="L7" s="2088" t="s">
        <v>4921</v>
      </c>
      <c r="M7" s="1195"/>
      <c r="N7" s="265"/>
    </row>
    <row r="8" spans="2:14" s="69" customFormat="1" ht="19.5" customHeight="1" thickTop="1">
      <c r="B8" s="898"/>
      <c r="C8" s="2207" t="s">
        <v>4922</v>
      </c>
      <c r="D8" s="2118" t="s">
        <v>4923</v>
      </c>
      <c r="E8" s="2118" t="e">
        <f>#REF!+7</f>
        <v>#REF!</v>
      </c>
      <c r="F8" s="1063" t="e">
        <f>E8+15</f>
        <v>#REF!</v>
      </c>
      <c r="G8" s="2214" t="s">
        <v>2158</v>
      </c>
      <c r="H8" s="1550" t="s">
        <v>4924</v>
      </c>
      <c r="I8" s="2127" t="e">
        <f>#REF!+7</f>
        <v>#REF!</v>
      </c>
      <c r="J8" s="2133" t="e">
        <f>I8+12</f>
        <v>#REF!</v>
      </c>
      <c r="K8" s="2134" t="e">
        <f>I8+15</f>
        <v>#REF!</v>
      </c>
      <c r="L8" s="1550" t="e">
        <f>I8+19</f>
        <v>#REF!</v>
      </c>
      <c r="M8" s="2128"/>
      <c r="N8" s="2129" t="e">
        <f>IF(I8&gt;F8,".","XX")</f>
        <v>#REF!</v>
      </c>
    </row>
    <row r="9" spans="2:14" s="69" customFormat="1" ht="19.5" customHeight="1" thickBot="1">
      <c r="B9" s="898"/>
      <c r="C9" s="2208"/>
      <c r="D9" s="2122"/>
      <c r="E9" s="2122"/>
      <c r="F9" s="966"/>
      <c r="G9" s="1553"/>
      <c r="H9" s="2130"/>
      <c r="I9" s="1552"/>
      <c r="J9" s="2131"/>
      <c r="K9" s="2131"/>
      <c r="L9" s="2131"/>
      <c r="M9" s="2128"/>
      <c r="N9" s="2132" t="e">
        <f>IF(I9&gt;F8,".","XX")</f>
        <v>#REF!</v>
      </c>
    </row>
    <row r="10" spans="2:14" s="354" customFormat="1" ht="15.75" thickTop="1">
      <c r="C10" s="4630" t="s">
        <v>112</v>
      </c>
      <c r="D10" s="4630"/>
      <c r="E10" s="4630"/>
      <c r="F10" s="4630"/>
      <c r="G10" s="4630"/>
      <c r="H10" s="745"/>
      <c r="I10" s="745"/>
      <c r="J10" s="745"/>
      <c r="K10" s="746"/>
      <c r="L10" s="79"/>
      <c r="M10" s="353"/>
    </row>
    <row r="11" spans="2:14" s="354" customFormat="1" ht="11.25">
      <c r="C11" s="541"/>
      <c r="D11" s="538"/>
      <c r="E11" s="538"/>
      <c r="F11" s="538"/>
      <c r="G11" s="539"/>
      <c r="H11" s="540"/>
      <c r="I11" s="538"/>
      <c r="J11" s="538"/>
      <c r="K11" s="538"/>
      <c r="L11" s="542"/>
      <c r="M11" s="353"/>
    </row>
    <row r="12" spans="2:14" s="69" customFormat="1" ht="11.25">
      <c r="C12" s="209" t="s">
        <v>0</v>
      </c>
      <c r="E12" s="845" t="s">
        <v>1973</v>
      </c>
      <c r="F12" s="70"/>
      <c r="G12" s="70" t="s">
        <v>38</v>
      </c>
      <c r="H12" s="70"/>
      <c r="K12" s="70" t="s">
        <v>65</v>
      </c>
      <c r="L12" s="70" t="str">
        <f>'HOW TO-&gt;'!$B$136</f>
        <v>6011 2413</v>
      </c>
      <c r="M12" s="70"/>
      <c r="N12" s="60"/>
    </row>
    <row r="13" spans="2:14" s="69" customFormat="1" ht="11.25">
      <c r="C13" s="79" t="s">
        <v>1</v>
      </c>
      <c r="E13" s="252" t="s">
        <v>1974</v>
      </c>
      <c r="F13" s="70"/>
      <c r="G13" s="69" t="s">
        <v>1975</v>
      </c>
      <c r="I13" s="252" t="s">
        <v>41</v>
      </c>
      <c r="K13" s="69" t="s">
        <v>67</v>
      </c>
      <c r="M13" s="226" t="s">
        <v>68</v>
      </c>
      <c r="N13" s="60"/>
    </row>
    <row r="14" spans="2:14" s="60" customFormat="1" ht="11.25">
      <c r="C14" s="79"/>
      <c r="D14" s="69"/>
      <c r="E14" s="252"/>
      <c r="G14" s="69"/>
      <c r="H14" s="69"/>
      <c r="I14" s="252"/>
      <c r="J14" s="69"/>
      <c r="K14" s="69" t="str">
        <f>'HOW TO-&gt;'!$A$138</f>
        <v>PERMIT</v>
      </c>
      <c r="L14" s="69"/>
      <c r="M14" s="2204" t="str">
        <f>'HOW TO-&gt;'!$C$138</f>
        <v>SG094-SinPermit@msc.com</v>
      </c>
    </row>
    <row r="15" spans="2:14" s="60" customFormat="1" ht="11.25">
      <c r="C15" s="77">
        <f>'HOW TO-&gt;'!$A$105</f>
        <v>0</v>
      </c>
      <c r="D15" s="77">
        <f>'HOW TO-&gt;'!$B$105</f>
        <v>0</v>
      </c>
      <c r="E15" s="64">
        <f>'HOW TO-&gt;'!$C$105</f>
        <v>0</v>
      </c>
      <c r="G15" s="77" t="str">
        <f>'HOW TO-&gt;'!$A$124</f>
        <v>ROBERT CHIA</v>
      </c>
      <c r="H15" s="77" t="str">
        <f>'HOW TO-&gt;'!$B$124</f>
        <v>6011 0564</v>
      </c>
      <c r="I15" s="64" t="str">
        <f>'HOW TO-&gt;'!$C$124</f>
        <v>robert.chia@msc.com</v>
      </c>
      <c r="K15" s="77" t="str">
        <f>'HOW TO-&gt;'!$A$139</f>
        <v>RAYNAR ANG</v>
      </c>
      <c r="L15" s="77" t="str">
        <f>'HOW TO-&gt;'!$B$139</f>
        <v>6011 2358</v>
      </c>
      <c r="M15" s="64" t="str">
        <f>'HOW TO-&gt;'!$C$139</f>
        <v>raynar.ang@msc.com</v>
      </c>
    </row>
    <row r="16" spans="2:14"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3:14">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c r="C26" s="77">
        <f>'HOW TO-&gt;'!$A$118</f>
        <v>0</v>
      </c>
      <c r="D26" s="77">
        <f>'HOW TO-&gt;'!$B$118</f>
        <v>0</v>
      </c>
      <c r="E26" s="64">
        <f>'HOW TO-&gt;'!$C$118</f>
        <v>0</v>
      </c>
      <c r="F26" s="60"/>
      <c r="G26" s="60"/>
      <c r="H26" s="60"/>
      <c r="I26" s="60"/>
      <c r="J26" s="60"/>
      <c r="K26" s="60"/>
      <c r="L26" s="60"/>
      <c r="M26" s="60"/>
      <c r="N26" s="60"/>
    </row>
    <row r="27" spans="3:14">
      <c r="C27" s="77" t="str">
        <f>'HOW TO-&gt;'!$A$119</f>
        <v xml:space="preserve">MAIN LINE  </v>
      </c>
      <c r="D27" s="77" t="str">
        <f>'HOW TO-&gt;'!$B$119</f>
        <v>6011 2424</v>
      </c>
      <c r="E27" s="64">
        <f>'HOW TO-&gt;'!$C$119</f>
        <v>0</v>
      </c>
      <c r="F27" s="60"/>
      <c r="G27" s="60"/>
      <c r="H27" s="60"/>
      <c r="I27" s="60"/>
      <c r="J27" s="60"/>
      <c r="K27" s="60"/>
      <c r="L27" s="60"/>
      <c r="M27" s="60"/>
      <c r="N27" s="60"/>
    </row>
    <row r="28" spans="3:14">
      <c r="C28" s="77">
        <f>'HOW TO-&gt;'!$A$120</f>
        <v>0</v>
      </c>
      <c r="D28" s="77">
        <f>'HOW TO-&gt;'!$B$120</f>
        <v>0</v>
      </c>
      <c r="E28" s="64">
        <f>'HOW TO-&gt;'!$C$120</f>
        <v>0</v>
      </c>
      <c r="F28" s="60"/>
      <c r="G28" s="60"/>
      <c r="H28" s="60"/>
      <c r="I28" s="60"/>
      <c r="J28" s="60"/>
      <c r="K28" s="60"/>
      <c r="L28" s="60"/>
      <c r="M28" s="60"/>
      <c r="N28" s="60"/>
    </row>
    <row r="29" spans="3:14">
      <c r="C29" s="60"/>
      <c r="D29" s="60"/>
      <c r="E29" s="60"/>
      <c r="F29" s="60"/>
      <c r="G29" s="60"/>
      <c r="H29" s="60"/>
      <c r="I29" s="60"/>
      <c r="J29" s="60"/>
      <c r="K29" s="60"/>
      <c r="L29" s="60"/>
      <c r="M29" s="60"/>
      <c r="N29" s="60"/>
    </row>
  </sheetData>
  <sheetProtection formatCells="0"/>
  <mergeCells count="1">
    <mergeCell ref="C10:G10"/>
  </mergeCells>
  <hyperlinks>
    <hyperlink ref="I13" display="custsvc@msca.com.sg" xr:uid="{ED83E9D2-EA0C-4311-A385-140980D9E552}"/>
    <hyperlink ref="M13" display="sinexp@msca.com.sg" xr:uid="{8C2DFD08-9C0C-410B-A204-E4E7E7265E9E}"/>
    <hyperlink ref="E12" r:id="rId1" xr:uid="{A8EB1758-31D6-4B6E-9210-A192F5EEF9F2}"/>
    <hyperlink ref="E13" display="mktg-dept@msca.com.sg" xr:uid="{FADA4DBD-6A57-4AAC-9C29-8DDC634EE353}"/>
  </hyperlinks>
  <pageMargins left="0.19685039370078741" right="0.35433070866141736" top="0.74803149606299213" bottom="0.47244094488188981" header="0.31496062992125984" footer="0.31496062992125984"/>
  <pageSetup paperSize="9" scale="68" orientation="landscape" blackAndWhite="1" r:id="rId2"/>
  <headerFooter>
    <oddFooter>&amp;L_x000D_&amp;1#&amp;"Calibri"&amp;10&amp;K000000 Sensitivity: Internal&amp;RLast update : &amp;D   &amp;T&amp;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tabColor rgb="FF00B050"/>
  </sheetPr>
  <dimension ref="A2:HW55"/>
  <sheetViews>
    <sheetView zoomScale="80" zoomScaleNormal="80" workbookViewId="0">
      <pane ySplit="18" topLeftCell="A23" activePane="bottomLeft" state="frozen"/>
      <selection pane="bottomLeft" activeCell="F40" sqref="F40"/>
    </sheetView>
  </sheetViews>
  <sheetFormatPr defaultRowHeight="12.75"/>
  <cols>
    <col min="1" max="1" width="3.42578125" style="367" customWidth="1"/>
    <col min="2" max="2" width="20" customWidth="1"/>
    <col min="3" max="3" width="9.42578125"/>
    <col min="4" max="4" width="12" customWidth="1"/>
    <col min="5" max="5" width="9.42578125" bestFit="1" customWidth="1"/>
    <col min="6" max="6" width="21.5703125" bestFit="1" customWidth="1"/>
    <col min="7" max="7" width="9.42578125"/>
    <col min="8" max="12" width="14.85546875" customWidth="1"/>
    <col min="13" max="13" width="16.7109375" customWidth="1"/>
    <col min="14" max="231" width="9.42578125"/>
  </cols>
  <sheetData>
    <row r="2" spans="1:231" s="6" customFormat="1" ht="33">
      <c r="A2" s="367"/>
      <c r="B2" s="840" t="s">
        <v>1408</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row>
    <row r="3" spans="1:231">
      <c r="B3" s="9"/>
      <c r="C3" s="9"/>
      <c r="F3" s="9" t="s">
        <v>4925</v>
      </c>
      <c r="G3" s="9"/>
      <c r="H3" s="9"/>
      <c r="I3" s="9"/>
      <c r="J3" s="9"/>
    </row>
    <row r="4" spans="1:231">
      <c r="B4" s="368"/>
      <c r="C4" s="368"/>
      <c r="D4" s="368"/>
      <c r="E4" s="368"/>
      <c r="F4" s="368"/>
      <c r="G4" s="368"/>
      <c r="H4" s="368"/>
      <c r="I4" s="368"/>
      <c r="J4" s="368"/>
    </row>
    <row r="5" spans="1:231" s="14" customFormat="1" ht="19.5">
      <c r="A5" s="369"/>
      <c r="B5" s="841"/>
      <c r="C5" s="842"/>
      <c r="D5" s="842"/>
      <c r="E5" s="843"/>
      <c r="F5" s="843"/>
      <c r="G5" s="843"/>
      <c r="H5" s="843"/>
      <c r="I5" s="843"/>
      <c r="J5" s="843"/>
      <c r="K5" s="843"/>
      <c r="L5" s="843"/>
      <c r="M5" s="70"/>
      <c r="N5" s="70"/>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row>
    <row r="6" spans="1:231" s="14" customFormat="1" ht="28.5" hidden="1" customHeight="1" thickBot="1">
      <c r="A6" s="435"/>
      <c r="B6" s="1748"/>
      <c r="C6" s="1749"/>
      <c r="D6" s="1750" t="s">
        <v>100</v>
      </c>
      <c r="E6" s="1751" t="s">
        <v>4887</v>
      </c>
      <c r="F6" s="1751" t="s">
        <v>4926</v>
      </c>
      <c r="G6" s="1751" t="s">
        <v>1718</v>
      </c>
      <c r="H6" s="1751" t="s">
        <v>4927</v>
      </c>
      <c r="I6" s="1774" t="s">
        <v>712</v>
      </c>
      <c r="J6" s="1751" t="s">
        <v>4928</v>
      </c>
      <c r="K6" s="1751" t="s">
        <v>1302</v>
      </c>
      <c r="L6" s="844"/>
      <c r="M6" s="70"/>
      <c r="N6" s="70"/>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row>
    <row r="7" spans="1:231" s="14" customFormat="1" ht="15" hidden="1" customHeight="1" thickTop="1" thickBot="1">
      <c r="A7" s="435"/>
      <c r="B7" s="1775" t="s">
        <v>4929</v>
      </c>
      <c r="C7" s="1755" t="s">
        <v>4930</v>
      </c>
      <c r="D7" s="1756" t="s">
        <v>2947</v>
      </c>
      <c r="E7" s="1776" t="s">
        <v>4457</v>
      </c>
      <c r="F7" s="1751"/>
      <c r="G7" s="1751"/>
      <c r="H7" s="1776" t="s">
        <v>3157</v>
      </c>
      <c r="I7" s="1776" t="s">
        <v>3459</v>
      </c>
      <c r="J7" s="1776" t="s">
        <v>3697</v>
      </c>
      <c r="K7" s="1776" t="s">
        <v>4245</v>
      </c>
      <c r="L7" s="843"/>
      <c r="M7" s="70"/>
      <c r="N7" s="70"/>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row>
    <row r="8" spans="1:231" s="14" customFormat="1" ht="15" hidden="1" customHeight="1" thickTop="1">
      <c r="A8" s="373"/>
      <c r="B8" s="1759" t="s">
        <v>1606</v>
      </c>
      <c r="C8" s="1760" t="s">
        <v>4931</v>
      </c>
      <c r="D8" s="1689">
        <v>45329</v>
      </c>
      <c r="E8" s="1160">
        <v>45339</v>
      </c>
      <c r="F8" s="1777" t="s">
        <v>3066</v>
      </c>
      <c r="G8" s="1694" t="s">
        <v>4932</v>
      </c>
      <c r="H8" s="1694">
        <v>45345</v>
      </c>
      <c r="I8" s="1762">
        <v>45371</v>
      </c>
      <c r="J8" s="1762">
        <v>45376</v>
      </c>
      <c r="K8" s="1762">
        <v>45379</v>
      </c>
      <c r="L8" s="843"/>
      <c r="M8" s="70"/>
      <c r="N8" s="70"/>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row>
    <row r="9" spans="1:231" s="14" customFormat="1" ht="15" hidden="1" customHeight="1" thickBot="1">
      <c r="A9" s="373"/>
      <c r="B9" s="1695" t="s">
        <v>4933</v>
      </c>
      <c r="C9" s="1696" t="s">
        <v>4934</v>
      </c>
      <c r="D9" s="1697">
        <v>45328</v>
      </c>
      <c r="E9" s="1698">
        <v>45338</v>
      </c>
      <c r="F9" s="712"/>
      <c r="G9" s="1702"/>
      <c r="H9" s="1702"/>
      <c r="I9" s="1702"/>
      <c r="J9" s="1702"/>
      <c r="K9" s="1702"/>
      <c r="L9" s="843"/>
      <c r="M9" s="70"/>
      <c r="N9" s="70"/>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row>
    <row r="10" spans="1:231" s="14" customFormat="1" ht="15" hidden="1" customHeight="1" thickTop="1">
      <c r="A10" s="435"/>
      <c r="B10" s="1962" t="s">
        <v>4935</v>
      </c>
      <c r="C10" s="1963" t="s">
        <v>1664</v>
      </c>
      <c r="D10" s="1964">
        <v>45581</v>
      </c>
      <c r="E10" s="1709" t="s">
        <v>1581</v>
      </c>
      <c r="F10" s="1965" t="s">
        <v>1824</v>
      </c>
      <c r="G10" s="1691" t="s">
        <v>4936</v>
      </c>
      <c r="H10" s="1693">
        <v>45604</v>
      </c>
      <c r="I10" s="1762">
        <v>45630</v>
      </c>
      <c r="J10" s="1762">
        <v>45635</v>
      </c>
      <c r="K10" s="1762">
        <v>45638</v>
      </c>
      <c r="L10" s="843"/>
      <c r="M10" s="70"/>
      <c r="N10" s="70"/>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row>
    <row r="11" spans="1:231" s="14" customFormat="1" ht="15" hidden="1" customHeight="1" thickBot="1">
      <c r="A11" s="435"/>
      <c r="B11" s="1966" t="s">
        <v>2079</v>
      </c>
      <c r="C11" s="1967" t="s">
        <v>4937</v>
      </c>
      <c r="D11" s="1968" t="s">
        <v>1581</v>
      </c>
      <c r="E11" s="1969" t="s">
        <v>1581</v>
      </c>
      <c r="F11" s="1970"/>
      <c r="G11" s="1702"/>
      <c r="H11" s="1961"/>
      <c r="I11" s="1762"/>
      <c r="J11" s="1762"/>
      <c r="K11" s="1762"/>
      <c r="L11" s="843"/>
      <c r="M11" s="70"/>
      <c r="N11" s="70"/>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row>
    <row r="12" spans="1:231" s="14" customFormat="1" ht="15" hidden="1" customHeight="1" thickTop="1">
      <c r="A12" s="373"/>
      <c r="B12" s="1687" t="s">
        <v>1513</v>
      </c>
      <c r="C12" s="1688" t="s">
        <v>1701</v>
      </c>
      <c r="D12" s="1688">
        <v>45673</v>
      </c>
      <c r="E12" s="1706">
        <v>45684</v>
      </c>
      <c r="F12" s="1707" t="s">
        <v>1573</v>
      </c>
      <c r="G12" s="1691" t="s">
        <v>4938</v>
      </c>
      <c r="H12" s="1694">
        <v>45681</v>
      </c>
      <c r="I12" s="2053">
        <v>45707</v>
      </c>
      <c r="J12" s="1762">
        <v>45712</v>
      </c>
      <c r="K12" s="1762">
        <v>45715</v>
      </c>
      <c r="L12" s="843"/>
      <c r="M12" s="70"/>
      <c r="N12" s="70"/>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row>
    <row r="13" spans="1:231" s="14" customFormat="1" ht="15" hidden="1" customHeight="1" thickBot="1">
      <c r="A13" s="373"/>
      <c r="B13" s="1714"/>
      <c r="C13" s="1708"/>
      <c r="D13" s="1708"/>
      <c r="E13" s="966"/>
      <c r="F13" s="1766"/>
      <c r="G13" s="1702"/>
      <c r="H13" s="1702"/>
      <c r="I13" s="1702"/>
      <c r="J13" s="1702"/>
      <c r="K13" s="1702"/>
      <c r="L13" s="843"/>
      <c r="M13" s="70"/>
      <c r="N13" s="70"/>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row>
    <row r="14" spans="1:231" s="14" customFormat="1" ht="15" hidden="1" customHeight="1" thickTop="1">
      <c r="A14" s="373"/>
      <c r="B14" s="1687" t="s">
        <v>1707</v>
      </c>
      <c r="C14" s="1688" t="s">
        <v>1708</v>
      </c>
      <c r="D14" s="1688">
        <v>45681</v>
      </c>
      <c r="E14" s="1706">
        <v>45692</v>
      </c>
      <c r="F14" s="1710" t="s">
        <v>4939</v>
      </c>
      <c r="G14" s="1691" t="s">
        <v>4940</v>
      </c>
      <c r="H14" s="1691">
        <v>45695</v>
      </c>
      <c r="I14" s="1769">
        <v>45721</v>
      </c>
      <c r="J14" s="1769">
        <v>45726</v>
      </c>
      <c r="K14" s="1769">
        <v>45729</v>
      </c>
      <c r="L14" s="843"/>
      <c r="M14" s="70"/>
      <c r="N14" s="70"/>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row>
    <row r="15" spans="1:231" s="14" customFormat="1" ht="15" hidden="1" customHeight="1" thickBot="1">
      <c r="A15" s="373"/>
      <c r="B15" s="1714"/>
      <c r="C15" s="1708"/>
      <c r="D15" s="1708"/>
      <c r="E15" s="966"/>
      <c r="F15" s="1766"/>
      <c r="G15" s="1702"/>
      <c r="H15" s="1702"/>
      <c r="I15" s="1702"/>
      <c r="J15" s="1702"/>
      <c r="K15" s="1702"/>
      <c r="L15" s="843"/>
      <c r="M15" s="70"/>
      <c r="N15" s="70"/>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row>
    <row r="16" spans="1:231" s="14" customFormat="1" ht="27.75" hidden="1" customHeight="1" thickTop="1">
      <c r="A16" s="373"/>
      <c r="B16" s="841"/>
      <c r="C16" s="842"/>
      <c r="D16" s="842"/>
      <c r="E16" s="843"/>
      <c r="F16" s="843"/>
      <c r="G16" s="843"/>
      <c r="H16" s="843"/>
      <c r="I16" s="843"/>
      <c r="J16" s="843"/>
      <c r="K16" s="843"/>
      <c r="L16" s="843"/>
      <c r="M16" s="70"/>
      <c r="N16" s="70"/>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row>
    <row r="17" spans="1:231" s="14" customFormat="1" ht="36.75" customHeight="1" thickBot="1">
      <c r="A17" s="373"/>
      <c r="B17" s="1748"/>
      <c r="C17" s="1749"/>
      <c r="D17" s="1750" t="s">
        <v>100</v>
      </c>
      <c r="E17" s="1751" t="s">
        <v>4887</v>
      </c>
      <c r="F17" s="1751" t="s">
        <v>4926</v>
      </c>
      <c r="G17" s="1751" t="s">
        <v>1718</v>
      </c>
      <c r="H17" s="1751" t="s">
        <v>4927</v>
      </c>
      <c r="I17" s="1751" t="s">
        <v>166</v>
      </c>
      <c r="J17" s="1774" t="s">
        <v>712</v>
      </c>
      <c r="K17" s="1751" t="s">
        <v>4928</v>
      </c>
      <c r="L17" s="1751" t="s">
        <v>1302</v>
      </c>
      <c r="M17" s="1751" t="s">
        <v>4941</v>
      </c>
      <c r="N17" s="70"/>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row>
    <row r="18" spans="1:231" s="14" customFormat="1" ht="15" customHeight="1" thickTop="1" thickBot="1">
      <c r="A18" s="373"/>
      <c r="B18" s="2111" t="s">
        <v>4891</v>
      </c>
      <c r="C18" s="2112" t="s">
        <v>4892</v>
      </c>
      <c r="D18" s="2113" t="s">
        <v>4190</v>
      </c>
      <c r="E18" s="2215"/>
      <c r="F18" s="1751"/>
      <c r="G18" s="1751"/>
      <c r="H18" s="1776" t="s">
        <v>3157</v>
      </c>
      <c r="I18" s="1776" t="s">
        <v>3709</v>
      </c>
      <c r="J18" s="1776" t="s">
        <v>4245</v>
      </c>
      <c r="K18" s="1776" t="s">
        <v>4804</v>
      </c>
      <c r="L18" s="1776" t="s">
        <v>4805</v>
      </c>
      <c r="M18" s="1776" t="s">
        <v>4942</v>
      </c>
      <c r="N18" s="70"/>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row>
    <row r="19" spans="1:231" s="14" customFormat="1" ht="15" customHeight="1" thickTop="1">
      <c r="A19" s="373"/>
      <c r="B19" s="2377" t="s">
        <v>1614</v>
      </c>
      <c r="C19" s="2378" t="s">
        <v>4943</v>
      </c>
      <c r="D19" s="2378" t="e">
        <f>#REF!+7</f>
        <v>#REF!</v>
      </c>
      <c r="E19" s="2380" t="e">
        <f>D19+14</f>
        <v>#REF!</v>
      </c>
      <c r="F19" s="2381" t="s">
        <v>4535</v>
      </c>
      <c r="G19" s="2382" t="s">
        <v>4944</v>
      </c>
      <c r="H19" s="2380" t="e">
        <f>#REF!+7</f>
        <v>#REF!</v>
      </c>
      <c r="I19" s="2379" t="e">
        <f>H19+18</f>
        <v>#REF!</v>
      </c>
      <c r="J19" s="2379" t="e">
        <f>H19+28</f>
        <v>#REF!</v>
      </c>
      <c r="K19" s="2379" t="e">
        <f>H19+33</f>
        <v>#REF!</v>
      </c>
      <c r="L19" s="2379" t="e">
        <f>H19+36</f>
        <v>#REF!</v>
      </c>
      <c r="M19" s="2379" t="e">
        <f>H19+39</f>
        <v>#REF!</v>
      </c>
      <c r="N19" s="70"/>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row>
    <row r="20" spans="1:231" s="14" customFormat="1" ht="15" customHeight="1" thickBot="1">
      <c r="A20" s="373"/>
      <c r="B20" s="2208"/>
      <c r="C20" s="2122"/>
      <c r="D20" s="2122"/>
      <c r="E20" s="966"/>
      <c r="F20" s="2142"/>
      <c r="G20" s="2251"/>
      <c r="H20" s="712"/>
      <c r="I20" s="712"/>
      <c r="J20" s="712"/>
      <c r="K20" s="712"/>
      <c r="L20" s="712"/>
      <c r="M20" s="712"/>
      <c r="N20" s="70"/>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row>
    <row r="21" spans="1:231" s="14" customFormat="1" ht="20.25" thickTop="1">
      <c r="A21" s="373"/>
      <c r="B21" s="4631" t="s">
        <v>112</v>
      </c>
      <c r="C21" s="4631"/>
      <c r="D21" s="4631"/>
      <c r="E21" s="4631"/>
      <c r="F21" s="4631"/>
      <c r="G21" s="4631"/>
      <c r="H21" s="4631"/>
      <c r="I21" s="948"/>
      <c r="J21" s="948"/>
      <c r="K21" s="949"/>
      <c r="L21" s="843"/>
      <c r="M21" s="843"/>
      <c r="N21" s="70"/>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row>
    <row r="22" spans="1:231" s="14" customFormat="1" ht="19.5">
      <c r="A22" s="369"/>
      <c r="B22" s="70"/>
      <c r="C22" s="70"/>
      <c r="D22" s="70"/>
      <c r="E22" s="70"/>
      <c r="F22" s="70"/>
      <c r="G22" s="70"/>
      <c r="H22" s="70"/>
      <c r="I22" s="70"/>
      <c r="J22" s="70"/>
      <c r="K22" s="70"/>
      <c r="L22" s="70"/>
      <c r="M22" s="70"/>
      <c r="N22" s="70"/>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row>
    <row r="23" spans="1:231" s="30" customFormat="1" ht="14.25">
      <c r="A23" s="370"/>
      <c r="B23" s="209" t="s">
        <v>0</v>
      </c>
      <c r="C23" s="69"/>
      <c r="D23" s="845" t="s">
        <v>1973</v>
      </c>
      <c r="E23" s="70"/>
      <c r="F23" s="70" t="s">
        <v>38</v>
      </c>
      <c r="G23" s="70"/>
      <c r="H23" s="69"/>
      <c r="I23" s="69"/>
      <c r="J23" s="70" t="s">
        <v>65</v>
      </c>
      <c r="K23" s="70" t="str">
        <f>'HOW TO-&gt;'!$B$136</f>
        <v>6011 2413</v>
      </c>
      <c r="L23" s="70"/>
      <c r="M23" s="60"/>
      <c r="N23" s="69"/>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row>
    <row r="24" spans="1:231" s="30" customFormat="1" ht="14.25">
      <c r="A24" s="370"/>
      <c r="B24" s="79" t="s">
        <v>1</v>
      </c>
      <c r="C24" s="69"/>
      <c r="D24" s="252" t="s">
        <v>1974</v>
      </c>
      <c r="E24" s="70"/>
      <c r="F24" s="69" t="s">
        <v>1975</v>
      </c>
      <c r="G24" s="69"/>
      <c r="H24" s="252" t="s">
        <v>41</v>
      </c>
      <c r="I24" s="69"/>
      <c r="J24" s="69" t="s">
        <v>67</v>
      </c>
      <c r="K24" s="69"/>
      <c r="L24" s="226" t="s">
        <v>68</v>
      </c>
      <c r="M24" s="60"/>
      <c r="N24" s="69"/>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row>
    <row r="25" spans="1:231" s="29" customFormat="1" ht="14.25">
      <c r="A25" s="370"/>
      <c r="B25" s="79"/>
      <c r="C25" s="69"/>
      <c r="D25" s="252"/>
      <c r="E25" s="60"/>
      <c r="F25" s="69"/>
      <c r="G25" s="69"/>
      <c r="H25" s="252"/>
      <c r="I25" s="69"/>
      <c r="J25" s="69" t="str">
        <f>'HOW TO-&gt;'!$A$138</f>
        <v>PERMIT</v>
      </c>
      <c r="K25" s="69"/>
      <c r="L25" s="2204" t="str">
        <f>'HOW TO-&gt;'!$C$138</f>
        <v>SG094-SinPermit@msc.com</v>
      </c>
      <c r="M25" s="60"/>
      <c r="N25" s="60"/>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row>
    <row r="26" spans="1:231" s="29" customFormat="1" ht="14.25">
      <c r="A26" s="371"/>
      <c r="B26" s="77">
        <f>'HOW TO-&gt;'!$A$105</f>
        <v>0</v>
      </c>
      <c r="C26" s="77">
        <f>'HOW TO-&gt;'!$B$105</f>
        <v>0</v>
      </c>
      <c r="D26" s="64">
        <f>'HOW TO-&gt;'!$C$105</f>
        <v>0</v>
      </c>
      <c r="E26" s="60"/>
      <c r="F26" s="77" t="str">
        <f>'HOW TO-&gt;'!$A$124</f>
        <v>ROBERT CHIA</v>
      </c>
      <c r="G26" s="77" t="str">
        <f>'HOW TO-&gt;'!$B$124</f>
        <v>6011 0564</v>
      </c>
      <c r="H26" s="64" t="str">
        <f>'HOW TO-&gt;'!$C$124</f>
        <v>robert.chia@msc.com</v>
      </c>
      <c r="I26" s="60"/>
      <c r="J26" s="77" t="str">
        <f>'HOW TO-&gt;'!$A$139</f>
        <v>RAYNAR ANG</v>
      </c>
      <c r="K26" s="77" t="str">
        <f>'HOW TO-&gt;'!$B$139</f>
        <v>6011 2358</v>
      </c>
      <c r="L26" s="64" t="str">
        <f>'HOW TO-&gt;'!$C$139</f>
        <v>raynar.ang@msc.com</v>
      </c>
      <c r="M26" s="60"/>
      <c r="N26" s="60"/>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row>
    <row r="27" spans="1:231" s="29" customFormat="1" ht="14.25">
      <c r="A27" s="370"/>
      <c r="B27" s="77" t="str">
        <f>'HOW TO-&gt;'!$A$107</f>
        <v>PHOEBE HUANG</v>
      </c>
      <c r="C27" s="77" t="str">
        <f>'HOW TO-&gt;'!$B$107</f>
        <v>6011 0562</v>
      </c>
      <c r="D27" s="64" t="str">
        <f>'HOW TO-&gt;'!$C$107</f>
        <v>phoebe.huang@msc.com</v>
      </c>
      <c r="E27" s="60"/>
      <c r="F27" s="77" t="str">
        <f>'HOW TO-&gt;'!$A$125</f>
        <v>S. Y. LIEW</v>
      </c>
      <c r="G27" s="77" t="str">
        <f>'HOW TO-&gt;'!$B$125</f>
        <v>6011 2348</v>
      </c>
      <c r="H27" s="64" t="str">
        <f>'HOW TO-&gt;'!$C$125</f>
        <v>seoyi.liew@msc.com</v>
      </c>
      <c r="I27" s="60"/>
      <c r="J27" s="77" t="str">
        <f>'HOW TO-&gt;'!$A$140</f>
        <v>KAI SIANG</v>
      </c>
      <c r="K27" s="77" t="str">
        <f>'HOW TO-&gt;'!$B$140</f>
        <v>6011 2356</v>
      </c>
      <c r="L27" s="64" t="str">
        <f>'HOW TO-&gt;'!$C$140</f>
        <v>kaisiang.lim@msc.com</v>
      </c>
      <c r="M27" s="60"/>
      <c r="N27" s="60"/>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row>
    <row r="28" spans="1:231" s="29" customFormat="1" ht="14.25">
      <c r="A28" s="370"/>
      <c r="B28" s="77" t="str">
        <f>'HOW TO-&gt;'!$A$108</f>
        <v>SHERWIN LIM</v>
      </c>
      <c r="C28" s="77" t="str">
        <f>'HOW TO-&gt;'!$B$108</f>
        <v>6011 2395</v>
      </c>
      <c r="D28" s="64" t="str">
        <f>'HOW TO-&gt;'!$C$108</f>
        <v>sherwin.lim@msc.com</v>
      </c>
      <c r="E28" s="60"/>
      <c r="F28" s="77" t="str">
        <f>'HOW TO-&gt;'!$A$126</f>
        <v>SHARON KOH</v>
      </c>
      <c r="G28" s="77" t="str">
        <f>'HOW TO-&gt;'!$B$126</f>
        <v>6011 2349</v>
      </c>
      <c r="H28" s="64" t="str">
        <f>'HOW TO-&gt;'!$C$126</f>
        <v>sharon.koh@msc.com</v>
      </c>
      <c r="I28" s="60"/>
      <c r="J28" s="77" t="str">
        <f>'HOW TO-&gt;'!$A$141</f>
        <v>DEWI</v>
      </c>
      <c r="K28" s="77" t="str">
        <f>'HOW TO-&gt;'!$B$141</f>
        <v>6011 2354</v>
      </c>
      <c r="L28" s="64" t="str">
        <f>'HOW TO-&gt;'!$C$141</f>
        <v>dewi.ratnah@msc.com</v>
      </c>
      <c r="M28" s="60"/>
      <c r="N28" s="60"/>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row>
    <row r="29" spans="1:231" s="29" customFormat="1" ht="14.25">
      <c r="A29" s="370"/>
      <c r="B29" s="77" t="str">
        <f>'HOW TO-&gt;'!$A$106</f>
        <v>NATALIE LEW</v>
      </c>
      <c r="C29" s="77" t="str">
        <f>'HOW TO-&gt;'!$B$106</f>
        <v>6011 2399</v>
      </c>
      <c r="D29" s="64" t="str">
        <f>'HOW TO-&gt;'!$C$106</f>
        <v>natalie.lew@msc.com</v>
      </c>
      <c r="E29" s="60"/>
      <c r="F29" s="77" t="str">
        <f>'HOW TO-&gt;'!$A$127</f>
        <v>ANGELIA LAU</v>
      </c>
      <c r="G29" s="77" t="str">
        <f>'HOW TO-&gt;'!$B$127</f>
        <v>6011 2346</v>
      </c>
      <c r="H29" s="64" t="str">
        <f>'HOW TO-&gt;'!$C$127</f>
        <v>angelia.lau@msc.com</v>
      </c>
      <c r="I29" s="60"/>
      <c r="J29" s="77" t="str">
        <f>'HOW TO-&gt;'!$A$142</f>
        <v>YU TING</v>
      </c>
      <c r="K29" s="77" t="str">
        <f>'HOW TO-&gt;'!$B$142</f>
        <v>6011 2359</v>
      </c>
      <c r="L29" s="64" t="str">
        <f>'HOW TO-&gt;'!$C$142</f>
        <v>yuting.luo@msc.com</v>
      </c>
      <c r="M29" s="60"/>
      <c r="N29" s="60"/>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row>
    <row r="30" spans="1:231" s="29" customFormat="1" ht="14.25">
      <c r="A30" s="370"/>
      <c r="B30" s="77" t="str">
        <f>'HOW TO-&gt;'!$A$109</f>
        <v>CHOK KAR HEE</v>
      </c>
      <c r="C30" s="77" t="str">
        <f>'HOW TO-&gt;'!$B$109</f>
        <v>6011 2397</v>
      </c>
      <c r="D30" s="64" t="str">
        <f>'HOW TO-&gt;'!$C$109</f>
        <v>karhee.chok@msc.com</v>
      </c>
      <c r="E30" s="60"/>
      <c r="F30" s="77" t="str">
        <f>'HOW TO-&gt;'!$A$128</f>
        <v>NOOR AFNINDAH</v>
      </c>
      <c r="G30" s="77" t="str">
        <f>'HOW TO-&gt;'!$B$128</f>
        <v>6011 2347</v>
      </c>
      <c r="H30" s="64" t="str">
        <f>'HOW TO-&gt;'!$C$128</f>
        <v>noor.afnindah@msc.com</v>
      </c>
      <c r="I30" s="60"/>
      <c r="J30" s="77" t="str">
        <f>'HOW TO-&gt;'!$A$143</f>
        <v>SHAN SHAN</v>
      </c>
      <c r="K30" s="77" t="str">
        <f>'HOW TO-&gt;'!$B$143</f>
        <v>6011 2353</v>
      </c>
      <c r="L30" s="64" t="str">
        <f>'HOW TO-&gt;'!$C$143</f>
        <v>shanshan.chin@msc.com</v>
      </c>
      <c r="M30" s="60"/>
      <c r="N30" s="6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row>
    <row r="31" spans="1:231" s="29" customFormat="1" ht="14.25">
      <c r="A31" s="370"/>
      <c r="B31" s="77" t="str">
        <f>'HOW TO-&gt;'!$A$115</f>
        <v>YURIKO KHOO</v>
      </c>
      <c r="C31" s="77" t="str">
        <f>'HOW TO-&gt;'!$B$115</f>
        <v>6011 2402</v>
      </c>
      <c r="D31" s="64" t="str">
        <f>'HOW TO-&gt;'!$C$115</f>
        <v>yuriko.k@msc.com</v>
      </c>
      <c r="E31" s="60"/>
      <c r="F31" s="77" t="str">
        <f>'HOW TO-&gt;'!$A$129</f>
        <v>NG CHING WEI</v>
      </c>
      <c r="G31" s="77" t="str">
        <f>'HOW TO-&gt;'!$B$129</f>
        <v>6011 2404</v>
      </c>
      <c r="H31" s="64" t="str">
        <f>'HOW TO-&gt;'!$C$129</f>
        <v>chingwei.ng@msc.com</v>
      </c>
      <c r="I31" s="60"/>
      <c r="J31" s="77" t="str">
        <f>'HOW TO-&gt;'!$A$144</f>
        <v>EUNICE</v>
      </c>
      <c r="K31" s="77" t="str">
        <f>'HOW TO-&gt;'!$B$144</f>
        <v>6011 2355</v>
      </c>
      <c r="L31" s="64" t="str">
        <f>'HOW TO-&gt;'!$C$144</f>
        <v>eunice.chan@msc.com</v>
      </c>
      <c r="M31" s="60"/>
      <c r="N31" s="60"/>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row>
    <row r="32" spans="1:231" s="29" customFormat="1" ht="14.25">
      <c r="A32" s="370"/>
      <c r="B32" s="77" t="str">
        <f>'HOW TO-&gt;'!$A$113</f>
        <v>LAWRENCE ANG (CROSS-TRADE)</v>
      </c>
      <c r="C32" s="77" t="str">
        <f>'HOW TO-&gt;'!$B$113</f>
        <v>6011 2400</v>
      </c>
      <c r="D32" s="64" t="str">
        <f>'HOW TO-&gt;'!$C$113</f>
        <v>lawrence.ang@msc.com</v>
      </c>
      <c r="E32" s="60"/>
      <c r="F32" s="77" t="str">
        <f>'HOW TO-&gt;'!$A$130</f>
        <v>ZOEY ONG</v>
      </c>
      <c r="G32" s="77" t="str">
        <f>'HOW TO-&gt;'!$B$130</f>
        <v>6011 2424</v>
      </c>
      <c r="H32" s="64" t="str">
        <f>'HOW TO-&gt;'!$C$130</f>
        <v>zoey.ong@msc.com</v>
      </c>
      <c r="I32" s="60"/>
      <c r="J32" s="77" t="str">
        <f>'HOW TO-&gt;'!$A$145</f>
        <v>HAZEL</v>
      </c>
      <c r="K32" s="77" t="str">
        <f>'HOW TO-&gt;'!$B$145</f>
        <v>6011 2435</v>
      </c>
      <c r="L32" s="64" t="str">
        <f>'HOW TO-&gt;'!$C$145</f>
        <v>hazel.toh@msc.com</v>
      </c>
      <c r="M32" s="60"/>
      <c r="N32" s="60"/>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row>
    <row r="33" spans="1:231" s="29" customFormat="1" ht="14.25">
      <c r="A33" s="370"/>
      <c r="B33" s="77" t="str">
        <f>'HOW TO-&gt;'!$A$112</f>
        <v>SUE ANN SOON</v>
      </c>
      <c r="C33" s="77" t="str">
        <f>'HOW TO-&gt;'!$B$112</f>
        <v>6011 2327</v>
      </c>
      <c r="D33" s="64" t="str">
        <f>'HOW TO-&gt;'!$C$112</f>
        <v>sueann.soon@msc.com</v>
      </c>
      <c r="E33" s="60"/>
      <c r="F33" s="77" t="str">
        <f>'HOW TO-&gt;'!$A$131</f>
        <v>.</v>
      </c>
      <c r="G33" s="77" t="str">
        <f>'HOW TO-&gt;'!$B$131</f>
        <v>.</v>
      </c>
      <c r="H33" s="64" t="str">
        <f>'HOW TO-&gt;'!$C$131</f>
        <v>.</v>
      </c>
      <c r="I33" s="60"/>
      <c r="J33" s="77">
        <f>'HOW TO-&gt;'!$A$146</f>
        <v>0</v>
      </c>
      <c r="K33" s="77">
        <f>'HOW TO-&gt;'!$B$146</f>
        <v>0</v>
      </c>
      <c r="L33" s="64">
        <f>'HOW TO-&gt;'!$C$146</f>
        <v>0</v>
      </c>
      <c r="M33" s="60"/>
      <c r="N33" s="60"/>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row>
    <row r="34" spans="1:231" s="29" customFormat="1" ht="14.25">
      <c r="A34" s="370"/>
      <c r="B34" s="77" t="str">
        <f>'HOW TO-&gt;'!$A$114</f>
        <v>DARIUS ONG</v>
      </c>
      <c r="C34" s="77" t="str">
        <f>'HOW TO-&gt;'!$B$114</f>
        <v>6011 2396</v>
      </c>
      <c r="D34" s="64" t="str">
        <f>'HOW TO-&gt;'!$C$114</f>
        <v>darius.ong@msc.com</v>
      </c>
      <c r="E34" s="60"/>
      <c r="F34" s="77">
        <f>'HOW TO-&gt;'!$A$132</f>
        <v>0</v>
      </c>
      <c r="G34" s="77">
        <f>'HOW TO-&gt;'!$B$132</f>
        <v>0</v>
      </c>
      <c r="H34" s="64">
        <f>'HOW TO-&gt;'!$C$132</f>
        <v>0</v>
      </c>
      <c r="I34" s="60"/>
      <c r="J34" s="77">
        <f>'HOW TO-&gt;'!$A$147</f>
        <v>0</v>
      </c>
      <c r="K34" s="77">
        <f>'HOW TO-&gt;'!$B$147</f>
        <v>0</v>
      </c>
      <c r="L34" s="64">
        <f>'HOW TO-&gt;'!$C$147</f>
        <v>0</v>
      </c>
      <c r="M34" s="60"/>
      <c r="N34" s="60"/>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row>
    <row r="35" spans="1:231">
      <c r="B35" s="77" t="str">
        <f>'HOW TO-&gt;'!$A$110</f>
        <v>LEWIS SOH</v>
      </c>
      <c r="C35" s="77" t="str">
        <f>'HOW TO-&gt;'!$B$110</f>
        <v>6011 7905</v>
      </c>
      <c r="D35" s="64" t="str">
        <f>'HOW TO-&gt;'!$C$110</f>
        <v>lewis.soh@msc.com</v>
      </c>
      <c r="E35" s="60"/>
      <c r="F35" s="60"/>
      <c r="G35" s="81"/>
      <c r="H35" s="226"/>
      <c r="I35" s="60"/>
      <c r="J35" s="77">
        <f>'HOW TO-&gt;'!$A$148</f>
        <v>0</v>
      </c>
      <c r="K35" s="77">
        <f>'HOW TO-&gt;'!$B$148</f>
        <v>0</v>
      </c>
      <c r="L35" s="64">
        <f>'HOW TO-&gt;'!$C$148</f>
        <v>0</v>
      </c>
      <c r="M35" s="60"/>
      <c r="N35" s="60"/>
    </row>
    <row r="36" spans="1:231">
      <c r="B36" s="77" t="str">
        <f>'HOW TO-&gt;'!$A$111</f>
        <v xml:space="preserve">MELVIN TAN </v>
      </c>
      <c r="C36" s="77" t="str">
        <f>'HOW TO-&gt;'!$B$111</f>
        <v>6011 0561</v>
      </c>
      <c r="D36" s="64" t="str">
        <f>'HOW TO-&gt;'!$C$111</f>
        <v>melvin.tan@msc.com</v>
      </c>
      <c r="E36" s="60"/>
      <c r="F36" s="60"/>
      <c r="G36" s="81"/>
      <c r="H36" s="81"/>
      <c r="I36" s="226"/>
      <c r="J36" s="77"/>
      <c r="K36" s="77"/>
      <c r="L36" s="64"/>
      <c r="M36" s="60"/>
      <c r="N36" s="60"/>
    </row>
    <row r="37" spans="1:231">
      <c r="B37" s="77">
        <f>'HOW TO-&gt;'!$A$118</f>
        <v>0</v>
      </c>
      <c r="C37" s="77">
        <f>'HOW TO-&gt;'!$B$118</f>
        <v>0</v>
      </c>
      <c r="D37" s="64">
        <f>'HOW TO-&gt;'!$C$118</f>
        <v>0</v>
      </c>
      <c r="E37" s="60"/>
      <c r="F37" s="60"/>
      <c r="G37" s="60"/>
      <c r="H37" s="60"/>
      <c r="I37" s="60"/>
      <c r="J37" s="60"/>
      <c r="K37" s="60"/>
      <c r="L37" s="60"/>
      <c r="M37" s="60"/>
      <c r="N37" s="60"/>
    </row>
    <row r="38" spans="1:231">
      <c r="B38" s="77" t="str">
        <f>'HOW TO-&gt;'!$A$119</f>
        <v xml:space="preserve">MAIN LINE  </v>
      </c>
      <c r="C38" s="77" t="str">
        <f>'HOW TO-&gt;'!$B$119</f>
        <v>6011 2424</v>
      </c>
      <c r="D38" s="64">
        <f>'HOW TO-&gt;'!$C$119</f>
        <v>0</v>
      </c>
      <c r="E38" s="60"/>
      <c r="F38" s="60"/>
      <c r="G38" s="60"/>
      <c r="H38" s="60"/>
      <c r="I38" s="60"/>
      <c r="J38" s="60"/>
      <c r="K38" s="60"/>
      <c r="L38" s="60"/>
      <c r="M38" s="60"/>
      <c r="N38" s="60"/>
    </row>
    <row r="39" spans="1:231">
      <c r="B39" s="77">
        <f>'HOW TO-&gt;'!$A$120</f>
        <v>0</v>
      </c>
      <c r="C39" s="77">
        <f>'HOW TO-&gt;'!$B$120</f>
        <v>0</v>
      </c>
      <c r="D39" s="64">
        <f>'HOW TO-&gt;'!$C$120</f>
        <v>0</v>
      </c>
      <c r="E39" s="60"/>
      <c r="F39" s="60"/>
      <c r="G39" s="60"/>
      <c r="H39" s="60"/>
      <c r="I39" s="60"/>
      <c r="J39" s="60"/>
      <c r="K39" s="60"/>
      <c r="L39" s="60"/>
      <c r="M39" s="60"/>
      <c r="N39" s="60"/>
    </row>
    <row r="40" spans="1:231">
      <c r="B40" s="60"/>
      <c r="C40" s="60"/>
      <c r="D40" s="60"/>
      <c r="E40" s="60"/>
      <c r="F40" s="60"/>
      <c r="G40" s="60"/>
      <c r="H40" s="60"/>
      <c r="I40" s="60"/>
      <c r="J40" s="60"/>
      <c r="K40" s="60"/>
      <c r="L40" s="60"/>
      <c r="M40" s="60"/>
      <c r="N40" s="60"/>
    </row>
    <row r="41" spans="1:231">
      <c r="B41" s="60"/>
      <c r="C41" s="60"/>
      <c r="D41" s="60"/>
      <c r="E41" s="60"/>
      <c r="F41" s="60"/>
      <c r="G41" s="60"/>
      <c r="H41" s="60"/>
      <c r="I41" s="60"/>
      <c r="J41" s="60"/>
      <c r="K41" s="60"/>
      <c r="L41" s="60"/>
      <c r="M41" s="60"/>
      <c r="N41" s="60"/>
    </row>
    <row r="42" spans="1:231">
      <c r="B42" s="60"/>
      <c r="C42" s="60"/>
      <c r="D42" s="60"/>
      <c r="E42" s="60"/>
      <c r="F42" s="60"/>
      <c r="G42" s="60"/>
      <c r="H42" s="60"/>
      <c r="I42" s="60"/>
      <c r="J42" s="60"/>
      <c r="K42" s="60"/>
      <c r="L42" s="60"/>
      <c r="M42" s="60"/>
      <c r="N42" s="60"/>
    </row>
    <row r="43" spans="1:231">
      <c r="B43" s="60" t="s">
        <v>1976</v>
      </c>
      <c r="C43" s="60"/>
      <c r="D43" s="60"/>
      <c r="E43" s="60"/>
      <c r="F43" s="60"/>
      <c r="G43" s="60"/>
      <c r="H43" s="60"/>
      <c r="I43" s="60"/>
      <c r="J43" s="60"/>
      <c r="K43" s="60"/>
      <c r="L43" s="60"/>
      <c r="M43" s="60"/>
      <c r="N43" s="60"/>
    </row>
    <row r="44" spans="1:231">
      <c r="B44" s="60"/>
      <c r="C44" s="60"/>
      <c r="D44" s="60"/>
      <c r="E44" s="60"/>
      <c r="F44" s="60"/>
      <c r="G44" s="60"/>
      <c r="H44" s="60"/>
      <c r="I44" s="60"/>
      <c r="J44" s="60"/>
      <c r="K44" s="60"/>
      <c r="L44" s="60"/>
      <c r="M44" s="60"/>
      <c r="N44" s="60"/>
    </row>
    <row r="45" spans="1:231">
      <c r="B45" s="60"/>
      <c r="C45" s="60"/>
      <c r="D45" s="60"/>
      <c r="E45" s="60"/>
      <c r="F45" s="60"/>
      <c r="G45" s="60"/>
      <c r="H45" s="60"/>
      <c r="I45" s="60"/>
      <c r="J45" s="60"/>
      <c r="K45" s="60"/>
      <c r="L45" s="60"/>
      <c r="M45" s="60"/>
      <c r="N45" s="60"/>
    </row>
    <row r="46" spans="1:231">
      <c r="B46" s="60"/>
      <c r="C46" s="60"/>
      <c r="D46" s="60"/>
      <c r="E46" s="60"/>
      <c r="F46" s="60"/>
      <c r="G46" s="60"/>
      <c r="H46" s="60"/>
      <c r="I46" s="60"/>
      <c r="J46" s="60"/>
      <c r="K46" s="60"/>
      <c r="L46" s="60"/>
      <c r="M46" s="60"/>
      <c r="N46" s="60"/>
    </row>
    <row r="47" spans="1:231">
      <c r="B47" s="60"/>
      <c r="C47" s="60"/>
      <c r="D47" s="60"/>
      <c r="E47" s="60"/>
      <c r="F47" s="60"/>
      <c r="G47" s="60"/>
      <c r="H47" s="60"/>
      <c r="I47" s="60"/>
      <c r="J47" s="60"/>
      <c r="K47" s="60"/>
      <c r="L47" s="60"/>
      <c r="M47" s="60"/>
      <c r="N47" s="60"/>
    </row>
    <row r="48" spans="1:231">
      <c r="B48" s="60"/>
      <c r="C48" s="60"/>
      <c r="D48" s="60"/>
      <c r="E48" s="60"/>
      <c r="F48" s="60"/>
      <c r="G48" s="60"/>
      <c r="H48" s="60"/>
      <c r="I48" s="60"/>
      <c r="J48" s="60"/>
      <c r="K48" s="60"/>
      <c r="L48" s="60"/>
      <c r="M48" s="60"/>
      <c r="N48" s="60"/>
    </row>
    <row r="49" spans="2:14">
      <c r="B49" s="60"/>
      <c r="C49" s="60"/>
      <c r="D49" s="60"/>
      <c r="E49" s="60"/>
      <c r="F49" s="60"/>
      <c r="G49" s="60"/>
      <c r="H49" s="60"/>
      <c r="I49" s="60"/>
      <c r="J49" s="60"/>
      <c r="K49" s="60"/>
      <c r="L49" s="60"/>
      <c r="M49" s="60"/>
      <c r="N49" s="60"/>
    </row>
    <row r="50" spans="2:14">
      <c r="B50" s="60"/>
      <c r="C50" s="60"/>
      <c r="D50" s="60"/>
      <c r="E50" s="60"/>
      <c r="F50" s="60"/>
      <c r="G50" s="60"/>
      <c r="H50" s="60"/>
      <c r="I50" s="60"/>
      <c r="J50" s="60"/>
      <c r="K50" s="60"/>
      <c r="L50" s="60"/>
      <c r="M50" s="60"/>
      <c r="N50" s="60"/>
    </row>
    <row r="51" spans="2:14">
      <c r="B51" s="60"/>
      <c r="C51" s="60"/>
      <c r="D51" s="60"/>
      <c r="E51" s="60"/>
      <c r="F51" s="60"/>
      <c r="G51" s="60"/>
      <c r="H51" s="60"/>
      <c r="I51" s="60"/>
      <c r="J51" s="60"/>
      <c r="K51" s="60"/>
      <c r="L51" s="60"/>
      <c r="M51" s="60"/>
      <c r="N51" s="60"/>
    </row>
    <row r="52" spans="2:14">
      <c r="B52" s="60"/>
      <c r="C52" s="60"/>
      <c r="D52" s="60"/>
      <c r="E52" s="60"/>
      <c r="F52" s="60"/>
      <c r="G52" s="60"/>
      <c r="H52" s="60"/>
      <c r="I52" s="60"/>
      <c r="J52" s="60"/>
      <c r="K52" s="60"/>
      <c r="L52" s="60"/>
      <c r="M52" s="60"/>
      <c r="N52" s="60"/>
    </row>
    <row r="53" spans="2:14">
      <c r="B53" s="60"/>
      <c r="C53" s="60"/>
      <c r="D53" s="60"/>
      <c r="E53" s="60"/>
      <c r="F53" s="60"/>
      <c r="G53" s="60"/>
      <c r="H53" s="60"/>
      <c r="I53" s="60"/>
      <c r="J53" s="60"/>
      <c r="K53" s="60"/>
      <c r="L53" s="60"/>
      <c r="M53" s="60"/>
      <c r="N53" s="60"/>
    </row>
    <row r="54" spans="2:14">
      <c r="B54" s="60"/>
      <c r="C54" s="60"/>
      <c r="D54" s="60"/>
      <c r="E54" s="60"/>
      <c r="F54" s="60"/>
      <c r="G54" s="60"/>
      <c r="H54" s="60"/>
      <c r="I54" s="60"/>
      <c r="J54" s="60"/>
      <c r="K54" s="60"/>
      <c r="L54" s="60"/>
      <c r="M54" s="60"/>
      <c r="N54" s="60"/>
    </row>
    <row r="55" spans="2:14">
      <c r="B55" s="60"/>
      <c r="C55" s="60"/>
      <c r="D55" s="60"/>
      <c r="E55" s="60"/>
      <c r="F55" s="60"/>
      <c r="G55" s="60"/>
      <c r="H55" s="60"/>
      <c r="I55" s="60"/>
      <c r="J55" s="60"/>
      <c r="K55" s="60"/>
      <c r="L55" s="60"/>
      <c r="M55" s="60"/>
      <c r="N55" s="60"/>
    </row>
  </sheetData>
  <sheetProtection formatCells="0"/>
  <customSheetViews>
    <customSheetView guid="{25211047-2AA7-431D-8637-AA6183637E8E}" scale="85" hiddenRows="1">
      <selection activeCell="J36" sqref="J36"/>
      <pageMargins left="0" right="0" top="0" bottom="0" header="0" footer="0"/>
      <pageSetup paperSize="9" orientation="portrait" r:id="rId1"/>
      <headerFooter>
        <oddFooter>&amp;L&amp;1#&amp;"Calibri"&amp;10&amp;K000000Sensitivity: Internal</oddFooter>
      </headerFooter>
    </customSheetView>
    <customSheetView guid="{B0B43395-6E32-4DB3-A2D8-DD2362C77F4F}" scale="85" hiddenRows="1">
      <selection activeCell="J36" sqref="J36"/>
      <pageMargins left="0" right="0" top="0" bottom="0" header="0" footer="0"/>
      <pageSetup paperSize="9" orientation="portrait" r:id="rId2"/>
      <headerFooter>
        <oddFooter>&amp;L&amp;1#&amp;"Calibri"&amp;10&amp;K000000Sensitivity: Internal</oddFooter>
      </headerFooter>
    </customSheetView>
    <customSheetView guid="{82E65AA3-5988-4ED4-A56D-19D1BA591355}">
      <selection activeCell="A40" sqref="A40:XFD41"/>
      <pageMargins left="0" right="0" top="0" bottom="0" header="0" footer="0"/>
      <pageSetup paperSize="9" orientation="portrait" verticalDpi="0" r:id="rId3"/>
      <headerFooter>
        <oddFooter>&amp;L&amp;1#&amp;"Calibri"&amp;10 Sensitivity: Internal</oddFooter>
      </headerFooter>
    </customSheetView>
    <customSheetView guid="{999D0099-E3FC-46FC-839A-D58F693EE82E}">
      <selection activeCell="G15" sqref="G15"/>
      <pageMargins left="0" right="0" top="0" bottom="0" header="0" footer="0"/>
      <pageSetup paperSize="9" orientation="portrait" verticalDpi="0" r:id="rId4"/>
      <headerFooter>
        <oddFooter>&amp;L&amp;1#&amp;"Calibri"&amp;10 Sensitivity: Internal</oddFooter>
      </headerFooter>
    </customSheetView>
    <customSheetView guid="{834388B3-D1C0-4496-81CB-D8907F6C94B1}">
      <selection activeCell="F15" sqref="F15"/>
      <pageMargins left="0" right="0" top="0" bottom="0" header="0" footer="0"/>
      <pageSetup paperSize="9" orientation="portrait" verticalDpi="0" r:id="rId5"/>
      <headerFooter>
        <oddFooter>&amp;L&amp;1#&amp;"Calibri"&amp;10 Sensitivity: Internal</oddFooter>
      </headerFooter>
    </customSheetView>
    <customSheetView guid="{C9B667F6-80E0-402E-8E37-77C446D41929}" scale="85" topLeftCell="A16">
      <selection activeCell="F38" sqref="F38"/>
      <pageMargins left="0" right="0" top="0" bottom="0" header="0" footer="0"/>
      <pageSetup paperSize="9" orientation="portrait" verticalDpi="0" r:id="rId6"/>
      <headerFooter>
        <oddFooter>&amp;L&amp;1#&amp;"Calibri"&amp;10&amp;K000000Sensitivity: Internal</oddFooter>
      </headerFooter>
    </customSheetView>
    <customSheetView guid="{F64DF93A-0CD5-4665-A448-613906F88C7C}" scale="85" hiddenRows="1" topLeftCell="A38">
      <selection activeCell="F57" sqref="F57"/>
      <pageMargins left="0" right="0" top="0" bottom="0" header="0" footer="0"/>
      <pageSetup paperSize="9" orientation="portrait" r:id="rId7"/>
      <headerFooter>
        <oddFooter>&amp;L&amp;1#&amp;"Calibri"&amp;10&amp;K000000Sensitivity: Internal</oddFooter>
      </headerFooter>
    </customSheetView>
    <customSheetView guid="{D8AE3607-C68D-4DD7-8BE1-F63EA4A613B4}" scale="85" hiddenRows="1">
      <selection activeCell="J36" sqref="J36"/>
      <pageMargins left="0" right="0" top="0" bottom="0" header="0" footer="0"/>
      <pageSetup paperSize="9" orientation="portrait" r:id="rId8"/>
      <headerFooter>
        <oddFooter>&amp;L&amp;1#&amp;"Calibri"&amp;10&amp;K000000Sensitivity: Internal</oddFooter>
      </headerFooter>
    </customSheetView>
  </customSheetViews>
  <mergeCells count="1">
    <mergeCell ref="B21:H21"/>
  </mergeCells>
  <hyperlinks>
    <hyperlink ref="H24" display="custsvc@msca.com.sg" xr:uid="{C9F0F162-6527-4513-B5C9-EFCE7A417ADB}"/>
    <hyperlink ref="L24" display="sinexp@msca.com.sg" xr:uid="{7A67FF98-FC27-408D-80EE-492BC1CE7D71}"/>
    <hyperlink ref="D23" r:id="rId9" xr:uid="{176D63E3-0F06-4697-94A2-B43B000A62F2}"/>
    <hyperlink ref="D24" display="mktg-dept@msca.com.sg" xr:uid="{BD1137A0-8421-421E-A1DB-E649BC992DEA}"/>
  </hyperlinks>
  <pageMargins left="0.7" right="0.7" top="0.75" bottom="0.75" header="0.3" footer="0.3"/>
  <pageSetup paperSize="9" orientation="portrait" r:id="rId10"/>
  <headerFooter>
    <oddFooter>&amp;L_x000D_&amp;1#&amp;"Calibri"&amp;10&amp;K000000 Sensitivity: Internal</oddFooter>
  </headerFooter>
  <drawing r:id="rId1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2:N29"/>
  <sheetViews>
    <sheetView zoomScale="115" zoomScaleNormal="115" workbookViewId="0">
      <selection activeCell="C12" sqref="C12"/>
    </sheetView>
  </sheetViews>
  <sheetFormatPr defaultColWidth="9.42578125" defaultRowHeight="12.75"/>
  <cols>
    <col min="1" max="1" width="14.140625" style="680" customWidth="1"/>
    <col min="2" max="2" width="5.140625" style="224" customWidth="1"/>
    <col min="3" max="3" width="20.5703125" style="106" customWidth="1"/>
    <col min="4" max="4" width="12.5703125" style="106" customWidth="1"/>
    <col min="5" max="8" width="15.42578125" style="106" customWidth="1"/>
    <col min="9" max="11" width="14.42578125" style="106" customWidth="1"/>
    <col min="12" max="12" width="13" style="106" customWidth="1"/>
    <col min="13" max="13" width="18" style="106" customWidth="1"/>
    <col min="14" max="14" width="14.42578125" style="106" bestFit="1" customWidth="1"/>
    <col min="15" max="16384" width="9.42578125" style="106"/>
  </cols>
  <sheetData>
    <row r="2" spans="1:14" s="6" customFormat="1" ht="33">
      <c r="A2" s="276"/>
      <c r="B2" s="219"/>
      <c r="C2" s="297" t="s">
        <v>97</v>
      </c>
      <c r="D2"/>
      <c r="E2"/>
      <c r="F2"/>
      <c r="G2"/>
      <c r="H2"/>
      <c r="I2"/>
      <c r="J2"/>
    </row>
    <row r="3" spans="1:14" customFormat="1" ht="15.75">
      <c r="A3" s="34"/>
      <c r="B3" s="220"/>
      <c r="C3" s="105"/>
      <c r="D3" s="105"/>
      <c r="E3" s="7"/>
      <c r="F3" s="106"/>
      <c r="G3" s="7"/>
      <c r="H3" s="105"/>
      <c r="I3" s="105"/>
      <c r="J3" s="105"/>
    </row>
    <row r="4" spans="1:14" s="108" customFormat="1" ht="15.75">
      <c r="A4" s="679"/>
      <c r="B4" s="221"/>
      <c r="C4" s="58"/>
      <c r="D4" s="58"/>
      <c r="E4" s="161" t="s">
        <v>4945</v>
      </c>
      <c r="F4" s="109"/>
      <c r="G4" s="109"/>
      <c r="H4" s="109"/>
      <c r="I4" s="109"/>
      <c r="J4" s="109"/>
    </row>
    <row r="5" spans="1:14" ht="18.600000000000001" customHeight="1">
      <c r="B5" s="222"/>
      <c r="C5" s="110"/>
      <c r="D5" s="110"/>
      <c r="E5" s="110"/>
      <c r="F5" s="110"/>
      <c r="G5" s="110"/>
      <c r="H5" s="110"/>
      <c r="I5" s="111"/>
      <c r="J5" s="110"/>
    </row>
    <row r="6" spans="1:14" s="30" customFormat="1" ht="36">
      <c r="A6" s="223"/>
      <c r="B6" s="223"/>
      <c r="C6" s="454" t="s">
        <v>4946</v>
      </c>
      <c r="D6" s="503"/>
      <c r="E6" s="504" t="s">
        <v>4947</v>
      </c>
      <c r="F6" s="504" t="s">
        <v>994</v>
      </c>
      <c r="G6" s="505" t="s">
        <v>1000</v>
      </c>
      <c r="H6" s="505" t="s">
        <v>1234</v>
      </c>
      <c r="J6" s="1176" t="s">
        <v>4948</v>
      </c>
      <c r="K6" s="121"/>
      <c r="L6" s="266"/>
    </row>
    <row r="7" spans="1:14" s="30" customFormat="1" ht="14.25">
      <c r="A7" s="223"/>
      <c r="B7" s="223"/>
      <c r="C7" s="506"/>
      <c r="D7" s="167" t="s">
        <v>4570</v>
      </c>
      <c r="E7" s="507"/>
      <c r="F7" s="505" t="s">
        <v>1920</v>
      </c>
      <c r="G7" s="505" t="s">
        <v>3338</v>
      </c>
      <c r="H7" s="505" t="s">
        <v>4251</v>
      </c>
      <c r="J7" s="447"/>
      <c r="K7" s="121"/>
      <c r="L7" s="266"/>
    </row>
    <row r="8" spans="1:14" s="30" customFormat="1" ht="14.25">
      <c r="A8" s="223"/>
      <c r="B8" s="223" t="s">
        <v>4949</v>
      </c>
      <c r="C8" s="178" t="s">
        <v>4950</v>
      </c>
      <c r="D8" s="170" t="s">
        <v>1713</v>
      </c>
      <c r="E8" s="398" t="e">
        <f>#REF!+7</f>
        <v>#REF!</v>
      </c>
      <c r="F8" s="398" t="e">
        <f>E8+44</f>
        <v>#REF!</v>
      </c>
      <c r="G8" s="398" t="e">
        <f>E8+48</f>
        <v>#REF!</v>
      </c>
      <c r="H8" s="398" t="e">
        <f>E8+51</f>
        <v>#REF!</v>
      </c>
      <c r="I8" s="2057" t="s">
        <v>4951</v>
      </c>
      <c r="J8" s="1175" t="e">
        <f>#REF!+7</f>
        <v>#REF!</v>
      </c>
    </row>
    <row r="9" spans="1:14" s="30" customFormat="1" ht="14.25">
      <c r="A9" s="223"/>
      <c r="B9" s="223"/>
      <c r="C9" s="1979"/>
      <c r="D9" s="1890"/>
      <c r="E9" s="187"/>
      <c r="F9" s="187"/>
      <c r="G9" s="187"/>
      <c r="H9" s="187"/>
      <c r="J9" s="1175"/>
    </row>
    <row r="10" spans="1:14" s="29" customFormat="1" ht="15">
      <c r="A10" s="681"/>
      <c r="B10" s="219"/>
      <c r="C10" s="26" t="s">
        <v>112</v>
      </c>
      <c r="D10" s="30"/>
      <c r="E10" s="30"/>
      <c r="F10" s="52"/>
      <c r="G10" s="53"/>
      <c r="H10" s="53"/>
      <c r="I10" s="30"/>
      <c r="J10" s="30"/>
    </row>
    <row r="12" spans="1:14" s="29" customFormat="1" ht="14.25">
      <c r="C12" s="209" t="s">
        <v>0</v>
      </c>
      <c r="D12" s="69"/>
      <c r="E12" s="845" t="s">
        <v>1973</v>
      </c>
      <c r="F12" s="70"/>
      <c r="G12" s="70" t="s">
        <v>38</v>
      </c>
      <c r="H12" s="70"/>
      <c r="I12" s="69"/>
      <c r="J12" s="69"/>
      <c r="K12" s="70" t="s">
        <v>65</v>
      </c>
      <c r="L12" s="70" t="str">
        <f>'HOW TO-&gt;'!$B$136</f>
        <v>6011 2413</v>
      </c>
      <c r="M12" s="70"/>
      <c r="N12" s="60"/>
    </row>
    <row r="13" spans="1:14" s="29" customFormat="1" ht="14.25">
      <c r="C13" s="79" t="s">
        <v>1</v>
      </c>
      <c r="D13" s="69"/>
      <c r="E13" s="252" t="s">
        <v>1974</v>
      </c>
      <c r="F13" s="70"/>
      <c r="G13" s="69" t="s">
        <v>1975</v>
      </c>
      <c r="H13" s="69"/>
      <c r="I13" s="252" t="s">
        <v>41</v>
      </c>
      <c r="J13" s="69"/>
      <c r="K13" s="69" t="s">
        <v>67</v>
      </c>
      <c r="L13" s="69"/>
      <c r="M13" s="226" t="s">
        <v>68</v>
      </c>
      <c r="N13" s="60"/>
    </row>
    <row r="14" spans="1:14" s="29" customFormat="1" ht="14.25">
      <c r="C14" s="79"/>
      <c r="D14" s="69"/>
      <c r="E14" s="252"/>
      <c r="F14" s="60"/>
      <c r="G14" s="69"/>
      <c r="H14" s="69"/>
      <c r="I14" s="252"/>
      <c r="J14" s="69"/>
      <c r="K14" s="69" t="str">
        <f>'HOW TO-&gt;'!$A$138</f>
        <v>PERMIT</v>
      </c>
      <c r="L14" s="69"/>
      <c r="M14" s="2204" t="str">
        <f>'HOW TO-&gt;'!$C$138</f>
        <v>SG094-SinPermit@msc.com</v>
      </c>
      <c r="N14" s="60"/>
    </row>
    <row r="15" spans="1:14" customFormat="1">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1:14" customFormat="1">
      <c r="C16" s="77" t="str">
        <f>'HOW TO-&gt;'!$A$107</f>
        <v>PHOEBE HUANG</v>
      </c>
      <c r="D16" s="77" t="str">
        <f>'HOW TO-&gt;'!$B$107</f>
        <v>6011 0562</v>
      </c>
      <c r="E16" s="64" t="str">
        <f>'HOW TO-&gt;'!$C$107</f>
        <v>phoebe.huang@msc.com</v>
      </c>
      <c r="F16" s="60"/>
      <c r="G16" s="77" t="str">
        <f>'HOW TO-&gt;'!$A$125</f>
        <v>S. Y. LIEW</v>
      </c>
      <c r="H16" s="77" t="str">
        <f>'HOW TO-&gt;'!$B$125</f>
        <v>6011 2348</v>
      </c>
      <c r="I16" s="64" t="str">
        <f>'HOW TO-&gt;'!$C$125</f>
        <v>seoyi.liew@msc.com</v>
      </c>
      <c r="J16" s="60"/>
      <c r="K16" s="77" t="str">
        <f>'HOW TO-&gt;'!$A$140</f>
        <v>KAI SIANG</v>
      </c>
      <c r="L16" s="77" t="str">
        <f>'HOW TO-&gt;'!$B$140</f>
        <v>6011 2356</v>
      </c>
      <c r="M16" s="64" t="str">
        <f>'HOW TO-&gt;'!$C$140</f>
        <v>kaisiang.lim@msc.com</v>
      </c>
      <c r="N16" s="60"/>
    </row>
    <row r="17" spans="1:14" customFormat="1">
      <c r="C17" s="77" t="str">
        <f>'HOW TO-&gt;'!$A$108</f>
        <v>SHERWIN LIM</v>
      </c>
      <c r="D17" s="77" t="str">
        <f>'HOW TO-&gt;'!$B$108</f>
        <v>6011 2395</v>
      </c>
      <c r="E17" s="64" t="str">
        <f>'HOW TO-&gt;'!$C$108</f>
        <v>sherwin.lim@msc.com</v>
      </c>
      <c r="F17" s="60"/>
      <c r="G17" s="77" t="str">
        <f>'HOW TO-&gt;'!$A$126</f>
        <v>SHARON KOH</v>
      </c>
      <c r="H17" s="77" t="str">
        <f>'HOW TO-&gt;'!$B$126</f>
        <v>6011 2349</v>
      </c>
      <c r="I17" s="64" t="str">
        <f>'HOW TO-&gt;'!$C$126</f>
        <v>sharon.koh@msc.com</v>
      </c>
      <c r="J17" s="60"/>
      <c r="K17" s="77" t="str">
        <f>'HOW TO-&gt;'!$A$141</f>
        <v>DEWI</v>
      </c>
      <c r="L17" s="77" t="str">
        <f>'HOW TO-&gt;'!$B$141</f>
        <v>6011 2354</v>
      </c>
      <c r="M17" s="64" t="str">
        <f>'HOW TO-&gt;'!$C$141</f>
        <v>dewi.ratnah@msc.com</v>
      </c>
      <c r="N17" s="60"/>
    </row>
    <row r="18" spans="1:14" customFormat="1">
      <c r="C18" s="77" t="str">
        <f>'HOW TO-&gt;'!$A$106</f>
        <v>NATALIE LEW</v>
      </c>
      <c r="D18" s="77" t="str">
        <f>'HOW TO-&gt;'!$B$106</f>
        <v>6011 2399</v>
      </c>
      <c r="E18" s="64" t="str">
        <f>'HOW TO-&gt;'!$C$106</f>
        <v>natalie.lew@msc.com</v>
      </c>
      <c r="F18" s="60"/>
      <c r="G18" s="77" t="str">
        <f>'HOW TO-&gt;'!$A$127</f>
        <v>ANGELIA LAU</v>
      </c>
      <c r="H18" s="77" t="str">
        <f>'HOW TO-&gt;'!$B$127</f>
        <v>6011 2346</v>
      </c>
      <c r="I18" s="64" t="str">
        <f>'HOW TO-&gt;'!$C$127</f>
        <v>angelia.lau@msc.com</v>
      </c>
      <c r="J18" s="60"/>
      <c r="K18" s="77" t="str">
        <f>'HOW TO-&gt;'!$A$142</f>
        <v>YU TING</v>
      </c>
      <c r="L18" s="77" t="str">
        <f>'HOW TO-&gt;'!$B$142</f>
        <v>6011 2359</v>
      </c>
      <c r="M18" s="64" t="str">
        <f>'HOW TO-&gt;'!$C$142</f>
        <v>yuting.luo@msc.com</v>
      </c>
      <c r="N18" s="60"/>
    </row>
    <row r="19" spans="1:14" customFormat="1">
      <c r="C19" s="77" t="str">
        <f>'HOW TO-&gt;'!$A$109</f>
        <v>CHOK KAR HEE</v>
      </c>
      <c r="D19" s="77" t="str">
        <f>'HOW TO-&gt;'!$B$109</f>
        <v>6011 2397</v>
      </c>
      <c r="E19" s="64" t="str">
        <f>'HOW TO-&gt;'!$C$109</f>
        <v>karhee.chok@msc.com</v>
      </c>
      <c r="F19" s="60"/>
      <c r="G19" s="77" t="str">
        <f>'HOW TO-&gt;'!$A$128</f>
        <v>NOOR AFNINDAH</v>
      </c>
      <c r="H19" s="77" t="str">
        <f>'HOW TO-&gt;'!$B$128</f>
        <v>6011 2347</v>
      </c>
      <c r="I19" s="64" t="str">
        <f>'HOW TO-&gt;'!$C$128</f>
        <v>noor.afnindah@msc.com</v>
      </c>
      <c r="J19" s="60"/>
      <c r="K19" s="77" t="str">
        <f>'HOW TO-&gt;'!$A$143</f>
        <v>SHAN SHAN</v>
      </c>
      <c r="L19" s="77" t="str">
        <f>'HOW TO-&gt;'!$B$143</f>
        <v>6011 2353</v>
      </c>
      <c r="M19" s="64" t="str">
        <f>'HOW TO-&gt;'!$C$143</f>
        <v>shanshan.chin@msc.com</v>
      </c>
      <c r="N19" s="60"/>
    </row>
    <row r="20" spans="1:14" customFormat="1">
      <c r="C20" s="77" t="str">
        <f>'HOW TO-&gt;'!$A$115</f>
        <v>YURIKO KHOO</v>
      </c>
      <c r="D20" s="77" t="str">
        <f>'HOW TO-&gt;'!$B$115</f>
        <v>6011 2402</v>
      </c>
      <c r="E20" s="64" t="str">
        <f>'HOW TO-&gt;'!$C$115</f>
        <v>yuriko.k@msc.com</v>
      </c>
      <c r="F20" s="60"/>
      <c r="G20" s="77" t="str">
        <f>'HOW TO-&gt;'!$A$129</f>
        <v>NG CHING WEI</v>
      </c>
      <c r="H20" s="77" t="str">
        <f>'HOW TO-&gt;'!$B$129</f>
        <v>6011 2404</v>
      </c>
      <c r="I20" s="64" t="str">
        <f>'HOW TO-&gt;'!$C$129</f>
        <v>chingwei.ng@msc.com</v>
      </c>
      <c r="J20" s="60"/>
      <c r="K20" s="77" t="str">
        <f>'HOW TO-&gt;'!$A$144</f>
        <v>EUNICE</v>
      </c>
      <c r="L20" s="77" t="str">
        <f>'HOW TO-&gt;'!$B$144</f>
        <v>6011 2355</v>
      </c>
      <c r="M20" s="64" t="str">
        <f>'HOW TO-&gt;'!$C$144</f>
        <v>eunice.chan@msc.com</v>
      </c>
      <c r="N20" s="60"/>
    </row>
    <row r="21" spans="1:14" customFormat="1">
      <c r="C21" s="77" t="str">
        <f>'HOW TO-&gt;'!$A$113</f>
        <v>LAWRENCE ANG (CROSS-TRADE)</v>
      </c>
      <c r="D21" s="77" t="str">
        <f>'HOW TO-&gt;'!$B$113</f>
        <v>6011 2400</v>
      </c>
      <c r="E21" s="64" t="str">
        <f>'HOW TO-&gt;'!$C$113</f>
        <v>lawrence.ang@msc.com</v>
      </c>
      <c r="F21" s="60"/>
      <c r="G21" s="77" t="str">
        <f>'HOW TO-&gt;'!$A$130</f>
        <v>ZOEY ONG</v>
      </c>
      <c r="H21" s="77" t="str">
        <f>'HOW TO-&gt;'!$B$130</f>
        <v>6011 2424</v>
      </c>
      <c r="I21" s="64" t="str">
        <f>'HOW TO-&gt;'!$C$130</f>
        <v>zoey.ong@msc.com</v>
      </c>
      <c r="J21" s="60"/>
      <c r="K21" s="77" t="str">
        <f>'HOW TO-&gt;'!$A$145</f>
        <v>HAZEL</v>
      </c>
      <c r="L21" s="77" t="str">
        <f>'HOW TO-&gt;'!$B$145</f>
        <v>6011 2435</v>
      </c>
      <c r="M21" s="64" t="str">
        <f>'HOW TO-&gt;'!$C$145</f>
        <v>hazel.toh@msc.com</v>
      </c>
      <c r="N21" s="60"/>
    </row>
    <row r="22" spans="1:14" customFormat="1">
      <c r="C22" s="77" t="str">
        <f>'HOW TO-&gt;'!$A$112</f>
        <v>SUE ANN SOON</v>
      </c>
      <c r="D22" s="77" t="str">
        <f>'HOW TO-&gt;'!$B$112</f>
        <v>6011 2327</v>
      </c>
      <c r="E22" s="64" t="str">
        <f>'HOW TO-&gt;'!$C$112</f>
        <v>sueann.soon@msc.com</v>
      </c>
      <c r="F22" s="60"/>
      <c r="G22" s="77" t="str">
        <f>'HOW TO-&gt;'!$A$131</f>
        <v>.</v>
      </c>
      <c r="H22" s="77" t="str">
        <f>'HOW TO-&gt;'!$B$131</f>
        <v>.</v>
      </c>
      <c r="I22" s="64" t="str">
        <f>'HOW TO-&gt;'!$C$131</f>
        <v>.</v>
      </c>
      <c r="J22" s="60"/>
      <c r="K22" s="77">
        <f>'HOW TO-&gt;'!$A$146</f>
        <v>0</v>
      </c>
      <c r="L22" s="77">
        <f>'HOW TO-&gt;'!$B$146</f>
        <v>0</v>
      </c>
      <c r="M22" s="64">
        <f>'HOW TO-&gt;'!$C$146</f>
        <v>0</v>
      </c>
      <c r="N22" s="60"/>
    </row>
    <row r="23" spans="1:14" customFormat="1">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1:14">
      <c r="A24" s="106"/>
      <c r="B24" s="106"/>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1:14">
      <c r="A25" s="106"/>
      <c r="B25" s="106"/>
      <c r="C25" s="77" t="str">
        <f>'HOW TO-&gt;'!$A$111</f>
        <v xml:space="preserve">MELVIN TAN </v>
      </c>
      <c r="D25" s="77" t="str">
        <f>'HOW TO-&gt;'!$B$111</f>
        <v>6011 0561</v>
      </c>
      <c r="E25" s="64" t="str">
        <f>'HOW TO-&gt;'!$C$111</f>
        <v>melvin.tan@msc.com</v>
      </c>
      <c r="F25" s="60"/>
      <c r="G25" s="60"/>
      <c r="H25" s="81"/>
      <c r="I25" s="81"/>
      <c r="J25" s="226"/>
      <c r="K25" s="77"/>
      <c r="L25" s="77"/>
      <c r="M25" s="64"/>
      <c r="N25" s="60"/>
    </row>
    <row r="26" spans="1:14">
      <c r="A26" s="106"/>
      <c r="B26" s="106"/>
      <c r="C26" s="77">
        <f>'HOW TO-&gt;'!$A$118</f>
        <v>0</v>
      </c>
      <c r="D26" s="77">
        <f>'HOW TO-&gt;'!$B$118</f>
        <v>0</v>
      </c>
      <c r="E26" s="64">
        <f>'HOW TO-&gt;'!$C$118</f>
        <v>0</v>
      </c>
      <c r="F26" s="60"/>
      <c r="G26" s="60"/>
      <c r="H26" s="60"/>
      <c r="I26" s="60"/>
      <c r="J26" s="60"/>
      <c r="K26" s="60"/>
      <c r="L26" s="60"/>
      <c r="M26" s="60"/>
      <c r="N26" s="60"/>
    </row>
    <row r="27" spans="1:14">
      <c r="A27" s="106"/>
      <c r="B27" s="106"/>
      <c r="C27" s="77" t="str">
        <f>'HOW TO-&gt;'!$A$119</f>
        <v xml:space="preserve">MAIN LINE  </v>
      </c>
      <c r="D27" s="77" t="str">
        <f>'HOW TO-&gt;'!$B$119</f>
        <v>6011 2424</v>
      </c>
      <c r="E27" s="64">
        <f>'HOW TO-&gt;'!$C$119</f>
        <v>0</v>
      </c>
      <c r="F27" s="60"/>
      <c r="G27" s="60"/>
      <c r="H27" s="60"/>
      <c r="I27" s="60"/>
      <c r="J27" s="60"/>
      <c r="K27" s="60"/>
      <c r="L27" s="60"/>
      <c r="M27" s="60"/>
      <c r="N27" s="60"/>
    </row>
    <row r="28" spans="1:14">
      <c r="C28" s="77">
        <f>'HOW TO-&gt;'!$A$120</f>
        <v>0</v>
      </c>
      <c r="D28" s="77">
        <f>'HOW TO-&gt;'!$B$120</f>
        <v>0</v>
      </c>
      <c r="E28" s="64">
        <f>'HOW TO-&gt;'!$C$120</f>
        <v>0</v>
      </c>
      <c r="F28" s="60"/>
      <c r="G28" s="60"/>
      <c r="H28" s="60"/>
      <c r="I28" s="60"/>
      <c r="J28" s="60"/>
      <c r="K28" s="60"/>
      <c r="L28" s="60"/>
      <c r="M28" s="60"/>
      <c r="N28" s="60"/>
    </row>
    <row r="29" spans="1:14">
      <c r="C29" s="60"/>
      <c r="D29" s="60"/>
      <c r="E29" s="60"/>
      <c r="F29" s="60"/>
      <c r="G29" s="60"/>
      <c r="H29" s="60"/>
      <c r="I29" s="60"/>
      <c r="J29" s="60"/>
      <c r="K29" s="60"/>
      <c r="L29" s="60"/>
      <c r="M29" s="60"/>
      <c r="N29" s="60"/>
    </row>
  </sheetData>
  <customSheetViews>
    <customSheetView guid="{25211047-2AA7-431D-8637-AA6183637E8E}" hiddenRows="1">
      <pageMargins left="0" right="0" top="0" bottom="0" header="0" footer="0"/>
      <pageSetup paperSize="9" scale="69" orientation="landscape" r:id="rId1"/>
      <headerFooter>
        <oddFooter>&amp;L&amp;1#&amp;"Calibri"&amp;10&amp;K000000Sensitivity: Internal</oddFooter>
      </headerFooter>
    </customSheetView>
    <customSheetView guid="{B0B43395-6E32-4DB3-A2D8-DD2362C77F4F}" hiddenRows="1">
      <pageMargins left="0" right="0" top="0" bottom="0" header="0" footer="0"/>
      <pageSetup paperSize="9" scale="69" orientation="landscape" r:id="rId2"/>
      <headerFooter>
        <oddFooter>&amp;L&amp;1#&amp;"Calibri"&amp;10&amp;K000000Sensitivity: Internal</oddFooter>
      </headerFooter>
    </customSheetView>
    <customSheetView guid="{82E65AA3-5988-4ED4-A56D-19D1BA591355}" hiddenRows="1">
      <pageMargins left="0" right="0" top="0" bottom="0" header="0" footer="0"/>
      <pageSetup paperSize="9" scale="69" orientation="landscape" r:id="rId3"/>
      <headerFooter>
        <oddFooter>&amp;L&amp;1#&amp;"Calibri"&amp;10 Sensitivity: Internal</oddFooter>
      </headerFooter>
    </customSheetView>
    <customSheetView guid="{999D0099-E3FC-46FC-839A-D58F693EE82E}" hiddenRows="1">
      <selection activeCell="D23" sqref="D23"/>
      <pageMargins left="0" right="0" top="0" bottom="0" header="0" footer="0"/>
      <pageSetup paperSize="9" scale="69" orientation="landscape" r:id="rId4"/>
      <headerFooter>
        <oddFooter>&amp;L&amp;1#&amp;"Calibri"&amp;10 Sensitivity: Internal</oddFooter>
      </headerFooter>
    </customSheetView>
    <customSheetView guid="{16EA4947-C328-4911-A966-8572790A84A9}">
      <selection activeCell="A24" sqref="A24:XFD24"/>
      <pageMargins left="0" right="0" top="0" bottom="0" header="0" footer="0"/>
      <pageSetup paperSize="9" scale="69" orientation="landscape" r:id="rId5"/>
      <headerFooter>
        <oddFooter>&amp;L&amp;1#&amp;"Calibri"&amp;10 Sensitivity: Internal</oddFooter>
      </headerFooter>
    </customSheetView>
    <customSheetView guid="{5024D59A-F791-4B48-8A8A-90A9A8BA3CB8}" hiddenRows="1" topLeftCell="A28">
      <selection activeCell="A41" sqref="A41:XFD44"/>
      <pageMargins left="0" right="0" top="0" bottom="0" header="0" footer="0"/>
      <pageSetup paperSize="9" scale="69" orientation="landscape" r:id="rId6"/>
      <headerFooter>
        <oddFooter>&amp;L&amp;1#&amp;"Calibri"&amp;10 Sensitivity: Internal</oddFooter>
      </headerFooter>
    </customSheetView>
    <customSheetView guid="{834388B3-D1C0-4496-81CB-D8907F6C94B1}" hiddenRows="1" topLeftCell="A4">
      <selection activeCell="D55" sqref="D55"/>
      <pageMargins left="0" right="0" top="0" bottom="0" header="0" footer="0"/>
      <pageSetup paperSize="9" scale="69" orientation="landscape" r:id="rId7"/>
      <headerFooter>
        <oddFooter>&amp;L&amp;1#&amp;"Calibri"&amp;10 Sensitivity: Internal</oddFooter>
      </headerFooter>
    </customSheetView>
    <customSheetView guid="{C9B667F6-80E0-402E-8E37-77C446D41929}" hiddenRows="1">
      <selection activeCell="A22" sqref="A22:XFD29"/>
      <pageMargins left="0" right="0" top="0" bottom="0" header="0" footer="0"/>
      <pageSetup paperSize="9" scale="69" orientation="landscape" r:id="rId8"/>
      <headerFooter>
        <oddFooter>&amp;L&amp;1#&amp;"Calibri"&amp;10&amp;K000000Sensitivity: Internal</oddFooter>
      </headerFooter>
    </customSheetView>
    <customSheetView guid="{F64DF93A-0CD5-4665-A448-613906F88C7C}" hiddenRows="1">
      <selection activeCell="F6" sqref="F6:F7"/>
      <pageMargins left="0" right="0" top="0" bottom="0" header="0" footer="0"/>
      <pageSetup paperSize="9" scale="69" orientation="landscape" r:id="rId9"/>
      <headerFooter>
        <oddFooter>&amp;L&amp;1#&amp;"Calibri"&amp;10&amp;K000000Sensitivity: Internal</oddFooter>
      </headerFooter>
    </customSheetView>
    <customSheetView guid="{D8AE3607-C68D-4DD7-8BE1-F63EA4A613B4}" hiddenRows="1">
      <pageMargins left="0" right="0" top="0" bottom="0" header="0" footer="0"/>
      <pageSetup paperSize="9" scale="69" orientation="landscape" r:id="rId10"/>
      <headerFooter>
        <oddFooter>&amp;L&amp;1#&amp;"Calibri"&amp;10&amp;K000000Sensitivity: Internal</oddFooter>
      </headerFooter>
    </customSheetView>
  </customSheetViews>
  <phoneticPr fontId="29" type="noConversion"/>
  <hyperlinks>
    <hyperlink ref="I13" display="custsvc@msca.com.sg" xr:uid="{93BCE118-1D7B-4E39-B0E2-D085BDF4A929}"/>
    <hyperlink ref="M13" display="sinexp@msca.com.sg" xr:uid="{9B432264-FAD3-41D4-A3ED-16CC2A79889E}"/>
    <hyperlink ref="E12" r:id="rId11" xr:uid="{58D8EE43-5187-44B6-9839-A67544C4938A}"/>
    <hyperlink ref="E13" display="mktg-dept@msca.com.sg" xr:uid="{98CB149F-4C7D-48A6-9298-231501213480}"/>
  </hyperlinks>
  <pageMargins left="0.7" right="0.7" top="0.75" bottom="0.75" header="0.3" footer="0.3"/>
  <pageSetup paperSize="9" scale="69" orientation="landscape" r:id="rId12"/>
  <headerFooter>
    <oddFooter>&amp;L_x000D_&amp;1#&amp;"Calibri"&amp;10&amp;K000000 Sensitivity: Internal</oddFooter>
  </headerFooter>
  <drawing r:id="rId1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02E5-BE14-4526-B691-58281929B914}">
  <sheetPr codeName="Sheet26">
    <tabColor rgb="FF00B0F0"/>
  </sheetPr>
  <dimension ref="A2:N26"/>
  <sheetViews>
    <sheetView zoomScale="90" zoomScaleNormal="90" workbookViewId="0"/>
  </sheetViews>
  <sheetFormatPr defaultColWidth="9.42578125" defaultRowHeight="12.75"/>
  <cols>
    <col min="1" max="1" width="18.5703125" style="715" customWidth="1"/>
    <col min="2" max="2" width="4.5703125" style="1656" customWidth="1"/>
    <col min="3" max="3" width="27.85546875" style="106" customWidth="1"/>
    <col min="4" max="4" width="12.5703125" style="106" customWidth="1"/>
    <col min="5" max="5" width="14.42578125" style="106" customWidth="1"/>
    <col min="6" max="11" width="16.7109375" style="106" customWidth="1"/>
    <col min="12" max="13" width="15.28515625" style="106" customWidth="1"/>
    <col min="14" max="14" width="14.42578125" style="106" bestFit="1" customWidth="1"/>
    <col min="15" max="16384" width="9.42578125" style="106"/>
  </cols>
  <sheetData>
    <row r="2" spans="1:14" s="6" customFormat="1" ht="33">
      <c r="B2" s="1653"/>
      <c r="C2" s="297" t="s">
        <v>97</v>
      </c>
      <c r="D2"/>
      <c r="E2"/>
      <c r="F2"/>
      <c r="G2"/>
      <c r="H2"/>
      <c r="I2"/>
      <c r="J2"/>
      <c r="K2"/>
      <c r="L2" s="104"/>
    </row>
    <row r="3" spans="1:14" customFormat="1" ht="15.75">
      <c r="B3" s="1654"/>
      <c r="C3" s="105"/>
      <c r="D3" s="105"/>
      <c r="E3" s="7"/>
      <c r="F3" s="106"/>
      <c r="G3" s="7"/>
      <c r="H3" s="105"/>
      <c r="I3" s="105"/>
      <c r="J3" s="105"/>
      <c r="K3" s="107"/>
      <c r="L3" s="107"/>
    </row>
    <row r="4" spans="1:14" s="108" customFormat="1" ht="15.75">
      <c r="B4" s="221"/>
      <c r="C4" s="58"/>
      <c r="D4" s="58"/>
      <c r="E4" s="161" t="s">
        <v>4952</v>
      </c>
      <c r="F4" s="109"/>
      <c r="G4" s="109"/>
      <c r="H4" s="109"/>
      <c r="I4" s="109"/>
      <c r="J4" s="109"/>
      <c r="K4" s="109"/>
      <c r="L4" s="678"/>
    </row>
    <row r="5" spans="1:14" customFormat="1" ht="15.75">
      <c r="B5" s="1654"/>
      <c r="C5" s="105"/>
      <c r="D5" s="105"/>
      <c r="E5" s="7"/>
      <c r="F5" s="7"/>
      <c r="G5" s="7"/>
      <c r="H5" s="7"/>
      <c r="I5" s="7"/>
      <c r="J5" s="105"/>
      <c r="K5" s="107"/>
      <c r="L5" s="107"/>
    </row>
    <row r="6" spans="1:14" s="29" customFormat="1" ht="15">
      <c r="A6" s="482"/>
      <c r="B6" s="1653"/>
      <c r="C6" s="26"/>
      <c r="D6" s="30"/>
      <c r="E6" s="30"/>
      <c r="F6" s="52"/>
      <c r="G6" s="53"/>
      <c r="H6" s="53"/>
      <c r="I6" s="30"/>
      <c r="J6" s="30"/>
      <c r="K6" s="106"/>
      <c r="L6" s="106"/>
      <c r="M6" s="106"/>
    </row>
    <row r="7" spans="1:14" s="29" customFormat="1" ht="48">
      <c r="A7" s="482"/>
      <c r="B7" s="1653"/>
      <c r="C7" s="454" t="s">
        <v>4953</v>
      </c>
      <c r="D7" s="165"/>
      <c r="E7" s="267" t="s">
        <v>4947</v>
      </c>
      <c r="F7" s="267" t="s">
        <v>417</v>
      </c>
      <c r="G7" s="267" t="s">
        <v>4954</v>
      </c>
      <c r="H7" s="267" t="s">
        <v>1234</v>
      </c>
      <c r="I7" s="267" t="s">
        <v>477</v>
      </c>
      <c r="J7" s="267" t="s">
        <v>327</v>
      </c>
      <c r="K7" s="267" t="s">
        <v>4955</v>
      </c>
      <c r="L7" s="1892" t="s">
        <v>1421</v>
      </c>
      <c r="M7" s="1893" t="s">
        <v>4956</v>
      </c>
      <c r="N7" s="716"/>
    </row>
    <row r="8" spans="1:14" s="29" customFormat="1" ht="17.25" customHeight="1">
      <c r="A8" s="482"/>
      <c r="B8" s="1653"/>
      <c r="C8" s="165"/>
      <c r="D8" s="167" t="s">
        <v>4957</v>
      </c>
      <c r="E8" s="168"/>
      <c r="F8" s="166" t="s">
        <v>1721</v>
      </c>
      <c r="G8" s="166" t="s">
        <v>3214</v>
      </c>
      <c r="H8" s="166" t="s">
        <v>3459</v>
      </c>
      <c r="I8" s="166" t="s">
        <v>1920</v>
      </c>
      <c r="J8" s="166" t="s">
        <v>4250</v>
      </c>
      <c r="K8" s="166" t="s">
        <v>4245</v>
      </c>
      <c r="L8" s="293"/>
      <c r="M8" s="293"/>
      <c r="N8" s="716"/>
    </row>
    <row r="9" spans="1:14" s="29" customFormat="1" ht="14.25">
      <c r="A9" s="482"/>
      <c r="B9" s="1653" t="e">
        <f>WEEKNUM(L9)</f>
        <v>#REF!</v>
      </c>
      <c r="C9" s="460" t="s">
        <v>1966</v>
      </c>
      <c r="D9" s="169" t="s">
        <v>4958</v>
      </c>
      <c r="E9" s="352">
        <v>45631</v>
      </c>
      <c r="F9" s="351">
        <f>E9+36</f>
        <v>45667</v>
      </c>
      <c r="G9" s="351">
        <f>E9+40</f>
        <v>45671</v>
      </c>
      <c r="H9" s="351">
        <f>E9+42</f>
        <v>45673</v>
      </c>
      <c r="I9" s="352">
        <f>E9+44</f>
        <v>45675</v>
      </c>
      <c r="J9" s="352">
        <f>E9+47</f>
        <v>45678</v>
      </c>
      <c r="K9" s="352">
        <f>E9+49</f>
        <v>45680</v>
      </c>
      <c r="L9" s="293" t="e">
        <f>#REF!+7</f>
        <v>#REF!</v>
      </c>
      <c r="M9" s="293" t="e">
        <f>L9+1</f>
        <v>#REF!</v>
      </c>
      <c r="N9" s="716"/>
    </row>
    <row r="10" spans="1:14" s="29" customFormat="1" ht="15">
      <c r="B10" s="58"/>
      <c r="C10" s="26" t="s">
        <v>112</v>
      </c>
      <c r="D10" s="30"/>
      <c r="E10" s="30"/>
      <c r="F10" s="52"/>
      <c r="G10" s="53"/>
      <c r="H10" s="53"/>
      <c r="I10" s="30"/>
      <c r="J10" s="30"/>
      <c r="K10" s="1657"/>
      <c r="L10" s="1657"/>
      <c r="M10" s="53"/>
    </row>
    <row r="11" spans="1:14" s="29" customFormat="1" ht="15">
      <c r="B11" s="58"/>
      <c r="C11" s="26"/>
      <c r="D11" s="30"/>
      <c r="E11" s="30"/>
      <c r="F11" s="52"/>
      <c r="G11" s="53"/>
      <c r="H11" s="53"/>
      <c r="I11" s="30"/>
      <c r="J11" s="30"/>
      <c r="K11" s="53"/>
      <c r="L11" s="53"/>
      <c r="M11" s="53"/>
    </row>
    <row r="12" spans="1:14" s="29" customFormat="1" ht="15">
      <c r="B12" s="58"/>
      <c r="C12" s="707"/>
      <c r="D12" s="708"/>
      <c r="E12" s="708"/>
      <c r="F12" s="708"/>
      <c r="G12" s="709"/>
      <c r="H12" s="710"/>
      <c r="I12" s="708"/>
      <c r="J12" s="708"/>
      <c r="K12" s="53"/>
      <c r="L12" s="53"/>
      <c r="M12" s="53"/>
    </row>
    <row r="13" spans="1:14" s="29" customFormat="1" ht="15">
      <c r="B13" s="58"/>
      <c r="C13" s="51" t="s">
        <v>0</v>
      </c>
      <c r="D13" s="30"/>
      <c r="E13" s="30"/>
      <c r="F13" s="52"/>
      <c r="G13" s="53" t="s">
        <v>38</v>
      </c>
      <c r="H13" s="53"/>
      <c r="I13" s="30"/>
      <c r="J13" s="30"/>
      <c r="K13" s="53" t="s">
        <v>65</v>
      </c>
      <c r="L13" s="53"/>
      <c r="M13" s="53"/>
    </row>
    <row r="14" spans="1:14" s="29" customFormat="1" ht="14.25">
      <c r="B14" s="58"/>
      <c r="C14" s="31" t="s">
        <v>1</v>
      </c>
      <c r="D14" s="27"/>
      <c r="E14" s="689" t="s">
        <v>1974</v>
      </c>
      <c r="F14" s="23"/>
      <c r="G14" s="27" t="s">
        <v>1975</v>
      </c>
      <c r="H14" s="27"/>
      <c r="I14" s="689" t="s">
        <v>41</v>
      </c>
      <c r="J14" s="27"/>
      <c r="K14" s="27" t="s">
        <v>67</v>
      </c>
      <c r="L14" s="27"/>
      <c r="M14" s="33" t="s">
        <v>68</v>
      </c>
    </row>
    <row r="15" spans="1:14" s="29" customFormat="1" ht="14.25">
      <c r="B15" s="58"/>
      <c r="C15" s="31"/>
      <c r="D15" s="27"/>
      <c r="E15" s="689"/>
      <c r="F15" s="23"/>
      <c r="G15" s="27"/>
      <c r="H15" s="27"/>
      <c r="I15" s="689"/>
      <c r="J15" s="27"/>
      <c r="K15" s="27"/>
      <c r="L15" s="27"/>
      <c r="M15" s="33"/>
    </row>
    <row r="16" spans="1:14" s="29" customFormat="1" ht="14.25">
      <c r="B16" s="58"/>
      <c r="C16" s="77" t="str">
        <f>HOME!A$636</f>
        <v>BRITANNIA</v>
      </c>
      <c r="D16" s="77" t="str">
        <f>HOME!B$636</f>
        <v>VIZHINJAM INTERNATIONAL SEA PORT (INTRV)</v>
      </c>
      <c r="E16" s="64" t="str">
        <f>HOME!C$636</f>
        <v>INTRV</v>
      </c>
      <c r="F16" s="60"/>
      <c r="G16" s="77" t="e">
        <f>HOME!#REF!</f>
        <v>#REF!</v>
      </c>
      <c r="H16" s="77" t="e">
        <f>HOME!#REF!</f>
        <v>#REF!</v>
      </c>
      <c r="I16" s="64" t="e">
        <f>HOME!#REF!</f>
        <v>#REF!</v>
      </c>
      <c r="J16" s="60"/>
      <c r="K16" s="77">
        <f>HOME!A$705</f>
        <v>0</v>
      </c>
      <c r="L16" s="77">
        <f>HOME!B$705</f>
        <v>0</v>
      </c>
      <c r="M16" s="64">
        <f>HOME!C$705</f>
        <v>0</v>
      </c>
    </row>
    <row r="17" spans="2:13">
      <c r="B17" s="1655"/>
      <c r="C17" s="77" t="str">
        <f>HOME!A$637</f>
        <v>CARIOCA</v>
      </c>
      <c r="D17" s="77" t="str">
        <f>HOME!B$637</f>
        <v>VIZHINJAM INTERNATIONAL SEA PORT (INTRV)</v>
      </c>
      <c r="E17" s="64" t="str">
        <f>HOME!C$637</f>
        <v>INTRV</v>
      </c>
      <c r="F17" s="60"/>
      <c r="G17" s="77" t="e">
        <f>HOME!#REF!</f>
        <v>#REF!</v>
      </c>
      <c r="H17" s="77" t="e">
        <f>HOME!#REF!</f>
        <v>#REF!</v>
      </c>
      <c r="I17" s="64" t="e">
        <f>HOME!#REF!</f>
        <v>#REF!</v>
      </c>
      <c r="J17" s="60"/>
      <c r="K17" s="77">
        <f>HOME!A$707</f>
        <v>0</v>
      </c>
      <c r="L17" s="77">
        <f>HOME!B$707</f>
        <v>0</v>
      </c>
      <c r="M17" s="64">
        <f>HOME!C$707</f>
        <v>0</v>
      </c>
    </row>
    <row r="18" spans="2:13">
      <c r="B18" s="1655"/>
      <c r="C18" s="77" t="str">
        <f>HOME!A$640</f>
        <v>IROKO</v>
      </c>
      <c r="D18" s="77" t="str">
        <f>HOME!B$640</f>
        <v>WALVIS BAY</v>
      </c>
      <c r="E18" s="64" t="str">
        <f>HOME!C$640</f>
        <v>NAWVB</v>
      </c>
      <c r="F18" s="60"/>
      <c r="G18" s="77" t="e">
        <f>HOME!#REF!</f>
        <v>#REF!</v>
      </c>
      <c r="H18" s="77" t="str">
        <f>HOME!B$653</f>
        <v>ZARATE</v>
      </c>
      <c r="I18" s="64" t="str">
        <f>HOME!C$653</f>
        <v>ARZAE</v>
      </c>
      <c r="J18" s="60"/>
      <c r="K18" s="77">
        <f>HOME!A$710</f>
        <v>0</v>
      </c>
      <c r="L18" s="77">
        <f>HOME!B$710</f>
        <v>0</v>
      </c>
      <c r="M18" s="64">
        <f>HOME!C$710</f>
        <v>0</v>
      </c>
    </row>
    <row r="19" spans="2:13">
      <c r="B19" s="1655"/>
      <c r="C19" s="77" t="str">
        <f>HOME!A$647</f>
        <v xml:space="preserve">ORIGAMI </v>
      </c>
      <c r="D19" s="77" t="str">
        <f>HOME!B$647</f>
        <v>ZANZIBAR</v>
      </c>
      <c r="E19" s="64" t="str">
        <f>HOME!C$647</f>
        <v>TZZNZ</v>
      </c>
      <c r="F19" s="60"/>
      <c r="G19" s="77">
        <f>HOME!A$693</f>
        <v>0</v>
      </c>
      <c r="H19" s="77">
        <f>HOME!B$693</f>
        <v>0</v>
      </c>
      <c r="I19" s="64">
        <f>HOME!C$693</f>
        <v>0</v>
      </c>
      <c r="J19" s="60"/>
      <c r="K19" s="77">
        <f>HOME!A$711</f>
        <v>0</v>
      </c>
      <c r="L19" s="77">
        <f>HOME!B$711</f>
        <v>0</v>
      </c>
      <c r="M19" s="64">
        <f>HOME!C$711</f>
        <v>0</v>
      </c>
    </row>
    <row r="20" spans="2:13">
      <c r="B20" s="1655"/>
      <c r="C20" s="77" t="str">
        <f>HOME!A$651</f>
        <v>CARIOCA</v>
      </c>
      <c r="D20" s="77" t="str">
        <f>HOME!B$651</f>
        <v>ZARATE</v>
      </c>
      <c r="E20" s="64" t="str">
        <f>HOME!C$651</f>
        <v>ARZAE</v>
      </c>
      <c r="F20" s="60"/>
      <c r="G20" s="77" t="e">
        <f>HOME!#REF!</f>
        <v>#REF!</v>
      </c>
      <c r="H20" s="77">
        <f>HOME!B$694</f>
        <v>0</v>
      </c>
      <c r="I20" s="64">
        <f>HOME!C$694</f>
        <v>0</v>
      </c>
      <c r="J20" s="60"/>
      <c r="K20" s="77">
        <f>HOME!A$706</f>
        <v>0</v>
      </c>
      <c r="L20" s="77">
        <f>HOME!B$706</f>
        <v>0</v>
      </c>
      <c r="M20" s="64">
        <f>HOME!C$706</f>
        <v>0</v>
      </c>
    </row>
    <row r="21" spans="2:13">
      <c r="B21" s="1655"/>
      <c r="C21" s="77" t="str">
        <f>HOME!A$652</f>
        <v>CARIOCA</v>
      </c>
      <c r="D21" s="77" t="str">
        <f>HOME!B$652</f>
        <v>ZARATE</v>
      </c>
      <c r="E21" s="64" t="str">
        <f>HOME!C$652</f>
        <v>ARZAE</v>
      </c>
      <c r="F21" s="60"/>
      <c r="G21" s="77">
        <f>HOME!A$695</f>
        <v>0</v>
      </c>
      <c r="H21" s="77">
        <f>HOME!B$695</f>
        <v>0</v>
      </c>
      <c r="I21" s="64">
        <f>HOME!C$695</f>
        <v>0</v>
      </c>
      <c r="J21" s="60"/>
      <c r="K21" s="77">
        <f>HOME!A$708</f>
        <v>0</v>
      </c>
      <c r="L21" s="77">
        <f>HOME!B$708</f>
        <v>0</v>
      </c>
      <c r="M21" s="64">
        <f>HOME!C$708</f>
        <v>0</v>
      </c>
    </row>
    <row r="22" spans="2:13">
      <c r="B22" s="1655"/>
      <c r="C22" s="77" t="e">
        <f>HOME!#REF!</f>
        <v>#REF!</v>
      </c>
      <c r="D22" s="77" t="e">
        <f>HOME!#REF!</f>
        <v>#REF!</v>
      </c>
      <c r="E22" s="64" t="e">
        <f>HOME!#REF!</f>
        <v>#REF!</v>
      </c>
      <c r="F22" s="60"/>
      <c r="G22" s="77">
        <f>HOME!A$696</f>
        <v>0</v>
      </c>
      <c r="H22" s="77">
        <f>HOME!B$696</f>
        <v>0</v>
      </c>
      <c r="I22" s="64">
        <f>HOME!C$696</f>
        <v>0</v>
      </c>
      <c r="J22" s="60"/>
      <c r="K22" s="77">
        <f>HOME!A$712</f>
        <v>0</v>
      </c>
      <c r="L22" s="77">
        <f>HOME!B$712</f>
        <v>0</v>
      </c>
      <c r="M22" s="64">
        <f>HOME!C$712</f>
        <v>0</v>
      </c>
    </row>
    <row r="23" spans="2:13">
      <c r="B23" s="1655"/>
      <c r="C23" s="77" t="str">
        <f>HOME!A$694</f>
        <v>ENDD</v>
      </c>
      <c r="D23" s="77" t="e">
        <f>HOME!#REF!</f>
        <v>#REF!</v>
      </c>
      <c r="E23" s="64" t="e">
        <f>HOME!#REF!</f>
        <v>#REF!</v>
      </c>
      <c r="F23" s="60"/>
      <c r="G23" s="77">
        <f>HOME!A$697</f>
        <v>0</v>
      </c>
      <c r="H23" s="77">
        <f>HOME!B$697</f>
        <v>0</v>
      </c>
      <c r="I23" s="64">
        <f>HOME!C$697</f>
        <v>0</v>
      </c>
      <c r="J23" s="60"/>
      <c r="K23" s="77">
        <f>HOME!A$709</f>
        <v>0</v>
      </c>
      <c r="L23" s="77">
        <f>HOME!B$709</f>
        <v>0</v>
      </c>
      <c r="M23" s="64">
        <f>HOME!C$709</f>
        <v>0</v>
      </c>
    </row>
    <row r="26" spans="2:13" ht="14.25">
      <c r="B26" s="1655"/>
      <c r="C26" s="29" t="s">
        <v>36</v>
      </c>
      <c r="D26" s="29" t="s">
        <v>4959</v>
      </c>
      <c r="E26" s="568"/>
      <c r="F26" s="29"/>
      <c r="G26" s="29" t="s">
        <v>63</v>
      </c>
      <c r="H26" s="58" t="s">
        <v>64</v>
      </c>
      <c r="I26" s="58"/>
      <c r="J26" s="568"/>
      <c r="K26" s="29" t="s">
        <v>63</v>
      </c>
      <c r="L26" s="29" t="s">
        <v>92</v>
      </c>
    </row>
  </sheetData>
  <pageMargins left="0.7" right="0.7" top="0.75" bottom="0.75" header="0.3" footer="0.3"/>
  <pageSetup paperSize="9" scale="69" orientation="landscape" r:id="rId1"/>
  <headerFooter>
    <oddFooter>&amp;L_x000D_&amp;1#&amp;"Calibri"&amp;10&amp;K000000 Sensitivity: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274E-C2A5-4DD1-87C4-CC596A72BCF5}">
  <sheetPr codeName="Sheet48">
    <tabColor rgb="FF00B0F0"/>
    <pageSetUpPr fitToPage="1"/>
  </sheetPr>
  <dimension ref="A2:O98"/>
  <sheetViews>
    <sheetView zoomScaleNormal="100" workbookViewId="0">
      <selection activeCell="G69" sqref="G69"/>
    </sheetView>
  </sheetViews>
  <sheetFormatPr defaultColWidth="9.42578125" defaultRowHeight="12.75"/>
  <cols>
    <col min="1" max="1" width="10.42578125" style="3157" customWidth="1"/>
    <col min="2" max="2" width="6.42578125" style="76" customWidth="1"/>
    <col min="3" max="3" width="29" style="120" customWidth="1"/>
    <col min="4" max="4" width="16.85546875" style="120" customWidth="1"/>
    <col min="5" max="5" width="17.140625" style="120" customWidth="1"/>
    <col min="6" max="6" width="17.42578125" style="120" customWidth="1"/>
    <col min="7" max="7" width="18.42578125" style="120" customWidth="1"/>
    <col min="8" max="8" width="17.42578125" style="120" bestFit="1" customWidth="1"/>
    <col min="9" max="9" width="15.42578125" style="120" customWidth="1"/>
    <col min="10" max="10" width="11.42578125" style="120" customWidth="1"/>
    <col min="11" max="11" width="14.28515625" style="120" customWidth="1"/>
    <col min="12" max="12" width="16.7109375" style="120" customWidth="1"/>
    <col min="13" max="13" width="14.42578125" style="120" customWidth="1"/>
    <col min="14" max="14" width="9.85546875" style="120" customWidth="1"/>
    <col min="15" max="16384" width="9.42578125" style="120"/>
  </cols>
  <sheetData>
    <row r="2" spans="1:15" s="122" customFormat="1" ht="33">
      <c r="A2" s="1877"/>
      <c r="B2" s="76"/>
      <c r="C2" s="297" t="s">
        <v>97</v>
      </c>
      <c r="D2" s="2761"/>
      <c r="M2" s="39"/>
    </row>
    <row r="3" spans="1:15" s="122" customFormat="1" ht="12.75" customHeight="1">
      <c r="A3" s="1877"/>
      <c r="B3" s="76"/>
      <c r="C3" s="297"/>
      <c r="D3" s="2761"/>
      <c r="M3" s="39"/>
    </row>
    <row r="4" spans="1:15" s="122" customFormat="1" ht="20.25" customHeight="1">
      <c r="A4" s="1877"/>
      <c r="B4" s="76"/>
      <c r="C4" s="1630" t="s">
        <v>4960</v>
      </c>
      <c r="D4" s="2761"/>
      <c r="M4" s="39"/>
    </row>
    <row r="5" spans="1:15" s="121" customFormat="1" ht="12">
      <c r="A5" s="1877"/>
      <c r="B5" s="76"/>
      <c r="E5" s="3158"/>
      <c r="F5" s="3159"/>
      <c r="K5" s="172"/>
      <c r="M5" s="240"/>
    </row>
    <row r="6" spans="1:15" ht="19.5">
      <c r="C6" s="486"/>
      <c r="D6" s="486"/>
      <c r="E6" s="160" t="s">
        <v>4961</v>
      </c>
      <c r="F6" s="486"/>
      <c r="G6" s="486"/>
      <c r="H6" s="486"/>
      <c r="I6" s="41"/>
      <c r="J6" s="41"/>
      <c r="K6" s="41"/>
      <c r="M6" s="118"/>
      <c r="N6" s="645"/>
      <c r="O6" s="14"/>
    </row>
    <row r="7" spans="1:15" ht="13.5" customHeight="1">
      <c r="C7" s="3160" t="s">
        <v>4962</v>
      </c>
      <c r="D7" s="328"/>
      <c r="E7" s="328"/>
      <c r="F7" s="328"/>
      <c r="G7" s="328"/>
      <c r="H7" s="328"/>
      <c r="I7" s="41"/>
      <c r="J7" s="41"/>
      <c r="K7" s="41"/>
      <c r="L7" s="2653"/>
      <c r="M7" s="118"/>
      <c r="N7" s="118"/>
      <c r="O7" s="14"/>
    </row>
    <row r="8" spans="1:15" ht="24" hidden="1">
      <c r="B8" s="2522"/>
      <c r="C8" s="454" t="s">
        <v>4963</v>
      </c>
      <c r="D8" s="173"/>
      <c r="E8" s="675" t="s">
        <v>100</v>
      </c>
      <c r="F8" s="671" t="s">
        <v>4964</v>
      </c>
      <c r="G8" s="174" t="s">
        <v>172</v>
      </c>
      <c r="H8" s="174" t="s">
        <v>682</v>
      </c>
      <c r="I8" s="174" t="s">
        <v>751</v>
      </c>
      <c r="J8" s="174" t="s">
        <v>323</v>
      </c>
    </row>
    <row r="9" spans="1:15" ht="45" hidden="1">
      <c r="B9" s="2522"/>
      <c r="C9" s="2389" t="s">
        <v>4961</v>
      </c>
      <c r="D9" s="177" t="s">
        <v>3798</v>
      </c>
      <c r="E9" s="451"/>
      <c r="F9" s="234" t="s">
        <v>4965</v>
      </c>
      <c r="G9" s="234" t="s">
        <v>4457</v>
      </c>
      <c r="H9" s="234" t="s">
        <v>4458</v>
      </c>
      <c r="I9" s="234" t="s">
        <v>3749</v>
      </c>
      <c r="J9" s="234" t="s">
        <v>4966</v>
      </c>
      <c r="K9" s="2655" t="s">
        <v>4967</v>
      </c>
      <c r="L9" s="992" t="s">
        <v>4968</v>
      </c>
    </row>
    <row r="10" spans="1:15" s="121" customFormat="1" ht="18.75" hidden="1" customHeight="1">
      <c r="A10" s="663" t="s">
        <v>4969</v>
      </c>
      <c r="B10" s="2522" t="s">
        <v>4970</v>
      </c>
      <c r="C10" s="877" t="s">
        <v>4971</v>
      </c>
      <c r="D10" s="351" t="s">
        <v>4972</v>
      </c>
      <c r="E10" s="351">
        <v>45803</v>
      </c>
      <c r="F10" s="351">
        <f>E10+9</f>
        <v>45812</v>
      </c>
      <c r="G10" s="351">
        <f>E10+15</f>
        <v>45818</v>
      </c>
      <c r="H10" s="351">
        <f>E10+18</f>
        <v>45821</v>
      </c>
      <c r="I10" s="351">
        <f>E10+19</f>
        <v>45822</v>
      </c>
      <c r="J10" s="351">
        <f>E10+21</f>
        <v>45824</v>
      </c>
      <c r="K10" s="2055">
        <v>45800</v>
      </c>
      <c r="L10" s="2055">
        <f>K10+2</f>
        <v>45802</v>
      </c>
    </row>
    <row r="11" spans="1:15" s="121" customFormat="1" ht="18.75" hidden="1" customHeight="1">
      <c r="A11" s="663" t="s">
        <v>4973</v>
      </c>
      <c r="B11" s="2522" t="s">
        <v>4974</v>
      </c>
      <c r="C11" s="877" t="s">
        <v>4975</v>
      </c>
      <c r="D11" s="351" t="s">
        <v>4976</v>
      </c>
      <c r="E11" s="351">
        <v>45811</v>
      </c>
      <c r="F11" s="351">
        <f t="shared" ref="F11:F12" si="0">E11+9</f>
        <v>45820</v>
      </c>
      <c r="G11" s="351">
        <f t="shared" ref="G11:G12" si="1">E11+15</f>
        <v>45826</v>
      </c>
      <c r="H11" s="351">
        <f t="shared" ref="H11:H12" si="2">E11+18</f>
        <v>45829</v>
      </c>
      <c r="I11" s="351">
        <f t="shared" ref="I11:I13" si="3">E11+19</f>
        <v>45830</v>
      </c>
      <c r="J11" s="351">
        <f t="shared" ref="J11" si="4">E11+21</f>
        <v>45832</v>
      </c>
      <c r="K11" s="2055">
        <v>45807</v>
      </c>
      <c r="L11" s="2055">
        <f>K11+2</f>
        <v>45809</v>
      </c>
    </row>
    <row r="12" spans="1:15" s="121" customFormat="1" ht="18.75" hidden="1" customHeight="1">
      <c r="A12" s="663" t="s">
        <v>4977</v>
      </c>
      <c r="B12" s="2522" t="s">
        <v>4978</v>
      </c>
      <c r="C12" s="878" t="s">
        <v>4979</v>
      </c>
      <c r="D12" s="398" t="s">
        <v>4980</v>
      </c>
      <c r="E12" s="398">
        <v>45818</v>
      </c>
      <c r="F12" s="398">
        <f t="shared" si="0"/>
        <v>45827</v>
      </c>
      <c r="G12" s="398">
        <f t="shared" si="1"/>
        <v>45833</v>
      </c>
      <c r="H12" s="398">
        <f t="shared" si="2"/>
        <v>45836</v>
      </c>
      <c r="I12" s="398">
        <f t="shared" si="3"/>
        <v>45837</v>
      </c>
      <c r="J12" s="348"/>
      <c r="K12" s="2055">
        <v>45814</v>
      </c>
      <c r="L12" s="2055">
        <f>K12+2</f>
        <v>45816</v>
      </c>
    </row>
    <row r="13" spans="1:15" s="121" customFormat="1" ht="18.75" hidden="1" customHeight="1">
      <c r="A13" s="663" t="s">
        <v>4981</v>
      </c>
      <c r="B13" s="2522" t="s">
        <v>4982</v>
      </c>
      <c r="C13" s="1091" t="s">
        <v>3150</v>
      </c>
      <c r="D13" s="398" t="s">
        <v>4983</v>
      </c>
      <c r="E13" s="348">
        <v>45823</v>
      </c>
      <c r="F13" s="348"/>
      <c r="G13" s="348"/>
      <c r="H13" s="348"/>
      <c r="I13" s="348">
        <f t="shared" si="3"/>
        <v>45842</v>
      </c>
      <c r="J13" s="348"/>
      <c r="K13" s="2055">
        <v>45821</v>
      </c>
      <c r="L13" s="2055">
        <f t="shared" ref="L13:L23" si="5">K13+2</f>
        <v>45823</v>
      </c>
    </row>
    <row r="14" spans="1:15" s="121" customFormat="1" ht="18.75" hidden="1" customHeight="1">
      <c r="A14" s="663"/>
      <c r="B14" s="2522"/>
      <c r="C14" s="27"/>
      <c r="D14" s="27"/>
      <c r="E14" s="27"/>
      <c r="F14" s="27"/>
      <c r="G14" s="27"/>
      <c r="H14" s="27"/>
      <c r="I14" s="27"/>
      <c r="J14" s="27"/>
      <c r="K14" s="2055"/>
      <c r="L14" s="2055"/>
    </row>
    <row r="15" spans="1:15" s="121" customFormat="1" ht="18.75" hidden="1" customHeight="1">
      <c r="A15" s="663"/>
      <c r="B15" s="2522"/>
      <c r="C15" s="27"/>
      <c r="D15" s="27"/>
      <c r="E15" s="27"/>
      <c r="F15" s="27"/>
      <c r="G15" s="27"/>
      <c r="H15" s="27"/>
      <c r="I15" s="27"/>
      <c r="J15" s="27"/>
      <c r="K15" s="2055"/>
      <c r="L15" s="2055"/>
    </row>
    <row r="16" spans="1:15" s="121" customFormat="1" ht="25.5" hidden="1" customHeight="1">
      <c r="A16" s="663"/>
      <c r="B16" s="2522"/>
      <c r="C16" s="454" t="s">
        <v>4963</v>
      </c>
      <c r="D16" s="173"/>
      <c r="E16" s="675" t="s">
        <v>100</v>
      </c>
      <c r="F16" s="174" t="s">
        <v>995</v>
      </c>
      <c r="G16" s="174" t="s">
        <v>172</v>
      </c>
      <c r="H16" s="174" t="s">
        <v>682</v>
      </c>
      <c r="I16" s="174" t="s">
        <v>751</v>
      </c>
      <c r="J16" s="174" t="s">
        <v>323</v>
      </c>
      <c r="K16" s="120"/>
      <c r="L16" s="120"/>
    </row>
    <row r="17" spans="1:12" s="121" customFormat="1" ht="18" hidden="1" customHeight="1">
      <c r="A17" s="663"/>
      <c r="B17" s="2522"/>
      <c r="C17" s="2389" t="s">
        <v>4984</v>
      </c>
      <c r="D17" s="177" t="s">
        <v>3798</v>
      </c>
      <c r="E17" s="451"/>
      <c r="F17" s="234" t="s">
        <v>4456</v>
      </c>
      <c r="G17" s="234" t="s">
        <v>4611</v>
      </c>
      <c r="H17" s="234" t="s">
        <v>4458</v>
      </c>
      <c r="I17" s="234" t="s">
        <v>3749</v>
      </c>
      <c r="J17" s="234" t="s">
        <v>4966</v>
      </c>
      <c r="K17" s="2652" t="s">
        <v>4377</v>
      </c>
      <c r="L17" s="2652" t="s">
        <v>4021</v>
      </c>
    </row>
    <row r="18" spans="1:12" s="121" customFormat="1" ht="18.75" hidden="1" customHeight="1">
      <c r="A18" s="663" t="s">
        <v>4985</v>
      </c>
      <c r="B18" s="2522" t="s">
        <v>4986</v>
      </c>
      <c r="C18" s="2415" t="s">
        <v>4987</v>
      </c>
      <c r="D18" s="398" t="s">
        <v>4988</v>
      </c>
      <c r="E18" s="398">
        <v>45831</v>
      </c>
      <c r="F18" s="398">
        <f>E18+8</f>
        <v>45839</v>
      </c>
      <c r="G18" s="398">
        <f>E18+14</f>
        <v>45845</v>
      </c>
      <c r="H18" s="398">
        <f t="shared" ref="H18:H23" si="6">E18+18</f>
        <v>45849</v>
      </c>
      <c r="I18" s="398">
        <f t="shared" ref="I18:I23" si="7">E18+19</f>
        <v>45850</v>
      </c>
      <c r="J18" s="348">
        <f t="shared" ref="J18:J23" si="8">E18+21</f>
        <v>45852</v>
      </c>
      <c r="K18" s="2055">
        <v>45828</v>
      </c>
      <c r="L18" s="2055">
        <f t="shared" si="5"/>
        <v>45830</v>
      </c>
    </row>
    <row r="19" spans="1:12" s="121" customFormat="1" ht="18.75" hidden="1" customHeight="1">
      <c r="A19" s="663" t="s">
        <v>4989</v>
      </c>
      <c r="B19" s="2522" t="s">
        <v>4990</v>
      </c>
      <c r="C19" s="878" t="s">
        <v>4991</v>
      </c>
      <c r="D19" s="398" t="s">
        <v>4992</v>
      </c>
      <c r="E19" s="398">
        <v>45839</v>
      </c>
      <c r="F19" s="398">
        <f t="shared" ref="F19:F22" si="9">E19+8</f>
        <v>45847</v>
      </c>
      <c r="G19" s="398">
        <f t="shared" ref="G19:G23" si="10">E19+14</f>
        <v>45853</v>
      </c>
      <c r="H19" s="398">
        <f t="shared" si="6"/>
        <v>45857</v>
      </c>
      <c r="I19" s="398">
        <f t="shared" si="7"/>
        <v>45858</v>
      </c>
      <c r="J19" s="398">
        <f t="shared" si="8"/>
        <v>45860</v>
      </c>
      <c r="K19" s="2055">
        <v>45835</v>
      </c>
      <c r="L19" s="2055">
        <f t="shared" si="5"/>
        <v>45837</v>
      </c>
    </row>
    <row r="20" spans="1:12" s="121" customFormat="1" ht="18.75" hidden="1" customHeight="1">
      <c r="A20" s="663"/>
      <c r="B20" s="2522" t="s">
        <v>4993</v>
      </c>
      <c r="C20" s="877" t="s">
        <v>3355</v>
      </c>
      <c r="D20" s="351" t="s">
        <v>4994</v>
      </c>
      <c r="E20" s="351">
        <v>45853</v>
      </c>
      <c r="F20" s="351">
        <f t="shared" si="9"/>
        <v>45861</v>
      </c>
      <c r="G20" s="351">
        <f t="shared" si="10"/>
        <v>45867</v>
      </c>
      <c r="H20" s="351">
        <f t="shared" si="6"/>
        <v>45871</v>
      </c>
      <c r="I20" s="351">
        <f t="shared" si="7"/>
        <v>45872</v>
      </c>
      <c r="J20" s="351">
        <f t="shared" si="8"/>
        <v>45874</v>
      </c>
      <c r="K20" s="2055">
        <v>45842</v>
      </c>
      <c r="L20" s="2055">
        <f t="shared" si="5"/>
        <v>45844</v>
      </c>
    </row>
    <row r="21" spans="1:12" s="121" customFormat="1" ht="18.75" hidden="1" customHeight="1">
      <c r="A21" s="663" t="s">
        <v>4995</v>
      </c>
      <c r="B21" s="2522" t="s">
        <v>4996</v>
      </c>
      <c r="C21" s="877" t="s">
        <v>3369</v>
      </c>
      <c r="D21" s="351" t="s">
        <v>4997</v>
      </c>
      <c r="E21" s="351">
        <v>45854</v>
      </c>
      <c r="F21" s="351">
        <f t="shared" si="9"/>
        <v>45862</v>
      </c>
      <c r="G21" s="351">
        <f t="shared" si="10"/>
        <v>45868</v>
      </c>
      <c r="H21" s="351">
        <f t="shared" si="6"/>
        <v>45872</v>
      </c>
      <c r="I21" s="351">
        <f t="shared" si="7"/>
        <v>45873</v>
      </c>
      <c r="J21" s="351">
        <f t="shared" si="8"/>
        <v>45875</v>
      </c>
      <c r="K21" s="2055">
        <v>45849</v>
      </c>
      <c r="L21" s="2055">
        <f t="shared" si="5"/>
        <v>45851</v>
      </c>
    </row>
    <row r="22" spans="1:12" s="121" customFormat="1" ht="18.75" hidden="1" customHeight="1">
      <c r="A22" s="663" t="s">
        <v>4998</v>
      </c>
      <c r="B22" s="2522" t="s">
        <v>4999</v>
      </c>
      <c r="C22" s="877" t="s">
        <v>2645</v>
      </c>
      <c r="D22" s="351" t="s">
        <v>5000</v>
      </c>
      <c r="E22" s="351">
        <v>45868</v>
      </c>
      <c r="F22" s="351">
        <f t="shared" si="9"/>
        <v>45876</v>
      </c>
      <c r="G22" s="351">
        <f t="shared" si="10"/>
        <v>45882</v>
      </c>
      <c r="H22" s="351">
        <f t="shared" si="6"/>
        <v>45886</v>
      </c>
      <c r="I22" s="351">
        <f t="shared" si="7"/>
        <v>45887</v>
      </c>
      <c r="J22" s="351">
        <f t="shared" si="8"/>
        <v>45889</v>
      </c>
      <c r="K22" s="2055">
        <v>45856</v>
      </c>
      <c r="L22" s="2055">
        <f t="shared" si="5"/>
        <v>45858</v>
      </c>
    </row>
    <row r="23" spans="1:12" s="121" customFormat="1" ht="18.75" hidden="1" customHeight="1">
      <c r="A23" s="663" t="s">
        <v>5001</v>
      </c>
      <c r="B23" s="2522" t="s">
        <v>5002</v>
      </c>
      <c r="C23" s="877" t="s">
        <v>5003</v>
      </c>
      <c r="D23" s="351" t="s">
        <v>5004</v>
      </c>
      <c r="E23" s="351">
        <v>31.7</v>
      </c>
      <c r="F23" s="2458" t="s">
        <v>1581</v>
      </c>
      <c r="G23" s="351">
        <f t="shared" si="10"/>
        <v>45.7</v>
      </c>
      <c r="H23" s="351">
        <f t="shared" si="6"/>
        <v>49.7</v>
      </c>
      <c r="I23" s="348">
        <f t="shared" si="7"/>
        <v>50.7</v>
      </c>
      <c r="J23" s="348">
        <f t="shared" si="8"/>
        <v>52.7</v>
      </c>
      <c r="K23" s="2055">
        <v>45863</v>
      </c>
      <c r="L23" s="2055">
        <f t="shared" si="5"/>
        <v>45865</v>
      </c>
    </row>
    <row r="24" spans="1:12" s="121" customFormat="1" ht="18.75" hidden="1" customHeight="1">
      <c r="A24" s="663" t="s">
        <v>5005</v>
      </c>
      <c r="B24" s="2522" t="s">
        <v>5006</v>
      </c>
      <c r="C24" s="878" t="s">
        <v>3520</v>
      </c>
      <c r="D24" s="398" t="s">
        <v>5007</v>
      </c>
      <c r="E24" s="398">
        <v>45877</v>
      </c>
      <c r="F24" s="398">
        <f t="shared" ref="F24:F28" si="11">E24+8</f>
        <v>45885</v>
      </c>
      <c r="G24" s="398">
        <f t="shared" ref="G24:G28" si="12">E24+14</f>
        <v>45891</v>
      </c>
      <c r="H24" s="398">
        <f t="shared" ref="H24:H28" si="13">E24+18</f>
        <v>45895</v>
      </c>
      <c r="I24" s="398">
        <f t="shared" ref="I24:I28" si="14">E24+19</f>
        <v>45896</v>
      </c>
      <c r="J24" s="398">
        <f t="shared" ref="J24:J26" si="15">E24+21</f>
        <v>45898</v>
      </c>
      <c r="K24" s="2055">
        <v>45870</v>
      </c>
      <c r="L24" s="2055">
        <f t="shared" ref="L24:L28" si="16">K24+2</f>
        <v>45872</v>
      </c>
    </row>
    <row r="25" spans="1:12" s="121" customFormat="1" ht="18.75" hidden="1" customHeight="1">
      <c r="A25" s="663" t="s">
        <v>5008</v>
      </c>
      <c r="B25" s="2522" t="s">
        <v>5009</v>
      </c>
      <c r="C25" s="878" t="s">
        <v>1818</v>
      </c>
      <c r="D25" s="398" t="s">
        <v>5010</v>
      </c>
      <c r="E25" s="398">
        <v>45883</v>
      </c>
      <c r="F25" s="2458" t="s">
        <v>1581</v>
      </c>
      <c r="G25" s="398">
        <f t="shared" si="12"/>
        <v>45897</v>
      </c>
      <c r="H25" s="1664" t="s">
        <v>5011</v>
      </c>
      <c r="I25" s="398">
        <f t="shared" si="14"/>
        <v>45902</v>
      </c>
      <c r="J25" s="398">
        <f t="shared" si="15"/>
        <v>45904</v>
      </c>
      <c r="K25" s="2055">
        <v>45877</v>
      </c>
      <c r="L25" s="2055">
        <f t="shared" si="16"/>
        <v>45879</v>
      </c>
    </row>
    <row r="26" spans="1:12" s="121" customFormat="1" ht="18.75" hidden="1" customHeight="1">
      <c r="A26" s="663" t="s">
        <v>5012</v>
      </c>
      <c r="B26" s="2522" t="s">
        <v>5013</v>
      </c>
      <c r="C26" s="878" t="s">
        <v>5014</v>
      </c>
      <c r="D26" s="398" t="s">
        <v>5015</v>
      </c>
      <c r="E26" s="398">
        <v>45891</v>
      </c>
      <c r="F26" s="1664" t="s">
        <v>5016</v>
      </c>
      <c r="G26" s="398">
        <f t="shared" si="12"/>
        <v>45905</v>
      </c>
      <c r="H26" s="398">
        <f t="shared" si="13"/>
        <v>45909</v>
      </c>
      <c r="I26" s="398">
        <f t="shared" si="14"/>
        <v>45910</v>
      </c>
      <c r="J26" s="398">
        <f t="shared" si="15"/>
        <v>45912</v>
      </c>
      <c r="K26" s="2055">
        <v>45884</v>
      </c>
      <c r="L26" s="2055">
        <f t="shared" si="16"/>
        <v>45886</v>
      </c>
    </row>
    <row r="27" spans="1:12" s="121" customFormat="1" ht="18.75" hidden="1" customHeight="1">
      <c r="A27" s="663" t="s">
        <v>5017</v>
      </c>
      <c r="B27" s="2522" t="s">
        <v>5018</v>
      </c>
      <c r="C27" s="1091" t="s">
        <v>3150</v>
      </c>
      <c r="D27" s="398" t="s">
        <v>5019</v>
      </c>
      <c r="E27" s="348">
        <v>45896</v>
      </c>
      <c r="F27" s="348"/>
      <c r="G27" s="348"/>
      <c r="H27" s="1664" t="s">
        <v>5020</v>
      </c>
      <c r="I27" s="348"/>
      <c r="J27" s="348"/>
      <c r="K27" s="2055">
        <v>45891</v>
      </c>
      <c r="L27" s="2055">
        <f t="shared" si="16"/>
        <v>45893</v>
      </c>
    </row>
    <row r="28" spans="1:12" s="121" customFormat="1" ht="18.75" hidden="1" customHeight="1">
      <c r="A28" s="663" t="s">
        <v>5021</v>
      </c>
      <c r="B28" s="2522" t="s">
        <v>5022</v>
      </c>
      <c r="C28" s="878" t="s">
        <v>5023</v>
      </c>
      <c r="D28" s="398" t="s">
        <v>5024</v>
      </c>
      <c r="E28" s="398">
        <v>45900</v>
      </c>
      <c r="F28" s="398">
        <f t="shared" si="11"/>
        <v>45908</v>
      </c>
      <c r="G28" s="398">
        <f t="shared" si="12"/>
        <v>45914</v>
      </c>
      <c r="H28" s="398">
        <f t="shared" si="13"/>
        <v>45918</v>
      </c>
      <c r="I28" s="398">
        <f t="shared" si="14"/>
        <v>45919</v>
      </c>
      <c r="J28" s="1664" t="s">
        <v>5025</v>
      </c>
      <c r="K28" s="2055">
        <v>45898</v>
      </c>
      <c r="L28" s="2055">
        <f t="shared" si="16"/>
        <v>45900</v>
      </c>
    </row>
    <row r="29" spans="1:12" s="121" customFormat="1" ht="18.75" hidden="1" customHeight="1">
      <c r="A29" s="663" t="s">
        <v>5026</v>
      </c>
      <c r="B29" s="2522" t="s">
        <v>5027</v>
      </c>
      <c r="C29" s="2303" t="s">
        <v>5028</v>
      </c>
      <c r="D29" s="351" t="s">
        <v>5029</v>
      </c>
      <c r="E29" s="351">
        <v>45925</v>
      </c>
      <c r="F29" s="351">
        <f t="shared" ref="F29" si="17">E29+8</f>
        <v>45933</v>
      </c>
      <c r="G29" s="351">
        <f t="shared" ref="G29:G33" si="18">E29+14</f>
        <v>45939</v>
      </c>
      <c r="H29" s="351">
        <f t="shared" ref="H29:H33" si="19">E29+18</f>
        <v>45943</v>
      </c>
      <c r="I29" s="351">
        <f t="shared" ref="I29:I33" si="20">E29+19</f>
        <v>45944</v>
      </c>
      <c r="J29" s="351">
        <f t="shared" ref="J29:J33" si="21">E29+21</f>
        <v>45946</v>
      </c>
      <c r="K29" s="2055">
        <v>45905</v>
      </c>
      <c r="L29" s="2055">
        <f t="shared" ref="L29:L33" si="22">K29+2</f>
        <v>45907</v>
      </c>
    </row>
    <row r="30" spans="1:12" s="121" customFormat="1" ht="18.75" hidden="1" customHeight="1">
      <c r="A30" s="663"/>
      <c r="B30" s="2522"/>
      <c r="C30" s="27"/>
      <c r="D30" s="27"/>
      <c r="E30" s="27"/>
      <c r="F30" s="27"/>
      <c r="G30" s="27"/>
      <c r="H30" s="27"/>
      <c r="I30" s="27"/>
      <c r="J30" s="27"/>
      <c r="K30" s="2055"/>
      <c r="L30" s="2055"/>
    </row>
    <row r="31" spans="1:12" s="121" customFormat="1" ht="18.75" hidden="1" customHeight="1">
      <c r="A31" s="663"/>
      <c r="B31" s="2522"/>
      <c r="C31" s="454" t="s">
        <v>4963</v>
      </c>
      <c r="D31" s="173"/>
      <c r="E31" s="675" t="s">
        <v>100</v>
      </c>
      <c r="F31" s="174" t="s">
        <v>995</v>
      </c>
      <c r="G31" s="174" t="s">
        <v>172</v>
      </c>
      <c r="H31" s="174" t="s">
        <v>682</v>
      </c>
      <c r="I31" s="174" t="s">
        <v>751</v>
      </c>
      <c r="J31" s="174" t="s">
        <v>323</v>
      </c>
      <c r="K31" s="2055"/>
      <c r="L31" s="2055"/>
    </row>
    <row r="32" spans="1:12" s="121" customFormat="1" ht="18.75" hidden="1" customHeight="1">
      <c r="A32" s="663"/>
      <c r="B32" s="2522"/>
      <c r="C32" s="2389" t="s">
        <v>4961</v>
      </c>
      <c r="D32" s="177" t="s">
        <v>3798</v>
      </c>
      <c r="E32" s="451"/>
      <c r="F32" s="234" t="s">
        <v>4456</v>
      </c>
      <c r="G32" s="234" t="s">
        <v>4611</v>
      </c>
      <c r="H32" s="234" t="s">
        <v>4458</v>
      </c>
      <c r="I32" s="234" t="s">
        <v>3749</v>
      </c>
      <c r="J32" s="234" t="s">
        <v>4966</v>
      </c>
      <c r="K32" s="2652" t="s">
        <v>4377</v>
      </c>
      <c r="L32" s="2652" t="s">
        <v>4021</v>
      </c>
    </row>
    <row r="33" spans="1:12" s="121" customFormat="1" ht="18.75" hidden="1" customHeight="1">
      <c r="A33" s="663" t="s">
        <v>5030</v>
      </c>
      <c r="B33" s="2522" t="s">
        <v>5031</v>
      </c>
      <c r="C33" s="2303" t="s">
        <v>5032</v>
      </c>
      <c r="D33" s="351" t="s">
        <v>5033</v>
      </c>
      <c r="E33" s="351">
        <v>45919</v>
      </c>
      <c r="F33" s="2458" t="s">
        <v>5034</v>
      </c>
      <c r="G33" s="351">
        <f t="shared" si="18"/>
        <v>45933</v>
      </c>
      <c r="H33" s="351">
        <f t="shared" si="19"/>
        <v>45937</v>
      </c>
      <c r="I33" s="351">
        <f t="shared" si="20"/>
        <v>45938</v>
      </c>
      <c r="J33" s="351">
        <f t="shared" si="21"/>
        <v>45940</v>
      </c>
      <c r="K33" s="2055">
        <v>45912</v>
      </c>
      <c r="L33" s="2055">
        <f t="shared" si="22"/>
        <v>45914</v>
      </c>
    </row>
    <row r="34" spans="1:12" s="121" customFormat="1" ht="18.75" hidden="1" customHeight="1">
      <c r="A34" s="663" t="s">
        <v>5035</v>
      </c>
      <c r="B34" s="2522" t="s">
        <v>5036</v>
      </c>
      <c r="C34" s="877" t="s">
        <v>2412</v>
      </c>
      <c r="D34" s="351" t="s">
        <v>5037</v>
      </c>
      <c r="E34" s="351">
        <v>45937</v>
      </c>
      <c r="F34" s="351">
        <f t="shared" ref="F34" si="23">E34+8</f>
        <v>45945</v>
      </c>
      <c r="G34" s="351">
        <f t="shared" ref="G34" si="24">E34+14</f>
        <v>45951</v>
      </c>
      <c r="H34" s="351">
        <f t="shared" ref="H34" si="25">E34+18</f>
        <v>45955</v>
      </c>
      <c r="I34" s="351">
        <f t="shared" ref="I34" si="26">E34+19</f>
        <v>45956</v>
      </c>
      <c r="J34" s="351">
        <f t="shared" ref="J34" si="27">E34+21</f>
        <v>45958</v>
      </c>
      <c r="K34" s="2055">
        <v>45919</v>
      </c>
      <c r="L34" s="2055">
        <f t="shared" ref="L34" si="28">K34+2</f>
        <v>45921</v>
      </c>
    </row>
    <row r="35" spans="1:12" s="121" customFormat="1" ht="18.75" hidden="1" customHeight="1">
      <c r="A35" s="663" t="s">
        <v>5038</v>
      </c>
      <c r="B35" s="2522" t="s">
        <v>5039</v>
      </c>
      <c r="C35" s="877" t="s">
        <v>5040</v>
      </c>
      <c r="D35" s="351" t="s">
        <v>5041</v>
      </c>
      <c r="E35" s="351">
        <v>45941</v>
      </c>
      <c r="F35" s="351">
        <f>E35+8</f>
        <v>45949</v>
      </c>
      <c r="G35" s="351">
        <f>E35+14</f>
        <v>45955</v>
      </c>
      <c r="H35" s="351">
        <f>E35+18</f>
        <v>45959</v>
      </c>
      <c r="I35" s="351">
        <f>E35+19</f>
        <v>45960</v>
      </c>
      <c r="J35" s="351">
        <f>E35+21</f>
        <v>45962</v>
      </c>
      <c r="K35" s="2055">
        <v>45926</v>
      </c>
      <c r="L35" s="2055">
        <f>K35+2</f>
        <v>45928</v>
      </c>
    </row>
    <row r="36" spans="1:12" s="121" customFormat="1" ht="18.75" hidden="1" customHeight="1">
      <c r="A36" s="663" t="s">
        <v>5042</v>
      </c>
      <c r="B36" s="2522" t="s">
        <v>5043</v>
      </c>
      <c r="C36" s="878" t="s">
        <v>1765</v>
      </c>
      <c r="D36" s="398" t="s">
        <v>5044</v>
      </c>
      <c r="E36" s="398">
        <v>45947</v>
      </c>
      <c r="F36" s="398">
        <f>E36+8</f>
        <v>45955</v>
      </c>
      <c r="G36" s="398">
        <f>E36+14</f>
        <v>45961</v>
      </c>
      <c r="H36" s="398">
        <f>E36+18</f>
        <v>45965</v>
      </c>
      <c r="I36" s="398">
        <f>E36+19</f>
        <v>45966</v>
      </c>
      <c r="J36" s="398">
        <f>E36+21</f>
        <v>45968</v>
      </c>
      <c r="K36" s="2055">
        <v>45933</v>
      </c>
      <c r="L36" s="2055">
        <f>K36+2</f>
        <v>45935</v>
      </c>
    </row>
    <row r="37" spans="1:12" s="121" customFormat="1" ht="18.75" hidden="1" customHeight="1">
      <c r="A37" s="663" t="s">
        <v>5045</v>
      </c>
      <c r="B37" s="2522" t="s">
        <v>5046</v>
      </c>
      <c r="C37" s="1091" t="s">
        <v>1824</v>
      </c>
      <c r="D37" s="398" t="s">
        <v>5047</v>
      </c>
      <c r="E37" s="348">
        <v>45940</v>
      </c>
      <c r="F37" s="348"/>
      <c r="G37" s="348"/>
      <c r="H37" s="348"/>
      <c r="I37" s="348"/>
      <c r="J37" s="348"/>
      <c r="K37" s="2055">
        <v>45940</v>
      </c>
      <c r="L37" s="2055">
        <f>K37+2</f>
        <v>45942</v>
      </c>
    </row>
    <row r="38" spans="1:12" s="121" customFormat="1" ht="18.75" hidden="1" customHeight="1">
      <c r="A38" s="663" t="s">
        <v>5048</v>
      </c>
      <c r="B38" s="2522" t="s">
        <v>5049</v>
      </c>
      <c r="C38" s="878" t="s">
        <v>5050</v>
      </c>
      <c r="D38" s="398" t="s">
        <v>5051</v>
      </c>
      <c r="E38" s="398">
        <v>45955</v>
      </c>
      <c r="F38" s="348"/>
      <c r="G38" s="398">
        <f>E38+14</f>
        <v>45969</v>
      </c>
      <c r="H38" s="398">
        <f>E38+18</f>
        <v>45973</v>
      </c>
      <c r="I38" s="398">
        <f>E38+19</f>
        <v>45974</v>
      </c>
      <c r="J38" s="398">
        <f>E38+21</f>
        <v>45976</v>
      </c>
      <c r="K38" s="2055">
        <v>45947</v>
      </c>
      <c r="L38" s="2055">
        <f>K38+2</f>
        <v>45949</v>
      </c>
    </row>
    <row r="39" spans="1:12" s="121" customFormat="1" ht="18.75" hidden="1" customHeight="1">
      <c r="A39" s="663" t="s">
        <v>5052</v>
      </c>
      <c r="B39" s="2522" t="s">
        <v>5053</v>
      </c>
      <c r="C39" s="1091" t="s">
        <v>1573</v>
      </c>
      <c r="D39" s="398" t="s">
        <v>5054</v>
      </c>
      <c r="E39" s="348">
        <v>45954</v>
      </c>
      <c r="F39" s="348"/>
      <c r="G39" s="348"/>
      <c r="H39" s="348"/>
      <c r="I39" s="348"/>
      <c r="J39" s="348"/>
      <c r="K39" s="2055">
        <v>45954</v>
      </c>
      <c r="L39" s="2055">
        <f t="shared" ref="L39:L41" si="29">K39+2</f>
        <v>45956</v>
      </c>
    </row>
    <row r="40" spans="1:12" s="121" customFormat="1" ht="18.75" hidden="1" customHeight="1">
      <c r="A40" s="663" t="s">
        <v>5055</v>
      </c>
      <c r="B40" s="2522" t="s">
        <v>5056</v>
      </c>
      <c r="C40" s="878" t="s">
        <v>2562</v>
      </c>
      <c r="D40" s="398" t="s">
        <v>5057</v>
      </c>
      <c r="E40" s="398">
        <v>45968</v>
      </c>
      <c r="F40" s="3058"/>
      <c r="G40" s="398">
        <f t="shared" ref="G40:G41" si="30">E40+14</f>
        <v>45982</v>
      </c>
      <c r="H40" s="398">
        <f t="shared" ref="H40:H41" si="31">E40+18</f>
        <v>45986</v>
      </c>
      <c r="I40" s="398">
        <f t="shared" ref="I40:I41" si="32">E40+19</f>
        <v>45987</v>
      </c>
      <c r="J40" s="398">
        <f t="shared" ref="J40:J41" si="33">E40+21</f>
        <v>45989</v>
      </c>
      <c r="K40" s="2055">
        <v>45961</v>
      </c>
      <c r="L40" s="2055">
        <f t="shared" si="29"/>
        <v>45963</v>
      </c>
    </row>
    <row r="41" spans="1:12" s="121" customFormat="1" ht="18.75" hidden="1" customHeight="1">
      <c r="A41" s="663" t="s">
        <v>5058</v>
      </c>
      <c r="B41" s="2522" t="s">
        <v>5059</v>
      </c>
      <c r="C41" s="2303" t="s">
        <v>5060</v>
      </c>
      <c r="D41" s="351" t="s">
        <v>5061</v>
      </c>
      <c r="E41" s="351">
        <v>45972</v>
      </c>
      <c r="F41" s="348"/>
      <c r="G41" s="351">
        <f t="shared" si="30"/>
        <v>45986</v>
      </c>
      <c r="H41" s="351">
        <f t="shared" si="31"/>
        <v>45990</v>
      </c>
      <c r="I41" s="351">
        <f t="shared" si="32"/>
        <v>45991</v>
      </c>
      <c r="J41" s="351">
        <f t="shared" si="33"/>
        <v>45993</v>
      </c>
      <c r="K41" s="2055">
        <v>45968</v>
      </c>
      <c r="L41" s="2055">
        <f t="shared" si="29"/>
        <v>45970</v>
      </c>
    </row>
    <row r="42" spans="1:12" s="121" customFormat="1" ht="18.75" hidden="1" customHeight="1">
      <c r="A42" s="663" t="s">
        <v>5062</v>
      </c>
      <c r="B42" s="2522" t="s">
        <v>5063</v>
      </c>
      <c r="C42" s="2303" t="s">
        <v>1924</v>
      </c>
      <c r="D42" s="351" t="s">
        <v>5064</v>
      </c>
      <c r="E42" s="351">
        <v>45982</v>
      </c>
      <c r="F42" s="351">
        <f t="shared" ref="F42" si="34">E42+8</f>
        <v>45990</v>
      </c>
      <c r="G42" s="351">
        <f t="shared" ref="G42" si="35">E42+14</f>
        <v>45996</v>
      </c>
      <c r="H42" s="351">
        <f t="shared" ref="H42" si="36">E42+18</f>
        <v>46000</v>
      </c>
      <c r="I42" s="351">
        <f t="shared" ref="I42" si="37">E42+19</f>
        <v>46001</v>
      </c>
      <c r="J42" s="351">
        <f t="shared" ref="J42" si="38">E42+21</f>
        <v>46003</v>
      </c>
      <c r="K42" s="2055">
        <v>45975</v>
      </c>
      <c r="L42" s="2055">
        <f t="shared" ref="L42" si="39">K42+2</f>
        <v>45977</v>
      </c>
    </row>
    <row r="43" spans="1:12" s="121" customFormat="1" ht="25.5" hidden="1">
      <c r="A43" s="663" t="s">
        <v>5065</v>
      </c>
      <c r="B43" s="2522" t="s">
        <v>5066</v>
      </c>
      <c r="C43" s="2303" t="s">
        <v>5067</v>
      </c>
      <c r="D43" s="351" t="s">
        <v>5068</v>
      </c>
      <c r="E43" s="351">
        <v>45985</v>
      </c>
      <c r="F43" s="2498" t="s">
        <v>5069</v>
      </c>
      <c r="G43" s="351">
        <f t="shared" ref="G43:G52" si="40">E43+14</f>
        <v>45999</v>
      </c>
      <c r="H43" s="351">
        <f t="shared" ref="H43:H52" si="41">E43+18</f>
        <v>46003</v>
      </c>
      <c r="I43" s="351">
        <f t="shared" ref="I43:I44" si="42">E43+19</f>
        <v>46004</v>
      </c>
      <c r="J43" s="351">
        <f t="shared" ref="J43:J44" si="43">E43+21</f>
        <v>46006</v>
      </c>
      <c r="K43" s="2055">
        <v>45982</v>
      </c>
      <c r="L43" s="2055">
        <f t="shared" ref="L43:L52" si="44">K43+2</f>
        <v>45984</v>
      </c>
    </row>
    <row r="44" spans="1:12" s="121" customFormat="1" ht="18.75" hidden="1" customHeight="1">
      <c r="A44" s="663" t="s">
        <v>5070</v>
      </c>
      <c r="B44" s="2522" t="s">
        <v>5071</v>
      </c>
      <c r="C44" s="2303" t="s">
        <v>5072</v>
      </c>
      <c r="D44" s="351" t="s">
        <v>5073</v>
      </c>
      <c r="E44" s="351">
        <v>45994</v>
      </c>
      <c r="F44" s="348">
        <f t="shared" ref="F44:F48" si="45">E44+8</f>
        <v>46002</v>
      </c>
      <c r="G44" s="351">
        <f t="shared" si="40"/>
        <v>46008</v>
      </c>
      <c r="H44" s="351">
        <f t="shared" si="41"/>
        <v>46012</v>
      </c>
      <c r="I44" s="351">
        <f t="shared" si="42"/>
        <v>46013</v>
      </c>
      <c r="J44" s="351">
        <f t="shared" si="43"/>
        <v>46015</v>
      </c>
      <c r="K44" s="2055">
        <v>45989</v>
      </c>
      <c r="L44" s="2055">
        <f t="shared" si="44"/>
        <v>45991</v>
      </c>
    </row>
    <row r="45" spans="1:12" s="121" customFormat="1" ht="18.75" hidden="1" customHeight="1">
      <c r="A45" s="663"/>
      <c r="B45" s="2522"/>
      <c r="C45" s="27"/>
      <c r="D45" s="27"/>
      <c r="E45" s="27"/>
      <c r="F45" s="27"/>
      <c r="G45" s="27"/>
      <c r="H45" s="27"/>
      <c r="I45" s="27"/>
      <c r="J45" s="27"/>
      <c r="K45" s="2055"/>
      <c r="L45" s="2055"/>
    </row>
    <row r="46" spans="1:12" s="121" customFormat="1" ht="18.75" hidden="1" customHeight="1">
      <c r="A46" s="663"/>
      <c r="B46" s="2522"/>
      <c r="C46" s="454" t="s">
        <v>4963</v>
      </c>
      <c r="D46" s="173"/>
      <c r="E46" s="675" t="s">
        <v>100</v>
      </c>
      <c r="F46" s="174" t="s">
        <v>995</v>
      </c>
      <c r="G46" s="174" t="s">
        <v>172</v>
      </c>
      <c r="H46" s="174" t="s">
        <v>682</v>
      </c>
      <c r="I46" s="174" t="s">
        <v>323</v>
      </c>
      <c r="K46" s="2055"/>
      <c r="L46" s="2055"/>
    </row>
    <row r="47" spans="1:12" s="121" customFormat="1" ht="18.75" hidden="1" customHeight="1">
      <c r="A47" s="663"/>
      <c r="B47" s="2522"/>
      <c r="C47" s="2389" t="s">
        <v>4961</v>
      </c>
      <c r="D47" s="177" t="s">
        <v>3798</v>
      </c>
      <c r="E47" s="451"/>
      <c r="F47" s="234" t="s">
        <v>4456</v>
      </c>
      <c r="G47" s="234" t="s">
        <v>4611</v>
      </c>
      <c r="H47" s="234" t="s">
        <v>4458</v>
      </c>
      <c r="I47" s="234" t="s">
        <v>5074</v>
      </c>
      <c r="K47" s="2652" t="s">
        <v>4377</v>
      </c>
      <c r="L47" s="2652" t="s">
        <v>4021</v>
      </c>
    </row>
    <row r="48" spans="1:12" s="121" customFormat="1" ht="18.75" hidden="1" customHeight="1">
      <c r="A48" s="663" t="s">
        <v>5075</v>
      </c>
      <c r="B48" s="2522" t="s">
        <v>5076</v>
      </c>
      <c r="C48" s="2415" t="s">
        <v>5077</v>
      </c>
      <c r="D48" s="398" t="s">
        <v>5078</v>
      </c>
      <c r="E48" s="398">
        <v>46003</v>
      </c>
      <c r="F48" s="398">
        <f t="shared" si="45"/>
        <v>46011</v>
      </c>
      <c r="G48" s="398">
        <f t="shared" si="40"/>
        <v>46017</v>
      </c>
      <c r="H48" s="398">
        <f t="shared" si="41"/>
        <v>46021</v>
      </c>
      <c r="I48" s="398">
        <f>E48+20</f>
        <v>46023</v>
      </c>
      <c r="K48" s="2055">
        <v>45996</v>
      </c>
      <c r="L48" s="2055">
        <f t="shared" si="44"/>
        <v>45998</v>
      </c>
    </row>
    <row r="49" spans="1:13" s="121" customFormat="1" ht="18.75" hidden="1" customHeight="1">
      <c r="A49" s="663"/>
      <c r="B49" s="2522"/>
      <c r="C49" s="27"/>
      <c r="D49" s="27"/>
      <c r="E49" s="27"/>
      <c r="F49" s="27"/>
      <c r="G49" s="27"/>
      <c r="H49" s="27"/>
      <c r="I49" s="27"/>
      <c r="J49" s="27"/>
      <c r="K49" s="2055"/>
      <c r="L49" s="2055"/>
    </row>
    <row r="50" spans="1:13" s="121" customFormat="1" ht="18.75" hidden="1" customHeight="1">
      <c r="A50" s="663"/>
      <c r="B50" s="2522"/>
      <c r="C50" s="454" t="s">
        <v>4963</v>
      </c>
      <c r="D50" s="173"/>
      <c r="E50" s="675" t="s">
        <v>100</v>
      </c>
      <c r="F50" s="174" t="s">
        <v>695</v>
      </c>
      <c r="G50" s="174" t="s">
        <v>172</v>
      </c>
      <c r="H50" s="174" t="s">
        <v>682</v>
      </c>
      <c r="I50" s="174" t="s">
        <v>323</v>
      </c>
      <c r="K50" s="2055"/>
      <c r="L50" s="2055"/>
    </row>
    <row r="51" spans="1:13" s="121" customFormat="1" ht="18.75" hidden="1" customHeight="1">
      <c r="A51" s="663"/>
      <c r="B51" s="2522"/>
      <c r="C51" s="2389" t="s">
        <v>4961</v>
      </c>
      <c r="D51" s="177" t="s">
        <v>3798</v>
      </c>
      <c r="E51" s="451"/>
      <c r="F51" s="234" t="s">
        <v>4965</v>
      </c>
      <c r="G51" s="234" t="s">
        <v>4611</v>
      </c>
      <c r="H51" s="234" t="s">
        <v>4458</v>
      </c>
      <c r="I51" s="234" t="s">
        <v>5074</v>
      </c>
      <c r="K51" s="2652" t="s">
        <v>4377</v>
      </c>
      <c r="L51" s="2652" t="s">
        <v>4021</v>
      </c>
    </row>
    <row r="52" spans="1:13" s="121" customFormat="1" ht="18.75" hidden="1" customHeight="1">
      <c r="A52" s="663" t="s">
        <v>5079</v>
      </c>
      <c r="B52" s="2522" t="s">
        <v>5080</v>
      </c>
      <c r="C52" s="878" t="s">
        <v>2255</v>
      </c>
      <c r="D52" s="398" t="s">
        <v>5081</v>
      </c>
      <c r="E52" s="398">
        <v>46014</v>
      </c>
      <c r="F52" s="398">
        <f t="shared" ref="F52:F59" si="46">E52+9</f>
        <v>46023</v>
      </c>
      <c r="G52" s="398">
        <f t="shared" si="40"/>
        <v>46028</v>
      </c>
      <c r="H52" s="398">
        <f t="shared" si="41"/>
        <v>46032</v>
      </c>
      <c r="I52" s="398">
        <f t="shared" ref="I52:I59" si="47">E52+20</f>
        <v>46034</v>
      </c>
      <c r="K52" s="2055">
        <v>46003</v>
      </c>
      <c r="L52" s="2055">
        <f t="shared" si="44"/>
        <v>46005</v>
      </c>
    </row>
    <row r="53" spans="1:13" s="121" customFormat="1" ht="18.75" hidden="1" customHeight="1">
      <c r="A53" s="663" t="s">
        <v>5082</v>
      </c>
      <c r="B53" s="2522" t="s">
        <v>5083</v>
      </c>
      <c r="C53" s="1091" t="s">
        <v>3150</v>
      </c>
      <c r="D53" s="398" t="s">
        <v>5084</v>
      </c>
      <c r="E53" s="348">
        <v>46017</v>
      </c>
      <c r="F53" s="348"/>
      <c r="G53" s="348"/>
      <c r="H53" s="348"/>
      <c r="I53" s="348"/>
      <c r="K53" s="2055">
        <v>46010</v>
      </c>
      <c r="L53" s="2055">
        <f>K53+2</f>
        <v>46012</v>
      </c>
      <c r="M53" s="121" t="s">
        <v>5085</v>
      </c>
    </row>
    <row r="54" spans="1:13" s="121" customFormat="1" ht="18.75" hidden="1" customHeight="1">
      <c r="A54" s="663" t="s">
        <v>5086</v>
      </c>
      <c r="B54" s="2522" t="s">
        <v>5087</v>
      </c>
      <c r="C54" s="2415" t="s">
        <v>5088</v>
      </c>
      <c r="D54" s="398" t="s">
        <v>5089</v>
      </c>
      <c r="E54" s="398">
        <v>46025</v>
      </c>
      <c r="F54" s="398">
        <f>E54+9</f>
        <v>46034</v>
      </c>
      <c r="G54" s="398">
        <f>E54+14</f>
        <v>46039</v>
      </c>
      <c r="H54" s="398">
        <f>E54+18</f>
        <v>46043</v>
      </c>
      <c r="I54" s="398">
        <f t="shared" si="47"/>
        <v>46045</v>
      </c>
      <c r="K54" s="2055">
        <v>46017</v>
      </c>
      <c r="L54" s="2055">
        <f>K54+2</f>
        <v>46019</v>
      </c>
    </row>
    <row r="55" spans="1:13" s="121" customFormat="1" ht="18.75" hidden="1" customHeight="1">
      <c r="A55" s="663" t="s">
        <v>5090</v>
      </c>
      <c r="B55" s="2522" t="s">
        <v>5091</v>
      </c>
      <c r="C55" s="877" t="s">
        <v>3062</v>
      </c>
      <c r="D55" s="351" t="s">
        <v>5092</v>
      </c>
      <c r="E55" s="351">
        <v>46032</v>
      </c>
      <c r="F55" s="351">
        <f t="shared" si="46"/>
        <v>46041</v>
      </c>
      <c r="G55" s="351">
        <f>E55+14</f>
        <v>46046</v>
      </c>
      <c r="H55" s="351">
        <f>E55+18</f>
        <v>46050</v>
      </c>
      <c r="I55" s="351">
        <f t="shared" si="47"/>
        <v>46052</v>
      </c>
      <c r="K55" s="2055">
        <v>46024</v>
      </c>
      <c r="L55" s="2055">
        <f>K55+2</f>
        <v>46026</v>
      </c>
    </row>
    <row r="56" spans="1:13" s="121" customFormat="1" ht="18.75" hidden="1" customHeight="1">
      <c r="A56" s="663" t="s">
        <v>5093</v>
      </c>
      <c r="B56" s="2522" t="s">
        <v>5094</v>
      </c>
      <c r="C56" s="877" t="s">
        <v>5095</v>
      </c>
      <c r="D56" s="351" t="s">
        <v>5096</v>
      </c>
      <c r="E56" s="351">
        <v>46038</v>
      </c>
      <c r="F56" s="351">
        <f t="shared" si="46"/>
        <v>46047</v>
      </c>
      <c r="G56" s="351">
        <f>E56+14</f>
        <v>46052</v>
      </c>
      <c r="H56" s="351">
        <f>E56+18</f>
        <v>46056</v>
      </c>
      <c r="I56" s="351">
        <f t="shared" si="47"/>
        <v>46058</v>
      </c>
      <c r="K56" s="2055">
        <v>46031</v>
      </c>
      <c r="L56" s="2055">
        <f>K56+2</f>
        <v>46033</v>
      </c>
    </row>
    <row r="57" spans="1:13" s="121" customFormat="1" ht="18.75" hidden="1" customHeight="1">
      <c r="A57" s="663" t="s">
        <v>5097</v>
      </c>
      <c r="B57" s="2522" t="s">
        <v>5098</v>
      </c>
      <c r="C57" s="877" t="s">
        <v>5099</v>
      </c>
      <c r="D57" s="351" t="s">
        <v>5100</v>
      </c>
      <c r="E57" s="351">
        <v>46044</v>
      </c>
      <c r="F57" s="348"/>
      <c r="G57" s="351">
        <f t="shared" ref="G57:G59" si="48">E57+14</f>
        <v>46058</v>
      </c>
      <c r="H57" s="351">
        <f t="shared" ref="H57:H59" si="49">E57+18</f>
        <v>46062</v>
      </c>
      <c r="I57" s="351">
        <f t="shared" si="47"/>
        <v>46064</v>
      </c>
      <c r="K57" s="2055">
        <v>46038</v>
      </c>
      <c r="L57" s="2055">
        <f t="shared" ref="L57:L64" si="50">K57+2</f>
        <v>46040</v>
      </c>
    </row>
    <row r="58" spans="1:13" s="121" customFormat="1" ht="18.75" hidden="1" customHeight="1">
      <c r="A58" s="663" t="s">
        <v>5101</v>
      </c>
      <c r="B58" s="2522" t="s">
        <v>5102</v>
      </c>
      <c r="C58" s="2303" t="s">
        <v>2249</v>
      </c>
      <c r="D58" s="351" t="s">
        <v>5103</v>
      </c>
      <c r="E58" s="351">
        <v>46057</v>
      </c>
      <c r="F58" s="351">
        <f t="shared" si="46"/>
        <v>46066</v>
      </c>
      <c r="G58" s="351">
        <f t="shared" si="48"/>
        <v>46071</v>
      </c>
      <c r="H58" s="351">
        <f t="shared" si="49"/>
        <v>46075</v>
      </c>
      <c r="I58" s="351">
        <f t="shared" si="47"/>
        <v>46077</v>
      </c>
      <c r="K58" s="2055">
        <v>46045</v>
      </c>
      <c r="L58" s="2055">
        <f t="shared" si="50"/>
        <v>46047</v>
      </c>
    </row>
    <row r="59" spans="1:13" s="121" customFormat="1" ht="18.75" hidden="1" customHeight="1">
      <c r="A59" s="663" t="s">
        <v>5104</v>
      </c>
      <c r="B59" s="2522" t="s">
        <v>5105</v>
      </c>
      <c r="C59" s="2303" t="s">
        <v>5106</v>
      </c>
      <c r="D59" s="351" t="s">
        <v>5107</v>
      </c>
      <c r="E59" s="351">
        <v>46062</v>
      </c>
      <c r="F59" s="351">
        <f t="shared" si="46"/>
        <v>46071</v>
      </c>
      <c r="G59" s="351">
        <f t="shared" si="48"/>
        <v>46076</v>
      </c>
      <c r="H59" s="351">
        <f t="shared" si="49"/>
        <v>46080</v>
      </c>
      <c r="I59" s="351">
        <f t="shared" si="47"/>
        <v>46082</v>
      </c>
      <c r="K59" s="2055">
        <v>46052</v>
      </c>
      <c r="L59" s="2055">
        <f t="shared" si="50"/>
        <v>46054</v>
      </c>
    </row>
    <row r="60" spans="1:13" s="121" customFormat="1" ht="18.75" hidden="1" customHeight="1">
      <c r="A60" s="663"/>
      <c r="B60" s="2522"/>
      <c r="C60" s="27"/>
      <c r="D60" s="27"/>
      <c r="E60" s="27"/>
      <c r="F60" s="27"/>
      <c r="G60" s="27"/>
      <c r="H60" s="27"/>
      <c r="I60" s="27"/>
      <c r="J60" s="27"/>
      <c r="L60" s="2055"/>
    </row>
    <row r="61" spans="1:13" s="121" customFormat="1" ht="18.75" customHeight="1">
      <c r="A61" s="663"/>
      <c r="B61" s="2522"/>
      <c r="C61" s="454" t="s">
        <v>5108</v>
      </c>
      <c r="D61" s="173"/>
      <c r="E61" s="675" t="s">
        <v>100</v>
      </c>
      <c r="F61" s="174" t="s">
        <v>695</v>
      </c>
      <c r="G61" s="174" t="s">
        <v>172</v>
      </c>
      <c r="H61" s="3705" t="s">
        <v>5109</v>
      </c>
      <c r="I61" s="174" t="s">
        <v>323</v>
      </c>
      <c r="K61" s="2055"/>
      <c r="L61" s="2055"/>
    </row>
    <row r="62" spans="1:13" s="121" customFormat="1" ht="18.75" customHeight="1">
      <c r="A62" s="663"/>
      <c r="B62" s="2522"/>
      <c r="C62" s="2389" t="s">
        <v>4961</v>
      </c>
      <c r="D62" s="177" t="s">
        <v>4906</v>
      </c>
      <c r="E62" s="451"/>
      <c r="F62" s="234" t="s">
        <v>4965</v>
      </c>
      <c r="G62" s="234" t="s">
        <v>4611</v>
      </c>
      <c r="H62" s="234" t="s">
        <v>4458</v>
      </c>
      <c r="I62" s="234" t="s">
        <v>5110</v>
      </c>
      <c r="K62" s="2652" t="s">
        <v>4377</v>
      </c>
      <c r="L62" s="2652" t="s">
        <v>4021</v>
      </c>
    </row>
    <row r="63" spans="1:13" s="121" customFormat="1" ht="18.75" customHeight="1">
      <c r="A63" s="663" t="s">
        <v>5111</v>
      </c>
      <c r="B63" s="2522" t="s">
        <v>5112</v>
      </c>
      <c r="C63" s="2415" t="s">
        <v>2446</v>
      </c>
      <c r="D63" s="398" t="s">
        <v>5113</v>
      </c>
      <c r="E63" s="398">
        <v>46067</v>
      </c>
      <c r="F63" s="398">
        <f>E63+9</f>
        <v>46076</v>
      </c>
      <c r="G63" s="398">
        <f>E63+14</f>
        <v>46081</v>
      </c>
      <c r="H63" s="398">
        <f>E63+18</f>
        <v>46085</v>
      </c>
      <c r="I63" s="398">
        <f>E63+23</f>
        <v>46090</v>
      </c>
      <c r="K63" s="2055">
        <v>46063</v>
      </c>
      <c r="L63" s="2055">
        <f t="shared" si="50"/>
        <v>46065</v>
      </c>
    </row>
    <row r="64" spans="1:13" s="121" customFormat="1" ht="18.75" customHeight="1">
      <c r="A64" s="663" t="s">
        <v>5114</v>
      </c>
      <c r="B64" s="2522" t="s">
        <v>5115</v>
      </c>
      <c r="C64" s="878" t="s">
        <v>2662</v>
      </c>
      <c r="D64" s="398" t="s">
        <v>5116</v>
      </c>
      <c r="E64" s="398">
        <v>46075</v>
      </c>
      <c r="F64" s="398">
        <f t="shared" ref="F64:F71" si="51">E64+9</f>
        <v>46084</v>
      </c>
      <c r="G64" s="1635">
        <f t="shared" ref="G64:G71" si="52">E64+14</f>
        <v>46089</v>
      </c>
      <c r="H64" s="1635">
        <f t="shared" ref="H64:H71" si="53">E64+18</f>
        <v>46093</v>
      </c>
      <c r="I64" s="1635">
        <f t="shared" ref="I64:I71" si="54">E64+23</f>
        <v>46098</v>
      </c>
      <c r="K64" s="2055">
        <v>46070</v>
      </c>
      <c r="L64" s="2055">
        <f t="shared" si="50"/>
        <v>46072</v>
      </c>
    </row>
    <row r="65" spans="1:13" s="121" customFormat="1" ht="18.75" customHeight="1">
      <c r="A65" s="663" t="s">
        <v>5117</v>
      </c>
      <c r="B65" s="2522" t="s">
        <v>5118</v>
      </c>
      <c r="C65" s="2415" t="s">
        <v>5119</v>
      </c>
      <c r="D65" s="398" t="s">
        <v>5120</v>
      </c>
      <c r="E65" s="398">
        <v>46082</v>
      </c>
      <c r="F65" s="398">
        <f t="shared" si="51"/>
        <v>46091</v>
      </c>
      <c r="G65" s="1635">
        <f t="shared" si="52"/>
        <v>46096</v>
      </c>
      <c r="H65" s="1635">
        <f t="shared" si="53"/>
        <v>46100</v>
      </c>
      <c r="I65" s="1635">
        <f t="shared" si="54"/>
        <v>46105</v>
      </c>
      <c r="K65" s="2055">
        <v>46077</v>
      </c>
      <c r="L65" s="2055">
        <f>K65+2</f>
        <v>46079</v>
      </c>
    </row>
    <row r="66" spans="1:13" s="121" customFormat="1" ht="18.75" customHeight="1">
      <c r="A66" s="663" t="s">
        <v>5121</v>
      </c>
      <c r="B66" s="2522" t="s">
        <v>5122</v>
      </c>
      <c r="C66" s="2001" t="s">
        <v>1573</v>
      </c>
      <c r="D66" s="351" t="s">
        <v>5123</v>
      </c>
      <c r="E66" s="1664">
        <v>46084</v>
      </c>
      <c r="F66" s="1664" t="s">
        <v>5124</v>
      </c>
      <c r="G66" s="1664" t="s">
        <v>5125</v>
      </c>
      <c r="H66" s="1664" t="s">
        <v>5125</v>
      </c>
      <c r="I66" s="1664" t="s">
        <v>5126</v>
      </c>
      <c r="K66" s="2055">
        <v>46084</v>
      </c>
      <c r="L66" s="2055">
        <f>K66+2</f>
        <v>46086</v>
      </c>
    </row>
    <row r="67" spans="1:13" s="121" customFormat="1" ht="18.75" customHeight="1">
      <c r="A67" s="663"/>
      <c r="B67" s="2522" t="s">
        <v>5127</v>
      </c>
      <c r="C67" s="2001" t="s">
        <v>1573</v>
      </c>
      <c r="D67" s="351" t="s">
        <v>5128</v>
      </c>
      <c r="E67" s="1664">
        <v>46091</v>
      </c>
      <c r="F67" s="1664" t="s">
        <v>5129</v>
      </c>
      <c r="G67" s="1664" t="s">
        <v>5129</v>
      </c>
      <c r="H67" s="1664" t="s">
        <v>5129</v>
      </c>
      <c r="I67" s="1664" t="s">
        <v>5130</v>
      </c>
      <c r="K67" s="2055">
        <v>46091</v>
      </c>
      <c r="L67" s="2055">
        <f>K67+2</f>
        <v>46093</v>
      </c>
    </row>
    <row r="68" spans="1:13" s="121" customFormat="1" ht="18.75" customHeight="1">
      <c r="A68" s="663" t="s">
        <v>5131</v>
      </c>
      <c r="B68" s="2522" t="s">
        <v>5132</v>
      </c>
      <c r="C68" s="2001" t="s">
        <v>1573</v>
      </c>
      <c r="D68" s="351" t="s">
        <v>5133</v>
      </c>
      <c r="E68" s="1664">
        <v>46098</v>
      </c>
      <c r="F68" s="1664" t="s">
        <v>5134</v>
      </c>
      <c r="G68" s="1664" t="s">
        <v>5134</v>
      </c>
      <c r="H68" s="1664" t="s">
        <v>5134</v>
      </c>
      <c r="I68" s="1664" t="s">
        <v>5135</v>
      </c>
      <c r="K68" s="2055">
        <v>46098</v>
      </c>
      <c r="L68" s="2055">
        <f>K68+2</f>
        <v>46100</v>
      </c>
    </row>
    <row r="69" spans="1:13" s="121" customFormat="1" ht="18.75" customHeight="1">
      <c r="A69" s="663" t="s">
        <v>5136</v>
      </c>
      <c r="B69" s="2522" t="s">
        <v>5137</v>
      </c>
      <c r="C69" s="2001" t="s">
        <v>1573</v>
      </c>
      <c r="D69" s="351" t="s">
        <v>5138</v>
      </c>
      <c r="E69" s="1664">
        <v>46105</v>
      </c>
      <c r="F69" s="1664" t="s">
        <v>5139</v>
      </c>
      <c r="G69" s="1664" t="s">
        <v>5140</v>
      </c>
      <c r="H69" s="1664" t="s">
        <v>5140</v>
      </c>
      <c r="I69" s="1664" t="s">
        <v>5141</v>
      </c>
      <c r="K69" s="2055">
        <v>46105</v>
      </c>
      <c r="L69" s="2055">
        <f>K69+2</f>
        <v>46107</v>
      </c>
    </row>
    <row r="70" spans="1:13" s="121" customFormat="1" ht="18.75" customHeight="1">
      <c r="A70" s="663" t="s">
        <v>5142</v>
      </c>
      <c r="B70" s="2522" t="s">
        <v>5143</v>
      </c>
      <c r="C70" s="2001" t="s">
        <v>5144</v>
      </c>
      <c r="D70" s="351" t="s">
        <v>5145</v>
      </c>
      <c r="E70" s="351">
        <v>46108</v>
      </c>
      <c r="F70" s="351">
        <f t="shared" si="51"/>
        <v>46117</v>
      </c>
      <c r="G70" s="1635">
        <f t="shared" si="52"/>
        <v>46122</v>
      </c>
      <c r="H70" s="1635">
        <f t="shared" si="53"/>
        <v>46126</v>
      </c>
      <c r="I70" s="1635">
        <f t="shared" si="54"/>
        <v>46131</v>
      </c>
      <c r="K70" s="2055">
        <v>46112</v>
      </c>
      <c r="L70" s="2055">
        <f t="shared" ref="L70:L71" si="55">K70+2</f>
        <v>46114</v>
      </c>
    </row>
    <row r="71" spans="1:13" s="121" customFormat="1" ht="18.75" customHeight="1">
      <c r="A71" s="663" t="s">
        <v>5146</v>
      </c>
      <c r="B71" s="2522" t="s">
        <v>5147</v>
      </c>
      <c r="C71" s="1091" t="s">
        <v>5148</v>
      </c>
      <c r="D71" s="398" t="s">
        <v>5149</v>
      </c>
      <c r="E71" s="398">
        <v>46119</v>
      </c>
      <c r="F71" s="398">
        <f t="shared" si="51"/>
        <v>46128</v>
      </c>
      <c r="G71" s="1635">
        <f t="shared" si="52"/>
        <v>46133</v>
      </c>
      <c r="H71" s="1635">
        <f t="shared" si="53"/>
        <v>46137</v>
      </c>
      <c r="I71" s="1635">
        <f t="shared" si="54"/>
        <v>46142</v>
      </c>
      <c r="K71" s="2055">
        <v>46119</v>
      </c>
      <c r="L71" s="2055">
        <f t="shared" si="55"/>
        <v>46121</v>
      </c>
    </row>
    <row r="72" spans="1:13" s="121" customFormat="1" ht="18.75" customHeight="1">
      <c r="A72" s="663" t="s">
        <v>5150</v>
      </c>
      <c r="B72" s="2522" t="s">
        <v>5151</v>
      </c>
      <c r="C72" s="1091" t="s">
        <v>5152</v>
      </c>
      <c r="D72" s="398" t="s">
        <v>5153</v>
      </c>
      <c r="E72" s="398">
        <v>46126</v>
      </c>
      <c r="F72" s="398">
        <f t="shared" ref="F72:F73" si="56">E72+9</f>
        <v>46135</v>
      </c>
      <c r="G72" s="1635">
        <f t="shared" ref="G72:G73" si="57">E72+14</f>
        <v>46140</v>
      </c>
      <c r="H72" s="1635">
        <f t="shared" ref="H72:H73" si="58">E72+18</f>
        <v>46144</v>
      </c>
      <c r="I72" s="1635">
        <f t="shared" ref="I72:I73" si="59">E72+23</f>
        <v>46149</v>
      </c>
      <c r="K72" s="2055">
        <v>46126</v>
      </c>
      <c r="L72" s="2055">
        <f t="shared" ref="L72:L73" si="60">K72+2</f>
        <v>46128</v>
      </c>
    </row>
    <row r="73" spans="1:13" s="121" customFormat="1" ht="18.75" customHeight="1">
      <c r="A73" s="663"/>
      <c r="B73" s="2522" t="s">
        <v>5154</v>
      </c>
      <c r="C73" s="1091" t="s">
        <v>5155</v>
      </c>
      <c r="D73" s="398" t="s">
        <v>5156</v>
      </c>
      <c r="E73" s="398">
        <v>46133</v>
      </c>
      <c r="F73" s="398">
        <f t="shared" si="56"/>
        <v>46142</v>
      </c>
      <c r="G73" s="1635">
        <f t="shared" si="57"/>
        <v>46147</v>
      </c>
      <c r="H73" s="1635">
        <f t="shared" si="58"/>
        <v>46151</v>
      </c>
      <c r="I73" s="1635">
        <f t="shared" si="59"/>
        <v>46156</v>
      </c>
      <c r="K73" s="2055">
        <v>46133</v>
      </c>
      <c r="L73" s="2055">
        <f t="shared" si="60"/>
        <v>46135</v>
      </c>
    </row>
    <row r="74" spans="1:13" s="121" customFormat="1" ht="18.75" customHeight="1">
      <c r="A74" s="663"/>
      <c r="B74" s="2522" t="s">
        <v>5157</v>
      </c>
      <c r="C74" s="1091" t="s">
        <v>5158</v>
      </c>
      <c r="D74" s="398" t="s">
        <v>5159</v>
      </c>
      <c r="E74" s="398">
        <v>46140</v>
      </c>
      <c r="F74" s="398">
        <f t="shared" ref="F74:F75" si="61">E74+9</f>
        <v>46149</v>
      </c>
      <c r="G74" s="1635">
        <f t="shared" ref="G74:G75" si="62">E74+14</f>
        <v>46154</v>
      </c>
      <c r="H74" s="1635">
        <f t="shared" ref="H74:H75" si="63">E74+18</f>
        <v>46158</v>
      </c>
      <c r="I74" s="1635">
        <f t="shared" ref="I74:I75" si="64">E74+23</f>
        <v>46163</v>
      </c>
      <c r="K74" s="2055">
        <v>46140</v>
      </c>
      <c r="L74" s="2055">
        <f t="shared" ref="L74:L75" si="65">K74+2</f>
        <v>46142</v>
      </c>
    </row>
    <row r="75" spans="1:13" s="121" customFormat="1" ht="18.75" customHeight="1">
      <c r="A75" s="663"/>
      <c r="B75" s="2522" t="s">
        <v>5160</v>
      </c>
      <c r="C75" s="877" t="s">
        <v>1747</v>
      </c>
      <c r="D75" s="351" t="s">
        <v>5161</v>
      </c>
      <c r="E75" s="351">
        <v>46147</v>
      </c>
      <c r="F75" s="351">
        <f t="shared" si="61"/>
        <v>46156</v>
      </c>
      <c r="G75" s="1635">
        <f t="shared" si="62"/>
        <v>46161</v>
      </c>
      <c r="H75" s="1635">
        <f t="shared" si="63"/>
        <v>46165</v>
      </c>
      <c r="I75" s="1635">
        <f t="shared" si="64"/>
        <v>46170</v>
      </c>
      <c r="K75" s="2055">
        <v>46147</v>
      </c>
      <c r="L75" s="2055">
        <f t="shared" si="65"/>
        <v>46149</v>
      </c>
    </row>
    <row r="76" spans="1:13" s="121" customFormat="1" ht="18.75" customHeight="1">
      <c r="A76" s="663"/>
      <c r="B76" s="2522" t="s">
        <v>5162</v>
      </c>
      <c r="C76" s="877" t="s">
        <v>2879</v>
      </c>
      <c r="D76" s="351" t="s">
        <v>5163</v>
      </c>
      <c r="E76" s="351">
        <v>46154</v>
      </c>
      <c r="F76" s="351">
        <f t="shared" ref="F76" si="66">E76+9</f>
        <v>46163</v>
      </c>
      <c r="G76" s="1635">
        <f t="shared" ref="G76" si="67">E76+14</f>
        <v>46168</v>
      </c>
      <c r="H76" s="1635">
        <f t="shared" ref="H76" si="68">E76+18</f>
        <v>46172</v>
      </c>
      <c r="I76" s="1635">
        <f t="shared" ref="I76" si="69">E76+23</f>
        <v>46177</v>
      </c>
      <c r="K76" s="2055">
        <v>46154</v>
      </c>
      <c r="L76" s="2055">
        <f t="shared" ref="L76" si="70">K76+2</f>
        <v>46156</v>
      </c>
    </row>
    <row r="77" spans="1:13" s="121" customFormat="1" ht="18.75" customHeight="1">
      <c r="A77" s="663"/>
      <c r="B77" s="2522" t="s">
        <v>5164</v>
      </c>
      <c r="C77" s="2001" t="s">
        <v>1966</v>
      </c>
      <c r="D77" s="351" t="s">
        <v>5165</v>
      </c>
      <c r="E77" s="351">
        <f t="shared" ref="E77" si="71">E76+7</f>
        <v>46161</v>
      </c>
      <c r="F77" s="351">
        <f t="shared" ref="F77" si="72">E77+9</f>
        <v>46170</v>
      </c>
      <c r="G77" s="1635">
        <f t="shared" ref="G77" si="73">E77+14</f>
        <v>46175</v>
      </c>
      <c r="H77" s="1635">
        <f t="shared" ref="H77" si="74">E77+18</f>
        <v>46179</v>
      </c>
      <c r="I77" s="1635">
        <f t="shared" ref="I77" si="75">E77+23</f>
        <v>46184</v>
      </c>
      <c r="K77" s="2055">
        <f t="shared" ref="K77" si="76">K76+7</f>
        <v>46161</v>
      </c>
      <c r="L77" s="2055">
        <f t="shared" ref="L77" si="77">K77+2</f>
        <v>46163</v>
      </c>
    </row>
    <row r="78" spans="1:13" s="121" customFormat="1" ht="12.75" customHeight="1">
      <c r="A78" s="1878"/>
      <c r="B78" s="76"/>
      <c r="C78" s="185" t="s">
        <v>5166</v>
      </c>
      <c r="D78" s="186"/>
      <c r="E78" s="187"/>
      <c r="F78" s="187"/>
      <c r="G78" s="328"/>
      <c r="H78" s="328"/>
      <c r="I78" s="41"/>
      <c r="J78" s="41"/>
      <c r="M78" s="240"/>
    </row>
    <row r="79" spans="1:13">
      <c r="K79" s="121"/>
    </row>
    <row r="80" spans="1:13">
      <c r="C80" s="2653"/>
      <c r="E80" s="2653"/>
    </row>
    <row r="81" spans="1:14" s="121" customFormat="1" ht="12">
      <c r="A81" s="3163"/>
      <c r="B81" s="76"/>
      <c r="C81" s="209" t="s">
        <v>0</v>
      </c>
      <c r="D81" s="69"/>
      <c r="E81" s="845" t="s">
        <v>1973</v>
      </c>
      <c r="F81" s="70"/>
      <c r="G81" s="70" t="s">
        <v>38</v>
      </c>
      <c r="H81" s="70"/>
      <c r="I81" s="69"/>
      <c r="J81" s="69"/>
      <c r="K81" s="70" t="s">
        <v>65</v>
      </c>
      <c r="L81" s="70" t="str">
        <f>'HOW TO-&gt;'!$B$136</f>
        <v>6011 2413</v>
      </c>
      <c r="M81" s="70"/>
      <c r="N81" s="69"/>
    </row>
    <row r="82" spans="1:14" s="121" customFormat="1" ht="12">
      <c r="A82" s="3163"/>
      <c r="B82" s="76"/>
      <c r="C82" s="79" t="s">
        <v>1</v>
      </c>
      <c r="D82" s="69"/>
      <c r="E82" s="252" t="s">
        <v>1974</v>
      </c>
      <c r="F82" s="70"/>
      <c r="G82" s="69" t="s">
        <v>1975</v>
      </c>
      <c r="H82" s="69"/>
      <c r="I82" s="252" t="s">
        <v>41</v>
      </c>
      <c r="J82" s="69"/>
      <c r="K82" s="69" t="s">
        <v>67</v>
      </c>
      <c r="L82" s="69"/>
      <c r="M82" s="252" t="s">
        <v>68</v>
      </c>
      <c r="N82" s="69"/>
    </row>
    <row r="83" spans="1:14" s="121" customFormat="1" ht="12">
      <c r="A83" s="3163"/>
      <c r="B83" s="76"/>
      <c r="C83" s="79"/>
      <c r="D83" s="69"/>
      <c r="E83" s="252"/>
      <c r="F83" s="69"/>
      <c r="G83" s="69"/>
      <c r="H83" s="69"/>
      <c r="I83" s="252"/>
      <c r="J83" s="69"/>
      <c r="K83" s="69" t="str">
        <f>'HOW TO-&gt;'!$A$138</f>
        <v>PERMIT</v>
      </c>
      <c r="L83" s="69"/>
      <c r="M83" s="2204" t="str">
        <f>'HOW TO-&gt;'!$C$138</f>
        <v>SG094-SinPermit@msc.com</v>
      </c>
      <c r="N83" s="69"/>
    </row>
    <row r="84" spans="1:14" s="121" customFormat="1" ht="12">
      <c r="A84" s="3163"/>
      <c r="B84" s="76"/>
      <c r="C84" s="1141">
        <f>'HOW TO-&gt;'!$A$105</f>
        <v>0</v>
      </c>
      <c r="D84" s="1141">
        <f>'HOW TO-&gt;'!$B$105</f>
        <v>0</v>
      </c>
      <c r="E84" s="79">
        <f>'HOW TO-&gt;'!$C$105</f>
        <v>0</v>
      </c>
      <c r="F84" s="69"/>
      <c r="G84" s="1141" t="str">
        <f>'HOW TO-&gt;'!$A$124</f>
        <v>ROBERT CHIA</v>
      </c>
      <c r="H84" s="1141" t="str">
        <f>'HOW TO-&gt;'!$B$124</f>
        <v>6011 0564</v>
      </c>
      <c r="I84" s="79" t="str">
        <f>'HOW TO-&gt;'!$C$124</f>
        <v>robert.chia@msc.com</v>
      </c>
      <c r="J84" s="69"/>
      <c r="K84" s="1141" t="str">
        <f>'HOW TO-&gt;'!$A$139</f>
        <v>RAYNAR ANG</v>
      </c>
      <c r="L84" s="1141" t="str">
        <f>'HOW TO-&gt;'!$B$139</f>
        <v>6011 2358</v>
      </c>
      <c r="M84" s="79" t="str">
        <f>'HOW TO-&gt;'!$C$139</f>
        <v>raynar.ang@msc.com</v>
      </c>
      <c r="N84" s="69"/>
    </row>
    <row r="85" spans="1:14" s="121" customFormat="1" ht="12">
      <c r="A85" s="3163"/>
      <c r="B85" s="76"/>
      <c r="C85" s="1141" t="str">
        <f>'HOW TO-&gt;'!$A$106</f>
        <v>NATALIE LEW</v>
      </c>
      <c r="D85" s="1141" t="str">
        <f>'HOW TO-&gt;'!$B$106</f>
        <v>6011 2399</v>
      </c>
      <c r="E85" s="79" t="str">
        <f>'HOW TO-&gt;'!$C$106</f>
        <v>natalie.lew@msc.com</v>
      </c>
      <c r="F85" s="69"/>
      <c r="G85" s="1141" t="str">
        <f>'HOW TO-&gt;'!$A$125</f>
        <v>S. Y. LIEW</v>
      </c>
      <c r="H85" s="1141" t="str">
        <f>'HOW TO-&gt;'!$B$125</f>
        <v>6011 2348</v>
      </c>
      <c r="I85" s="79" t="str">
        <f>'HOW TO-&gt;'!$C$125</f>
        <v>seoyi.liew@msc.com</v>
      </c>
      <c r="J85" s="69"/>
      <c r="K85" s="1141" t="str">
        <f>'HOW TO-&gt;'!$A$140</f>
        <v>KAI SIANG</v>
      </c>
      <c r="L85" s="1141" t="str">
        <f>'HOW TO-&gt;'!$B$140</f>
        <v>6011 2356</v>
      </c>
      <c r="M85" s="79" t="str">
        <f>'HOW TO-&gt;'!$C$140</f>
        <v>kaisiang.lim@msc.com</v>
      </c>
      <c r="N85" s="69"/>
    </row>
    <row r="86" spans="1:14" s="121" customFormat="1" ht="12">
      <c r="A86" s="3163"/>
      <c r="B86" s="76"/>
      <c r="C86" s="1141" t="str">
        <f>'HOW TO-&gt;'!$A$107</f>
        <v>PHOEBE HUANG</v>
      </c>
      <c r="D86" s="1141" t="str">
        <f>'HOW TO-&gt;'!$B$107</f>
        <v>6011 0562</v>
      </c>
      <c r="E86" s="79" t="str">
        <f>'HOW TO-&gt;'!$C$107</f>
        <v>phoebe.huang@msc.com</v>
      </c>
      <c r="F86" s="69"/>
      <c r="G86" s="1141" t="str">
        <f>'HOW TO-&gt;'!$A$126</f>
        <v>SHARON KOH</v>
      </c>
      <c r="H86" s="1141" t="str">
        <f>'HOW TO-&gt;'!$B$126</f>
        <v>6011 2349</v>
      </c>
      <c r="I86" s="79" t="str">
        <f>'HOW TO-&gt;'!$C$126</f>
        <v>sharon.koh@msc.com</v>
      </c>
      <c r="J86" s="69"/>
      <c r="K86" s="1141" t="str">
        <f>'HOW TO-&gt;'!$A$141</f>
        <v>DEWI</v>
      </c>
      <c r="L86" s="1141" t="str">
        <f>'HOW TO-&gt;'!$B$141</f>
        <v>6011 2354</v>
      </c>
      <c r="M86" s="79" t="str">
        <f>'HOW TO-&gt;'!$C$141</f>
        <v>dewi.ratnah@msc.com</v>
      </c>
      <c r="N86" s="69"/>
    </row>
    <row r="87" spans="1:14" s="121" customFormat="1" ht="12">
      <c r="A87" s="3163"/>
      <c r="B87" s="76"/>
      <c r="C87" s="1141" t="str">
        <f>'HOW TO-&gt;'!$A$108</f>
        <v>SHERWIN LIM</v>
      </c>
      <c r="D87" s="1141" t="str">
        <f>'HOW TO-&gt;'!$B$108</f>
        <v>6011 2395</v>
      </c>
      <c r="E87" s="79" t="str">
        <f>'HOW TO-&gt;'!$C$108</f>
        <v>sherwin.lim@msc.com</v>
      </c>
      <c r="F87" s="69"/>
      <c r="G87" s="1141" t="str">
        <f>'HOW TO-&gt;'!$A$127</f>
        <v>ANGELIA LAU</v>
      </c>
      <c r="H87" s="1141" t="str">
        <f>'HOW TO-&gt;'!$B$127</f>
        <v>6011 2346</v>
      </c>
      <c r="I87" s="79" t="str">
        <f>'HOW TO-&gt;'!$C$127</f>
        <v>angelia.lau@msc.com</v>
      </c>
      <c r="J87" s="69"/>
      <c r="K87" s="1141" t="str">
        <f>'HOW TO-&gt;'!$A$142</f>
        <v>YU TING</v>
      </c>
      <c r="L87" s="1141" t="str">
        <f>'HOW TO-&gt;'!$B$142</f>
        <v>6011 2359</v>
      </c>
      <c r="M87" s="79" t="str">
        <f>'HOW TO-&gt;'!$C$142</f>
        <v>yuting.luo@msc.com</v>
      </c>
      <c r="N87" s="69"/>
    </row>
    <row r="88" spans="1:14" s="121" customFormat="1" ht="12">
      <c r="A88" s="3163"/>
      <c r="B88" s="76"/>
      <c r="C88" s="1141" t="str">
        <f>'HOW TO-&gt;'!$A$109</f>
        <v>CHOK KAR HEE</v>
      </c>
      <c r="D88" s="1141" t="str">
        <f>'HOW TO-&gt;'!$B$109</f>
        <v>6011 2397</v>
      </c>
      <c r="E88" s="79" t="str">
        <f>'HOW TO-&gt;'!$C$109</f>
        <v>karhee.chok@msc.com</v>
      </c>
      <c r="F88" s="69"/>
      <c r="G88" s="1141" t="str">
        <f>'HOW TO-&gt;'!$A$128</f>
        <v>NOOR AFNINDAH</v>
      </c>
      <c r="H88" s="1141" t="str">
        <f>'HOW TO-&gt;'!$B$128</f>
        <v>6011 2347</v>
      </c>
      <c r="I88" s="79" t="str">
        <f>'HOW TO-&gt;'!$C$128</f>
        <v>noor.afnindah@msc.com</v>
      </c>
      <c r="J88" s="69"/>
      <c r="K88" s="1141" t="str">
        <f>'HOW TO-&gt;'!$A$143</f>
        <v>SHAN SHAN</v>
      </c>
      <c r="L88" s="1141" t="str">
        <f>'HOW TO-&gt;'!$B$143</f>
        <v>6011 2353</v>
      </c>
      <c r="M88" s="79" t="str">
        <f>'HOW TO-&gt;'!$C$143</f>
        <v>shanshan.chin@msc.com</v>
      </c>
      <c r="N88" s="69"/>
    </row>
    <row r="89" spans="1:14" s="121" customFormat="1" ht="12">
      <c r="A89" s="3163"/>
      <c r="B89" s="76"/>
      <c r="C89" s="1141" t="str">
        <f>'HOW TO-&gt;'!$A$110</f>
        <v>LEWIS SOH</v>
      </c>
      <c r="D89" s="1141" t="str">
        <f>'HOW TO-&gt;'!$B$110</f>
        <v>6011 7905</v>
      </c>
      <c r="E89" s="79" t="str">
        <f>'HOW TO-&gt;'!$C$110</f>
        <v>lewis.soh@msc.com</v>
      </c>
      <c r="F89" s="69"/>
      <c r="G89" s="1141" t="str">
        <f>'HOW TO-&gt;'!$A$129</f>
        <v>NG CHING WEI</v>
      </c>
      <c r="H89" s="1141" t="str">
        <f>'HOW TO-&gt;'!$B$129</f>
        <v>6011 2404</v>
      </c>
      <c r="I89" s="79" t="str">
        <f>'HOW TO-&gt;'!$C$129</f>
        <v>chingwei.ng@msc.com</v>
      </c>
      <c r="J89" s="69"/>
      <c r="K89" s="1141" t="str">
        <f>'HOW TO-&gt;'!$A$144</f>
        <v>EUNICE</v>
      </c>
      <c r="L89" s="1141" t="str">
        <f>'HOW TO-&gt;'!$B$144</f>
        <v>6011 2355</v>
      </c>
      <c r="M89" s="79" t="str">
        <f>'HOW TO-&gt;'!$C$144</f>
        <v>eunice.chan@msc.com</v>
      </c>
      <c r="N89" s="69"/>
    </row>
    <row r="90" spans="1:14" s="121" customFormat="1" ht="12">
      <c r="A90" s="3163"/>
      <c r="B90" s="76"/>
      <c r="C90" s="1141" t="str">
        <f>'HOW TO-&gt;'!$A$111</f>
        <v xml:space="preserve">MELVIN TAN </v>
      </c>
      <c r="D90" s="1141" t="str">
        <f>'HOW TO-&gt;'!$B$111</f>
        <v>6011 0561</v>
      </c>
      <c r="E90" s="79" t="str">
        <f>'HOW TO-&gt;'!$C$111</f>
        <v>melvin.tan@msc.com</v>
      </c>
      <c r="F90" s="69"/>
      <c r="G90" s="1141" t="str">
        <f>'HOW TO-&gt;'!$A$130</f>
        <v>ZOEY ONG</v>
      </c>
      <c r="H90" s="1141" t="str">
        <f>'HOW TO-&gt;'!$B$130</f>
        <v>6011 2424</v>
      </c>
      <c r="I90" s="79" t="str">
        <f>'HOW TO-&gt;'!$C$130</f>
        <v>zoey.ong@msc.com</v>
      </c>
      <c r="J90" s="69"/>
      <c r="K90" s="1141" t="str">
        <f>'HOW TO-&gt;'!$A$145</f>
        <v>HAZEL</v>
      </c>
      <c r="L90" s="1141" t="str">
        <f>'HOW TO-&gt;'!$B$145</f>
        <v>6011 2435</v>
      </c>
      <c r="M90" s="79" t="str">
        <f>'HOW TO-&gt;'!$C$145</f>
        <v>hazel.toh@msc.com</v>
      </c>
      <c r="N90" s="69"/>
    </row>
    <row r="91" spans="1:14" s="121" customFormat="1" ht="12">
      <c r="A91" s="3163"/>
      <c r="B91" s="76"/>
      <c r="C91" s="1141" t="str">
        <f>'HOW TO-&gt;'!$A$112</f>
        <v>SUE ANN SOON</v>
      </c>
      <c r="D91" s="1141" t="str">
        <f>'HOW TO-&gt;'!$B$112</f>
        <v>6011 2327</v>
      </c>
      <c r="E91" s="79" t="str">
        <f>'HOW TO-&gt;'!$C$112</f>
        <v>sueann.soon@msc.com</v>
      </c>
      <c r="F91" s="69"/>
      <c r="G91" s="1141" t="str">
        <f>'HOW TO-&gt;'!$A$131</f>
        <v>.</v>
      </c>
      <c r="H91" s="1141" t="str">
        <f>'HOW TO-&gt;'!$B$131</f>
        <v>.</v>
      </c>
      <c r="I91" s="79" t="str">
        <f>'HOW TO-&gt;'!$C$131</f>
        <v>.</v>
      </c>
      <c r="J91" s="69"/>
      <c r="K91" s="1141">
        <f>'HOW TO-&gt;'!$A$146</f>
        <v>0</v>
      </c>
      <c r="L91" s="1141">
        <f>'HOW TO-&gt;'!$B$146</f>
        <v>0</v>
      </c>
      <c r="M91" s="79">
        <f>'HOW TO-&gt;'!$C$146</f>
        <v>0</v>
      </c>
      <c r="N91" s="69"/>
    </row>
    <row r="92" spans="1:14" s="121" customFormat="1" ht="12">
      <c r="A92" s="3163"/>
      <c r="B92" s="76"/>
      <c r="C92" s="1141" t="str">
        <f>'HOW TO-&gt;'!$A$113</f>
        <v>LAWRENCE ANG (CROSS-TRADE)</v>
      </c>
      <c r="D92" s="1141" t="str">
        <f>'HOW TO-&gt;'!$B$113</f>
        <v>6011 2400</v>
      </c>
      <c r="E92" s="79" t="str">
        <f>'HOW TO-&gt;'!$C$113</f>
        <v>lawrence.ang@msc.com</v>
      </c>
      <c r="F92" s="69"/>
      <c r="G92" s="1141">
        <f>'HOW TO-&gt;'!$A$132</f>
        <v>0</v>
      </c>
      <c r="H92" s="1141">
        <f>'HOW TO-&gt;'!$B$132</f>
        <v>0</v>
      </c>
      <c r="I92" s="79">
        <f>'HOW TO-&gt;'!$C$132</f>
        <v>0</v>
      </c>
      <c r="J92" s="69"/>
      <c r="K92" s="1141">
        <f>'HOW TO-&gt;'!$A$147</f>
        <v>0</v>
      </c>
      <c r="L92" s="1141">
        <f>'HOW TO-&gt;'!$B$147</f>
        <v>0</v>
      </c>
      <c r="M92" s="79">
        <f>'HOW TO-&gt;'!$C$147</f>
        <v>0</v>
      </c>
      <c r="N92" s="69"/>
    </row>
    <row r="93" spans="1:14" s="121" customFormat="1" ht="12">
      <c r="A93" s="3163"/>
      <c r="B93" s="76"/>
      <c r="C93" s="1141" t="str">
        <f>'HOW TO-&gt;'!$A$114</f>
        <v>DARIUS ONG</v>
      </c>
      <c r="D93" s="1141" t="str">
        <f>'HOW TO-&gt;'!$B$114</f>
        <v>6011 2396</v>
      </c>
      <c r="E93" s="79" t="str">
        <f>'HOW TO-&gt;'!$C$114</f>
        <v>darius.ong@msc.com</v>
      </c>
      <c r="F93" s="69"/>
      <c r="G93" s="69"/>
      <c r="H93" s="100"/>
      <c r="I93" s="252"/>
      <c r="J93" s="69"/>
      <c r="K93" s="1141">
        <f>'HOW TO-&gt;'!$A$148</f>
        <v>0</v>
      </c>
      <c r="L93" s="1141">
        <f>'HOW TO-&gt;'!$B$148</f>
        <v>0</v>
      </c>
      <c r="M93" s="79">
        <f>'HOW TO-&gt;'!$C$148</f>
        <v>0</v>
      </c>
      <c r="N93" s="69"/>
    </row>
    <row r="94" spans="1:14" s="121" customFormat="1" ht="12">
      <c r="A94" s="3163"/>
      <c r="B94" s="76"/>
      <c r="C94" s="1141" t="str">
        <f>'HOW TO-&gt;'!$A$115</f>
        <v>YURIKO KHOO</v>
      </c>
      <c r="D94" s="1141" t="str">
        <f>'HOW TO-&gt;'!$B$115</f>
        <v>6011 2402</v>
      </c>
      <c r="E94" s="79" t="str">
        <f>'HOW TO-&gt;'!$C$115</f>
        <v>yuriko.k@msc.com</v>
      </c>
      <c r="F94" s="69"/>
      <c r="G94" s="69"/>
      <c r="H94" s="100"/>
      <c r="I94" s="100"/>
      <c r="J94" s="252"/>
      <c r="K94" s="1141"/>
      <c r="L94" s="1141"/>
      <c r="M94" s="79"/>
      <c r="N94" s="69"/>
    </row>
    <row r="95" spans="1:14">
      <c r="C95" s="1141" t="str">
        <f>'HOW TO-&gt;'!$A$116</f>
        <v>VICKY ZHU</v>
      </c>
      <c r="D95" s="1141" t="str">
        <f>'HOW TO-&gt;'!$B$116</f>
        <v>6011 7900</v>
      </c>
      <c r="E95" s="79" t="str">
        <f>'HOW TO-&gt;'!$C$116</f>
        <v>vicky.zhu@msc.com</v>
      </c>
      <c r="F95" s="69"/>
      <c r="G95" s="69"/>
      <c r="H95" s="69"/>
      <c r="I95" s="69"/>
      <c r="J95" s="69"/>
      <c r="K95" s="69"/>
      <c r="L95" s="69"/>
      <c r="M95" s="69"/>
      <c r="N95" s="69"/>
    </row>
    <row r="96" spans="1:14">
      <c r="C96" s="69"/>
      <c r="D96" s="69"/>
      <c r="E96" s="69"/>
      <c r="F96" s="69"/>
      <c r="G96" s="69"/>
      <c r="H96" s="69"/>
      <c r="I96" s="69"/>
      <c r="J96" s="69"/>
      <c r="K96" s="69"/>
      <c r="L96" s="69"/>
      <c r="M96" s="69"/>
      <c r="N96" s="69"/>
    </row>
    <row r="97" spans="3:14">
      <c r="C97" s="1141" t="str">
        <f>'HOW TO-&gt;'!$A$119</f>
        <v xml:space="preserve">MAIN LINE  </v>
      </c>
      <c r="D97" s="1141" t="str">
        <f>'HOW TO-&gt;'!$B$119</f>
        <v>6011 2424</v>
      </c>
      <c r="E97" s="79">
        <f>'HOW TO-&gt;'!$C$119</f>
        <v>0</v>
      </c>
      <c r="F97" s="69"/>
      <c r="G97" s="69"/>
      <c r="H97" s="69"/>
      <c r="I97" s="69"/>
      <c r="J97" s="69"/>
      <c r="K97" s="69"/>
      <c r="L97" s="69"/>
      <c r="M97" s="69"/>
      <c r="N97" s="69"/>
    </row>
    <row r="98" spans="3:14">
      <c r="C98" s="1141">
        <f>'HOW TO-&gt;'!$A$120</f>
        <v>0</v>
      </c>
      <c r="D98" s="1141">
        <f>'HOW TO-&gt;'!$B$120</f>
        <v>0</v>
      </c>
      <c r="E98" s="79">
        <f>'HOW TO-&gt;'!$C$120</f>
        <v>0</v>
      </c>
      <c r="F98" s="69"/>
      <c r="G98" s="69"/>
      <c r="H98" s="69"/>
      <c r="I98" s="69"/>
      <c r="J98" s="69"/>
      <c r="K98" s="69"/>
      <c r="L98" s="69"/>
      <c r="M98" s="69"/>
      <c r="N98" s="69"/>
    </row>
  </sheetData>
  <phoneticPr fontId="29" type="noConversion"/>
  <hyperlinks>
    <hyperlink ref="E78" display="mktg-dept@msca.com.sg" xr:uid="{6AF61C82-F109-4C06-946F-7FBB785456F5}"/>
    <hyperlink ref="M78" display="sinexp@msca.com.sg" xr:uid="{8D88858C-3E82-4F49-B96B-56C8DFBBDE22}"/>
    <hyperlink ref="I78" display="custsvc@msca.com.sg" xr:uid="{A3BA8394-F1FA-47C6-8C22-E4D315FB9882}"/>
    <hyperlink ref="I82" display="custsvc@msca.com.sg" xr:uid="{46CD7B83-0319-4E00-A2EA-1C9AB7908194}"/>
    <hyperlink ref="M82" display="sinexp@msca.com.sg" xr:uid="{AFBB1A58-7A3A-48A0-B835-086443E59312}"/>
    <hyperlink ref="E81" r:id="rId1" xr:uid="{C876F13A-FA77-4DAB-BC06-C248D012E4DA}"/>
    <hyperlink ref="E82" display="mktg-dept@msca.com.sg" xr:uid="{844582FA-7FD9-46E0-AEEA-5BD5C65EB921}"/>
  </hyperlinks>
  <pageMargins left="0.19685039370078741" right="0.59055118110236227" top="0.74803149606299213" bottom="0.74803149606299213" header="0.31496062992125984" footer="0.31496062992125984"/>
  <pageSetup paperSize="9" scale="62" orientation="landscape" r:id="rId2"/>
  <headerFooter>
    <oddFooter>&amp;L_x000D_&amp;1#&amp;"Calibri"&amp;10&amp;K000000 Sensitivity: Internal&amp;RLast update : &amp;D   &amp;T&amp;</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M715"/>
  <sheetViews>
    <sheetView tabSelected="1" zoomScale="80" zoomScaleNormal="80" zoomScaleSheetLayoutView="85" workbookViewId="0">
      <pane ySplit="20" topLeftCell="A21" activePane="bottomLeft" state="frozen"/>
      <selection pane="bottomLeft" activeCell="E21" sqref="E21"/>
    </sheetView>
  </sheetViews>
  <sheetFormatPr defaultColWidth="9.42578125" defaultRowHeight="12.75"/>
  <cols>
    <col min="1" max="1" width="19.5703125" style="246" customWidth="1"/>
    <col min="2" max="2" width="30.5703125" style="1" customWidth="1"/>
    <col min="3" max="3" width="13.5703125" style="247" customWidth="1"/>
    <col min="4" max="4" width="20.140625" style="2" customWidth="1"/>
    <col min="5" max="5" width="20.140625" style="3791" customWidth="1"/>
    <col min="6" max="7" width="16" style="2" customWidth="1"/>
    <col min="8" max="8" width="14.42578125" style="247" customWidth="1"/>
    <col min="9" max="10" width="21.7109375" style="3791" bestFit="1" customWidth="1"/>
    <col min="11" max="11" width="56.5703125" style="3804" customWidth="1"/>
    <col min="12" max="12" width="17.42578125" style="3" customWidth="1"/>
    <col min="13" max="13" width="13.42578125" style="3" customWidth="1"/>
    <col min="14" max="16384" width="9.42578125" style="3"/>
  </cols>
  <sheetData>
    <row r="1" spans="1:12" ht="27.75" customHeight="1">
      <c r="A1" s="4594"/>
      <c r="B1" s="4594"/>
      <c r="C1" s="4594"/>
      <c r="D1" s="4594"/>
      <c r="E1" s="4594"/>
      <c r="F1" s="4594"/>
      <c r="G1" s="4594"/>
      <c r="H1" s="4594"/>
      <c r="I1" s="4594"/>
      <c r="J1" s="4594"/>
      <c r="K1" s="4594"/>
      <c r="L1" s="4594"/>
    </row>
    <row r="2" spans="1:12" ht="6.75" hidden="1" customHeight="1">
      <c r="A2" s="3790" t="s">
        <v>113</v>
      </c>
      <c r="B2" s="2"/>
      <c r="K2" s="3"/>
    </row>
    <row r="3" spans="1:12" ht="6.75" customHeight="1">
      <c r="B3" s="2"/>
      <c r="K3" s="3"/>
    </row>
    <row r="4" spans="1:12">
      <c r="A4" s="3790"/>
      <c r="B4" s="3790"/>
      <c r="C4" s="3792"/>
      <c r="D4" s="3793"/>
      <c r="E4" s="3790"/>
      <c r="F4" s="3790"/>
      <c r="G4" s="3790"/>
      <c r="H4" s="3790"/>
      <c r="I4" s="3790"/>
      <c r="J4" s="3790"/>
      <c r="K4" s="3794"/>
    </row>
    <row r="5" spans="1:12" ht="14.25">
      <c r="A5" s="3795"/>
      <c r="B5" s="3795"/>
      <c r="C5" s="3796"/>
      <c r="D5" s="3797"/>
      <c r="E5" s="3795"/>
      <c r="F5" s="3795"/>
      <c r="G5" s="3795"/>
      <c r="H5" s="3795"/>
      <c r="I5" s="3795"/>
      <c r="J5" s="3795"/>
      <c r="K5" s="3798"/>
    </row>
    <row r="6" spans="1:12" ht="14.25">
      <c r="A6" s="3799"/>
      <c r="B6" s="3795"/>
      <c r="C6" s="3796"/>
      <c r="D6" s="3797"/>
      <c r="E6" s="3795"/>
      <c r="F6" s="3795"/>
      <c r="G6" s="3795"/>
      <c r="H6" s="3795"/>
      <c r="I6" s="3795"/>
      <c r="J6" s="3795"/>
      <c r="K6" s="3798"/>
      <c r="L6" s="3800"/>
    </row>
    <row r="7" spans="1:12" ht="14.25">
      <c r="A7" s="3795"/>
      <c r="B7" s="3795"/>
      <c r="C7" s="3796"/>
      <c r="D7" s="3797"/>
      <c r="E7" s="3795"/>
      <c r="F7" s="3795"/>
      <c r="G7" s="3795"/>
      <c r="H7" s="3795"/>
      <c r="I7" s="3795"/>
      <c r="J7" s="3795"/>
      <c r="K7" s="3798"/>
      <c r="L7" s="3800"/>
    </row>
    <row r="8" spans="1:12" ht="14.25">
      <c r="A8" s="3795"/>
      <c r="B8" s="3795"/>
      <c r="C8" s="3796"/>
      <c r="D8" s="3797"/>
      <c r="E8" s="3795"/>
      <c r="F8" s="3795"/>
      <c r="G8" s="3795"/>
      <c r="H8" s="3795"/>
      <c r="I8" s="3795"/>
      <c r="J8" s="3795"/>
      <c r="K8" s="3798"/>
      <c r="L8" s="3800"/>
    </row>
    <row r="9" spans="1:12" ht="14.25">
      <c r="A9" s="3795"/>
      <c r="B9" s="3795"/>
      <c r="C9" s="3796"/>
      <c r="D9" s="3797"/>
      <c r="E9" s="3795"/>
      <c r="F9" s="3795"/>
      <c r="G9" s="3795"/>
      <c r="H9" s="3795"/>
      <c r="I9" s="3795"/>
      <c r="J9" s="3795"/>
      <c r="K9" s="3798"/>
      <c r="L9" s="3800"/>
    </row>
    <row r="10" spans="1:12" ht="14.25" customHeight="1">
      <c r="A10" s="3795"/>
      <c r="B10" s="3795"/>
      <c r="C10" s="3796"/>
      <c r="D10" s="3797"/>
      <c r="E10" s="3795"/>
      <c r="F10" s="3795"/>
      <c r="G10" s="3795"/>
      <c r="H10" s="3795"/>
      <c r="I10" s="3795"/>
      <c r="J10" s="3795"/>
      <c r="K10" s="3798"/>
    </row>
    <row r="11" spans="1:12" ht="14.25" customHeight="1">
      <c r="A11" s="3795"/>
      <c r="B11" s="3795"/>
      <c r="C11" s="3796"/>
      <c r="D11" s="3797"/>
      <c r="E11" s="3795"/>
      <c r="F11" s="3795"/>
      <c r="G11" s="3795"/>
      <c r="H11" s="3795"/>
      <c r="I11" s="3795"/>
      <c r="J11" s="3795"/>
      <c r="K11" s="3798"/>
    </row>
    <row r="12" spans="1:12" ht="14.25" customHeight="1">
      <c r="A12" s="3795"/>
      <c r="B12" s="3795"/>
      <c r="C12" s="3796"/>
      <c r="D12" s="3797"/>
      <c r="E12" s="3795"/>
      <c r="F12" s="3795"/>
      <c r="G12" s="3795"/>
      <c r="H12" s="3795"/>
      <c r="I12" s="3795"/>
      <c r="J12" s="3795"/>
      <c r="K12" s="3798"/>
    </row>
    <row r="13" spans="1:12" ht="14.25" customHeight="1">
      <c r="A13" s="3795"/>
      <c r="B13" s="3795"/>
      <c r="C13" s="3796"/>
      <c r="D13" s="3797"/>
      <c r="E13" s="3795"/>
      <c r="F13" s="3795"/>
      <c r="G13" s="3795"/>
      <c r="H13" s="3795"/>
      <c r="I13" s="3795"/>
      <c r="J13" s="3795"/>
      <c r="K13" s="3798"/>
    </row>
    <row r="14" spans="1:12" ht="12.75" customHeight="1">
      <c r="A14" s="3795"/>
      <c r="B14" s="3795"/>
      <c r="C14" s="3796"/>
      <c r="D14" s="3797"/>
      <c r="E14" s="3795"/>
      <c r="F14" s="3795"/>
      <c r="G14" s="3795"/>
      <c r="H14" s="3795"/>
      <c r="I14" s="3795"/>
      <c r="J14" s="3795"/>
      <c r="K14" s="3798"/>
    </row>
    <row r="15" spans="1:12" ht="22.5">
      <c r="A15" s="4593" t="s">
        <v>114</v>
      </c>
      <c r="B15" s="4593"/>
      <c r="C15" s="4593"/>
      <c r="D15" s="4593"/>
      <c r="E15" s="3801" t="s">
        <v>115</v>
      </c>
      <c r="F15" s="3802"/>
      <c r="G15" s="3802"/>
      <c r="H15" s="3803"/>
      <c r="J15" s="3803"/>
      <c r="K15" s="3798"/>
    </row>
    <row r="16" spans="1:12" ht="18.75" customHeight="1"/>
    <row r="17" spans="1:13" ht="14.25" customHeight="1"/>
    <row r="20" spans="1:13" ht="65.25" customHeight="1">
      <c r="A20" s="4359" t="s">
        <v>116</v>
      </c>
      <c r="B20" s="4366" t="s">
        <v>117</v>
      </c>
      <c r="C20" s="4360" t="s">
        <v>118</v>
      </c>
      <c r="D20" s="4359" t="s">
        <v>119</v>
      </c>
      <c r="E20" s="4359" t="s">
        <v>120</v>
      </c>
      <c r="F20" s="4359" t="s">
        <v>121</v>
      </c>
      <c r="G20" s="4359" t="s">
        <v>122</v>
      </c>
      <c r="H20" s="4361" t="s">
        <v>123</v>
      </c>
      <c r="I20" s="4362" t="s">
        <v>124</v>
      </c>
      <c r="J20" s="4363" t="s">
        <v>125</v>
      </c>
      <c r="K20" s="4364" t="s">
        <v>126</v>
      </c>
      <c r="L20" s="4365"/>
      <c r="M20" s="4364" t="s">
        <v>127</v>
      </c>
    </row>
    <row r="21" spans="1:13" s="2901" customFormat="1" ht="53.25" customHeight="1">
      <c r="A21" s="3815" t="s">
        <v>128</v>
      </c>
      <c r="B21" s="4447" t="s">
        <v>129</v>
      </c>
      <c r="C21" s="3816" t="s">
        <v>130</v>
      </c>
      <c r="D21" s="3817"/>
      <c r="E21" s="3817"/>
      <c r="F21" s="3817"/>
      <c r="G21" s="3818"/>
      <c r="H21" s="3819">
        <v>42</v>
      </c>
      <c r="I21" s="3820" t="s">
        <v>131</v>
      </c>
      <c r="J21" s="3821" t="s">
        <v>132</v>
      </c>
      <c r="K21" s="3821"/>
      <c r="L21" s="3822" t="s">
        <v>133</v>
      </c>
      <c r="M21" s="3819">
        <v>1.6</v>
      </c>
    </row>
    <row r="22" spans="1:13" ht="45.75" customHeight="1">
      <c r="A22" s="3823" t="s">
        <v>134</v>
      </c>
      <c r="B22" s="3824" t="s">
        <v>135</v>
      </c>
      <c r="C22" s="3825" t="s">
        <v>136</v>
      </c>
      <c r="D22" s="3826"/>
      <c r="E22" s="3827"/>
      <c r="F22" s="4448"/>
      <c r="G22" s="3818"/>
      <c r="H22" s="3819">
        <v>36</v>
      </c>
      <c r="I22" s="3828" t="s">
        <v>137</v>
      </c>
      <c r="J22" s="3821" t="s">
        <v>138</v>
      </c>
      <c r="K22" s="3828" t="s">
        <v>139</v>
      </c>
      <c r="L22" s="3822"/>
      <c r="M22" s="3829">
        <v>1.6</v>
      </c>
    </row>
    <row r="23" spans="1:13" ht="62.25" customHeight="1">
      <c r="A23" s="3823" t="s">
        <v>140</v>
      </c>
      <c r="B23" s="3830" t="s">
        <v>141</v>
      </c>
      <c r="C23" s="3829" t="s">
        <v>142</v>
      </c>
      <c r="D23" s="4449"/>
      <c r="E23" s="3867"/>
      <c r="F23" s="3867"/>
      <c r="G23" s="3845"/>
      <c r="H23" s="3846">
        <v>13</v>
      </c>
      <c r="I23" s="3828" t="s">
        <v>143</v>
      </c>
      <c r="J23" s="3821" t="s">
        <v>144</v>
      </c>
      <c r="K23" s="3828"/>
      <c r="L23" s="3822"/>
      <c r="M23" s="3829">
        <v>1.6</v>
      </c>
    </row>
    <row r="24" spans="1:13" ht="45.75" customHeight="1">
      <c r="A24" s="3823" t="s">
        <v>145</v>
      </c>
      <c r="B24" s="3830" t="s">
        <v>146</v>
      </c>
      <c r="C24" s="3829" t="s">
        <v>142</v>
      </c>
      <c r="D24" s="4448" t="s">
        <v>147</v>
      </c>
      <c r="E24" s="3827"/>
      <c r="F24" s="3827"/>
      <c r="G24" s="3818"/>
      <c r="H24" s="3819">
        <v>21</v>
      </c>
      <c r="I24" s="3828" t="s">
        <v>143</v>
      </c>
      <c r="J24" s="3821" t="s">
        <v>144</v>
      </c>
      <c r="K24" s="3828" t="s">
        <v>148</v>
      </c>
      <c r="L24" s="3822"/>
      <c r="M24" s="3829"/>
    </row>
    <row r="25" spans="1:13" ht="45.75" customHeight="1">
      <c r="A25" s="3823" t="s">
        <v>149</v>
      </c>
      <c r="B25" s="4450" t="s">
        <v>150</v>
      </c>
      <c r="C25" s="3825" t="s">
        <v>151</v>
      </c>
      <c r="D25" s="3831" t="s">
        <v>152</v>
      </c>
      <c r="E25" s="3831" t="s">
        <v>152</v>
      </c>
      <c r="F25" s="3831"/>
      <c r="G25" s="3832"/>
      <c r="H25" s="3833">
        <v>30</v>
      </c>
      <c r="I25" s="3834" t="s">
        <v>153</v>
      </c>
      <c r="J25" s="3835" t="s">
        <v>154</v>
      </c>
      <c r="K25" s="3828" t="s">
        <v>155</v>
      </c>
      <c r="L25" s="3822" t="s">
        <v>133</v>
      </c>
      <c r="M25" s="3829">
        <v>1.6</v>
      </c>
    </row>
    <row r="26" spans="1:13" ht="45.75" customHeight="1">
      <c r="A26" s="3823" t="s">
        <v>156</v>
      </c>
      <c r="B26" s="4450" t="s">
        <v>157</v>
      </c>
      <c r="C26" s="3825" t="s">
        <v>151</v>
      </c>
      <c r="D26" s="3844" t="s">
        <v>158</v>
      </c>
      <c r="E26" s="3844" t="s">
        <v>152</v>
      </c>
      <c r="F26" s="3844"/>
      <c r="G26" s="3845"/>
      <c r="H26" s="3846">
        <v>30</v>
      </c>
      <c r="I26" s="3847" t="s">
        <v>153</v>
      </c>
      <c r="J26" s="3848" t="s">
        <v>154</v>
      </c>
      <c r="K26" s="3828" t="s">
        <v>159</v>
      </c>
      <c r="L26" s="3822" t="s">
        <v>133</v>
      </c>
      <c r="M26" s="3829">
        <v>1.6</v>
      </c>
    </row>
    <row r="27" spans="1:13" ht="45.75" customHeight="1">
      <c r="A27" s="3823" t="s">
        <v>160</v>
      </c>
      <c r="B27" s="4450" t="s">
        <v>157</v>
      </c>
      <c r="C27" s="3825" t="s">
        <v>151</v>
      </c>
      <c r="D27" s="3836" t="s">
        <v>158</v>
      </c>
      <c r="E27" s="3836" t="s">
        <v>152</v>
      </c>
      <c r="F27" s="3836"/>
      <c r="G27" s="3818"/>
      <c r="H27" s="3819">
        <v>30</v>
      </c>
      <c r="I27" s="3837" t="s">
        <v>153</v>
      </c>
      <c r="J27" s="3821" t="s">
        <v>154</v>
      </c>
      <c r="K27" s="3828" t="s">
        <v>161</v>
      </c>
      <c r="L27" s="3822" t="s">
        <v>133</v>
      </c>
      <c r="M27" s="3829">
        <v>1.6</v>
      </c>
    </row>
    <row r="28" spans="1:13" ht="45.75" customHeight="1">
      <c r="A28" s="3838" t="s">
        <v>162</v>
      </c>
      <c r="B28" s="3839" t="s">
        <v>163</v>
      </c>
      <c r="C28" s="3829" t="s">
        <v>164</v>
      </c>
      <c r="D28" s="3827" t="s">
        <v>165</v>
      </c>
      <c r="E28" s="3827" t="s">
        <v>166</v>
      </c>
      <c r="F28" s="3827" t="s">
        <v>152</v>
      </c>
      <c r="G28" s="3818" t="s">
        <v>152</v>
      </c>
      <c r="H28" s="3819">
        <v>60</v>
      </c>
      <c r="I28" s="3828" t="s">
        <v>167</v>
      </c>
      <c r="J28" s="3820" t="s">
        <v>168</v>
      </c>
      <c r="K28" s="3828" t="s">
        <v>169</v>
      </c>
      <c r="L28" s="3822"/>
      <c r="M28" s="3840" t="s">
        <v>170</v>
      </c>
    </row>
    <row r="29" spans="1:13" ht="45.75" customHeight="1">
      <c r="A29" s="3841" t="s">
        <v>171</v>
      </c>
      <c r="B29" s="3827" t="s">
        <v>172</v>
      </c>
      <c r="C29" s="3829" t="s">
        <v>173</v>
      </c>
      <c r="D29" s="3867"/>
      <c r="E29" s="3867"/>
      <c r="F29" s="3867" t="s">
        <v>152</v>
      </c>
      <c r="G29" s="3845" t="s">
        <v>152</v>
      </c>
      <c r="H29" s="3846">
        <v>12</v>
      </c>
      <c r="I29" s="3854" t="s">
        <v>143</v>
      </c>
      <c r="J29" s="3848" t="s">
        <v>174</v>
      </c>
      <c r="K29" s="3828" t="s">
        <v>175</v>
      </c>
      <c r="L29" s="3822"/>
      <c r="M29" s="3829">
        <v>1.6</v>
      </c>
    </row>
    <row r="30" spans="1:13" ht="45.75" customHeight="1">
      <c r="A30" s="3823" t="s">
        <v>145</v>
      </c>
      <c r="B30" s="4409" t="s">
        <v>176</v>
      </c>
      <c r="C30" s="3829" t="s">
        <v>173</v>
      </c>
      <c r="D30" s="3827" t="s">
        <v>147</v>
      </c>
      <c r="E30" s="3827" t="s">
        <v>177</v>
      </c>
      <c r="F30" s="3827" t="s">
        <v>152</v>
      </c>
      <c r="G30" s="3818" t="s">
        <v>152</v>
      </c>
      <c r="H30" s="3819">
        <v>24</v>
      </c>
      <c r="I30" s="3828" t="s">
        <v>143</v>
      </c>
      <c r="J30" s="3821" t="s">
        <v>174</v>
      </c>
      <c r="K30" s="3828" t="s">
        <v>178</v>
      </c>
      <c r="L30" s="3822"/>
      <c r="M30" s="3829"/>
    </row>
    <row r="31" spans="1:13" ht="45.75" customHeight="1">
      <c r="A31" s="3842" t="s">
        <v>179</v>
      </c>
      <c r="B31" s="4451" t="s">
        <v>180</v>
      </c>
      <c r="C31" s="4452" t="s">
        <v>181</v>
      </c>
      <c r="D31" s="4453"/>
      <c r="E31" s="4453"/>
      <c r="F31" s="4453"/>
      <c r="G31" s="3818"/>
      <c r="H31" s="3819">
        <v>19</v>
      </c>
      <c r="I31" s="3828" t="s">
        <v>182</v>
      </c>
      <c r="J31" s="3821" t="s">
        <v>182</v>
      </c>
      <c r="K31" s="3843"/>
      <c r="L31" s="3822"/>
      <c r="M31" s="3829">
        <v>1.6</v>
      </c>
    </row>
    <row r="32" spans="1:13" ht="105.75" customHeight="1">
      <c r="A32" s="3823" t="s">
        <v>183</v>
      </c>
      <c r="B32" s="4450" t="s">
        <v>184</v>
      </c>
      <c r="C32" s="3825" t="s">
        <v>185</v>
      </c>
      <c r="D32" s="3844" t="s">
        <v>186</v>
      </c>
      <c r="E32" s="3844" t="s">
        <v>187</v>
      </c>
      <c r="F32" s="3844"/>
      <c r="G32" s="3845"/>
      <c r="H32" s="3846">
        <v>30</v>
      </c>
      <c r="I32" s="3847" t="s">
        <v>188</v>
      </c>
      <c r="J32" s="3848" t="s">
        <v>189</v>
      </c>
      <c r="K32" s="3849" t="s">
        <v>190</v>
      </c>
      <c r="L32" s="3822" t="s">
        <v>133</v>
      </c>
      <c r="M32" s="3829">
        <v>7.6</v>
      </c>
    </row>
    <row r="33" spans="1:13" ht="105.75" customHeight="1">
      <c r="A33" s="4184" t="s">
        <v>191</v>
      </c>
      <c r="B33" s="4450" t="s">
        <v>184</v>
      </c>
      <c r="C33" s="3825" t="s">
        <v>185</v>
      </c>
      <c r="D33" s="3836" t="s">
        <v>187</v>
      </c>
      <c r="E33" s="3836"/>
      <c r="F33" s="3836"/>
      <c r="G33" s="3818"/>
      <c r="H33" s="3819"/>
      <c r="I33" s="3837" t="s">
        <v>188</v>
      </c>
      <c r="J33" s="3821" t="s">
        <v>189</v>
      </c>
      <c r="K33" s="4183" t="s">
        <v>192</v>
      </c>
      <c r="L33" s="3822" t="s">
        <v>133</v>
      </c>
      <c r="M33" s="3829">
        <v>7.6</v>
      </c>
    </row>
    <row r="34" spans="1:13" ht="97.5" customHeight="1">
      <c r="A34" s="3823" t="s">
        <v>193</v>
      </c>
      <c r="B34" s="4450" t="s">
        <v>184</v>
      </c>
      <c r="C34" s="3825" t="s">
        <v>185</v>
      </c>
      <c r="D34" s="3844" t="s">
        <v>194</v>
      </c>
      <c r="E34" s="3844" t="s">
        <v>187</v>
      </c>
      <c r="F34" s="3844"/>
      <c r="G34" s="3845"/>
      <c r="H34" s="3846">
        <v>30</v>
      </c>
      <c r="I34" s="3847" t="s">
        <v>188</v>
      </c>
      <c r="J34" s="3848" t="s">
        <v>189</v>
      </c>
      <c r="K34" s="3849" t="s">
        <v>195</v>
      </c>
      <c r="L34" s="3822" t="s">
        <v>133</v>
      </c>
      <c r="M34" s="3829">
        <v>7.6</v>
      </c>
    </row>
    <row r="35" spans="1:13" ht="45.75" customHeight="1">
      <c r="A35" s="3823" t="s">
        <v>156</v>
      </c>
      <c r="B35" s="4450" t="s">
        <v>196</v>
      </c>
      <c r="C35" s="3825" t="s">
        <v>197</v>
      </c>
      <c r="D35" s="3844" t="s">
        <v>198</v>
      </c>
      <c r="E35" s="3844"/>
      <c r="F35" s="3844"/>
      <c r="G35" s="3845"/>
      <c r="H35" s="3846"/>
      <c r="I35" s="3847" t="s">
        <v>199</v>
      </c>
      <c r="J35" s="3848" t="s">
        <v>200</v>
      </c>
      <c r="K35" s="3828" t="s">
        <v>201</v>
      </c>
      <c r="L35" s="3822" t="s">
        <v>133</v>
      </c>
      <c r="M35" s="3829">
        <v>1.6</v>
      </c>
    </row>
    <row r="36" spans="1:13" ht="45.75" customHeight="1">
      <c r="A36" s="3823" t="s">
        <v>128</v>
      </c>
      <c r="B36" s="4450" t="s">
        <v>196</v>
      </c>
      <c r="C36" s="3825" t="s">
        <v>197</v>
      </c>
      <c r="D36" s="3844" t="s">
        <v>198</v>
      </c>
      <c r="E36" s="3844"/>
      <c r="F36" s="3844"/>
      <c r="G36" s="3845"/>
      <c r="H36" s="3846"/>
      <c r="I36" s="3847" t="s">
        <v>199</v>
      </c>
      <c r="J36" s="3848" t="s">
        <v>200</v>
      </c>
      <c r="K36" s="3828" t="s">
        <v>202</v>
      </c>
      <c r="L36" s="3822" t="s">
        <v>133</v>
      </c>
      <c r="M36" s="3829">
        <v>1.6</v>
      </c>
    </row>
    <row r="37" spans="1:13" ht="45.75" customHeight="1">
      <c r="A37" s="3823" t="s">
        <v>203</v>
      </c>
      <c r="B37" s="4450" t="s">
        <v>196</v>
      </c>
      <c r="C37" s="3825" t="s">
        <v>197</v>
      </c>
      <c r="D37" s="3836" t="s">
        <v>198</v>
      </c>
      <c r="E37" s="3836"/>
      <c r="F37" s="3836"/>
      <c r="G37" s="3818"/>
      <c r="H37" s="3819"/>
      <c r="I37" s="3837" t="s">
        <v>199</v>
      </c>
      <c r="J37" s="3821" t="s">
        <v>200</v>
      </c>
      <c r="K37" s="3828" t="s">
        <v>204</v>
      </c>
      <c r="L37" s="3822" t="s">
        <v>133</v>
      </c>
      <c r="M37" s="3829">
        <v>10.3</v>
      </c>
    </row>
    <row r="38" spans="1:13" ht="45.75" customHeight="1">
      <c r="A38" s="3823" t="s">
        <v>134</v>
      </c>
      <c r="B38" s="4450" t="s">
        <v>196</v>
      </c>
      <c r="C38" s="3825" t="s">
        <v>197</v>
      </c>
      <c r="D38" s="3844" t="s">
        <v>205</v>
      </c>
      <c r="E38" s="3844"/>
      <c r="F38" s="3844"/>
      <c r="G38" s="3845"/>
      <c r="H38" s="3846"/>
      <c r="I38" s="3847" t="s">
        <v>199</v>
      </c>
      <c r="J38" s="3848" t="s">
        <v>200</v>
      </c>
      <c r="K38" s="3828" t="s">
        <v>206</v>
      </c>
      <c r="L38" s="3822" t="s">
        <v>133</v>
      </c>
      <c r="M38" s="3829"/>
    </row>
    <row r="39" spans="1:13" ht="45.75" customHeight="1">
      <c r="A39" s="3823" t="s">
        <v>207</v>
      </c>
      <c r="B39" s="4450" t="s">
        <v>208</v>
      </c>
      <c r="C39" s="3850" t="s">
        <v>209</v>
      </c>
      <c r="D39" s="3851" t="s">
        <v>106</v>
      </c>
      <c r="E39" s="3851" t="s">
        <v>210</v>
      </c>
      <c r="F39" s="3851" t="s">
        <v>210</v>
      </c>
      <c r="G39" s="3845" t="s">
        <v>152</v>
      </c>
      <c r="H39" s="3846"/>
      <c r="I39" s="3852" t="s">
        <v>131</v>
      </c>
      <c r="J39" s="3848" t="s">
        <v>211</v>
      </c>
      <c r="K39" s="3828"/>
      <c r="L39" s="3822" t="s">
        <v>133</v>
      </c>
      <c r="M39" s="3829">
        <v>1.6</v>
      </c>
    </row>
    <row r="40" spans="1:13" ht="45.75" customHeight="1">
      <c r="A40" s="3823" t="s">
        <v>140</v>
      </c>
      <c r="B40" s="3853" t="s">
        <v>212</v>
      </c>
      <c r="C40" s="3829" t="s">
        <v>213</v>
      </c>
      <c r="D40" s="4449" t="s">
        <v>214</v>
      </c>
      <c r="E40" s="3867"/>
      <c r="F40" s="3867"/>
      <c r="G40" s="3845"/>
      <c r="H40" s="3846">
        <v>19</v>
      </c>
      <c r="I40" s="3854" t="s">
        <v>143</v>
      </c>
      <c r="J40" s="3848" t="s">
        <v>144</v>
      </c>
      <c r="K40" s="3828"/>
      <c r="L40" s="3822"/>
      <c r="M40" s="3829">
        <v>1.6</v>
      </c>
    </row>
    <row r="41" spans="1:13" ht="45.75" customHeight="1">
      <c r="A41" s="3823" t="s">
        <v>145</v>
      </c>
      <c r="B41" s="3853" t="s">
        <v>215</v>
      </c>
      <c r="C41" s="3829" t="s">
        <v>213</v>
      </c>
      <c r="D41" s="4448" t="s">
        <v>147</v>
      </c>
      <c r="E41" s="3827"/>
      <c r="F41" s="3827"/>
      <c r="G41" s="3818"/>
      <c r="H41" s="3819">
        <v>24</v>
      </c>
      <c r="I41" s="3828" t="s">
        <v>143</v>
      </c>
      <c r="J41" s="3821" t="s">
        <v>144</v>
      </c>
      <c r="K41" s="3828" t="s">
        <v>216</v>
      </c>
      <c r="L41" s="3822"/>
      <c r="M41" s="3829"/>
    </row>
    <row r="42" spans="1:13" ht="45.75" customHeight="1">
      <c r="A42" s="3823" t="s">
        <v>149</v>
      </c>
      <c r="B42" s="4450" t="s">
        <v>217</v>
      </c>
      <c r="C42" s="3825" t="s">
        <v>218</v>
      </c>
      <c r="D42" s="3844" t="s">
        <v>219</v>
      </c>
      <c r="E42" s="3844"/>
      <c r="F42" s="3844"/>
      <c r="G42" s="3845" t="s">
        <v>152</v>
      </c>
      <c r="H42" s="3846"/>
      <c r="I42" s="3847" t="s">
        <v>188</v>
      </c>
      <c r="J42" s="3854" t="s">
        <v>220</v>
      </c>
      <c r="K42" s="3828" t="s">
        <v>155</v>
      </c>
      <c r="L42" s="3822" t="s">
        <v>133</v>
      </c>
      <c r="M42" s="3829">
        <v>1.6</v>
      </c>
    </row>
    <row r="43" spans="1:13" ht="45.75" customHeight="1">
      <c r="A43" s="3823" t="s">
        <v>221</v>
      </c>
      <c r="B43" s="4448" t="s">
        <v>222</v>
      </c>
      <c r="C43" s="3825" t="s">
        <v>218</v>
      </c>
      <c r="D43" s="3844" t="s">
        <v>223</v>
      </c>
      <c r="E43" s="3844"/>
      <c r="F43" s="3844"/>
      <c r="G43" s="3845" t="s">
        <v>152</v>
      </c>
      <c r="H43" s="3846">
        <v>45</v>
      </c>
      <c r="I43" s="3847" t="s">
        <v>188</v>
      </c>
      <c r="J43" s="3854" t="s">
        <v>220</v>
      </c>
      <c r="K43" s="3843" t="s">
        <v>224</v>
      </c>
      <c r="L43" s="3822" t="s">
        <v>133</v>
      </c>
      <c r="M43" s="3829">
        <v>1.3</v>
      </c>
    </row>
    <row r="44" spans="1:13" ht="45.75" customHeight="1">
      <c r="A44" s="3823" t="s">
        <v>156</v>
      </c>
      <c r="B44" s="4448" t="s">
        <v>225</v>
      </c>
      <c r="C44" s="3825" t="s">
        <v>218</v>
      </c>
      <c r="D44" s="3836" t="s">
        <v>158</v>
      </c>
      <c r="E44" s="3836"/>
      <c r="F44" s="3836"/>
      <c r="G44" s="3818" t="s">
        <v>152</v>
      </c>
      <c r="H44" s="3819">
        <v>45</v>
      </c>
      <c r="I44" s="3837" t="s">
        <v>188</v>
      </c>
      <c r="J44" s="3821" t="s">
        <v>220</v>
      </c>
      <c r="K44" s="3843" t="s">
        <v>226</v>
      </c>
      <c r="L44" s="3822" t="s">
        <v>133</v>
      </c>
      <c r="M44" s="3829">
        <v>1.3</v>
      </c>
    </row>
    <row r="45" spans="1:13" ht="45.75" customHeight="1">
      <c r="A45" s="3823" t="s">
        <v>207</v>
      </c>
      <c r="B45" s="4450" t="s">
        <v>227</v>
      </c>
      <c r="C45" s="3825" t="s">
        <v>228</v>
      </c>
      <c r="D45" s="3836" t="s">
        <v>106</v>
      </c>
      <c r="E45" s="3836" t="s">
        <v>210</v>
      </c>
      <c r="F45" s="3836" t="s">
        <v>210</v>
      </c>
      <c r="G45" s="3818" t="s">
        <v>152</v>
      </c>
      <c r="H45" s="3819"/>
      <c r="I45" s="3837" t="s">
        <v>131</v>
      </c>
      <c r="J45" s="3828" t="s">
        <v>229</v>
      </c>
      <c r="K45" s="3828"/>
      <c r="L45" s="3822" t="s">
        <v>133</v>
      </c>
      <c r="M45" s="3829">
        <v>1.6</v>
      </c>
    </row>
    <row r="46" spans="1:13" ht="45.75" customHeight="1">
      <c r="A46" s="3823" t="s">
        <v>149</v>
      </c>
      <c r="B46" s="4448" t="s">
        <v>230</v>
      </c>
      <c r="C46" s="3825" t="s">
        <v>231</v>
      </c>
      <c r="D46" s="3844" t="s">
        <v>232</v>
      </c>
      <c r="E46" s="3855" t="s">
        <v>152</v>
      </c>
      <c r="F46" s="3855"/>
      <c r="G46" s="3845"/>
      <c r="H46" s="3846">
        <v>44</v>
      </c>
      <c r="I46" s="3847" t="s">
        <v>153</v>
      </c>
      <c r="J46" s="3848" t="s">
        <v>154</v>
      </c>
      <c r="K46" s="3856"/>
      <c r="L46" s="3822" t="s">
        <v>133</v>
      </c>
      <c r="M46" s="3829">
        <v>1.3</v>
      </c>
    </row>
    <row r="47" spans="1:13" ht="45.75" customHeight="1">
      <c r="A47" s="3823" t="s">
        <v>233</v>
      </c>
      <c r="B47" s="4448" t="s">
        <v>234</v>
      </c>
      <c r="C47" s="3857" t="s">
        <v>231</v>
      </c>
      <c r="D47" s="3836" t="s">
        <v>232</v>
      </c>
      <c r="E47" s="3859" t="s">
        <v>152</v>
      </c>
      <c r="F47" s="3859"/>
      <c r="G47" s="3818"/>
      <c r="H47" s="3819"/>
      <c r="I47" s="3860" t="s">
        <v>153</v>
      </c>
      <c r="J47" s="3828" t="s">
        <v>154</v>
      </c>
      <c r="K47" s="3861" t="s">
        <v>235</v>
      </c>
      <c r="L47" s="3822" t="s">
        <v>133</v>
      </c>
      <c r="M47" s="3829">
        <v>1.6</v>
      </c>
    </row>
    <row r="48" spans="1:13" ht="45.75" customHeight="1">
      <c r="A48" s="3823" t="s">
        <v>149</v>
      </c>
      <c r="B48" s="4448" t="s">
        <v>236</v>
      </c>
      <c r="C48" s="3857" t="s">
        <v>237</v>
      </c>
      <c r="D48" s="3836" t="s">
        <v>238</v>
      </c>
      <c r="E48" s="3836"/>
      <c r="F48" s="3836"/>
      <c r="G48" s="3818"/>
      <c r="H48" s="3819">
        <v>49</v>
      </c>
      <c r="I48" s="3860" t="s">
        <v>153</v>
      </c>
      <c r="J48" s="3828" t="s">
        <v>154</v>
      </c>
      <c r="K48" s="3861"/>
      <c r="L48" s="3822" t="s">
        <v>133</v>
      </c>
      <c r="M48" s="3829">
        <v>1.6</v>
      </c>
    </row>
    <row r="49" spans="1:13" ht="45.75" customHeight="1">
      <c r="A49" s="3823" t="s">
        <v>239</v>
      </c>
      <c r="B49" s="4450" t="s">
        <v>240</v>
      </c>
      <c r="C49" s="3825" t="s">
        <v>241</v>
      </c>
      <c r="D49" s="3966" t="s">
        <v>152</v>
      </c>
      <c r="E49" s="3966" t="s">
        <v>152</v>
      </c>
      <c r="F49" s="3966" t="s">
        <v>152</v>
      </c>
      <c r="G49" s="3832"/>
      <c r="H49" s="3833">
        <v>29</v>
      </c>
      <c r="I49" s="3834" t="s">
        <v>242</v>
      </c>
      <c r="J49" s="3835" t="s">
        <v>243</v>
      </c>
      <c r="K49" s="3861" t="s">
        <v>244</v>
      </c>
      <c r="L49" s="3822" t="s">
        <v>133</v>
      </c>
      <c r="M49" s="3829">
        <v>1.6</v>
      </c>
    </row>
    <row r="50" spans="1:13" ht="45.75" customHeight="1">
      <c r="A50" s="3823" t="s">
        <v>156</v>
      </c>
      <c r="B50" s="4448" t="s">
        <v>245</v>
      </c>
      <c r="C50" s="3824" t="s">
        <v>246</v>
      </c>
      <c r="D50" s="3836" t="s">
        <v>247</v>
      </c>
      <c r="E50" s="3836" t="s">
        <v>152</v>
      </c>
      <c r="F50" s="3836"/>
      <c r="G50" s="3818"/>
      <c r="H50" s="3818"/>
      <c r="I50" s="3824" t="s">
        <v>242</v>
      </c>
      <c r="J50" s="3818" t="s">
        <v>243</v>
      </c>
      <c r="K50" s="4167" t="s">
        <v>248</v>
      </c>
      <c r="L50" s="4168" t="s">
        <v>133</v>
      </c>
      <c r="M50" s="3827">
        <v>1.3</v>
      </c>
    </row>
    <row r="51" spans="1:13" ht="45.75" customHeight="1">
      <c r="A51" s="3823" t="s">
        <v>221</v>
      </c>
      <c r="B51" s="4448" t="s">
        <v>249</v>
      </c>
      <c r="C51" s="3825" t="s">
        <v>246</v>
      </c>
      <c r="D51" s="3836" t="s">
        <v>250</v>
      </c>
      <c r="E51" s="3836" t="s">
        <v>152</v>
      </c>
      <c r="F51" s="3836"/>
      <c r="G51" s="3818"/>
      <c r="H51" s="3819">
        <v>35</v>
      </c>
      <c r="I51" s="3837" t="s">
        <v>242</v>
      </c>
      <c r="J51" s="3821" t="s">
        <v>243</v>
      </c>
      <c r="K51" s="4166" t="s">
        <v>251</v>
      </c>
      <c r="L51" s="3822" t="s">
        <v>133</v>
      </c>
      <c r="M51" s="3829">
        <v>1.3</v>
      </c>
    </row>
    <row r="52" spans="1:13" s="2265" customFormat="1" ht="45.75" customHeight="1">
      <c r="A52" s="3823" t="s">
        <v>233</v>
      </c>
      <c r="B52" s="4450" t="s">
        <v>252</v>
      </c>
      <c r="C52" s="3825" t="s">
        <v>253</v>
      </c>
      <c r="D52" s="3844"/>
      <c r="E52" s="3844"/>
      <c r="F52" s="3844"/>
      <c r="G52" s="3845"/>
      <c r="H52" s="3846"/>
      <c r="I52" s="3847" t="s">
        <v>153</v>
      </c>
      <c r="J52" s="3848" t="s">
        <v>254</v>
      </c>
      <c r="K52" s="4166" t="s">
        <v>255</v>
      </c>
      <c r="L52" s="3822" t="s">
        <v>133</v>
      </c>
      <c r="M52" s="3829">
        <v>1.6</v>
      </c>
    </row>
    <row r="53" spans="1:13" ht="45.75" customHeight="1">
      <c r="A53" s="3823" t="s">
        <v>149</v>
      </c>
      <c r="B53" s="4450" t="s">
        <v>252</v>
      </c>
      <c r="C53" s="3825" t="s">
        <v>253</v>
      </c>
      <c r="D53" s="3836"/>
      <c r="E53" s="3836"/>
      <c r="F53" s="3836"/>
      <c r="G53" s="3818"/>
      <c r="H53" s="3819">
        <v>43</v>
      </c>
      <c r="I53" s="3837" t="s">
        <v>153</v>
      </c>
      <c r="J53" s="3821" t="s">
        <v>254</v>
      </c>
      <c r="K53" s="3843" t="s">
        <v>256</v>
      </c>
      <c r="L53" s="3822" t="s">
        <v>133</v>
      </c>
      <c r="M53" s="3829">
        <v>1.6</v>
      </c>
    </row>
    <row r="54" spans="1:13" ht="45.75" customHeight="1">
      <c r="A54" s="3823" t="s">
        <v>156</v>
      </c>
      <c r="B54" s="4450" t="s">
        <v>257</v>
      </c>
      <c r="C54" s="3825" t="s">
        <v>258</v>
      </c>
      <c r="D54" s="3836" t="s">
        <v>158</v>
      </c>
      <c r="E54" s="3836" t="s">
        <v>152</v>
      </c>
      <c r="F54" s="3836"/>
      <c r="G54" s="3818"/>
      <c r="H54" s="3819"/>
      <c r="I54" s="3837" t="s">
        <v>242</v>
      </c>
      <c r="J54" s="3821" t="s">
        <v>243</v>
      </c>
      <c r="K54" s="3828"/>
      <c r="L54" s="3822" t="s">
        <v>133</v>
      </c>
      <c r="M54" s="3829">
        <v>1.6</v>
      </c>
    </row>
    <row r="55" spans="1:13" ht="45.75" customHeight="1">
      <c r="A55" s="3885" t="s">
        <v>259</v>
      </c>
      <c r="B55" s="3862" t="s">
        <v>260</v>
      </c>
      <c r="C55" s="3829" t="s">
        <v>261</v>
      </c>
      <c r="D55" s="3827" t="s">
        <v>165</v>
      </c>
      <c r="E55" s="3888" t="s">
        <v>262</v>
      </c>
      <c r="F55" s="3827"/>
      <c r="G55" s="3818"/>
      <c r="H55" s="3819">
        <v>60</v>
      </c>
      <c r="I55" s="3828" t="s">
        <v>263</v>
      </c>
      <c r="J55" s="3821" t="s">
        <v>263</v>
      </c>
      <c r="K55" s="3863" t="s">
        <v>264</v>
      </c>
      <c r="L55" s="4209">
        <v>46170</v>
      </c>
      <c r="M55" s="3829">
        <v>4.8</v>
      </c>
    </row>
    <row r="56" spans="1:13" ht="45.75" customHeight="1">
      <c r="A56" s="3823" t="s">
        <v>156</v>
      </c>
      <c r="B56" s="4450" t="s">
        <v>265</v>
      </c>
      <c r="C56" s="3825" t="s">
        <v>266</v>
      </c>
      <c r="D56" s="3844" t="s">
        <v>223</v>
      </c>
      <c r="E56" s="3844"/>
      <c r="F56" s="3844"/>
      <c r="G56" s="3845"/>
      <c r="H56" s="3846"/>
      <c r="I56" s="3847" t="s">
        <v>267</v>
      </c>
      <c r="J56" s="3848" t="s">
        <v>268</v>
      </c>
      <c r="K56" s="3843" t="s">
        <v>269</v>
      </c>
      <c r="L56" s="3822" t="s">
        <v>133</v>
      </c>
      <c r="M56" s="3829">
        <v>1.3</v>
      </c>
    </row>
    <row r="57" spans="1:13" ht="45.75" customHeight="1">
      <c r="A57" s="3823" t="s">
        <v>221</v>
      </c>
      <c r="B57" s="4450" t="s">
        <v>265</v>
      </c>
      <c r="C57" s="3825" t="s">
        <v>266</v>
      </c>
      <c r="D57" s="3836" t="s">
        <v>223</v>
      </c>
      <c r="E57" s="3836"/>
      <c r="F57" s="3836"/>
      <c r="G57" s="3818"/>
      <c r="H57" s="3819"/>
      <c r="I57" s="3837" t="s">
        <v>267</v>
      </c>
      <c r="J57" s="3821" t="s">
        <v>268</v>
      </c>
      <c r="K57" s="3843" t="s">
        <v>270</v>
      </c>
      <c r="L57" s="3822" t="s">
        <v>133</v>
      </c>
      <c r="M57" s="3829">
        <v>2.5</v>
      </c>
    </row>
    <row r="58" spans="1:13" ht="45.75" customHeight="1">
      <c r="A58" s="3823" t="s">
        <v>233</v>
      </c>
      <c r="B58" s="4450" t="s">
        <v>265</v>
      </c>
      <c r="C58" s="3825" t="s">
        <v>266</v>
      </c>
      <c r="D58" s="3836" t="s">
        <v>271</v>
      </c>
      <c r="E58" s="3836"/>
      <c r="F58" s="3836"/>
      <c r="G58" s="3818"/>
      <c r="H58" s="3819"/>
      <c r="I58" s="3837" t="s">
        <v>267</v>
      </c>
      <c r="J58" s="3821" t="s">
        <v>268</v>
      </c>
      <c r="K58" s="3843" t="s">
        <v>272</v>
      </c>
      <c r="L58" s="3822" t="s">
        <v>133</v>
      </c>
      <c r="M58" s="3829">
        <v>2.5</v>
      </c>
    </row>
    <row r="59" spans="1:13" ht="45.75" customHeight="1">
      <c r="A59" s="3823" t="s">
        <v>221</v>
      </c>
      <c r="B59" s="4450" t="s">
        <v>265</v>
      </c>
      <c r="C59" s="3825" t="s">
        <v>266</v>
      </c>
      <c r="D59" s="3844" t="s">
        <v>271</v>
      </c>
      <c r="E59" s="3844"/>
      <c r="F59" s="3844"/>
      <c r="G59" s="3845"/>
      <c r="H59" s="3846"/>
      <c r="I59" s="3847" t="s">
        <v>267</v>
      </c>
      <c r="J59" s="3848" t="s">
        <v>268</v>
      </c>
      <c r="K59" s="3843" t="s">
        <v>273</v>
      </c>
      <c r="L59" s="3822" t="s">
        <v>133</v>
      </c>
      <c r="M59" s="3829">
        <v>1.3</v>
      </c>
    </row>
    <row r="60" spans="1:13" ht="45.75" customHeight="1">
      <c r="A60" s="3823" t="s">
        <v>156</v>
      </c>
      <c r="B60" s="4450" t="s">
        <v>274</v>
      </c>
      <c r="C60" s="3825" t="s">
        <v>275</v>
      </c>
      <c r="D60" s="3836" t="s">
        <v>223</v>
      </c>
      <c r="E60" s="3836" t="s">
        <v>152</v>
      </c>
      <c r="F60" s="3836"/>
      <c r="G60" s="3818"/>
      <c r="H60" s="3819"/>
      <c r="I60" s="3837" t="s">
        <v>199</v>
      </c>
      <c r="J60" s="3821" t="s">
        <v>276</v>
      </c>
      <c r="K60" s="3864"/>
      <c r="L60" s="3822" t="s">
        <v>133</v>
      </c>
      <c r="M60" s="3829">
        <v>1.6</v>
      </c>
    </row>
    <row r="61" spans="1:13" ht="45.75" customHeight="1">
      <c r="A61" s="3823" t="s">
        <v>149</v>
      </c>
      <c r="B61" s="4450" t="s">
        <v>277</v>
      </c>
      <c r="C61" s="3825" t="s">
        <v>278</v>
      </c>
      <c r="D61" s="3836" t="s">
        <v>238</v>
      </c>
      <c r="E61" s="3836"/>
      <c r="F61" s="3836"/>
      <c r="G61" s="3818"/>
      <c r="H61" s="3819"/>
      <c r="I61" s="3837" t="s">
        <v>153</v>
      </c>
      <c r="J61" s="3821" t="s">
        <v>254</v>
      </c>
      <c r="K61" s="3828"/>
      <c r="L61" s="3822" t="s">
        <v>133</v>
      </c>
      <c r="M61" s="3829">
        <v>1.6</v>
      </c>
    </row>
    <row r="62" spans="1:13" ht="45.75" customHeight="1">
      <c r="A62" s="3823" t="s">
        <v>203</v>
      </c>
      <c r="B62" s="4448" t="s">
        <v>279</v>
      </c>
      <c r="C62" s="3825" t="s">
        <v>280</v>
      </c>
      <c r="D62" s="3844"/>
      <c r="E62" s="3844"/>
      <c r="F62" s="3844"/>
      <c r="G62" s="3845"/>
      <c r="H62" s="3846"/>
      <c r="I62" s="3847" t="s">
        <v>281</v>
      </c>
      <c r="J62" s="3848" t="s">
        <v>282</v>
      </c>
      <c r="K62" s="3865" t="s">
        <v>283</v>
      </c>
      <c r="L62" s="3822" t="s">
        <v>133</v>
      </c>
      <c r="M62" s="3829">
        <v>1.6</v>
      </c>
    </row>
    <row r="63" spans="1:13" ht="45.75" customHeight="1">
      <c r="A63" s="3823" t="s">
        <v>128</v>
      </c>
      <c r="B63" s="4448" t="s">
        <v>279</v>
      </c>
      <c r="C63" s="3825" t="s">
        <v>280</v>
      </c>
      <c r="D63" s="3836"/>
      <c r="E63" s="3836"/>
      <c r="F63" s="3836"/>
      <c r="G63" s="3818"/>
      <c r="H63" s="3819">
        <v>34</v>
      </c>
      <c r="I63" s="3837" t="s">
        <v>281</v>
      </c>
      <c r="J63" s="3821" t="s">
        <v>282</v>
      </c>
      <c r="K63" s="3865" t="s">
        <v>284</v>
      </c>
      <c r="L63" s="3822" t="s">
        <v>133</v>
      </c>
      <c r="M63" s="3829">
        <v>1.7</v>
      </c>
    </row>
    <row r="64" spans="1:13" ht="45.75" customHeight="1">
      <c r="A64" s="3823" t="s">
        <v>285</v>
      </c>
      <c r="B64" s="4448" t="s">
        <v>286</v>
      </c>
      <c r="C64" s="3825" t="s">
        <v>280</v>
      </c>
      <c r="D64" s="3844"/>
      <c r="E64" s="3844"/>
      <c r="F64" s="3844"/>
      <c r="G64" s="3845"/>
      <c r="H64" s="3846">
        <v>35</v>
      </c>
      <c r="I64" s="3847" t="s">
        <v>281</v>
      </c>
      <c r="J64" s="3848" t="s">
        <v>282</v>
      </c>
      <c r="K64" s="3865" t="s">
        <v>287</v>
      </c>
      <c r="L64" s="3822" t="s">
        <v>133</v>
      </c>
      <c r="M64" s="3829">
        <v>1.6</v>
      </c>
    </row>
    <row r="65" spans="1:13" ht="66" customHeight="1">
      <c r="A65" s="3823" t="s">
        <v>193</v>
      </c>
      <c r="B65" s="4448" t="s">
        <v>288</v>
      </c>
      <c r="C65" s="3825" t="s">
        <v>280</v>
      </c>
      <c r="D65" s="3844"/>
      <c r="E65" s="3844"/>
      <c r="F65" s="3844"/>
      <c r="G65" s="3845"/>
      <c r="H65" s="3846">
        <v>34</v>
      </c>
      <c r="I65" s="3847" t="s">
        <v>281</v>
      </c>
      <c r="J65" s="3848" t="s">
        <v>282</v>
      </c>
      <c r="K65" s="3865" t="s">
        <v>289</v>
      </c>
      <c r="L65" s="3822" t="s">
        <v>133</v>
      </c>
      <c r="M65" s="3829">
        <v>1.7</v>
      </c>
    </row>
    <row r="66" spans="1:13" ht="45.75" customHeight="1">
      <c r="A66" s="3823" t="s">
        <v>290</v>
      </c>
      <c r="B66" s="3824" t="s">
        <v>291</v>
      </c>
      <c r="C66" s="3825" t="s">
        <v>292</v>
      </c>
      <c r="D66" s="3826"/>
      <c r="E66" s="3827"/>
      <c r="F66" s="4448"/>
      <c r="G66" s="3818"/>
      <c r="H66" s="3819">
        <v>28</v>
      </c>
      <c r="I66" s="3828" t="s">
        <v>137</v>
      </c>
      <c r="J66" s="3821" t="s">
        <v>293</v>
      </c>
      <c r="K66" s="3828" t="s">
        <v>294</v>
      </c>
      <c r="L66" s="3822"/>
      <c r="M66" s="3829"/>
    </row>
    <row r="67" spans="1:13" ht="45.75" customHeight="1">
      <c r="A67" s="3823" t="s">
        <v>134</v>
      </c>
      <c r="B67" s="3824" t="s">
        <v>291</v>
      </c>
      <c r="C67" s="3825" t="s">
        <v>292</v>
      </c>
      <c r="D67" s="3866" t="s">
        <v>205</v>
      </c>
      <c r="E67" s="3867"/>
      <c r="F67" s="4449"/>
      <c r="G67" s="3845"/>
      <c r="H67" s="3846">
        <v>45</v>
      </c>
      <c r="I67" s="3854" t="s">
        <v>137</v>
      </c>
      <c r="J67" s="3848" t="s">
        <v>293</v>
      </c>
      <c r="K67" s="3828" t="s">
        <v>295</v>
      </c>
      <c r="L67" s="3822"/>
      <c r="M67" s="3829">
        <v>1.6</v>
      </c>
    </row>
    <row r="68" spans="1:13" ht="45.75" customHeight="1">
      <c r="A68" s="3823" t="s">
        <v>296</v>
      </c>
      <c r="B68" s="3827" t="s">
        <v>297</v>
      </c>
      <c r="C68" s="3829" t="s">
        <v>298</v>
      </c>
      <c r="D68" s="3827" t="s">
        <v>165</v>
      </c>
      <c r="E68" s="3827"/>
      <c r="F68" s="3827"/>
      <c r="G68" s="3818"/>
      <c r="H68" s="3819">
        <v>50</v>
      </c>
      <c r="I68" s="3828" t="s">
        <v>299</v>
      </c>
      <c r="J68" s="3821" t="s">
        <v>300</v>
      </c>
      <c r="K68" s="3828" t="s">
        <v>301</v>
      </c>
      <c r="L68" s="3822" t="s">
        <v>302</v>
      </c>
      <c r="M68" s="3829">
        <v>8.1</v>
      </c>
    </row>
    <row r="69" spans="1:13" ht="45.75" customHeight="1">
      <c r="A69" s="3823" t="s">
        <v>156</v>
      </c>
      <c r="B69" s="4450" t="s">
        <v>303</v>
      </c>
      <c r="C69" s="3825" t="s">
        <v>304</v>
      </c>
      <c r="D69" s="3836" t="s">
        <v>158</v>
      </c>
      <c r="E69" s="3836" t="s">
        <v>305</v>
      </c>
      <c r="F69" s="3836"/>
      <c r="G69" s="3818"/>
      <c r="H69" s="3819"/>
      <c r="I69" s="3837" t="s">
        <v>242</v>
      </c>
      <c r="J69" s="3828" t="s">
        <v>243</v>
      </c>
      <c r="K69" s="3868"/>
      <c r="L69" s="3822" t="s">
        <v>133</v>
      </c>
      <c r="M69" s="3829">
        <v>1.6</v>
      </c>
    </row>
    <row r="70" spans="1:13" ht="45.75" customHeight="1">
      <c r="A70" s="3823" t="s">
        <v>306</v>
      </c>
      <c r="B70" s="4450" t="s">
        <v>232</v>
      </c>
      <c r="C70" s="3825" t="s">
        <v>307</v>
      </c>
      <c r="D70" s="3844"/>
      <c r="E70" s="3844"/>
      <c r="F70" s="3844"/>
      <c r="G70" s="3845"/>
      <c r="H70" s="3846"/>
      <c r="I70" s="3847" t="s">
        <v>153</v>
      </c>
      <c r="J70" s="3848" t="s">
        <v>308</v>
      </c>
      <c r="K70" s="3854" t="s">
        <v>309</v>
      </c>
      <c r="L70" s="3822" t="s">
        <v>133</v>
      </c>
      <c r="M70" s="3829">
        <v>1.6</v>
      </c>
    </row>
    <row r="71" spans="1:13" ht="45.75" customHeight="1">
      <c r="A71" s="3823" t="s">
        <v>233</v>
      </c>
      <c r="B71" s="4450" t="s">
        <v>232</v>
      </c>
      <c r="C71" s="3825" t="s">
        <v>307</v>
      </c>
      <c r="D71" s="3836"/>
      <c r="E71" s="3836"/>
      <c r="F71" s="3836"/>
      <c r="G71" s="3818"/>
      <c r="H71" s="3819"/>
      <c r="I71" s="3837" t="s">
        <v>153</v>
      </c>
      <c r="J71" s="3821" t="s">
        <v>308</v>
      </c>
      <c r="K71" s="4166" t="s">
        <v>235</v>
      </c>
      <c r="L71" s="3822" t="s">
        <v>133</v>
      </c>
      <c r="M71" s="3829">
        <v>1.6</v>
      </c>
    </row>
    <row r="72" spans="1:13" ht="45.75" customHeight="1">
      <c r="A72" s="3823" t="s">
        <v>149</v>
      </c>
      <c r="B72" s="4450" t="s">
        <v>310</v>
      </c>
      <c r="C72" s="3825" t="s">
        <v>307</v>
      </c>
      <c r="D72" s="3844"/>
      <c r="E72" s="3844"/>
      <c r="F72" s="3844"/>
      <c r="G72" s="3845"/>
      <c r="H72" s="3846">
        <v>32</v>
      </c>
      <c r="I72" s="3847" t="s">
        <v>153</v>
      </c>
      <c r="J72" s="3848" t="s">
        <v>308</v>
      </c>
      <c r="K72" s="4169" t="s">
        <v>311</v>
      </c>
      <c r="L72" s="3822" t="s">
        <v>133</v>
      </c>
      <c r="M72" s="3840" t="s">
        <v>312</v>
      </c>
    </row>
    <row r="73" spans="1:13" ht="45.75" customHeight="1">
      <c r="A73" s="3823" t="s">
        <v>313</v>
      </c>
      <c r="B73" s="3827" t="s">
        <v>314</v>
      </c>
      <c r="C73" s="3825" t="s">
        <v>315</v>
      </c>
      <c r="D73" s="3844" t="s">
        <v>316</v>
      </c>
      <c r="E73" s="3844"/>
      <c r="F73" s="3844"/>
      <c r="G73" s="3845"/>
      <c r="H73" s="3846"/>
      <c r="I73" s="3847" t="s">
        <v>182</v>
      </c>
      <c r="J73" s="3848" t="s">
        <v>317</v>
      </c>
      <c r="K73" s="3970" t="s">
        <v>318</v>
      </c>
      <c r="L73" s="3822"/>
      <c r="M73" s="3829"/>
    </row>
    <row r="74" spans="1:13" ht="45.75" customHeight="1">
      <c r="A74" s="3823" t="s">
        <v>156</v>
      </c>
      <c r="B74" s="3827" t="s">
        <v>319</v>
      </c>
      <c r="C74" s="3825" t="s">
        <v>320</v>
      </c>
      <c r="D74" s="3836" t="s">
        <v>223</v>
      </c>
      <c r="E74" s="3836"/>
      <c r="F74" s="3836"/>
      <c r="G74" s="3818"/>
      <c r="H74" s="3819"/>
      <c r="I74" s="3837" t="s">
        <v>242</v>
      </c>
      <c r="J74" s="3821" t="s">
        <v>268</v>
      </c>
      <c r="K74" s="4454"/>
      <c r="L74" s="3822" t="s">
        <v>133</v>
      </c>
      <c r="M74" s="3829">
        <v>1.6</v>
      </c>
    </row>
    <row r="75" spans="1:13" ht="45.75" customHeight="1">
      <c r="A75" s="3823" t="s">
        <v>171</v>
      </c>
      <c r="B75" s="3871" t="s">
        <v>321</v>
      </c>
      <c r="C75" s="3829" t="s">
        <v>322</v>
      </c>
      <c r="D75" s="4449"/>
      <c r="E75" s="3867"/>
      <c r="F75" s="3867"/>
      <c r="G75" s="3845"/>
      <c r="H75" s="3846"/>
      <c r="I75" s="3854" t="s">
        <v>143</v>
      </c>
      <c r="J75" s="3848" t="s">
        <v>323</v>
      </c>
      <c r="K75" s="3828"/>
      <c r="L75" s="3872" t="s">
        <v>324</v>
      </c>
      <c r="M75" s="3829"/>
    </row>
    <row r="76" spans="1:13" ht="45.75" customHeight="1">
      <c r="A76" s="3823" t="s">
        <v>145</v>
      </c>
      <c r="B76" s="3871" t="s">
        <v>321</v>
      </c>
      <c r="C76" s="3829" t="s">
        <v>322</v>
      </c>
      <c r="D76" s="4448" t="s">
        <v>147</v>
      </c>
      <c r="E76" s="3827" t="s">
        <v>177</v>
      </c>
      <c r="F76" s="3827"/>
      <c r="G76" s="3818"/>
      <c r="H76" s="3819">
        <v>25</v>
      </c>
      <c r="I76" s="3828" t="s">
        <v>143</v>
      </c>
      <c r="J76" s="3821" t="s">
        <v>323</v>
      </c>
      <c r="K76" s="3828" t="s">
        <v>325</v>
      </c>
      <c r="L76" s="3872"/>
      <c r="M76" s="3829"/>
    </row>
    <row r="77" spans="1:13" ht="45.75" customHeight="1">
      <c r="A77" s="3823" t="s">
        <v>326</v>
      </c>
      <c r="B77" s="3826" t="s">
        <v>327</v>
      </c>
      <c r="C77" s="3829" t="s">
        <v>328</v>
      </c>
      <c r="D77" s="3827"/>
      <c r="E77" s="3827"/>
      <c r="F77" s="4448"/>
      <c r="G77" s="3818"/>
      <c r="H77" s="3819">
        <v>35</v>
      </c>
      <c r="I77" s="3828" t="s">
        <v>329</v>
      </c>
      <c r="J77" s="3821" t="s">
        <v>330</v>
      </c>
      <c r="K77" s="3828"/>
      <c r="L77" s="3822" t="s">
        <v>133</v>
      </c>
      <c r="M77" s="3829">
        <v>1.6</v>
      </c>
    </row>
    <row r="78" spans="1:13" ht="45.75" customHeight="1">
      <c r="A78" s="3823" t="s">
        <v>134</v>
      </c>
      <c r="B78" s="3824" t="s">
        <v>331</v>
      </c>
      <c r="C78" s="3825" t="s">
        <v>332</v>
      </c>
      <c r="D78" s="3826" t="s">
        <v>205</v>
      </c>
      <c r="E78" s="3827" t="s">
        <v>305</v>
      </c>
      <c r="F78" s="4448"/>
      <c r="G78" s="3818"/>
      <c r="H78" s="3819">
        <v>46</v>
      </c>
      <c r="I78" s="3828" t="s">
        <v>137</v>
      </c>
      <c r="J78" s="3821" t="s">
        <v>333</v>
      </c>
      <c r="K78" s="3828"/>
      <c r="L78" s="3822"/>
      <c r="M78" s="3829">
        <v>1.6</v>
      </c>
    </row>
    <row r="79" spans="1:13" ht="45.75" customHeight="1">
      <c r="A79" s="3823" t="s">
        <v>156</v>
      </c>
      <c r="B79" s="4450" t="s">
        <v>334</v>
      </c>
      <c r="C79" s="3825" t="s">
        <v>335</v>
      </c>
      <c r="D79" s="3836" t="s">
        <v>223</v>
      </c>
      <c r="E79" s="3836"/>
      <c r="F79" s="3836"/>
      <c r="G79" s="3818"/>
      <c r="H79" s="3819"/>
      <c r="I79" s="3837" t="s">
        <v>267</v>
      </c>
      <c r="J79" s="3821" t="s">
        <v>336</v>
      </c>
      <c r="K79" s="3828"/>
      <c r="L79" s="3822" t="s">
        <v>133</v>
      </c>
      <c r="M79" s="3829">
        <v>1.6</v>
      </c>
    </row>
    <row r="80" spans="1:13" ht="45.75" customHeight="1">
      <c r="A80" s="3823" t="s">
        <v>156</v>
      </c>
      <c r="B80" s="4450" t="s">
        <v>247</v>
      </c>
      <c r="C80" s="3825" t="s">
        <v>337</v>
      </c>
      <c r="D80" s="3836" t="s">
        <v>152</v>
      </c>
      <c r="E80" s="3836" t="s">
        <v>152</v>
      </c>
      <c r="F80" s="3836"/>
      <c r="G80" s="3818"/>
      <c r="H80" s="3819">
        <v>33</v>
      </c>
      <c r="I80" s="3837" t="s">
        <v>242</v>
      </c>
      <c r="J80" s="3821" t="s">
        <v>243</v>
      </c>
      <c r="K80" s="3828"/>
      <c r="L80" s="3822" t="s">
        <v>133</v>
      </c>
      <c r="M80" s="3829">
        <v>1.6</v>
      </c>
    </row>
    <row r="81" spans="1:13" ht="45.75" customHeight="1">
      <c r="A81" s="3823" t="s">
        <v>160</v>
      </c>
      <c r="B81" s="4450" t="s">
        <v>247</v>
      </c>
      <c r="C81" s="3825" t="s">
        <v>337</v>
      </c>
      <c r="D81" s="3836"/>
      <c r="E81" s="3836"/>
      <c r="F81" s="3836"/>
      <c r="G81" s="3818"/>
      <c r="H81" s="3819">
        <v>34</v>
      </c>
      <c r="I81" s="3837" t="s">
        <v>242</v>
      </c>
      <c r="J81" s="3821" t="s">
        <v>243</v>
      </c>
      <c r="K81" s="3843" t="s">
        <v>338</v>
      </c>
      <c r="L81" s="3822" t="s">
        <v>133</v>
      </c>
      <c r="M81" s="3829">
        <v>1.6</v>
      </c>
    </row>
    <row r="82" spans="1:13" ht="32.25" customHeight="1">
      <c r="A82" s="3823" t="s">
        <v>156</v>
      </c>
      <c r="B82" s="4448" t="s">
        <v>339</v>
      </c>
      <c r="C82" s="3825" t="s">
        <v>340</v>
      </c>
      <c r="D82" s="3836" t="s">
        <v>223</v>
      </c>
      <c r="E82" s="3836"/>
      <c r="F82" s="3836"/>
      <c r="G82" s="3818"/>
      <c r="H82" s="3819"/>
      <c r="I82" s="3837" t="s">
        <v>267</v>
      </c>
      <c r="J82" s="3821" t="s">
        <v>268</v>
      </c>
      <c r="K82" s="4166" t="s">
        <v>341</v>
      </c>
      <c r="L82" s="3822" t="s">
        <v>133</v>
      </c>
      <c r="M82" s="3829">
        <v>1.6</v>
      </c>
    </row>
    <row r="83" spans="1:13" ht="32.25" customHeight="1">
      <c r="A83" s="3823" t="s">
        <v>149</v>
      </c>
      <c r="B83" s="4450" t="s">
        <v>342</v>
      </c>
      <c r="C83" s="3825" t="s">
        <v>343</v>
      </c>
      <c r="D83" s="3836" t="s">
        <v>238</v>
      </c>
      <c r="E83" s="3836"/>
      <c r="F83" s="3836"/>
      <c r="G83" s="3818"/>
      <c r="H83" s="3819"/>
      <c r="I83" s="3837" t="s">
        <v>344</v>
      </c>
      <c r="J83" s="3821" t="s">
        <v>345</v>
      </c>
      <c r="K83" s="3843" t="s">
        <v>256</v>
      </c>
      <c r="L83" s="3822" t="s">
        <v>133</v>
      </c>
      <c r="M83" s="3829">
        <v>1.6</v>
      </c>
    </row>
    <row r="84" spans="1:13" ht="32.25" customHeight="1">
      <c r="A84" s="3823" t="s">
        <v>221</v>
      </c>
      <c r="B84" s="4450" t="s">
        <v>342</v>
      </c>
      <c r="C84" s="3825" t="s">
        <v>343</v>
      </c>
      <c r="D84" s="3836" t="s">
        <v>223</v>
      </c>
      <c r="E84" s="3836"/>
      <c r="F84" s="3836"/>
      <c r="G84" s="3818"/>
      <c r="H84" s="3819"/>
      <c r="I84" s="3837" t="s">
        <v>344</v>
      </c>
      <c r="J84" s="3821" t="s">
        <v>345</v>
      </c>
      <c r="K84" s="4166" t="s">
        <v>346</v>
      </c>
      <c r="L84" s="3822" t="s">
        <v>133</v>
      </c>
      <c r="M84" s="3829">
        <v>3.3</v>
      </c>
    </row>
    <row r="85" spans="1:13" ht="45">
      <c r="A85" s="3838" t="s">
        <v>347</v>
      </c>
      <c r="B85" s="4450" t="s">
        <v>348</v>
      </c>
      <c r="C85" s="4455" t="s">
        <v>349</v>
      </c>
      <c r="D85" s="4456" t="s">
        <v>350</v>
      </c>
      <c r="E85" s="4456"/>
      <c r="F85" s="4449"/>
      <c r="G85" s="4457"/>
      <c r="H85" s="4458"/>
      <c r="I85" s="4459" t="s">
        <v>351</v>
      </c>
      <c r="J85" s="4460" t="s">
        <v>352</v>
      </c>
      <c r="K85" s="3873" t="s">
        <v>353</v>
      </c>
      <c r="L85" s="3822"/>
      <c r="M85" s="3829">
        <v>1.9</v>
      </c>
    </row>
    <row r="86" spans="1:13" ht="45">
      <c r="A86" s="3874" t="s">
        <v>354</v>
      </c>
      <c r="B86" s="4450" t="s">
        <v>348</v>
      </c>
      <c r="C86" s="4455" t="s">
        <v>349</v>
      </c>
      <c r="D86" s="4456"/>
      <c r="E86" s="4456"/>
      <c r="F86" s="4449"/>
      <c r="G86" s="4457"/>
      <c r="H86" s="4458">
        <v>25</v>
      </c>
      <c r="I86" s="4459" t="s">
        <v>351</v>
      </c>
      <c r="J86" s="4460" t="s">
        <v>352</v>
      </c>
      <c r="K86" s="3873" t="s">
        <v>355</v>
      </c>
      <c r="L86" s="3822"/>
      <c r="M86" s="3829"/>
    </row>
    <row r="87" spans="1:13" ht="48.75" customHeight="1">
      <c r="A87" s="3823" t="s">
        <v>356</v>
      </c>
      <c r="B87" s="4450" t="s">
        <v>348</v>
      </c>
      <c r="C87" s="4455" t="s">
        <v>349</v>
      </c>
      <c r="D87" s="4461"/>
      <c r="E87" s="4461"/>
      <c r="F87" s="4448"/>
      <c r="G87" s="4462"/>
      <c r="H87" s="4463">
        <v>16</v>
      </c>
      <c r="I87" s="4464" t="s">
        <v>351</v>
      </c>
      <c r="J87" s="4465" t="s">
        <v>352</v>
      </c>
      <c r="K87" s="3873"/>
      <c r="L87" s="3822"/>
      <c r="M87" s="3829"/>
    </row>
    <row r="88" spans="1:13" ht="45.75" customHeight="1">
      <c r="A88" s="3823" t="s">
        <v>149</v>
      </c>
      <c r="B88" s="4450" t="s">
        <v>357</v>
      </c>
      <c r="C88" s="3825" t="s">
        <v>358</v>
      </c>
      <c r="D88" s="3831" t="s">
        <v>219</v>
      </c>
      <c r="E88" s="3831" t="s">
        <v>152</v>
      </c>
      <c r="F88" s="3831"/>
      <c r="G88" s="3832"/>
      <c r="H88" s="3833"/>
      <c r="I88" s="3834" t="s">
        <v>153</v>
      </c>
      <c r="J88" s="3835" t="s">
        <v>359</v>
      </c>
      <c r="K88" s="3828" t="s">
        <v>155</v>
      </c>
      <c r="L88" s="3822" t="s">
        <v>133</v>
      </c>
      <c r="M88" s="3829">
        <v>1.6</v>
      </c>
    </row>
    <row r="89" spans="1:13" ht="45.75" customHeight="1">
      <c r="A89" s="3823" t="s">
        <v>221</v>
      </c>
      <c r="B89" s="4450" t="s">
        <v>357</v>
      </c>
      <c r="C89" s="3825" t="s">
        <v>358</v>
      </c>
      <c r="D89" s="3836" t="s">
        <v>223</v>
      </c>
      <c r="E89" s="3836" t="s">
        <v>152</v>
      </c>
      <c r="F89" s="3836"/>
      <c r="G89" s="3818"/>
      <c r="H89" s="3819"/>
      <c r="I89" s="3837" t="s">
        <v>153</v>
      </c>
      <c r="J89" s="3821" t="s">
        <v>359</v>
      </c>
      <c r="K89" s="4166" t="s">
        <v>360</v>
      </c>
      <c r="L89" s="3822" t="s">
        <v>133</v>
      </c>
      <c r="M89" s="3829">
        <v>3.3</v>
      </c>
    </row>
    <row r="90" spans="1:13" ht="45.75" customHeight="1">
      <c r="A90" s="3823" t="s">
        <v>156</v>
      </c>
      <c r="B90" s="4450" t="s">
        <v>357</v>
      </c>
      <c r="C90" s="3825" t="s">
        <v>358</v>
      </c>
      <c r="D90" s="3836" t="s">
        <v>223</v>
      </c>
      <c r="E90" s="3836" t="s">
        <v>152</v>
      </c>
      <c r="F90" s="3836"/>
      <c r="G90" s="3818"/>
      <c r="H90" s="3819"/>
      <c r="I90" s="3837" t="s">
        <v>153</v>
      </c>
      <c r="J90" s="3821" t="s">
        <v>359</v>
      </c>
      <c r="K90" s="4166" t="s">
        <v>361</v>
      </c>
      <c r="L90" s="3822" t="s">
        <v>133</v>
      </c>
      <c r="M90" s="3829">
        <v>3.3</v>
      </c>
    </row>
    <row r="91" spans="1:13" ht="45.75" customHeight="1">
      <c r="A91" s="3823" t="s">
        <v>221</v>
      </c>
      <c r="B91" s="4448" t="s">
        <v>362</v>
      </c>
      <c r="C91" s="3825" t="s">
        <v>363</v>
      </c>
      <c r="D91" s="3836" t="s">
        <v>250</v>
      </c>
      <c r="E91" s="3836" t="s">
        <v>152</v>
      </c>
      <c r="F91" s="3836"/>
      <c r="G91" s="3818"/>
      <c r="H91" s="3819"/>
      <c r="I91" s="3837" t="s">
        <v>199</v>
      </c>
      <c r="J91" s="3821" t="s">
        <v>276</v>
      </c>
      <c r="K91" s="4166" t="s">
        <v>251</v>
      </c>
      <c r="L91" s="3822" t="s">
        <v>133</v>
      </c>
      <c r="M91" s="3829">
        <v>1.6</v>
      </c>
    </row>
    <row r="92" spans="1:13" ht="45.75" customHeight="1">
      <c r="A92" s="3823" t="s">
        <v>156</v>
      </c>
      <c r="B92" s="4448" t="s">
        <v>364</v>
      </c>
      <c r="C92" s="3825" t="s">
        <v>363</v>
      </c>
      <c r="D92" s="3836" t="s">
        <v>247</v>
      </c>
      <c r="E92" s="3836" t="s">
        <v>152</v>
      </c>
      <c r="F92" s="3836"/>
      <c r="G92" s="3818"/>
      <c r="H92" s="3819"/>
      <c r="I92" s="3837" t="s">
        <v>199</v>
      </c>
      <c r="J92" s="3821" t="s">
        <v>276</v>
      </c>
      <c r="K92" s="4166" t="s">
        <v>248</v>
      </c>
      <c r="L92" s="3822" t="s">
        <v>133</v>
      </c>
      <c r="M92" s="3829">
        <v>1.6</v>
      </c>
    </row>
    <row r="93" spans="1:13" ht="45.75" customHeight="1">
      <c r="A93" s="3823" t="s">
        <v>193</v>
      </c>
      <c r="B93" s="4450" t="s">
        <v>365</v>
      </c>
      <c r="C93" s="3850" t="s">
        <v>366</v>
      </c>
      <c r="D93" s="3851" t="s">
        <v>367</v>
      </c>
      <c r="E93" s="3851" t="s">
        <v>210</v>
      </c>
      <c r="F93" s="3851" t="s">
        <v>210</v>
      </c>
      <c r="G93" s="3845"/>
      <c r="H93" s="3846"/>
      <c r="I93" s="3852" t="s">
        <v>368</v>
      </c>
      <c r="J93" s="3848" t="s">
        <v>369</v>
      </c>
      <c r="K93" s="3828" t="s">
        <v>370</v>
      </c>
      <c r="L93" s="3822" t="s">
        <v>133</v>
      </c>
      <c r="M93" s="3829">
        <v>3.2</v>
      </c>
    </row>
    <row r="94" spans="1:13" ht="45.75" customHeight="1">
      <c r="A94" s="3823" t="s">
        <v>207</v>
      </c>
      <c r="B94" s="4450" t="s">
        <v>365</v>
      </c>
      <c r="C94" s="3850" t="s">
        <v>366</v>
      </c>
      <c r="D94" s="3875" t="s">
        <v>367</v>
      </c>
      <c r="E94" s="3875" t="s">
        <v>210</v>
      </c>
      <c r="F94" s="3875" t="s">
        <v>210</v>
      </c>
      <c r="G94" s="3818"/>
      <c r="H94" s="3819"/>
      <c r="I94" s="3876" t="s">
        <v>368</v>
      </c>
      <c r="J94" s="3821" t="s">
        <v>369</v>
      </c>
      <c r="K94" s="3828" t="s">
        <v>371</v>
      </c>
      <c r="L94" s="3822" t="s">
        <v>133</v>
      </c>
      <c r="M94" s="3829">
        <v>3.9</v>
      </c>
    </row>
    <row r="95" spans="1:13" ht="45.75" customHeight="1">
      <c r="A95" s="3823" t="s">
        <v>372</v>
      </c>
      <c r="B95" s="3877" t="s">
        <v>373</v>
      </c>
      <c r="C95" s="3825" t="s">
        <v>374</v>
      </c>
      <c r="D95" s="3879" t="s">
        <v>375</v>
      </c>
      <c r="E95" s="3880"/>
      <c r="F95" s="3827"/>
      <c r="G95" s="3818"/>
      <c r="H95" s="3819">
        <v>38</v>
      </c>
      <c r="I95" s="3828" t="s">
        <v>167</v>
      </c>
      <c r="J95" s="3821" t="s">
        <v>376</v>
      </c>
      <c r="K95" s="3856"/>
      <c r="L95" s="3822"/>
      <c r="M95" s="3829"/>
    </row>
    <row r="96" spans="1:13" ht="45.75" customHeight="1">
      <c r="A96" s="3823" t="s">
        <v>377</v>
      </c>
      <c r="B96" s="3877" t="s">
        <v>373</v>
      </c>
      <c r="C96" s="3825" t="s">
        <v>374</v>
      </c>
      <c r="D96" s="3878" t="s">
        <v>165</v>
      </c>
      <c r="E96" s="3867" t="s">
        <v>375</v>
      </c>
      <c r="F96" s="3867"/>
      <c r="G96" s="3845"/>
      <c r="H96" s="3846">
        <v>67</v>
      </c>
      <c r="I96" s="3854" t="s">
        <v>167</v>
      </c>
      <c r="J96" s="3848" t="s">
        <v>376</v>
      </c>
      <c r="K96" s="3856"/>
      <c r="L96" s="3822"/>
      <c r="M96" s="3829">
        <v>6.9</v>
      </c>
    </row>
    <row r="97" spans="1:13" ht="45.75" customHeight="1">
      <c r="A97" s="3823" t="s">
        <v>313</v>
      </c>
      <c r="B97" s="3877" t="s">
        <v>378</v>
      </c>
      <c r="C97" s="3825" t="s">
        <v>379</v>
      </c>
      <c r="D97" s="3878" t="s">
        <v>380</v>
      </c>
      <c r="E97" s="3867" t="s">
        <v>381</v>
      </c>
      <c r="F97" s="3867"/>
      <c r="G97" s="3845"/>
      <c r="H97" s="3846"/>
      <c r="I97" s="3854" t="s">
        <v>182</v>
      </c>
      <c r="J97" s="3848" t="s">
        <v>182</v>
      </c>
      <c r="K97" s="3856" t="s">
        <v>382</v>
      </c>
      <c r="L97" s="3822"/>
      <c r="M97" s="3829">
        <v>1.6</v>
      </c>
    </row>
    <row r="98" spans="1:13" ht="45.75" customHeight="1">
      <c r="A98" s="3823" t="s">
        <v>183</v>
      </c>
      <c r="B98" s="4450" t="s">
        <v>383</v>
      </c>
      <c r="C98" s="3825" t="s">
        <v>384</v>
      </c>
      <c r="D98" s="3844" t="s">
        <v>194</v>
      </c>
      <c r="E98" s="3844" t="s">
        <v>187</v>
      </c>
      <c r="F98" s="3844"/>
      <c r="G98" s="3845"/>
      <c r="H98" s="3846">
        <v>24</v>
      </c>
      <c r="I98" s="3847" t="s">
        <v>385</v>
      </c>
      <c r="J98" s="3848" t="s">
        <v>386</v>
      </c>
      <c r="K98" s="3828" t="s">
        <v>387</v>
      </c>
      <c r="L98" s="3822"/>
      <c r="M98" s="3829">
        <v>7.6</v>
      </c>
    </row>
    <row r="99" spans="1:13" ht="45.75" customHeight="1">
      <c r="A99" s="3823" t="s">
        <v>193</v>
      </c>
      <c r="B99" s="4450" t="s">
        <v>383</v>
      </c>
      <c r="C99" s="3825" t="s">
        <v>384</v>
      </c>
      <c r="D99" s="3844" t="s">
        <v>194</v>
      </c>
      <c r="E99" s="3844" t="s">
        <v>187</v>
      </c>
      <c r="F99" s="3844"/>
      <c r="G99" s="3845"/>
      <c r="H99" s="3846">
        <v>24</v>
      </c>
      <c r="I99" s="3847" t="s">
        <v>385</v>
      </c>
      <c r="J99" s="3848" t="s">
        <v>386</v>
      </c>
      <c r="K99" s="3828" t="s">
        <v>387</v>
      </c>
      <c r="L99" s="3822"/>
      <c r="M99" s="3829">
        <v>7.6</v>
      </c>
    </row>
    <row r="100" spans="1:13" ht="45.75" customHeight="1">
      <c r="A100" s="3823" t="s">
        <v>183</v>
      </c>
      <c r="B100" s="4450" t="s">
        <v>383</v>
      </c>
      <c r="C100" s="3825" t="s">
        <v>384</v>
      </c>
      <c r="D100" s="3836" t="s">
        <v>186</v>
      </c>
      <c r="E100" s="3836" t="s">
        <v>187</v>
      </c>
      <c r="F100" s="3836"/>
      <c r="G100" s="3818"/>
      <c r="H100" s="3819">
        <v>24</v>
      </c>
      <c r="I100" s="3837" t="s">
        <v>385</v>
      </c>
      <c r="J100" s="3821" t="s">
        <v>386</v>
      </c>
      <c r="K100" s="3828" t="s">
        <v>387</v>
      </c>
      <c r="L100" s="3822"/>
      <c r="M100" s="3829">
        <v>2.9</v>
      </c>
    </row>
    <row r="101" spans="1:13" ht="45.75" customHeight="1">
      <c r="A101" s="3823" t="s">
        <v>156</v>
      </c>
      <c r="B101" s="4450" t="s">
        <v>383</v>
      </c>
      <c r="C101" s="3825" t="s">
        <v>384</v>
      </c>
      <c r="D101" s="3844" t="s">
        <v>186</v>
      </c>
      <c r="E101" s="3844" t="s">
        <v>388</v>
      </c>
      <c r="F101" s="3844"/>
      <c r="G101" s="3845"/>
      <c r="H101" s="3846">
        <v>24</v>
      </c>
      <c r="I101" s="3847" t="s">
        <v>385</v>
      </c>
      <c r="J101" s="3848" t="s">
        <v>386</v>
      </c>
      <c r="K101" s="3828" t="s">
        <v>387</v>
      </c>
      <c r="L101" s="3822" t="s">
        <v>133</v>
      </c>
      <c r="M101" s="3829">
        <v>1.7</v>
      </c>
    </row>
    <row r="102" spans="1:13" ht="45.75" customHeight="1">
      <c r="A102" s="3823" t="s">
        <v>207</v>
      </c>
      <c r="B102" s="4450" t="s">
        <v>389</v>
      </c>
      <c r="C102" s="3825" t="s">
        <v>390</v>
      </c>
      <c r="D102" s="3836" t="s">
        <v>106</v>
      </c>
      <c r="E102" s="3836" t="s">
        <v>210</v>
      </c>
      <c r="F102" s="3836" t="s">
        <v>210</v>
      </c>
      <c r="G102" s="3818"/>
      <c r="H102" s="3819"/>
      <c r="I102" s="3837" t="s">
        <v>131</v>
      </c>
      <c r="J102" s="3821" t="s">
        <v>229</v>
      </c>
      <c r="K102" s="3828"/>
      <c r="L102" s="3822" t="s">
        <v>133</v>
      </c>
      <c r="M102" s="3829">
        <v>1.6</v>
      </c>
    </row>
    <row r="103" spans="1:13" ht="45.75" customHeight="1">
      <c r="A103" s="3823" t="s">
        <v>156</v>
      </c>
      <c r="B103" s="4450" t="s">
        <v>391</v>
      </c>
      <c r="C103" s="3825" t="s">
        <v>392</v>
      </c>
      <c r="D103" s="3844" t="s">
        <v>198</v>
      </c>
      <c r="E103" s="3844" t="s">
        <v>152</v>
      </c>
      <c r="F103" s="3844" t="s">
        <v>152</v>
      </c>
      <c r="G103" s="3845"/>
      <c r="H103" s="3846"/>
      <c r="I103" s="3847" t="s">
        <v>393</v>
      </c>
      <c r="J103" s="3848" t="s">
        <v>243</v>
      </c>
      <c r="K103" s="3828" t="s">
        <v>201</v>
      </c>
      <c r="L103" s="3822" t="s">
        <v>133</v>
      </c>
      <c r="M103" s="3829">
        <v>2.8</v>
      </c>
    </row>
    <row r="104" spans="1:13" ht="45.75" customHeight="1">
      <c r="A104" s="3823" t="s">
        <v>203</v>
      </c>
      <c r="B104" s="4450" t="s">
        <v>391</v>
      </c>
      <c r="C104" s="3825" t="s">
        <v>392</v>
      </c>
      <c r="D104" s="3836" t="s">
        <v>198</v>
      </c>
      <c r="E104" s="3836" t="s">
        <v>152</v>
      </c>
      <c r="F104" s="3836" t="s">
        <v>152</v>
      </c>
      <c r="G104" s="3818"/>
      <c r="H104" s="3819"/>
      <c r="I104" s="3837" t="s">
        <v>393</v>
      </c>
      <c r="J104" s="3821" t="s">
        <v>243</v>
      </c>
      <c r="K104" s="3828" t="s">
        <v>202</v>
      </c>
      <c r="L104" s="3822" t="s">
        <v>133</v>
      </c>
      <c r="M104" s="3829">
        <v>2.8</v>
      </c>
    </row>
    <row r="105" spans="1:13" ht="45.75" customHeight="1">
      <c r="A105" s="3823" t="s">
        <v>156</v>
      </c>
      <c r="B105" s="3827" t="s">
        <v>394</v>
      </c>
      <c r="C105" s="3825" t="s">
        <v>395</v>
      </c>
      <c r="D105" s="3836" t="s">
        <v>223</v>
      </c>
      <c r="E105" s="3836"/>
      <c r="F105" s="3836"/>
      <c r="G105" s="3818"/>
      <c r="H105" s="3819"/>
      <c r="I105" s="3837" t="s">
        <v>199</v>
      </c>
      <c r="J105" s="3821" t="s">
        <v>396</v>
      </c>
      <c r="K105" s="3863" t="s">
        <v>397</v>
      </c>
      <c r="L105" s="3822" t="s">
        <v>133</v>
      </c>
      <c r="M105" s="3829">
        <v>1.6</v>
      </c>
    </row>
    <row r="106" spans="1:13" ht="45.75" customHeight="1">
      <c r="A106" s="3823" t="s">
        <v>134</v>
      </c>
      <c r="B106" s="3824" t="s">
        <v>398</v>
      </c>
      <c r="C106" s="3825" t="s">
        <v>399</v>
      </c>
      <c r="D106" s="3826" t="s">
        <v>205</v>
      </c>
      <c r="E106" s="3827" t="s">
        <v>305</v>
      </c>
      <c r="F106" s="4448"/>
      <c r="G106" s="3818"/>
      <c r="H106" s="3819">
        <v>57</v>
      </c>
      <c r="I106" s="3828" t="s">
        <v>137</v>
      </c>
      <c r="J106" s="3821" t="s">
        <v>400</v>
      </c>
      <c r="K106" s="3828" t="s">
        <v>401</v>
      </c>
      <c r="L106" s="3822"/>
      <c r="M106" s="3829">
        <v>1.6</v>
      </c>
    </row>
    <row r="107" spans="1:13" ht="45.75" customHeight="1">
      <c r="A107" s="3823" t="s">
        <v>372</v>
      </c>
      <c r="B107" s="3824" t="s">
        <v>402</v>
      </c>
      <c r="C107" s="3919" t="s">
        <v>403</v>
      </c>
      <c r="D107" s="3907"/>
      <c r="E107" s="3888"/>
      <c r="F107" s="4466"/>
      <c r="G107" s="3818"/>
      <c r="H107" s="3819">
        <v>48</v>
      </c>
      <c r="I107" s="3889" t="s">
        <v>329</v>
      </c>
      <c r="J107" s="3821" t="s">
        <v>330</v>
      </c>
      <c r="K107" s="3828"/>
      <c r="L107" s="3822" t="s">
        <v>133</v>
      </c>
      <c r="M107" s="3829">
        <v>1.6</v>
      </c>
    </row>
    <row r="108" spans="1:13" ht="45.75" customHeight="1">
      <c r="A108" s="3823" t="s">
        <v>207</v>
      </c>
      <c r="B108" s="4450" t="s">
        <v>106</v>
      </c>
      <c r="C108" s="3825" t="s">
        <v>404</v>
      </c>
      <c r="D108" s="3836"/>
      <c r="E108" s="3836"/>
      <c r="F108" s="3836"/>
      <c r="G108" s="3818"/>
      <c r="H108" s="3819">
        <v>37</v>
      </c>
      <c r="I108" s="3837" t="s">
        <v>281</v>
      </c>
      <c r="J108" s="3821" t="s">
        <v>405</v>
      </c>
      <c r="K108" s="3828"/>
      <c r="L108" s="3822" t="s">
        <v>133</v>
      </c>
      <c r="M108" s="3829">
        <v>1.6</v>
      </c>
    </row>
    <row r="109" spans="1:13" ht="45.75" customHeight="1">
      <c r="A109" s="3823" t="s">
        <v>203</v>
      </c>
      <c r="B109" s="4450" t="s">
        <v>406</v>
      </c>
      <c r="C109" s="3825" t="s">
        <v>407</v>
      </c>
      <c r="D109" s="3844" t="s">
        <v>408</v>
      </c>
      <c r="E109" s="3844" t="s">
        <v>210</v>
      </c>
      <c r="F109" s="3844" t="s">
        <v>210</v>
      </c>
      <c r="G109" s="3845"/>
      <c r="H109" s="3846"/>
      <c r="I109" s="3847" t="s">
        <v>368</v>
      </c>
      <c r="J109" s="3848" t="s">
        <v>409</v>
      </c>
      <c r="K109" s="3828" t="s">
        <v>202</v>
      </c>
      <c r="L109" s="3822" t="s">
        <v>133</v>
      </c>
      <c r="M109" s="3829">
        <v>2.8</v>
      </c>
    </row>
    <row r="110" spans="1:13" ht="45.75" customHeight="1">
      <c r="A110" s="3823" t="s">
        <v>128</v>
      </c>
      <c r="B110" s="4450" t="s">
        <v>406</v>
      </c>
      <c r="C110" s="3825" t="s">
        <v>407</v>
      </c>
      <c r="D110" s="3875" t="s">
        <v>410</v>
      </c>
      <c r="E110" s="3836" t="s">
        <v>210</v>
      </c>
      <c r="F110" s="3836" t="s">
        <v>210</v>
      </c>
      <c r="G110" s="3818"/>
      <c r="H110" s="3819"/>
      <c r="I110" s="3837" t="s">
        <v>368</v>
      </c>
      <c r="J110" s="3821" t="s">
        <v>409</v>
      </c>
      <c r="K110" s="3843" t="s">
        <v>411</v>
      </c>
      <c r="L110" s="3822" t="s">
        <v>133</v>
      </c>
      <c r="M110" s="3829">
        <v>2.8</v>
      </c>
    </row>
    <row r="111" spans="1:13" ht="45.75" customHeight="1">
      <c r="A111" s="3823" t="s">
        <v>193</v>
      </c>
      <c r="B111" s="4450" t="s">
        <v>412</v>
      </c>
      <c r="C111" s="3825" t="s">
        <v>413</v>
      </c>
      <c r="D111" s="3836" t="s">
        <v>410</v>
      </c>
      <c r="E111" s="3836" t="s">
        <v>210</v>
      </c>
      <c r="F111" s="3836" t="s">
        <v>210</v>
      </c>
      <c r="G111" s="3818"/>
      <c r="H111" s="3819"/>
      <c r="I111" s="3837" t="s">
        <v>131</v>
      </c>
      <c r="J111" s="3821" t="s">
        <v>229</v>
      </c>
      <c r="K111" s="3828" t="s">
        <v>414</v>
      </c>
      <c r="L111" s="3822" t="s">
        <v>133</v>
      </c>
      <c r="M111" s="3829">
        <v>1.6</v>
      </c>
    </row>
    <row r="112" spans="1:13" ht="45.75" customHeight="1">
      <c r="A112" s="3882" t="s">
        <v>259</v>
      </c>
      <c r="B112" s="3827" t="s">
        <v>415</v>
      </c>
      <c r="C112" s="3829" t="s">
        <v>416</v>
      </c>
      <c r="D112" s="3826" t="s">
        <v>165</v>
      </c>
      <c r="E112" s="3826" t="s">
        <v>417</v>
      </c>
      <c r="F112" s="3827"/>
      <c r="G112" s="3818"/>
      <c r="H112" s="3819">
        <v>58</v>
      </c>
      <c r="I112" s="3828" t="s">
        <v>418</v>
      </c>
      <c r="J112" s="3821" t="s">
        <v>419</v>
      </c>
      <c r="K112" s="3828" t="s">
        <v>420</v>
      </c>
      <c r="L112" s="3883"/>
      <c r="M112" s="3829">
        <v>1.6</v>
      </c>
    </row>
    <row r="113" spans="1:13" ht="45.75" customHeight="1">
      <c r="A113" s="3884" t="s">
        <v>421</v>
      </c>
      <c r="B113" s="4461" t="s">
        <v>422</v>
      </c>
      <c r="C113" s="3829" t="s">
        <v>423</v>
      </c>
      <c r="D113" s="3827" t="s">
        <v>316</v>
      </c>
      <c r="E113" s="3827"/>
      <c r="F113" s="3827"/>
      <c r="G113" s="3818"/>
      <c r="H113" s="3819">
        <v>34</v>
      </c>
      <c r="I113" s="3828" t="s">
        <v>182</v>
      </c>
      <c r="J113" s="3821" t="s">
        <v>182</v>
      </c>
      <c r="K113" s="3863" t="s">
        <v>424</v>
      </c>
      <c r="L113" s="3822"/>
      <c r="M113" s="3829">
        <v>1.6</v>
      </c>
    </row>
    <row r="114" spans="1:13" ht="45.75" customHeight="1">
      <c r="A114" s="3838" t="s">
        <v>425</v>
      </c>
      <c r="B114" s="3827" t="s">
        <v>426</v>
      </c>
      <c r="C114" s="3829" t="s">
        <v>427</v>
      </c>
      <c r="D114" s="3827" t="s">
        <v>165</v>
      </c>
      <c r="E114" s="3827"/>
      <c r="F114" s="3827"/>
      <c r="G114" s="3818"/>
      <c r="H114" s="3819">
        <v>38</v>
      </c>
      <c r="I114" s="3828" t="s">
        <v>299</v>
      </c>
      <c r="J114" s="3821" t="s">
        <v>428</v>
      </c>
      <c r="K114" s="3863" t="s">
        <v>301</v>
      </c>
      <c r="L114" s="3822"/>
      <c r="M114" s="3829">
        <v>1.6</v>
      </c>
    </row>
    <row r="115" spans="1:13" ht="45.75" customHeight="1">
      <c r="A115" s="3823" t="s">
        <v>183</v>
      </c>
      <c r="B115" s="3824" t="s">
        <v>429</v>
      </c>
      <c r="C115" s="3825" t="s">
        <v>430</v>
      </c>
      <c r="D115" s="3826"/>
      <c r="E115" s="3827"/>
      <c r="F115" s="4448"/>
      <c r="G115" s="3818"/>
      <c r="H115" s="3819">
        <v>40</v>
      </c>
      <c r="I115" s="3828" t="s">
        <v>431</v>
      </c>
      <c r="J115" s="3821" t="s">
        <v>432</v>
      </c>
      <c r="K115" s="3828" t="s">
        <v>433</v>
      </c>
      <c r="L115" s="3822"/>
      <c r="M115" s="3829">
        <v>1.6</v>
      </c>
    </row>
    <row r="116" spans="1:13" ht="45.75" customHeight="1">
      <c r="A116" s="3823" t="s">
        <v>434</v>
      </c>
      <c r="B116" s="3824" t="s">
        <v>429</v>
      </c>
      <c r="C116" s="3825" t="s">
        <v>430</v>
      </c>
      <c r="D116" s="3826"/>
      <c r="E116" s="3827"/>
      <c r="F116" s="4448"/>
      <c r="G116" s="3818"/>
      <c r="H116" s="3819">
        <v>32</v>
      </c>
      <c r="I116" s="3828" t="s">
        <v>431</v>
      </c>
      <c r="J116" s="3821" t="s">
        <v>432</v>
      </c>
      <c r="K116" s="3828" t="s">
        <v>433</v>
      </c>
      <c r="L116" s="3822"/>
      <c r="M116" s="3829">
        <v>1.6</v>
      </c>
    </row>
    <row r="117" spans="1:13" ht="45.75" customHeight="1">
      <c r="A117" s="3823" t="s">
        <v>149</v>
      </c>
      <c r="B117" s="4450" t="s">
        <v>435</v>
      </c>
      <c r="C117" s="3825" t="s">
        <v>436</v>
      </c>
      <c r="D117" s="3836" t="s">
        <v>238</v>
      </c>
      <c r="E117" s="3836" t="s">
        <v>152</v>
      </c>
      <c r="F117" s="3836"/>
      <c r="G117" s="3818"/>
      <c r="H117" s="3819"/>
      <c r="I117" s="3837" t="s">
        <v>344</v>
      </c>
      <c r="J117" s="3821" t="s">
        <v>437</v>
      </c>
      <c r="K117" s="3863" t="s">
        <v>256</v>
      </c>
      <c r="L117" s="3822" t="s">
        <v>133</v>
      </c>
      <c r="M117" s="3829">
        <v>1.6</v>
      </c>
    </row>
    <row r="118" spans="1:13" ht="45.75" customHeight="1">
      <c r="A118" s="3823" t="s">
        <v>221</v>
      </c>
      <c r="B118" s="4450" t="s">
        <v>435</v>
      </c>
      <c r="C118" s="3825" t="s">
        <v>436</v>
      </c>
      <c r="D118" s="3836" t="s">
        <v>223</v>
      </c>
      <c r="E118" s="3844" t="s">
        <v>152</v>
      </c>
      <c r="F118" s="3844"/>
      <c r="G118" s="3845"/>
      <c r="H118" s="3846"/>
      <c r="I118" s="3847" t="s">
        <v>344</v>
      </c>
      <c r="J118" s="3848" t="s">
        <v>437</v>
      </c>
      <c r="K118" s="4219" t="s">
        <v>346</v>
      </c>
      <c r="L118" s="3822" t="s">
        <v>133</v>
      </c>
      <c r="M118" s="3829">
        <v>3.3</v>
      </c>
    </row>
    <row r="119" spans="1:13" ht="45.75" customHeight="1">
      <c r="A119" s="3823" t="s">
        <v>183</v>
      </c>
      <c r="B119" s="3824" t="s">
        <v>438</v>
      </c>
      <c r="C119" s="3825" t="s">
        <v>439</v>
      </c>
      <c r="D119" s="3826" t="s">
        <v>429</v>
      </c>
      <c r="E119" s="3827"/>
      <c r="F119" s="4448"/>
      <c r="G119" s="3818"/>
      <c r="H119" s="3819"/>
      <c r="I119" s="3828" t="s">
        <v>431</v>
      </c>
      <c r="J119" s="3821" t="s">
        <v>440</v>
      </c>
      <c r="K119" s="3828" t="s">
        <v>441</v>
      </c>
      <c r="L119" s="3822"/>
      <c r="M119" s="3829">
        <v>1.6</v>
      </c>
    </row>
    <row r="120" spans="1:13" ht="45.75" customHeight="1">
      <c r="A120" s="3823" t="s">
        <v>434</v>
      </c>
      <c r="B120" s="3824" t="s">
        <v>438</v>
      </c>
      <c r="C120" s="3825" t="s">
        <v>439</v>
      </c>
      <c r="D120" s="3836" t="s">
        <v>429</v>
      </c>
      <c r="E120" s="3827"/>
      <c r="F120" s="4448"/>
      <c r="G120" s="3818"/>
      <c r="H120" s="3819">
        <v>42</v>
      </c>
      <c r="I120" s="3828" t="s">
        <v>431</v>
      </c>
      <c r="J120" s="3821" t="s">
        <v>440</v>
      </c>
      <c r="K120" s="3828" t="s">
        <v>442</v>
      </c>
      <c r="L120" s="3822"/>
      <c r="M120" s="3829">
        <v>1.6</v>
      </c>
    </row>
    <row r="121" spans="1:13" ht="45.75" customHeight="1">
      <c r="A121" s="3823" t="s">
        <v>183</v>
      </c>
      <c r="B121" s="3824" t="s">
        <v>443</v>
      </c>
      <c r="C121" s="3825" t="s">
        <v>444</v>
      </c>
      <c r="D121" s="3826" t="s">
        <v>429</v>
      </c>
      <c r="E121" s="3827"/>
      <c r="F121" s="4448"/>
      <c r="G121" s="3818"/>
      <c r="H121" s="3819"/>
      <c r="I121" s="3828" t="s">
        <v>431</v>
      </c>
      <c r="J121" s="3821" t="s">
        <v>440</v>
      </c>
      <c r="K121" s="3828" t="s">
        <v>441</v>
      </c>
      <c r="L121" s="3822"/>
      <c r="M121" s="3829">
        <v>1.6</v>
      </c>
    </row>
    <row r="122" spans="1:13" ht="45.75" customHeight="1">
      <c r="A122" s="3823" t="s">
        <v>434</v>
      </c>
      <c r="B122" s="3824" t="s">
        <v>443</v>
      </c>
      <c r="C122" s="3825" t="s">
        <v>444</v>
      </c>
      <c r="D122" s="3836" t="s">
        <v>429</v>
      </c>
      <c r="E122" s="3827"/>
      <c r="F122" s="4448"/>
      <c r="G122" s="3818"/>
      <c r="H122" s="3819">
        <v>42</v>
      </c>
      <c r="I122" s="3828" t="s">
        <v>431</v>
      </c>
      <c r="J122" s="3821" t="s">
        <v>440</v>
      </c>
      <c r="K122" s="3828" t="s">
        <v>442</v>
      </c>
      <c r="L122" s="3822"/>
      <c r="M122" s="3829">
        <v>1.6</v>
      </c>
    </row>
    <row r="123" spans="1:13" ht="45.75" customHeight="1">
      <c r="A123" s="3823" t="s">
        <v>156</v>
      </c>
      <c r="B123" s="4450" t="s">
        <v>445</v>
      </c>
      <c r="C123" s="3825" t="s">
        <v>446</v>
      </c>
      <c r="D123" s="3836" t="s">
        <v>223</v>
      </c>
      <c r="E123" s="3836"/>
      <c r="F123" s="3836" t="s">
        <v>152</v>
      </c>
      <c r="G123" s="3818"/>
      <c r="H123" s="3819"/>
      <c r="I123" s="3837" t="s">
        <v>242</v>
      </c>
      <c r="J123" s="3821" t="s">
        <v>268</v>
      </c>
      <c r="K123" s="3828"/>
      <c r="L123" s="3822" t="s">
        <v>133</v>
      </c>
      <c r="M123" s="3829">
        <v>1.6</v>
      </c>
    </row>
    <row r="124" spans="1:13" ht="45.75" customHeight="1">
      <c r="A124" s="3823" t="s">
        <v>296</v>
      </c>
      <c r="B124" s="3827" t="s">
        <v>447</v>
      </c>
      <c r="C124" s="3829" t="s">
        <v>448</v>
      </c>
      <c r="D124" s="3827" t="s">
        <v>165</v>
      </c>
      <c r="E124" s="3827"/>
      <c r="F124" s="3827" t="s">
        <v>152</v>
      </c>
      <c r="G124" s="3818" t="s">
        <v>152</v>
      </c>
      <c r="H124" s="3819">
        <v>42</v>
      </c>
      <c r="I124" s="3828" t="s">
        <v>299</v>
      </c>
      <c r="J124" s="3821" t="s">
        <v>449</v>
      </c>
      <c r="K124" s="3828" t="s">
        <v>450</v>
      </c>
      <c r="L124" s="3822" t="s">
        <v>302</v>
      </c>
      <c r="M124" s="3829">
        <v>8.1</v>
      </c>
    </row>
    <row r="125" spans="1:13" ht="45.75" customHeight="1">
      <c r="A125" s="3823" t="s">
        <v>259</v>
      </c>
      <c r="B125" s="3827" t="s">
        <v>451</v>
      </c>
      <c r="C125" s="3829" t="s">
        <v>452</v>
      </c>
      <c r="D125" s="3826" t="s">
        <v>165</v>
      </c>
      <c r="E125" s="3826" t="s">
        <v>417</v>
      </c>
      <c r="F125" s="3827"/>
      <c r="G125" s="3818"/>
      <c r="H125" s="3819">
        <v>55</v>
      </c>
      <c r="I125" s="3828" t="s">
        <v>418</v>
      </c>
      <c r="J125" s="3821" t="s">
        <v>453</v>
      </c>
      <c r="K125" s="3843" t="s">
        <v>301</v>
      </c>
      <c r="L125" s="3822"/>
      <c r="M125" s="3829">
        <v>8.3000000000000007</v>
      </c>
    </row>
    <row r="126" spans="1:13" ht="45.75" customHeight="1">
      <c r="A126" s="3823" t="s">
        <v>347</v>
      </c>
      <c r="B126" s="4467" t="s">
        <v>454</v>
      </c>
      <c r="C126" s="3829" t="s">
        <v>455</v>
      </c>
      <c r="D126" s="4468" t="s">
        <v>456</v>
      </c>
      <c r="E126" s="4468"/>
      <c r="F126" s="3886"/>
      <c r="G126" s="3832"/>
      <c r="H126" s="4469">
        <v>30</v>
      </c>
      <c r="I126" s="4470" t="s">
        <v>457</v>
      </c>
      <c r="J126" s="3835" t="s">
        <v>457</v>
      </c>
      <c r="K126" s="3843"/>
      <c r="L126" s="3822"/>
      <c r="M126" s="3829">
        <v>1.6</v>
      </c>
    </row>
    <row r="127" spans="1:13" ht="45.75" customHeight="1">
      <c r="A127" s="3823" t="s">
        <v>290</v>
      </c>
      <c r="B127" s="4467" t="s">
        <v>454</v>
      </c>
      <c r="C127" s="3829" t="s">
        <v>455</v>
      </c>
      <c r="D127" s="4461"/>
      <c r="E127" s="4461"/>
      <c r="F127" s="3827"/>
      <c r="G127" s="3818"/>
      <c r="H127" s="4471">
        <v>30</v>
      </c>
      <c r="I127" s="4472" t="s">
        <v>457</v>
      </c>
      <c r="J127" s="3821" t="s">
        <v>457</v>
      </c>
      <c r="K127" s="3843" t="s">
        <v>458</v>
      </c>
      <c r="L127" s="3822"/>
      <c r="M127" s="3829">
        <v>11.5</v>
      </c>
    </row>
    <row r="128" spans="1:13" ht="45.75" customHeight="1">
      <c r="A128" s="3823" t="s">
        <v>372</v>
      </c>
      <c r="B128" s="3827" t="s">
        <v>459</v>
      </c>
      <c r="C128" s="3829" t="s">
        <v>460</v>
      </c>
      <c r="D128" s="3866"/>
      <c r="E128" s="3867"/>
      <c r="F128" s="3867"/>
      <c r="G128" s="3845"/>
      <c r="H128" s="3846">
        <v>35</v>
      </c>
      <c r="I128" s="3854" t="s">
        <v>418</v>
      </c>
      <c r="J128" s="3848" t="s">
        <v>428</v>
      </c>
      <c r="K128" s="3828" t="s">
        <v>461</v>
      </c>
      <c r="L128" s="3822" t="s">
        <v>133</v>
      </c>
      <c r="M128" s="3840" t="s">
        <v>462</v>
      </c>
    </row>
    <row r="129" spans="1:13" ht="45.75" customHeight="1">
      <c r="A129" s="3823" t="s">
        <v>377</v>
      </c>
      <c r="B129" s="4160" t="s">
        <v>459</v>
      </c>
      <c r="C129" s="3974" t="s">
        <v>460</v>
      </c>
      <c r="D129" s="3826" t="s">
        <v>165</v>
      </c>
      <c r="E129" s="3827"/>
      <c r="F129" s="4448"/>
      <c r="G129" s="3818"/>
      <c r="H129" s="3819">
        <v>42</v>
      </c>
      <c r="I129" s="3828" t="s">
        <v>418</v>
      </c>
      <c r="J129" s="3821" t="s">
        <v>428</v>
      </c>
      <c r="K129" s="3863" t="s">
        <v>420</v>
      </c>
      <c r="L129" s="3822"/>
      <c r="M129" s="3942" t="s">
        <v>463</v>
      </c>
    </row>
    <row r="130" spans="1:13" ht="45.75" customHeight="1">
      <c r="A130" s="3823" t="s">
        <v>156</v>
      </c>
      <c r="B130" s="4450" t="s">
        <v>464</v>
      </c>
      <c r="C130" s="3825" t="s">
        <v>465</v>
      </c>
      <c r="D130" s="3836" t="s">
        <v>158</v>
      </c>
      <c r="E130" s="3836" t="s">
        <v>152</v>
      </c>
      <c r="F130" s="3836"/>
      <c r="G130" s="3818"/>
      <c r="H130" s="3819"/>
      <c r="I130" s="3837" t="s">
        <v>242</v>
      </c>
      <c r="J130" s="3821" t="s">
        <v>243</v>
      </c>
      <c r="K130" s="3863"/>
      <c r="L130" s="3822" t="s">
        <v>133</v>
      </c>
      <c r="M130" s="3829">
        <v>1.6</v>
      </c>
    </row>
    <row r="131" spans="1:13" ht="45.75" customHeight="1">
      <c r="A131" s="3823" t="s">
        <v>156</v>
      </c>
      <c r="B131" s="3827" t="s">
        <v>466</v>
      </c>
      <c r="C131" s="3825" t="s">
        <v>467</v>
      </c>
      <c r="D131" s="3836" t="s">
        <v>247</v>
      </c>
      <c r="E131" s="3836"/>
      <c r="F131" s="3836"/>
      <c r="G131" s="3818"/>
      <c r="H131" s="3819">
        <v>44</v>
      </c>
      <c r="I131" s="3837" t="s">
        <v>199</v>
      </c>
      <c r="J131" s="3821" t="s">
        <v>200</v>
      </c>
      <c r="K131" s="3843" t="s">
        <v>468</v>
      </c>
      <c r="L131" s="3822" t="s">
        <v>133</v>
      </c>
      <c r="M131" s="3829">
        <v>2.9</v>
      </c>
    </row>
    <row r="132" spans="1:13" ht="45.75" customHeight="1">
      <c r="A132" s="3823" t="s">
        <v>160</v>
      </c>
      <c r="B132" s="3827" t="s">
        <v>469</v>
      </c>
      <c r="C132" s="3825" t="s">
        <v>467</v>
      </c>
      <c r="D132" s="3844" t="s">
        <v>247</v>
      </c>
      <c r="E132" s="3844"/>
      <c r="F132" s="3844"/>
      <c r="G132" s="3845"/>
      <c r="H132" s="3846">
        <v>56</v>
      </c>
      <c r="I132" s="3847" t="s">
        <v>199</v>
      </c>
      <c r="J132" s="3848" t="s">
        <v>200</v>
      </c>
      <c r="K132" s="3843" t="s">
        <v>470</v>
      </c>
      <c r="L132" s="3822" t="s">
        <v>133</v>
      </c>
      <c r="M132" s="3829">
        <v>2.9</v>
      </c>
    </row>
    <row r="133" spans="1:13" ht="45.75" customHeight="1">
      <c r="A133" s="3823" t="s">
        <v>259</v>
      </c>
      <c r="B133" s="3827" t="s">
        <v>471</v>
      </c>
      <c r="C133" s="3829" t="s">
        <v>472</v>
      </c>
      <c r="D133" s="3827" t="s">
        <v>165</v>
      </c>
      <c r="E133" s="3826" t="s">
        <v>417</v>
      </c>
      <c r="F133" s="4473"/>
      <c r="G133" s="3818"/>
      <c r="H133" s="3819">
        <v>53</v>
      </c>
      <c r="I133" s="3828" t="s">
        <v>418</v>
      </c>
      <c r="J133" s="3821" t="s">
        <v>473</v>
      </c>
      <c r="K133" s="3828" t="s">
        <v>474</v>
      </c>
      <c r="L133" s="3822"/>
      <c r="M133" s="3829">
        <v>1.6</v>
      </c>
    </row>
    <row r="134" spans="1:13" ht="45.75" customHeight="1">
      <c r="A134" s="3823" t="s">
        <v>259</v>
      </c>
      <c r="B134" s="3853" t="s">
        <v>417</v>
      </c>
      <c r="C134" s="3919" t="s">
        <v>475</v>
      </c>
      <c r="D134" s="3827" t="s">
        <v>165</v>
      </c>
      <c r="E134" s="3888"/>
      <c r="F134" s="3888"/>
      <c r="G134" s="3818"/>
      <c r="H134" s="3819">
        <v>36</v>
      </c>
      <c r="I134" s="3889" t="s">
        <v>418</v>
      </c>
      <c r="J134" s="3821" t="s">
        <v>476</v>
      </c>
      <c r="K134" s="3828" t="s">
        <v>301</v>
      </c>
      <c r="L134" s="3887"/>
      <c r="M134" s="3829">
        <v>1.6</v>
      </c>
    </row>
    <row r="135" spans="1:13" ht="45.75" customHeight="1">
      <c r="A135" s="3823" t="s">
        <v>372</v>
      </c>
      <c r="B135" s="3826" t="s">
        <v>477</v>
      </c>
      <c r="C135" s="3919" t="s">
        <v>478</v>
      </c>
      <c r="D135" s="3827"/>
      <c r="E135" s="3888"/>
      <c r="F135" s="4466"/>
      <c r="G135" s="3818"/>
      <c r="H135" s="3819">
        <v>38</v>
      </c>
      <c r="I135" s="3889" t="s">
        <v>329</v>
      </c>
      <c r="J135" s="3821" t="s">
        <v>330</v>
      </c>
      <c r="K135" s="3843"/>
      <c r="L135" s="3822" t="s">
        <v>133</v>
      </c>
      <c r="M135" s="3840" t="s">
        <v>462</v>
      </c>
    </row>
    <row r="136" spans="1:13" ht="45.75" customHeight="1">
      <c r="A136" s="3823" t="s">
        <v>156</v>
      </c>
      <c r="B136" s="4450" t="s">
        <v>479</v>
      </c>
      <c r="C136" s="3825" t="s">
        <v>480</v>
      </c>
      <c r="D136" s="3836" t="s">
        <v>223</v>
      </c>
      <c r="E136" s="3836"/>
      <c r="F136" s="3836"/>
      <c r="G136" s="3818"/>
      <c r="H136" s="3819"/>
      <c r="I136" s="3837" t="s">
        <v>242</v>
      </c>
      <c r="J136" s="3821" t="s">
        <v>268</v>
      </c>
      <c r="K136" s="3828"/>
      <c r="L136" s="3822" t="s">
        <v>133</v>
      </c>
      <c r="M136" s="3829">
        <v>1.6</v>
      </c>
    </row>
    <row r="137" spans="1:13" ht="45.75" customHeight="1">
      <c r="A137" s="3823" t="s">
        <v>193</v>
      </c>
      <c r="B137" s="4450" t="s">
        <v>481</v>
      </c>
      <c r="C137" s="3825" t="s">
        <v>482</v>
      </c>
      <c r="D137" s="3844" t="s">
        <v>194</v>
      </c>
      <c r="E137" s="3844"/>
      <c r="F137" s="3844"/>
      <c r="G137" s="3845"/>
      <c r="H137" s="3846"/>
      <c r="I137" s="3837" t="s">
        <v>483</v>
      </c>
      <c r="J137" s="3821" t="s">
        <v>484</v>
      </c>
      <c r="K137" s="3828"/>
      <c r="L137" s="3822" t="s">
        <v>133</v>
      </c>
      <c r="M137" s="3829">
        <v>1.7</v>
      </c>
    </row>
    <row r="138" spans="1:13" ht="45.75" customHeight="1">
      <c r="A138" s="3823" t="s">
        <v>356</v>
      </c>
      <c r="B138" s="3824" t="s">
        <v>481</v>
      </c>
      <c r="C138" s="3825" t="s">
        <v>482</v>
      </c>
      <c r="D138" s="3866" t="s">
        <v>194</v>
      </c>
      <c r="E138" s="3867"/>
      <c r="F138" s="3867"/>
      <c r="G138" s="3845"/>
      <c r="H138" s="3846">
        <v>12</v>
      </c>
      <c r="I138" s="3828" t="s">
        <v>485</v>
      </c>
      <c r="J138" s="3821" t="s">
        <v>484</v>
      </c>
      <c r="K138" s="3828" t="s">
        <v>486</v>
      </c>
      <c r="L138" s="3822"/>
      <c r="M138" s="3829">
        <v>1.6</v>
      </c>
    </row>
    <row r="139" spans="1:13" ht="45.75" customHeight="1">
      <c r="A139" s="4184" t="s">
        <v>191</v>
      </c>
      <c r="B139" s="3824" t="s">
        <v>481</v>
      </c>
      <c r="C139" s="3825" t="s">
        <v>482</v>
      </c>
      <c r="D139" s="3851" t="s">
        <v>194</v>
      </c>
      <c r="E139" s="3867"/>
      <c r="F139" s="4449"/>
      <c r="G139" s="3867"/>
      <c r="H139" s="3933">
        <v>15</v>
      </c>
      <c r="I139" s="4474" t="s">
        <v>487</v>
      </c>
      <c r="J139" s="3828" t="s">
        <v>485</v>
      </c>
      <c r="K139" s="3828" t="s">
        <v>488</v>
      </c>
      <c r="L139" s="3872" t="s">
        <v>489</v>
      </c>
      <c r="M139" s="3829">
        <v>1.6</v>
      </c>
    </row>
    <row r="140" spans="1:13" ht="45.75" customHeight="1">
      <c r="A140" s="3823" t="s">
        <v>182</v>
      </c>
      <c r="B140" s="3824" t="s">
        <v>481</v>
      </c>
      <c r="C140" s="3825" t="s">
        <v>482</v>
      </c>
      <c r="D140" s="3875" t="s">
        <v>194</v>
      </c>
      <c r="E140" s="3827"/>
      <c r="F140" s="4448"/>
      <c r="G140" s="3827"/>
      <c r="H140" s="3829">
        <v>18</v>
      </c>
      <c r="I140" s="4474" t="s">
        <v>487</v>
      </c>
      <c r="J140" s="3828" t="s">
        <v>485</v>
      </c>
      <c r="K140" s="3828" t="s">
        <v>488</v>
      </c>
      <c r="L140" s="3872" t="s">
        <v>489</v>
      </c>
      <c r="M140" s="3829">
        <v>1.6</v>
      </c>
    </row>
    <row r="141" spans="1:13" ht="45.75" customHeight="1">
      <c r="A141" s="3823" t="s">
        <v>347</v>
      </c>
      <c r="B141" s="4475" t="s">
        <v>456</v>
      </c>
      <c r="C141" s="3890" t="s">
        <v>490</v>
      </c>
      <c r="D141" s="3891"/>
      <c r="E141" s="4451"/>
      <c r="F141" s="3880"/>
      <c r="G141" s="3892"/>
      <c r="H141" s="4476">
        <v>17</v>
      </c>
      <c r="I141" s="4477" t="s">
        <v>457</v>
      </c>
      <c r="J141" s="3893" t="s">
        <v>457</v>
      </c>
      <c r="K141" s="3828"/>
      <c r="L141" s="3822"/>
      <c r="M141" s="3829">
        <v>1.6</v>
      </c>
    </row>
    <row r="142" spans="1:13" ht="45.75" customHeight="1">
      <c r="A142" s="3823" t="s">
        <v>193</v>
      </c>
      <c r="B142" s="4448" t="s">
        <v>194</v>
      </c>
      <c r="C142" s="4455" t="s">
        <v>491</v>
      </c>
      <c r="D142" s="3844"/>
      <c r="E142" s="3844"/>
      <c r="F142" s="3844"/>
      <c r="G142" s="3845"/>
      <c r="H142" s="3846"/>
      <c r="I142" s="3837" t="s">
        <v>484</v>
      </c>
      <c r="J142" s="3821" t="s">
        <v>492</v>
      </c>
      <c r="K142" s="3863" t="s">
        <v>493</v>
      </c>
      <c r="L142" s="3822" t="s">
        <v>133</v>
      </c>
      <c r="M142" s="3829">
        <v>1.7</v>
      </c>
    </row>
    <row r="143" spans="1:13" ht="45.75" customHeight="1">
      <c r="A143" s="3823" t="s">
        <v>183</v>
      </c>
      <c r="B143" s="3824" t="s">
        <v>194</v>
      </c>
      <c r="C143" s="3825" t="s">
        <v>491</v>
      </c>
      <c r="D143" s="3866"/>
      <c r="E143" s="3867"/>
      <c r="F143" s="4449"/>
      <c r="G143" s="3845"/>
      <c r="H143" s="3846">
        <v>7</v>
      </c>
      <c r="I143" s="3828" t="s">
        <v>194</v>
      </c>
      <c r="J143" s="3821" t="s">
        <v>492</v>
      </c>
      <c r="K143" s="3894"/>
      <c r="L143" s="3822"/>
      <c r="M143" s="3829">
        <v>1.6</v>
      </c>
    </row>
    <row r="144" spans="1:13" ht="45.75" customHeight="1">
      <c r="A144" s="3823" t="s">
        <v>356</v>
      </c>
      <c r="B144" s="4450" t="s">
        <v>194</v>
      </c>
      <c r="C144" s="3825" t="s">
        <v>491</v>
      </c>
      <c r="D144" s="3844"/>
      <c r="E144" s="3844"/>
      <c r="F144" s="3844"/>
      <c r="G144" s="3867"/>
      <c r="H144" s="3933"/>
      <c r="I144" s="3856" t="s">
        <v>487</v>
      </c>
      <c r="J144" s="3828" t="s">
        <v>492</v>
      </c>
      <c r="K144" s="3863" t="s">
        <v>494</v>
      </c>
      <c r="L144" s="3894" t="s">
        <v>133</v>
      </c>
      <c r="M144" s="3829">
        <v>1.7</v>
      </c>
    </row>
    <row r="145" spans="1:13" ht="45.75" customHeight="1">
      <c r="A145" s="3823" t="s">
        <v>145</v>
      </c>
      <c r="B145" s="3824" t="s">
        <v>194</v>
      </c>
      <c r="C145" s="3825" t="s">
        <v>491</v>
      </c>
      <c r="D145" s="3866"/>
      <c r="E145" s="3867"/>
      <c r="F145" s="4449"/>
      <c r="G145" s="3845"/>
      <c r="H145" s="3846">
        <v>5</v>
      </c>
      <c r="I145" s="3828" t="s">
        <v>487</v>
      </c>
      <c r="J145" s="3821" t="s">
        <v>492</v>
      </c>
      <c r="K145" s="3894"/>
      <c r="L145" s="3872" t="s">
        <v>489</v>
      </c>
      <c r="M145" s="3829">
        <v>1.6</v>
      </c>
    </row>
    <row r="146" spans="1:13" ht="45.75" customHeight="1">
      <c r="A146" s="3823" t="s">
        <v>182</v>
      </c>
      <c r="B146" s="3824" t="s">
        <v>194</v>
      </c>
      <c r="C146" s="3825" t="s">
        <v>491</v>
      </c>
      <c r="D146" s="3826"/>
      <c r="E146" s="3827"/>
      <c r="F146" s="4448"/>
      <c r="G146" s="3818"/>
      <c r="H146" s="3819">
        <v>11</v>
      </c>
      <c r="I146" s="3828" t="s">
        <v>487</v>
      </c>
      <c r="J146" s="3821" t="s">
        <v>492</v>
      </c>
      <c r="K146" s="3894"/>
      <c r="L146" s="3872"/>
      <c r="M146" s="3829"/>
    </row>
    <row r="147" spans="1:13" ht="45.75" customHeight="1">
      <c r="A147" s="3823" t="s">
        <v>134</v>
      </c>
      <c r="B147" s="3824" t="s">
        <v>495</v>
      </c>
      <c r="C147" s="3825" t="s">
        <v>496</v>
      </c>
      <c r="D147" s="3826" t="s">
        <v>205</v>
      </c>
      <c r="E147" s="3827"/>
      <c r="F147" s="4448"/>
      <c r="G147" s="3818"/>
      <c r="H147" s="3819">
        <v>43</v>
      </c>
      <c r="I147" s="3828" t="s">
        <v>137</v>
      </c>
      <c r="J147" s="3821" t="s">
        <v>497</v>
      </c>
      <c r="K147" s="3828"/>
      <c r="L147" s="3822"/>
      <c r="M147" s="3829">
        <v>1.6</v>
      </c>
    </row>
    <row r="148" spans="1:13" ht="45.75" customHeight="1">
      <c r="A148" s="3823" t="s">
        <v>149</v>
      </c>
      <c r="B148" s="4450" t="s">
        <v>498</v>
      </c>
      <c r="C148" s="3825" t="s">
        <v>499</v>
      </c>
      <c r="D148" s="3836" t="s">
        <v>500</v>
      </c>
      <c r="E148" s="3836" t="s">
        <v>152</v>
      </c>
      <c r="F148" s="3836"/>
      <c r="G148" s="3818"/>
      <c r="H148" s="3819"/>
      <c r="I148" s="3837" t="s">
        <v>344</v>
      </c>
      <c r="J148" s="3821" t="s">
        <v>501</v>
      </c>
      <c r="K148" s="3863" t="s">
        <v>502</v>
      </c>
      <c r="L148" s="3822" t="s">
        <v>133</v>
      </c>
      <c r="M148" s="3829">
        <v>1.6</v>
      </c>
    </row>
    <row r="149" spans="1:13" ht="45.75" customHeight="1">
      <c r="A149" s="3823" t="s">
        <v>221</v>
      </c>
      <c r="B149" s="4450" t="s">
        <v>498</v>
      </c>
      <c r="C149" s="3857" t="s">
        <v>499</v>
      </c>
      <c r="D149" s="3921" t="s">
        <v>223</v>
      </c>
      <c r="E149" s="3921" t="s">
        <v>152</v>
      </c>
      <c r="F149" s="3921"/>
      <c r="G149" s="3845"/>
      <c r="H149" s="3846">
        <v>46</v>
      </c>
      <c r="I149" s="3858" t="s">
        <v>344</v>
      </c>
      <c r="J149" s="3848" t="s">
        <v>501</v>
      </c>
      <c r="K149" s="4166" t="s">
        <v>346</v>
      </c>
      <c r="L149" s="3822" t="s">
        <v>133</v>
      </c>
      <c r="M149" s="3829">
        <v>3.3</v>
      </c>
    </row>
    <row r="150" spans="1:13" ht="45.75" customHeight="1">
      <c r="A150" s="3823" t="s">
        <v>193</v>
      </c>
      <c r="B150" s="4450" t="s">
        <v>503</v>
      </c>
      <c r="C150" s="3857" t="s">
        <v>504</v>
      </c>
      <c r="D150" s="3921" t="s">
        <v>367</v>
      </c>
      <c r="E150" s="3921" t="s">
        <v>210</v>
      </c>
      <c r="F150" s="3921" t="s">
        <v>210</v>
      </c>
      <c r="G150" s="3845"/>
      <c r="H150" s="3846"/>
      <c r="I150" s="3858" t="s">
        <v>131</v>
      </c>
      <c r="J150" s="3848" t="s">
        <v>132</v>
      </c>
      <c r="K150" s="3828"/>
      <c r="L150" s="3822" t="s">
        <v>133</v>
      </c>
      <c r="M150" s="3829">
        <v>1.6</v>
      </c>
    </row>
    <row r="151" spans="1:13" ht="45.75" customHeight="1">
      <c r="A151" s="3823" t="s">
        <v>128</v>
      </c>
      <c r="B151" s="4450" t="s">
        <v>503</v>
      </c>
      <c r="C151" s="3857" t="s">
        <v>504</v>
      </c>
      <c r="D151" s="3881" t="s">
        <v>410</v>
      </c>
      <c r="E151" s="3881" t="s">
        <v>210</v>
      </c>
      <c r="F151" s="3881" t="s">
        <v>210</v>
      </c>
      <c r="G151" s="3818"/>
      <c r="H151" s="3819">
        <v>42</v>
      </c>
      <c r="I151" s="3860" t="s">
        <v>131</v>
      </c>
      <c r="J151" s="3821" t="s">
        <v>132</v>
      </c>
      <c r="K151" s="3828" t="s">
        <v>505</v>
      </c>
      <c r="L151" s="3822" t="s">
        <v>133</v>
      </c>
      <c r="M151" s="3829">
        <v>1.6</v>
      </c>
    </row>
    <row r="152" spans="1:13" ht="45.75" customHeight="1">
      <c r="A152" s="3823" t="s">
        <v>425</v>
      </c>
      <c r="B152" s="3880" t="s">
        <v>506</v>
      </c>
      <c r="C152" s="3919" t="s">
        <v>507</v>
      </c>
      <c r="D152" s="3888" t="s">
        <v>165</v>
      </c>
      <c r="E152" s="3888" t="s">
        <v>508</v>
      </c>
      <c r="F152" s="3888"/>
      <c r="G152" s="3818"/>
      <c r="H152" s="3819">
        <v>41</v>
      </c>
      <c r="I152" s="3889" t="s">
        <v>167</v>
      </c>
      <c r="J152" s="3821" t="s">
        <v>509</v>
      </c>
      <c r="K152" s="3863" t="s">
        <v>510</v>
      </c>
      <c r="L152" s="3822"/>
      <c r="M152" s="3829">
        <v>1.6</v>
      </c>
    </row>
    <row r="153" spans="1:13" ht="45.75" customHeight="1">
      <c r="A153" s="3823" t="s">
        <v>193</v>
      </c>
      <c r="B153" s="4450" t="s">
        <v>511</v>
      </c>
      <c r="C153" s="3913" t="s">
        <v>512</v>
      </c>
      <c r="D153" s="3914" t="s">
        <v>367</v>
      </c>
      <c r="E153" s="3914" t="s">
        <v>210</v>
      </c>
      <c r="F153" s="3851" t="s">
        <v>210</v>
      </c>
      <c r="G153" s="3845"/>
      <c r="H153" s="3846"/>
      <c r="I153" s="3915" t="s">
        <v>368</v>
      </c>
      <c r="J153" s="3848" t="s">
        <v>513</v>
      </c>
      <c r="K153" s="3828"/>
      <c r="L153" s="3822" t="s">
        <v>133</v>
      </c>
      <c r="M153" s="3829">
        <v>1.6</v>
      </c>
    </row>
    <row r="154" spans="1:13" ht="45.75" customHeight="1">
      <c r="A154" s="3823" t="s">
        <v>193</v>
      </c>
      <c r="B154" s="4450" t="s">
        <v>511</v>
      </c>
      <c r="C154" s="3913" t="s">
        <v>512</v>
      </c>
      <c r="D154" s="3914" t="s">
        <v>410</v>
      </c>
      <c r="E154" s="3914" t="s">
        <v>210</v>
      </c>
      <c r="F154" s="3914" t="s">
        <v>210</v>
      </c>
      <c r="G154" s="3845"/>
      <c r="H154" s="3846"/>
      <c r="I154" s="3915" t="s">
        <v>368</v>
      </c>
      <c r="J154" s="3848" t="s">
        <v>513</v>
      </c>
      <c r="K154" s="4454" t="s">
        <v>514</v>
      </c>
      <c r="L154" s="3822" t="s">
        <v>133</v>
      </c>
      <c r="M154" s="3829">
        <v>1.6</v>
      </c>
    </row>
    <row r="155" spans="1:13" ht="45.75" customHeight="1">
      <c r="A155" s="3823" t="s">
        <v>193</v>
      </c>
      <c r="B155" s="4450" t="s">
        <v>511</v>
      </c>
      <c r="C155" s="3913" t="s">
        <v>512</v>
      </c>
      <c r="D155" s="3914" t="s">
        <v>367</v>
      </c>
      <c r="E155" s="3914" t="s">
        <v>210</v>
      </c>
      <c r="F155" s="3914" t="s">
        <v>210</v>
      </c>
      <c r="G155" s="3845"/>
      <c r="H155" s="3846">
        <v>48</v>
      </c>
      <c r="I155" s="3915" t="s">
        <v>368</v>
      </c>
      <c r="J155" s="3848" t="s">
        <v>513</v>
      </c>
      <c r="K155" s="4454"/>
      <c r="L155" s="3822"/>
      <c r="M155" s="3829"/>
    </row>
    <row r="156" spans="1:13" ht="45.75" customHeight="1">
      <c r="A156" s="3823" t="s">
        <v>207</v>
      </c>
      <c r="B156" s="4450" t="s">
        <v>511</v>
      </c>
      <c r="C156" s="3913" t="s">
        <v>512</v>
      </c>
      <c r="D156" s="3916" t="s">
        <v>367</v>
      </c>
      <c r="E156" s="3916" t="s">
        <v>210</v>
      </c>
      <c r="F156" s="3916" t="s">
        <v>210</v>
      </c>
      <c r="G156" s="3818"/>
      <c r="H156" s="3819">
        <v>48</v>
      </c>
      <c r="I156" s="3917" t="s">
        <v>368</v>
      </c>
      <c r="J156" s="3821" t="s">
        <v>513</v>
      </c>
      <c r="K156" s="4454"/>
      <c r="L156" s="3822" t="s">
        <v>133</v>
      </c>
      <c r="M156" s="3829">
        <v>3.9</v>
      </c>
    </row>
    <row r="157" spans="1:13" ht="45.75" customHeight="1">
      <c r="A157" s="3823" t="s">
        <v>259</v>
      </c>
      <c r="B157" s="3853" t="s">
        <v>515</v>
      </c>
      <c r="C157" s="3898" t="s">
        <v>516</v>
      </c>
      <c r="D157" s="3899" t="s">
        <v>165</v>
      </c>
      <c r="E157" s="3899" t="s">
        <v>262</v>
      </c>
      <c r="F157" s="3899" t="s">
        <v>260</v>
      </c>
      <c r="G157" s="3818"/>
      <c r="H157" s="3819">
        <v>70</v>
      </c>
      <c r="I157" s="3900" t="s">
        <v>518</v>
      </c>
      <c r="J157" s="3821" t="s">
        <v>518</v>
      </c>
      <c r="K157" s="3863" t="s">
        <v>301</v>
      </c>
      <c r="L157" s="3822" t="s">
        <v>133</v>
      </c>
      <c r="M157" s="3829">
        <v>1.6</v>
      </c>
    </row>
    <row r="158" spans="1:13" ht="42">
      <c r="A158" s="3823" t="s">
        <v>425</v>
      </c>
      <c r="B158" s="3827" t="s">
        <v>519</v>
      </c>
      <c r="C158" s="3919" t="s">
        <v>520</v>
      </c>
      <c r="D158" s="3888" t="s">
        <v>165</v>
      </c>
      <c r="E158" s="3888"/>
      <c r="F158" s="3888"/>
      <c r="G158" s="3818"/>
      <c r="H158" s="3819">
        <v>49</v>
      </c>
      <c r="I158" s="3889" t="s">
        <v>299</v>
      </c>
      <c r="J158" s="3821" t="s">
        <v>300</v>
      </c>
      <c r="K158" s="3863" t="s">
        <v>301</v>
      </c>
      <c r="L158" s="3822"/>
      <c r="M158" s="3829">
        <v>1.6</v>
      </c>
    </row>
    <row r="159" spans="1:13" ht="51.75" customHeight="1">
      <c r="A159" s="3823" t="s">
        <v>290</v>
      </c>
      <c r="B159" s="3824" t="s">
        <v>521</v>
      </c>
      <c r="C159" s="3857" t="s">
        <v>522</v>
      </c>
      <c r="D159" s="3907"/>
      <c r="E159" s="3888"/>
      <c r="F159" s="4466"/>
      <c r="G159" s="3818"/>
      <c r="H159" s="3819">
        <v>26</v>
      </c>
      <c r="I159" s="3889" t="s">
        <v>137</v>
      </c>
      <c r="J159" s="3821" t="s">
        <v>523</v>
      </c>
      <c r="K159" s="4454" t="s">
        <v>524</v>
      </c>
      <c r="L159" s="3822"/>
      <c r="M159" s="3829"/>
    </row>
    <row r="160" spans="1:13" ht="60" customHeight="1">
      <c r="A160" s="3823" t="s">
        <v>134</v>
      </c>
      <c r="B160" s="3824" t="s">
        <v>521</v>
      </c>
      <c r="C160" s="3901" t="s">
        <v>522</v>
      </c>
      <c r="D160" s="3903" t="s">
        <v>525</v>
      </c>
      <c r="E160" s="3904"/>
      <c r="F160" s="4478"/>
      <c r="G160" s="3845"/>
      <c r="H160" s="3846">
        <v>30</v>
      </c>
      <c r="I160" s="3905" t="s">
        <v>137</v>
      </c>
      <c r="J160" s="3848" t="s">
        <v>523</v>
      </c>
      <c r="K160" s="4454" t="s">
        <v>526</v>
      </c>
      <c r="L160" s="3906"/>
      <c r="M160" s="3829">
        <v>1.6</v>
      </c>
    </row>
    <row r="161" spans="1:13" ht="60" customHeight="1">
      <c r="A161" s="3823" t="s">
        <v>259</v>
      </c>
      <c r="B161" s="3827" t="s">
        <v>527</v>
      </c>
      <c r="C161" s="3919" t="s">
        <v>528</v>
      </c>
      <c r="D161" s="3888" t="s">
        <v>165</v>
      </c>
      <c r="E161" s="3888"/>
      <c r="F161" s="3888"/>
      <c r="G161" s="3818"/>
      <c r="H161" s="3819">
        <v>35</v>
      </c>
      <c r="I161" s="3889" t="s">
        <v>167</v>
      </c>
      <c r="J161" s="3821" t="s">
        <v>529</v>
      </c>
      <c r="K161" s="3843" t="s">
        <v>301</v>
      </c>
      <c r="L161" s="3887"/>
      <c r="M161" s="3829">
        <v>1.6</v>
      </c>
    </row>
    <row r="162" spans="1:13" ht="60" customHeight="1">
      <c r="A162" s="3885" t="s">
        <v>530</v>
      </c>
      <c r="B162" s="3827" t="s">
        <v>531</v>
      </c>
      <c r="C162" s="3919" t="s">
        <v>532</v>
      </c>
      <c r="D162" s="3888" t="s">
        <v>165</v>
      </c>
      <c r="E162" s="3888"/>
      <c r="F162" s="3888"/>
      <c r="G162" s="3818"/>
      <c r="H162" s="3819">
        <v>38</v>
      </c>
      <c r="I162" s="3889" t="s">
        <v>167</v>
      </c>
      <c r="J162" s="3821" t="s">
        <v>529</v>
      </c>
      <c r="K162" s="3843" t="s">
        <v>533</v>
      </c>
      <c r="L162" s="3887"/>
      <c r="M162" s="3829">
        <v>4.8</v>
      </c>
    </row>
    <row r="163" spans="1:13" ht="45.75" customHeight="1">
      <c r="A163" s="3823" t="s">
        <v>259</v>
      </c>
      <c r="B163" s="3827" t="s">
        <v>531</v>
      </c>
      <c r="C163" s="3919" t="s">
        <v>532</v>
      </c>
      <c r="D163" s="4434" t="s">
        <v>165</v>
      </c>
      <c r="E163" s="4434"/>
      <c r="F163" s="4434"/>
      <c r="G163" s="4435"/>
      <c r="H163" s="4436">
        <v>36</v>
      </c>
      <c r="I163" s="4437" t="s">
        <v>167</v>
      </c>
      <c r="J163" s="4438" t="s">
        <v>529</v>
      </c>
      <c r="K163" s="4439" t="s">
        <v>301</v>
      </c>
      <c r="L163" s="3887"/>
      <c r="M163" s="3829">
        <v>1.6</v>
      </c>
    </row>
    <row r="164" spans="1:13" ht="74.25" customHeight="1">
      <c r="A164" s="3823" t="s">
        <v>134</v>
      </c>
      <c r="B164" s="3824" t="s">
        <v>534</v>
      </c>
      <c r="C164" s="3901" t="s">
        <v>535</v>
      </c>
      <c r="D164" s="3902" t="s">
        <v>205</v>
      </c>
      <c r="E164" s="3899"/>
      <c r="F164" s="4479"/>
      <c r="G164" s="3818"/>
      <c r="H164" s="3819">
        <v>44</v>
      </c>
      <c r="I164" s="3900" t="s">
        <v>137</v>
      </c>
      <c r="J164" s="3821" t="s">
        <v>536</v>
      </c>
      <c r="K164" s="3828" t="s">
        <v>537</v>
      </c>
      <c r="L164" s="3887"/>
      <c r="M164" s="3829">
        <v>1.6</v>
      </c>
    </row>
    <row r="165" spans="1:13" ht="119.25" customHeight="1">
      <c r="A165" s="3823" t="s">
        <v>134</v>
      </c>
      <c r="B165" s="3824" t="s">
        <v>538</v>
      </c>
      <c r="C165" s="3901" t="s">
        <v>535</v>
      </c>
      <c r="D165" s="3826" t="s">
        <v>135</v>
      </c>
      <c r="E165" s="3899"/>
      <c r="F165" s="4479"/>
      <c r="G165" s="3818"/>
      <c r="H165" s="3819">
        <v>44</v>
      </c>
      <c r="I165" s="3900" t="s">
        <v>137</v>
      </c>
      <c r="J165" s="3821" t="s">
        <v>536</v>
      </c>
      <c r="K165" s="3828" t="s">
        <v>539</v>
      </c>
      <c r="L165" s="3887"/>
      <c r="M165" s="3829">
        <v>1.6</v>
      </c>
    </row>
    <row r="166" spans="1:13" ht="45.75" customHeight="1">
      <c r="A166" s="3823" t="s">
        <v>306</v>
      </c>
      <c r="B166" s="4450" t="s">
        <v>540</v>
      </c>
      <c r="C166" s="3825" t="s">
        <v>541</v>
      </c>
      <c r="D166" s="3836"/>
      <c r="E166" s="3836"/>
      <c r="F166" s="3836"/>
      <c r="G166" s="3818"/>
      <c r="H166" s="3819">
        <v>33</v>
      </c>
      <c r="I166" s="3837" t="s">
        <v>153</v>
      </c>
      <c r="J166" s="3821" t="s">
        <v>154</v>
      </c>
      <c r="K166" s="3843" t="s">
        <v>309</v>
      </c>
      <c r="L166" s="3822" t="s">
        <v>133</v>
      </c>
      <c r="M166" s="3829">
        <v>1.6</v>
      </c>
    </row>
    <row r="167" spans="1:13" ht="75" customHeight="1">
      <c r="A167" s="3823" t="s">
        <v>354</v>
      </c>
      <c r="B167" s="4480" t="s">
        <v>542</v>
      </c>
      <c r="C167" s="4455" t="s">
        <v>543</v>
      </c>
      <c r="D167" s="4448"/>
      <c r="E167" s="4448"/>
      <c r="F167" s="4448" t="s">
        <v>152</v>
      </c>
      <c r="G167" s="4462"/>
      <c r="H167" s="4481">
        <v>23</v>
      </c>
      <c r="I167" s="4454" t="s">
        <v>351</v>
      </c>
      <c r="J167" s="4465" t="s">
        <v>544</v>
      </c>
      <c r="K167" s="3863"/>
      <c r="L167" s="3822"/>
      <c r="M167" s="3829">
        <v>1.6</v>
      </c>
    </row>
    <row r="168" spans="1:13" ht="75" customHeight="1">
      <c r="A168" s="3823" t="s">
        <v>193</v>
      </c>
      <c r="B168" s="4480" t="s">
        <v>542</v>
      </c>
      <c r="C168" s="4455" t="s">
        <v>543</v>
      </c>
      <c r="D168" s="3847" t="s">
        <v>194</v>
      </c>
      <c r="E168" s="4449"/>
      <c r="F168" s="4449" t="s">
        <v>152</v>
      </c>
      <c r="G168" s="4457"/>
      <c r="H168" s="4482"/>
      <c r="I168" s="4483" t="s">
        <v>351</v>
      </c>
      <c r="J168" s="4460" t="s">
        <v>544</v>
      </c>
      <c r="K168" s="3843" t="s">
        <v>545</v>
      </c>
      <c r="L168" s="3822"/>
      <c r="M168" s="3829">
        <v>1.6</v>
      </c>
    </row>
    <row r="169" spans="1:13" ht="71.25" customHeight="1">
      <c r="A169" s="3823" t="s">
        <v>221</v>
      </c>
      <c r="B169" s="4450" t="s">
        <v>546</v>
      </c>
      <c r="C169" s="3825" t="s">
        <v>547</v>
      </c>
      <c r="D169" s="3836" t="s">
        <v>223</v>
      </c>
      <c r="E169" s="3836"/>
      <c r="F169" s="3836"/>
      <c r="G169" s="3818"/>
      <c r="H169" s="3819"/>
      <c r="I169" s="3837" t="s">
        <v>153</v>
      </c>
      <c r="J169" s="3821" t="s">
        <v>254</v>
      </c>
      <c r="K169" s="4166" t="s">
        <v>360</v>
      </c>
      <c r="L169" s="3822" t="s">
        <v>133</v>
      </c>
      <c r="M169" s="3829">
        <v>3.3</v>
      </c>
    </row>
    <row r="170" spans="1:13" ht="137.25" customHeight="1">
      <c r="A170" s="3823" t="s">
        <v>156</v>
      </c>
      <c r="B170" s="4450" t="s">
        <v>546</v>
      </c>
      <c r="C170" s="3901" t="s">
        <v>547</v>
      </c>
      <c r="D170" s="3908" t="s">
        <v>223</v>
      </c>
      <c r="E170" s="3908"/>
      <c r="F170" s="3908"/>
      <c r="G170" s="3818"/>
      <c r="H170" s="3819"/>
      <c r="I170" s="3909" t="s">
        <v>153</v>
      </c>
      <c r="J170" s="3821" t="s">
        <v>254</v>
      </c>
      <c r="K170" s="4166" t="s">
        <v>361</v>
      </c>
      <c r="L170" s="3822" t="s">
        <v>133</v>
      </c>
      <c r="M170" s="3829">
        <v>3.3</v>
      </c>
    </row>
    <row r="171" spans="1:13" ht="52.5" customHeight="1">
      <c r="A171" s="3823" t="s">
        <v>347</v>
      </c>
      <c r="B171" s="3827" t="s">
        <v>548</v>
      </c>
      <c r="C171" s="3898" t="s">
        <v>549</v>
      </c>
      <c r="D171" s="3899" t="s">
        <v>350</v>
      </c>
      <c r="E171" s="3899"/>
      <c r="F171" s="3899"/>
      <c r="G171" s="3818"/>
      <c r="H171" s="3819">
        <v>36</v>
      </c>
      <c r="I171" s="3900" t="s">
        <v>550</v>
      </c>
      <c r="J171" s="3821" t="s">
        <v>551</v>
      </c>
      <c r="K171" s="3828" t="s">
        <v>552</v>
      </c>
      <c r="L171" s="3822"/>
      <c r="M171" s="3829">
        <v>1.6</v>
      </c>
    </row>
    <row r="172" spans="1:13" ht="52.5" customHeight="1">
      <c r="A172" s="3823" t="s">
        <v>193</v>
      </c>
      <c r="B172" s="3911" t="s">
        <v>553</v>
      </c>
      <c r="C172" s="3901" t="s">
        <v>554</v>
      </c>
      <c r="D172" s="3920" t="s">
        <v>194</v>
      </c>
      <c r="E172" s="3940"/>
      <c r="F172" s="3920"/>
      <c r="G172" s="3845"/>
      <c r="H172" s="3846"/>
      <c r="I172" s="3910" t="s">
        <v>188</v>
      </c>
      <c r="J172" s="3848" t="s">
        <v>187</v>
      </c>
      <c r="K172" s="3828" t="s">
        <v>555</v>
      </c>
      <c r="L172" s="3822" t="s">
        <v>133</v>
      </c>
      <c r="M172" s="3829" t="s">
        <v>556</v>
      </c>
    </row>
    <row r="173" spans="1:13" ht="52.5" customHeight="1">
      <c r="A173" s="3823" t="s">
        <v>183</v>
      </c>
      <c r="B173" s="3911" t="s">
        <v>553</v>
      </c>
      <c r="C173" s="3901" t="s">
        <v>554</v>
      </c>
      <c r="D173" s="3920" t="s">
        <v>186</v>
      </c>
      <c r="E173" s="3940"/>
      <c r="F173" s="3920"/>
      <c r="G173" s="3845"/>
      <c r="H173" s="3846">
        <v>17</v>
      </c>
      <c r="I173" s="3910" t="s">
        <v>188</v>
      </c>
      <c r="J173" s="3848" t="s">
        <v>187</v>
      </c>
      <c r="K173" s="3828" t="s">
        <v>557</v>
      </c>
      <c r="L173" s="3822" t="s">
        <v>133</v>
      </c>
      <c r="M173" s="3829">
        <v>7.6</v>
      </c>
    </row>
    <row r="174" spans="1:13" ht="52.5" customHeight="1">
      <c r="A174" s="3823" t="s">
        <v>191</v>
      </c>
      <c r="B174" s="3911" t="s">
        <v>553</v>
      </c>
      <c r="C174" s="3901" t="s">
        <v>554</v>
      </c>
      <c r="D174" s="3908"/>
      <c r="E174" s="4283"/>
      <c r="F174" s="3908"/>
      <c r="G174" s="3818"/>
      <c r="H174" s="3819">
        <v>13</v>
      </c>
      <c r="I174" s="3909" t="s">
        <v>188</v>
      </c>
      <c r="J174" s="3821" t="s">
        <v>187</v>
      </c>
      <c r="K174" s="4183" t="s">
        <v>558</v>
      </c>
      <c r="L174" s="3822" t="s">
        <v>133</v>
      </c>
      <c r="M174" s="3829">
        <v>7.6</v>
      </c>
    </row>
    <row r="175" spans="1:13" ht="125.25" customHeight="1">
      <c r="A175" s="3823" t="s">
        <v>134</v>
      </c>
      <c r="B175" s="3824" t="s">
        <v>559</v>
      </c>
      <c r="C175" s="3901" t="s">
        <v>560</v>
      </c>
      <c r="D175" s="3827" t="s">
        <v>561</v>
      </c>
      <c r="E175" s="3899"/>
      <c r="F175" s="4479"/>
      <c r="G175" s="3818"/>
      <c r="H175" s="3819">
        <v>43</v>
      </c>
      <c r="I175" s="3900" t="s">
        <v>137</v>
      </c>
      <c r="J175" s="3821" t="s">
        <v>562</v>
      </c>
      <c r="K175" s="3828" t="s">
        <v>563</v>
      </c>
      <c r="L175" s="4301" t="s">
        <v>564</v>
      </c>
      <c r="M175" s="3829">
        <v>4.8</v>
      </c>
    </row>
    <row r="176" spans="1:13" ht="45.75" customHeight="1">
      <c r="A176" s="3823" t="s">
        <v>193</v>
      </c>
      <c r="B176" s="4450" t="s">
        <v>565</v>
      </c>
      <c r="C176" s="3913" t="s">
        <v>566</v>
      </c>
      <c r="D176" s="3914" t="s">
        <v>367</v>
      </c>
      <c r="E176" s="3914" t="s">
        <v>210</v>
      </c>
      <c r="F176" s="3914" t="s">
        <v>210</v>
      </c>
      <c r="G176" s="3845"/>
      <c r="H176" s="3846">
        <v>38</v>
      </c>
      <c r="I176" s="3915" t="s">
        <v>368</v>
      </c>
      <c r="J176" s="3848" t="s">
        <v>513</v>
      </c>
      <c r="K176" s="4454"/>
      <c r="L176" s="3822" t="s">
        <v>133</v>
      </c>
      <c r="M176" s="3829">
        <v>1.6</v>
      </c>
    </row>
    <row r="177" spans="1:13" ht="45.75" customHeight="1">
      <c r="A177" s="3823" t="s">
        <v>193</v>
      </c>
      <c r="B177" s="4450" t="s">
        <v>565</v>
      </c>
      <c r="C177" s="3895" t="s">
        <v>566</v>
      </c>
      <c r="D177" s="3896" t="s">
        <v>410</v>
      </c>
      <c r="E177" s="3896" t="s">
        <v>210</v>
      </c>
      <c r="F177" s="3896" t="s">
        <v>210</v>
      </c>
      <c r="G177" s="3845"/>
      <c r="H177" s="3846">
        <v>38</v>
      </c>
      <c r="I177" s="3897" t="s">
        <v>368</v>
      </c>
      <c r="J177" s="3848" t="s">
        <v>513</v>
      </c>
      <c r="K177" s="4454" t="s">
        <v>514</v>
      </c>
      <c r="L177" s="3822" t="s">
        <v>133</v>
      </c>
      <c r="M177" s="3829">
        <v>1.6</v>
      </c>
    </row>
    <row r="178" spans="1:13" ht="45.75" customHeight="1">
      <c r="A178" s="3823" t="s">
        <v>193</v>
      </c>
      <c r="B178" s="4450" t="s">
        <v>565</v>
      </c>
      <c r="C178" s="3913" t="s">
        <v>566</v>
      </c>
      <c r="D178" s="3914" t="s">
        <v>367</v>
      </c>
      <c r="E178" s="3914" t="s">
        <v>210</v>
      </c>
      <c r="F178" s="3914" t="s">
        <v>210</v>
      </c>
      <c r="G178" s="3845"/>
      <c r="H178" s="3846">
        <v>38</v>
      </c>
      <c r="I178" s="3915" t="s">
        <v>368</v>
      </c>
      <c r="J178" s="3848" t="s">
        <v>513</v>
      </c>
      <c r="K178" s="4484"/>
      <c r="L178" s="3822" t="s">
        <v>133</v>
      </c>
      <c r="M178" s="3829">
        <v>8.9</v>
      </c>
    </row>
    <row r="179" spans="1:13" ht="45.75" customHeight="1">
      <c r="A179" s="3823" t="s">
        <v>207</v>
      </c>
      <c r="B179" s="4450" t="s">
        <v>565</v>
      </c>
      <c r="C179" s="3913" t="s">
        <v>566</v>
      </c>
      <c r="D179" s="3916" t="s">
        <v>367</v>
      </c>
      <c r="E179" s="3916" t="s">
        <v>210</v>
      </c>
      <c r="F179" s="3916" t="s">
        <v>210</v>
      </c>
      <c r="G179" s="3818"/>
      <c r="H179" s="3819">
        <v>38</v>
      </c>
      <c r="I179" s="3917" t="s">
        <v>368</v>
      </c>
      <c r="J179" s="3821" t="s">
        <v>513</v>
      </c>
      <c r="K179" s="4484"/>
      <c r="L179" s="3822" t="s">
        <v>133</v>
      </c>
      <c r="M179" s="3829">
        <v>3.9</v>
      </c>
    </row>
    <row r="180" spans="1:13" ht="45.75" customHeight="1">
      <c r="A180" s="3823" t="s">
        <v>128</v>
      </c>
      <c r="B180" s="4450" t="s">
        <v>567</v>
      </c>
      <c r="C180" s="3913" t="s">
        <v>568</v>
      </c>
      <c r="D180" s="4281" t="s">
        <v>410</v>
      </c>
      <c r="E180" s="3916" t="s">
        <v>210</v>
      </c>
      <c r="F180" s="3916" t="s">
        <v>210</v>
      </c>
      <c r="G180" s="3818"/>
      <c r="H180" s="3819"/>
      <c r="I180" s="3917" t="s">
        <v>368</v>
      </c>
      <c r="J180" s="3821" t="s">
        <v>409</v>
      </c>
      <c r="K180" s="3865" t="s">
        <v>289</v>
      </c>
      <c r="L180" s="3822" t="s">
        <v>133</v>
      </c>
      <c r="M180" s="3829">
        <v>1.6</v>
      </c>
    </row>
    <row r="181" spans="1:13" ht="45.75" customHeight="1">
      <c r="A181" s="3823" t="s">
        <v>193</v>
      </c>
      <c r="B181" s="4450" t="s">
        <v>567</v>
      </c>
      <c r="C181" s="3913" t="s">
        <v>568</v>
      </c>
      <c r="D181" s="3914" t="s">
        <v>410</v>
      </c>
      <c r="E181" s="3914" t="s">
        <v>210</v>
      </c>
      <c r="F181" s="3914" t="s">
        <v>210</v>
      </c>
      <c r="G181" s="3845"/>
      <c r="H181" s="3846"/>
      <c r="I181" s="3915" t="s">
        <v>368</v>
      </c>
      <c r="J181" s="3848" t="s">
        <v>409</v>
      </c>
      <c r="K181" s="4454"/>
      <c r="L181" s="3822" t="s">
        <v>133</v>
      </c>
      <c r="M181" s="3829">
        <v>1.6</v>
      </c>
    </row>
    <row r="182" spans="1:13" ht="45.75" customHeight="1">
      <c r="A182" s="3823" t="s">
        <v>347</v>
      </c>
      <c r="B182" s="4475" t="s">
        <v>569</v>
      </c>
      <c r="C182" s="4485" t="s">
        <v>570</v>
      </c>
      <c r="D182" s="4486"/>
      <c r="E182" s="4486"/>
      <c r="F182" s="4466"/>
      <c r="G182" s="4462"/>
      <c r="H182" s="4471">
        <v>18</v>
      </c>
      <c r="I182" s="4487" t="s">
        <v>457</v>
      </c>
      <c r="J182" s="4465" t="s">
        <v>457</v>
      </c>
      <c r="K182" s="3828"/>
      <c r="L182" s="3822"/>
      <c r="M182" s="3829">
        <v>1.6</v>
      </c>
    </row>
    <row r="183" spans="1:13" ht="45.75" customHeight="1">
      <c r="A183" s="3823" t="s">
        <v>156</v>
      </c>
      <c r="B183" s="4450" t="s">
        <v>571</v>
      </c>
      <c r="C183" s="3857" t="s">
        <v>572</v>
      </c>
      <c r="D183" s="3881" t="s">
        <v>223</v>
      </c>
      <c r="E183" s="3881"/>
      <c r="F183" s="3881"/>
      <c r="G183" s="3818"/>
      <c r="H183" s="3819">
        <v>45</v>
      </c>
      <c r="I183" s="3860" t="s">
        <v>267</v>
      </c>
      <c r="J183" s="3821" t="s">
        <v>573</v>
      </c>
      <c r="K183" s="4166" t="s">
        <v>574</v>
      </c>
      <c r="L183" s="3822" t="s">
        <v>133</v>
      </c>
      <c r="M183" s="3829">
        <v>5.2</v>
      </c>
    </row>
    <row r="184" spans="1:13" ht="45.75" customHeight="1">
      <c r="A184" s="3823" t="s">
        <v>233</v>
      </c>
      <c r="B184" s="4450" t="s">
        <v>571</v>
      </c>
      <c r="C184" s="3901" t="s">
        <v>572</v>
      </c>
      <c r="D184" s="4367" t="s">
        <v>271</v>
      </c>
      <c r="E184" s="4368"/>
      <c r="F184" s="4367"/>
      <c r="G184" s="3832"/>
      <c r="H184" s="3833"/>
      <c r="I184" s="4369" t="s">
        <v>267</v>
      </c>
      <c r="J184" s="3835" t="s">
        <v>573</v>
      </c>
      <c r="K184" s="4166" t="s">
        <v>272</v>
      </c>
      <c r="L184" s="3822" t="s">
        <v>133</v>
      </c>
      <c r="M184" s="3829">
        <v>3.4</v>
      </c>
    </row>
    <row r="185" spans="1:13" ht="45.75" customHeight="1">
      <c r="A185" s="3823" t="s">
        <v>347</v>
      </c>
      <c r="B185" s="4488" t="s">
        <v>575</v>
      </c>
      <c r="C185" s="4489" t="s">
        <v>576</v>
      </c>
      <c r="D185" s="4490" t="s">
        <v>456</v>
      </c>
      <c r="E185" s="4286"/>
      <c r="F185" s="4287"/>
      <c r="G185" s="4289"/>
      <c r="H185" s="4290" t="s">
        <v>556</v>
      </c>
      <c r="I185" s="4293" t="s">
        <v>457</v>
      </c>
      <c r="J185" s="4294" t="s">
        <v>457</v>
      </c>
      <c r="K185" s="3948" t="s">
        <v>577</v>
      </c>
      <c r="L185" s="3822"/>
      <c r="M185" s="3829">
        <v>1.6</v>
      </c>
    </row>
    <row r="186" spans="1:13" ht="45.75" customHeight="1">
      <c r="A186" s="3823" t="s">
        <v>182</v>
      </c>
      <c r="B186" s="4448" t="s">
        <v>578</v>
      </c>
      <c r="C186" s="4491" t="s">
        <v>579</v>
      </c>
      <c r="D186" s="4479"/>
      <c r="E186" s="4479"/>
      <c r="F186" s="3899"/>
      <c r="G186" s="3818"/>
      <c r="H186" s="3819">
        <v>7</v>
      </c>
      <c r="I186" s="4492" t="s">
        <v>487</v>
      </c>
      <c r="J186" s="4465" t="s">
        <v>485</v>
      </c>
      <c r="K186" s="3828" t="s">
        <v>580</v>
      </c>
      <c r="L186" s="3872" t="s">
        <v>581</v>
      </c>
      <c r="M186" s="3829"/>
    </row>
    <row r="187" spans="1:13" ht="45.75" customHeight="1">
      <c r="A187" s="3823" t="s">
        <v>193</v>
      </c>
      <c r="B187" s="4448" t="s">
        <v>578</v>
      </c>
      <c r="C187" s="4491" t="s">
        <v>579</v>
      </c>
      <c r="D187" s="4493" t="s">
        <v>194</v>
      </c>
      <c r="E187" s="4478"/>
      <c r="F187" s="3918"/>
      <c r="G187" s="3845"/>
      <c r="H187" s="3846"/>
      <c r="I187" s="4494" t="s">
        <v>485</v>
      </c>
      <c r="J187" s="4460" t="s">
        <v>485</v>
      </c>
      <c r="K187" s="3828" t="s">
        <v>580</v>
      </c>
      <c r="L187" s="3822"/>
      <c r="M187" s="3829">
        <v>1.6</v>
      </c>
    </row>
    <row r="188" spans="1:13" ht="45.75" customHeight="1">
      <c r="A188" s="3823" t="s">
        <v>582</v>
      </c>
      <c r="B188" s="3880" t="s">
        <v>583</v>
      </c>
      <c r="C188" s="3919" t="s">
        <v>584</v>
      </c>
      <c r="D188" s="3888" t="s">
        <v>165</v>
      </c>
      <c r="E188" s="3888"/>
      <c r="F188" s="3888"/>
      <c r="G188" s="3818"/>
      <c r="H188" s="3819">
        <v>33</v>
      </c>
      <c r="I188" s="3889" t="s">
        <v>263</v>
      </c>
      <c r="J188" s="3821" t="s">
        <v>263</v>
      </c>
      <c r="K188" s="3863" t="s">
        <v>301</v>
      </c>
      <c r="L188" s="3822"/>
      <c r="M188" s="3829">
        <v>1.6</v>
      </c>
    </row>
    <row r="189" spans="1:13" ht="45.75" customHeight="1">
      <c r="A189" s="3823" t="s">
        <v>156</v>
      </c>
      <c r="B189" s="4450" t="s">
        <v>585</v>
      </c>
      <c r="C189" s="3857" t="s">
        <v>586</v>
      </c>
      <c r="D189" s="3921" t="s">
        <v>223</v>
      </c>
      <c r="E189" s="3921"/>
      <c r="F189" s="3921"/>
      <c r="G189" s="3845"/>
      <c r="H189" s="3846"/>
      <c r="I189" s="3858" t="s">
        <v>153</v>
      </c>
      <c r="J189" s="3848" t="s">
        <v>254</v>
      </c>
      <c r="K189" s="3843" t="s">
        <v>587</v>
      </c>
      <c r="L189" s="3822" t="s">
        <v>133</v>
      </c>
      <c r="M189" s="3829">
        <v>1.6</v>
      </c>
    </row>
    <row r="190" spans="1:13" ht="45.75" customHeight="1">
      <c r="A190" s="3823" t="s">
        <v>221</v>
      </c>
      <c r="B190" s="4450" t="s">
        <v>585</v>
      </c>
      <c r="C190" s="3857" t="s">
        <v>586</v>
      </c>
      <c r="D190" s="3844" t="s">
        <v>223</v>
      </c>
      <c r="E190" s="3921"/>
      <c r="F190" s="3921"/>
      <c r="G190" s="3845"/>
      <c r="H190" s="3846"/>
      <c r="I190" s="3858" t="s">
        <v>153</v>
      </c>
      <c r="J190" s="3848" t="s">
        <v>254</v>
      </c>
      <c r="K190" s="3828" t="s">
        <v>588</v>
      </c>
      <c r="L190" s="3822" t="s">
        <v>133</v>
      </c>
      <c r="M190" s="3829">
        <v>3.3</v>
      </c>
    </row>
    <row r="191" spans="1:13" ht="45.75" customHeight="1">
      <c r="A191" s="3823" t="s">
        <v>171</v>
      </c>
      <c r="B191" s="3922" t="s">
        <v>589</v>
      </c>
      <c r="C191" s="3923" t="s">
        <v>590</v>
      </c>
      <c r="D191" s="4279" t="s">
        <v>172</v>
      </c>
      <c r="E191" s="3918"/>
      <c r="F191" s="3918"/>
      <c r="G191" s="3845"/>
      <c r="H191" s="3846">
        <v>17</v>
      </c>
      <c r="I191" s="3936" t="s">
        <v>143</v>
      </c>
      <c r="J191" s="3848" t="s">
        <v>174</v>
      </c>
      <c r="K191" s="3828" t="s">
        <v>591</v>
      </c>
      <c r="L191" s="3822"/>
      <c r="M191" s="3829">
        <v>1.6</v>
      </c>
    </row>
    <row r="192" spans="1:13" ht="45.75" customHeight="1">
      <c r="A192" s="3823" t="s">
        <v>592</v>
      </c>
      <c r="B192" s="3925" t="s">
        <v>593</v>
      </c>
      <c r="C192" s="4272" t="s">
        <v>594</v>
      </c>
      <c r="D192" s="4275" t="s">
        <v>595</v>
      </c>
      <c r="E192" s="3899" t="s">
        <v>596</v>
      </c>
      <c r="F192" s="3899"/>
      <c r="G192" s="3818"/>
      <c r="H192" s="3819">
        <v>50</v>
      </c>
      <c r="I192" s="3900" t="s">
        <v>518</v>
      </c>
      <c r="J192" s="3821" t="s">
        <v>518</v>
      </c>
      <c r="K192" s="3863" t="s">
        <v>597</v>
      </c>
      <c r="L192" s="3822"/>
      <c r="M192" s="3829"/>
    </row>
    <row r="193" spans="1:13" ht="45.75" customHeight="1">
      <c r="A193" s="3823" t="s">
        <v>592</v>
      </c>
      <c r="B193" s="3925" t="s">
        <v>598</v>
      </c>
      <c r="C193" s="3923" t="s">
        <v>594</v>
      </c>
      <c r="D193" s="3924" t="s">
        <v>595</v>
      </c>
      <c r="E193" s="3888" t="s">
        <v>599</v>
      </c>
      <c r="F193" s="3888"/>
      <c r="G193" s="3818"/>
      <c r="H193" s="3819">
        <v>42</v>
      </c>
      <c r="I193" s="3889" t="s">
        <v>518</v>
      </c>
      <c r="J193" s="3821" t="s">
        <v>518</v>
      </c>
      <c r="K193" s="3863" t="s">
        <v>597</v>
      </c>
      <c r="L193" s="3822" t="s">
        <v>133</v>
      </c>
      <c r="M193" s="3829">
        <v>1.6</v>
      </c>
    </row>
    <row r="194" spans="1:13" ht="45.75" customHeight="1">
      <c r="A194" s="3823" t="s">
        <v>347</v>
      </c>
      <c r="B194" s="4488" t="s">
        <v>600</v>
      </c>
      <c r="C194" s="4495" t="s">
        <v>576</v>
      </c>
      <c r="D194" s="4490" t="s">
        <v>456</v>
      </c>
      <c r="E194" s="3926"/>
      <c r="F194" s="3927"/>
      <c r="G194" s="3892"/>
      <c r="H194" s="3928">
        <v>32</v>
      </c>
      <c r="I194" s="3929" t="s">
        <v>457</v>
      </c>
      <c r="J194" s="3893" t="s">
        <v>457</v>
      </c>
      <c r="K194" s="3930"/>
      <c r="L194" s="3822"/>
      <c r="M194" s="3829">
        <v>1.6</v>
      </c>
    </row>
    <row r="195" spans="1:13" ht="45.75" customHeight="1">
      <c r="A195" s="3823" t="s">
        <v>347</v>
      </c>
      <c r="B195" s="4451" t="s">
        <v>601</v>
      </c>
      <c r="C195" s="4495" t="s">
        <v>602</v>
      </c>
      <c r="D195" s="4496" t="s">
        <v>569</v>
      </c>
      <c r="E195" s="4496"/>
      <c r="F195" s="4490"/>
      <c r="G195" s="4497"/>
      <c r="H195" s="4476">
        <v>23</v>
      </c>
      <c r="I195" s="4498" t="s">
        <v>457</v>
      </c>
      <c r="J195" s="4499" t="s">
        <v>457</v>
      </c>
      <c r="K195" s="3931"/>
      <c r="L195" s="3822"/>
      <c r="M195" s="3829">
        <v>1.6</v>
      </c>
    </row>
    <row r="196" spans="1:13" ht="45.75" customHeight="1">
      <c r="A196" s="3823" t="s">
        <v>207</v>
      </c>
      <c r="B196" s="4450" t="s">
        <v>603</v>
      </c>
      <c r="C196" s="3857" t="s">
        <v>604</v>
      </c>
      <c r="D196" s="3881"/>
      <c r="E196" s="3881"/>
      <c r="F196" s="3881"/>
      <c r="G196" s="3818"/>
      <c r="H196" s="3819">
        <v>32</v>
      </c>
      <c r="I196" s="3860" t="s">
        <v>281</v>
      </c>
      <c r="J196" s="3821" t="s">
        <v>369</v>
      </c>
      <c r="K196" s="4454"/>
      <c r="L196" s="3822" t="s">
        <v>133</v>
      </c>
      <c r="M196" s="3829">
        <v>1.6</v>
      </c>
    </row>
    <row r="197" spans="1:13" ht="45.75" customHeight="1">
      <c r="A197" s="3823" t="s">
        <v>128</v>
      </c>
      <c r="B197" s="4450" t="s">
        <v>603</v>
      </c>
      <c r="C197" s="3901" t="s">
        <v>604</v>
      </c>
      <c r="D197" s="4280"/>
      <c r="E197" s="4280"/>
      <c r="F197" s="4280"/>
      <c r="G197" s="3869"/>
      <c r="H197" s="3870">
        <v>32</v>
      </c>
      <c r="I197" s="4292" t="s">
        <v>281</v>
      </c>
      <c r="J197" s="3932" t="s">
        <v>369</v>
      </c>
      <c r="K197" s="3863" t="s">
        <v>605</v>
      </c>
      <c r="L197" s="3822" t="s">
        <v>133</v>
      </c>
      <c r="M197" s="3829">
        <v>1.7</v>
      </c>
    </row>
    <row r="198" spans="1:13" ht="45.75" customHeight="1">
      <c r="A198" s="3823" t="s">
        <v>193</v>
      </c>
      <c r="B198" s="4450" t="s">
        <v>603</v>
      </c>
      <c r="C198" s="3857" t="s">
        <v>604</v>
      </c>
      <c r="D198" s="3921"/>
      <c r="E198" s="3921"/>
      <c r="F198" s="3921"/>
      <c r="G198" s="3845"/>
      <c r="H198" s="3846">
        <v>32</v>
      </c>
      <c r="I198" s="3858" t="s">
        <v>281</v>
      </c>
      <c r="J198" s="3848" t="s">
        <v>369</v>
      </c>
      <c r="K198" s="4454"/>
      <c r="L198" s="3822" t="s">
        <v>133</v>
      </c>
      <c r="M198" s="3829">
        <v>1.7</v>
      </c>
    </row>
    <row r="199" spans="1:13" ht="45.75" customHeight="1">
      <c r="A199" s="3823" t="s">
        <v>606</v>
      </c>
      <c r="B199" s="4450" t="s">
        <v>603</v>
      </c>
      <c r="C199" s="3901" t="s">
        <v>604</v>
      </c>
      <c r="D199" s="3920"/>
      <c r="E199" s="3920"/>
      <c r="F199" s="3920"/>
      <c r="G199" s="3845"/>
      <c r="H199" s="3846">
        <v>32</v>
      </c>
      <c r="I199" s="3910" t="s">
        <v>281</v>
      </c>
      <c r="J199" s="3848" t="s">
        <v>369</v>
      </c>
      <c r="K199" s="4454"/>
      <c r="L199" s="3822" t="s">
        <v>133</v>
      </c>
      <c r="M199" s="3829">
        <v>4.5</v>
      </c>
    </row>
    <row r="200" spans="1:13" ht="45.75" customHeight="1">
      <c r="A200" s="3823" t="s">
        <v>128</v>
      </c>
      <c r="B200" s="4450" t="s">
        <v>607</v>
      </c>
      <c r="C200" s="3901" t="s">
        <v>608</v>
      </c>
      <c r="D200" s="3920" t="s">
        <v>105</v>
      </c>
      <c r="E200" s="3920" t="s">
        <v>210</v>
      </c>
      <c r="F200" s="3920" t="s">
        <v>210</v>
      </c>
      <c r="G200" s="3845"/>
      <c r="H200" s="3846"/>
      <c r="I200" s="3910" t="s">
        <v>131</v>
      </c>
      <c r="J200" s="3848" t="s">
        <v>229</v>
      </c>
      <c r="K200" s="3828"/>
      <c r="L200" s="3822" t="s">
        <v>133</v>
      </c>
      <c r="M200" s="3829">
        <v>1.6</v>
      </c>
    </row>
    <row r="201" spans="1:13" ht="45.75" customHeight="1">
      <c r="A201" s="3823" t="s">
        <v>193</v>
      </c>
      <c r="B201" s="4450" t="s">
        <v>607</v>
      </c>
      <c r="C201" s="3901" t="s">
        <v>608</v>
      </c>
      <c r="D201" s="3920" t="s">
        <v>105</v>
      </c>
      <c r="E201" s="3920" t="s">
        <v>210</v>
      </c>
      <c r="F201" s="3920" t="s">
        <v>210</v>
      </c>
      <c r="G201" s="3845"/>
      <c r="H201" s="3846"/>
      <c r="I201" s="3910" t="s">
        <v>131</v>
      </c>
      <c r="J201" s="3848" t="s">
        <v>229</v>
      </c>
      <c r="K201" s="3828"/>
      <c r="L201" s="3822" t="s">
        <v>133</v>
      </c>
      <c r="M201" s="3829">
        <v>1.6</v>
      </c>
    </row>
    <row r="202" spans="1:13" ht="45.75" customHeight="1">
      <c r="A202" s="3823" t="s">
        <v>207</v>
      </c>
      <c r="B202" s="4450" t="s">
        <v>607</v>
      </c>
      <c r="C202" s="3901" t="s">
        <v>608</v>
      </c>
      <c r="D202" s="3836" t="s">
        <v>106</v>
      </c>
      <c r="E202" s="3908" t="s">
        <v>210</v>
      </c>
      <c r="F202" s="3908" t="s">
        <v>210</v>
      </c>
      <c r="G202" s="3818"/>
      <c r="H202" s="3819"/>
      <c r="I202" s="3909" t="s">
        <v>131</v>
      </c>
      <c r="J202" s="3821" t="s">
        <v>229</v>
      </c>
      <c r="K202" s="3828"/>
      <c r="L202" s="3822" t="s">
        <v>133</v>
      </c>
      <c r="M202" s="3829">
        <v>5.0999999999999996</v>
      </c>
    </row>
    <row r="203" spans="1:13" ht="45.75" customHeight="1">
      <c r="A203" s="3823" t="s">
        <v>221</v>
      </c>
      <c r="B203" s="4450" t="s">
        <v>609</v>
      </c>
      <c r="C203" s="3857" t="s">
        <v>610</v>
      </c>
      <c r="D203" s="3921" t="s">
        <v>152</v>
      </c>
      <c r="E203" s="3921" t="s">
        <v>152</v>
      </c>
      <c r="F203" s="3921"/>
      <c r="G203" s="3845"/>
      <c r="H203" s="3846">
        <v>45</v>
      </c>
      <c r="I203" s="3858" t="s">
        <v>242</v>
      </c>
      <c r="J203" s="3848" t="s">
        <v>409</v>
      </c>
      <c r="K203" s="3828" t="s">
        <v>611</v>
      </c>
      <c r="L203" s="3822" t="s">
        <v>133</v>
      </c>
      <c r="M203" s="3829">
        <v>1.3</v>
      </c>
    </row>
    <row r="204" spans="1:13" ht="45.75" customHeight="1">
      <c r="A204" s="3823" t="s">
        <v>156</v>
      </c>
      <c r="B204" s="4450" t="s">
        <v>609</v>
      </c>
      <c r="C204" s="3857" t="s">
        <v>610</v>
      </c>
      <c r="D204" s="3881" t="s">
        <v>152</v>
      </c>
      <c r="E204" s="3881" t="s">
        <v>152</v>
      </c>
      <c r="F204" s="3881"/>
      <c r="G204" s="3818"/>
      <c r="H204" s="3819"/>
      <c r="I204" s="3860" t="s">
        <v>242</v>
      </c>
      <c r="J204" s="3821" t="s">
        <v>409</v>
      </c>
      <c r="K204" s="3828" t="s">
        <v>612</v>
      </c>
      <c r="L204" s="3822" t="s">
        <v>133</v>
      </c>
      <c r="M204" s="3829">
        <v>1.3</v>
      </c>
    </row>
    <row r="205" spans="1:13" ht="45.75" customHeight="1">
      <c r="A205" s="3823" t="s">
        <v>203</v>
      </c>
      <c r="B205" s="4450" t="s">
        <v>613</v>
      </c>
      <c r="C205" s="3857" t="s">
        <v>614</v>
      </c>
      <c r="D205" s="3921" t="s">
        <v>410</v>
      </c>
      <c r="E205" s="3921" t="s">
        <v>210</v>
      </c>
      <c r="F205" s="3921" t="s">
        <v>210</v>
      </c>
      <c r="G205" s="3845"/>
      <c r="H205" s="3846"/>
      <c r="I205" s="3858" t="s">
        <v>131</v>
      </c>
      <c r="J205" s="3848" t="s">
        <v>132</v>
      </c>
      <c r="K205" s="3828" t="s">
        <v>414</v>
      </c>
      <c r="L205" s="3822" t="s">
        <v>133</v>
      </c>
      <c r="M205" s="3829">
        <v>1.6</v>
      </c>
    </row>
    <row r="206" spans="1:13" ht="45.75" customHeight="1">
      <c r="A206" s="3823" t="s">
        <v>128</v>
      </c>
      <c r="B206" s="4450" t="s">
        <v>613</v>
      </c>
      <c r="C206" s="3857" t="s">
        <v>614</v>
      </c>
      <c r="D206" s="3881" t="s">
        <v>129</v>
      </c>
      <c r="E206" s="3881" t="s">
        <v>210</v>
      </c>
      <c r="F206" s="3881" t="s">
        <v>210</v>
      </c>
      <c r="G206" s="3818"/>
      <c r="H206" s="3819"/>
      <c r="I206" s="3860" t="s">
        <v>131</v>
      </c>
      <c r="J206" s="3821" t="s">
        <v>132</v>
      </c>
      <c r="K206" s="3828" t="s">
        <v>615</v>
      </c>
      <c r="L206" s="3822" t="s">
        <v>133</v>
      </c>
      <c r="M206" s="3829">
        <v>9.9</v>
      </c>
    </row>
    <row r="207" spans="1:13" ht="45.75" customHeight="1">
      <c r="A207" s="3823" t="s">
        <v>207</v>
      </c>
      <c r="B207" s="4450" t="s">
        <v>616</v>
      </c>
      <c r="C207" s="3901" t="s">
        <v>617</v>
      </c>
      <c r="D207" s="3908" t="s">
        <v>106</v>
      </c>
      <c r="E207" s="3908" t="s">
        <v>210</v>
      </c>
      <c r="F207" s="3908" t="s">
        <v>210</v>
      </c>
      <c r="G207" s="3818"/>
      <c r="H207" s="3819"/>
      <c r="I207" s="3909" t="s">
        <v>131</v>
      </c>
      <c r="J207" s="3821" t="s">
        <v>229</v>
      </c>
      <c r="K207" s="3828"/>
      <c r="L207" s="3822" t="s">
        <v>133</v>
      </c>
      <c r="M207" s="3829">
        <v>1.6</v>
      </c>
    </row>
    <row r="208" spans="1:13" ht="45.75" customHeight="1">
      <c r="A208" s="3823" t="s">
        <v>618</v>
      </c>
      <c r="B208" s="3824" t="s">
        <v>619</v>
      </c>
      <c r="C208" s="3857" t="s">
        <v>620</v>
      </c>
      <c r="D208" s="3866" t="s">
        <v>165</v>
      </c>
      <c r="E208" s="3918"/>
      <c r="F208" s="4493"/>
      <c r="G208" s="3845"/>
      <c r="H208" s="3846">
        <v>50</v>
      </c>
      <c r="I208" s="3936" t="s">
        <v>418</v>
      </c>
      <c r="J208" s="3848" t="s">
        <v>621</v>
      </c>
      <c r="K208" s="4190" t="s">
        <v>301</v>
      </c>
      <c r="L208" s="3822" t="s">
        <v>133</v>
      </c>
      <c r="M208" s="3829">
        <v>1.6</v>
      </c>
    </row>
    <row r="209" spans="1:13" ht="45.75" customHeight="1">
      <c r="A209" s="3823" t="s">
        <v>259</v>
      </c>
      <c r="B209" s="3824" t="s">
        <v>619</v>
      </c>
      <c r="C209" s="3857" t="s">
        <v>620</v>
      </c>
      <c r="D209" s="4216" t="s">
        <v>165</v>
      </c>
      <c r="E209" s="3927" t="s">
        <v>262</v>
      </c>
      <c r="F209" s="4288" t="s">
        <v>260</v>
      </c>
      <c r="G209" s="3892"/>
      <c r="H209" s="3928">
        <v>50</v>
      </c>
      <c r="I209" s="4313" t="s">
        <v>418</v>
      </c>
      <c r="J209" s="3893" t="s">
        <v>621</v>
      </c>
      <c r="K209" s="3930" t="s">
        <v>264</v>
      </c>
      <c r="L209" s="4209">
        <v>46170</v>
      </c>
      <c r="M209" s="3829">
        <v>4.8</v>
      </c>
    </row>
    <row r="210" spans="1:13" ht="55.5" customHeight="1">
      <c r="A210" s="3823" t="s">
        <v>134</v>
      </c>
      <c r="B210" s="3824" t="s">
        <v>622</v>
      </c>
      <c r="C210" s="3857" t="s">
        <v>623</v>
      </c>
      <c r="D210" s="3866" t="s">
        <v>135</v>
      </c>
      <c r="E210" s="3918"/>
      <c r="F210" s="4493"/>
      <c r="G210" s="3845"/>
      <c r="H210" s="3846">
        <v>38</v>
      </c>
      <c r="I210" s="3854" t="s">
        <v>137</v>
      </c>
      <c r="J210" s="3848" t="s">
        <v>624</v>
      </c>
      <c r="K210" s="3828" t="s">
        <v>625</v>
      </c>
      <c r="L210" s="3822"/>
      <c r="M210" s="3829"/>
    </row>
    <row r="211" spans="1:13" ht="51.75" customHeight="1">
      <c r="A211" s="3823" t="s">
        <v>134</v>
      </c>
      <c r="B211" s="3824" t="s">
        <v>622</v>
      </c>
      <c r="C211" s="3857" t="s">
        <v>623</v>
      </c>
      <c r="D211" s="3907" t="s">
        <v>525</v>
      </c>
      <c r="E211" s="3888"/>
      <c r="F211" s="4466"/>
      <c r="G211" s="3818"/>
      <c r="H211" s="3819">
        <v>38</v>
      </c>
      <c r="I211" s="3889" t="s">
        <v>137</v>
      </c>
      <c r="J211" s="3821" t="s">
        <v>624</v>
      </c>
      <c r="K211" s="3828" t="s">
        <v>626</v>
      </c>
      <c r="L211" s="3822"/>
      <c r="M211" s="3829"/>
    </row>
    <row r="212" spans="1:13" ht="45.75" customHeight="1">
      <c r="A212" s="3823" t="s">
        <v>134</v>
      </c>
      <c r="B212" s="3824" t="s">
        <v>622</v>
      </c>
      <c r="C212" s="3857" t="s">
        <v>623</v>
      </c>
      <c r="D212" s="3935" t="s">
        <v>205</v>
      </c>
      <c r="E212" s="3918"/>
      <c r="F212" s="4493"/>
      <c r="G212" s="3845"/>
      <c r="H212" s="3846">
        <v>38</v>
      </c>
      <c r="I212" s="3936" t="s">
        <v>137</v>
      </c>
      <c r="J212" s="3854" t="s">
        <v>624</v>
      </c>
      <c r="K212" s="3828" t="s">
        <v>627</v>
      </c>
      <c r="L212" s="3822"/>
      <c r="M212" s="3829">
        <v>1.6</v>
      </c>
    </row>
    <row r="213" spans="1:13" ht="45.75" customHeight="1">
      <c r="A213" s="3823" t="s">
        <v>179</v>
      </c>
      <c r="B213" s="4451" t="s">
        <v>628</v>
      </c>
      <c r="C213" s="4495" t="s">
        <v>629</v>
      </c>
      <c r="D213" s="4490"/>
      <c r="E213" s="4490"/>
      <c r="F213" s="4490"/>
      <c r="G213" s="3818"/>
      <c r="H213" s="3819">
        <v>12</v>
      </c>
      <c r="I213" s="3889" t="s">
        <v>182</v>
      </c>
      <c r="J213" s="3821" t="s">
        <v>182</v>
      </c>
      <c r="K213" s="3863"/>
      <c r="L213" s="3822"/>
      <c r="M213" s="3829">
        <v>1.6</v>
      </c>
    </row>
    <row r="214" spans="1:13" ht="45.75" customHeight="1">
      <c r="A214" s="4184" t="s">
        <v>191</v>
      </c>
      <c r="B214" s="4467" t="s">
        <v>630</v>
      </c>
      <c r="C214" s="4500" t="s">
        <v>631</v>
      </c>
      <c r="D214" s="3918" t="s">
        <v>194</v>
      </c>
      <c r="E214" s="4493"/>
      <c r="F214" s="3918" t="s">
        <v>152</v>
      </c>
      <c r="G214" s="3845"/>
      <c r="H214" s="3846">
        <v>11</v>
      </c>
      <c r="I214" s="4501" t="s">
        <v>487</v>
      </c>
      <c r="J214" s="4502" t="s">
        <v>485</v>
      </c>
      <c r="K214" s="3828" t="s">
        <v>488</v>
      </c>
      <c r="L214" s="3872" t="s">
        <v>489</v>
      </c>
      <c r="M214" s="3829"/>
    </row>
    <row r="215" spans="1:13" ht="45.75" customHeight="1">
      <c r="A215" s="3823" t="s">
        <v>182</v>
      </c>
      <c r="B215" s="4467" t="s">
        <v>630</v>
      </c>
      <c r="C215" s="4500" t="s">
        <v>631</v>
      </c>
      <c r="D215" s="3888" t="s">
        <v>194</v>
      </c>
      <c r="E215" s="4466"/>
      <c r="F215" s="3888" t="s">
        <v>152</v>
      </c>
      <c r="G215" s="3818"/>
      <c r="H215" s="3819">
        <v>18</v>
      </c>
      <c r="I215" s="4503" t="s">
        <v>487</v>
      </c>
      <c r="J215" s="4504" t="s">
        <v>485</v>
      </c>
      <c r="K215" s="3828" t="s">
        <v>488</v>
      </c>
      <c r="L215" s="3872" t="s">
        <v>489</v>
      </c>
      <c r="M215" s="3829"/>
    </row>
    <row r="216" spans="1:13" ht="45.75" customHeight="1">
      <c r="A216" s="3823" t="s">
        <v>193</v>
      </c>
      <c r="B216" s="4467" t="s">
        <v>632</v>
      </c>
      <c r="C216" s="4500" t="s">
        <v>631</v>
      </c>
      <c r="D216" s="3918" t="s">
        <v>194</v>
      </c>
      <c r="E216" s="4493"/>
      <c r="F216" s="3918" t="s">
        <v>152</v>
      </c>
      <c r="G216" s="3845"/>
      <c r="H216" s="3846"/>
      <c r="I216" s="4505" t="s">
        <v>485</v>
      </c>
      <c r="J216" s="4502" t="s">
        <v>485</v>
      </c>
      <c r="K216" s="3828" t="s">
        <v>580</v>
      </c>
      <c r="L216" s="3822"/>
      <c r="M216" s="3829"/>
    </row>
    <row r="217" spans="1:13" ht="45.75" customHeight="1">
      <c r="A217" s="3823" t="s">
        <v>183</v>
      </c>
      <c r="B217" s="4467" t="s">
        <v>632</v>
      </c>
      <c r="C217" s="4506" t="s">
        <v>631</v>
      </c>
      <c r="D217" s="3920" t="s">
        <v>186</v>
      </c>
      <c r="E217" s="4478"/>
      <c r="F217" s="3904" t="s">
        <v>152</v>
      </c>
      <c r="G217" s="3845"/>
      <c r="H217" s="3846"/>
      <c r="I217" s="4507" t="s">
        <v>485</v>
      </c>
      <c r="J217" s="4508" t="s">
        <v>485</v>
      </c>
      <c r="K217" s="3828" t="s">
        <v>580</v>
      </c>
      <c r="L217" s="3822"/>
      <c r="M217" s="3829">
        <v>1.6</v>
      </c>
    </row>
    <row r="218" spans="1:13" ht="45.75" customHeight="1">
      <c r="A218" s="3823" t="s">
        <v>193</v>
      </c>
      <c r="B218" s="4450" t="s">
        <v>633</v>
      </c>
      <c r="C218" s="3901" t="s">
        <v>634</v>
      </c>
      <c r="D218" s="3908" t="s">
        <v>410</v>
      </c>
      <c r="E218" s="3908" t="s">
        <v>210</v>
      </c>
      <c r="F218" s="3908" t="s">
        <v>210</v>
      </c>
      <c r="G218" s="3818"/>
      <c r="H218" s="3819"/>
      <c r="I218" s="3909" t="s">
        <v>131</v>
      </c>
      <c r="J218" s="3821" t="s">
        <v>211</v>
      </c>
      <c r="K218" s="3828" t="s">
        <v>414</v>
      </c>
      <c r="L218" s="3822" t="s">
        <v>133</v>
      </c>
      <c r="M218" s="3829">
        <v>1.6</v>
      </c>
    </row>
    <row r="219" spans="1:13" ht="45.75" customHeight="1">
      <c r="A219" s="3823" t="s">
        <v>207</v>
      </c>
      <c r="B219" s="4450" t="s">
        <v>635</v>
      </c>
      <c r="C219" s="3857" t="s">
        <v>636</v>
      </c>
      <c r="D219" s="3881"/>
      <c r="E219" s="3881"/>
      <c r="F219" s="3881"/>
      <c r="G219" s="3818"/>
      <c r="H219" s="3819">
        <v>42</v>
      </c>
      <c r="I219" s="3860" t="s">
        <v>131</v>
      </c>
      <c r="J219" s="3821" t="s">
        <v>637</v>
      </c>
      <c r="K219" s="3828"/>
      <c r="L219" s="3822" t="s">
        <v>133</v>
      </c>
      <c r="M219" s="3829">
        <v>1.6</v>
      </c>
    </row>
    <row r="220" spans="1:13" ht="45.75" customHeight="1">
      <c r="A220" s="3823" t="s">
        <v>193</v>
      </c>
      <c r="B220" s="4450" t="s">
        <v>635</v>
      </c>
      <c r="C220" s="3857" t="s">
        <v>636</v>
      </c>
      <c r="D220" s="3921"/>
      <c r="E220" s="4357"/>
      <c r="F220" s="3921"/>
      <c r="G220" s="3845"/>
      <c r="H220" s="3846">
        <v>40</v>
      </c>
      <c r="I220" s="3858" t="s">
        <v>131</v>
      </c>
      <c r="J220" s="3848" t="s">
        <v>637</v>
      </c>
      <c r="K220" s="3828"/>
      <c r="L220" s="3822" t="s">
        <v>133</v>
      </c>
      <c r="M220" s="3829">
        <v>1.7</v>
      </c>
    </row>
    <row r="221" spans="1:13" ht="45.75" customHeight="1">
      <c r="A221" s="3823" t="s">
        <v>207</v>
      </c>
      <c r="B221" s="4450" t="s">
        <v>638</v>
      </c>
      <c r="C221" s="3857" t="s">
        <v>639</v>
      </c>
      <c r="D221" s="3881" t="s">
        <v>106</v>
      </c>
      <c r="E221" s="3881"/>
      <c r="F221" s="3881"/>
      <c r="G221" s="3818"/>
      <c r="H221" s="3819"/>
      <c r="I221" s="3860" t="s">
        <v>131</v>
      </c>
      <c r="J221" s="3821" t="s">
        <v>637</v>
      </c>
      <c r="K221" s="3828"/>
      <c r="L221" s="3822" t="s">
        <v>133</v>
      </c>
      <c r="M221" s="3829">
        <v>1.6</v>
      </c>
    </row>
    <row r="222" spans="1:13" ht="45.75" customHeight="1">
      <c r="A222" s="3823" t="s">
        <v>193</v>
      </c>
      <c r="B222" s="4450" t="s">
        <v>638</v>
      </c>
      <c r="C222" s="3857" t="s">
        <v>639</v>
      </c>
      <c r="D222" s="3881"/>
      <c r="E222" s="3881"/>
      <c r="F222" s="3836"/>
      <c r="G222" s="3818"/>
      <c r="H222" s="3819">
        <v>41</v>
      </c>
      <c r="I222" s="3860" t="s">
        <v>131</v>
      </c>
      <c r="J222" s="3821" t="s">
        <v>637</v>
      </c>
      <c r="K222" s="3828"/>
      <c r="L222" s="3822" t="s">
        <v>133</v>
      </c>
      <c r="M222" s="3829">
        <v>1.7</v>
      </c>
    </row>
    <row r="223" spans="1:13" ht="45.75" customHeight="1">
      <c r="A223" s="3823" t="s">
        <v>149</v>
      </c>
      <c r="B223" s="3934" t="s">
        <v>640</v>
      </c>
      <c r="C223" s="3857" t="s">
        <v>641</v>
      </c>
      <c r="D223" s="3881" t="s">
        <v>238</v>
      </c>
      <c r="E223" s="3881"/>
      <c r="F223" s="3881"/>
      <c r="G223" s="3818"/>
      <c r="H223" s="3819">
        <v>42</v>
      </c>
      <c r="I223" s="3860" t="s">
        <v>153</v>
      </c>
      <c r="J223" s="3821" t="s">
        <v>254</v>
      </c>
      <c r="K223" s="3828"/>
      <c r="L223" s="3822" t="s">
        <v>133</v>
      </c>
      <c r="M223" s="3829">
        <v>1.6</v>
      </c>
    </row>
    <row r="224" spans="1:13" ht="45.75" customHeight="1">
      <c r="A224" s="3823" t="s">
        <v>149</v>
      </c>
      <c r="B224" s="4450" t="s">
        <v>585</v>
      </c>
      <c r="C224" s="3857" t="s">
        <v>586</v>
      </c>
      <c r="D224" s="3881"/>
      <c r="E224" s="3881" t="s">
        <v>152</v>
      </c>
      <c r="F224" s="3881"/>
      <c r="G224" s="3818"/>
      <c r="H224" s="3819">
        <v>36</v>
      </c>
      <c r="I224" s="3860" t="s">
        <v>153</v>
      </c>
      <c r="J224" s="3821" t="s">
        <v>254</v>
      </c>
      <c r="K224" s="3856" t="s">
        <v>155</v>
      </c>
      <c r="L224" s="3822" t="s">
        <v>133</v>
      </c>
      <c r="M224" s="3829">
        <v>3.5</v>
      </c>
    </row>
    <row r="225" spans="1:13" ht="45.75" customHeight="1">
      <c r="A225" s="3823" t="s">
        <v>149</v>
      </c>
      <c r="B225" s="4450" t="s">
        <v>642</v>
      </c>
      <c r="C225" s="3857" t="s">
        <v>643</v>
      </c>
      <c r="D225" s="3881" t="s">
        <v>238</v>
      </c>
      <c r="E225" s="3881" t="s">
        <v>152</v>
      </c>
      <c r="F225" s="3881"/>
      <c r="G225" s="3818"/>
      <c r="H225" s="3819">
        <v>40</v>
      </c>
      <c r="I225" s="3860" t="s">
        <v>153</v>
      </c>
      <c r="J225" s="3821" t="s">
        <v>254</v>
      </c>
      <c r="K225" s="3856" t="s">
        <v>155</v>
      </c>
      <c r="L225" s="3822" t="s">
        <v>133</v>
      </c>
      <c r="M225" s="3829">
        <v>3.5</v>
      </c>
    </row>
    <row r="226" spans="1:13" ht="45.75" customHeight="1">
      <c r="A226" s="3823" t="s">
        <v>221</v>
      </c>
      <c r="B226" s="4450" t="s">
        <v>644</v>
      </c>
      <c r="C226" s="3901" t="s">
        <v>645</v>
      </c>
      <c r="D226" s="3908" t="s">
        <v>152</v>
      </c>
      <c r="E226" s="3908" t="s">
        <v>152</v>
      </c>
      <c r="F226" s="3908"/>
      <c r="G226" s="3818"/>
      <c r="H226" s="3819">
        <v>40</v>
      </c>
      <c r="I226" s="3909" t="s">
        <v>242</v>
      </c>
      <c r="J226" s="3821" t="s">
        <v>268</v>
      </c>
      <c r="K226" s="3863"/>
      <c r="L226" s="3822" t="s">
        <v>133</v>
      </c>
      <c r="M226" s="3829">
        <v>1.6</v>
      </c>
    </row>
    <row r="227" spans="1:13" ht="45.75" customHeight="1">
      <c r="A227" s="3823" t="s">
        <v>160</v>
      </c>
      <c r="B227" s="4450" t="s">
        <v>644</v>
      </c>
      <c r="C227" s="3857" t="s">
        <v>645</v>
      </c>
      <c r="D227" s="3881" t="s">
        <v>152</v>
      </c>
      <c r="E227" s="3881" t="s">
        <v>152</v>
      </c>
      <c r="F227" s="3881"/>
      <c r="G227" s="3818"/>
      <c r="H227" s="3819">
        <v>37</v>
      </c>
      <c r="I227" s="3860" t="s">
        <v>242</v>
      </c>
      <c r="J227" s="3821" t="s">
        <v>268</v>
      </c>
      <c r="K227" s="3843" t="s">
        <v>646</v>
      </c>
      <c r="L227" s="3822" t="s">
        <v>133</v>
      </c>
      <c r="M227" s="3829">
        <v>1.6</v>
      </c>
    </row>
    <row r="228" spans="1:13" ht="45.75" customHeight="1">
      <c r="A228" s="3823" t="s">
        <v>259</v>
      </c>
      <c r="B228" s="3827" t="s">
        <v>647</v>
      </c>
      <c r="C228" s="3898" t="s">
        <v>648</v>
      </c>
      <c r="D228" s="3899" t="s">
        <v>165</v>
      </c>
      <c r="E228" s="3899" t="s">
        <v>262</v>
      </c>
      <c r="F228" s="3899"/>
      <c r="G228" s="3818"/>
      <c r="H228" s="3819">
        <v>52</v>
      </c>
      <c r="I228" s="3900" t="s">
        <v>418</v>
      </c>
      <c r="J228" s="3821" t="s">
        <v>649</v>
      </c>
      <c r="K228" s="3828" t="s">
        <v>420</v>
      </c>
      <c r="L228" s="3821" t="s">
        <v>650</v>
      </c>
      <c r="M228" s="3829">
        <v>4.8</v>
      </c>
    </row>
    <row r="229" spans="1:13" ht="45.75" customHeight="1">
      <c r="A229" s="3823" t="s">
        <v>203</v>
      </c>
      <c r="B229" s="4450" t="s">
        <v>651</v>
      </c>
      <c r="C229" s="3901" t="s">
        <v>652</v>
      </c>
      <c r="D229" s="3908" t="s">
        <v>198</v>
      </c>
      <c r="E229" s="3908" t="s">
        <v>152</v>
      </c>
      <c r="F229" s="3908" t="s">
        <v>152</v>
      </c>
      <c r="G229" s="3818"/>
      <c r="H229" s="3819"/>
      <c r="I229" s="3909" t="s">
        <v>393</v>
      </c>
      <c r="J229" s="3821" t="s">
        <v>243</v>
      </c>
      <c r="K229" s="3828" t="s">
        <v>201</v>
      </c>
      <c r="L229" s="3822" t="s">
        <v>133</v>
      </c>
      <c r="M229" s="3829">
        <v>2.8</v>
      </c>
    </row>
    <row r="230" spans="1:13" ht="45.75" customHeight="1">
      <c r="A230" s="3823" t="s">
        <v>128</v>
      </c>
      <c r="B230" s="4450" t="s">
        <v>651</v>
      </c>
      <c r="C230" s="3857" t="s">
        <v>652</v>
      </c>
      <c r="D230" s="3921" t="s">
        <v>198</v>
      </c>
      <c r="E230" s="3921" t="s">
        <v>152</v>
      </c>
      <c r="F230" s="3921" t="s">
        <v>152</v>
      </c>
      <c r="G230" s="3845"/>
      <c r="H230" s="3846"/>
      <c r="I230" s="3858" t="s">
        <v>393</v>
      </c>
      <c r="J230" s="3848" t="s">
        <v>243</v>
      </c>
      <c r="K230" s="3828" t="s">
        <v>202</v>
      </c>
      <c r="L230" s="3822" t="s">
        <v>133</v>
      </c>
      <c r="M230" s="3829">
        <v>2.8</v>
      </c>
    </row>
    <row r="231" spans="1:13" ht="45.75" customHeight="1">
      <c r="A231" s="3823" t="s">
        <v>156</v>
      </c>
      <c r="B231" s="4450" t="s">
        <v>223</v>
      </c>
      <c r="C231" s="3857" t="s">
        <v>653</v>
      </c>
      <c r="D231" s="3881"/>
      <c r="E231" s="3881"/>
      <c r="F231" s="3881"/>
      <c r="G231" s="3818"/>
      <c r="H231" s="3819">
        <v>40</v>
      </c>
      <c r="I231" s="3860" t="s">
        <v>242</v>
      </c>
      <c r="J231" s="3821" t="s">
        <v>268</v>
      </c>
      <c r="K231" s="3828"/>
      <c r="L231" s="3822" t="s">
        <v>133</v>
      </c>
      <c r="M231" s="3829">
        <v>1.6</v>
      </c>
    </row>
    <row r="232" spans="1:13" ht="45.75" customHeight="1">
      <c r="A232" s="3823" t="s">
        <v>221</v>
      </c>
      <c r="B232" s="4450" t="s">
        <v>223</v>
      </c>
      <c r="C232" s="3901" t="s">
        <v>653</v>
      </c>
      <c r="D232" s="3908"/>
      <c r="E232" s="3908"/>
      <c r="F232" s="3908"/>
      <c r="G232" s="3818"/>
      <c r="H232" s="3819">
        <v>37</v>
      </c>
      <c r="I232" s="3909" t="s">
        <v>242</v>
      </c>
      <c r="J232" s="3821" t="s">
        <v>268</v>
      </c>
      <c r="K232" s="3828"/>
      <c r="L232" s="3822" t="s">
        <v>133</v>
      </c>
      <c r="M232" s="3829">
        <v>1.6</v>
      </c>
    </row>
    <row r="233" spans="1:13" ht="45.75" customHeight="1">
      <c r="A233" s="3823" t="s">
        <v>193</v>
      </c>
      <c r="B233" s="4450" t="s">
        <v>654</v>
      </c>
      <c r="C233" s="3901" t="s">
        <v>655</v>
      </c>
      <c r="D233" s="3908" t="s">
        <v>105</v>
      </c>
      <c r="E233" s="3908" t="s">
        <v>210</v>
      </c>
      <c r="F233" s="3908" t="s">
        <v>210</v>
      </c>
      <c r="G233" s="3818"/>
      <c r="H233" s="3819"/>
      <c r="I233" s="3909" t="s">
        <v>131</v>
      </c>
      <c r="J233" s="3821" t="s">
        <v>229</v>
      </c>
      <c r="K233" s="3828"/>
      <c r="L233" s="3822" t="s">
        <v>133</v>
      </c>
      <c r="M233" s="3829">
        <v>1.6</v>
      </c>
    </row>
    <row r="234" spans="1:13" ht="45.75" customHeight="1">
      <c r="A234" s="3823" t="s">
        <v>203</v>
      </c>
      <c r="B234" s="4450" t="s">
        <v>654</v>
      </c>
      <c r="C234" s="3901" t="s">
        <v>655</v>
      </c>
      <c r="D234" s="3920" t="s">
        <v>105</v>
      </c>
      <c r="E234" s="3920" t="s">
        <v>210</v>
      </c>
      <c r="F234" s="3920" t="s">
        <v>210</v>
      </c>
      <c r="G234" s="3845"/>
      <c r="H234" s="3846"/>
      <c r="I234" s="3910" t="s">
        <v>131</v>
      </c>
      <c r="J234" s="3848" t="s">
        <v>229</v>
      </c>
      <c r="K234" s="3828"/>
      <c r="L234" s="3822" t="s">
        <v>133</v>
      </c>
      <c r="M234" s="3829">
        <v>1.6</v>
      </c>
    </row>
    <row r="235" spans="1:13" ht="45.75" customHeight="1">
      <c r="A235" s="3823" t="s">
        <v>128</v>
      </c>
      <c r="B235" s="3827" t="s">
        <v>656</v>
      </c>
      <c r="C235" s="3901" t="s">
        <v>657</v>
      </c>
      <c r="D235" s="3908"/>
      <c r="E235" s="3908"/>
      <c r="F235" s="3908"/>
      <c r="G235" s="3818"/>
      <c r="H235" s="3819"/>
      <c r="I235" s="3909" t="s">
        <v>131</v>
      </c>
      <c r="J235" s="3821" t="s">
        <v>211</v>
      </c>
      <c r="K235" s="3828"/>
      <c r="L235" s="3822" t="s">
        <v>133</v>
      </c>
      <c r="M235" s="3829">
        <v>1.6</v>
      </c>
    </row>
    <row r="236" spans="1:13" ht="45.75" customHeight="1">
      <c r="A236" s="3823" t="s">
        <v>193</v>
      </c>
      <c r="B236" s="4450" t="s">
        <v>658</v>
      </c>
      <c r="C236" s="3901" t="s">
        <v>659</v>
      </c>
      <c r="D236" s="3920" t="s">
        <v>367</v>
      </c>
      <c r="E236" s="3920" t="s">
        <v>210</v>
      </c>
      <c r="F236" s="3920" t="s">
        <v>210</v>
      </c>
      <c r="G236" s="3845"/>
      <c r="H236" s="3846"/>
      <c r="I236" s="3910" t="s">
        <v>368</v>
      </c>
      <c r="J236" s="3848" t="s">
        <v>369</v>
      </c>
      <c r="K236" s="3828"/>
      <c r="L236" s="3822" t="s">
        <v>133</v>
      </c>
      <c r="M236" s="3829">
        <v>1.6</v>
      </c>
    </row>
    <row r="237" spans="1:13" ht="45.75" customHeight="1">
      <c r="A237" s="3823" t="s">
        <v>193</v>
      </c>
      <c r="B237" s="4450" t="s">
        <v>658</v>
      </c>
      <c r="C237" s="3857" t="s">
        <v>659</v>
      </c>
      <c r="D237" s="3896" t="s">
        <v>367</v>
      </c>
      <c r="E237" s="3920" t="s">
        <v>210</v>
      </c>
      <c r="F237" s="3921" t="s">
        <v>210</v>
      </c>
      <c r="G237" s="3845"/>
      <c r="H237" s="3846"/>
      <c r="I237" s="3858" t="s">
        <v>368</v>
      </c>
      <c r="J237" s="3848" t="s">
        <v>369</v>
      </c>
      <c r="K237" s="4454" t="s">
        <v>514</v>
      </c>
      <c r="L237" s="3822" t="s">
        <v>133</v>
      </c>
      <c r="M237" s="3829">
        <v>1.6</v>
      </c>
    </row>
    <row r="238" spans="1:13" ht="45.75" customHeight="1">
      <c r="A238" s="3823" t="s">
        <v>207</v>
      </c>
      <c r="B238" s="4450" t="s">
        <v>658</v>
      </c>
      <c r="C238" s="3857" t="s">
        <v>659</v>
      </c>
      <c r="D238" s="3916" t="s">
        <v>367</v>
      </c>
      <c r="E238" s="3881" t="s">
        <v>210</v>
      </c>
      <c r="F238" s="3881" t="s">
        <v>210</v>
      </c>
      <c r="G238" s="3818"/>
      <c r="H238" s="3819"/>
      <c r="I238" s="3860" t="s">
        <v>368</v>
      </c>
      <c r="J238" s="3821" t="s">
        <v>369</v>
      </c>
      <c r="K238" s="4454"/>
      <c r="L238" s="3822" t="s">
        <v>133</v>
      </c>
      <c r="M238" s="3829">
        <v>3.9</v>
      </c>
    </row>
    <row r="239" spans="1:13" ht="45.75" customHeight="1">
      <c r="A239" s="3823" t="s">
        <v>128</v>
      </c>
      <c r="B239" s="4450" t="s">
        <v>660</v>
      </c>
      <c r="C239" s="3857" t="s">
        <v>661</v>
      </c>
      <c r="D239" s="3921" t="s">
        <v>603</v>
      </c>
      <c r="E239" s="3921" t="s">
        <v>210</v>
      </c>
      <c r="F239" s="3921" t="s">
        <v>210</v>
      </c>
      <c r="G239" s="3845" t="s">
        <v>152</v>
      </c>
      <c r="H239" s="3846"/>
      <c r="I239" s="3858" t="s">
        <v>368</v>
      </c>
      <c r="J239" s="3848" t="s">
        <v>369</v>
      </c>
      <c r="K239" s="3828"/>
      <c r="L239" s="3822" t="s">
        <v>133</v>
      </c>
      <c r="M239" s="3829">
        <v>1.6</v>
      </c>
    </row>
    <row r="240" spans="1:13" ht="45.75" customHeight="1">
      <c r="A240" s="3823" t="s">
        <v>203</v>
      </c>
      <c r="B240" s="4450" t="s">
        <v>660</v>
      </c>
      <c r="C240" s="3901" t="s">
        <v>661</v>
      </c>
      <c r="D240" s="3908" t="s">
        <v>662</v>
      </c>
      <c r="E240" s="3908" t="s">
        <v>210</v>
      </c>
      <c r="F240" s="3908" t="s">
        <v>210</v>
      </c>
      <c r="G240" s="3818" t="s">
        <v>152</v>
      </c>
      <c r="H240" s="3819"/>
      <c r="I240" s="3909" t="s">
        <v>368</v>
      </c>
      <c r="J240" s="3821" t="s">
        <v>369</v>
      </c>
      <c r="K240" s="3828" t="s">
        <v>663</v>
      </c>
      <c r="L240" s="3822" t="s">
        <v>133</v>
      </c>
      <c r="M240" s="3829">
        <v>1.6</v>
      </c>
    </row>
    <row r="241" spans="1:13" ht="55.5" customHeight="1">
      <c r="A241" s="3823" t="s">
        <v>582</v>
      </c>
      <c r="B241" s="3827" t="s">
        <v>664</v>
      </c>
      <c r="C241" s="3919" t="s">
        <v>665</v>
      </c>
      <c r="D241" s="3827" t="s">
        <v>165</v>
      </c>
      <c r="E241" s="3888"/>
      <c r="F241" s="3888"/>
      <c r="G241" s="3818"/>
      <c r="H241" s="3819">
        <v>52</v>
      </c>
      <c r="I241" s="3828" t="s">
        <v>299</v>
      </c>
      <c r="J241" s="3821" t="s">
        <v>666</v>
      </c>
      <c r="K241" s="3863" t="s">
        <v>301</v>
      </c>
      <c r="L241" s="3822"/>
      <c r="M241" s="3829">
        <v>1.6</v>
      </c>
    </row>
    <row r="242" spans="1:13" ht="45.75" customHeight="1">
      <c r="A242" s="3823" t="s">
        <v>162</v>
      </c>
      <c r="B242" s="3827" t="s">
        <v>667</v>
      </c>
      <c r="C242" s="3919" t="s">
        <v>668</v>
      </c>
      <c r="D242" s="3827" t="s">
        <v>165</v>
      </c>
      <c r="E242" s="3888" t="s">
        <v>166</v>
      </c>
      <c r="F242" s="3888" t="s">
        <v>152</v>
      </c>
      <c r="G242" s="3818" t="s">
        <v>152</v>
      </c>
      <c r="H242" s="3819">
        <v>42</v>
      </c>
      <c r="I242" s="3889" t="s">
        <v>263</v>
      </c>
      <c r="J242" s="3821" t="s">
        <v>263</v>
      </c>
      <c r="K242" s="3863" t="s">
        <v>301</v>
      </c>
      <c r="L242" s="3822"/>
      <c r="M242" s="3829">
        <v>1.6</v>
      </c>
    </row>
    <row r="243" spans="1:13" ht="45.75" customHeight="1">
      <c r="A243" s="3823" t="s">
        <v>233</v>
      </c>
      <c r="B243" s="4450" t="s">
        <v>669</v>
      </c>
      <c r="C243" s="3857" t="s">
        <v>670</v>
      </c>
      <c r="D243" s="3881"/>
      <c r="E243" s="4021"/>
      <c r="F243" s="4021"/>
      <c r="G243" s="3818"/>
      <c r="H243" s="3819"/>
      <c r="I243" s="3860" t="s">
        <v>153</v>
      </c>
      <c r="J243" s="3821" t="s">
        <v>308</v>
      </c>
      <c r="K243" s="3843" t="s">
        <v>671</v>
      </c>
      <c r="L243" s="3822" t="s">
        <v>133</v>
      </c>
      <c r="M243" s="3829">
        <v>1.6</v>
      </c>
    </row>
    <row r="244" spans="1:13" ht="45.75" customHeight="1">
      <c r="A244" s="3823" t="s">
        <v>149</v>
      </c>
      <c r="B244" s="4450" t="s">
        <v>672</v>
      </c>
      <c r="C244" s="3901" t="s">
        <v>670</v>
      </c>
      <c r="D244" s="3920" t="s">
        <v>232</v>
      </c>
      <c r="E244" s="3940"/>
      <c r="F244" s="3940"/>
      <c r="G244" s="3845"/>
      <c r="H244" s="3846"/>
      <c r="I244" s="3910" t="s">
        <v>153</v>
      </c>
      <c r="J244" s="3848" t="s">
        <v>308</v>
      </c>
      <c r="K244" s="3863" t="s">
        <v>673</v>
      </c>
      <c r="L244" s="3822" t="s">
        <v>133</v>
      </c>
      <c r="M244" s="3829">
        <v>3.3</v>
      </c>
    </row>
    <row r="245" spans="1:13" ht="45.75" customHeight="1">
      <c r="A245" s="4184" t="s">
        <v>191</v>
      </c>
      <c r="B245" s="3824" t="s">
        <v>674</v>
      </c>
      <c r="C245" s="3901" t="s">
        <v>675</v>
      </c>
      <c r="D245" s="3920" t="s">
        <v>194</v>
      </c>
      <c r="E245" s="3904"/>
      <c r="F245" s="4478"/>
      <c r="G245" s="3845"/>
      <c r="H245" s="3846">
        <v>16</v>
      </c>
      <c r="I245" s="4509" t="s">
        <v>487</v>
      </c>
      <c r="J245" s="3848" t="s">
        <v>485</v>
      </c>
      <c r="K245" s="3828" t="s">
        <v>488</v>
      </c>
      <c r="L245" s="3872" t="s">
        <v>489</v>
      </c>
      <c r="M245" s="3829"/>
    </row>
    <row r="246" spans="1:13" ht="45.75" customHeight="1">
      <c r="A246" s="3823" t="s">
        <v>182</v>
      </c>
      <c r="B246" s="3824" t="s">
        <v>674</v>
      </c>
      <c r="C246" s="3901" t="s">
        <v>675</v>
      </c>
      <c r="D246" s="3908" t="s">
        <v>194</v>
      </c>
      <c r="E246" s="3899"/>
      <c r="F246" s="4479"/>
      <c r="G246" s="3818"/>
      <c r="H246" s="3819">
        <v>20</v>
      </c>
      <c r="I246" s="4510" t="s">
        <v>487</v>
      </c>
      <c r="J246" s="3821" t="s">
        <v>485</v>
      </c>
      <c r="K246" s="3828" t="s">
        <v>488</v>
      </c>
      <c r="L246" s="3872" t="s">
        <v>489</v>
      </c>
      <c r="M246" s="3829"/>
    </row>
    <row r="247" spans="1:13" ht="45.75" customHeight="1">
      <c r="A247" s="3823" t="s">
        <v>183</v>
      </c>
      <c r="B247" s="3824" t="s">
        <v>674</v>
      </c>
      <c r="C247" s="3901" t="s">
        <v>675</v>
      </c>
      <c r="D247" s="3920" t="s">
        <v>186</v>
      </c>
      <c r="E247" s="3904"/>
      <c r="F247" s="4478"/>
      <c r="G247" s="3845"/>
      <c r="H247" s="3846"/>
      <c r="I247" s="3905" t="s">
        <v>484</v>
      </c>
      <c r="J247" s="3848" t="s">
        <v>485</v>
      </c>
      <c r="K247" s="3828" t="s">
        <v>580</v>
      </c>
      <c r="L247" s="3872" t="s">
        <v>581</v>
      </c>
      <c r="M247" s="3829"/>
    </row>
    <row r="248" spans="1:13" ht="45.75" customHeight="1">
      <c r="A248" s="3823" t="s">
        <v>203</v>
      </c>
      <c r="B248" s="3827" t="s">
        <v>676</v>
      </c>
      <c r="C248" s="3919" t="s">
        <v>677</v>
      </c>
      <c r="D248" s="3881" t="s">
        <v>408</v>
      </c>
      <c r="E248" s="3888"/>
      <c r="F248" s="3888"/>
      <c r="G248" s="3818"/>
      <c r="H248" s="3819">
        <v>46</v>
      </c>
      <c r="I248" s="3889" t="s">
        <v>518</v>
      </c>
      <c r="J248" s="3821" t="s">
        <v>518</v>
      </c>
      <c r="K248" s="3863" t="s">
        <v>678</v>
      </c>
      <c r="L248" s="3822" t="s">
        <v>133</v>
      </c>
      <c r="M248" s="3829">
        <v>1.6</v>
      </c>
    </row>
    <row r="249" spans="1:13" ht="45.75" customHeight="1">
      <c r="A249" s="3823" t="s">
        <v>193</v>
      </c>
      <c r="B249" s="4450" t="s">
        <v>679</v>
      </c>
      <c r="C249" s="3901" t="s">
        <v>680</v>
      </c>
      <c r="D249" s="3920" t="s">
        <v>367</v>
      </c>
      <c r="E249" s="3921" t="s">
        <v>210</v>
      </c>
      <c r="F249" s="3920" t="s">
        <v>210</v>
      </c>
      <c r="G249" s="3845"/>
      <c r="H249" s="3846"/>
      <c r="I249" s="3910" t="s">
        <v>131</v>
      </c>
      <c r="J249" s="3848" t="s">
        <v>211</v>
      </c>
      <c r="K249" s="3843"/>
      <c r="L249" s="3822" t="s">
        <v>133</v>
      </c>
      <c r="M249" s="3829">
        <v>1.6</v>
      </c>
    </row>
    <row r="250" spans="1:13" ht="45.75" customHeight="1">
      <c r="A250" s="3823" t="s">
        <v>193</v>
      </c>
      <c r="B250" s="4450" t="s">
        <v>679</v>
      </c>
      <c r="C250" s="3857" t="s">
        <v>680</v>
      </c>
      <c r="D250" s="3881" t="s">
        <v>410</v>
      </c>
      <c r="E250" s="3881" t="s">
        <v>210</v>
      </c>
      <c r="F250" s="3881" t="s">
        <v>210</v>
      </c>
      <c r="G250" s="3818"/>
      <c r="H250" s="3819"/>
      <c r="I250" s="3860" t="s">
        <v>131</v>
      </c>
      <c r="J250" s="3821" t="s">
        <v>211</v>
      </c>
      <c r="K250" s="3843" t="s">
        <v>681</v>
      </c>
      <c r="L250" s="3822" t="s">
        <v>133</v>
      </c>
      <c r="M250" s="3829">
        <v>1.6</v>
      </c>
    </row>
    <row r="251" spans="1:13" ht="45.75" customHeight="1">
      <c r="A251" s="4415" t="s">
        <v>145</v>
      </c>
      <c r="B251" s="4511" t="s">
        <v>682</v>
      </c>
      <c r="C251" s="4416" t="s">
        <v>683</v>
      </c>
      <c r="D251" s="4417" t="s">
        <v>147</v>
      </c>
      <c r="E251" s="4512"/>
      <c r="F251" s="4417"/>
      <c r="G251" s="4418"/>
      <c r="H251" s="4419">
        <v>22</v>
      </c>
      <c r="I251" s="4420" t="s">
        <v>143</v>
      </c>
      <c r="J251" s="4421" t="s">
        <v>684</v>
      </c>
      <c r="K251" s="4412" t="s">
        <v>325</v>
      </c>
      <c r="L251" s="4414"/>
      <c r="M251" s="4411">
        <v>1.6</v>
      </c>
    </row>
    <row r="252" spans="1:13" ht="45.75" customHeight="1">
      <c r="A252" s="3823" t="s">
        <v>140</v>
      </c>
      <c r="B252" s="4513" t="s">
        <v>682</v>
      </c>
      <c r="C252" s="3898" t="s">
        <v>683</v>
      </c>
      <c r="D252" s="3904"/>
      <c r="E252" s="4478"/>
      <c r="F252" s="3904"/>
      <c r="G252" s="3845"/>
      <c r="H252" s="3846">
        <v>14</v>
      </c>
      <c r="I252" s="3905" t="s">
        <v>143</v>
      </c>
      <c r="J252" s="3848" t="s">
        <v>684</v>
      </c>
      <c r="K252" s="3937" t="s">
        <v>685</v>
      </c>
      <c r="L252" s="3822"/>
      <c r="M252" s="3829">
        <v>1.6</v>
      </c>
    </row>
    <row r="253" spans="1:13" ht="45.75" customHeight="1">
      <c r="A253" s="3823" t="s">
        <v>347</v>
      </c>
      <c r="B253" s="3824" t="s">
        <v>686</v>
      </c>
      <c r="C253" s="3901" t="s">
        <v>687</v>
      </c>
      <c r="D253" s="3902"/>
      <c r="E253" s="3899"/>
      <c r="F253" s="4479"/>
      <c r="G253" s="3818"/>
      <c r="H253" s="3819">
        <v>7</v>
      </c>
      <c r="I253" s="3900" t="s">
        <v>194</v>
      </c>
      <c r="J253" s="3821" t="s">
        <v>492</v>
      </c>
      <c r="K253" s="3843" t="s">
        <v>688</v>
      </c>
      <c r="L253" s="3872"/>
      <c r="M253" s="3829">
        <v>1.6</v>
      </c>
    </row>
    <row r="254" spans="1:13" ht="55.5" customHeight="1">
      <c r="A254" s="3823" t="s">
        <v>239</v>
      </c>
      <c r="B254" s="4450" t="s">
        <v>689</v>
      </c>
      <c r="C254" s="3913" t="s">
        <v>690</v>
      </c>
      <c r="D254" s="3914"/>
      <c r="E254" s="3914"/>
      <c r="F254" s="3914"/>
      <c r="G254" s="3845"/>
      <c r="H254" s="3846">
        <v>38</v>
      </c>
      <c r="I254" s="3915" t="s">
        <v>281</v>
      </c>
      <c r="J254" s="3848" t="s">
        <v>405</v>
      </c>
      <c r="K254" s="3828"/>
      <c r="L254" s="3872" t="s">
        <v>133</v>
      </c>
      <c r="M254" s="3829">
        <v>1.6</v>
      </c>
    </row>
    <row r="255" spans="1:13" ht="45.75" customHeight="1">
      <c r="A255" s="3823" t="s">
        <v>606</v>
      </c>
      <c r="B255" s="4450" t="s">
        <v>689</v>
      </c>
      <c r="C255" s="3901" t="s">
        <v>690</v>
      </c>
      <c r="D255" s="3920"/>
      <c r="E255" s="3920"/>
      <c r="F255" s="3920"/>
      <c r="G255" s="3845"/>
      <c r="H255" s="3846">
        <v>38</v>
      </c>
      <c r="I255" s="3910" t="s">
        <v>281</v>
      </c>
      <c r="J255" s="3848" t="s">
        <v>405</v>
      </c>
      <c r="K255" s="3828"/>
      <c r="L255" s="3872" t="s">
        <v>133</v>
      </c>
      <c r="M255" s="3829">
        <v>1.6</v>
      </c>
    </row>
    <row r="256" spans="1:13" ht="45.75" customHeight="1">
      <c r="A256" s="3823" t="s">
        <v>203</v>
      </c>
      <c r="B256" s="4450" t="s">
        <v>689</v>
      </c>
      <c r="C256" s="3901" t="s">
        <v>690</v>
      </c>
      <c r="D256" s="3920"/>
      <c r="E256" s="3920"/>
      <c r="F256" s="3920"/>
      <c r="G256" s="3845"/>
      <c r="H256" s="3846"/>
      <c r="I256" s="3910" t="s">
        <v>281</v>
      </c>
      <c r="J256" s="3848" t="s">
        <v>405</v>
      </c>
      <c r="K256" s="3828"/>
      <c r="L256" s="3872" t="s">
        <v>133</v>
      </c>
      <c r="M256" s="3829">
        <v>1.6</v>
      </c>
    </row>
    <row r="257" spans="1:13" ht="45.75" customHeight="1">
      <c r="A257" s="3823" t="s">
        <v>128</v>
      </c>
      <c r="B257" s="4450" t="s">
        <v>689</v>
      </c>
      <c r="C257" s="3901" t="s">
        <v>690</v>
      </c>
      <c r="D257" s="4514"/>
      <c r="E257" s="4514"/>
      <c r="F257" s="4514"/>
      <c r="G257" s="4497"/>
      <c r="H257" s="4515"/>
      <c r="I257" s="4516" t="s">
        <v>281</v>
      </c>
      <c r="J257" s="4499" t="s">
        <v>405</v>
      </c>
      <c r="K257" s="3828"/>
      <c r="L257" s="3872" t="s">
        <v>133</v>
      </c>
      <c r="M257" s="3829">
        <v>1.6</v>
      </c>
    </row>
    <row r="258" spans="1:13" ht="45.75" customHeight="1">
      <c r="A258" s="3823" t="s">
        <v>207</v>
      </c>
      <c r="B258" s="4450" t="s">
        <v>691</v>
      </c>
      <c r="C258" s="3901" t="s">
        <v>692</v>
      </c>
      <c r="D258" s="3908" t="s">
        <v>106</v>
      </c>
      <c r="E258" s="3908" t="s">
        <v>210</v>
      </c>
      <c r="F258" s="3908" t="s">
        <v>210</v>
      </c>
      <c r="G258" s="3818"/>
      <c r="H258" s="3819"/>
      <c r="I258" s="3909" t="s">
        <v>131</v>
      </c>
      <c r="J258" s="3821" t="s">
        <v>229</v>
      </c>
      <c r="K258" s="3828"/>
      <c r="L258" s="3872" t="s">
        <v>133</v>
      </c>
      <c r="M258" s="3829">
        <v>1.6</v>
      </c>
    </row>
    <row r="259" spans="1:13" ht="45.75" customHeight="1">
      <c r="A259" s="3823" t="s">
        <v>145</v>
      </c>
      <c r="B259" s="3827" t="s">
        <v>693</v>
      </c>
      <c r="C259" s="3898" t="s">
        <v>694</v>
      </c>
      <c r="D259" s="3938" t="s">
        <v>695</v>
      </c>
      <c r="E259" s="3899"/>
      <c r="F259" s="3899"/>
      <c r="G259" s="3818"/>
      <c r="H259" s="3819">
        <v>20</v>
      </c>
      <c r="I259" s="3900" t="s">
        <v>696</v>
      </c>
      <c r="J259" s="3821" t="s">
        <v>485</v>
      </c>
      <c r="K259" s="3828" t="s">
        <v>488</v>
      </c>
      <c r="L259" s="3872" t="s">
        <v>697</v>
      </c>
      <c r="M259" s="3829"/>
    </row>
    <row r="260" spans="1:13" ht="45.75" customHeight="1">
      <c r="A260" s="3823" t="s">
        <v>156</v>
      </c>
      <c r="B260" s="3827" t="s">
        <v>693</v>
      </c>
      <c r="C260" s="3898" t="s">
        <v>694</v>
      </c>
      <c r="D260" s="3904" t="s">
        <v>186</v>
      </c>
      <c r="E260" s="3904"/>
      <c r="F260" s="3904"/>
      <c r="G260" s="3845"/>
      <c r="H260" s="3846">
        <v>20</v>
      </c>
      <c r="I260" s="3905" t="s">
        <v>484</v>
      </c>
      <c r="J260" s="3848" t="s">
        <v>485</v>
      </c>
      <c r="K260" s="3828" t="s">
        <v>698</v>
      </c>
      <c r="L260" s="3872"/>
      <c r="M260" s="3829">
        <v>1.6</v>
      </c>
    </row>
    <row r="261" spans="1:13" ht="45.75" customHeight="1">
      <c r="A261" s="3823" t="s">
        <v>193</v>
      </c>
      <c r="B261" s="4450" t="s">
        <v>699</v>
      </c>
      <c r="C261" s="3901" t="s">
        <v>700</v>
      </c>
      <c r="D261" s="3920" t="s">
        <v>410</v>
      </c>
      <c r="E261" s="3920" t="s">
        <v>210</v>
      </c>
      <c r="F261" s="3920" t="s">
        <v>210</v>
      </c>
      <c r="G261" s="3845"/>
      <c r="H261" s="3846"/>
      <c r="I261" s="3910" t="s">
        <v>131</v>
      </c>
      <c r="J261" s="3848" t="s">
        <v>211</v>
      </c>
      <c r="K261" s="3828" t="s">
        <v>414</v>
      </c>
      <c r="L261" s="3872" t="s">
        <v>133</v>
      </c>
      <c r="M261" s="3829">
        <v>1.6</v>
      </c>
    </row>
    <row r="262" spans="1:13" ht="45.75" customHeight="1">
      <c r="A262" s="3823" t="s">
        <v>203</v>
      </c>
      <c r="B262" s="4450" t="s">
        <v>699</v>
      </c>
      <c r="C262" s="3901" t="s">
        <v>700</v>
      </c>
      <c r="D262" s="3920" t="s">
        <v>410</v>
      </c>
      <c r="E262" s="3920" t="s">
        <v>210</v>
      </c>
      <c r="F262" s="3920" t="s">
        <v>210</v>
      </c>
      <c r="G262" s="3845"/>
      <c r="H262" s="3846"/>
      <c r="I262" s="3910" t="s">
        <v>131</v>
      </c>
      <c r="J262" s="3848" t="s">
        <v>211</v>
      </c>
      <c r="K262" s="3828" t="s">
        <v>701</v>
      </c>
      <c r="L262" s="3872" t="s">
        <v>133</v>
      </c>
      <c r="M262" s="3829">
        <v>1.6</v>
      </c>
    </row>
    <row r="263" spans="1:13" ht="45.75" customHeight="1">
      <c r="A263" s="3823" t="s">
        <v>128</v>
      </c>
      <c r="B263" s="4450" t="s">
        <v>699</v>
      </c>
      <c r="C263" s="3901" t="s">
        <v>700</v>
      </c>
      <c r="D263" s="3908" t="s">
        <v>410</v>
      </c>
      <c r="E263" s="3908" t="s">
        <v>210</v>
      </c>
      <c r="F263" s="3908" t="s">
        <v>210</v>
      </c>
      <c r="G263" s="3818"/>
      <c r="H263" s="3819"/>
      <c r="I263" s="3909" t="s">
        <v>131</v>
      </c>
      <c r="J263" s="3821" t="s">
        <v>211</v>
      </c>
      <c r="K263" s="3828" t="s">
        <v>702</v>
      </c>
      <c r="L263" s="3872" t="s">
        <v>133</v>
      </c>
      <c r="M263" s="3829">
        <v>10</v>
      </c>
    </row>
    <row r="264" spans="1:13" ht="45.75" customHeight="1">
      <c r="A264" s="3823" t="s">
        <v>203</v>
      </c>
      <c r="B264" s="4450" t="s">
        <v>703</v>
      </c>
      <c r="C264" s="3901" t="s">
        <v>704</v>
      </c>
      <c r="D264" s="3920" t="s">
        <v>367</v>
      </c>
      <c r="E264" s="3920" t="s">
        <v>210</v>
      </c>
      <c r="F264" s="3920" t="s">
        <v>210</v>
      </c>
      <c r="G264" s="3845"/>
      <c r="H264" s="3846"/>
      <c r="I264" s="3910" t="s">
        <v>131</v>
      </c>
      <c r="J264" s="3848" t="s">
        <v>705</v>
      </c>
      <c r="K264" s="3828"/>
      <c r="L264" s="3872" t="s">
        <v>133</v>
      </c>
      <c r="M264" s="3829">
        <v>1.6</v>
      </c>
    </row>
    <row r="265" spans="1:13" ht="45.75" customHeight="1">
      <c r="A265" s="3823" t="s">
        <v>193</v>
      </c>
      <c r="B265" s="4450" t="s">
        <v>703</v>
      </c>
      <c r="C265" s="3901" t="s">
        <v>704</v>
      </c>
      <c r="D265" s="3914" t="s">
        <v>410</v>
      </c>
      <c r="E265" s="3920" t="s">
        <v>210</v>
      </c>
      <c r="F265" s="3920" t="s">
        <v>210</v>
      </c>
      <c r="G265" s="3845"/>
      <c r="H265" s="3846"/>
      <c r="I265" s="3910" t="s">
        <v>131</v>
      </c>
      <c r="J265" s="3848" t="s">
        <v>705</v>
      </c>
      <c r="K265" s="4454" t="s">
        <v>706</v>
      </c>
      <c r="L265" s="3872" t="s">
        <v>133</v>
      </c>
      <c r="M265" s="3829">
        <v>1.6</v>
      </c>
    </row>
    <row r="266" spans="1:13" ht="45.75" customHeight="1">
      <c r="A266" s="3823" t="s">
        <v>193</v>
      </c>
      <c r="B266" s="4450" t="s">
        <v>703</v>
      </c>
      <c r="C266" s="3857" t="s">
        <v>704</v>
      </c>
      <c r="D266" s="3896" t="s">
        <v>707</v>
      </c>
      <c r="E266" s="3921" t="s">
        <v>210</v>
      </c>
      <c r="F266" s="3921" t="s">
        <v>210</v>
      </c>
      <c r="G266" s="3845"/>
      <c r="H266" s="3846"/>
      <c r="I266" s="3858" t="s">
        <v>131</v>
      </c>
      <c r="J266" s="3848" t="s">
        <v>705</v>
      </c>
      <c r="K266" s="4454"/>
      <c r="L266" s="3872" t="s">
        <v>133</v>
      </c>
      <c r="M266" s="3829">
        <v>10.6</v>
      </c>
    </row>
    <row r="267" spans="1:13" ht="45.75" customHeight="1">
      <c r="A267" s="3823" t="s">
        <v>207</v>
      </c>
      <c r="B267" s="4450" t="s">
        <v>703</v>
      </c>
      <c r="C267" s="3857" t="s">
        <v>704</v>
      </c>
      <c r="D267" s="4055" t="s">
        <v>707</v>
      </c>
      <c r="E267" s="3881" t="s">
        <v>210</v>
      </c>
      <c r="F267" s="3881" t="s">
        <v>210</v>
      </c>
      <c r="G267" s="3818"/>
      <c r="H267" s="3819"/>
      <c r="I267" s="3860" t="s">
        <v>131</v>
      </c>
      <c r="J267" s="3821" t="s">
        <v>705</v>
      </c>
      <c r="K267" s="4454"/>
      <c r="L267" s="3872" t="s">
        <v>133</v>
      </c>
      <c r="M267" s="3829">
        <v>3.9</v>
      </c>
    </row>
    <row r="268" spans="1:13" ht="45.75" customHeight="1">
      <c r="A268" s="3823" t="s">
        <v>306</v>
      </c>
      <c r="B268" s="4450" t="s">
        <v>708</v>
      </c>
      <c r="C268" s="3901" t="s">
        <v>709</v>
      </c>
      <c r="D268" s="3881" t="s">
        <v>710</v>
      </c>
      <c r="E268" s="3908"/>
      <c r="F268" s="3908"/>
      <c r="G268" s="3818"/>
      <c r="H268" s="3819"/>
      <c r="I268" s="3909" t="s">
        <v>153</v>
      </c>
      <c r="J268" s="3821" t="s">
        <v>711</v>
      </c>
      <c r="K268" s="3843" t="s">
        <v>309</v>
      </c>
      <c r="L268" s="3872" t="s">
        <v>133</v>
      </c>
      <c r="M268" s="3829">
        <v>1.6</v>
      </c>
    </row>
    <row r="269" spans="1:13" ht="45.75" customHeight="1">
      <c r="A269" s="3823" t="s">
        <v>618</v>
      </c>
      <c r="B269" s="3939" t="s">
        <v>712</v>
      </c>
      <c r="C269" s="3898" t="s">
        <v>713</v>
      </c>
      <c r="D269" s="3902" t="s">
        <v>165</v>
      </c>
      <c r="E269" s="4479"/>
      <c r="F269" s="3899"/>
      <c r="G269" s="3818"/>
      <c r="H269" s="3819">
        <v>41</v>
      </c>
      <c r="I269" s="3900" t="s">
        <v>329</v>
      </c>
      <c r="J269" s="3821" t="s">
        <v>330</v>
      </c>
      <c r="K269" s="3863" t="s">
        <v>301</v>
      </c>
      <c r="L269" s="3872" t="s">
        <v>133</v>
      </c>
      <c r="M269" s="3829">
        <v>1.6</v>
      </c>
    </row>
    <row r="270" spans="1:13" ht="45.75" customHeight="1">
      <c r="A270" s="3823" t="s">
        <v>183</v>
      </c>
      <c r="B270" s="3824" t="s">
        <v>714</v>
      </c>
      <c r="C270" s="3857" t="s">
        <v>715</v>
      </c>
      <c r="D270" s="3935"/>
      <c r="E270" s="3918"/>
      <c r="F270" s="4493"/>
      <c r="G270" s="3845"/>
      <c r="H270" s="3846">
        <v>37</v>
      </c>
      <c r="I270" s="3936" t="s">
        <v>431</v>
      </c>
      <c r="J270" s="3848" t="s">
        <v>716</v>
      </c>
      <c r="K270" s="3894"/>
      <c r="L270" s="3872"/>
      <c r="M270" s="3829">
        <v>1.6</v>
      </c>
    </row>
    <row r="271" spans="1:13" ht="45.75" customHeight="1">
      <c r="A271" s="3823" t="s">
        <v>193</v>
      </c>
      <c r="B271" s="3824" t="s">
        <v>717</v>
      </c>
      <c r="C271" s="3857" t="s">
        <v>718</v>
      </c>
      <c r="D271" s="3935" t="s">
        <v>105</v>
      </c>
      <c r="E271" s="3918" t="s">
        <v>210</v>
      </c>
      <c r="F271" s="4493" t="s">
        <v>210</v>
      </c>
      <c r="G271" s="3845"/>
      <c r="H271" s="3846"/>
      <c r="I271" s="3936" t="s">
        <v>368</v>
      </c>
      <c r="J271" s="3848" t="s">
        <v>369</v>
      </c>
      <c r="K271" s="3894"/>
      <c r="L271" s="3872" t="s">
        <v>133</v>
      </c>
      <c r="M271" s="3829">
        <v>1.6</v>
      </c>
    </row>
    <row r="272" spans="1:13" ht="45.75" customHeight="1">
      <c r="A272" s="3823" t="s">
        <v>193</v>
      </c>
      <c r="B272" s="4450" t="s">
        <v>717</v>
      </c>
      <c r="C272" s="3901" t="s">
        <v>718</v>
      </c>
      <c r="D272" s="3921" t="s">
        <v>638</v>
      </c>
      <c r="E272" s="3940" t="s">
        <v>210</v>
      </c>
      <c r="F272" s="3940" t="s">
        <v>210</v>
      </c>
      <c r="G272" s="3845"/>
      <c r="H272" s="3846"/>
      <c r="I272" s="3910" t="s">
        <v>368</v>
      </c>
      <c r="J272" s="3848" t="s">
        <v>369</v>
      </c>
      <c r="K272" s="3843" t="s">
        <v>719</v>
      </c>
      <c r="L272" s="3872" t="s">
        <v>133</v>
      </c>
      <c r="M272" s="3829">
        <v>2.4</v>
      </c>
    </row>
    <row r="273" spans="1:13" ht="45.75" customHeight="1">
      <c r="A273" s="3823" t="s">
        <v>203</v>
      </c>
      <c r="B273" s="4450" t="s">
        <v>717</v>
      </c>
      <c r="C273" s="3901" t="s">
        <v>718</v>
      </c>
      <c r="D273" s="3921" t="s">
        <v>105</v>
      </c>
      <c r="E273" s="3940" t="s">
        <v>210</v>
      </c>
      <c r="F273" s="3940" t="s">
        <v>210</v>
      </c>
      <c r="G273" s="3845"/>
      <c r="H273" s="3846"/>
      <c r="I273" s="3910" t="s">
        <v>368</v>
      </c>
      <c r="J273" s="3848" t="s">
        <v>369</v>
      </c>
      <c r="K273" s="3828"/>
      <c r="L273" s="3872" t="s">
        <v>133</v>
      </c>
      <c r="M273" s="3829">
        <v>1.6</v>
      </c>
    </row>
    <row r="274" spans="1:13" ht="45.75" customHeight="1">
      <c r="A274" s="3823" t="s">
        <v>296</v>
      </c>
      <c r="B274" s="3827" t="s">
        <v>720</v>
      </c>
      <c r="C274" s="3898" t="s">
        <v>721</v>
      </c>
      <c r="D274" s="3888" t="s">
        <v>165</v>
      </c>
      <c r="E274" s="3899"/>
      <c r="F274" s="3899" t="s">
        <v>152</v>
      </c>
      <c r="G274" s="3818"/>
      <c r="H274" s="3819">
        <v>50</v>
      </c>
      <c r="I274" s="3900" t="s">
        <v>299</v>
      </c>
      <c r="J274" s="3821" t="s">
        <v>300</v>
      </c>
      <c r="K274" s="3863" t="s">
        <v>722</v>
      </c>
      <c r="L274" s="3822" t="s">
        <v>302</v>
      </c>
      <c r="M274" s="3829">
        <v>8.1</v>
      </c>
    </row>
    <row r="275" spans="1:13" ht="45.75" customHeight="1">
      <c r="A275" s="3823" t="s">
        <v>233</v>
      </c>
      <c r="B275" s="4450" t="s">
        <v>723</v>
      </c>
      <c r="C275" s="3901" t="s">
        <v>724</v>
      </c>
      <c r="D275" s="3921"/>
      <c r="E275" s="3920" t="s">
        <v>152</v>
      </c>
      <c r="F275" s="3920"/>
      <c r="G275" s="3845"/>
      <c r="H275" s="3846">
        <v>40</v>
      </c>
      <c r="I275" s="3910" t="s">
        <v>153</v>
      </c>
      <c r="J275" s="3848" t="s">
        <v>254</v>
      </c>
      <c r="K275" s="4166" t="s">
        <v>255</v>
      </c>
      <c r="L275" s="3872" t="s">
        <v>133</v>
      </c>
      <c r="M275" s="3829">
        <v>3.4</v>
      </c>
    </row>
    <row r="276" spans="1:13" ht="45.75" customHeight="1">
      <c r="A276" s="3823" t="s">
        <v>149</v>
      </c>
      <c r="B276" s="4450" t="s">
        <v>725</v>
      </c>
      <c r="C276" s="3901" t="s">
        <v>724</v>
      </c>
      <c r="D276" s="3881" t="s">
        <v>238</v>
      </c>
      <c r="E276" s="3908" t="s">
        <v>152</v>
      </c>
      <c r="F276" s="3908"/>
      <c r="G276" s="3818"/>
      <c r="H276" s="3819">
        <v>46</v>
      </c>
      <c r="I276" s="3909" t="s">
        <v>153</v>
      </c>
      <c r="J276" s="3821" t="s">
        <v>254</v>
      </c>
      <c r="K276" s="3843" t="s">
        <v>726</v>
      </c>
      <c r="L276" s="3872" t="s">
        <v>133</v>
      </c>
      <c r="M276" s="3829">
        <v>3.4</v>
      </c>
    </row>
    <row r="277" spans="1:13" ht="45.75" customHeight="1">
      <c r="A277" s="3823" t="s">
        <v>306</v>
      </c>
      <c r="B277" s="3827" t="s">
        <v>727</v>
      </c>
      <c r="C277" s="3901" t="s">
        <v>728</v>
      </c>
      <c r="D277" s="3921"/>
      <c r="E277" s="3920"/>
      <c r="F277" s="3920"/>
      <c r="G277" s="3845"/>
      <c r="H277" s="3846">
        <v>40</v>
      </c>
      <c r="I277" s="3910" t="s">
        <v>153</v>
      </c>
      <c r="J277" s="3848" t="s">
        <v>254</v>
      </c>
      <c r="K277" s="3828" t="s">
        <v>729</v>
      </c>
      <c r="L277" s="3872" t="s">
        <v>133</v>
      </c>
      <c r="M277" s="3829">
        <v>1.6</v>
      </c>
    </row>
    <row r="278" spans="1:13" ht="45.75" customHeight="1">
      <c r="A278" s="3823" t="s">
        <v>149</v>
      </c>
      <c r="B278" s="3827" t="s">
        <v>727</v>
      </c>
      <c r="C278" s="3901" t="s">
        <v>728</v>
      </c>
      <c r="D278" s="3881"/>
      <c r="E278" s="3908"/>
      <c r="F278" s="3908"/>
      <c r="G278" s="3818"/>
      <c r="H278" s="3819">
        <v>37</v>
      </c>
      <c r="I278" s="3837" t="s">
        <v>153</v>
      </c>
      <c r="J278" s="3821" t="s">
        <v>254</v>
      </c>
      <c r="K278" s="3828" t="s">
        <v>730</v>
      </c>
      <c r="L278" s="3872" t="s">
        <v>133</v>
      </c>
      <c r="M278" s="3829">
        <v>1.6</v>
      </c>
    </row>
    <row r="279" spans="1:13" ht="45.75" customHeight="1">
      <c r="A279" s="3823" t="s">
        <v>183</v>
      </c>
      <c r="B279" s="3824" t="s">
        <v>731</v>
      </c>
      <c r="C279" s="3901" t="s">
        <v>732</v>
      </c>
      <c r="D279" s="3935"/>
      <c r="E279" s="3904"/>
      <c r="F279" s="4478"/>
      <c r="G279" s="3845"/>
      <c r="H279" s="3846">
        <v>40</v>
      </c>
      <c r="I279" s="3905" t="s">
        <v>431</v>
      </c>
      <c r="J279" s="3848" t="s">
        <v>716</v>
      </c>
      <c r="K279" s="3894"/>
      <c r="L279" s="3872"/>
      <c r="M279" s="3829">
        <v>1.6</v>
      </c>
    </row>
    <row r="280" spans="1:13" ht="45.75" customHeight="1">
      <c r="A280" s="3823" t="s">
        <v>183</v>
      </c>
      <c r="B280" s="3824" t="s">
        <v>733</v>
      </c>
      <c r="C280" s="3901" t="s">
        <v>734</v>
      </c>
      <c r="D280" s="3907"/>
      <c r="E280" s="3899"/>
      <c r="F280" s="4479"/>
      <c r="G280" s="3818"/>
      <c r="H280" s="3819">
        <v>35</v>
      </c>
      <c r="I280" s="3900" t="s">
        <v>431</v>
      </c>
      <c r="J280" s="3821" t="s">
        <v>716</v>
      </c>
      <c r="K280" s="3894"/>
      <c r="L280" s="3872"/>
      <c r="M280" s="3829">
        <v>1.6</v>
      </c>
    </row>
    <row r="281" spans="1:13" ht="45.75" customHeight="1">
      <c r="A281" s="3823" t="s">
        <v>183</v>
      </c>
      <c r="B281" s="3824" t="s">
        <v>735</v>
      </c>
      <c r="C281" s="3901" t="s">
        <v>736</v>
      </c>
      <c r="D281" s="3935"/>
      <c r="E281" s="3904"/>
      <c r="F281" s="4478"/>
      <c r="G281" s="3845"/>
      <c r="H281" s="3846"/>
      <c r="I281" s="3905" t="s">
        <v>431</v>
      </c>
      <c r="J281" s="3848" t="s">
        <v>716</v>
      </c>
      <c r="K281" s="3843" t="s">
        <v>737</v>
      </c>
      <c r="L281" s="3872"/>
      <c r="M281" s="3829">
        <v>5.2</v>
      </c>
    </row>
    <row r="282" spans="1:13" ht="45.75" customHeight="1">
      <c r="A282" s="3823" t="s">
        <v>183</v>
      </c>
      <c r="B282" s="3824" t="s">
        <v>735</v>
      </c>
      <c r="C282" s="3901" t="s">
        <v>736</v>
      </c>
      <c r="D282" s="3907"/>
      <c r="E282" s="3899"/>
      <c r="F282" s="4479"/>
      <c r="G282" s="3818"/>
      <c r="H282" s="3819"/>
      <c r="I282" s="3900" t="s">
        <v>431</v>
      </c>
      <c r="J282" s="3821" t="s">
        <v>716</v>
      </c>
      <c r="K282" s="3941" t="s">
        <v>738</v>
      </c>
      <c r="L282" s="3872"/>
      <c r="M282" s="3829">
        <v>1.6</v>
      </c>
    </row>
    <row r="283" spans="1:13" ht="45.75" customHeight="1">
      <c r="A283" s="3823" t="s">
        <v>149</v>
      </c>
      <c r="B283" s="4450" t="s">
        <v>739</v>
      </c>
      <c r="C283" s="3901" t="s">
        <v>740</v>
      </c>
      <c r="D283" s="3881" t="s">
        <v>238</v>
      </c>
      <c r="E283" s="3908" t="s">
        <v>152</v>
      </c>
      <c r="F283" s="3908"/>
      <c r="G283" s="3818"/>
      <c r="H283" s="3819">
        <v>44</v>
      </c>
      <c r="I283" s="3909" t="s">
        <v>153</v>
      </c>
      <c r="J283" s="3821" t="s">
        <v>254</v>
      </c>
      <c r="K283" s="3863"/>
      <c r="L283" s="3872" t="s">
        <v>133</v>
      </c>
      <c r="M283" s="3829">
        <v>1.6</v>
      </c>
    </row>
    <row r="284" spans="1:13" ht="45.75" customHeight="1">
      <c r="A284" s="3823" t="s">
        <v>377</v>
      </c>
      <c r="B284" s="3853" t="s">
        <v>741</v>
      </c>
      <c r="C284" s="3898" t="s">
        <v>742</v>
      </c>
      <c r="D284" s="3907" t="s">
        <v>165</v>
      </c>
      <c r="E284" s="3899"/>
      <c r="F284" s="4479"/>
      <c r="G284" s="3818"/>
      <c r="H284" s="3819"/>
      <c r="I284" s="3900" t="s">
        <v>329</v>
      </c>
      <c r="J284" s="3821" t="s">
        <v>330</v>
      </c>
      <c r="K284" s="3828" t="s">
        <v>743</v>
      </c>
      <c r="L284" s="3822"/>
      <c r="M284" s="3942" t="s">
        <v>463</v>
      </c>
    </row>
    <row r="285" spans="1:13" ht="45.75" customHeight="1">
      <c r="A285" s="3823" t="s">
        <v>140</v>
      </c>
      <c r="B285" s="3827" t="s">
        <v>744</v>
      </c>
      <c r="C285" s="3898" t="s">
        <v>745</v>
      </c>
      <c r="D285" s="3918"/>
      <c r="E285" s="3904"/>
      <c r="F285" s="3904"/>
      <c r="G285" s="3845"/>
      <c r="H285" s="3846">
        <v>12</v>
      </c>
      <c r="I285" s="3905" t="s">
        <v>143</v>
      </c>
      <c r="J285" s="3848" t="s">
        <v>144</v>
      </c>
      <c r="K285" s="3828" t="s">
        <v>746</v>
      </c>
      <c r="L285" s="3872"/>
      <c r="M285" s="3829">
        <v>1.6</v>
      </c>
    </row>
    <row r="286" spans="1:13" ht="54" customHeight="1">
      <c r="A286" s="3823" t="s">
        <v>145</v>
      </c>
      <c r="B286" s="3827" t="s">
        <v>747</v>
      </c>
      <c r="C286" s="3898" t="s">
        <v>745</v>
      </c>
      <c r="D286" s="3888" t="s">
        <v>147</v>
      </c>
      <c r="E286" s="3899"/>
      <c r="F286" s="3899"/>
      <c r="G286" s="3818"/>
      <c r="H286" s="3819">
        <v>21</v>
      </c>
      <c r="I286" s="3900" t="s">
        <v>143</v>
      </c>
      <c r="J286" s="3821" t="s">
        <v>144</v>
      </c>
      <c r="K286" s="3828" t="s">
        <v>748</v>
      </c>
      <c r="L286" s="3872"/>
      <c r="M286" s="3829"/>
    </row>
    <row r="287" spans="1:13" ht="45.75" customHeight="1">
      <c r="A287" s="3823" t="s">
        <v>149</v>
      </c>
      <c r="B287" s="4450" t="s">
        <v>749</v>
      </c>
      <c r="C287" s="3901" t="s">
        <v>750</v>
      </c>
      <c r="D287" s="3921" t="s">
        <v>219</v>
      </c>
      <c r="E287" s="3920"/>
      <c r="F287" s="3920"/>
      <c r="G287" s="3845"/>
      <c r="H287" s="3846"/>
      <c r="I287" s="3910" t="s">
        <v>188</v>
      </c>
      <c r="J287" s="3848" t="s">
        <v>174</v>
      </c>
      <c r="K287" s="3863" t="s">
        <v>155</v>
      </c>
      <c r="L287" s="3872" t="s">
        <v>133</v>
      </c>
      <c r="M287" s="3829">
        <v>1.6</v>
      </c>
    </row>
    <row r="288" spans="1:13" ht="45.75" customHeight="1">
      <c r="A288" s="3823" t="s">
        <v>221</v>
      </c>
      <c r="B288" s="4448" t="s">
        <v>749</v>
      </c>
      <c r="C288" s="3901" t="s">
        <v>750</v>
      </c>
      <c r="D288" s="3921" t="s">
        <v>223</v>
      </c>
      <c r="E288" s="3920"/>
      <c r="F288" s="3920"/>
      <c r="G288" s="3845"/>
      <c r="H288" s="3846">
        <v>42</v>
      </c>
      <c r="I288" s="3910" t="s">
        <v>188</v>
      </c>
      <c r="J288" s="3848" t="s">
        <v>174</v>
      </c>
      <c r="K288" s="3828" t="s">
        <v>360</v>
      </c>
      <c r="L288" s="3872" t="s">
        <v>133</v>
      </c>
      <c r="M288" s="3829">
        <v>1.3</v>
      </c>
    </row>
    <row r="289" spans="1:13" ht="45.75" customHeight="1">
      <c r="A289" s="3823" t="s">
        <v>156</v>
      </c>
      <c r="B289" s="4450" t="s">
        <v>749</v>
      </c>
      <c r="C289" s="3901" t="s">
        <v>750</v>
      </c>
      <c r="D289" s="4429" t="s">
        <v>158</v>
      </c>
      <c r="E289" s="3908"/>
      <c r="F289" s="3908"/>
      <c r="G289" s="3818"/>
      <c r="H289" s="3819">
        <v>42</v>
      </c>
      <c r="I289" s="3909" t="s">
        <v>188</v>
      </c>
      <c r="J289" s="3821" t="s">
        <v>174</v>
      </c>
      <c r="K289" s="3843" t="s">
        <v>361</v>
      </c>
      <c r="L289" s="3872" t="s">
        <v>133</v>
      </c>
      <c r="M289" s="3829">
        <v>1.3</v>
      </c>
    </row>
    <row r="290" spans="1:13" ht="45.75" customHeight="1">
      <c r="A290" s="3823" t="s">
        <v>140</v>
      </c>
      <c r="B290" s="3827" t="s">
        <v>751</v>
      </c>
      <c r="C290" s="3919" t="s">
        <v>752</v>
      </c>
      <c r="D290" s="3918" t="s">
        <v>214</v>
      </c>
      <c r="E290" s="3918"/>
      <c r="F290" s="3918"/>
      <c r="G290" s="3845"/>
      <c r="H290" s="3846">
        <v>21</v>
      </c>
      <c r="I290" s="3905" t="s">
        <v>143</v>
      </c>
      <c r="J290" s="3848" t="s">
        <v>174</v>
      </c>
      <c r="K290" s="3843"/>
      <c r="L290" s="3872"/>
      <c r="M290" s="3829">
        <v>1.6</v>
      </c>
    </row>
    <row r="291" spans="1:13" ht="45.75" customHeight="1">
      <c r="A291" s="3823" t="s">
        <v>753</v>
      </c>
      <c r="B291" s="4473" t="s">
        <v>754</v>
      </c>
      <c r="C291" s="4455" t="s">
        <v>755</v>
      </c>
      <c r="D291" s="4517" t="s">
        <v>194</v>
      </c>
      <c r="E291" s="4478"/>
      <c r="F291" s="4478"/>
      <c r="G291" s="3845"/>
      <c r="H291" s="3846"/>
      <c r="I291" s="3905" t="s">
        <v>484</v>
      </c>
      <c r="J291" s="4460" t="s">
        <v>485</v>
      </c>
      <c r="K291" s="3828"/>
      <c r="L291" s="3872"/>
      <c r="M291" s="3829">
        <v>1.6</v>
      </c>
    </row>
    <row r="292" spans="1:13" ht="45.75" customHeight="1">
      <c r="A292" s="3823" t="s">
        <v>183</v>
      </c>
      <c r="B292" s="3824" t="s">
        <v>754</v>
      </c>
      <c r="C292" s="3825" t="s">
        <v>755</v>
      </c>
      <c r="D292" s="3866" t="s">
        <v>194</v>
      </c>
      <c r="E292" s="3867"/>
      <c r="F292" s="4449"/>
      <c r="G292" s="3845"/>
      <c r="H292" s="3846">
        <v>26</v>
      </c>
      <c r="I292" s="3854" t="s">
        <v>484</v>
      </c>
      <c r="J292" s="3848" t="s">
        <v>485</v>
      </c>
      <c r="K292" s="3828"/>
      <c r="L292" s="3872"/>
      <c r="M292" s="3829">
        <v>1.6</v>
      </c>
    </row>
    <row r="293" spans="1:13" ht="45.75" customHeight="1">
      <c r="A293" s="3823" t="s">
        <v>193</v>
      </c>
      <c r="B293" s="3824" t="s">
        <v>754</v>
      </c>
      <c r="C293" s="3825" t="s">
        <v>755</v>
      </c>
      <c r="D293" s="3866" t="s">
        <v>194</v>
      </c>
      <c r="E293" s="3867"/>
      <c r="F293" s="4449"/>
      <c r="G293" s="3845"/>
      <c r="H293" s="3846">
        <v>26</v>
      </c>
      <c r="I293" s="3854" t="s">
        <v>484</v>
      </c>
      <c r="J293" s="3848" t="s">
        <v>485</v>
      </c>
      <c r="K293" s="3828"/>
      <c r="L293" s="3872"/>
      <c r="M293" s="3829">
        <v>1.6</v>
      </c>
    </row>
    <row r="294" spans="1:13" ht="45.75" customHeight="1">
      <c r="A294" s="3823" t="s">
        <v>156</v>
      </c>
      <c r="B294" s="3824" t="s">
        <v>754</v>
      </c>
      <c r="C294" s="3825" t="s">
        <v>755</v>
      </c>
      <c r="D294" s="3851" t="s">
        <v>186</v>
      </c>
      <c r="E294" s="3867"/>
      <c r="F294" s="4449"/>
      <c r="G294" s="3845"/>
      <c r="H294" s="3846">
        <v>26</v>
      </c>
      <c r="I294" s="3854" t="s">
        <v>484</v>
      </c>
      <c r="J294" s="3848" t="s">
        <v>485</v>
      </c>
      <c r="K294" s="3828"/>
      <c r="L294" s="3872"/>
      <c r="M294" s="3829">
        <v>1.6</v>
      </c>
    </row>
    <row r="295" spans="1:13" ht="45.75" customHeight="1">
      <c r="A295" s="3823" t="s">
        <v>145</v>
      </c>
      <c r="B295" s="4473" t="s">
        <v>756</v>
      </c>
      <c r="C295" s="4455" t="s">
        <v>757</v>
      </c>
      <c r="D295" s="4448"/>
      <c r="E295" s="4448"/>
      <c r="F295" s="4448"/>
      <c r="G295" s="4462"/>
      <c r="H295" s="4481">
        <v>15</v>
      </c>
      <c r="I295" s="3828" t="s">
        <v>696</v>
      </c>
      <c r="J295" s="4465" t="s">
        <v>758</v>
      </c>
      <c r="K295" s="3864" t="s">
        <v>759</v>
      </c>
      <c r="L295" s="3872" t="s">
        <v>760</v>
      </c>
      <c r="M295" s="3829">
        <v>1.6</v>
      </c>
    </row>
    <row r="296" spans="1:13" ht="45.75" customHeight="1">
      <c r="A296" s="3823" t="s">
        <v>145</v>
      </c>
      <c r="B296" s="4473" t="s">
        <v>761</v>
      </c>
      <c r="C296" s="4455" t="s">
        <v>762</v>
      </c>
      <c r="D296" s="4448" t="s">
        <v>695</v>
      </c>
      <c r="E296" s="4448"/>
      <c r="F296" s="4448"/>
      <c r="G296" s="4462"/>
      <c r="H296" s="4481">
        <v>18</v>
      </c>
      <c r="I296" s="3828" t="s">
        <v>696</v>
      </c>
      <c r="J296" s="4465" t="s">
        <v>758</v>
      </c>
      <c r="K296" s="3864" t="s">
        <v>759</v>
      </c>
      <c r="L296" s="3872" t="s">
        <v>763</v>
      </c>
      <c r="M296" s="3829">
        <v>1.6</v>
      </c>
    </row>
    <row r="297" spans="1:13" ht="45.75" customHeight="1">
      <c r="A297" s="3823" t="s">
        <v>183</v>
      </c>
      <c r="B297" s="4450" t="s">
        <v>764</v>
      </c>
      <c r="C297" s="3825" t="s">
        <v>765</v>
      </c>
      <c r="D297" s="3836" t="s">
        <v>186</v>
      </c>
      <c r="E297" s="3836"/>
      <c r="F297" s="3836"/>
      <c r="G297" s="3818"/>
      <c r="H297" s="3819"/>
      <c r="I297" s="3837" t="s">
        <v>483</v>
      </c>
      <c r="J297" s="3821" t="s">
        <v>485</v>
      </c>
      <c r="K297" s="3828"/>
      <c r="L297" s="3872" t="s">
        <v>133</v>
      </c>
      <c r="M297" s="3829">
        <v>1.6</v>
      </c>
    </row>
    <row r="298" spans="1:13" ht="45.75" customHeight="1">
      <c r="A298" s="3823" t="s">
        <v>156</v>
      </c>
      <c r="B298" s="4450" t="s">
        <v>764</v>
      </c>
      <c r="C298" s="3825" t="s">
        <v>765</v>
      </c>
      <c r="D298" s="3844" t="s">
        <v>186</v>
      </c>
      <c r="E298" s="3844"/>
      <c r="F298" s="3844"/>
      <c r="G298" s="3845"/>
      <c r="H298" s="3846"/>
      <c r="I298" s="3847" t="s">
        <v>483</v>
      </c>
      <c r="J298" s="3848" t="s">
        <v>485</v>
      </c>
      <c r="K298" s="3828"/>
      <c r="L298" s="3872" t="s">
        <v>133</v>
      </c>
      <c r="M298" s="3829">
        <v>1.6</v>
      </c>
    </row>
    <row r="299" spans="1:13" ht="45.75" customHeight="1">
      <c r="A299" s="3823" t="s">
        <v>193</v>
      </c>
      <c r="B299" s="4450" t="s">
        <v>766</v>
      </c>
      <c r="C299" s="3825" t="s">
        <v>767</v>
      </c>
      <c r="D299" s="3836" t="s">
        <v>410</v>
      </c>
      <c r="E299" s="3836" t="s">
        <v>210</v>
      </c>
      <c r="F299" s="3836" t="s">
        <v>210</v>
      </c>
      <c r="G299" s="3818"/>
      <c r="H299" s="3819"/>
      <c r="I299" s="3837" t="s">
        <v>131</v>
      </c>
      <c r="J299" s="3821" t="s">
        <v>705</v>
      </c>
      <c r="K299" s="3828" t="s">
        <v>414</v>
      </c>
      <c r="L299" s="3872" t="s">
        <v>133</v>
      </c>
      <c r="M299" s="3829">
        <v>1.6</v>
      </c>
    </row>
    <row r="300" spans="1:13" ht="45.75" customHeight="1">
      <c r="A300" s="3823" t="s">
        <v>156</v>
      </c>
      <c r="B300" s="3827" t="s">
        <v>768</v>
      </c>
      <c r="C300" s="3825" t="s">
        <v>769</v>
      </c>
      <c r="D300" s="3836" t="s">
        <v>223</v>
      </c>
      <c r="E300" s="3836"/>
      <c r="F300" s="3836"/>
      <c r="G300" s="3818"/>
      <c r="H300" s="3819"/>
      <c r="I300" s="3837" t="s">
        <v>199</v>
      </c>
      <c r="J300" s="3821" t="s">
        <v>396</v>
      </c>
      <c r="K300" s="3828" t="s">
        <v>770</v>
      </c>
      <c r="L300" s="3872" t="s">
        <v>133</v>
      </c>
      <c r="M300" s="3829">
        <v>1.6</v>
      </c>
    </row>
    <row r="301" spans="1:13" ht="45.75" customHeight="1">
      <c r="A301" s="3823" t="s">
        <v>221</v>
      </c>
      <c r="B301" s="4448" t="s">
        <v>771</v>
      </c>
      <c r="C301" s="3825" t="s">
        <v>772</v>
      </c>
      <c r="D301" s="3844" t="s">
        <v>223</v>
      </c>
      <c r="E301" s="3844"/>
      <c r="F301" s="3844"/>
      <c r="G301" s="3845"/>
      <c r="H301" s="3846">
        <v>41</v>
      </c>
      <c r="I301" s="3847" t="s">
        <v>188</v>
      </c>
      <c r="J301" s="3848" t="s">
        <v>174</v>
      </c>
      <c r="K301" s="3843" t="s">
        <v>360</v>
      </c>
      <c r="L301" s="3872" t="s">
        <v>133</v>
      </c>
      <c r="M301" s="3829">
        <v>1.3</v>
      </c>
    </row>
    <row r="302" spans="1:13" ht="45.75" customHeight="1">
      <c r="A302" s="3823" t="s">
        <v>156</v>
      </c>
      <c r="B302" s="4448" t="s">
        <v>773</v>
      </c>
      <c r="C302" s="3825" t="s">
        <v>772</v>
      </c>
      <c r="D302" s="3836" t="s">
        <v>158</v>
      </c>
      <c r="E302" s="3836"/>
      <c r="F302" s="3836"/>
      <c r="G302" s="3818"/>
      <c r="H302" s="3819">
        <v>42</v>
      </c>
      <c r="I302" s="3837" t="s">
        <v>188</v>
      </c>
      <c r="J302" s="3821" t="s">
        <v>174</v>
      </c>
      <c r="K302" s="3843" t="s">
        <v>361</v>
      </c>
      <c r="L302" s="3872" t="s">
        <v>133</v>
      </c>
      <c r="M302" s="3829">
        <v>1.3</v>
      </c>
    </row>
    <row r="303" spans="1:13" ht="45.75" customHeight="1">
      <c r="A303" s="3823" t="s">
        <v>149</v>
      </c>
      <c r="B303" s="4450" t="s">
        <v>774</v>
      </c>
      <c r="C303" s="3825" t="s">
        <v>772</v>
      </c>
      <c r="D303" s="3844" t="s">
        <v>219</v>
      </c>
      <c r="E303" s="3844"/>
      <c r="F303" s="3844"/>
      <c r="G303" s="3845"/>
      <c r="H303" s="3846"/>
      <c r="I303" s="3847" t="s">
        <v>188</v>
      </c>
      <c r="J303" s="3848" t="s">
        <v>174</v>
      </c>
      <c r="K303" s="3843" t="s">
        <v>155</v>
      </c>
      <c r="L303" s="3872" t="s">
        <v>133</v>
      </c>
      <c r="M303" s="3829">
        <v>1.6</v>
      </c>
    </row>
    <row r="304" spans="1:13" ht="45.75" customHeight="1">
      <c r="A304" s="3823" t="s">
        <v>372</v>
      </c>
      <c r="B304" s="3827" t="s">
        <v>375</v>
      </c>
      <c r="C304" s="3829" t="s">
        <v>775</v>
      </c>
      <c r="D304" s="3880"/>
      <c r="E304" s="3880"/>
      <c r="F304" s="3880"/>
      <c r="G304" s="3892"/>
      <c r="H304" s="3928">
        <v>40</v>
      </c>
      <c r="I304" s="3943" t="s">
        <v>418</v>
      </c>
      <c r="J304" s="3893" t="s">
        <v>776</v>
      </c>
      <c r="K304" s="3863" t="s">
        <v>777</v>
      </c>
      <c r="L304" s="3872"/>
      <c r="M304" s="3829">
        <v>3.3</v>
      </c>
    </row>
    <row r="305" spans="1:13" ht="45.75" customHeight="1">
      <c r="A305" s="3823" t="s">
        <v>377</v>
      </c>
      <c r="B305" s="3827" t="s">
        <v>375</v>
      </c>
      <c r="C305" s="3829" t="s">
        <v>775</v>
      </c>
      <c r="D305" s="3867" t="s">
        <v>165</v>
      </c>
      <c r="E305" s="3867"/>
      <c r="F305" s="3867"/>
      <c r="G305" s="3845"/>
      <c r="H305" s="3928">
        <v>60</v>
      </c>
      <c r="I305" s="3854" t="s">
        <v>418</v>
      </c>
      <c r="J305" s="3848" t="s">
        <v>776</v>
      </c>
      <c r="K305" s="3863" t="s">
        <v>301</v>
      </c>
      <c r="L305" s="3872" t="s">
        <v>133</v>
      </c>
      <c r="M305" s="3840" t="s">
        <v>170</v>
      </c>
    </row>
    <row r="306" spans="1:13" ht="45.75" customHeight="1">
      <c r="A306" s="3823" t="s">
        <v>193</v>
      </c>
      <c r="B306" s="4450" t="s">
        <v>778</v>
      </c>
      <c r="C306" s="3901" t="s">
        <v>779</v>
      </c>
      <c r="D306" s="3908"/>
      <c r="E306" s="3908"/>
      <c r="F306" s="3908"/>
      <c r="G306" s="3818"/>
      <c r="H306" s="3819">
        <v>51</v>
      </c>
      <c r="I306" s="3909" t="s">
        <v>131</v>
      </c>
      <c r="J306" s="3821" t="s">
        <v>780</v>
      </c>
      <c r="K306" s="3828"/>
      <c r="L306" s="3872" t="s">
        <v>133</v>
      </c>
      <c r="M306" s="3829">
        <v>1.6</v>
      </c>
    </row>
    <row r="307" spans="1:13" ht="45.75" customHeight="1">
      <c r="A307" s="3823" t="s">
        <v>193</v>
      </c>
      <c r="B307" s="4518" t="s">
        <v>781</v>
      </c>
      <c r="C307" s="3825" t="s">
        <v>782</v>
      </c>
      <c r="D307" s="3836" t="s">
        <v>410</v>
      </c>
      <c r="E307" s="3836" t="s">
        <v>210</v>
      </c>
      <c r="F307" s="3836" t="s">
        <v>210</v>
      </c>
      <c r="G307" s="3827"/>
      <c r="H307" s="3829"/>
      <c r="I307" s="3837" t="s">
        <v>131</v>
      </c>
      <c r="J307" s="3828" t="s">
        <v>705</v>
      </c>
      <c r="K307" s="3828" t="s">
        <v>414</v>
      </c>
      <c r="L307" s="3872" t="s">
        <v>133</v>
      </c>
      <c r="M307" s="3829">
        <v>1.6</v>
      </c>
    </row>
    <row r="308" spans="1:13" ht="45.75" customHeight="1">
      <c r="A308" s="3823" t="s">
        <v>183</v>
      </c>
      <c r="B308" s="4270" t="s">
        <v>783</v>
      </c>
      <c r="C308" s="3825" t="s">
        <v>784</v>
      </c>
      <c r="D308" s="3844" t="s">
        <v>186</v>
      </c>
      <c r="E308" s="3867"/>
      <c r="F308" s="4449"/>
      <c r="G308" s="3867"/>
      <c r="H308" s="3933">
        <v>13</v>
      </c>
      <c r="I308" s="3854" t="s">
        <v>484</v>
      </c>
      <c r="J308" s="3854" t="s">
        <v>485</v>
      </c>
      <c r="K308" s="3828" t="s">
        <v>785</v>
      </c>
      <c r="L308" s="3872"/>
      <c r="M308" s="3829">
        <v>1.6</v>
      </c>
    </row>
    <row r="309" spans="1:13" ht="45.75" customHeight="1">
      <c r="A309" s="3823" t="s">
        <v>356</v>
      </c>
      <c r="B309" s="4270" t="s">
        <v>783</v>
      </c>
      <c r="C309" s="3825" t="s">
        <v>784</v>
      </c>
      <c r="D309" s="3866" t="s">
        <v>194</v>
      </c>
      <c r="E309" s="3867"/>
      <c r="F309" s="4449"/>
      <c r="G309" s="3867"/>
      <c r="H309" s="3933">
        <v>13</v>
      </c>
      <c r="I309" s="3854" t="s">
        <v>484</v>
      </c>
      <c r="J309" s="3854" t="s">
        <v>485</v>
      </c>
      <c r="K309" s="3828" t="s">
        <v>786</v>
      </c>
      <c r="L309" s="3872"/>
      <c r="M309" s="3829">
        <v>1.6</v>
      </c>
    </row>
    <row r="310" spans="1:13" ht="45.75" customHeight="1">
      <c r="A310" s="4184" t="s">
        <v>191</v>
      </c>
      <c r="B310" s="4270" t="s">
        <v>783</v>
      </c>
      <c r="C310" s="3825" t="s">
        <v>784</v>
      </c>
      <c r="D310" s="3866" t="s">
        <v>194</v>
      </c>
      <c r="E310" s="3867"/>
      <c r="F310" s="4449"/>
      <c r="G310" s="3867"/>
      <c r="H310" s="3933">
        <v>14</v>
      </c>
      <c r="I310" s="4519" t="s">
        <v>487</v>
      </c>
      <c r="J310" s="3854" t="s">
        <v>485</v>
      </c>
      <c r="K310" s="3828" t="s">
        <v>488</v>
      </c>
      <c r="L310" s="3872" t="s">
        <v>489</v>
      </c>
      <c r="M310" s="3829">
        <v>1.6</v>
      </c>
    </row>
    <row r="311" spans="1:13" ht="45.75" customHeight="1">
      <c r="A311" s="3823" t="s">
        <v>182</v>
      </c>
      <c r="B311" s="4270" t="s">
        <v>783</v>
      </c>
      <c r="C311" s="3825" t="s">
        <v>784</v>
      </c>
      <c r="D311" s="3826" t="s">
        <v>194</v>
      </c>
      <c r="E311" s="3827"/>
      <c r="F311" s="4448"/>
      <c r="G311" s="3827"/>
      <c r="H311" s="3829">
        <v>21</v>
      </c>
      <c r="I311" s="4474" t="s">
        <v>487</v>
      </c>
      <c r="J311" s="3828" t="s">
        <v>485</v>
      </c>
      <c r="K311" s="3828" t="s">
        <v>488</v>
      </c>
      <c r="L311" s="3872" t="s">
        <v>489</v>
      </c>
      <c r="M311" s="3829">
        <v>1.6</v>
      </c>
    </row>
    <row r="312" spans="1:13" ht="45.75" customHeight="1">
      <c r="A312" s="3823" t="s">
        <v>233</v>
      </c>
      <c r="B312" s="4450" t="s">
        <v>787</v>
      </c>
      <c r="C312" s="3901" t="s">
        <v>788</v>
      </c>
      <c r="D312" s="3908"/>
      <c r="E312" s="3908"/>
      <c r="F312" s="3908"/>
      <c r="G312" s="3818"/>
      <c r="H312" s="3819">
        <v>43</v>
      </c>
      <c r="I312" s="3909" t="s">
        <v>267</v>
      </c>
      <c r="J312" s="3821" t="s">
        <v>789</v>
      </c>
      <c r="K312" s="3863" t="s">
        <v>790</v>
      </c>
      <c r="L312" s="3872" t="s">
        <v>133</v>
      </c>
      <c r="M312" s="3829">
        <v>1.6</v>
      </c>
    </row>
    <row r="313" spans="1:13" ht="45.75" customHeight="1">
      <c r="A313" s="3823" t="s">
        <v>221</v>
      </c>
      <c r="B313" s="4518" t="s">
        <v>791</v>
      </c>
      <c r="C313" s="3825" t="s">
        <v>788</v>
      </c>
      <c r="D313" s="3844" t="s">
        <v>271</v>
      </c>
      <c r="E313" s="3844"/>
      <c r="F313" s="3844"/>
      <c r="G313" s="3867"/>
      <c r="H313" s="3933">
        <v>37</v>
      </c>
      <c r="I313" s="3847" t="s">
        <v>267</v>
      </c>
      <c r="J313" s="3854" t="s">
        <v>789</v>
      </c>
      <c r="K313" s="3863" t="s">
        <v>792</v>
      </c>
      <c r="L313" s="3872" t="s">
        <v>133</v>
      </c>
      <c r="M313" s="3829">
        <v>1.3</v>
      </c>
    </row>
    <row r="314" spans="1:13" ht="45.75" customHeight="1">
      <c r="A314" s="3823" t="s">
        <v>193</v>
      </c>
      <c r="B314" s="4518" t="s">
        <v>793</v>
      </c>
      <c r="C314" s="3850" t="s">
        <v>794</v>
      </c>
      <c r="D314" s="3875" t="s">
        <v>778</v>
      </c>
      <c r="E314" s="3875"/>
      <c r="F314" s="3875"/>
      <c r="G314" s="3827"/>
      <c r="H314" s="3829"/>
      <c r="I314" s="3876" t="s">
        <v>131</v>
      </c>
      <c r="J314" s="3828" t="s">
        <v>705</v>
      </c>
      <c r="K314" s="3828" t="s">
        <v>414</v>
      </c>
      <c r="L314" s="3872" t="s">
        <v>133</v>
      </c>
      <c r="M314" s="3829">
        <v>1.6</v>
      </c>
    </row>
    <row r="315" spans="1:13" ht="102.75" customHeight="1">
      <c r="A315" s="3823" t="s">
        <v>134</v>
      </c>
      <c r="B315" s="3944" t="s">
        <v>561</v>
      </c>
      <c r="C315" s="3825" t="s">
        <v>795</v>
      </c>
      <c r="D315" s="3826"/>
      <c r="E315" s="3827"/>
      <c r="F315" s="4448"/>
      <c r="G315" s="3827"/>
      <c r="H315" s="3829">
        <v>38</v>
      </c>
      <c r="I315" s="3828" t="s">
        <v>137</v>
      </c>
      <c r="J315" s="3828" t="s">
        <v>562</v>
      </c>
      <c r="K315" s="3828" t="s">
        <v>796</v>
      </c>
      <c r="L315" s="3872"/>
      <c r="M315" s="3829">
        <v>1.6</v>
      </c>
    </row>
    <row r="316" spans="1:13" ht="45.75" customHeight="1">
      <c r="A316" s="3823" t="s">
        <v>207</v>
      </c>
      <c r="B316" s="4518" t="s">
        <v>797</v>
      </c>
      <c r="C316" s="3825" t="s">
        <v>798</v>
      </c>
      <c r="D316" s="3836" t="s">
        <v>106</v>
      </c>
      <c r="E316" s="3836" t="s">
        <v>210</v>
      </c>
      <c r="F316" s="3836" t="s">
        <v>210</v>
      </c>
      <c r="G316" s="3827"/>
      <c r="H316" s="3829"/>
      <c r="I316" s="3837" t="s">
        <v>131</v>
      </c>
      <c r="J316" s="3828" t="s">
        <v>229</v>
      </c>
      <c r="K316" s="3828"/>
      <c r="L316" s="3872" t="s">
        <v>133</v>
      </c>
      <c r="M316" s="3829">
        <v>1.6</v>
      </c>
    </row>
    <row r="317" spans="1:13" ht="45.75" customHeight="1">
      <c r="A317" s="3823" t="s">
        <v>259</v>
      </c>
      <c r="B317" s="4307" t="s">
        <v>799</v>
      </c>
      <c r="C317" s="4308" t="s">
        <v>800</v>
      </c>
      <c r="D317" s="4309" t="s">
        <v>165</v>
      </c>
      <c r="E317" s="4309"/>
      <c r="F317" s="4309"/>
      <c r="G317" s="4309"/>
      <c r="H317" s="4308">
        <v>49</v>
      </c>
      <c r="I317" s="4310" t="s">
        <v>418</v>
      </c>
      <c r="J317" s="4310" t="s">
        <v>801</v>
      </c>
      <c r="K317" s="4310" t="s">
        <v>802</v>
      </c>
      <c r="L317" s="3872"/>
      <c r="M317" s="3829"/>
    </row>
    <row r="318" spans="1:13" ht="45.75" customHeight="1">
      <c r="A318" s="3823" t="s">
        <v>221</v>
      </c>
      <c r="B318" s="4518" t="s">
        <v>803</v>
      </c>
      <c r="C318" s="3825" t="s">
        <v>804</v>
      </c>
      <c r="D318" s="3836" t="s">
        <v>152</v>
      </c>
      <c r="E318" s="3836" t="s">
        <v>152</v>
      </c>
      <c r="F318" s="3836"/>
      <c r="G318" s="3827"/>
      <c r="H318" s="3829">
        <v>42</v>
      </c>
      <c r="I318" s="3837" t="s">
        <v>242</v>
      </c>
      <c r="J318" s="3828" t="s">
        <v>268</v>
      </c>
      <c r="K318" s="3868"/>
      <c r="L318" s="3872" t="s">
        <v>133</v>
      </c>
      <c r="M318" s="3829">
        <v>1.6</v>
      </c>
    </row>
    <row r="319" spans="1:13" ht="45.75" customHeight="1">
      <c r="A319" s="3823" t="s">
        <v>193</v>
      </c>
      <c r="B319" s="4518" t="s">
        <v>805</v>
      </c>
      <c r="C319" s="3825" t="s">
        <v>806</v>
      </c>
      <c r="D319" s="3836" t="s">
        <v>410</v>
      </c>
      <c r="E319" s="3836" t="s">
        <v>210</v>
      </c>
      <c r="F319" s="3836" t="s">
        <v>210</v>
      </c>
      <c r="G319" s="3827"/>
      <c r="H319" s="3829"/>
      <c r="I319" s="3837" t="s">
        <v>131</v>
      </c>
      <c r="J319" s="3828" t="s">
        <v>229</v>
      </c>
      <c r="K319" s="3828" t="s">
        <v>414</v>
      </c>
      <c r="L319" s="3872" t="s">
        <v>133</v>
      </c>
      <c r="M319" s="3829">
        <v>1.6</v>
      </c>
    </row>
    <row r="320" spans="1:13" ht="45.75" customHeight="1">
      <c r="A320" s="3823" t="s">
        <v>156</v>
      </c>
      <c r="B320" s="4518" t="s">
        <v>305</v>
      </c>
      <c r="C320" s="3825" t="s">
        <v>807</v>
      </c>
      <c r="D320" s="3836" t="s">
        <v>158</v>
      </c>
      <c r="E320" s="3836" t="s">
        <v>152</v>
      </c>
      <c r="F320" s="3836"/>
      <c r="G320" s="3827"/>
      <c r="H320" s="3829">
        <v>40</v>
      </c>
      <c r="I320" s="3837" t="s">
        <v>242</v>
      </c>
      <c r="J320" s="3828" t="s">
        <v>243</v>
      </c>
      <c r="K320" s="3828"/>
      <c r="L320" s="3872" t="s">
        <v>133</v>
      </c>
      <c r="M320" s="3829">
        <v>1.6</v>
      </c>
    </row>
    <row r="321" spans="1:13" ht="45.75" customHeight="1">
      <c r="A321" s="3823" t="s">
        <v>306</v>
      </c>
      <c r="B321" s="4479" t="s">
        <v>808</v>
      </c>
      <c r="C321" s="3825" t="s">
        <v>809</v>
      </c>
      <c r="D321" s="3836" t="s">
        <v>710</v>
      </c>
      <c r="E321" s="3836"/>
      <c r="F321" s="3836"/>
      <c r="G321" s="3827"/>
      <c r="H321" s="3829">
        <v>47</v>
      </c>
      <c r="I321" s="3837" t="s">
        <v>153</v>
      </c>
      <c r="J321" s="3828" t="s">
        <v>810</v>
      </c>
      <c r="K321" s="3828" t="s">
        <v>811</v>
      </c>
      <c r="L321" s="3872" t="s">
        <v>133</v>
      </c>
      <c r="M321" s="3829">
        <v>4.8</v>
      </c>
    </row>
    <row r="322" spans="1:13" ht="45.75" customHeight="1">
      <c r="A322" s="3823" t="s">
        <v>149</v>
      </c>
      <c r="B322" s="4479" t="s">
        <v>812</v>
      </c>
      <c r="C322" s="3825" t="s">
        <v>809</v>
      </c>
      <c r="D322" s="3844" t="s">
        <v>219</v>
      </c>
      <c r="E322" s="3844" t="s">
        <v>357</v>
      </c>
      <c r="F322" s="3844"/>
      <c r="G322" s="3867"/>
      <c r="H322" s="3933"/>
      <c r="I322" s="3847" t="s">
        <v>153</v>
      </c>
      <c r="J322" s="3854" t="s">
        <v>810</v>
      </c>
      <c r="K322" s="3828" t="s">
        <v>155</v>
      </c>
      <c r="L322" s="3872" t="s">
        <v>133</v>
      </c>
      <c r="M322" s="3829">
        <v>1.6</v>
      </c>
    </row>
    <row r="323" spans="1:13" ht="45.75" customHeight="1">
      <c r="A323" s="3823" t="s">
        <v>221</v>
      </c>
      <c r="B323" s="4479" t="s">
        <v>812</v>
      </c>
      <c r="C323" s="3825" t="s">
        <v>809</v>
      </c>
      <c r="D323" s="3844" t="s">
        <v>223</v>
      </c>
      <c r="E323" s="3844" t="s">
        <v>357</v>
      </c>
      <c r="F323" s="3844"/>
      <c r="G323" s="3867"/>
      <c r="H323" s="3933"/>
      <c r="I323" s="3847" t="s">
        <v>153</v>
      </c>
      <c r="J323" s="3854" t="s">
        <v>810</v>
      </c>
      <c r="K323" s="3828" t="s">
        <v>813</v>
      </c>
      <c r="L323" s="3872" t="s">
        <v>133</v>
      </c>
      <c r="M323" s="3829">
        <v>3.3</v>
      </c>
    </row>
    <row r="324" spans="1:13" ht="45.75" customHeight="1">
      <c r="A324" s="3823" t="s">
        <v>313</v>
      </c>
      <c r="B324" s="4479" t="s">
        <v>814</v>
      </c>
      <c r="C324" s="4455" t="s">
        <v>815</v>
      </c>
      <c r="D324" s="4520" t="s">
        <v>316</v>
      </c>
      <c r="E324" s="4448" t="s">
        <v>381</v>
      </c>
      <c r="F324" s="4448"/>
      <c r="G324" s="4448"/>
      <c r="H324" s="4455"/>
      <c r="I324" s="4454" t="s">
        <v>816</v>
      </c>
      <c r="J324" s="4454" t="s">
        <v>816</v>
      </c>
      <c r="K324" s="3863" t="s">
        <v>817</v>
      </c>
      <c r="L324" s="3872"/>
      <c r="M324" s="3829">
        <v>1.6</v>
      </c>
    </row>
    <row r="325" spans="1:13" ht="45.75" customHeight="1">
      <c r="A325" s="3885" t="s">
        <v>530</v>
      </c>
      <c r="B325" s="3899" t="s">
        <v>818</v>
      </c>
      <c r="C325" s="3829" t="s">
        <v>800</v>
      </c>
      <c r="D325" s="3827" t="s">
        <v>165</v>
      </c>
      <c r="E325" s="3827"/>
      <c r="F325" s="3827"/>
      <c r="G325" s="3827"/>
      <c r="H325" s="3829">
        <v>43</v>
      </c>
      <c r="I325" s="3828" t="s">
        <v>418</v>
      </c>
      <c r="J325" s="3828" t="s">
        <v>801</v>
      </c>
      <c r="K325" s="3843" t="s">
        <v>819</v>
      </c>
      <c r="L325" s="3872"/>
      <c r="M325" s="3829">
        <v>4.8</v>
      </c>
    </row>
    <row r="326" spans="1:13" ht="45.75" customHeight="1">
      <c r="A326" s="3823" t="s">
        <v>162</v>
      </c>
      <c r="B326" s="3899" t="s">
        <v>166</v>
      </c>
      <c r="C326" s="3829" t="s">
        <v>820</v>
      </c>
      <c r="D326" s="3827" t="s">
        <v>165</v>
      </c>
      <c r="E326" s="3827"/>
      <c r="F326" s="3827"/>
      <c r="G326" s="3827"/>
      <c r="H326" s="3829">
        <v>31</v>
      </c>
      <c r="I326" s="3828" t="s">
        <v>263</v>
      </c>
      <c r="J326" s="3828" t="s">
        <v>263</v>
      </c>
      <c r="K326" s="3863" t="s">
        <v>301</v>
      </c>
      <c r="L326" s="3872"/>
      <c r="M326" s="3829">
        <v>1.6</v>
      </c>
    </row>
    <row r="327" spans="1:13" ht="45.75" customHeight="1">
      <c r="A327" s="3823" t="s">
        <v>128</v>
      </c>
      <c r="B327" s="4518" t="s">
        <v>408</v>
      </c>
      <c r="C327" s="3825" t="s">
        <v>821</v>
      </c>
      <c r="D327" s="3844"/>
      <c r="E327" s="3844"/>
      <c r="F327" s="3844"/>
      <c r="G327" s="3867"/>
      <c r="H327" s="3933">
        <v>33</v>
      </c>
      <c r="I327" s="3847" t="s">
        <v>281</v>
      </c>
      <c r="J327" s="3854" t="s">
        <v>409</v>
      </c>
      <c r="K327" s="3861"/>
      <c r="L327" s="3872" t="s">
        <v>133</v>
      </c>
      <c r="M327" s="3829">
        <v>1.6</v>
      </c>
    </row>
    <row r="328" spans="1:13" ht="45.75" customHeight="1">
      <c r="A328" s="3823" t="s">
        <v>203</v>
      </c>
      <c r="B328" s="4518" t="s">
        <v>408</v>
      </c>
      <c r="C328" s="3825" t="s">
        <v>821</v>
      </c>
      <c r="D328" s="3836"/>
      <c r="E328" s="3836"/>
      <c r="F328" s="3836"/>
      <c r="G328" s="3827"/>
      <c r="H328" s="3829">
        <v>33</v>
      </c>
      <c r="I328" s="3837" t="s">
        <v>281</v>
      </c>
      <c r="J328" s="3828" t="s">
        <v>409</v>
      </c>
      <c r="K328" s="3861" t="s">
        <v>822</v>
      </c>
      <c r="L328" s="3872" t="s">
        <v>133</v>
      </c>
      <c r="M328" s="3829">
        <v>1.6</v>
      </c>
    </row>
    <row r="329" spans="1:13" ht="45.75" customHeight="1">
      <c r="A329" s="3823" t="s">
        <v>606</v>
      </c>
      <c r="B329" s="4518" t="s">
        <v>408</v>
      </c>
      <c r="C329" s="3825" t="s">
        <v>821</v>
      </c>
      <c r="D329" s="3844"/>
      <c r="E329" s="3844"/>
      <c r="F329" s="3844"/>
      <c r="G329" s="3867"/>
      <c r="H329" s="3933">
        <v>33</v>
      </c>
      <c r="I329" s="3847" t="s">
        <v>281</v>
      </c>
      <c r="J329" s="3854" t="s">
        <v>409</v>
      </c>
      <c r="K329" s="3945" t="s">
        <v>823</v>
      </c>
      <c r="L329" s="3872" t="s">
        <v>133</v>
      </c>
      <c r="M329" s="3829">
        <v>1.6</v>
      </c>
    </row>
    <row r="330" spans="1:13" ht="45.75" customHeight="1">
      <c r="A330" s="3823" t="s">
        <v>156</v>
      </c>
      <c r="B330" s="4518" t="s">
        <v>824</v>
      </c>
      <c r="C330" s="3825" t="s">
        <v>825</v>
      </c>
      <c r="D330" s="3836" t="s">
        <v>223</v>
      </c>
      <c r="E330" s="3836"/>
      <c r="F330" s="3836"/>
      <c r="G330" s="3827"/>
      <c r="H330" s="3829">
        <v>49</v>
      </c>
      <c r="I330" s="3837" t="s">
        <v>242</v>
      </c>
      <c r="J330" s="3828" t="s">
        <v>268</v>
      </c>
      <c r="K330" s="3828"/>
      <c r="L330" s="3872" t="s">
        <v>133</v>
      </c>
      <c r="M330" s="3829">
        <v>1.6</v>
      </c>
    </row>
    <row r="331" spans="1:13" ht="45.75" customHeight="1">
      <c r="A331" s="3823" t="s">
        <v>156</v>
      </c>
      <c r="B331" s="4518" t="s">
        <v>826</v>
      </c>
      <c r="C331" s="3825" t="s">
        <v>827</v>
      </c>
      <c r="D331" s="3844" t="s">
        <v>198</v>
      </c>
      <c r="E331" s="3844" t="s">
        <v>152</v>
      </c>
      <c r="F331" s="3844" t="s">
        <v>152</v>
      </c>
      <c r="G331" s="3867"/>
      <c r="H331" s="3933"/>
      <c r="I331" s="3847" t="s">
        <v>393</v>
      </c>
      <c r="J331" s="3854" t="s">
        <v>828</v>
      </c>
      <c r="K331" s="3828" t="s">
        <v>201</v>
      </c>
      <c r="L331" s="3872" t="s">
        <v>133</v>
      </c>
      <c r="M331" s="3829">
        <v>1.6</v>
      </c>
    </row>
    <row r="332" spans="1:13" ht="45.75" customHeight="1">
      <c r="A332" s="3823" t="s">
        <v>203</v>
      </c>
      <c r="B332" s="4479" t="s">
        <v>829</v>
      </c>
      <c r="C332" s="3825" t="s">
        <v>827</v>
      </c>
      <c r="D332" s="3836" t="s">
        <v>198</v>
      </c>
      <c r="E332" s="3836" t="s">
        <v>152</v>
      </c>
      <c r="F332" s="3836" t="s">
        <v>152</v>
      </c>
      <c r="G332" s="3827"/>
      <c r="H332" s="3829"/>
      <c r="I332" s="3837" t="s">
        <v>393</v>
      </c>
      <c r="J332" s="3828" t="s">
        <v>828</v>
      </c>
      <c r="K332" s="3828" t="s">
        <v>202</v>
      </c>
      <c r="L332" s="3872" t="s">
        <v>133</v>
      </c>
      <c r="M332" s="3829">
        <v>2.8</v>
      </c>
    </row>
    <row r="333" spans="1:13" ht="45.75" customHeight="1">
      <c r="A333" s="3823" t="s">
        <v>134</v>
      </c>
      <c r="B333" s="4518" t="s">
        <v>830</v>
      </c>
      <c r="C333" s="3825" t="s">
        <v>831</v>
      </c>
      <c r="D333" s="3836" t="s">
        <v>205</v>
      </c>
      <c r="E333" s="3836"/>
      <c r="F333" s="3836"/>
      <c r="G333" s="3827"/>
      <c r="H333" s="3829">
        <v>40</v>
      </c>
      <c r="I333" s="3837" t="s">
        <v>137</v>
      </c>
      <c r="J333" s="3828" t="s">
        <v>293</v>
      </c>
      <c r="K333" s="3945"/>
      <c r="L333" s="3872"/>
      <c r="M333" s="3829"/>
    </row>
    <row r="334" spans="1:13" ht="77.25" customHeight="1">
      <c r="A334" s="3823" t="s">
        <v>134</v>
      </c>
      <c r="B334" s="3944" t="s">
        <v>832</v>
      </c>
      <c r="C334" s="3825" t="s">
        <v>833</v>
      </c>
      <c r="D334" s="3826" t="s">
        <v>205</v>
      </c>
      <c r="E334" s="3827"/>
      <c r="F334" s="4448"/>
      <c r="G334" s="3827"/>
      <c r="H334" s="3829">
        <v>42</v>
      </c>
      <c r="I334" s="3828" t="s">
        <v>137</v>
      </c>
      <c r="J334" s="3828" t="s">
        <v>834</v>
      </c>
      <c r="K334" s="3863" t="s">
        <v>835</v>
      </c>
      <c r="L334" s="3872"/>
      <c r="M334" s="3829">
        <v>1.6</v>
      </c>
    </row>
    <row r="335" spans="1:13" ht="45.75" customHeight="1">
      <c r="A335" s="3823" t="s">
        <v>149</v>
      </c>
      <c r="B335" s="4518" t="s">
        <v>836</v>
      </c>
      <c r="C335" s="3825" t="s">
        <v>837</v>
      </c>
      <c r="D335" s="3831" t="s">
        <v>219</v>
      </c>
      <c r="E335" s="3831"/>
      <c r="F335" s="3831"/>
      <c r="G335" s="3886"/>
      <c r="H335" s="3946"/>
      <c r="I335" s="3834" t="s">
        <v>153</v>
      </c>
      <c r="J335" s="3947" t="s">
        <v>838</v>
      </c>
      <c r="K335" s="3843" t="s">
        <v>155</v>
      </c>
      <c r="L335" s="3872" t="s">
        <v>133</v>
      </c>
      <c r="M335" s="3829">
        <v>1.6</v>
      </c>
    </row>
    <row r="336" spans="1:13" ht="45.75" customHeight="1">
      <c r="A336" s="3823" t="s">
        <v>221</v>
      </c>
      <c r="B336" s="4518" t="s">
        <v>836</v>
      </c>
      <c r="C336" s="3825" t="s">
        <v>837</v>
      </c>
      <c r="D336" s="3844" t="s">
        <v>223</v>
      </c>
      <c r="E336" s="3844"/>
      <c r="F336" s="3844"/>
      <c r="G336" s="3867"/>
      <c r="H336" s="3933"/>
      <c r="I336" s="3847" t="s">
        <v>153</v>
      </c>
      <c r="J336" s="3854" t="s">
        <v>838</v>
      </c>
      <c r="K336" s="3843" t="s">
        <v>839</v>
      </c>
      <c r="L336" s="3872" t="s">
        <v>133</v>
      </c>
      <c r="M336" s="3829">
        <v>1.6</v>
      </c>
    </row>
    <row r="337" spans="1:13" ht="45.75" customHeight="1">
      <c r="A337" s="3823" t="s">
        <v>160</v>
      </c>
      <c r="B337" s="4518" t="s">
        <v>836</v>
      </c>
      <c r="C337" s="3825" t="s">
        <v>837</v>
      </c>
      <c r="D337" s="3836" t="s">
        <v>158</v>
      </c>
      <c r="E337" s="3836"/>
      <c r="F337" s="3836"/>
      <c r="G337" s="3827"/>
      <c r="H337" s="3829"/>
      <c r="I337" s="3837" t="s">
        <v>153</v>
      </c>
      <c r="J337" s="3828" t="s">
        <v>838</v>
      </c>
      <c r="K337" s="3843" t="s">
        <v>161</v>
      </c>
      <c r="L337" s="3872" t="s">
        <v>133</v>
      </c>
      <c r="M337" s="3829">
        <v>1.6</v>
      </c>
    </row>
    <row r="338" spans="1:13" ht="45.75" customHeight="1">
      <c r="A338" s="3823" t="s">
        <v>425</v>
      </c>
      <c r="B338" s="3899" t="s">
        <v>840</v>
      </c>
      <c r="C338" s="3829" t="s">
        <v>841</v>
      </c>
      <c r="D338" s="3827" t="s">
        <v>165</v>
      </c>
      <c r="E338" s="3827"/>
      <c r="F338" s="3827"/>
      <c r="G338" s="3827"/>
      <c r="H338" s="3829">
        <v>54</v>
      </c>
      <c r="I338" s="3828" t="s">
        <v>299</v>
      </c>
      <c r="J338" s="3828" t="s">
        <v>300</v>
      </c>
      <c r="K338" s="3863" t="s">
        <v>301</v>
      </c>
      <c r="L338" s="3872"/>
      <c r="M338" s="3829">
        <v>1.6</v>
      </c>
    </row>
    <row r="339" spans="1:13" ht="45.75" customHeight="1">
      <c r="A339" s="3823" t="s">
        <v>203</v>
      </c>
      <c r="B339" s="4518" t="s">
        <v>842</v>
      </c>
      <c r="C339" s="3825" t="s">
        <v>843</v>
      </c>
      <c r="D339" s="3836" t="s">
        <v>408</v>
      </c>
      <c r="E339" s="3836" t="s">
        <v>210</v>
      </c>
      <c r="F339" s="3836" t="s">
        <v>210</v>
      </c>
      <c r="G339" s="3827"/>
      <c r="H339" s="3829">
        <v>40</v>
      </c>
      <c r="I339" s="3837" t="s">
        <v>368</v>
      </c>
      <c r="J339" s="3828" t="s">
        <v>369</v>
      </c>
      <c r="K339" s="3843" t="s">
        <v>844</v>
      </c>
      <c r="L339" s="3872" t="s">
        <v>133</v>
      </c>
      <c r="M339" s="3829">
        <v>1.6</v>
      </c>
    </row>
    <row r="340" spans="1:13" ht="45.75" customHeight="1">
      <c r="A340" s="3823" t="s">
        <v>207</v>
      </c>
      <c r="B340" s="4518" t="s">
        <v>842</v>
      </c>
      <c r="C340" s="3825" t="s">
        <v>843</v>
      </c>
      <c r="D340" s="3844" t="s">
        <v>603</v>
      </c>
      <c r="E340" s="3844" t="s">
        <v>210</v>
      </c>
      <c r="F340" s="3844" t="s">
        <v>210</v>
      </c>
      <c r="G340" s="3867"/>
      <c r="H340" s="3933">
        <v>40</v>
      </c>
      <c r="I340" s="3847" t="s">
        <v>368</v>
      </c>
      <c r="J340" s="3854" t="s">
        <v>369</v>
      </c>
      <c r="K340" s="3843" t="s">
        <v>845</v>
      </c>
      <c r="L340" s="3872" t="s">
        <v>133</v>
      </c>
      <c r="M340" s="3829">
        <v>3.6</v>
      </c>
    </row>
    <row r="341" spans="1:13" ht="45.75" customHeight="1">
      <c r="A341" s="3823" t="s">
        <v>128</v>
      </c>
      <c r="B341" s="4518" t="s">
        <v>842</v>
      </c>
      <c r="C341" s="3825" t="s">
        <v>843</v>
      </c>
      <c r="D341" s="3844" t="s">
        <v>603</v>
      </c>
      <c r="E341" s="3844" t="s">
        <v>210</v>
      </c>
      <c r="F341" s="3844" t="s">
        <v>210</v>
      </c>
      <c r="G341" s="3867"/>
      <c r="H341" s="3933">
        <v>40</v>
      </c>
      <c r="I341" s="3847" t="s">
        <v>368</v>
      </c>
      <c r="J341" s="3854" t="s">
        <v>369</v>
      </c>
      <c r="K341" s="3843" t="s">
        <v>845</v>
      </c>
      <c r="L341" s="3872" t="s">
        <v>133</v>
      </c>
      <c r="M341" s="3829">
        <v>3.6</v>
      </c>
    </row>
    <row r="342" spans="1:13" ht="45.75" customHeight="1">
      <c r="A342" s="3823" t="s">
        <v>290</v>
      </c>
      <c r="B342" s="3944" t="s">
        <v>846</v>
      </c>
      <c r="C342" s="3825" t="s">
        <v>847</v>
      </c>
      <c r="D342" s="3866"/>
      <c r="E342" s="3867"/>
      <c r="F342" s="4449"/>
      <c r="G342" s="3867"/>
      <c r="H342" s="3933">
        <v>37</v>
      </c>
      <c r="I342" s="3854" t="s">
        <v>848</v>
      </c>
      <c r="J342" s="3854" t="s">
        <v>849</v>
      </c>
      <c r="K342" s="3943" t="s">
        <v>850</v>
      </c>
      <c r="L342" s="3872"/>
      <c r="M342" s="3829"/>
    </row>
    <row r="343" spans="1:13" ht="45.75" customHeight="1">
      <c r="A343" s="3823" t="s">
        <v>134</v>
      </c>
      <c r="B343" s="3944" t="s">
        <v>846</v>
      </c>
      <c r="C343" s="3825" t="s">
        <v>847</v>
      </c>
      <c r="D343" s="3826" t="s">
        <v>205</v>
      </c>
      <c r="E343" s="3827"/>
      <c r="F343" s="4448"/>
      <c r="G343" s="3827"/>
      <c r="H343" s="3829">
        <v>45</v>
      </c>
      <c r="I343" s="3828" t="s">
        <v>848</v>
      </c>
      <c r="J343" s="3828" t="s">
        <v>849</v>
      </c>
      <c r="K343" s="3943" t="s">
        <v>851</v>
      </c>
      <c r="L343" s="3872"/>
      <c r="M343" s="3829">
        <v>1.6</v>
      </c>
    </row>
    <row r="344" spans="1:13" ht="52.5" customHeight="1">
      <c r="A344" s="3823" t="s">
        <v>134</v>
      </c>
      <c r="B344" s="3944" t="s">
        <v>205</v>
      </c>
      <c r="C344" s="3825" t="s">
        <v>852</v>
      </c>
      <c r="D344" s="3826"/>
      <c r="E344" s="3827"/>
      <c r="F344" s="4448"/>
      <c r="G344" s="3827"/>
      <c r="H344" s="3829">
        <v>30</v>
      </c>
      <c r="I344" s="3828" t="s">
        <v>137</v>
      </c>
      <c r="J344" s="3828" t="s">
        <v>853</v>
      </c>
      <c r="K344" s="3828" t="s">
        <v>854</v>
      </c>
      <c r="L344" s="3872"/>
      <c r="M344" s="3829">
        <v>1.6</v>
      </c>
    </row>
    <row r="345" spans="1:13" ht="45.75" customHeight="1">
      <c r="A345" s="3823" t="s">
        <v>207</v>
      </c>
      <c r="B345" s="4518" t="s">
        <v>855</v>
      </c>
      <c r="C345" s="3825" t="s">
        <v>856</v>
      </c>
      <c r="D345" s="3844"/>
      <c r="E345" s="3844"/>
      <c r="F345" s="3844"/>
      <c r="G345" s="3867"/>
      <c r="H345" s="3933">
        <v>35</v>
      </c>
      <c r="I345" s="3847" t="s">
        <v>368</v>
      </c>
      <c r="J345" s="3854" t="s">
        <v>369</v>
      </c>
      <c r="K345" s="4297" t="s">
        <v>857</v>
      </c>
      <c r="L345" s="3872" t="s">
        <v>133</v>
      </c>
      <c r="M345" s="3829">
        <v>1.6</v>
      </c>
    </row>
    <row r="346" spans="1:13" ht="45.75" customHeight="1">
      <c r="A346" s="3823" t="s">
        <v>193</v>
      </c>
      <c r="B346" s="4518" t="s">
        <v>855</v>
      </c>
      <c r="C346" s="3825" t="s">
        <v>856</v>
      </c>
      <c r="D346" s="3836"/>
      <c r="E346" s="3836"/>
      <c r="F346" s="3836"/>
      <c r="G346" s="3827"/>
      <c r="H346" s="3829">
        <v>35</v>
      </c>
      <c r="I346" s="3837" t="s">
        <v>368</v>
      </c>
      <c r="J346" s="3828" t="s">
        <v>369</v>
      </c>
      <c r="K346" s="4297"/>
      <c r="L346" s="3872" t="s">
        <v>133</v>
      </c>
      <c r="M346" s="3829">
        <v>1.6</v>
      </c>
    </row>
    <row r="347" spans="1:13" ht="45.75" customHeight="1">
      <c r="A347" s="3823" t="s">
        <v>858</v>
      </c>
      <c r="B347" s="3899" t="s">
        <v>859</v>
      </c>
      <c r="C347" s="3829" t="s">
        <v>860</v>
      </c>
      <c r="D347" s="3827"/>
      <c r="E347" s="3827"/>
      <c r="F347" s="3827"/>
      <c r="G347" s="3827"/>
      <c r="H347" s="3829">
        <v>28</v>
      </c>
      <c r="I347" s="3828" t="s">
        <v>861</v>
      </c>
      <c r="J347" s="3828" t="s">
        <v>330</v>
      </c>
      <c r="K347" s="4521"/>
      <c r="L347" s="3872" t="s">
        <v>133</v>
      </c>
      <c r="M347" s="3829">
        <v>1.6</v>
      </c>
    </row>
    <row r="348" spans="1:13" ht="45.75" customHeight="1">
      <c r="A348" s="3823" t="s">
        <v>347</v>
      </c>
      <c r="B348" s="4479" t="s">
        <v>862</v>
      </c>
      <c r="C348" s="3829" t="s">
        <v>863</v>
      </c>
      <c r="D348" s="3827" t="s">
        <v>350</v>
      </c>
      <c r="E348" s="3836"/>
      <c r="F348" s="3836"/>
      <c r="G348" s="3827"/>
      <c r="H348" s="3829">
        <v>22</v>
      </c>
      <c r="I348" s="3828" t="s">
        <v>550</v>
      </c>
      <c r="J348" s="3828" t="s">
        <v>864</v>
      </c>
      <c r="K348" s="3828"/>
      <c r="L348" s="3872"/>
      <c r="M348" s="3829">
        <v>1.6</v>
      </c>
    </row>
    <row r="349" spans="1:13" ht="65.25" customHeight="1">
      <c r="A349" s="3823" t="s">
        <v>290</v>
      </c>
      <c r="B349" s="3944" t="s">
        <v>865</v>
      </c>
      <c r="C349" s="3825" t="s">
        <v>866</v>
      </c>
      <c r="D349" s="3826" t="s">
        <v>867</v>
      </c>
      <c r="E349" s="3827"/>
      <c r="F349" s="4448" t="s">
        <v>152</v>
      </c>
      <c r="G349" s="3827" t="s">
        <v>152</v>
      </c>
      <c r="H349" s="3829">
        <v>30</v>
      </c>
      <c r="I349" s="3828" t="s">
        <v>848</v>
      </c>
      <c r="J349" s="3828" t="s">
        <v>849</v>
      </c>
      <c r="K349" s="3864" t="s">
        <v>868</v>
      </c>
      <c r="L349" s="3872"/>
      <c r="M349" s="3829"/>
    </row>
    <row r="350" spans="1:13" ht="45.75" customHeight="1">
      <c r="A350" s="3823" t="s">
        <v>134</v>
      </c>
      <c r="B350" s="3944" t="s">
        <v>865</v>
      </c>
      <c r="C350" s="3825" t="s">
        <v>866</v>
      </c>
      <c r="D350" s="3866" t="s">
        <v>205</v>
      </c>
      <c r="E350" s="3867"/>
      <c r="F350" s="4449" t="s">
        <v>152</v>
      </c>
      <c r="G350" s="3867" t="s">
        <v>152</v>
      </c>
      <c r="H350" s="3933">
        <v>30</v>
      </c>
      <c r="I350" s="3854" t="s">
        <v>848</v>
      </c>
      <c r="J350" s="3854" t="s">
        <v>849</v>
      </c>
      <c r="K350" s="3864" t="s">
        <v>869</v>
      </c>
      <c r="L350" s="3872"/>
      <c r="M350" s="3829">
        <v>1.6</v>
      </c>
    </row>
    <row r="351" spans="1:13" ht="45.75" customHeight="1">
      <c r="A351" s="3823" t="s">
        <v>347</v>
      </c>
      <c r="B351" s="3899" t="s">
        <v>870</v>
      </c>
      <c r="C351" s="3829" t="s">
        <v>871</v>
      </c>
      <c r="D351" s="3827" t="s">
        <v>350</v>
      </c>
      <c r="E351" s="3836"/>
      <c r="F351" s="3949"/>
      <c r="G351" s="3827"/>
      <c r="H351" s="3829">
        <v>20</v>
      </c>
      <c r="I351" s="3900" t="s">
        <v>550</v>
      </c>
      <c r="J351" s="3900" t="s">
        <v>551</v>
      </c>
      <c r="K351" s="3828" t="s">
        <v>872</v>
      </c>
      <c r="L351" s="3872"/>
      <c r="M351" s="3829">
        <v>1.6</v>
      </c>
    </row>
    <row r="352" spans="1:13" ht="45.75" customHeight="1">
      <c r="A352" s="3823" t="s">
        <v>221</v>
      </c>
      <c r="B352" s="4518" t="s">
        <v>250</v>
      </c>
      <c r="C352" s="3825" t="s">
        <v>873</v>
      </c>
      <c r="D352" s="3836"/>
      <c r="E352" s="3836" t="s">
        <v>152</v>
      </c>
      <c r="F352" s="3836"/>
      <c r="G352" s="3827"/>
      <c r="H352" s="3829"/>
      <c r="I352" s="3837" t="s">
        <v>242</v>
      </c>
      <c r="J352" s="3828" t="s">
        <v>243</v>
      </c>
      <c r="K352" s="3828"/>
      <c r="L352" s="3872" t="s">
        <v>133</v>
      </c>
      <c r="M352" s="3829">
        <v>3.3</v>
      </c>
    </row>
    <row r="353" spans="1:13" ht="45.75" customHeight="1">
      <c r="A353" s="3823" t="s">
        <v>183</v>
      </c>
      <c r="B353" s="3944" t="s">
        <v>874</v>
      </c>
      <c r="C353" s="3825" t="s">
        <v>875</v>
      </c>
      <c r="D353" s="3866" t="s">
        <v>194</v>
      </c>
      <c r="E353" s="3867"/>
      <c r="F353" s="3867"/>
      <c r="G353" s="3867"/>
      <c r="H353" s="3933">
        <v>12</v>
      </c>
      <c r="I353" s="3854" t="s">
        <v>484</v>
      </c>
      <c r="J353" s="3854" t="s">
        <v>876</v>
      </c>
      <c r="K353" s="3828" t="s">
        <v>877</v>
      </c>
      <c r="L353" s="3872"/>
      <c r="M353" s="3829">
        <v>1.6</v>
      </c>
    </row>
    <row r="354" spans="1:13" ht="45.75" customHeight="1">
      <c r="A354" s="3823" t="s">
        <v>193</v>
      </c>
      <c r="B354" s="3944" t="s">
        <v>874</v>
      </c>
      <c r="C354" s="3825" t="s">
        <v>875</v>
      </c>
      <c r="D354" s="3844" t="s">
        <v>194</v>
      </c>
      <c r="E354" s="3844"/>
      <c r="F354" s="3844"/>
      <c r="G354" s="3867"/>
      <c r="H354" s="3933"/>
      <c r="I354" s="3847" t="s">
        <v>484</v>
      </c>
      <c r="J354" s="3854" t="s">
        <v>492</v>
      </c>
      <c r="K354" s="3863" t="s">
        <v>493</v>
      </c>
      <c r="L354" s="3872"/>
      <c r="M354" s="3829">
        <v>1.6</v>
      </c>
    </row>
    <row r="355" spans="1:13" ht="45.75" customHeight="1">
      <c r="A355" s="3823" t="s">
        <v>356</v>
      </c>
      <c r="B355" s="3944" t="s">
        <v>874</v>
      </c>
      <c r="C355" s="3825" t="s">
        <v>875</v>
      </c>
      <c r="D355" s="3866" t="s">
        <v>194</v>
      </c>
      <c r="E355" s="3867"/>
      <c r="F355" s="3867"/>
      <c r="G355" s="3867"/>
      <c r="H355" s="3933">
        <v>12</v>
      </c>
      <c r="I355" s="3854" t="s">
        <v>484</v>
      </c>
      <c r="J355" s="3854" t="s">
        <v>876</v>
      </c>
      <c r="K355" s="3863" t="s">
        <v>878</v>
      </c>
      <c r="L355" s="3872"/>
      <c r="M355" s="3829"/>
    </row>
    <row r="356" spans="1:13" ht="45.75" customHeight="1">
      <c r="A356" s="4184" t="s">
        <v>191</v>
      </c>
      <c r="B356" s="3944" t="s">
        <v>874</v>
      </c>
      <c r="C356" s="3825" t="s">
        <v>875</v>
      </c>
      <c r="D356" s="3866" t="s">
        <v>194</v>
      </c>
      <c r="E356" s="3867"/>
      <c r="F356" s="3867"/>
      <c r="G356" s="3867"/>
      <c r="H356" s="3933">
        <v>15</v>
      </c>
      <c r="I356" s="3854" t="s">
        <v>484</v>
      </c>
      <c r="J356" s="3854" t="s">
        <v>876</v>
      </c>
      <c r="K356" s="3828" t="s">
        <v>879</v>
      </c>
      <c r="L356" s="3872" t="s">
        <v>489</v>
      </c>
      <c r="M356" s="3829"/>
    </row>
    <row r="357" spans="1:13" ht="45.75" customHeight="1">
      <c r="A357" s="3823" t="s">
        <v>182</v>
      </c>
      <c r="B357" s="3944" t="s">
        <v>874</v>
      </c>
      <c r="C357" s="3825" t="s">
        <v>875</v>
      </c>
      <c r="D357" s="3826" t="s">
        <v>194</v>
      </c>
      <c r="E357" s="3827"/>
      <c r="F357" s="3827"/>
      <c r="G357" s="3827"/>
      <c r="H357" s="3829">
        <v>22</v>
      </c>
      <c r="I357" s="3828" t="s">
        <v>484</v>
      </c>
      <c r="J357" s="3828" t="s">
        <v>876</v>
      </c>
      <c r="K357" s="3828" t="s">
        <v>879</v>
      </c>
      <c r="L357" s="3872"/>
      <c r="M357" s="3829"/>
    </row>
    <row r="358" spans="1:13" ht="45.75" customHeight="1">
      <c r="A358" s="3823"/>
      <c r="B358" s="3944" t="s">
        <v>880</v>
      </c>
      <c r="C358" s="3825"/>
      <c r="D358" s="3826"/>
      <c r="E358" s="3827"/>
      <c r="F358" s="3827"/>
      <c r="G358" s="3827"/>
      <c r="H358" s="3829"/>
      <c r="I358" s="4291" t="s">
        <v>880</v>
      </c>
      <c r="J358" s="4291" t="s">
        <v>880</v>
      </c>
      <c r="K358" s="3863" t="s">
        <v>881</v>
      </c>
      <c r="L358" s="3872"/>
      <c r="M358" s="3829"/>
    </row>
    <row r="359" spans="1:13" ht="45.75" customHeight="1">
      <c r="A359" s="3823" t="s">
        <v>207</v>
      </c>
      <c r="B359" s="4518" t="s">
        <v>882</v>
      </c>
      <c r="C359" s="3825" t="s">
        <v>883</v>
      </c>
      <c r="D359" s="3836" t="s">
        <v>106</v>
      </c>
      <c r="E359" s="3836" t="s">
        <v>210</v>
      </c>
      <c r="F359" s="3836" t="s">
        <v>210</v>
      </c>
      <c r="G359" s="3827"/>
      <c r="H359" s="3829"/>
      <c r="I359" s="3837" t="s">
        <v>131</v>
      </c>
      <c r="J359" s="3828" t="s">
        <v>229</v>
      </c>
      <c r="K359" s="3828"/>
      <c r="L359" s="3872" t="s">
        <v>133</v>
      </c>
      <c r="M359" s="3829">
        <v>1.6</v>
      </c>
    </row>
    <row r="360" spans="1:13" ht="45.75" customHeight="1">
      <c r="A360" s="3823" t="s">
        <v>259</v>
      </c>
      <c r="B360" s="4479" t="s">
        <v>884</v>
      </c>
      <c r="C360" s="4455" t="s">
        <v>885</v>
      </c>
      <c r="D360" s="3826" t="s">
        <v>165</v>
      </c>
      <c r="E360" s="4448" t="s">
        <v>886</v>
      </c>
      <c r="F360" s="4448"/>
      <c r="G360" s="4448"/>
      <c r="H360" s="3829">
        <v>65</v>
      </c>
      <c r="I360" s="4454" t="s">
        <v>431</v>
      </c>
      <c r="J360" s="4454" t="s">
        <v>716</v>
      </c>
      <c r="K360" s="3863" t="s">
        <v>301</v>
      </c>
      <c r="L360" s="3872"/>
      <c r="M360" s="3829">
        <v>2.6</v>
      </c>
    </row>
    <row r="361" spans="1:13" ht="55.5" customHeight="1">
      <c r="A361" s="3823" t="s">
        <v>162</v>
      </c>
      <c r="B361" s="3950" t="s">
        <v>887</v>
      </c>
      <c r="C361" s="3829" t="s">
        <v>888</v>
      </c>
      <c r="D361" s="3827" t="s">
        <v>165</v>
      </c>
      <c r="E361" s="3827"/>
      <c r="F361" s="3827" t="s">
        <v>152</v>
      </c>
      <c r="G361" s="3827" t="s">
        <v>152</v>
      </c>
      <c r="H361" s="3829">
        <v>32</v>
      </c>
      <c r="I361" s="3828" t="s">
        <v>263</v>
      </c>
      <c r="J361" s="3828" t="s">
        <v>263</v>
      </c>
      <c r="K361" s="3863" t="s">
        <v>301</v>
      </c>
      <c r="L361" s="3872"/>
      <c r="M361" s="3829">
        <v>1.6</v>
      </c>
    </row>
    <row r="362" spans="1:13" ht="45.75" customHeight="1">
      <c r="A362" s="3823" t="s">
        <v>347</v>
      </c>
      <c r="B362" s="4522" t="s">
        <v>889</v>
      </c>
      <c r="C362" s="4452" t="s">
        <v>890</v>
      </c>
      <c r="D362" s="4453" t="s">
        <v>456</v>
      </c>
      <c r="E362" s="4451"/>
      <c r="F362" s="3880"/>
      <c r="G362" s="3880"/>
      <c r="H362" s="3829">
        <v>28</v>
      </c>
      <c r="I362" s="4477" t="s">
        <v>351</v>
      </c>
      <c r="J362" s="3943" t="s">
        <v>352</v>
      </c>
      <c r="K362" s="3930"/>
      <c r="L362" s="3872"/>
      <c r="M362" s="3829">
        <v>1.6</v>
      </c>
    </row>
    <row r="363" spans="1:13" ht="45.75" customHeight="1">
      <c r="A363" s="3823" t="s">
        <v>434</v>
      </c>
      <c r="B363" s="3908" t="s">
        <v>891</v>
      </c>
      <c r="C363" s="3951" t="s">
        <v>892</v>
      </c>
      <c r="D363" s="3836" t="s">
        <v>429</v>
      </c>
      <c r="E363" s="3827"/>
      <c r="F363" s="4448"/>
      <c r="G363" s="3827"/>
      <c r="H363" s="3829">
        <v>48</v>
      </c>
      <c r="I363" s="3828" t="s">
        <v>431</v>
      </c>
      <c r="J363" s="3828" t="s">
        <v>432</v>
      </c>
      <c r="K363" s="3828" t="s">
        <v>893</v>
      </c>
      <c r="L363" s="3872"/>
      <c r="M363" s="3829">
        <v>1.6</v>
      </c>
    </row>
    <row r="364" spans="1:13" ht="45.75" customHeight="1">
      <c r="A364" s="3823" t="s">
        <v>183</v>
      </c>
      <c r="B364" s="3944" t="s">
        <v>894</v>
      </c>
      <c r="C364" s="3825" t="s">
        <v>895</v>
      </c>
      <c r="D364" s="3866" t="s">
        <v>194</v>
      </c>
      <c r="E364" s="3867"/>
      <c r="F364" s="4449"/>
      <c r="G364" s="3867"/>
      <c r="H364" s="3933">
        <v>11</v>
      </c>
      <c r="I364" s="3854" t="s">
        <v>485</v>
      </c>
      <c r="J364" s="3854" t="s">
        <v>485</v>
      </c>
      <c r="K364" s="3828" t="s">
        <v>580</v>
      </c>
      <c r="L364" s="3872"/>
      <c r="M364" s="3829">
        <v>1.6</v>
      </c>
    </row>
    <row r="365" spans="1:13" ht="45.75" customHeight="1">
      <c r="A365" s="3823" t="s">
        <v>193</v>
      </c>
      <c r="B365" s="3944" t="s">
        <v>894</v>
      </c>
      <c r="C365" s="3825" t="s">
        <v>895</v>
      </c>
      <c r="D365" s="3866" t="s">
        <v>194</v>
      </c>
      <c r="E365" s="3867"/>
      <c r="F365" s="4449"/>
      <c r="G365" s="3867"/>
      <c r="H365" s="3933">
        <v>11</v>
      </c>
      <c r="I365" s="3854" t="s">
        <v>485</v>
      </c>
      <c r="J365" s="3854" t="s">
        <v>485</v>
      </c>
      <c r="K365" s="3828" t="s">
        <v>896</v>
      </c>
      <c r="L365" s="3872"/>
      <c r="M365" s="3829">
        <v>1.6</v>
      </c>
    </row>
    <row r="366" spans="1:13" ht="45.75" customHeight="1">
      <c r="A366" s="3823" t="s">
        <v>356</v>
      </c>
      <c r="B366" s="3944" t="s">
        <v>894</v>
      </c>
      <c r="C366" s="3825" t="s">
        <v>895</v>
      </c>
      <c r="D366" s="3866" t="s">
        <v>194</v>
      </c>
      <c r="E366" s="3867"/>
      <c r="F366" s="4449"/>
      <c r="G366" s="3867"/>
      <c r="H366" s="3933">
        <v>11</v>
      </c>
      <c r="I366" s="3854" t="s">
        <v>485</v>
      </c>
      <c r="J366" s="3854" t="s">
        <v>485</v>
      </c>
      <c r="K366" s="3828" t="s">
        <v>786</v>
      </c>
      <c r="L366" s="3872"/>
      <c r="M366" s="3829"/>
    </row>
    <row r="367" spans="1:13" ht="45.75" customHeight="1">
      <c r="A367" s="3823" t="s">
        <v>145</v>
      </c>
      <c r="B367" s="3944" t="s">
        <v>897</v>
      </c>
      <c r="C367" s="3825" t="s">
        <v>895</v>
      </c>
      <c r="D367" s="3866" t="s">
        <v>194</v>
      </c>
      <c r="E367" s="3867"/>
      <c r="F367" s="4449"/>
      <c r="G367" s="3867"/>
      <c r="H367" s="3933">
        <v>14</v>
      </c>
      <c r="I367" s="4519" t="s">
        <v>487</v>
      </c>
      <c r="J367" s="3854" t="s">
        <v>485</v>
      </c>
      <c r="K367" s="3828" t="s">
        <v>488</v>
      </c>
      <c r="L367" s="3872" t="s">
        <v>489</v>
      </c>
      <c r="M367" s="3829">
        <v>1.6</v>
      </c>
    </row>
    <row r="368" spans="1:13" ht="45.75" customHeight="1">
      <c r="A368" s="3823" t="s">
        <v>182</v>
      </c>
      <c r="B368" s="3944" t="s">
        <v>897</v>
      </c>
      <c r="C368" s="3825" t="s">
        <v>895</v>
      </c>
      <c r="D368" s="3826" t="s">
        <v>194</v>
      </c>
      <c r="E368" s="3827"/>
      <c r="F368" s="4448"/>
      <c r="G368" s="3827"/>
      <c r="H368" s="3829">
        <v>20</v>
      </c>
      <c r="I368" s="4474" t="s">
        <v>487</v>
      </c>
      <c r="J368" s="3828" t="s">
        <v>485</v>
      </c>
      <c r="K368" s="3828" t="s">
        <v>488</v>
      </c>
      <c r="L368" s="3872"/>
      <c r="M368" s="3829">
        <v>1.6</v>
      </c>
    </row>
    <row r="369" spans="1:13" ht="45.75" customHeight="1">
      <c r="A369" s="3823" t="s">
        <v>156</v>
      </c>
      <c r="B369" s="4518" t="s">
        <v>898</v>
      </c>
      <c r="C369" s="3825" t="s">
        <v>899</v>
      </c>
      <c r="D369" s="3836" t="s">
        <v>223</v>
      </c>
      <c r="E369" s="3836" t="s">
        <v>152</v>
      </c>
      <c r="F369" s="3836"/>
      <c r="G369" s="3827"/>
      <c r="H369" s="3829"/>
      <c r="I369" s="3837" t="s">
        <v>242</v>
      </c>
      <c r="J369" s="3828" t="s">
        <v>900</v>
      </c>
      <c r="K369" s="4166" t="s">
        <v>901</v>
      </c>
      <c r="L369" s="3872" t="s">
        <v>133</v>
      </c>
      <c r="M369" s="3829">
        <v>3.4</v>
      </c>
    </row>
    <row r="370" spans="1:13" ht="45.75" customHeight="1">
      <c r="A370" s="3823" t="s">
        <v>221</v>
      </c>
      <c r="B370" s="4518" t="s">
        <v>898</v>
      </c>
      <c r="C370" s="3825" t="s">
        <v>899</v>
      </c>
      <c r="D370" s="3836" t="s">
        <v>223</v>
      </c>
      <c r="E370" s="3836" t="s">
        <v>152</v>
      </c>
      <c r="F370" s="3836"/>
      <c r="G370" s="3827"/>
      <c r="H370" s="3829"/>
      <c r="I370" s="3837" t="s">
        <v>242</v>
      </c>
      <c r="J370" s="3828" t="s">
        <v>900</v>
      </c>
      <c r="K370" s="4166" t="s">
        <v>360</v>
      </c>
      <c r="L370" s="3872" t="s">
        <v>133</v>
      </c>
      <c r="M370" s="3829">
        <v>3.4</v>
      </c>
    </row>
    <row r="371" spans="1:13" ht="45.75" customHeight="1">
      <c r="A371" s="3823" t="s">
        <v>290</v>
      </c>
      <c r="B371" s="3944" t="s">
        <v>902</v>
      </c>
      <c r="C371" s="3825" t="s">
        <v>903</v>
      </c>
      <c r="D371" s="3828" t="s">
        <v>867</v>
      </c>
      <c r="E371" s="3828"/>
      <c r="F371" s="4448"/>
      <c r="G371" s="3827"/>
      <c r="H371" s="3829">
        <v>28</v>
      </c>
      <c r="I371" s="3828" t="s">
        <v>137</v>
      </c>
      <c r="J371" s="3828" t="s">
        <v>904</v>
      </c>
      <c r="K371" s="3863" t="s">
        <v>905</v>
      </c>
      <c r="L371" s="3872"/>
      <c r="M371" s="3829"/>
    </row>
    <row r="372" spans="1:13" ht="45.75" customHeight="1">
      <c r="A372" s="3823" t="s">
        <v>134</v>
      </c>
      <c r="B372" s="3944" t="s">
        <v>902</v>
      </c>
      <c r="C372" s="3825" t="s">
        <v>903</v>
      </c>
      <c r="D372" s="3867" t="s">
        <v>205</v>
      </c>
      <c r="E372" s="3854" t="s">
        <v>867</v>
      </c>
      <c r="F372" s="4449"/>
      <c r="G372" s="3867"/>
      <c r="H372" s="3933">
        <v>25</v>
      </c>
      <c r="I372" s="3854" t="s">
        <v>137</v>
      </c>
      <c r="J372" s="3854" t="s">
        <v>904</v>
      </c>
      <c r="K372" s="3843"/>
      <c r="L372" s="3872"/>
      <c r="M372" s="3829">
        <v>1.6</v>
      </c>
    </row>
    <row r="373" spans="1:13" ht="45.75" customHeight="1">
      <c r="A373" s="3838" t="s">
        <v>162</v>
      </c>
      <c r="B373" s="3899" t="s">
        <v>906</v>
      </c>
      <c r="C373" s="3829" t="s">
        <v>907</v>
      </c>
      <c r="D373" s="3827" t="s">
        <v>165</v>
      </c>
      <c r="E373" s="3827" t="s">
        <v>166</v>
      </c>
      <c r="F373" s="3827" t="s">
        <v>152</v>
      </c>
      <c r="G373" s="3827" t="s">
        <v>152</v>
      </c>
      <c r="H373" s="3829">
        <v>37</v>
      </c>
      <c r="I373" s="3828" t="s">
        <v>263</v>
      </c>
      <c r="J373" s="3828" t="s">
        <v>263</v>
      </c>
      <c r="K373" s="3863" t="s">
        <v>301</v>
      </c>
      <c r="L373" s="3872"/>
      <c r="M373" s="3829">
        <v>1.6</v>
      </c>
    </row>
    <row r="374" spans="1:13" ht="45.75" customHeight="1">
      <c r="A374" s="3842" t="s">
        <v>179</v>
      </c>
      <c r="B374" s="3899" t="s">
        <v>908</v>
      </c>
      <c r="C374" s="3829" t="s">
        <v>909</v>
      </c>
      <c r="D374" s="3827" t="s">
        <v>316</v>
      </c>
      <c r="E374" s="3827"/>
      <c r="F374" s="3827"/>
      <c r="G374" s="3827"/>
      <c r="H374" s="3829">
        <v>27</v>
      </c>
      <c r="I374" s="3828" t="s">
        <v>182</v>
      </c>
      <c r="J374" s="3828" t="s">
        <v>182</v>
      </c>
      <c r="K374" s="3863"/>
      <c r="L374" s="3872"/>
      <c r="M374" s="3829">
        <v>1.6</v>
      </c>
    </row>
    <row r="375" spans="1:13" ht="45.75" customHeight="1">
      <c r="A375" s="3823" t="s">
        <v>156</v>
      </c>
      <c r="B375" s="4518" t="s">
        <v>910</v>
      </c>
      <c r="C375" s="3825" t="s">
        <v>911</v>
      </c>
      <c r="D375" s="3844" t="s">
        <v>158</v>
      </c>
      <c r="E375" s="3844" t="s">
        <v>152</v>
      </c>
      <c r="F375" s="3844"/>
      <c r="G375" s="3867"/>
      <c r="H375" s="3933"/>
      <c r="I375" s="3847" t="s">
        <v>242</v>
      </c>
      <c r="J375" s="3854" t="s">
        <v>243</v>
      </c>
      <c r="K375" s="3828"/>
      <c r="L375" s="3872" t="s">
        <v>133</v>
      </c>
      <c r="M375" s="3829">
        <v>1.6</v>
      </c>
    </row>
    <row r="376" spans="1:13" ht="45.75" customHeight="1">
      <c r="A376" s="3823" t="s">
        <v>306</v>
      </c>
      <c r="B376" s="4518" t="s">
        <v>912</v>
      </c>
      <c r="C376" s="3825" t="s">
        <v>913</v>
      </c>
      <c r="D376" s="4278"/>
      <c r="E376" s="3844"/>
      <c r="F376" s="3844"/>
      <c r="G376" s="3867"/>
      <c r="H376" s="3933">
        <v>50</v>
      </c>
      <c r="I376" s="3847" t="s">
        <v>153</v>
      </c>
      <c r="J376" s="3854" t="s">
        <v>254</v>
      </c>
      <c r="K376" s="3863" t="s">
        <v>914</v>
      </c>
      <c r="L376" s="3872" t="s">
        <v>133</v>
      </c>
      <c r="M376" s="3829">
        <v>1.6</v>
      </c>
    </row>
    <row r="377" spans="1:13" ht="45.75" customHeight="1">
      <c r="A377" s="3823" t="s">
        <v>149</v>
      </c>
      <c r="B377" s="4518" t="s">
        <v>912</v>
      </c>
      <c r="C377" s="3825" t="s">
        <v>913</v>
      </c>
      <c r="D377" s="3836"/>
      <c r="E377" s="3836"/>
      <c r="F377" s="3836"/>
      <c r="G377" s="3827"/>
      <c r="H377" s="3829">
        <v>50</v>
      </c>
      <c r="I377" s="3837" t="s">
        <v>153</v>
      </c>
      <c r="J377" s="3828" t="s">
        <v>254</v>
      </c>
      <c r="K377" s="3863" t="s">
        <v>915</v>
      </c>
      <c r="L377" s="3872" t="s">
        <v>133</v>
      </c>
      <c r="M377" s="3829"/>
    </row>
    <row r="378" spans="1:13" ht="45.75" customHeight="1">
      <c r="A378" s="3823" t="s">
        <v>618</v>
      </c>
      <c r="B378" s="3952" t="s">
        <v>916</v>
      </c>
      <c r="C378" s="3829" t="s">
        <v>917</v>
      </c>
      <c r="D378" s="3826" t="s">
        <v>165</v>
      </c>
      <c r="E378" s="4448"/>
      <c r="F378" s="3827"/>
      <c r="G378" s="3827"/>
      <c r="H378" s="3829">
        <v>49</v>
      </c>
      <c r="I378" s="3828" t="s">
        <v>329</v>
      </c>
      <c r="J378" s="3828" t="s">
        <v>330</v>
      </c>
      <c r="K378" s="3863" t="s">
        <v>301</v>
      </c>
      <c r="L378" s="3872" t="s">
        <v>133</v>
      </c>
      <c r="M378" s="3829">
        <v>1.6</v>
      </c>
    </row>
    <row r="379" spans="1:13" ht="45.75" customHeight="1">
      <c r="A379" s="3823" t="s">
        <v>134</v>
      </c>
      <c r="B379" s="3944" t="s">
        <v>918</v>
      </c>
      <c r="C379" s="3825" t="s">
        <v>919</v>
      </c>
      <c r="D379" s="3826" t="s">
        <v>205</v>
      </c>
      <c r="E379" s="3827" t="s">
        <v>305</v>
      </c>
      <c r="F379" s="4448"/>
      <c r="G379" s="3827"/>
      <c r="H379" s="3829">
        <v>45</v>
      </c>
      <c r="I379" s="3828" t="s">
        <v>137</v>
      </c>
      <c r="J379" s="3828" t="s">
        <v>920</v>
      </c>
      <c r="K379" s="3828" t="s">
        <v>921</v>
      </c>
      <c r="L379" s="3872"/>
      <c r="M379" s="3829">
        <v>1.6</v>
      </c>
    </row>
    <row r="380" spans="1:13" ht="45.75" customHeight="1">
      <c r="A380" s="3823" t="s">
        <v>156</v>
      </c>
      <c r="B380" s="3899" t="s">
        <v>922</v>
      </c>
      <c r="C380" s="3825" t="s">
        <v>923</v>
      </c>
      <c r="D380" s="3836" t="s">
        <v>223</v>
      </c>
      <c r="E380" s="3836"/>
      <c r="F380" s="3836"/>
      <c r="G380" s="3827"/>
      <c r="H380" s="3829"/>
      <c r="I380" s="3837" t="s">
        <v>199</v>
      </c>
      <c r="J380" s="3828" t="s">
        <v>396</v>
      </c>
      <c r="K380" s="3828"/>
      <c r="L380" s="3872" t="s">
        <v>133</v>
      </c>
      <c r="M380" s="3829">
        <v>1.6</v>
      </c>
    </row>
    <row r="381" spans="1:13" ht="45.75" customHeight="1">
      <c r="A381" s="3823" t="s">
        <v>618</v>
      </c>
      <c r="B381" s="3952" t="s">
        <v>924</v>
      </c>
      <c r="C381" s="3829" t="s">
        <v>925</v>
      </c>
      <c r="D381" s="3826" t="s">
        <v>165</v>
      </c>
      <c r="E381" s="4448"/>
      <c r="F381" s="3827"/>
      <c r="G381" s="3827"/>
      <c r="H381" s="3829">
        <v>40</v>
      </c>
      <c r="I381" s="3828" t="s">
        <v>329</v>
      </c>
      <c r="J381" s="3828" t="s">
        <v>330</v>
      </c>
      <c r="K381" s="3863" t="s">
        <v>301</v>
      </c>
      <c r="L381" s="3872" t="s">
        <v>133</v>
      </c>
      <c r="M381" s="3829">
        <v>1.6</v>
      </c>
    </row>
    <row r="382" spans="1:13" ht="45.75" customHeight="1">
      <c r="A382" s="3823" t="s">
        <v>542</v>
      </c>
      <c r="B382" s="4523" t="s">
        <v>926</v>
      </c>
      <c r="C382" s="4455" t="s">
        <v>927</v>
      </c>
      <c r="D382" s="4524" t="s">
        <v>928</v>
      </c>
      <c r="E382" s="4524"/>
      <c r="F382" s="4449"/>
      <c r="G382" s="4449"/>
      <c r="H382" s="4525">
        <v>25</v>
      </c>
      <c r="I382" s="4526" t="s">
        <v>351</v>
      </c>
      <c r="J382" s="4483" t="s">
        <v>386</v>
      </c>
      <c r="K382" s="4454" t="s">
        <v>929</v>
      </c>
      <c r="L382" s="3872"/>
      <c r="M382" s="3829">
        <v>1.6</v>
      </c>
    </row>
    <row r="383" spans="1:13" ht="45.75" customHeight="1">
      <c r="A383" s="3823" t="s">
        <v>193</v>
      </c>
      <c r="B383" s="4523" t="s">
        <v>926</v>
      </c>
      <c r="C383" s="4455" t="s">
        <v>927</v>
      </c>
      <c r="D383" s="4277" t="s">
        <v>194</v>
      </c>
      <c r="E383" s="4524" t="s">
        <v>928</v>
      </c>
      <c r="F383" s="4449"/>
      <c r="G383" s="4449"/>
      <c r="H383" s="4525"/>
      <c r="I383" s="4526" t="s">
        <v>351</v>
      </c>
      <c r="J383" s="4483" t="s">
        <v>386</v>
      </c>
      <c r="K383" s="4454" t="s">
        <v>929</v>
      </c>
      <c r="L383" s="3872"/>
      <c r="M383" s="3829">
        <v>1.6</v>
      </c>
    </row>
    <row r="384" spans="1:13" ht="45.75" customHeight="1">
      <c r="A384" s="3874" t="s">
        <v>354</v>
      </c>
      <c r="B384" s="4523" t="s">
        <v>926</v>
      </c>
      <c r="C384" s="4455" t="s">
        <v>927</v>
      </c>
      <c r="D384" s="4524" t="s">
        <v>928</v>
      </c>
      <c r="E384" s="4524"/>
      <c r="F384" s="4449"/>
      <c r="G384" s="4449"/>
      <c r="H384" s="4525">
        <v>22</v>
      </c>
      <c r="I384" s="4526" t="s">
        <v>351</v>
      </c>
      <c r="J384" s="4483" t="s">
        <v>386</v>
      </c>
      <c r="K384" s="4454" t="s">
        <v>930</v>
      </c>
      <c r="L384" s="3872"/>
      <c r="M384" s="3829">
        <v>1.6</v>
      </c>
    </row>
    <row r="385" spans="1:13" ht="45.75" customHeight="1">
      <c r="A385" s="3874" t="s">
        <v>356</v>
      </c>
      <c r="B385" s="4523" t="s">
        <v>926</v>
      </c>
      <c r="C385" s="4455" t="s">
        <v>927</v>
      </c>
      <c r="D385" s="4524" t="s">
        <v>194</v>
      </c>
      <c r="E385" s="4524"/>
      <c r="F385" s="4449"/>
      <c r="G385" s="4449"/>
      <c r="H385" s="4525">
        <v>22</v>
      </c>
      <c r="I385" s="4526" t="s">
        <v>351</v>
      </c>
      <c r="J385" s="4483" t="s">
        <v>386</v>
      </c>
      <c r="K385" s="4454" t="s">
        <v>931</v>
      </c>
      <c r="L385" s="3872"/>
      <c r="M385" s="3829">
        <v>10.8</v>
      </c>
    </row>
    <row r="386" spans="1:13" ht="45.75" customHeight="1">
      <c r="A386" s="4184" t="s">
        <v>191</v>
      </c>
      <c r="B386" s="4523" t="s">
        <v>926</v>
      </c>
      <c r="C386" s="4455" t="s">
        <v>927</v>
      </c>
      <c r="D386" s="4524" t="s">
        <v>194</v>
      </c>
      <c r="E386" s="4524"/>
      <c r="F386" s="4449"/>
      <c r="G386" s="4449"/>
      <c r="H386" s="4525">
        <v>22</v>
      </c>
      <c r="I386" s="4526" t="s">
        <v>351</v>
      </c>
      <c r="J386" s="4483" t="s">
        <v>386</v>
      </c>
      <c r="K386" s="4454" t="s">
        <v>931</v>
      </c>
      <c r="L386" s="3872"/>
      <c r="M386" s="3829"/>
    </row>
    <row r="387" spans="1:13" ht="45.75" customHeight="1">
      <c r="A387" s="4326" t="s">
        <v>182</v>
      </c>
      <c r="B387" s="4523" t="s">
        <v>926</v>
      </c>
      <c r="C387" s="4455" t="s">
        <v>927</v>
      </c>
      <c r="D387" s="4527" t="s">
        <v>194</v>
      </c>
      <c r="E387" s="4527"/>
      <c r="F387" s="4448"/>
      <c r="G387" s="4448"/>
      <c r="H387" s="4455">
        <v>27</v>
      </c>
      <c r="I387" s="4528" t="s">
        <v>351</v>
      </c>
      <c r="J387" s="4454" t="s">
        <v>386</v>
      </c>
      <c r="K387" s="4454" t="s">
        <v>931</v>
      </c>
      <c r="L387" s="3872"/>
      <c r="M387" s="3829"/>
    </row>
    <row r="388" spans="1:13" ht="45.75" customHeight="1">
      <c r="A388" s="3882" t="s">
        <v>259</v>
      </c>
      <c r="B388" s="3899" t="s">
        <v>932</v>
      </c>
      <c r="C388" s="3829" t="s">
        <v>933</v>
      </c>
      <c r="D388" s="3827" t="s">
        <v>165</v>
      </c>
      <c r="E388" s="3827" t="s">
        <v>262</v>
      </c>
      <c r="F388" s="3827"/>
      <c r="G388" s="3827"/>
      <c r="H388" s="3829">
        <v>52</v>
      </c>
      <c r="I388" s="3828" t="s">
        <v>167</v>
      </c>
      <c r="J388" s="3828" t="s">
        <v>934</v>
      </c>
      <c r="K388" s="3828" t="s">
        <v>301</v>
      </c>
      <c r="L388" s="3872"/>
      <c r="M388" s="3829">
        <v>4.8</v>
      </c>
    </row>
    <row r="389" spans="1:13" ht="45.75" customHeight="1">
      <c r="A389" s="3874" t="s">
        <v>354</v>
      </c>
      <c r="B389" s="4529" t="s">
        <v>10068</v>
      </c>
      <c r="C389" s="4455" t="s">
        <v>935</v>
      </c>
      <c r="D389" s="4448"/>
      <c r="E389" s="4448"/>
      <c r="F389" s="4448"/>
      <c r="G389" s="4448"/>
      <c r="H389" s="4455">
        <v>21</v>
      </c>
      <c r="I389" s="4454" t="s">
        <v>351</v>
      </c>
      <c r="J389" s="4454" t="s">
        <v>936</v>
      </c>
      <c r="K389" s="4580" t="s">
        <v>10069</v>
      </c>
      <c r="L389" s="3872"/>
      <c r="M389" s="3829">
        <v>1.6</v>
      </c>
    </row>
    <row r="390" spans="1:13" ht="45.75" customHeight="1">
      <c r="A390" s="3823" t="s">
        <v>193</v>
      </c>
      <c r="B390" s="4529" t="s">
        <v>928</v>
      </c>
      <c r="C390" s="4455" t="s">
        <v>935</v>
      </c>
      <c r="D390" s="3867" t="s">
        <v>194</v>
      </c>
      <c r="E390" s="4449"/>
      <c r="F390" s="4449"/>
      <c r="G390" s="4449"/>
      <c r="H390" s="4525">
        <v>21</v>
      </c>
      <c r="I390" s="4483" t="s">
        <v>351</v>
      </c>
      <c r="J390" s="4483" t="s">
        <v>936</v>
      </c>
      <c r="K390" s="3863"/>
      <c r="L390" s="3872"/>
      <c r="M390" s="3829">
        <v>1.6</v>
      </c>
    </row>
    <row r="391" spans="1:13" ht="45.75" customHeight="1">
      <c r="A391" s="3823" t="s">
        <v>134</v>
      </c>
      <c r="B391" s="3944" t="s">
        <v>937</v>
      </c>
      <c r="C391" s="3825" t="s">
        <v>938</v>
      </c>
      <c r="D391" s="3866" t="s">
        <v>135</v>
      </c>
      <c r="E391" s="3867"/>
      <c r="F391" s="4449"/>
      <c r="G391" s="3867"/>
      <c r="H391" s="3933">
        <v>41</v>
      </c>
      <c r="I391" s="3854" t="s">
        <v>137</v>
      </c>
      <c r="J391" s="3854" t="s">
        <v>939</v>
      </c>
      <c r="K391" s="3863" t="s">
        <v>940</v>
      </c>
      <c r="L391" s="3872"/>
      <c r="M391" s="3829"/>
    </row>
    <row r="392" spans="1:13" ht="45.75" customHeight="1">
      <c r="A392" s="3823" t="s">
        <v>134</v>
      </c>
      <c r="B392" s="3944" t="s">
        <v>937</v>
      </c>
      <c r="C392" s="3825" t="s">
        <v>938</v>
      </c>
      <c r="D392" s="3826" t="s">
        <v>525</v>
      </c>
      <c r="E392" s="3827"/>
      <c r="F392" s="4448"/>
      <c r="G392" s="3827"/>
      <c r="H392" s="3829">
        <v>41</v>
      </c>
      <c r="I392" s="3828" t="s">
        <v>137</v>
      </c>
      <c r="J392" s="3828" t="s">
        <v>939</v>
      </c>
      <c r="K392" s="3863" t="s">
        <v>941</v>
      </c>
      <c r="L392" s="3872"/>
      <c r="M392" s="3829"/>
    </row>
    <row r="393" spans="1:13" ht="45.75" customHeight="1">
      <c r="A393" s="3823" t="s">
        <v>134</v>
      </c>
      <c r="B393" s="3944" t="s">
        <v>937</v>
      </c>
      <c r="C393" s="3825" t="s">
        <v>938</v>
      </c>
      <c r="D393" s="3866" t="s">
        <v>205</v>
      </c>
      <c r="E393" s="3867"/>
      <c r="F393" s="4449"/>
      <c r="G393" s="3867"/>
      <c r="H393" s="3933">
        <v>41</v>
      </c>
      <c r="I393" s="3854" t="s">
        <v>137</v>
      </c>
      <c r="J393" s="3854" t="s">
        <v>939</v>
      </c>
      <c r="K393" s="3828" t="s">
        <v>942</v>
      </c>
      <c r="L393" s="3872"/>
      <c r="M393" s="3829">
        <v>1.6</v>
      </c>
    </row>
    <row r="394" spans="1:13" ht="45.75" customHeight="1">
      <c r="A394" s="3885" t="s">
        <v>434</v>
      </c>
      <c r="B394" s="3944" t="s">
        <v>943</v>
      </c>
      <c r="C394" s="3825" t="s">
        <v>944</v>
      </c>
      <c r="D394" s="3826"/>
      <c r="E394" s="3827"/>
      <c r="F394" s="4448"/>
      <c r="G394" s="3827"/>
      <c r="H394" s="3829">
        <v>26</v>
      </c>
      <c r="I394" s="3828" t="s">
        <v>431</v>
      </c>
      <c r="J394" s="3828" t="s">
        <v>945</v>
      </c>
      <c r="K394" s="3953"/>
      <c r="L394" s="3872"/>
      <c r="M394" s="3829">
        <v>1.6</v>
      </c>
    </row>
    <row r="395" spans="1:13" ht="41.25" customHeight="1">
      <c r="A395" s="3823" t="s">
        <v>156</v>
      </c>
      <c r="B395" s="3944" t="s">
        <v>943</v>
      </c>
      <c r="C395" s="3825" t="s">
        <v>944</v>
      </c>
      <c r="D395" s="3826" t="s">
        <v>158</v>
      </c>
      <c r="E395" s="3826" t="s">
        <v>946</v>
      </c>
      <c r="F395" s="4448"/>
      <c r="G395" s="3827"/>
      <c r="H395" s="3829">
        <v>26</v>
      </c>
      <c r="I395" s="3828" t="s">
        <v>431</v>
      </c>
      <c r="J395" s="3828" t="s">
        <v>945</v>
      </c>
      <c r="K395" s="3953" t="s">
        <v>947</v>
      </c>
      <c r="L395" s="3872"/>
      <c r="M395" s="3829">
        <v>6.3</v>
      </c>
    </row>
    <row r="396" spans="1:13" ht="76.5" customHeight="1">
      <c r="A396" s="3823" t="s">
        <v>183</v>
      </c>
      <c r="B396" s="3944" t="s">
        <v>948</v>
      </c>
      <c r="C396" s="3825" t="s">
        <v>944</v>
      </c>
      <c r="D396" s="3826" t="s">
        <v>946</v>
      </c>
      <c r="E396" s="3827"/>
      <c r="F396" s="4448"/>
      <c r="G396" s="3827"/>
      <c r="H396" s="3829"/>
      <c r="I396" s="3828" t="s">
        <v>431</v>
      </c>
      <c r="J396" s="3828" t="s">
        <v>945</v>
      </c>
      <c r="K396" s="3843" t="s">
        <v>949</v>
      </c>
      <c r="L396" s="3872"/>
      <c r="M396" s="3829">
        <v>1.6</v>
      </c>
    </row>
    <row r="397" spans="1:13" ht="36" customHeight="1">
      <c r="A397" s="3823" t="s">
        <v>203</v>
      </c>
      <c r="B397" s="4518" t="s">
        <v>950</v>
      </c>
      <c r="C397" s="3825" t="s">
        <v>951</v>
      </c>
      <c r="D397" s="3836" t="s">
        <v>408</v>
      </c>
      <c r="E397" s="3836" t="s">
        <v>210</v>
      </c>
      <c r="F397" s="3836" t="s">
        <v>210</v>
      </c>
      <c r="G397" s="3827"/>
      <c r="H397" s="3829"/>
      <c r="I397" s="3837" t="s">
        <v>368</v>
      </c>
      <c r="J397" s="3828" t="s">
        <v>409</v>
      </c>
      <c r="K397" s="3863"/>
      <c r="L397" s="3872" t="s">
        <v>133</v>
      </c>
      <c r="M397" s="3829">
        <v>1.6</v>
      </c>
    </row>
    <row r="398" spans="1:13" ht="76.5" customHeight="1">
      <c r="A398" s="3823" t="s">
        <v>156</v>
      </c>
      <c r="B398" s="4518" t="s">
        <v>952</v>
      </c>
      <c r="C398" s="3825" t="s">
        <v>953</v>
      </c>
      <c r="D398" s="3844" t="s">
        <v>198</v>
      </c>
      <c r="E398" s="3867"/>
      <c r="F398" s="3867"/>
      <c r="G398" s="3867"/>
      <c r="H398" s="3933">
        <v>40</v>
      </c>
      <c r="I398" s="3854" t="s">
        <v>518</v>
      </c>
      <c r="J398" s="3854" t="s">
        <v>518</v>
      </c>
      <c r="K398" s="3863" t="s">
        <v>954</v>
      </c>
      <c r="L398" s="3872" t="s">
        <v>133</v>
      </c>
      <c r="M398" s="3829"/>
    </row>
    <row r="399" spans="1:13" ht="55.5" customHeight="1">
      <c r="A399" s="3823" t="s">
        <v>203</v>
      </c>
      <c r="B399" s="4518" t="s">
        <v>955</v>
      </c>
      <c r="C399" s="3825" t="s">
        <v>953</v>
      </c>
      <c r="D399" s="3836" t="s">
        <v>408</v>
      </c>
      <c r="E399" s="3827"/>
      <c r="F399" s="3827"/>
      <c r="G399" s="3827"/>
      <c r="H399" s="3829">
        <v>42</v>
      </c>
      <c r="I399" s="3900" t="s">
        <v>518</v>
      </c>
      <c r="J399" s="3828" t="s">
        <v>518</v>
      </c>
      <c r="K399" s="3863" t="s">
        <v>956</v>
      </c>
      <c r="L399" s="3872" t="s">
        <v>133</v>
      </c>
      <c r="M399" s="3829">
        <v>1.6</v>
      </c>
    </row>
    <row r="400" spans="1:13" ht="45.75" customHeight="1">
      <c r="A400" s="3838" t="s">
        <v>347</v>
      </c>
      <c r="B400" s="4530" t="s">
        <v>957</v>
      </c>
      <c r="C400" s="3829" t="s">
        <v>958</v>
      </c>
      <c r="D400" s="3827" t="s">
        <v>350</v>
      </c>
      <c r="E400" s="3954"/>
      <c r="F400" s="3827"/>
      <c r="G400" s="3827"/>
      <c r="H400" s="3829"/>
      <c r="I400" s="3828" t="s">
        <v>550</v>
      </c>
      <c r="J400" s="3828" t="s">
        <v>959</v>
      </c>
      <c r="K400" s="3828" t="s">
        <v>960</v>
      </c>
      <c r="L400" s="3872"/>
      <c r="M400" s="3829">
        <v>1.6</v>
      </c>
    </row>
    <row r="401" spans="1:13" ht="45.75" customHeight="1">
      <c r="A401" s="3823" t="s">
        <v>193</v>
      </c>
      <c r="B401" s="4518" t="s">
        <v>961</v>
      </c>
      <c r="C401" s="3825" t="s">
        <v>962</v>
      </c>
      <c r="D401" s="3836" t="s">
        <v>410</v>
      </c>
      <c r="E401" s="3836"/>
      <c r="F401" s="3836" t="s">
        <v>210</v>
      </c>
      <c r="G401" s="3818"/>
      <c r="H401" s="3819"/>
      <c r="I401" s="3837" t="s">
        <v>131</v>
      </c>
      <c r="J401" s="3821" t="s">
        <v>229</v>
      </c>
      <c r="K401" s="3828" t="s">
        <v>414</v>
      </c>
      <c r="L401" s="3872" t="s">
        <v>133</v>
      </c>
      <c r="M401" s="3829">
        <v>10.4</v>
      </c>
    </row>
    <row r="402" spans="1:13" ht="45.75" customHeight="1">
      <c r="A402" s="3823" t="s">
        <v>193</v>
      </c>
      <c r="B402" s="4518" t="s">
        <v>963</v>
      </c>
      <c r="C402" s="3825" t="s">
        <v>964</v>
      </c>
      <c r="D402" s="3867" t="s">
        <v>194</v>
      </c>
      <c r="E402" s="4284" t="s">
        <v>187</v>
      </c>
      <c r="F402" s="3844"/>
      <c r="G402" s="3867"/>
      <c r="H402" s="3933"/>
      <c r="I402" s="3847" t="s">
        <v>188</v>
      </c>
      <c r="J402" s="3854" t="s">
        <v>189</v>
      </c>
      <c r="K402" s="3849" t="s">
        <v>965</v>
      </c>
      <c r="L402" s="3872" t="s">
        <v>133</v>
      </c>
      <c r="M402" s="3829" t="s">
        <v>556</v>
      </c>
    </row>
    <row r="403" spans="1:13" ht="45.75" customHeight="1">
      <c r="A403" s="3823" t="s">
        <v>183</v>
      </c>
      <c r="B403" s="4518" t="s">
        <v>963</v>
      </c>
      <c r="C403" s="3825" t="s">
        <v>964</v>
      </c>
      <c r="D403" s="3836" t="s">
        <v>186</v>
      </c>
      <c r="E403" s="3836" t="s">
        <v>187</v>
      </c>
      <c r="F403" s="3836"/>
      <c r="G403" s="3827"/>
      <c r="H403" s="3829"/>
      <c r="I403" s="3837" t="s">
        <v>188</v>
      </c>
      <c r="J403" s="3828" t="s">
        <v>189</v>
      </c>
      <c r="K403" s="3849" t="s">
        <v>966</v>
      </c>
      <c r="L403" s="3872" t="s">
        <v>133</v>
      </c>
      <c r="M403" s="3829">
        <v>7.6</v>
      </c>
    </row>
    <row r="404" spans="1:13" ht="45.75" customHeight="1">
      <c r="A404" s="4184" t="s">
        <v>191</v>
      </c>
      <c r="B404" s="4518" t="s">
        <v>963</v>
      </c>
      <c r="C404" s="3825" t="s">
        <v>964</v>
      </c>
      <c r="D404" s="3836" t="s">
        <v>187</v>
      </c>
      <c r="E404" s="3836"/>
      <c r="F404" s="3836"/>
      <c r="G404" s="3827"/>
      <c r="H404" s="3829"/>
      <c r="I404" s="3837" t="s">
        <v>188</v>
      </c>
      <c r="J404" s="3828" t="s">
        <v>189</v>
      </c>
      <c r="K404" s="4183" t="s">
        <v>967</v>
      </c>
      <c r="L404" s="3872" t="s">
        <v>133</v>
      </c>
      <c r="M404" s="3829">
        <v>7.6</v>
      </c>
    </row>
    <row r="405" spans="1:13" ht="45.75" customHeight="1">
      <c r="A405" s="3823" t="s">
        <v>171</v>
      </c>
      <c r="B405" s="4479" t="s">
        <v>695</v>
      </c>
      <c r="C405" s="4455" t="s">
        <v>968</v>
      </c>
      <c r="D405" s="4449"/>
      <c r="E405" s="4449"/>
      <c r="F405" s="4449"/>
      <c r="G405" s="4449"/>
      <c r="H405" s="4525">
        <v>10</v>
      </c>
      <c r="I405" s="4483" t="s">
        <v>484</v>
      </c>
      <c r="J405" s="4483" t="s">
        <v>485</v>
      </c>
      <c r="K405" s="3863"/>
      <c r="L405" s="3872"/>
      <c r="M405" s="3829">
        <v>1.6</v>
      </c>
    </row>
    <row r="406" spans="1:13" ht="45.75" customHeight="1">
      <c r="A406" s="3823" t="s">
        <v>145</v>
      </c>
      <c r="B406" s="4479" t="s">
        <v>695</v>
      </c>
      <c r="C406" s="4455" t="s">
        <v>968</v>
      </c>
      <c r="D406" s="4448"/>
      <c r="E406" s="4448"/>
      <c r="F406" s="4448"/>
      <c r="G406" s="4448"/>
      <c r="H406" s="4455">
        <v>12</v>
      </c>
      <c r="I406" s="3828" t="s">
        <v>696</v>
      </c>
      <c r="J406" s="4454" t="s">
        <v>485</v>
      </c>
      <c r="K406" s="3828" t="s">
        <v>488</v>
      </c>
      <c r="L406" s="3872"/>
      <c r="M406" s="3829">
        <v>1.6</v>
      </c>
    </row>
    <row r="407" spans="1:13" ht="45.75" customHeight="1">
      <c r="A407" s="3838" t="s">
        <v>347</v>
      </c>
      <c r="B407" s="4531" t="s">
        <v>969</v>
      </c>
      <c r="C407" s="3829" t="s">
        <v>970</v>
      </c>
      <c r="D407" s="4427" t="s">
        <v>350</v>
      </c>
      <c r="E407" s="4532"/>
      <c r="F407" s="3867"/>
      <c r="G407" s="3867"/>
      <c r="H407" s="3933">
        <v>19</v>
      </c>
      <c r="I407" s="4508" t="s">
        <v>351</v>
      </c>
      <c r="J407" s="3854" t="s">
        <v>352</v>
      </c>
      <c r="K407" s="3828" t="s">
        <v>971</v>
      </c>
      <c r="L407" s="3872"/>
      <c r="M407" s="3829">
        <v>1.6</v>
      </c>
    </row>
    <row r="408" spans="1:13" ht="45.75" customHeight="1">
      <c r="A408" s="3823" t="s">
        <v>356</v>
      </c>
      <c r="B408" s="4531" t="s">
        <v>969</v>
      </c>
      <c r="C408" s="3829" t="s">
        <v>970</v>
      </c>
      <c r="D408" s="4461"/>
      <c r="E408" s="4461"/>
      <c r="F408" s="4448"/>
      <c r="G408" s="4448"/>
      <c r="H408" s="4533">
        <v>27</v>
      </c>
      <c r="I408" s="4464" t="s">
        <v>351</v>
      </c>
      <c r="J408" s="4454" t="s">
        <v>352</v>
      </c>
      <c r="K408" s="4296" t="s">
        <v>971</v>
      </c>
      <c r="L408" s="3822"/>
      <c r="M408" s="3829"/>
    </row>
    <row r="409" spans="1:13" ht="45.75" customHeight="1">
      <c r="A409" s="3823" t="s">
        <v>156</v>
      </c>
      <c r="B409" s="4518" t="s">
        <v>972</v>
      </c>
      <c r="C409" s="3825" t="s">
        <v>973</v>
      </c>
      <c r="D409" s="3836" t="s">
        <v>158</v>
      </c>
      <c r="E409" s="3836" t="s">
        <v>152</v>
      </c>
      <c r="F409" s="3836"/>
      <c r="G409" s="3827"/>
      <c r="H409" s="3829"/>
      <c r="I409" s="3837" t="s">
        <v>199</v>
      </c>
      <c r="J409" s="3828" t="s">
        <v>200</v>
      </c>
      <c r="K409" s="3828"/>
      <c r="L409" s="3872" t="s">
        <v>133</v>
      </c>
      <c r="M409" s="3829">
        <v>1.6</v>
      </c>
    </row>
    <row r="410" spans="1:13" ht="45.75" customHeight="1">
      <c r="A410" s="3823" t="s">
        <v>134</v>
      </c>
      <c r="B410" s="3944" t="s">
        <v>974</v>
      </c>
      <c r="C410" s="3825" t="s">
        <v>975</v>
      </c>
      <c r="D410" s="3826" t="s">
        <v>205</v>
      </c>
      <c r="E410" s="3827"/>
      <c r="F410" s="4448"/>
      <c r="G410" s="3827"/>
      <c r="H410" s="3829">
        <v>36</v>
      </c>
      <c r="I410" s="3828" t="s">
        <v>848</v>
      </c>
      <c r="J410" s="3828" t="s">
        <v>849</v>
      </c>
      <c r="K410" s="3828" t="s">
        <v>976</v>
      </c>
      <c r="L410" s="3872"/>
      <c r="M410" s="3829">
        <v>1.6</v>
      </c>
    </row>
    <row r="411" spans="1:13" ht="45.75" customHeight="1">
      <c r="A411" s="3823" t="s">
        <v>221</v>
      </c>
      <c r="B411" s="4479" t="s">
        <v>977</v>
      </c>
      <c r="C411" s="3825" t="s">
        <v>978</v>
      </c>
      <c r="D411" s="3836"/>
      <c r="E411" s="3836"/>
      <c r="F411" s="3836"/>
      <c r="G411" s="3827"/>
      <c r="H411" s="3829"/>
      <c r="I411" s="3837" t="s">
        <v>242</v>
      </c>
      <c r="J411" s="3828" t="s">
        <v>268</v>
      </c>
      <c r="K411" s="4166" t="s">
        <v>251</v>
      </c>
      <c r="L411" s="3872" t="s">
        <v>133</v>
      </c>
      <c r="M411" s="3829">
        <v>1.3</v>
      </c>
    </row>
    <row r="412" spans="1:13" ht="45.75" customHeight="1">
      <c r="A412" s="3823" t="s">
        <v>221</v>
      </c>
      <c r="B412" s="4479" t="s">
        <v>979</v>
      </c>
      <c r="C412" s="3825" t="s">
        <v>978</v>
      </c>
      <c r="D412" s="3844" t="s">
        <v>223</v>
      </c>
      <c r="E412" s="3844"/>
      <c r="F412" s="3844"/>
      <c r="G412" s="3867"/>
      <c r="H412" s="3933"/>
      <c r="I412" s="3847" t="s">
        <v>242</v>
      </c>
      <c r="J412" s="3854" t="s">
        <v>268</v>
      </c>
      <c r="K412" s="4166" t="s">
        <v>360</v>
      </c>
      <c r="L412" s="3872" t="s">
        <v>133</v>
      </c>
      <c r="M412" s="3829">
        <v>1.3</v>
      </c>
    </row>
    <row r="413" spans="1:13" ht="45.75" customHeight="1">
      <c r="A413" s="3885" t="s">
        <v>259</v>
      </c>
      <c r="B413" s="3955" t="s">
        <v>980</v>
      </c>
      <c r="C413" s="3829" t="s">
        <v>981</v>
      </c>
      <c r="D413" s="3826" t="s">
        <v>165</v>
      </c>
      <c r="E413" s="3827" t="s">
        <v>262</v>
      </c>
      <c r="F413" s="3862" t="s">
        <v>260</v>
      </c>
      <c r="G413" s="3827"/>
      <c r="H413" s="3829">
        <v>60</v>
      </c>
      <c r="I413" s="3828" t="s">
        <v>418</v>
      </c>
      <c r="J413" s="3828" t="s">
        <v>621</v>
      </c>
      <c r="K413" s="3863" t="s">
        <v>264</v>
      </c>
      <c r="L413" s="4209">
        <v>46170</v>
      </c>
      <c r="M413" s="3829">
        <v>4.8</v>
      </c>
    </row>
    <row r="414" spans="1:13" ht="45.75" customHeight="1">
      <c r="A414" s="3885" t="s">
        <v>434</v>
      </c>
      <c r="B414" s="3944" t="s">
        <v>982</v>
      </c>
      <c r="C414" s="3825" t="s">
        <v>983</v>
      </c>
      <c r="D414" s="3826"/>
      <c r="E414" s="3827"/>
      <c r="F414" s="4448"/>
      <c r="G414" s="3827"/>
      <c r="H414" s="3829">
        <v>34</v>
      </c>
      <c r="I414" s="3828" t="s">
        <v>431</v>
      </c>
      <c r="J414" s="3828" t="s">
        <v>716</v>
      </c>
      <c r="K414" s="3828" t="s">
        <v>984</v>
      </c>
      <c r="L414" s="3872"/>
      <c r="M414" s="3829">
        <v>1.6</v>
      </c>
    </row>
    <row r="415" spans="1:13" ht="45.75" customHeight="1">
      <c r="A415" s="3956" t="s">
        <v>313</v>
      </c>
      <c r="B415" s="3957" t="s">
        <v>985</v>
      </c>
      <c r="C415" s="4525" t="s">
        <v>986</v>
      </c>
      <c r="D415" s="4534" t="s">
        <v>316</v>
      </c>
      <c r="E415" s="4449" t="s">
        <v>381</v>
      </c>
      <c r="F415" s="4449"/>
      <c r="G415" s="4449"/>
      <c r="H415" s="4525">
        <v>50</v>
      </c>
      <c r="I415" s="4483" t="s">
        <v>317</v>
      </c>
      <c r="J415" s="4483" t="s">
        <v>317</v>
      </c>
      <c r="K415" s="4169" t="s">
        <v>987</v>
      </c>
      <c r="L415" s="3872"/>
      <c r="M415" s="3829">
        <v>1.6</v>
      </c>
    </row>
    <row r="416" spans="1:13" ht="55.5" customHeight="1">
      <c r="A416" s="3823" t="s">
        <v>193</v>
      </c>
      <c r="B416" s="3944" t="s">
        <v>988</v>
      </c>
      <c r="C416" s="3825" t="s">
        <v>989</v>
      </c>
      <c r="D416" s="3866" t="s">
        <v>194</v>
      </c>
      <c r="E416" s="3867" t="s">
        <v>481</v>
      </c>
      <c r="F416" s="4449"/>
      <c r="G416" s="3867"/>
      <c r="H416" s="3933">
        <v>15</v>
      </c>
      <c r="I416" s="3905" t="s">
        <v>484</v>
      </c>
      <c r="J416" s="3854" t="s">
        <v>485</v>
      </c>
      <c r="K416" s="3828" t="s">
        <v>580</v>
      </c>
      <c r="L416" s="3872"/>
      <c r="M416" s="3829">
        <v>1.6</v>
      </c>
    </row>
    <row r="417" spans="1:13" ht="45.75" customHeight="1">
      <c r="A417" s="3823" t="s">
        <v>183</v>
      </c>
      <c r="B417" s="3944" t="s">
        <v>988</v>
      </c>
      <c r="C417" s="3825" t="s">
        <v>989</v>
      </c>
      <c r="D417" s="3844" t="s">
        <v>186</v>
      </c>
      <c r="E417" s="3867"/>
      <c r="F417" s="4449"/>
      <c r="G417" s="3867"/>
      <c r="H417" s="3933">
        <v>12</v>
      </c>
      <c r="I417" s="3854" t="s">
        <v>484</v>
      </c>
      <c r="J417" s="3854" t="s">
        <v>485</v>
      </c>
      <c r="K417" s="3828" t="s">
        <v>580</v>
      </c>
      <c r="L417" s="3872"/>
      <c r="M417" s="3829">
        <v>1.6</v>
      </c>
    </row>
    <row r="418" spans="1:13" ht="45.75" customHeight="1">
      <c r="A418" s="4184" t="s">
        <v>191</v>
      </c>
      <c r="B418" s="3944" t="s">
        <v>988</v>
      </c>
      <c r="C418" s="3825" t="s">
        <v>989</v>
      </c>
      <c r="D418" s="3851" t="s">
        <v>194</v>
      </c>
      <c r="E418" s="3867"/>
      <c r="F418" s="4449"/>
      <c r="G418" s="3867"/>
      <c r="H418" s="3933">
        <v>12</v>
      </c>
      <c r="I418" s="4519" t="s">
        <v>487</v>
      </c>
      <c r="J418" s="3854" t="s">
        <v>485</v>
      </c>
      <c r="K418" s="3828" t="s">
        <v>488</v>
      </c>
      <c r="L418" s="3872" t="s">
        <v>489</v>
      </c>
      <c r="M418" s="3829">
        <v>1.6</v>
      </c>
    </row>
    <row r="419" spans="1:13" ht="45.75" customHeight="1">
      <c r="A419" s="3823" t="s">
        <v>182</v>
      </c>
      <c r="B419" s="3944" t="s">
        <v>988</v>
      </c>
      <c r="C419" s="3825" t="s">
        <v>989</v>
      </c>
      <c r="D419" s="3875" t="s">
        <v>194</v>
      </c>
      <c r="E419" s="3827"/>
      <c r="F419" s="4448"/>
      <c r="G419" s="3827"/>
      <c r="H419" s="3829">
        <v>17</v>
      </c>
      <c r="I419" s="4474" t="s">
        <v>487</v>
      </c>
      <c r="J419" s="3828" t="s">
        <v>485</v>
      </c>
      <c r="K419" s="3828" t="s">
        <v>488</v>
      </c>
      <c r="L419" s="3872"/>
      <c r="M419" s="3829">
        <v>1.6</v>
      </c>
    </row>
    <row r="420" spans="1:13" ht="45.75" customHeight="1">
      <c r="A420" s="3885" t="s">
        <v>259</v>
      </c>
      <c r="B420" s="3958" t="s">
        <v>990</v>
      </c>
      <c r="C420" s="3829" t="s">
        <v>991</v>
      </c>
      <c r="D420" s="3826" t="s">
        <v>165</v>
      </c>
      <c r="E420" s="3827" t="s">
        <v>262</v>
      </c>
      <c r="F420" s="3827"/>
      <c r="G420" s="3827"/>
      <c r="H420" s="3829">
        <v>76</v>
      </c>
      <c r="I420" s="3828" t="s">
        <v>329</v>
      </c>
      <c r="J420" s="3828" t="s">
        <v>330</v>
      </c>
      <c r="K420" s="3863" t="s">
        <v>301</v>
      </c>
      <c r="L420" s="3872" t="s">
        <v>133</v>
      </c>
      <c r="M420" s="3829">
        <v>4.8</v>
      </c>
    </row>
    <row r="421" spans="1:13" ht="45.75" customHeight="1">
      <c r="A421" s="3823" t="s">
        <v>372</v>
      </c>
      <c r="B421" s="3908" t="s">
        <v>992</v>
      </c>
      <c r="C421" s="3829" t="s">
        <v>993</v>
      </c>
      <c r="D421" s="3826"/>
      <c r="E421" s="3827"/>
      <c r="F421" s="4448"/>
      <c r="G421" s="3827"/>
      <c r="H421" s="3829">
        <v>44</v>
      </c>
      <c r="I421" s="3828" t="s">
        <v>329</v>
      </c>
      <c r="J421" s="3828" t="s">
        <v>330</v>
      </c>
      <c r="K421" s="3828"/>
      <c r="L421" s="3872" t="s">
        <v>133</v>
      </c>
      <c r="M421" s="3829">
        <v>1.6</v>
      </c>
    </row>
    <row r="422" spans="1:13" ht="45.75" customHeight="1">
      <c r="A422" s="3823" t="s">
        <v>326</v>
      </c>
      <c r="B422" s="3902" t="s">
        <v>994</v>
      </c>
      <c r="C422" s="3829" t="s">
        <v>993</v>
      </c>
      <c r="D422" s="3827"/>
      <c r="E422" s="3827"/>
      <c r="F422" s="4448"/>
      <c r="G422" s="3827"/>
      <c r="H422" s="3829">
        <v>32</v>
      </c>
      <c r="I422" s="3828" t="s">
        <v>329</v>
      </c>
      <c r="J422" s="3828" t="s">
        <v>330</v>
      </c>
      <c r="K422" s="3828"/>
      <c r="L422" s="3822" t="s">
        <v>133</v>
      </c>
      <c r="M422" s="3829">
        <v>1.6</v>
      </c>
    </row>
    <row r="423" spans="1:13" ht="45.75" customHeight="1">
      <c r="A423" s="3823" t="s">
        <v>145</v>
      </c>
      <c r="B423" s="4479" t="s">
        <v>995</v>
      </c>
      <c r="C423" s="4455" t="s">
        <v>996</v>
      </c>
      <c r="D423" s="4448"/>
      <c r="E423" s="4448"/>
      <c r="F423" s="4448"/>
      <c r="G423" s="4448"/>
      <c r="H423" s="4455">
        <v>10</v>
      </c>
      <c r="I423" s="3828" t="s">
        <v>696</v>
      </c>
      <c r="J423" s="4454" t="s">
        <v>485</v>
      </c>
      <c r="K423" s="3828" t="s">
        <v>488</v>
      </c>
      <c r="L423" s="3872"/>
      <c r="M423" s="3829"/>
    </row>
    <row r="424" spans="1:13" ht="45.75" customHeight="1">
      <c r="A424" s="3823" t="s">
        <v>221</v>
      </c>
      <c r="B424" s="4518" t="s">
        <v>997</v>
      </c>
      <c r="C424" s="3825" t="s">
        <v>998</v>
      </c>
      <c r="D424" s="3844" t="s">
        <v>223</v>
      </c>
      <c r="E424" s="3844"/>
      <c r="F424" s="3844"/>
      <c r="G424" s="3867"/>
      <c r="H424" s="3933">
        <f>45</f>
        <v>45</v>
      </c>
      <c r="I424" s="3847" t="s">
        <v>242</v>
      </c>
      <c r="J424" s="3854" t="s">
        <v>268</v>
      </c>
      <c r="K424" s="3828" t="s">
        <v>999</v>
      </c>
      <c r="L424" s="3872" t="s">
        <v>133</v>
      </c>
      <c r="M424" s="3829">
        <v>3.3</v>
      </c>
    </row>
    <row r="425" spans="1:13" ht="45.75" customHeight="1">
      <c r="A425" s="3823" t="s">
        <v>326</v>
      </c>
      <c r="B425" s="3959" t="s">
        <v>1000</v>
      </c>
      <c r="C425" s="3829" t="s">
        <v>1001</v>
      </c>
      <c r="D425" s="3827"/>
      <c r="E425" s="4448"/>
      <c r="F425" s="3827"/>
      <c r="G425" s="3827"/>
      <c r="H425" s="3829">
        <v>35</v>
      </c>
      <c r="I425" s="3828" t="s">
        <v>329</v>
      </c>
      <c r="J425" s="3828" t="s">
        <v>330</v>
      </c>
      <c r="K425" s="3828"/>
      <c r="L425" s="3872"/>
      <c r="M425" s="3829"/>
    </row>
    <row r="426" spans="1:13" ht="45.75" customHeight="1">
      <c r="A426" s="3823" t="s">
        <v>377</v>
      </c>
      <c r="B426" s="3959" t="s">
        <v>1000</v>
      </c>
      <c r="C426" s="3829" t="s">
        <v>1001</v>
      </c>
      <c r="D426" s="3827" t="s">
        <v>165</v>
      </c>
      <c r="E426" s="4448"/>
      <c r="F426" s="3827"/>
      <c r="G426" s="3827"/>
      <c r="H426" s="3829"/>
      <c r="I426" s="3828" t="s">
        <v>329</v>
      </c>
      <c r="J426" s="3828" t="s">
        <v>330</v>
      </c>
      <c r="K426" s="3828"/>
      <c r="L426" s="3872"/>
      <c r="M426" s="3829"/>
    </row>
    <row r="427" spans="1:13" ht="45.75" customHeight="1">
      <c r="A427" s="3823" t="s">
        <v>128</v>
      </c>
      <c r="B427" s="4518" t="s">
        <v>1002</v>
      </c>
      <c r="C427" s="3825" t="s">
        <v>1003</v>
      </c>
      <c r="D427" s="3836" t="s">
        <v>410</v>
      </c>
      <c r="E427" s="3836" t="s">
        <v>210</v>
      </c>
      <c r="F427" s="3836" t="s">
        <v>210</v>
      </c>
      <c r="G427" s="3827"/>
      <c r="H427" s="3829"/>
      <c r="I427" s="3837" t="s">
        <v>131</v>
      </c>
      <c r="J427" s="3828" t="s">
        <v>211</v>
      </c>
      <c r="K427" s="3828" t="s">
        <v>1004</v>
      </c>
      <c r="L427" s="3872" t="s">
        <v>133</v>
      </c>
      <c r="M427" s="3829">
        <v>1.6</v>
      </c>
    </row>
    <row r="428" spans="1:13" ht="45.75" customHeight="1">
      <c r="A428" s="3823" t="s">
        <v>134</v>
      </c>
      <c r="B428" s="3944" t="s">
        <v>1005</v>
      </c>
      <c r="C428" s="3825" t="s">
        <v>1006</v>
      </c>
      <c r="D428" s="3826" t="s">
        <v>205</v>
      </c>
      <c r="E428" s="3827" t="s">
        <v>305</v>
      </c>
      <c r="F428" s="4448"/>
      <c r="G428" s="3827"/>
      <c r="H428" s="3829">
        <v>47</v>
      </c>
      <c r="I428" s="3828" t="s">
        <v>137</v>
      </c>
      <c r="J428" s="3828" t="s">
        <v>1007</v>
      </c>
      <c r="K428" s="3828" t="s">
        <v>1008</v>
      </c>
      <c r="L428" s="3872"/>
      <c r="M428" s="3829">
        <v>1.6</v>
      </c>
    </row>
    <row r="429" spans="1:13" ht="45.75" customHeight="1">
      <c r="A429" s="3823" t="s">
        <v>134</v>
      </c>
      <c r="B429" s="3944" t="s">
        <v>1009</v>
      </c>
      <c r="C429" s="3825" t="s">
        <v>1010</v>
      </c>
      <c r="D429" s="3826" t="s">
        <v>205</v>
      </c>
      <c r="E429" s="3827" t="s">
        <v>305</v>
      </c>
      <c r="F429" s="4448"/>
      <c r="G429" s="3827"/>
      <c r="H429" s="3829">
        <v>45</v>
      </c>
      <c r="I429" s="3828" t="s">
        <v>137</v>
      </c>
      <c r="J429" s="3828" t="s">
        <v>1007</v>
      </c>
      <c r="K429" s="3828" t="s">
        <v>1011</v>
      </c>
      <c r="L429" s="3872"/>
      <c r="M429" s="3829">
        <v>1.6</v>
      </c>
    </row>
    <row r="430" spans="1:13" ht="45.75" customHeight="1">
      <c r="A430" s="3823" t="s">
        <v>313</v>
      </c>
      <c r="B430" s="4535" t="s">
        <v>1012</v>
      </c>
      <c r="C430" s="4455" t="s">
        <v>1013</v>
      </c>
      <c r="D430" s="4520" t="s">
        <v>316</v>
      </c>
      <c r="E430" s="4448" t="s">
        <v>381</v>
      </c>
      <c r="F430" s="4448"/>
      <c r="G430" s="4448"/>
      <c r="H430" s="4455">
        <v>39</v>
      </c>
      <c r="I430" s="4454" t="s">
        <v>1014</v>
      </c>
      <c r="J430" s="4454" t="s">
        <v>1015</v>
      </c>
      <c r="K430" s="3863" t="s">
        <v>817</v>
      </c>
      <c r="L430" s="3872"/>
      <c r="M430" s="3829">
        <v>1.6</v>
      </c>
    </row>
    <row r="431" spans="1:13" ht="45.75" customHeight="1">
      <c r="A431" s="3823" t="s">
        <v>149</v>
      </c>
      <c r="B431" s="4479" t="s">
        <v>1016</v>
      </c>
      <c r="C431" s="3825" t="s">
        <v>1017</v>
      </c>
      <c r="D431" s="3836" t="s">
        <v>238</v>
      </c>
      <c r="E431" s="3836" t="s">
        <v>152</v>
      </c>
      <c r="F431" s="3836"/>
      <c r="G431" s="3827"/>
      <c r="H431" s="3829"/>
      <c r="I431" s="3837" t="s">
        <v>344</v>
      </c>
      <c r="J431" s="3828" t="s">
        <v>1018</v>
      </c>
      <c r="K431" s="3863" t="s">
        <v>256</v>
      </c>
      <c r="L431" s="3872" t="s">
        <v>133</v>
      </c>
      <c r="M431" s="3829">
        <v>1.6</v>
      </c>
    </row>
    <row r="432" spans="1:13" ht="45.75" customHeight="1">
      <c r="A432" s="3885" t="s">
        <v>858</v>
      </c>
      <c r="B432" s="3899" t="s">
        <v>1019</v>
      </c>
      <c r="C432" s="3829" t="s">
        <v>1020</v>
      </c>
      <c r="D432" s="3827"/>
      <c r="E432" s="3827"/>
      <c r="F432" s="3827"/>
      <c r="G432" s="3827"/>
      <c r="H432" s="3829">
        <v>35</v>
      </c>
      <c r="I432" s="3828" t="s">
        <v>861</v>
      </c>
      <c r="J432" s="3828" t="s">
        <v>330</v>
      </c>
      <c r="K432" s="3843" t="s">
        <v>10107</v>
      </c>
      <c r="L432" s="3872" t="s">
        <v>133</v>
      </c>
      <c r="M432" s="3829">
        <v>1.6</v>
      </c>
    </row>
    <row r="433" spans="1:13" ht="45.75" customHeight="1">
      <c r="A433" s="3874" t="s">
        <v>10108</v>
      </c>
      <c r="B433" s="3899" t="s">
        <v>1019</v>
      </c>
      <c r="C433" s="3829" t="s">
        <v>1020</v>
      </c>
      <c r="D433" s="3827" t="s">
        <v>380</v>
      </c>
      <c r="E433" s="3827"/>
      <c r="F433" s="3827"/>
      <c r="G433" s="3827"/>
      <c r="H433" s="3829">
        <v>40</v>
      </c>
      <c r="I433" s="3828" t="s">
        <v>861</v>
      </c>
      <c r="J433" s="3828" t="s">
        <v>330</v>
      </c>
      <c r="K433" s="3843" t="s">
        <v>1021</v>
      </c>
      <c r="L433" s="3872"/>
      <c r="M433" s="3829"/>
    </row>
    <row r="434" spans="1:13" ht="45.75" customHeight="1">
      <c r="A434" s="3823" t="s">
        <v>149</v>
      </c>
      <c r="B434" s="4518" t="s">
        <v>1022</v>
      </c>
      <c r="C434" s="3825" t="s">
        <v>1023</v>
      </c>
      <c r="D434" s="3836"/>
      <c r="E434" s="3859" t="s">
        <v>152</v>
      </c>
      <c r="F434" s="3859"/>
      <c r="G434" s="3827"/>
      <c r="H434" s="3829"/>
      <c r="I434" s="3837" t="s">
        <v>344</v>
      </c>
      <c r="J434" s="3828" t="s">
        <v>1024</v>
      </c>
      <c r="K434" s="3828"/>
      <c r="L434" s="3872" t="s">
        <v>133</v>
      </c>
      <c r="M434" s="3829">
        <v>1.6</v>
      </c>
    </row>
    <row r="435" spans="1:13" ht="45.75" customHeight="1">
      <c r="A435" s="3823" t="s">
        <v>134</v>
      </c>
      <c r="B435" s="3944" t="s">
        <v>1025</v>
      </c>
      <c r="C435" s="3825" t="s">
        <v>1026</v>
      </c>
      <c r="D435" s="3866" t="s">
        <v>205</v>
      </c>
      <c r="E435" s="3867"/>
      <c r="F435" s="4449"/>
      <c r="G435" s="3867"/>
      <c r="H435" s="3933">
        <v>45</v>
      </c>
      <c r="I435" s="3854" t="s">
        <v>137</v>
      </c>
      <c r="J435" s="3854" t="s">
        <v>293</v>
      </c>
      <c r="K435" s="3863" t="s">
        <v>1027</v>
      </c>
      <c r="L435" s="3912" t="s">
        <v>564</v>
      </c>
      <c r="M435" s="3829">
        <v>4.9000000000000004</v>
      </c>
    </row>
    <row r="436" spans="1:13" ht="45.75" customHeight="1">
      <c r="A436" s="3823" t="s">
        <v>290</v>
      </c>
      <c r="B436" s="3944" t="s">
        <v>1025</v>
      </c>
      <c r="C436" s="3825" t="s">
        <v>1026</v>
      </c>
      <c r="D436" s="3826"/>
      <c r="E436" s="3827"/>
      <c r="F436" s="4448"/>
      <c r="G436" s="3827"/>
      <c r="H436" s="3829">
        <v>32</v>
      </c>
      <c r="I436" s="3828" t="s">
        <v>137</v>
      </c>
      <c r="J436" s="3828" t="s">
        <v>293</v>
      </c>
      <c r="K436" s="3843" t="s">
        <v>1028</v>
      </c>
      <c r="L436" s="3872"/>
      <c r="M436" s="3829">
        <v>1.6</v>
      </c>
    </row>
    <row r="437" spans="1:13" ht="45.75" customHeight="1">
      <c r="A437" s="3823" t="s">
        <v>221</v>
      </c>
      <c r="B437" s="4518" t="s">
        <v>1029</v>
      </c>
      <c r="C437" s="3825" t="s">
        <v>1030</v>
      </c>
      <c r="D437" s="3836" t="s">
        <v>250</v>
      </c>
      <c r="E437" s="3836" t="s">
        <v>152</v>
      </c>
      <c r="F437" s="3836"/>
      <c r="G437" s="3827"/>
      <c r="H437" s="3829"/>
      <c r="I437" s="3837" t="s">
        <v>199</v>
      </c>
      <c r="J437" s="3828" t="s">
        <v>276</v>
      </c>
      <c r="K437" s="4166" t="s">
        <v>251</v>
      </c>
      <c r="L437" s="3872" t="s">
        <v>133</v>
      </c>
      <c r="M437" s="3829">
        <v>1.6</v>
      </c>
    </row>
    <row r="438" spans="1:13" ht="55.5" customHeight="1">
      <c r="A438" s="3823" t="s">
        <v>156</v>
      </c>
      <c r="B438" s="4518" t="s">
        <v>1031</v>
      </c>
      <c r="C438" s="3825" t="s">
        <v>1030</v>
      </c>
      <c r="D438" s="3836" t="s">
        <v>247</v>
      </c>
      <c r="E438" s="3836" t="s">
        <v>152</v>
      </c>
      <c r="F438" s="3836"/>
      <c r="G438" s="3827"/>
      <c r="H438" s="3829"/>
      <c r="I438" s="3837" t="s">
        <v>199</v>
      </c>
      <c r="J438" s="3828" t="s">
        <v>276</v>
      </c>
      <c r="K438" s="4166" t="s">
        <v>248</v>
      </c>
      <c r="L438" s="3872" t="s">
        <v>133</v>
      </c>
      <c r="M438" s="3829">
        <v>1.6</v>
      </c>
    </row>
    <row r="439" spans="1:13" ht="45.75" customHeight="1">
      <c r="A439" s="3823" t="s">
        <v>207</v>
      </c>
      <c r="B439" s="4518" t="s">
        <v>1032</v>
      </c>
      <c r="C439" s="3825" t="s">
        <v>1033</v>
      </c>
      <c r="D439" s="3844" t="s">
        <v>106</v>
      </c>
      <c r="E439" s="3844" t="s">
        <v>210</v>
      </c>
      <c r="F439" s="3844" t="s">
        <v>210</v>
      </c>
      <c r="G439" s="3867"/>
      <c r="H439" s="3933"/>
      <c r="I439" s="3847" t="s">
        <v>131</v>
      </c>
      <c r="J439" s="3854" t="s">
        <v>229</v>
      </c>
      <c r="K439" s="3863"/>
      <c r="L439" s="3872" t="s">
        <v>133</v>
      </c>
      <c r="M439" s="3829">
        <v>3.3</v>
      </c>
    </row>
    <row r="440" spans="1:13" ht="45.75" customHeight="1">
      <c r="A440" s="3823" t="s">
        <v>193</v>
      </c>
      <c r="B440" s="4518" t="s">
        <v>1032</v>
      </c>
      <c r="C440" s="3825" t="s">
        <v>1033</v>
      </c>
      <c r="D440" s="3844" t="s">
        <v>105</v>
      </c>
      <c r="E440" s="3844" t="s">
        <v>210</v>
      </c>
      <c r="F440" s="3844" t="s">
        <v>210</v>
      </c>
      <c r="G440" s="3867"/>
      <c r="H440" s="3933"/>
      <c r="I440" s="3847" t="s">
        <v>131</v>
      </c>
      <c r="J440" s="3854" t="s">
        <v>229</v>
      </c>
      <c r="K440" s="3863"/>
      <c r="L440" s="3872" t="s">
        <v>133</v>
      </c>
      <c r="M440" s="3829">
        <v>1.6</v>
      </c>
    </row>
    <row r="441" spans="1:13" ht="45.75" customHeight="1">
      <c r="A441" s="3823" t="s">
        <v>207</v>
      </c>
      <c r="B441" s="4518" t="s">
        <v>1032</v>
      </c>
      <c r="C441" s="3825" t="s">
        <v>1033</v>
      </c>
      <c r="D441" s="3836" t="s">
        <v>106</v>
      </c>
      <c r="E441" s="3836" t="s">
        <v>210</v>
      </c>
      <c r="F441" s="3836" t="s">
        <v>210</v>
      </c>
      <c r="G441" s="3827"/>
      <c r="H441" s="3829"/>
      <c r="I441" s="3837" t="s">
        <v>131</v>
      </c>
      <c r="J441" s="3828" t="s">
        <v>229</v>
      </c>
      <c r="K441" s="3863"/>
      <c r="L441" s="3872" t="s">
        <v>133</v>
      </c>
      <c r="M441" s="3829">
        <v>5.0999999999999996</v>
      </c>
    </row>
    <row r="442" spans="1:13" ht="45.75" customHeight="1">
      <c r="A442" s="3823" t="s">
        <v>128</v>
      </c>
      <c r="B442" s="4518" t="s">
        <v>1034</v>
      </c>
      <c r="C442" s="3825" t="s">
        <v>1035</v>
      </c>
      <c r="D442" s="3836" t="s">
        <v>410</v>
      </c>
      <c r="E442" s="3836" t="s">
        <v>210</v>
      </c>
      <c r="F442" s="3836" t="s">
        <v>210</v>
      </c>
      <c r="G442" s="3827"/>
      <c r="H442" s="3829"/>
      <c r="I442" s="3837" t="s">
        <v>131</v>
      </c>
      <c r="J442" s="3828" t="s">
        <v>229</v>
      </c>
      <c r="K442" s="3828" t="s">
        <v>1004</v>
      </c>
      <c r="L442" s="3872" t="s">
        <v>133</v>
      </c>
      <c r="M442" s="3829">
        <v>1.6</v>
      </c>
    </row>
    <row r="443" spans="1:13" ht="45.75" customHeight="1">
      <c r="A443" s="3823" t="s">
        <v>193</v>
      </c>
      <c r="B443" s="4518" t="s">
        <v>1036</v>
      </c>
      <c r="C443" s="3825" t="s">
        <v>1037</v>
      </c>
      <c r="D443" s="3836" t="s">
        <v>410</v>
      </c>
      <c r="E443" s="3836" t="s">
        <v>210</v>
      </c>
      <c r="F443" s="3836" t="s">
        <v>210</v>
      </c>
      <c r="G443" s="3827"/>
      <c r="H443" s="3829"/>
      <c r="I443" s="3837" t="s">
        <v>131</v>
      </c>
      <c r="J443" s="3828" t="s">
        <v>705</v>
      </c>
      <c r="K443" s="3828" t="s">
        <v>414</v>
      </c>
      <c r="L443" s="3872" t="s">
        <v>133</v>
      </c>
      <c r="M443" s="3829">
        <v>1.6</v>
      </c>
    </row>
    <row r="444" spans="1:13" ht="45.75" customHeight="1">
      <c r="A444" s="3838" t="s">
        <v>425</v>
      </c>
      <c r="B444" s="3899" t="s">
        <v>1038</v>
      </c>
      <c r="C444" s="3829" t="s">
        <v>1039</v>
      </c>
      <c r="D444" s="3827" t="s">
        <v>165</v>
      </c>
      <c r="E444" s="3827" t="s">
        <v>508</v>
      </c>
      <c r="F444" s="3827"/>
      <c r="G444" s="3827"/>
      <c r="H444" s="3829">
        <v>53</v>
      </c>
      <c r="I444" s="3828" t="s">
        <v>299</v>
      </c>
      <c r="J444" s="3828" t="s">
        <v>449</v>
      </c>
      <c r="K444" s="3863" t="s">
        <v>1040</v>
      </c>
      <c r="L444" s="3872"/>
      <c r="M444" s="3829">
        <v>1.6</v>
      </c>
    </row>
    <row r="445" spans="1:13" ht="45.75" customHeight="1">
      <c r="A445" s="3823" t="s">
        <v>156</v>
      </c>
      <c r="B445" s="4518" t="s">
        <v>1041</v>
      </c>
      <c r="C445" s="3825" t="s">
        <v>1042</v>
      </c>
      <c r="D445" s="3844" t="s">
        <v>223</v>
      </c>
      <c r="E445" s="3844"/>
      <c r="F445" s="3844"/>
      <c r="G445" s="3867"/>
      <c r="H445" s="3933"/>
      <c r="I445" s="3847" t="s">
        <v>242</v>
      </c>
      <c r="J445" s="3854" t="s">
        <v>268</v>
      </c>
      <c r="K445" s="3863" t="s">
        <v>1043</v>
      </c>
      <c r="L445" s="3872" t="s">
        <v>133</v>
      </c>
      <c r="M445" s="3829">
        <v>1.6</v>
      </c>
    </row>
    <row r="446" spans="1:13" ht="45.75" customHeight="1">
      <c r="A446" s="4184" t="s">
        <v>191</v>
      </c>
      <c r="B446" s="4536" t="s">
        <v>1044</v>
      </c>
      <c r="C446" s="4537" t="s">
        <v>1045</v>
      </c>
      <c r="D446" s="4456" t="s">
        <v>194</v>
      </c>
      <c r="E446" s="4449"/>
      <c r="F446" s="4449"/>
      <c r="G446" s="3867"/>
      <c r="H446" s="3933">
        <v>19</v>
      </c>
      <c r="I446" s="4519" t="s">
        <v>487</v>
      </c>
      <c r="J446" s="4519" t="s">
        <v>485</v>
      </c>
      <c r="K446" s="3828" t="s">
        <v>488</v>
      </c>
      <c r="L446" s="3872" t="s">
        <v>489</v>
      </c>
      <c r="M446" s="3829"/>
    </row>
    <row r="447" spans="1:13" ht="45.75" customHeight="1">
      <c r="A447" s="3823" t="s">
        <v>182</v>
      </c>
      <c r="B447" s="4536" t="s">
        <v>1044</v>
      </c>
      <c r="C447" s="4537" t="s">
        <v>1045</v>
      </c>
      <c r="D447" s="4461" t="s">
        <v>194</v>
      </c>
      <c r="E447" s="4448"/>
      <c r="F447" s="4448"/>
      <c r="G447" s="3827"/>
      <c r="H447" s="3829">
        <v>24</v>
      </c>
      <c r="I447" s="4474" t="s">
        <v>487</v>
      </c>
      <c r="J447" s="4474" t="s">
        <v>485</v>
      </c>
      <c r="K447" s="3828" t="s">
        <v>488</v>
      </c>
      <c r="L447" s="3872"/>
      <c r="M447" s="3829"/>
    </row>
    <row r="448" spans="1:13" ht="45.75" customHeight="1">
      <c r="A448" s="3823" t="s">
        <v>156</v>
      </c>
      <c r="B448" s="4536" t="s">
        <v>1044</v>
      </c>
      <c r="C448" s="4537" t="s">
        <v>1045</v>
      </c>
      <c r="D448" s="4456" t="s">
        <v>186</v>
      </c>
      <c r="E448" s="4449"/>
      <c r="F448" s="4449"/>
      <c r="G448" s="3867"/>
      <c r="H448" s="3933"/>
      <c r="I448" s="4519" t="s">
        <v>484</v>
      </c>
      <c r="J448" s="4519" t="s">
        <v>485</v>
      </c>
      <c r="K448" s="3828"/>
      <c r="L448" s="3872"/>
      <c r="M448" s="3829" t="s">
        <v>1046</v>
      </c>
    </row>
    <row r="449" spans="1:13" ht="45.75" customHeight="1">
      <c r="A449" s="3882" t="s">
        <v>259</v>
      </c>
      <c r="B449" s="3899" t="s">
        <v>1047</v>
      </c>
      <c r="C449" s="3829" t="s">
        <v>1048</v>
      </c>
      <c r="D449" s="3827" t="s">
        <v>165</v>
      </c>
      <c r="E449" s="3827" t="s">
        <v>262</v>
      </c>
      <c r="F449" s="3827"/>
      <c r="G449" s="3827"/>
      <c r="H449" s="3829">
        <v>56</v>
      </c>
      <c r="I449" s="3828" t="s">
        <v>418</v>
      </c>
      <c r="J449" s="3828" t="s">
        <v>1049</v>
      </c>
      <c r="K449" s="3828" t="s">
        <v>420</v>
      </c>
      <c r="L449" s="3821" t="s">
        <v>650</v>
      </c>
      <c r="M449" s="3829">
        <v>4.8</v>
      </c>
    </row>
    <row r="450" spans="1:13" ht="45.75" customHeight="1">
      <c r="A450" s="3823" t="s">
        <v>183</v>
      </c>
      <c r="B450" s="3944" t="s">
        <v>1050</v>
      </c>
      <c r="C450" s="3825" t="s">
        <v>1051</v>
      </c>
      <c r="D450" s="3826"/>
      <c r="E450" s="3827"/>
      <c r="F450" s="4448"/>
      <c r="G450" s="3827"/>
      <c r="H450" s="3829"/>
      <c r="I450" s="3828" t="s">
        <v>431</v>
      </c>
      <c r="J450" s="3828" t="s">
        <v>716</v>
      </c>
      <c r="K450" s="3894"/>
      <c r="L450" s="3872"/>
      <c r="M450" s="3829">
        <v>1.6</v>
      </c>
    </row>
    <row r="451" spans="1:13" ht="45.75" customHeight="1">
      <c r="A451" s="3885" t="s">
        <v>434</v>
      </c>
      <c r="B451" s="3944" t="s">
        <v>1050</v>
      </c>
      <c r="C451" s="3825" t="s">
        <v>1051</v>
      </c>
      <c r="D451" s="3826"/>
      <c r="E451" s="3827"/>
      <c r="F451" s="4448"/>
      <c r="G451" s="3827"/>
      <c r="H451" s="3829">
        <v>24</v>
      </c>
      <c r="I451" s="3828" t="s">
        <v>431</v>
      </c>
      <c r="J451" s="3828" t="s">
        <v>716</v>
      </c>
      <c r="K451" s="3828"/>
      <c r="L451" s="3872"/>
      <c r="M451" s="3829">
        <v>1.6</v>
      </c>
    </row>
    <row r="452" spans="1:13" ht="45.75" customHeight="1">
      <c r="A452" s="3823" t="s">
        <v>156</v>
      </c>
      <c r="B452" s="3977" t="s">
        <v>1050</v>
      </c>
      <c r="C452" s="3825" t="s">
        <v>1051</v>
      </c>
      <c r="D452" s="3826"/>
      <c r="E452" s="3827"/>
      <c r="F452" s="4448"/>
      <c r="G452" s="3827"/>
      <c r="H452" s="3829">
        <v>24</v>
      </c>
      <c r="I452" s="3828" t="s">
        <v>431</v>
      </c>
      <c r="J452" s="3828" t="s">
        <v>716</v>
      </c>
      <c r="K452" s="3828"/>
      <c r="L452" s="3872"/>
      <c r="M452" s="3829">
        <v>6.3</v>
      </c>
    </row>
    <row r="453" spans="1:13" ht="45.75" customHeight="1">
      <c r="A453" s="3823" t="s">
        <v>183</v>
      </c>
      <c r="B453" s="3977" t="s">
        <v>1052</v>
      </c>
      <c r="C453" s="3825" t="s">
        <v>1045</v>
      </c>
      <c r="D453" s="3866" t="s">
        <v>194</v>
      </c>
      <c r="E453" s="3867"/>
      <c r="F453" s="4449"/>
      <c r="G453" s="3867"/>
      <c r="H453" s="3933"/>
      <c r="I453" s="3854" t="s">
        <v>485</v>
      </c>
      <c r="J453" s="3854" t="s">
        <v>485</v>
      </c>
      <c r="K453" s="3828" t="s">
        <v>580</v>
      </c>
      <c r="L453" s="3872"/>
      <c r="M453" s="3829">
        <v>1.6</v>
      </c>
    </row>
    <row r="454" spans="1:13" ht="45.75" customHeight="1">
      <c r="A454" s="3882" t="s">
        <v>259</v>
      </c>
      <c r="B454" s="3962" t="s">
        <v>886</v>
      </c>
      <c r="C454" s="3829" t="s">
        <v>1053</v>
      </c>
      <c r="D454" s="3827" t="s">
        <v>165</v>
      </c>
      <c r="E454" s="3827"/>
      <c r="F454" s="3827"/>
      <c r="G454" s="3827"/>
      <c r="H454" s="3829">
        <v>61</v>
      </c>
      <c r="I454" s="3960" t="s">
        <v>431</v>
      </c>
      <c r="J454" s="3828" t="s">
        <v>716</v>
      </c>
      <c r="K454" s="3961" t="s">
        <v>301</v>
      </c>
      <c r="L454" s="3872"/>
      <c r="M454" s="3829">
        <v>2.6</v>
      </c>
    </row>
    <row r="455" spans="1:13" ht="45.75" customHeight="1">
      <c r="A455" s="3882" t="s">
        <v>259</v>
      </c>
      <c r="B455" s="4271" t="s">
        <v>1054</v>
      </c>
      <c r="C455" s="3825" t="s">
        <v>1055</v>
      </c>
      <c r="D455" s="3826" t="s">
        <v>165</v>
      </c>
      <c r="E455" s="3827" t="s">
        <v>262</v>
      </c>
      <c r="F455" s="4448"/>
      <c r="G455" s="3827"/>
      <c r="H455" s="3829">
        <v>47</v>
      </c>
      <c r="I455" s="3828" t="s">
        <v>329</v>
      </c>
      <c r="J455" s="3828" t="s">
        <v>330</v>
      </c>
      <c r="K455" s="3843" t="s">
        <v>301</v>
      </c>
      <c r="L455" s="3872"/>
      <c r="M455" s="3829">
        <v>4.8</v>
      </c>
    </row>
    <row r="456" spans="1:13" ht="45.75" customHeight="1">
      <c r="A456" s="3882" t="s">
        <v>259</v>
      </c>
      <c r="B456" s="3962" t="s">
        <v>1056</v>
      </c>
      <c r="C456" s="3829" t="s">
        <v>1057</v>
      </c>
      <c r="D456" s="3827" t="s">
        <v>165</v>
      </c>
      <c r="E456" s="3826" t="s">
        <v>417</v>
      </c>
      <c r="F456" s="4473"/>
      <c r="G456" s="3827"/>
      <c r="H456" s="3829">
        <v>44</v>
      </c>
      <c r="I456" s="3828" t="s">
        <v>418</v>
      </c>
      <c r="J456" s="3828" t="s">
        <v>1058</v>
      </c>
      <c r="K456" s="3828" t="s">
        <v>1059</v>
      </c>
      <c r="L456" s="3872"/>
      <c r="M456" s="3829">
        <v>1.6</v>
      </c>
    </row>
    <row r="457" spans="1:13" ht="45.75" customHeight="1">
      <c r="A457" s="3823" t="s">
        <v>306</v>
      </c>
      <c r="B457" s="4538" t="s">
        <v>1060</v>
      </c>
      <c r="C457" s="3825" t="s">
        <v>1061</v>
      </c>
      <c r="D457" s="3836"/>
      <c r="E457" s="3836"/>
      <c r="F457" s="3836"/>
      <c r="G457" s="3827"/>
      <c r="H457" s="3829">
        <v>38</v>
      </c>
      <c r="I457" s="3837" t="s">
        <v>153</v>
      </c>
      <c r="J457" s="3828" t="s">
        <v>711</v>
      </c>
      <c r="K457" s="3863" t="s">
        <v>309</v>
      </c>
      <c r="L457" s="3872" t="s">
        <v>133</v>
      </c>
      <c r="M457" s="3829">
        <v>1.6</v>
      </c>
    </row>
    <row r="458" spans="1:13" ht="60.75" customHeight="1">
      <c r="A458" s="3823" t="s">
        <v>193</v>
      </c>
      <c r="B458" s="3962" t="s">
        <v>1062</v>
      </c>
      <c r="C458" s="3829" t="s">
        <v>1063</v>
      </c>
      <c r="D458" s="3867" t="s">
        <v>410</v>
      </c>
      <c r="E458" s="3867"/>
      <c r="F458" s="3867"/>
      <c r="G458" s="3867"/>
      <c r="H458" s="3933"/>
      <c r="I458" s="3854" t="s">
        <v>131</v>
      </c>
      <c r="J458" s="3854" t="s">
        <v>211</v>
      </c>
      <c r="K458" s="3843" t="s">
        <v>1064</v>
      </c>
      <c r="L458" s="3872"/>
      <c r="M458" s="3829">
        <v>1.1000000000000001</v>
      </c>
    </row>
    <row r="459" spans="1:13" ht="45.75" customHeight="1">
      <c r="A459" s="3823" t="s">
        <v>156</v>
      </c>
      <c r="B459" s="4538" t="s">
        <v>1065</v>
      </c>
      <c r="C459" s="3825" t="s">
        <v>1066</v>
      </c>
      <c r="D459" s="3836" t="s">
        <v>223</v>
      </c>
      <c r="E459" s="3836"/>
      <c r="F459" s="3836"/>
      <c r="G459" s="3827"/>
      <c r="H459" s="3829"/>
      <c r="I459" s="3837" t="s">
        <v>267</v>
      </c>
      <c r="J459" s="3828" t="s">
        <v>1067</v>
      </c>
      <c r="K459" s="3863"/>
      <c r="L459" s="3872" t="s">
        <v>133</v>
      </c>
      <c r="M459" s="3829">
        <v>1.6</v>
      </c>
    </row>
    <row r="460" spans="1:13" ht="45.75" customHeight="1">
      <c r="A460" s="3885" t="s">
        <v>259</v>
      </c>
      <c r="B460" s="4538" t="s">
        <v>1068</v>
      </c>
      <c r="C460" s="3825" t="s">
        <v>1069</v>
      </c>
      <c r="D460" s="3836" t="s">
        <v>165</v>
      </c>
      <c r="E460" s="3836" t="s">
        <v>417</v>
      </c>
      <c r="F460" s="3836"/>
      <c r="G460" s="3827"/>
      <c r="H460" s="3829">
        <v>58</v>
      </c>
      <c r="I460" s="3837" t="s">
        <v>418</v>
      </c>
      <c r="J460" s="3828" t="s">
        <v>1070</v>
      </c>
      <c r="K460" s="3863" t="s">
        <v>301</v>
      </c>
      <c r="L460" s="3872"/>
      <c r="M460" s="3829"/>
    </row>
    <row r="461" spans="1:13" ht="45.75" customHeight="1">
      <c r="A461" s="3838" t="s">
        <v>347</v>
      </c>
      <c r="B461" s="4539" t="s">
        <v>1071</v>
      </c>
      <c r="C461" s="3829" t="s">
        <v>1072</v>
      </c>
      <c r="D461" s="4461" t="s">
        <v>350</v>
      </c>
      <c r="E461" s="4461"/>
      <c r="F461" s="3827"/>
      <c r="G461" s="3827"/>
      <c r="H461" s="3829">
        <v>20</v>
      </c>
      <c r="I461" s="4472" t="s">
        <v>550</v>
      </c>
      <c r="J461" s="3828" t="s">
        <v>1073</v>
      </c>
      <c r="K461" s="3863" t="s">
        <v>1074</v>
      </c>
      <c r="L461" s="3872"/>
      <c r="M461" s="3829">
        <v>11.3</v>
      </c>
    </row>
    <row r="462" spans="1:13" ht="45.75" customHeight="1">
      <c r="A462" s="3823" t="s">
        <v>183</v>
      </c>
      <c r="B462" s="4539" t="s">
        <v>1071</v>
      </c>
      <c r="C462" s="3829" t="s">
        <v>1072</v>
      </c>
      <c r="D462" s="4456" t="s">
        <v>194</v>
      </c>
      <c r="E462" s="4456"/>
      <c r="F462" s="3867"/>
      <c r="G462" s="3867"/>
      <c r="H462" s="3933">
        <v>20</v>
      </c>
      <c r="I462" s="4508" t="s">
        <v>550</v>
      </c>
      <c r="J462" s="3854" t="s">
        <v>1073</v>
      </c>
      <c r="K462" s="3863" t="s">
        <v>1075</v>
      </c>
      <c r="L462" s="3822"/>
      <c r="M462" s="3829">
        <v>1.6</v>
      </c>
    </row>
    <row r="463" spans="1:13" ht="45.75" customHeight="1">
      <c r="A463" s="3823" t="s">
        <v>193</v>
      </c>
      <c r="B463" s="4539" t="s">
        <v>1071</v>
      </c>
      <c r="C463" s="3829" t="s">
        <v>1072</v>
      </c>
      <c r="D463" s="4456" t="s">
        <v>194</v>
      </c>
      <c r="E463" s="4456"/>
      <c r="F463" s="3867"/>
      <c r="G463" s="3867"/>
      <c r="H463" s="3933">
        <v>20</v>
      </c>
      <c r="I463" s="4508" t="s">
        <v>550</v>
      </c>
      <c r="J463" s="3854" t="s">
        <v>1073</v>
      </c>
      <c r="K463" s="3843" t="s">
        <v>1076</v>
      </c>
      <c r="L463" s="3822"/>
      <c r="M463" s="3829">
        <v>1.6</v>
      </c>
    </row>
    <row r="464" spans="1:13" ht="45.75" customHeight="1">
      <c r="A464" s="3823" t="s">
        <v>290</v>
      </c>
      <c r="B464" s="4539" t="s">
        <v>867</v>
      </c>
      <c r="C464" s="3829" t="s">
        <v>1077</v>
      </c>
      <c r="D464" s="4461"/>
      <c r="E464" s="4461"/>
      <c r="F464" s="3827"/>
      <c r="G464" s="3827"/>
      <c r="H464" s="3829">
        <v>22</v>
      </c>
      <c r="I464" s="4472" t="s">
        <v>1078</v>
      </c>
      <c r="J464" s="4472" t="s">
        <v>1078</v>
      </c>
      <c r="K464" s="4433" t="s">
        <v>1079</v>
      </c>
      <c r="L464" s="3872"/>
      <c r="M464" s="3829">
        <v>1.6</v>
      </c>
    </row>
    <row r="465" spans="1:13" ht="45.75" customHeight="1">
      <c r="A465" s="3823" t="s">
        <v>134</v>
      </c>
      <c r="B465" s="3963" t="s">
        <v>1080</v>
      </c>
      <c r="C465" s="3825" t="s">
        <v>1077</v>
      </c>
      <c r="D465" s="3866" t="s">
        <v>205</v>
      </c>
      <c r="E465" s="3867"/>
      <c r="F465" s="4449"/>
      <c r="G465" s="3867"/>
      <c r="H465" s="3933"/>
      <c r="I465" s="3854" t="s">
        <v>1078</v>
      </c>
      <c r="J465" s="3854" t="s">
        <v>1078</v>
      </c>
      <c r="K465" s="3863" t="s">
        <v>1081</v>
      </c>
      <c r="L465" s="3872" t="s">
        <v>1082</v>
      </c>
      <c r="M465" s="3829">
        <v>1.6</v>
      </c>
    </row>
    <row r="466" spans="1:13" ht="45.75" customHeight="1">
      <c r="A466" s="3882" t="s">
        <v>259</v>
      </c>
      <c r="B466" s="3964" t="s">
        <v>1083</v>
      </c>
      <c r="C466" s="3829" t="s">
        <v>1084</v>
      </c>
      <c r="D466" s="3826" t="s">
        <v>165</v>
      </c>
      <c r="E466" s="3826" t="s">
        <v>417</v>
      </c>
      <c r="F466" s="4448"/>
      <c r="G466" s="3827"/>
      <c r="H466" s="3829">
        <v>50</v>
      </c>
      <c r="I466" s="3828" t="s">
        <v>418</v>
      </c>
      <c r="J466" s="3828" t="s">
        <v>1085</v>
      </c>
      <c r="K466" s="3828" t="s">
        <v>1086</v>
      </c>
      <c r="L466" s="3872"/>
      <c r="M466" s="3829">
        <v>1.6</v>
      </c>
    </row>
    <row r="467" spans="1:13" ht="45.75" customHeight="1">
      <c r="A467" s="3885" t="s">
        <v>1087</v>
      </c>
      <c r="B467" s="3965" t="s">
        <v>1088</v>
      </c>
      <c r="C467" s="3829" t="s">
        <v>1089</v>
      </c>
      <c r="D467" s="3826" t="s">
        <v>165</v>
      </c>
      <c r="E467" s="3827"/>
      <c r="F467" s="4448"/>
      <c r="G467" s="3827"/>
      <c r="H467" s="3829">
        <v>50</v>
      </c>
      <c r="I467" s="3828" t="s">
        <v>329</v>
      </c>
      <c r="J467" s="3828" t="s">
        <v>330</v>
      </c>
      <c r="K467" s="3863" t="s">
        <v>1090</v>
      </c>
      <c r="L467" s="3872"/>
      <c r="M467" s="3829">
        <v>3.2</v>
      </c>
    </row>
    <row r="468" spans="1:13" ht="45.75" customHeight="1">
      <c r="A468" s="3823" t="s">
        <v>290</v>
      </c>
      <c r="B468" s="3963" t="s">
        <v>1091</v>
      </c>
      <c r="C468" s="3951" t="s">
        <v>1092</v>
      </c>
      <c r="D468" s="3826" t="s">
        <v>1025</v>
      </c>
      <c r="E468" s="3827"/>
      <c r="F468" s="4448"/>
      <c r="G468" s="3827"/>
      <c r="H468" s="3829">
        <v>37</v>
      </c>
      <c r="I468" s="3828" t="s">
        <v>137</v>
      </c>
      <c r="J468" s="3828" t="s">
        <v>293</v>
      </c>
      <c r="K468" s="3828" t="s">
        <v>1093</v>
      </c>
      <c r="L468" s="3872"/>
      <c r="M468" s="3829"/>
    </row>
    <row r="469" spans="1:13" ht="45.75" customHeight="1">
      <c r="A469" s="3823" t="s">
        <v>134</v>
      </c>
      <c r="B469" s="3963" t="s">
        <v>1091</v>
      </c>
      <c r="C469" s="3951" t="s">
        <v>1092</v>
      </c>
      <c r="D469" s="3866" t="s">
        <v>205</v>
      </c>
      <c r="E469" s="3867"/>
      <c r="F469" s="4449"/>
      <c r="G469" s="3867"/>
      <c r="H469" s="3933">
        <v>33</v>
      </c>
      <c r="I469" s="3854" t="s">
        <v>137</v>
      </c>
      <c r="J469" s="3854" t="s">
        <v>293</v>
      </c>
      <c r="K469" s="3828" t="s">
        <v>1094</v>
      </c>
      <c r="L469" s="3872"/>
      <c r="M469" s="3829">
        <v>1.6</v>
      </c>
    </row>
    <row r="470" spans="1:13" ht="45.75" customHeight="1">
      <c r="A470" s="3838" t="s">
        <v>347</v>
      </c>
      <c r="B470" s="4540" t="s">
        <v>350</v>
      </c>
      <c r="C470" s="3829" t="s">
        <v>1095</v>
      </c>
      <c r="D470" s="4461"/>
      <c r="E470" s="4461"/>
      <c r="F470" s="3827"/>
      <c r="G470" s="3827"/>
      <c r="H470" s="3829">
        <v>14</v>
      </c>
      <c r="I470" s="4472" t="s">
        <v>550</v>
      </c>
      <c r="J470" s="3828" t="s">
        <v>1096</v>
      </c>
      <c r="K470" s="3828"/>
      <c r="L470" s="3872"/>
      <c r="M470" s="3829">
        <v>1.6</v>
      </c>
    </row>
    <row r="471" spans="1:13" ht="45.75" customHeight="1">
      <c r="A471" s="3823" t="s">
        <v>233</v>
      </c>
      <c r="B471" s="3962" t="s">
        <v>1097</v>
      </c>
      <c r="C471" s="3825" t="s">
        <v>1098</v>
      </c>
      <c r="D471" s="3844" t="s">
        <v>232</v>
      </c>
      <c r="E471" s="3844"/>
      <c r="F471" s="3844"/>
      <c r="G471" s="3867"/>
      <c r="H471" s="3933"/>
      <c r="I471" s="3847" t="s">
        <v>153</v>
      </c>
      <c r="J471" s="3854" t="s">
        <v>154</v>
      </c>
      <c r="K471" s="3843" t="s">
        <v>235</v>
      </c>
      <c r="L471" s="3872" t="s">
        <v>133</v>
      </c>
      <c r="M471" s="3829">
        <v>3.4</v>
      </c>
    </row>
    <row r="472" spans="1:13" ht="45.75" customHeight="1">
      <c r="A472" s="3823" t="s">
        <v>149</v>
      </c>
      <c r="B472" s="3827" t="s">
        <v>1099</v>
      </c>
      <c r="C472" s="3825" t="s">
        <v>1098</v>
      </c>
      <c r="D472" s="3844" t="s">
        <v>232</v>
      </c>
      <c r="E472" s="3844"/>
      <c r="F472" s="3844"/>
      <c r="G472" s="3867"/>
      <c r="H472" s="3933"/>
      <c r="I472" s="3847" t="s">
        <v>153</v>
      </c>
      <c r="J472" s="3854" t="s">
        <v>154</v>
      </c>
      <c r="K472" s="3863" t="s">
        <v>311</v>
      </c>
      <c r="L472" s="3872" t="s">
        <v>133</v>
      </c>
      <c r="M472" s="3829">
        <v>3.3</v>
      </c>
    </row>
    <row r="473" spans="1:13" ht="45.75" customHeight="1">
      <c r="A473" s="3823" t="s">
        <v>156</v>
      </c>
      <c r="B473" s="3827" t="s">
        <v>1100</v>
      </c>
      <c r="C473" s="3825" t="s">
        <v>1101</v>
      </c>
      <c r="D473" s="3836" t="s">
        <v>223</v>
      </c>
      <c r="E473" s="3836"/>
      <c r="F473" s="3836"/>
      <c r="G473" s="3827"/>
      <c r="H473" s="3829"/>
      <c r="I473" s="3837" t="s">
        <v>153</v>
      </c>
      <c r="J473" s="3828" t="s">
        <v>154</v>
      </c>
      <c r="K473" s="3843" t="s">
        <v>235</v>
      </c>
      <c r="L473" s="3872" t="s">
        <v>133</v>
      </c>
      <c r="M473" s="3829">
        <v>3.4</v>
      </c>
    </row>
    <row r="474" spans="1:13" ht="45.75" customHeight="1">
      <c r="A474" s="3823" t="s">
        <v>221</v>
      </c>
      <c r="B474" s="3962" t="s">
        <v>1102</v>
      </c>
      <c r="C474" s="3825" t="s">
        <v>1101</v>
      </c>
      <c r="D474" s="3844" t="s">
        <v>223</v>
      </c>
      <c r="E474" s="3844"/>
      <c r="F474" s="3844"/>
      <c r="G474" s="3867"/>
      <c r="H474" s="3933"/>
      <c r="I474" s="3847" t="s">
        <v>153</v>
      </c>
      <c r="J474" s="3854" t="s">
        <v>154</v>
      </c>
      <c r="K474" s="3843" t="s">
        <v>1103</v>
      </c>
      <c r="L474" s="3872" t="s">
        <v>133</v>
      </c>
      <c r="M474" s="3829">
        <v>1.3</v>
      </c>
    </row>
    <row r="475" spans="1:13" ht="45.75" customHeight="1">
      <c r="A475" s="3823" t="s">
        <v>149</v>
      </c>
      <c r="B475" s="4538" t="s">
        <v>1104</v>
      </c>
      <c r="C475" s="3825" t="s">
        <v>1105</v>
      </c>
      <c r="D475" s="3831" t="s">
        <v>219</v>
      </c>
      <c r="E475" s="3831" t="s">
        <v>771</v>
      </c>
      <c r="F475" s="3966"/>
      <c r="G475" s="3886"/>
      <c r="H475" s="3946"/>
      <c r="I475" s="3834" t="s">
        <v>188</v>
      </c>
      <c r="J475" s="3947" t="s">
        <v>1106</v>
      </c>
      <c r="K475" s="3863" t="s">
        <v>155</v>
      </c>
      <c r="L475" s="3872" t="s">
        <v>133</v>
      </c>
      <c r="M475" s="3829">
        <v>1.6</v>
      </c>
    </row>
    <row r="476" spans="1:13" ht="45.75" customHeight="1">
      <c r="A476" s="3823" t="s">
        <v>221</v>
      </c>
      <c r="B476" s="4448" t="s">
        <v>1107</v>
      </c>
      <c r="C476" s="3825" t="s">
        <v>1105</v>
      </c>
      <c r="D476" s="3836" t="s">
        <v>223</v>
      </c>
      <c r="E476" s="3836" t="s">
        <v>771</v>
      </c>
      <c r="F476" s="3859"/>
      <c r="G476" s="3827"/>
      <c r="H476" s="3829"/>
      <c r="I476" s="3837" t="s">
        <v>188</v>
      </c>
      <c r="J476" s="3828" t="s">
        <v>1106</v>
      </c>
      <c r="K476" s="3843" t="s">
        <v>360</v>
      </c>
      <c r="L476" s="3872" t="s">
        <v>133</v>
      </c>
      <c r="M476" s="3829">
        <v>3.4</v>
      </c>
    </row>
    <row r="477" spans="1:13" ht="45.75" customHeight="1">
      <c r="A477" s="3823" t="s">
        <v>156</v>
      </c>
      <c r="B477" s="4448" t="s">
        <v>1107</v>
      </c>
      <c r="C477" s="3825" t="s">
        <v>1105</v>
      </c>
      <c r="D477" s="3836" t="s">
        <v>158</v>
      </c>
      <c r="E477" s="3836" t="s">
        <v>771</v>
      </c>
      <c r="F477" s="3859"/>
      <c r="G477" s="3827"/>
      <c r="H477" s="3829">
        <v>52</v>
      </c>
      <c r="I477" s="3837" t="s">
        <v>188</v>
      </c>
      <c r="J477" s="3828" t="s">
        <v>1106</v>
      </c>
      <c r="K477" s="3843" t="s">
        <v>361</v>
      </c>
      <c r="L477" s="3872" t="s">
        <v>133</v>
      </c>
      <c r="M477" s="3829">
        <v>1.3</v>
      </c>
    </row>
    <row r="478" spans="1:13" ht="45.75" customHeight="1">
      <c r="A478" s="3823" t="s">
        <v>203</v>
      </c>
      <c r="B478" s="4450" t="s">
        <v>1108</v>
      </c>
      <c r="C478" s="3825" t="s">
        <v>1109</v>
      </c>
      <c r="D478" s="3881" t="s">
        <v>408</v>
      </c>
      <c r="E478" s="3836" t="s">
        <v>210</v>
      </c>
      <c r="F478" s="3836" t="s">
        <v>210</v>
      </c>
      <c r="G478" s="3827"/>
      <c r="H478" s="3829"/>
      <c r="I478" s="3837" t="s">
        <v>368</v>
      </c>
      <c r="J478" s="3828" t="s">
        <v>369</v>
      </c>
      <c r="K478" s="3863"/>
      <c r="L478" s="3872" t="s">
        <v>133</v>
      </c>
      <c r="M478" s="3829">
        <v>1.6</v>
      </c>
    </row>
    <row r="479" spans="1:13" ht="45.75" customHeight="1">
      <c r="A479" s="3885" t="s">
        <v>530</v>
      </c>
      <c r="B479" s="3827" t="s">
        <v>1110</v>
      </c>
      <c r="C479" s="3829" t="s">
        <v>1111</v>
      </c>
      <c r="D479" s="3827" t="s">
        <v>165</v>
      </c>
      <c r="E479" s="3827" t="s">
        <v>262</v>
      </c>
      <c r="F479" s="3827"/>
      <c r="G479" s="3827"/>
      <c r="H479" s="3829">
        <v>48</v>
      </c>
      <c r="I479" s="3828" t="s">
        <v>418</v>
      </c>
      <c r="J479" s="3828" t="s">
        <v>1070</v>
      </c>
      <c r="K479" s="3828" t="s">
        <v>1112</v>
      </c>
      <c r="L479" s="3872"/>
      <c r="M479" s="3829">
        <v>4.8</v>
      </c>
    </row>
    <row r="480" spans="1:13" ht="45.75" customHeight="1">
      <c r="A480" s="3823" t="s">
        <v>156</v>
      </c>
      <c r="B480" s="4448" t="s">
        <v>1113</v>
      </c>
      <c r="C480" s="3825" t="s">
        <v>1114</v>
      </c>
      <c r="D480" s="3844" t="s">
        <v>223</v>
      </c>
      <c r="E480" s="3844"/>
      <c r="F480" s="3855"/>
      <c r="G480" s="3867"/>
      <c r="H480" s="3933"/>
      <c r="I480" s="3847" t="s">
        <v>344</v>
      </c>
      <c r="J480" s="3854" t="s">
        <v>345</v>
      </c>
      <c r="K480" s="3843" t="s">
        <v>1115</v>
      </c>
      <c r="L480" s="3872" t="s">
        <v>133</v>
      </c>
      <c r="M480" s="3829">
        <v>3.4</v>
      </c>
    </row>
    <row r="481" spans="1:13" ht="45.75" customHeight="1">
      <c r="A481" s="3823" t="s">
        <v>149</v>
      </c>
      <c r="B481" s="4448" t="s">
        <v>1116</v>
      </c>
      <c r="C481" s="3825" t="s">
        <v>1114</v>
      </c>
      <c r="D481" s="3836" t="s">
        <v>238</v>
      </c>
      <c r="E481" s="3836" t="s">
        <v>152</v>
      </c>
      <c r="F481" s="3836"/>
      <c r="G481" s="3827"/>
      <c r="H481" s="3829">
        <v>48</v>
      </c>
      <c r="I481" s="3837" t="s">
        <v>344</v>
      </c>
      <c r="J481" s="3828" t="s">
        <v>345</v>
      </c>
      <c r="K481" s="3863" t="s">
        <v>1117</v>
      </c>
      <c r="L481" s="3872" t="s">
        <v>133</v>
      </c>
      <c r="M481" s="3829">
        <v>1.6</v>
      </c>
    </row>
    <row r="482" spans="1:13" ht="45.75" customHeight="1">
      <c r="A482" s="3823" t="s">
        <v>156</v>
      </c>
      <c r="B482" s="4450" t="s">
        <v>1118</v>
      </c>
      <c r="C482" s="3825" t="s">
        <v>1119</v>
      </c>
      <c r="D482" s="3836" t="s">
        <v>223</v>
      </c>
      <c r="E482" s="3836"/>
      <c r="F482" s="3836"/>
      <c r="G482" s="3827"/>
      <c r="H482" s="3829"/>
      <c r="I482" s="3837" t="s">
        <v>242</v>
      </c>
      <c r="J482" s="3828" t="s">
        <v>268</v>
      </c>
      <c r="K482" s="3863"/>
      <c r="L482" s="3872" t="s">
        <v>133</v>
      </c>
      <c r="M482" s="3829">
        <v>1.6</v>
      </c>
    </row>
    <row r="483" spans="1:13" ht="45.75" customHeight="1">
      <c r="A483" s="3823" t="s">
        <v>134</v>
      </c>
      <c r="B483" s="3824" t="s">
        <v>1120</v>
      </c>
      <c r="C483" s="3825" t="s">
        <v>1121</v>
      </c>
      <c r="D483" s="3826" t="s">
        <v>205</v>
      </c>
      <c r="E483" s="3827" t="s">
        <v>305</v>
      </c>
      <c r="F483" s="4448"/>
      <c r="G483" s="3827"/>
      <c r="H483" s="3829">
        <v>45</v>
      </c>
      <c r="I483" s="3828" t="s">
        <v>137</v>
      </c>
      <c r="J483" s="3828" t="s">
        <v>920</v>
      </c>
      <c r="K483" s="3828" t="s">
        <v>1122</v>
      </c>
      <c r="L483" s="3872"/>
      <c r="M483" s="3829">
        <v>1.6</v>
      </c>
    </row>
    <row r="484" spans="1:13" ht="45.75" customHeight="1">
      <c r="A484" s="3823" t="s">
        <v>592</v>
      </c>
      <c r="B484" s="3827" t="s">
        <v>596</v>
      </c>
      <c r="C484" s="3829" t="s">
        <v>1123</v>
      </c>
      <c r="D484" s="3925" t="s">
        <v>595</v>
      </c>
      <c r="E484" s="3827"/>
      <c r="F484" s="3827"/>
      <c r="G484" s="3827"/>
      <c r="H484" s="3829">
        <v>30</v>
      </c>
      <c r="I484" s="3828" t="s">
        <v>518</v>
      </c>
      <c r="J484" s="3828" t="s">
        <v>518</v>
      </c>
      <c r="K484" s="3863" t="s">
        <v>1124</v>
      </c>
      <c r="L484" s="3872" t="s">
        <v>133</v>
      </c>
      <c r="M484" s="3829">
        <v>1.6</v>
      </c>
    </row>
    <row r="485" spans="1:13" ht="45.75" customHeight="1">
      <c r="A485" s="3885" t="s">
        <v>259</v>
      </c>
      <c r="B485" s="4448" t="s">
        <v>1125</v>
      </c>
      <c r="C485" s="3829" t="s">
        <v>1126</v>
      </c>
      <c r="D485" s="3827" t="s">
        <v>165</v>
      </c>
      <c r="E485" s="3827" t="s">
        <v>262</v>
      </c>
      <c r="F485" s="3827" t="s">
        <v>260</v>
      </c>
      <c r="G485" s="3827"/>
      <c r="H485" s="3829">
        <v>60</v>
      </c>
      <c r="I485" s="3828" t="s">
        <v>263</v>
      </c>
      <c r="J485" s="3828" t="s">
        <v>263</v>
      </c>
      <c r="K485" s="3863" t="s">
        <v>301</v>
      </c>
      <c r="L485" s="4212">
        <v>46175</v>
      </c>
      <c r="M485" s="3829">
        <v>4.8</v>
      </c>
    </row>
    <row r="486" spans="1:13" ht="45.75" customHeight="1">
      <c r="A486" s="3885" t="s">
        <v>1127</v>
      </c>
      <c r="B486" s="3827" t="s">
        <v>1128</v>
      </c>
      <c r="C486" s="3829" t="s">
        <v>1129</v>
      </c>
      <c r="D486" s="3827" t="s">
        <v>165</v>
      </c>
      <c r="E486" s="3827"/>
      <c r="F486" s="3827"/>
      <c r="G486" s="3827"/>
      <c r="H486" s="3829">
        <v>42</v>
      </c>
      <c r="I486" s="3828" t="s">
        <v>299</v>
      </c>
      <c r="J486" s="3828" t="s">
        <v>300</v>
      </c>
      <c r="K486" s="3863" t="s">
        <v>301</v>
      </c>
      <c r="L486" s="3872"/>
      <c r="M486" s="3829">
        <v>1.6</v>
      </c>
    </row>
    <row r="487" spans="1:13" ht="45.75" customHeight="1">
      <c r="A487" s="3882" t="s">
        <v>259</v>
      </c>
      <c r="B487" s="3827" t="s">
        <v>1130</v>
      </c>
      <c r="C487" s="3829" t="s">
        <v>1131</v>
      </c>
      <c r="D487" s="3827" t="s">
        <v>165</v>
      </c>
      <c r="E487" s="3827" t="s">
        <v>262</v>
      </c>
      <c r="F487" s="3827"/>
      <c r="G487" s="3827"/>
      <c r="H487" s="3829">
        <v>52</v>
      </c>
      <c r="I487" s="3828" t="s">
        <v>167</v>
      </c>
      <c r="J487" s="3828" t="s">
        <v>1132</v>
      </c>
      <c r="K487" s="3843" t="s">
        <v>301</v>
      </c>
      <c r="L487" s="3872"/>
      <c r="M487" s="3829">
        <v>4.8</v>
      </c>
    </row>
    <row r="488" spans="1:13" ht="45.75" customHeight="1">
      <c r="A488" s="3885" t="s">
        <v>530</v>
      </c>
      <c r="B488" s="3827" t="s">
        <v>1133</v>
      </c>
      <c r="C488" s="3829" t="s">
        <v>1134</v>
      </c>
      <c r="D488" s="3827" t="s">
        <v>165</v>
      </c>
      <c r="E488" s="3827"/>
      <c r="F488" s="3827"/>
      <c r="G488" s="3827"/>
      <c r="H488" s="3829">
        <v>46</v>
      </c>
      <c r="I488" s="3828" t="s">
        <v>418</v>
      </c>
      <c r="J488" s="3828" t="s">
        <v>801</v>
      </c>
      <c r="K488" s="3828" t="s">
        <v>1135</v>
      </c>
      <c r="L488" s="3872"/>
      <c r="M488" s="3829">
        <v>4.8</v>
      </c>
    </row>
    <row r="489" spans="1:13" ht="45.75" customHeight="1">
      <c r="A489" s="3838" t="s">
        <v>425</v>
      </c>
      <c r="B489" s="3880" t="s">
        <v>1136</v>
      </c>
      <c r="C489" s="3829" t="s">
        <v>1137</v>
      </c>
      <c r="D489" s="3827" t="s">
        <v>165</v>
      </c>
      <c r="E489" s="3827" t="s">
        <v>508</v>
      </c>
      <c r="F489" s="3827"/>
      <c r="G489" s="3827"/>
      <c r="H489" s="3829">
        <v>42</v>
      </c>
      <c r="I489" s="3828" t="s">
        <v>167</v>
      </c>
      <c r="J489" s="3828" t="s">
        <v>934</v>
      </c>
      <c r="K489" s="3863" t="s">
        <v>1138</v>
      </c>
      <c r="L489" s="3872"/>
      <c r="M489" s="3829">
        <v>1.6</v>
      </c>
    </row>
    <row r="490" spans="1:13" ht="45.75" customHeight="1">
      <c r="A490" s="3882" t="s">
        <v>259</v>
      </c>
      <c r="B490" s="3827" t="s">
        <v>1139</v>
      </c>
      <c r="C490" s="3829" t="s">
        <v>1140</v>
      </c>
      <c r="D490" s="3827" t="s">
        <v>165</v>
      </c>
      <c r="E490" s="3827" t="s">
        <v>262</v>
      </c>
      <c r="F490" s="3827"/>
      <c r="G490" s="3827"/>
      <c r="H490" s="3829">
        <v>52</v>
      </c>
      <c r="I490" s="3828" t="s">
        <v>167</v>
      </c>
      <c r="J490" s="3828" t="s">
        <v>1141</v>
      </c>
      <c r="K490" s="3937" t="s">
        <v>1142</v>
      </c>
      <c r="L490" s="3872"/>
      <c r="M490" s="3829">
        <v>4.8</v>
      </c>
    </row>
    <row r="491" spans="1:13" ht="45.75" customHeight="1">
      <c r="A491" s="3823" t="s">
        <v>156</v>
      </c>
      <c r="B491" s="4448" t="s">
        <v>1143</v>
      </c>
      <c r="C491" s="3825" t="s">
        <v>1144</v>
      </c>
      <c r="D491" s="3908" t="s">
        <v>158</v>
      </c>
      <c r="E491" s="3836" t="s">
        <v>305</v>
      </c>
      <c r="F491" s="3836"/>
      <c r="G491" s="3827"/>
      <c r="H491" s="3829"/>
      <c r="I491" s="3837" t="s">
        <v>242</v>
      </c>
      <c r="J491" s="3828" t="s">
        <v>243</v>
      </c>
      <c r="K491" s="3863"/>
      <c r="L491" s="3872" t="s">
        <v>133</v>
      </c>
      <c r="M491" s="3829">
        <v>1.6</v>
      </c>
    </row>
    <row r="492" spans="1:13" ht="45.75" customHeight="1">
      <c r="A492" s="3838" t="s">
        <v>582</v>
      </c>
      <c r="B492" s="3880" t="s">
        <v>1145</v>
      </c>
      <c r="C492" s="3829" t="s">
        <v>1146</v>
      </c>
      <c r="D492" s="3827" t="s">
        <v>165</v>
      </c>
      <c r="E492" s="3827"/>
      <c r="F492" s="3827"/>
      <c r="G492" s="3827"/>
      <c r="H492" s="3829">
        <v>33</v>
      </c>
      <c r="I492" s="3828" t="s">
        <v>167</v>
      </c>
      <c r="J492" s="3828" t="s">
        <v>1132</v>
      </c>
      <c r="K492" s="3828" t="s">
        <v>1147</v>
      </c>
      <c r="L492" s="3872"/>
      <c r="M492" s="3829">
        <v>1.6</v>
      </c>
    </row>
    <row r="493" spans="1:13" ht="45.75" customHeight="1">
      <c r="A493" s="3885" t="s">
        <v>434</v>
      </c>
      <c r="B493" s="3967" t="s">
        <v>1148</v>
      </c>
      <c r="C493" s="3951" t="s">
        <v>1149</v>
      </c>
      <c r="D493" s="3836" t="s">
        <v>429</v>
      </c>
      <c r="E493" s="3827"/>
      <c r="F493" s="4448"/>
      <c r="G493" s="3827"/>
      <c r="H493" s="3829">
        <v>47</v>
      </c>
      <c r="I493" s="3828" t="s">
        <v>431</v>
      </c>
      <c r="J493" s="3828" t="s">
        <v>440</v>
      </c>
      <c r="K493" s="3828" t="s">
        <v>1150</v>
      </c>
      <c r="L493" s="3872"/>
      <c r="M493" s="3829">
        <v>1.6</v>
      </c>
    </row>
    <row r="494" spans="1:13" ht="45.75" customHeight="1">
      <c r="A494" s="3885" t="s">
        <v>183</v>
      </c>
      <c r="B494" s="3967" t="s">
        <v>1148</v>
      </c>
      <c r="C494" s="3951" t="s">
        <v>1149</v>
      </c>
      <c r="D494" s="3836" t="s">
        <v>429</v>
      </c>
      <c r="E494" s="3827"/>
      <c r="F494" s="4448"/>
      <c r="G494" s="3827"/>
      <c r="H494" s="3829">
        <v>47</v>
      </c>
      <c r="I494" s="3828" t="s">
        <v>431</v>
      </c>
      <c r="J494" s="3828" t="s">
        <v>440</v>
      </c>
      <c r="K494" s="3828" t="s">
        <v>1150</v>
      </c>
      <c r="L494" s="3872"/>
      <c r="M494" s="3829">
        <v>1.6</v>
      </c>
    </row>
    <row r="495" spans="1:13" ht="45.75" customHeight="1">
      <c r="A495" s="3823" t="s">
        <v>140</v>
      </c>
      <c r="B495" s="3827" t="s">
        <v>1151</v>
      </c>
      <c r="C495" s="3829" t="s">
        <v>1152</v>
      </c>
      <c r="D495" s="3867" t="s">
        <v>214</v>
      </c>
      <c r="E495" s="3867"/>
      <c r="F495" s="3867"/>
      <c r="G495" s="3867"/>
      <c r="H495" s="3933">
        <v>20</v>
      </c>
      <c r="I495" s="3854" t="s">
        <v>143</v>
      </c>
      <c r="J495" s="3854" t="s">
        <v>144</v>
      </c>
      <c r="K495" s="3828"/>
      <c r="L495" s="3872"/>
      <c r="M495" s="3829">
        <v>1.6</v>
      </c>
    </row>
    <row r="496" spans="1:13" ht="45.75" customHeight="1">
      <c r="A496" s="3823" t="s">
        <v>145</v>
      </c>
      <c r="B496" s="3827" t="s">
        <v>1151</v>
      </c>
      <c r="C496" s="3829" t="s">
        <v>1152</v>
      </c>
      <c r="D496" s="3827" t="s">
        <v>147</v>
      </c>
      <c r="E496" s="3827"/>
      <c r="F496" s="3827"/>
      <c r="G496" s="3827"/>
      <c r="H496" s="3829">
        <v>24</v>
      </c>
      <c r="I496" s="3828" t="s">
        <v>143</v>
      </c>
      <c r="J496" s="3828" t="s">
        <v>144</v>
      </c>
      <c r="K496" s="3828" t="s">
        <v>148</v>
      </c>
      <c r="L496" s="3872"/>
      <c r="M496" s="3829"/>
    </row>
    <row r="497" spans="1:13" ht="45.75" customHeight="1">
      <c r="A497" s="3823" t="s">
        <v>193</v>
      </c>
      <c r="B497" s="4450" t="s">
        <v>1153</v>
      </c>
      <c r="C497" s="3825" t="s">
        <v>1154</v>
      </c>
      <c r="D497" s="3851" t="s">
        <v>410</v>
      </c>
      <c r="E497" s="3844" t="s">
        <v>210</v>
      </c>
      <c r="F497" s="3844" t="s">
        <v>210</v>
      </c>
      <c r="G497" s="3867"/>
      <c r="H497" s="3933"/>
      <c r="I497" s="3847" t="s">
        <v>131</v>
      </c>
      <c r="J497" s="3854" t="s">
        <v>705</v>
      </c>
      <c r="K497" s="4454" t="s">
        <v>514</v>
      </c>
      <c r="L497" s="3872" t="s">
        <v>133</v>
      </c>
      <c r="M497" s="3829">
        <v>1.6</v>
      </c>
    </row>
    <row r="498" spans="1:13" ht="45.75" customHeight="1">
      <c r="A498" s="3823" t="s">
        <v>193</v>
      </c>
      <c r="B498" s="4450" t="s">
        <v>1153</v>
      </c>
      <c r="C498" s="3825" t="s">
        <v>1154</v>
      </c>
      <c r="D498" s="3844" t="s">
        <v>367</v>
      </c>
      <c r="E498" s="3844" t="s">
        <v>210</v>
      </c>
      <c r="F498" s="3844" t="s">
        <v>210</v>
      </c>
      <c r="G498" s="3867"/>
      <c r="H498" s="3933"/>
      <c r="I498" s="3847" t="s">
        <v>131</v>
      </c>
      <c r="J498" s="3854" t="s">
        <v>705</v>
      </c>
      <c r="K498" s="3828"/>
      <c r="L498" s="3872" t="s">
        <v>133</v>
      </c>
      <c r="M498" s="3829">
        <v>1.6</v>
      </c>
    </row>
    <row r="499" spans="1:13" ht="45.75" customHeight="1">
      <c r="A499" s="3823" t="s">
        <v>207</v>
      </c>
      <c r="B499" s="4450" t="s">
        <v>1153</v>
      </c>
      <c r="C499" s="3825" t="s">
        <v>1154</v>
      </c>
      <c r="D499" s="3836" t="s">
        <v>367</v>
      </c>
      <c r="E499" s="3836" t="s">
        <v>210</v>
      </c>
      <c r="F499" s="3836" t="s">
        <v>210</v>
      </c>
      <c r="G499" s="3827"/>
      <c r="H499" s="3829"/>
      <c r="I499" s="3837" t="s">
        <v>131</v>
      </c>
      <c r="J499" s="3828" t="s">
        <v>705</v>
      </c>
      <c r="K499" s="3828"/>
      <c r="L499" s="3872" t="s">
        <v>133</v>
      </c>
      <c r="M499" s="3829">
        <v>3.9</v>
      </c>
    </row>
    <row r="500" spans="1:13" ht="45.75" customHeight="1">
      <c r="A500" s="3823" t="s">
        <v>221</v>
      </c>
      <c r="B500" s="4450" t="s">
        <v>1155</v>
      </c>
      <c r="C500" s="3825" t="s">
        <v>1156</v>
      </c>
      <c r="D500" s="3836" t="s">
        <v>223</v>
      </c>
      <c r="E500" s="3836"/>
      <c r="F500" s="3836"/>
      <c r="G500" s="3827"/>
      <c r="H500" s="3829"/>
      <c r="I500" s="3837" t="s">
        <v>267</v>
      </c>
      <c r="J500" s="3828" t="s">
        <v>268</v>
      </c>
      <c r="K500" s="3843" t="s">
        <v>1157</v>
      </c>
      <c r="L500" s="3872" t="s">
        <v>133</v>
      </c>
      <c r="M500" s="3829">
        <v>3.4</v>
      </c>
    </row>
    <row r="501" spans="1:13" ht="45.75" customHeight="1">
      <c r="A501" s="3823" t="s">
        <v>233</v>
      </c>
      <c r="B501" s="4450" t="s">
        <v>1155</v>
      </c>
      <c r="C501" s="3825" t="s">
        <v>1156</v>
      </c>
      <c r="D501" s="3836" t="s">
        <v>271</v>
      </c>
      <c r="E501" s="3836"/>
      <c r="F501" s="3836"/>
      <c r="G501" s="3827"/>
      <c r="H501" s="3829"/>
      <c r="I501" s="3837" t="s">
        <v>267</v>
      </c>
      <c r="J501" s="3828" t="s">
        <v>268</v>
      </c>
      <c r="K501" s="3843" t="s">
        <v>272</v>
      </c>
      <c r="L501" s="3872" t="s">
        <v>133</v>
      </c>
      <c r="M501" s="3829">
        <v>3.4</v>
      </c>
    </row>
    <row r="502" spans="1:13" ht="45.75" customHeight="1">
      <c r="A502" s="3841" t="s">
        <v>193</v>
      </c>
      <c r="B502" s="4450" t="s">
        <v>1158</v>
      </c>
      <c r="C502" s="3850" t="s">
        <v>1159</v>
      </c>
      <c r="D502" s="3851" t="s">
        <v>603</v>
      </c>
      <c r="E502" s="3851"/>
      <c r="F502" s="3851"/>
      <c r="G502" s="3867"/>
      <c r="H502" s="3933"/>
      <c r="I502" s="3852" t="s">
        <v>131</v>
      </c>
      <c r="J502" s="3854" t="s">
        <v>1160</v>
      </c>
      <c r="K502" s="3828"/>
      <c r="L502" s="3872" t="s">
        <v>133</v>
      </c>
      <c r="M502" s="3829">
        <v>4.0999999999999996</v>
      </c>
    </row>
    <row r="503" spans="1:13" ht="45.75" customHeight="1">
      <c r="A503" s="3823" t="s">
        <v>193</v>
      </c>
      <c r="B503" s="4450" t="s">
        <v>1158</v>
      </c>
      <c r="C503" s="3850" t="s">
        <v>1159</v>
      </c>
      <c r="D503" s="3851" t="s">
        <v>778</v>
      </c>
      <c r="E503" s="3851"/>
      <c r="F503" s="3851"/>
      <c r="G503" s="3867"/>
      <c r="H503" s="3933"/>
      <c r="I503" s="3852" t="s">
        <v>131</v>
      </c>
      <c r="J503" s="3854" t="s">
        <v>1160</v>
      </c>
      <c r="K503" s="3828" t="s">
        <v>1161</v>
      </c>
      <c r="L503" s="3872" t="s">
        <v>133</v>
      </c>
      <c r="M503" s="3829">
        <v>6</v>
      </c>
    </row>
    <row r="504" spans="1:13" ht="45.75" customHeight="1">
      <c r="A504" s="3823" t="s">
        <v>128</v>
      </c>
      <c r="B504" s="4450" t="s">
        <v>1158</v>
      </c>
      <c r="C504" s="3850" t="s">
        <v>1159</v>
      </c>
      <c r="D504" s="3875" t="s">
        <v>410</v>
      </c>
      <c r="E504" s="3875"/>
      <c r="F504" s="3875"/>
      <c r="G504" s="3827"/>
      <c r="H504" s="3829">
        <v>38</v>
      </c>
      <c r="I504" s="3876" t="s">
        <v>131</v>
      </c>
      <c r="J504" s="3828" t="s">
        <v>1160</v>
      </c>
      <c r="K504" s="3865" t="s">
        <v>289</v>
      </c>
      <c r="L504" s="3872" t="s">
        <v>133</v>
      </c>
      <c r="M504" s="3829">
        <v>6</v>
      </c>
    </row>
    <row r="505" spans="1:13" ht="45.75" customHeight="1">
      <c r="A505" s="3823" t="s">
        <v>207</v>
      </c>
      <c r="B505" s="4450" t="s">
        <v>1158</v>
      </c>
      <c r="C505" s="3850" t="s">
        <v>1159</v>
      </c>
      <c r="D505" s="3851" t="s">
        <v>603</v>
      </c>
      <c r="E505" s="3851"/>
      <c r="F505" s="3851"/>
      <c r="G505" s="3867"/>
      <c r="H505" s="3933"/>
      <c r="I505" s="3852" t="s">
        <v>131</v>
      </c>
      <c r="J505" s="3854" t="s">
        <v>1160</v>
      </c>
      <c r="K505" s="3828"/>
      <c r="L505" s="3872" t="s">
        <v>133</v>
      </c>
      <c r="M505" s="3829">
        <v>4.0999999999999996</v>
      </c>
    </row>
    <row r="506" spans="1:13" ht="45.75" customHeight="1">
      <c r="A506" s="3823" t="s">
        <v>221</v>
      </c>
      <c r="B506" s="4450" t="s">
        <v>1162</v>
      </c>
      <c r="C506" s="3825" t="s">
        <v>1163</v>
      </c>
      <c r="D506" s="3844" t="s">
        <v>898</v>
      </c>
      <c r="E506" s="3844" t="s">
        <v>152</v>
      </c>
      <c r="F506" s="3844"/>
      <c r="G506" s="3867"/>
      <c r="H506" s="3933"/>
      <c r="I506" s="3847" t="s">
        <v>267</v>
      </c>
      <c r="J506" s="3854" t="s">
        <v>1067</v>
      </c>
      <c r="K506" s="3828" t="s">
        <v>611</v>
      </c>
      <c r="L506" s="3872" t="s">
        <v>133</v>
      </c>
      <c r="M506" s="3829">
        <v>1.3</v>
      </c>
    </row>
    <row r="507" spans="1:13" ht="45.75" customHeight="1">
      <c r="A507" s="3823" t="s">
        <v>233</v>
      </c>
      <c r="B507" s="4450" t="s">
        <v>1162</v>
      </c>
      <c r="C507" s="3825" t="s">
        <v>1163</v>
      </c>
      <c r="D507" s="3836"/>
      <c r="E507" s="3836" t="s">
        <v>152</v>
      </c>
      <c r="F507" s="3836"/>
      <c r="G507" s="3827"/>
      <c r="H507" s="3829"/>
      <c r="I507" s="3837" t="s">
        <v>267</v>
      </c>
      <c r="J507" s="3828" t="s">
        <v>1067</v>
      </c>
      <c r="K507" s="3828" t="s">
        <v>1164</v>
      </c>
      <c r="L507" s="3872" t="s">
        <v>133</v>
      </c>
      <c r="M507" s="3829">
        <v>2.2000000000000002</v>
      </c>
    </row>
    <row r="508" spans="1:13" ht="45.75" customHeight="1">
      <c r="A508" s="3823" t="s">
        <v>221</v>
      </c>
      <c r="B508" s="4450" t="s">
        <v>1165</v>
      </c>
      <c r="C508" s="3825" t="s">
        <v>1163</v>
      </c>
      <c r="D508" s="3844" t="s">
        <v>271</v>
      </c>
      <c r="E508" s="3844" t="s">
        <v>152</v>
      </c>
      <c r="F508" s="3844"/>
      <c r="G508" s="3867"/>
      <c r="H508" s="3933"/>
      <c r="I508" s="3910" t="s">
        <v>267</v>
      </c>
      <c r="J508" s="3854" t="s">
        <v>1067</v>
      </c>
      <c r="K508" s="3828" t="s">
        <v>792</v>
      </c>
      <c r="L508" s="3872" t="s">
        <v>133</v>
      </c>
      <c r="M508" s="3829">
        <v>1.3</v>
      </c>
    </row>
    <row r="509" spans="1:13" ht="45.75" customHeight="1">
      <c r="A509" s="3823" t="s">
        <v>183</v>
      </c>
      <c r="B509" s="3824" t="s">
        <v>1166</v>
      </c>
      <c r="C509" s="3825" t="s">
        <v>1167</v>
      </c>
      <c r="D509" s="3826"/>
      <c r="E509" s="3827"/>
      <c r="F509" s="4448"/>
      <c r="G509" s="3827"/>
      <c r="H509" s="3829">
        <v>27</v>
      </c>
      <c r="I509" s="3828" t="s">
        <v>431</v>
      </c>
      <c r="J509" s="3828" t="s">
        <v>716</v>
      </c>
      <c r="K509" s="3894"/>
      <c r="L509" s="3872"/>
      <c r="M509" s="3829">
        <v>1.6</v>
      </c>
    </row>
    <row r="510" spans="1:13" ht="90.75" customHeight="1">
      <c r="A510" s="3823" t="s">
        <v>156</v>
      </c>
      <c r="B510" s="3824" t="s">
        <v>1166</v>
      </c>
      <c r="C510" s="3825" t="s">
        <v>1167</v>
      </c>
      <c r="D510" s="3826" t="s">
        <v>158</v>
      </c>
      <c r="E510" s="3827"/>
      <c r="F510" s="4448"/>
      <c r="G510" s="3827"/>
      <c r="H510" s="3829">
        <v>27</v>
      </c>
      <c r="I510" s="3828" t="s">
        <v>431</v>
      </c>
      <c r="J510" s="3828" t="s">
        <v>716</v>
      </c>
      <c r="K510" s="3894"/>
      <c r="L510" s="3872"/>
      <c r="M510" s="3829">
        <v>6.3</v>
      </c>
    </row>
    <row r="511" spans="1:13" ht="45.75" customHeight="1">
      <c r="A511" s="3823" t="s">
        <v>183</v>
      </c>
      <c r="B511" s="3824" t="s">
        <v>1168</v>
      </c>
      <c r="C511" s="3825" t="s">
        <v>1169</v>
      </c>
      <c r="D511" s="3826"/>
      <c r="E511" s="3827"/>
      <c r="F511" s="4448"/>
      <c r="G511" s="3827"/>
      <c r="H511" s="3829">
        <v>45</v>
      </c>
      <c r="I511" s="3828" t="s">
        <v>431</v>
      </c>
      <c r="J511" s="3828" t="s">
        <v>716</v>
      </c>
      <c r="K511" s="3894" t="s">
        <v>1170</v>
      </c>
      <c r="L511" s="3872"/>
      <c r="M511" s="3829">
        <v>1.6</v>
      </c>
    </row>
    <row r="512" spans="1:13" ht="45.75" customHeight="1">
      <c r="A512" s="3885" t="s">
        <v>434</v>
      </c>
      <c r="B512" s="3824" t="s">
        <v>1168</v>
      </c>
      <c r="C512" s="3825" t="s">
        <v>1169</v>
      </c>
      <c r="D512" s="3826"/>
      <c r="E512" s="3827"/>
      <c r="F512" s="4448"/>
      <c r="G512" s="3827"/>
      <c r="H512" s="3829">
        <v>32</v>
      </c>
      <c r="I512" s="3828" t="s">
        <v>431</v>
      </c>
      <c r="J512" s="3828" t="s">
        <v>716</v>
      </c>
      <c r="K512" s="3828" t="s">
        <v>1171</v>
      </c>
      <c r="L512" s="3872"/>
      <c r="M512" s="3829">
        <v>1.6</v>
      </c>
    </row>
    <row r="513" spans="1:13" ht="45.75" customHeight="1">
      <c r="A513" s="3882" t="s">
        <v>259</v>
      </c>
      <c r="B513" s="3853" t="s">
        <v>1172</v>
      </c>
      <c r="C513" s="3829" t="s">
        <v>1173</v>
      </c>
      <c r="D513" s="3826" t="s">
        <v>165</v>
      </c>
      <c r="E513" s="3826" t="s">
        <v>417</v>
      </c>
      <c r="F513" s="3827"/>
      <c r="G513" s="3827"/>
      <c r="H513" s="3829">
        <v>50</v>
      </c>
      <c r="I513" s="3828" t="s">
        <v>418</v>
      </c>
      <c r="J513" s="3828" t="s">
        <v>476</v>
      </c>
      <c r="K513" s="3828" t="s">
        <v>301</v>
      </c>
      <c r="L513" s="3872"/>
      <c r="M513" s="3829">
        <v>1.6</v>
      </c>
    </row>
    <row r="514" spans="1:13" ht="45.75" customHeight="1">
      <c r="A514" s="3838" t="s">
        <v>425</v>
      </c>
      <c r="B514" s="3880" t="s">
        <v>508</v>
      </c>
      <c r="C514" s="3829" t="s">
        <v>1174</v>
      </c>
      <c r="D514" s="3827" t="s">
        <v>165</v>
      </c>
      <c r="E514" s="4541"/>
      <c r="F514" s="3827"/>
      <c r="G514" s="3827"/>
      <c r="H514" s="3829">
        <v>40</v>
      </c>
      <c r="I514" s="3828" t="s">
        <v>167</v>
      </c>
      <c r="J514" s="3828" t="s">
        <v>529</v>
      </c>
      <c r="K514" s="3863" t="s">
        <v>1175</v>
      </c>
      <c r="L514" s="3872"/>
      <c r="M514" s="3829">
        <v>1.6</v>
      </c>
    </row>
    <row r="515" spans="1:13" ht="45.75" customHeight="1">
      <c r="A515" s="3823" t="s">
        <v>183</v>
      </c>
      <c r="B515" s="3824" t="s">
        <v>1176</v>
      </c>
      <c r="C515" s="3825" t="s">
        <v>1177</v>
      </c>
      <c r="D515" s="3866" t="s">
        <v>429</v>
      </c>
      <c r="E515" s="3867"/>
      <c r="F515" s="4449"/>
      <c r="G515" s="3867"/>
      <c r="H515" s="3933"/>
      <c r="I515" s="3854" t="s">
        <v>431</v>
      </c>
      <c r="J515" s="3854" t="s">
        <v>432</v>
      </c>
      <c r="K515" s="3828" t="s">
        <v>1178</v>
      </c>
      <c r="L515" s="3872"/>
      <c r="M515" s="3829">
        <v>1.6</v>
      </c>
    </row>
    <row r="516" spans="1:13" ht="45.75" customHeight="1">
      <c r="A516" s="3823" t="s">
        <v>183</v>
      </c>
      <c r="B516" s="3824" t="s">
        <v>1176</v>
      </c>
      <c r="C516" s="3825" t="s">
        <v>1177</v>
      </c>
      <c r="D516" s="3866" t="s">
        <v>1168</v>
      </c>
      <c r="E516" s="3867"/>
      <c r="F516" s="4449"/>
      <c r="G516" s="3867"/>
      <c r="H516" s="3933"/>
      <c r="I516" s="3854" t="s">
        <v>431</v>
      </c>
      <c r="J516" s="3854" t="s">
        <v>432</v>
      </c>
      <c r="K516" s="3828" t="s">
        <v>1179</v>
      </c>
      <c r="L516" s="3872"/>
      <c r="M516" s="3829">
        <v>1.6</v>
      </c>
    </row>
    <row r="517" spans="1:13" ht="45.75" customHeight="1">
      <c r="A517" s="3885" t="s">
        <v>434</v>
      </c>
      <c r="B517" s="3824" t="s">
        <v>1176</v>
      </c>
      <c r="C517" s="3825" t="s">
        <v>1177</v>
      </c>
      <c r="D517" s="3844" t="s">
        <v>429</v>
      </c>
      <c r="E517" s="3867"/>
      <c r="F517" s="4449"/>
      <c r="G517" s="3867"/>
      <c r="H517" s="3933">
        <v>35</v>
      </c>
      <c r="I517" s="3854" t="s">
        <v>431</v>
      </c>
      <c r="J517" s="3854" t="s">
        <v>432</v>
      </c>
      <c r="K517" s="3828" t="s">
        <v>1180</v>
      </c>
      <c r="L517" s="3872"/>
      <c r="M517" s="3829">
        <v>1.6</v>
      </c>
    </row>
    <row r="518" spans="1:13" ht="45.75" customHeight="1">
      <c r="A518" s="3885" t="s">
        <v>434</v>
      </c>
      <c r="B518" s="3824" t="s">
        <v>1176</v>
      </c>
      <c r="C518" s="3825" t="s">
        <v>1177</v>
      </c>
      <c r="D518" s="3826" t="s">
        <v>1168</v>
      </c>
      <c r="E518" s="3827"/>
      <c r="F518" s="4448"/>
      <c r="G518" s="3827"/>
      <c r="H518" s="3829">
        <v>35</v>
      </c>
      <c r="I518" s="3828" t="s">
        <v>431</v>
      </c>
      <c r="J518" s="3828" t="s">
        <v>432</v>
      </c>
      <c r="K518" s="3828" t="s">
        <v>1181</v>
      </c>
      <c r="L518" s="3872"/>
      <c r="M518" s="3829">
        <v>1.6</v>
      </c>
    </row>
    <row r="519" spans="1:13" ht="45.75" customHeight="1">
      <c r="A519" s="3882" t="s">
        <v>259</v>
      </c>
      <c r="B519" s="3827" t="s">
        <v>1182</v>
      </c>
      <c r="C519" s="3829" t="s">
        <v>1183</v>
      </c>
      <c r="D519" s="3827" t="s">
        <v>165</v>
      </c>
      <c r="E519" s="3826" t="s">
        <v>417</v>
      </c>
      <c r="F519" s="4473"/>
      <c r="G519" s="3827"/>
      <c r="H519" s="3829">
        <v>45</v>
      </c>
      <c r="I519" s="3828" t="s">
        <v>418</v>
      </c>
      <c r="J519" s="3828" t="s">
        <v>1184</v>
      </c>
      <c r="K519" s="3828" t="s">
        <v>1185</v>
      </c>
      <c r="L519" s="3872"/>
      <c r="M519" s="3829">
        <v>1.6</v>
      </c>
    </row>
    <row r="520" spans="1:13" ht="45.75" customHeight="1">
      <c r="A520" s="3823" t="s">
        <v>128</v>
      </c>
      <c r="B520" s="4450" t="s">
        <v>105</v>
      </c>
      <c r="C520" s="3825" t="s">
        <v>1186</v>
      </c>
      <c r="D520" s="3844"/>
      <c r="E520" s="3844"/>
      <c r="F520" s="3844"/>
      <c r="G520" s="3867"/>
      <c r="H520" s="3968"/>
      <c r="I520" s="3847" t="s">
        <v>281</v>
      </c>
      <c r="J520" s="3854" t="s">
        <v>1187</v>
      </c>
      <c r="K520" s="3828"/>
      <c r="L520" s="3872" t="s">
        <v>133</v>
      </c>
      <c r="M520" s="3829">
        <v>1.6</v>
      </c>
    </row>
    <row r="521" spans="1:13" ht="45.75" customHeight="1">
      <c r="A521" s="3823" t="s">
        <v>203</v>
      </c>
      <c r="B521" s="4450" t="s">
        <v>105</v>
      </c>
      <c r="C521" s="3825" t="s">
        <v>1186</v>
      </c>
      <c r="D521" s="3844"/>
      <c r="E521" s="3920"/>
      <c r="F521" s="3844"/>
      <c r="G521" s="3867"/>
      <c r="H521" s="3933"/>
      <c r="I521" s="3847" t="s">
        <v>281</v>
      </c>
      <c r="J521" s="3854" t="s">
        <v>1187</v>
      </c>
      <c r="K521" s="3828" t="s">
        <v>1188</v>
      </c>
      <c r="L521" s="3872" t="s">
        <v>133</v>
      </c>
      <c r="M521" s="3829">
        <v>1.6</v>
      </c>
    </row>
    <row r="522" spans="1:13" ht="45.75" customHeight="1">
      <c r="A522" s="3823" t="s">
        <v>239</v>
      </c>
      <c r="B522" s="4450" t="s">
        <v>105</v>
      </c>
      <c r="C522" s="3825" t="s">
        <v>1186</v>
      </c>
      <c r="D522" s="3844"/>
      <c r="E522" s="3844"/>
      <c r="F522" s="3844"/>
      <c r="G522" s="3867"/>
      <c r="H522" s="3933">
        <v>34</v>
      </c>
      <c r="I522" s="3847" t="s">
        <v>281</v>
      </c>
      <c r="J522" s="3854" t="s">
        <v>1187</v>
      </c>
      <c r="K522" s="4295"/>
      <c r="L522" s="3872" t="s">
        <v>133</v>
      </c>
      <c r="M522" s="3969" t="s">
        <v>1189</v>
      </c>
    </row>
    <row r="523" spans="1:13" ht="45.75" customHeight="1">
      <c r="A523" s="3823" t="s">
        <v>193</v>
      </c>
      <c r="B523" s="4450" t="s">
        <v>105</v>
      </c>
      <c r="C523" s="3825" t="s">
        <v>1186</v>
      </c>
      <c r="D523" s="3836"/>
      <c r="E523" s="3836"/>
      <c r="F523" s="3836"/>
      <c r="G523" s="3827"/>
      <c r="H523" s="3829">
        <v>33</v>
      </c>
      <c r="I523" s="3837" t="s">
        <v>281</v>
      </c>
      <c r="J523" s="3828" t="s">
        <v>1187</v>
      </c>
      <c r="K523" s="4299"/>
      <c r="L523" s="3872" t="s">
        <v>133</v>
      </c>
      <c r="M523" s="3829">
        <v>1.6</v>
      </c>
    </row>
    <row r="524" spans="1:13" ht="45.75" customHeight="1">
      <c r="A524" s="3823" t="s">
        <v>606</v>
      </c>
      <c r="B524" s="4450" t="s">
        <v>105</v>
      </c>
      <c r="C524" s="3825" t="s">
        <v>1186</v>
      </c>
      <c r="D524" s="3844"/>
      <c r="E524" s="3844"/>
      <c r="F524" s="3844"/>
      <c r="G524" s="3867"/>
      <c r="H524" s="3933">
        <v>33</v>
      </c>
      <c r="I524" s="3847" t="s">
        <v>281</v>
      </c>
      <c r="J524" s="3971" t="s">
        <v>1187</v>
      </c>
      <c r="K524" s="3970"/>
      <c r="L524" s="3972" t="s">
        <v>133</v>
      </c>
      <c r="M524" s="3969" t="s">
        <v>1189</v>
      </c>
    </row>
    <row r="525" spans="1:13" ht="45.75" customHeight="1">
      <c r="A525" s="3823" t="s">
        <v>203</v>
      </c>
      <c r="B525" s="4450" t="s">
        <v>1190</v>
      </c>
      <c r="C525" s="3825" t="s">
        <v>1191</v>
      </c>
      <c r="D525" s="3836" t="s">
        <v>408</v>
      </c>
      <c r="E525" s="3836" t="s">
        <v>210</v>
      </c>
      <c r="F525" s="3836" t="s">
        <v>210</v>
      </c>
      <c r="G525" s="3827"/>
      <c r="H525" s="3829"/>
      <c r="I525" s="3837" t="s">
        <v>368</v>
      </c>
      <c r="J525" s="3828" t="s">
        <v>409</v>
      </c>
      <c r="K525" s="3828"/>
      <c r="L525" s="3872" t="s">
        <v>133</v>
      </c>
      <c r="M525" s="3829">
        <v>1.6</v>
      </c>
    </row>
    <row r="526" spans="1:13" ht="45.75" customHeight="1">
      <c r="A526" s="3882" t="s">
        <v>259</v>
      </c>
      <c r="B526" s="3827" t="s">
        <v>1192</v>
      </c>
      <c r="C526" s="3829" t="s">
        <v>1193</v>
      </c>
      <c r="D526" s="3827" t="s">
        <v>165</v>
      </c>
      <c r="E526" s="3826" t="s">
        <v>417</v>
      </c>
      <c r="F526" s="4473"/>
      <c r="G526" s="3827"/>
      <c r="H526" s="3829">
        <v>58</v>
      </c>
      <c r="I526" s="3960" t="s">
        <v>418</v>
      </c>
      <c r="J526" s="3828" t="s">
        <v>1194</v>
      </c>
      <c r="K526" s="3828" t="s">
        <v>1195</v>
      </c>
      <c r="L526" s="3872"/>
      <c r="M526" s="3829">
        <v>1.6</v>
      </c>
    </row>
    <row r="527" spans="1:13" ht="45.75" customHeight="1">
      <c r="A527" s="3885" t="s">
        <v>259</v>
      </c>
      <c r="B527" s="3827" t="s">
        <v>1196</v>
      </c>
      <c r="C527" s="3829" t="s">
        <v>1197</v>
      </c>
      <c r="D527" s="3826" t="s">
        <v>165</v>
      </c>
      <c r="E527" s="3827" t="s">
        <v>262</v>
      </c>
      <c r="F527" s="3827" t="s">
        <v>260</v>
      </c>
      <c r="G527" s="3827"/>
      <c r="H527" s="3829">
        <v>59</v>
      </c>
      <c r="I527" s="3828" t="s">
        <v>518</v>
      </c>
      <c r="J527" s="3828" t="s">
        <v>518</v>
      </c>
      <c r="K527" s="3863" t="s">
        <v>301</v>
      </c>
      <c r="L527" s="3872" t="s">
        <v>133</v>
      </c>
      <c r="M527" s="3829">
        <v>1.6</v>
      </c>
    </row>
    <row r="528" spans="1:13" ht="45.75" customHeight="1">
      <c r="A528" s="3823" t="s">
        <v>193</v>
      </c>
      <c r="B528" s="4450" t="s">
        <v>1198</v>
      </c>
      <c r="C528" s="3850" t="s">
        <v>1199</v>
      </c>
      <c r="D528" s="3851" t="s">
        <v>778</v>
      </c>
      <c r="E528" s="3851"/>
      <c r="F528" s="3851" t="s">
        <v>210</v>
      </c>
      <c r="G528" s="3867"/>
      <c r="H528" s="3933"/>
      <c r="I528" s="3852" t="s">
        <v>131</v>
      </c>
      <c r="J528" s="3854" t="s">
        <v>1018</v>
      </c>
      <c r="K528" s="3828"/>
      <c r="L528" s="3872" t="s">
        <v>133</v>
      </c>
      <c r="M528" s="3829">
        <v>1.6</v>
      </c>
    </row>
    <row r="529" spans="1:13" ht="45.75" customHeight="1">
      <c r="A529" s="3823" t="s">
        <v>203</v>
      </c>
      <c r="B529" s="4448" t="s">
        <v>1200</v>
      </c>
      <c r="C529" s="3850" t="s">
        <v>1199</v>
      </c>
      <c r="D529" s="3851" t="s">
        <v>410</v>
      </c>
      <c r="E529" s="3851"/>
      <c r="F529" s="3851" t="s">
        <v>210</v>
      </c>
      <c r="G529" s="3867"/>
      <c r="H529" s="3933"/>
      <c r="I529" s="3852" t="s">
        <v>131</v>
      </c>
      <c r="J529" s="3854" t="s">
        <v>1018</v>
      </c>
      <c r="K529" s="4298" t="s">
        <v>1201</v>
      </c>
      <c r="L529" s="3872" t="s">
        <v>133</v>
      </c>
      <c r="M529" s="3829">
        <v>1.6</v>
      </c>
    </row>
    <row r="530" spans="1:13" ht="45.75" customHeight="1">
      <c r="A530" s="3823" t="s">
        <v>128</v>
      </c>
      <c r="B530" s="4448" t="s">
        <v>1202</v>
      </c>
      <c r="C530" s="3850" t="s">
        <v>1199</v>
      </c>
      <c r="D530" s="3875" t="s">
        <v>410</v>
      </c>
      <c r="E530" s="3875"/>
      <c r="F530" s="3875" t="s">
        <v>210</v>
      </c>
      <c r="G530" s="3827"/>
      <c r="H530" s="3829">
        <v>45</v>
      </c>
      <c r="I530" s="3876" t="s">
        <v>131</v>
      </c>
      <c r="J530" s="3828" t="s">
        <v>1018</v>
      </c>
      <c r="K530" s="4298" t="s">
        <v>1203</v>
      </c>
      <c r="L530" s="3872" t="s">
        <v>133</v>
      </c>
      <c r="M530" s="3829">
        <v>1.6</v>
      </c>
    </row>
    <row r="531" spans="1:13" ht="45.75" customHeight="1">
      <c r="A531" s="3823" t="s">
        <v>193</v>
      </c>
      <c r="B531" s="4450" t="s">
        <v>388</v>
      </c>
      <c r="C531" s="3825" t="s">
        <v>1204</v>
      </c>
      <c r="D531" s="3867" t="s">
        <v>194</v>
      </c>
      <c r="E531" s="3844"/>
      <c r="F531" s="3844"/>
      <c r="G531" s="3867"/>
      <c r="H531" s="3933"/>
      <c r="I531" s="3847" t="s">
        <v>188</v>
      </c>
      <c r="J531" s="3854" t="s">
        <v>1205</v>
      </c>
      <c r="K531" s="3828" t="s">
        <v>1206</v>
      </c>
      <c r="L531" s="3872" t="s">
        <v>133</v>
      </c>
      <c r="M531" s="3829" t="s">
        <v>556</v>
      </c>
    </row>
    <row r="532" spans="1:13" ht="45.75" customHeight="1">
      <c r="A532" s="3823" t="s">
        <v>221</v>
      </c>
      <c r="B532" s="4450" t="s">
        <v>388</v>
      </c>
      <c r="C532" s="3825" t="s">
        <v>1204</v>
      </c>
      <c r="D532" s="3844" t="s">
        <v>223</v>
      </c>
      <c r="E532" s="3844"/>
      <c r="F532" s="3844"/>
      <c r="G532" s="3867"/>
      <c r="H532" s="3933"/>
      <c r="I532" s="3847" t="s">
        <v>188</v>
      </c>
      <c r="J532" s="3854" t="s">
        <v>1205</v>
      </c>
      <c r="K532" s="3828" t="s">
        <v>1207</v>
      </c>
      <c r="L532" s="3872" t="s">
        <v>133</v>
      </c>
      <c r="M532" s="3829">
        <v>2.6</v>
      </c>
    </row>
    <row r="533" spans="1:13" ht="45.75" customHeight="1">
      <c r="A533" s="4184" t="s">
        <v>191</v>
      </c>
      <c r="B533" s="4450" t="s">
        <v>388</v>
      </c>
      <c r="C533" s="3825" t="s">
        <v>1204</v>
      </c>
      <c r="D533" s="3836"/>
      <c r="E533" s="3836"/>
      <c r="F533" s="3836"/>
      <c r="G533" s="3827"/>
      <c r="H533" s="3829">
        <v>17</v>
      </c>
      <c r="I533" s="3837" t="s">
        <v>188</v>
      </c>
      <c r="J533" s="3828" t="s">
        <v>1205</v>
      </c>
      <c r="K533" s="4183" t="s">
        <v>1208</v>
      </c>
      <c r="L533" s="3872" t="s">
        <v>133</v>
      </c>
      <c r="M533" s="3829">
        <v>7.6</v>
      </c>
    </row>
    <row r="534" spans="1:13" ht="45.75" customHeight="1">
      <c r="A534" s="3823" t="s">
        <v>156</v>
      </c>
      <c r="B534" s="4450" t="s">
        <v>1209</v>
      </c>
      <c r="C534" s="3825" t="s">
        <v>1210</v>
      </c>
      <c r="D534" s="3836" t="s">
        <v>223</v>
      </c>
      <c r="E534" s="3836"/>
      <c r="F534" s="3836"/>
      <c r="G534" s="3827"/>
      <c r="H534" s="3829"/>
      <c r="I534" s="3837" t="s">
        <v>242</v>
      </c>
      <c r="J534" s="3828" t="s">
        <v>268</v>
      </c>
      <c r="K534" s="3828"/>
      <c r="L534" s="3872" t="s">
        <v>133</v>
      </c>
      <c r="M534" s="3829">
        <v>1.6</v>
      </c>
    </row>
    <row r="535" spans="1:13" ht="45.75" customHeight="1">
      <c r="A535" s="3823" t="s">
        <v>203</v>
      </c>
      <c r="B535" s="4450" t="s">
        <v>1211</v>
      </c>
      <c r="C535" s="3825" t="s">
        <v>1212</v>
      </c>
      <c r="D535" s="3844" t="s">
        <v>105</v>
      </c>
      <c r="E535" s="3844" t="s">
        <v>210</v>
      </c>
      <c r="F535" s="3844" t="s">
        <v>210</v>
      </c>
      <c r="G535" s="3867"/>
      <c r="H535" s="3933"/>
      <c r="I535" s="3847" t="s">
        <v>131</v>
      </c>
      <c r="J535" s="3854" t="s">
        <v>229</v>
      </c>
      <c r="K535" s="3828"/>
      <c r="L535" s="3872" t="s">
        <v>133</v>
      </c>
      <c r="M535" s="3829">
        <v>1.6</v>
      </c>
    </row>
    <row r="536" spans="1:13" ht="45.75" customHeight="1">
      <c r="A536" s="3823" t="s">
        <v>193</v>
      </c>
      <c r="B536" s="4450" t="s">
        <v>1211</v>
      </c>
      <c r="C536" s="3825" t="s">
        <v>1212</v>
      </c>
      <c r="D536" s="3844" t="s">
        <v>105</v>
      </c>
      <c r="E536" s="3844" t="s">
        <v>210</v>
      </c>
      <c r="F536" s="3844" t="s">
        <v>210</v>
      </c>
      <c r="G536" s="3867"/>
      <c r="H536" s="3933"/>
      <c r="I536" s="3847" t="s">
        <v>131</v>
      </c>
      <c r="J536" s="3854" t="s">
        <v>229</v>
      </c>
      <c r="K536" s="3828"/>
      <c r="L536" s="3872" t="s">
        <v>133</v>
      </c>
      <c r="M536" s="3829">
        <v>1.6</v>
      </c>
    </row>
    <row r="537" spans="1:13" ht="45.75" customHeight="1">
      <c r="A537" s="3823" t="s">
        <v>207</v>
      </c>
      <c r="B537" s="4450" t="s">
        <v>1211</v>
      </c>
      <c r="C537" s="3825" t="s">
        <v>1212</v>
      </c>
      <c r="D537" s="3836" t="s">
        <v>106</v>
      </c>
      <c r="E537" s="3836" t="s">
        <v>210</v>
      </c>
      <c r="F537" s="3836" t="s">
        <v>210</v>
      </c>
      <c r="G537" s="3827"/>
      <c r="H537" s="3829"/>
      <c r="I537" s="3837" t="s">
        <v>131</v>
      </c>
      <c r="J537" s="3828" t="s">
        <v>229</v>
      </c>
      <c r="K537" s="3828"/>
      <c r="L537" s="3872" t="s">
        <v>133</v>
      </c>
      <c r="M537" s="3829">
        <v>5.0999999999999996</v>
      </c>
    </row>
    <row r="538" spans="1:13" ht="45.75" customHeight="1">
      <c r="A538" s="3882" t="s">
        <v>259</v>
      </c>
      <c r="B538" s="3827" t="s">
        <v>1213</v>
      </c>
      <c r="C538" s="3829" t="s">
        <v>1214</v>
      </c>
      <c r="D538" s="3827" t="s">
        <v>165</v>
      </c>
      <c r="E538" s="3827"/>
      <c r="F538" s="3827" t="s">
        <v>152</v>
      </c>
      <c r="G538" s="3827"/>
      <c r="H538" s="3829">
        <v>63</v>
      </c>
      <c r="I538" s="3828" t="s">
        <v>431</v>
      </c>
      <c r="J538" s="3828" t="s">
        <v>716</v>
      </c>
      <c r="K538" s="3843" t="s">
        <v>301</v>
      </c>
      <c r="L538" s="3872"/>
      <c r="M538" s="3829">
        <v>1.6</v>
      </c>
    </row>
    <row r="539" spans="1:13" ht="45.75" customHeight="1">
      <c r="A539" s="3823" t="s">
        <v>149</v>
      </c>
      <c r="B539" s="4450" t="s">
        <v>1215</v>
      </c>
      <c r="C539" s="3825" t="s">
        <v>1216</v>
      </c>
      <c r="D539" s="3836" t="s">
        <v>238</v>
      </c>
      <c r="E539" s="3836" t="s">
        <v>152</v>
      </c>
      <c r="F539" s="3836"/>
      <c r="G539" s="3827"/>
      <c r="H539" s="3829"/>
      <c r="I539" s="3837" t="s">
        <v>153</v>
      </c>
      <c r="J539" s="3828" t="s">
        <v>254</v>
      </c>
      <c r="K539" s="3828"/>
      <c r="L539" s="3872" t="s">
        <v>133</v>
      </c>
      <c r="M539" s="3829">
        <v>1.6</v>
      </c>
    </row>
    <row r="540" spans="1:13" ht="45.75" customHeight="1">
      <c r="A540" s="3838" t="s">
        <v>425</v>
      </c>
      <c r="B540" s="3827" t="s">
        <v>1217</v>
      </c>
      <c r="C540" s="3829" t="s">
        <v>1218</v>
      </c>
      <c r="D540" s="3827" t="s">
        <v>165</v>
      </c>
      <c r="E540" s="3827"/>
      <c r="F540" s="3827"/>
      <c r="G540" s="3827"/>
      <c r="H540" s="3829">
        <v>53</v>
      </c>
      <c r="I540" s="3828" t="s">
        <v>299</v>
      </c>
      <c r="J540" s="3828" t="s">
        <v>300</v>
      </c>
      <c r="K540" s="3863" t="s">
        <v>301</v>
      </c>
      <c r="L540" s="3872"/>
      <c r="M540" s="3829">
        <v>1.6</v>
      </c>
    </row>
    <row r="541" spans="1:13" ht="45.75" customHeight="1">
      <c r="A541" s="3882" t="s">
        <v>259</v>
      </c>
      <c r="B541" s="3827" t="s">
        <v>1219</v>
      </c>
      <c r="C541" s="3829" t="s">
        <v>1220</v>
      </c>
      <c r="D541" s="3826" t="s">
        <v>165</v>
      </c>
      <c r="E541" s="3826" t="s">
        <v>417</v>
      </c>
      <c r="F541" s="3827"/>
      <c r="G541" s="3827"/>
      <c r="H541" s="3829">
        <v>50</v>
      </c>
      <c r="I541" s="3828" t="s">
        <v>418</v>
      </c>
      <c r="J541" s="3828" t="s">
        <v>1221</v>
      </c>
      <c r="K541" s="3843" t="s">
        <v>301</v>
      </c>
      <c r="L541" s="3872" t="s">
        <v>1222</v>
      </c>
      <c r="M541" s="3829">
        <v>1.6</v>
      </c>
    </row>
    <row r="542" spans="1:13" ht="45.75" customHeight="1">
      <c r="A542" s="3885" t="s">
        <v>1127</v>
      </c>
      <c r="B542" s="3827" t="s">
        <v>1223</v>
      </c>
      <c r="C542" s="3829" t="s">
        <v>1224</v>
      </c>
      <c r="D542" s="3888" t="s">
        <v>165</v>
      </c>
      <c r="E542" s="3827"/>
      <c r="F542" s="3827"/>
      <c r="G542" s="3827"/>
      <c r="H542" s="3829">
        <v>50</v>
      </c>
      <c r="I542" s="3828" t="s">
        <v>299</v>
      </c>
      <c r="J542" s="3828" t="s">
        <v>300</v>
      </c>
      <c r="K542" s="3863" t="s">
        <v>301</v>
      </c>
      <c r="L542" s="3872"/>
      <c r="M542" s="3829">
        <v>1.6</v>
      </c>
    </row>
    <row r="543" spans="1:13" ht="45.75" customHeight="1">
      <c r="A543" s="3823" t="s">
        <v>134</v>
      </c>
      <c r="B543" s="3824" t="s">
        <v>1225</v>
      </c>
      <c r="C543" s="3825" t="s">
        <v>1226</v>
      </c>
      <c r="D543" s="3826" t="s">
        <v>205</v>
      </c>
      <c r="E543" s="3827"/>
      <c r="F543" s="4448"/>
      <c r="G543" s="3827"/>
      <c r="H543" s="3829">
        <v>34</v>
      </c>
      <c r="I543" s="3828" t="s">
        <v>137</v>
      </c>
      <c r="J543" s="3828" t="s">
        <v>1227</v>
      </c>
      <c r="K543" s="3828" t="s">
        <v>1228</v>
      </c>
      <c r="L543" s="4046"/>
      <c r="M543" s="3829">
        <v>1.6</v>
      </c>
    </row>
    <row r="544" spans="1:13" ht="45.75" customHeight="1">
      <c r="A544" s="3823" t="s">
        <v>156</v>
      </c>
      <c r="B544" s="4450" t="s">
        <v>1229</v>
      </c>
      <c r="C544" s="3825" t="s">
        <v>1230</v>
      </c>
      <c r="D544" s="3836" t="s">
        <v>158</v>
      </c>
      <c r="E544" s="3836" t="s">
        <v>152</v>
      </c>
      <c r="F544" s="3836"/>
      <c r="G544" s="3827"/>
      <c r="H544" s="3829"/>
      <c r="I544" s="3837" t="s">
        <v>242</v>
      </c>
      <c r="J544" s="3828" t="s">
        <v>243</v>
      </c>
      <c r="K544" s="3828"/>
      <c r="L544" s="3973" t="s">
        <v>133</v>
      </c>
      <c r="M544" s="3829">
        <v>1.6</v>
      </c>
    </row>
    <row r="545" spans="1:13" ht="45.75" customHeight="1">
      <c r="A545" s="3823" t="s">
        <v>183</v>
      </c>
      <c r="B545" s="3944" t="s">
        <v>1231</v>
      </c>
      <c r="C545" s="3825" t="s">
        <v>1232</v>
      </c>
      <c r="D545" s="3826"/>
      <c r="E545" s="3827"/>
      <c r="F545" s="4448"/>
      <c r="G545" s="3827"/>
      <c r="H545" s="3829">
        <v>31</v>
      </c>
      <c r="I545" s="3828" t="s">
        <v>431</v>
      </c>
      <c r="J545" s="3828" t="s">
        <v>716</v>
      </c>
      <c r="K545" s="3828" t="s">
        <v>1233</v>
      </c>
      <c r="L545" s="3973"/>
      <c r="M545" s="3829">
        <v>1.6</v>
      </c>
    </row>
    <row r="546" spans="1:13" ht="45.75" customHeight="1">
      <c r="A546" s="3885" t="s">
        <v>434</v>
      </c>
      <c r="B546" s="3824" t="s">
        <v>1231</v>
      </c>
      <c r="C546" s="3825" t="s">
        <v>1232</v>
      </c>
      <c r="D546" s="3826"/>
      <c r="E546" s="3827"/>
      <c r="F546" s="4448"/>
      <c r="G546" s="3827"/>
      <c r="H546" s="3829">
        <v>24</v>
      </c>
      <c r="I546" s="3828" t="s">
        <v>431</v>
      </c>
      <c r="J546" s="3828" t="s">
        <v>716</v>
      </c>
      <c r="K546" s="3828" t="s">
        <v>1233</v>
      </c>
      <c r="L546" s="4046"/>
      <c r="M546" s="3829">
        <v>1.6</v>
      </c>
    </row>
    <row r="547" spans="1:13" ht="45.75" customHeight="1">
      <c r="A547" s="3823" t="s">
        <v>372</v>
      </c>
      <c r="B547" s="3826" t="s">
        <v>1234</v>
      </c>
      <c r="C547" s="3829" t="s">
        <v>1235</v>
      </c>
      <c r="D547" s="3827"/>
      <c r="E547" s="3827"/>
      <c r="F547" s="4448"/>
      <c r="G547" s="3827"/>
      <c r="H547" s="3829">
        <v>39</v>
      </c>
      <c r="I547" s="3828" t="s">
        <v>329</v>
      </c>
      <c r="J547" s="3828" t="s">
        <v>330</v>
      </c>
      <c r="K547" s="3863"/>
      <c r="L547" s="4046" t="s">
        <v>133</v>
      </c>
      <c r="M547" s="3829">
        <v>1.6</v>
      </c>
    </row>
    <row r="548" spans="1:13" ht="45.75" customHeight="1">
      <c r="A548" s="3823" t="s">
        <v>592</v>
      </c>
      <c r="B548" s="3827" t="s">
        <v>1236</v>
      </c>
      <c r="C548" s="3829" t="s">
        <v>1237</v>
      </c>
      <c r="D548" s="3925" t="s">
        <v>595</v>
      </c>
      <c r="E548" s="3827"/>
      <c r="F548" s="3827"/>
      <c r="G548" s="3827"/>
      <c r="H548" s="3829"/>
      <c r="I548" s="3828" t="s">
        <v>861</v>
      </c>
      <c r="J548" s="3828" t="s">
        <v>330</v>
      </c>
      <c r="K548" s="3863" t="s">
        <v>301</v>
      </c>
      <c r="L548" s="4046" t="s">
        <v>133</v>
      </c>
      <c r="M548" s="3829"/>
    </row>
    <row r="549" spans="1:13" ht="45.75" customHeight="1">
      <c r="A549" s="3823" t="s">
        <v>140</v>
      </c>
      <c r="B549" s="3939" t="s">
        <v>177</v>
      </c>
      <c r="C549" s="3829" t="s">
        <v>1238</v>
      </c>
      <c r="D549" s="4449" t="s">
        <v>214</v>
      </c>
      <c r="E549" s="3867"/>
      <c r="F549" s="3867"/>
      <c r="G549" s="3867"/>
      <c r="H549" s="3933">
        <v>20</v>
      </c>
      <c r="I549" s="3854" t="s">
        <v>143</v>
      </c>
      <c r="J549" s="3854" t="s">
        <v>144</v>
      </c>
      <c r="K549" s="3828" t="s">
        <v>1239</v>
      </c>
      <c r="L549" s="4046"/>
      <c r="M549" s="3829">
        <v>1.6</v>
      </c>
    </row>
    <row r="550" spans="1:13" ht="45.75" customHeight="1">
      <c r="A550" s="3823" t="s">
        <v>145</v>
      </c>
      <c r="B550" s="3939" t="s">
        <v>1240</v>
      </c>
      <c r="C550" s="3829" t="s">
        <v>1238</v>
      </c>
      <c r="D550" s="4449" t="s">
        <v>147</v>
      </c>
      <c r="E550" s="3867"/>
      <c r="F550" s="3867"/>
      <c r="G550" s="3867"/>
      <c r="H550" s="3933">
        <v>19</v>
      </c>
      <c r="I550" s="3828" t="s">
        <v>143</v>
      </c>
      <c r="J550" s="3828" t="s">
        <v>144</v>
      </c>
      <c r="K550" s="3828" t="s">
        <v>1241</v>
      </c>
      <c r="L550" s="4046"/>
      <c r="M550" s="3829"/>
    </row>
    <row r="551" spans="1:13" ht="45.75" customHeight="1">
      <c r="A551" s="3823" t="s">
        <v>140</v>
      </c>
      <c r="B551" s="4475" t="s">
        <v>1242</v>
      </c>
      <c r="C551" s="3829" t="s">
        <v>1243</v>
      </c>
      <c r="D551" s="3867" t="s">
        <v>214</v>
      </c>
      <c r="E551" s="3867"/>
      <c r="F551" s="3867"/>
      <c r="G551" s="3867"/>
      <c r="H551" s="3933">
        <v>20</v>
      </c>
      <c r="I551" s="3854" t="s">
        <v>143</v>
      </c>
      <c r="J551" s="3854" t="s">
        <v>1244</v>
      </c>
      <c r="K551" s="3863" t="s">
        <v>1245</v>
      </c>
      <c r="L551" s="4046"/>
      <c r="M551" s="3829"/>
    </row>
    <row r="552" spans="1:13" ht="45.75" customHeight="1">
      <c r="A552" s="3823" t="s">
        <v>145</v>
      </c>
      <c r="B552" s="4475" t="s">
        <v>1246</v>
      </c>
      <c r="C552" s="3829" t="s">
        <v>1243</v>
      </c>
      <c r="D552" s="3827" t="s">
        <v>147</v>
      </c>
      <c r="E552" s="3827" t="s">
        <v>1247</v>
      </c>
      <c r="F552" s="3827"/>
      <c r="G552" s="3827"/>
      <c r="H552" s="3829">
        <v>27</v>
      </c>
      <c r="I552" s="3828" t="s">
        <v>143</v>
      </c>
      <c r="J552" s="3828" t="s">
        <v>1244</v>
      </c>
      <c r="K552" s="4454" t="s">
        <v>1248</v>
      </c>
      <c r="L552" s="4046"/>
      <c r="M552" s="3829">
        <v>1.6</v>
      </c>
    </row>
    <row r="553" spans="1:13" ht="45.75" customHeight="1">
      <c r="A553" s="3823" t="s">
        <v>140</v>
      </c>
      <c r="B553" s="3939" t="s">
        <v>1249</v>
      </c>
      <c r="C553" s="3829" t="s">
        <v>1250</v>
      </c>
      <c r="D553" s="4449" t="s">
        <v>682</v>
      </c>
      <c r="E553" s="3867"/>
      <c r="F553" s="3867"/>
      <c r="G553" s="3867"/>
      <c r="H553" s="3933">
        <v>21</v>
      </c>
      <c r="I553" s="3854" t="s">
        <v>143</v>
      </c>
      <c r="J553" s="3854" t="s">
        <v>1244</v>
      </c>
      <c r="K553" s="3863" t="s">
        <v>1251</v>
      </c>
      <c r="L553" s="4046"/>
      <c r="M553" s="3829"/>
    </row>
    <row r="554" spans="1:13" ht="45.75" customHeight="1">
      <c r="A554" s="3823" t="s">
        <v>145</v>
      </c>
      <c r="B554" s="3939" t="s">
        <v>1252</v>
      </c>
      <c r="C554" s="3829" t="s">
        <v>1250</v>
      </c>
      <c r="D554" s="4448" t="s">
        <v>147</v>
      </c>
      <c r="E554" s="3827" t="s">
        <v>1247</v>
      </c>
      <c r="F554" s="3827"/>
      <c r="G554" s="3827"/>
      <c r="H554" s="3829">
        <v>27</v>
      </c>
      <c r="I554" s="3828" t="s">
        <v>143</v>
      </c>
      <c r="J554" s="3828" t="s">
        <v>1244</v>
      </c>
      <c r="K554" s="3828" t="s">
        <v>1253</v>
      </c>
      <c r="L554" s="3894"/>
      <c r="M554" s="3829">
        <v>1.6</v>
      </c>
    </row>
    <row r="555" spans="1:13" ht="45.75" customHeight="1">
      <c r="A555" s="3823" t="s">
        <v>156</v>
      </c>
      <c r="B555" s="4450" t="s">
        <v>198</v>
      </c>
      <c r="C555" s="3825" t="s">
        <v>1254</v>
      </c>
      <c r="D555" s="3844"/>
      <c r="E555" s="3844"/>
      <c r="F555" s="3844"/>
      <c r="G555" s="3867"/>
      <c r="H555" s="3933">
        <v>29</v>
      </c>
      <c r="I555" s="3847" t="s">
        <v>393</v>
      </c>
      <c r="J555" s="3854" t="s">
        <v>828</v>
      </c>
      <c r="K555" s="3828"/>
      <c r="L555" s="3894" t="s">
        <v>133</v>
      </c>
      <c r="M555" s="3829">
        <v>1.6</v>
      </c>
    </row>
    <row r="556" spans="1:13" ht="45.75" customHeight="1">
      <c r="A556" s="3823" t="s">
        <v>128</v>
      </c>
      <c r="B556" s="4450" t="s">
        <v>198</v>
      </c>
      <c r="C556" s="3825" t="s">
        <v>1254</v>
      </c>
      <c r="D556" s="3844"/>
      <c r="E556" s="3844"/>
      <c r="F556" s="3844"/>
      <c r="G556" s="3867"/>
      <c r="H556" s="3933">
        <v>29</v>
      </c>
      <c r="I556" s="3847" t="s">
        <v>393</v>
      </c>
      <c r="J556" s="3854" t="s">
        <v>828</v>
      </c>
      <c r="K556" s="3828" t="s">
        <v>202</v>
      </c>
      <c r="L556" s="3894" t="s">
        <v>133</v>
      </c>
      <c r="M556" s="3829">
        <v>2.8</v>
      </c>
    </row>
    <row r="557" spans="1:13" ht="45.75" customHeight="1">
      <c r="A557" s="3823" t="s">
        <v>203</v>
      </c>
      <c r="B557" s="4450" t="s">
        <v>198</v>
      </c>
      <c r="C557" s="3825" t="s">
        <v>1254</v>
      </c>
      <c r="D557" s="3836"/>
      <c r="E557" s="3836"/>
      <c r="F557" s="3836"/>
      <c r="G557" s="3827"/>
      <c r="H557" s="3829">
        <v>29</v>
      </c>
      <c r="I557" s="3837" t="s">
        <v>393</v>
      </c>
      <c r="J557" s="3828" t="s">
        <v>828</v>
      </c>
      <c r="K557" s="3828"/>
      <c r="L557" s="3894" t="s">
        <v>133</v>
      </c>
      <c r="M557" s="3829">
        <v>2.8</v>
      </c>
    </row>
    <row r="558" spans="1:13" ht="45.75" customHeight="1">
      <c r="A558" s="3823" t="s">
        <v>193</v>
      </c>
      <c r="B558" s="4450" t="s">
        <v>1255</v>
      </c>
      <c r="C558" s="3825" t="s">
        <v>1256</v>
      </c>
      <c r="D558" s="3836" t="s">
        <v>410</v>
      </c>
      <c r="E558" s="3836" t="s">
        <v>210</v>
      </c>
      <c r="F558" s="3836" t="s">
        <v>210</v>
      </c>
      <c r="G558" s="3827"/>
      <c r="H558" s="3829"/>
      <c r="I558" s="3837" t="s">
        <v>131</v>
      </c>
      <c r="J558" s="3828" t="s">
        <v>132</v>
      </c>
      <c r="K558" s="3828" t="s">
        <v>414</v>
      </c>
      <c r="L558" s="3894" t="s">
        <v>133</v>
      </c>
      <c r="M558" s="3829">
        <v>1.6</v>
      </c>
    </row>
    <row r="559" spans="1:13" ht="45.75" customHeight="1">
      <c r="A559" s="3823" t="s">
        <v>193</v>
      </c>
      <c r="B559" s="4450" t="s">
        <v>1257</v>
      </c>
      <c r="C559" s="3825" t="s">
        <v>1258</v>
      </c>
      <c r="D559" s="3844" t="s">
        <v>410</v>
      </c>
      <c r="E559" s="3844" t="s">
        <v>210</v>
      </c>
      <c r="F559" s="3844" t="s">
        <v>210</v>
      </c>
      <c r="G559" s="3867"/>
      <c r="H559" s="3933"/>
      <c r="I559" s="3847" t="s">
        <v>131</v>
      </c>
      <c r="J559" s="3854" t="s">
        <v>132</v>
      </c>
      <c r="K559" s="3828" t="s">
        <v>1259</v>
      </c>
      <c r="L559" s="3828"/>
      <c r="M559" s="3829">
        <v>11.3</v>
      </c>
    </row>
    <row r="560" spans="1:13" ht="45.75" customHeight="1">
      <c r="A560" s="3823" t="s">
        <v>128</v>
      </c>
      <c r="B560" s="4450" t="s">
        <v>1257</v>
      </c>
      <c r="C560" s="3825" t="s">
        <v>1258</v>
      </c>
      <c r="D560" s="3836" t="s">
        <v>410</v>
      </c>
      <c r="E560" s="3836" t="s">
        <v>210</v>
      </c>
      <c r="F560" s="3836" t="s">
        <v>210</v>
      </c>
      <c r="G560" s="3827"/>
      <c r="H560" s="3829"/>
      <c r="I560" s="3837" t="s">
        <v>131</v>
      </c>
      <c r="J560" s="3828" t="s">
        <v>132</v>
      </c>
      <c r="K560" s="3828" t="s">
        <v>1260</v>
      </c>
      <c r="L560" s="3828" t="s">
        <v>1261</v>
      </c>
      <c r="M560" s="3829">
        <v>11.3</v>
      </c>
    </row>
    <row r="561" spans="1:13" ht="45.75" customHeight="1">
      <c r="A561" s="3823" t="s">
        <v>156</v>
      </c>
      <c r="B561" s="4448" t="s">
        <v>1262</v>
      </c>
      <c r="C561" s="3825" t="s">
        <v>1263</v>
      </c>
      <c r="D561" s="3836" t="s">
        <v>223</v>
      </c>
      <c r="E561" s="3836" t="s">
        <v>152</v>
      </c>
      <c r="F561" s="3836"/>
      <c r="G561" s="3827"/>
      <c r="H561" s="3829">
        <v>44</v>
      </c>
      <c r="I561" s="3837" t="s">
        <v>199</v>
      </c>
      <c r="J561" s="3828" t="s">
        <v>276</v>
      </c>
      <c r="K561" s="3843" t="s">
        <v>770</v>
      </c>
      <c r="L561" s="3894" t="s">
        <v>133</v>
      </c>
      <c r="M561" s="3829">
        <v>1.6</v>
      </c>
    </row>
    <row r="562" spans="1:13" ht="45.75" customHeight="1">
      <c r="A562" s="3823" t="s">
        <v>140</v>
      </c>
      <c r="B562" s="3853" t="s">
        <v>1264</v>
      </c>
      <c r="C562" s="3829" t="s">
        <v>1265</v>
      </c>
      <c r="D562" s="4449" t="s">
        <v>214</v>
      </c>
      <c r="E562" s="3867"/>
      <c r="F562" s="3867"/>
      <c r="G562" s="3867"/>
      <c r="H562" s="3933">
        <v>25</v>
      </c>
      <c r="I562" s="3854" t="s">
        <v>143</v>
      </c>
      <c r="J562" s="3854" t="s">
        <v>1205</v>
      </c>
      <c r="K562" s="3828" t="s">
        <v>1266</v>
      </c>
      <c r="L562" s="3894"/>
      <c r="M562" s="3829">
        <v>1.6</v>
      </c>
    </row>
    <row r="563" spans="1:13" ht="45.75" customHeight="1">
      <c r="A563" s="3823" t="s">
        <v>145</v>
      </c>
      <c r="B563" s="3853" t="s">
        <v>1264</v>
      </c>
      <c r="C563" s="3829" t="s">
        <v>1265</v>
      </c>
      <c r="D563" s="4448"/>
      <c r="E563" s="3827"/>
      <c r="F563" s="3827"/>
      <c r="G563" s="3827"/>
      <c r="H563" s="3829">
        <v>22</v>
      </c>
      <c r="I563" s="3828" t="s">
        <v>143</v>
      </c>
      <c r="J563" s="3828" t="s">
        <v>1205</v>
      </c>
      <c r="K563" s="3828" t="s">
        <v>1267</v>
      </c>
      <c r="L563" s="3894"/>
      <c r="M563" s="3829"/>
    </row>
    <row r="564" spans="1:13" ht="45.75" customHeight="1">
      <c r="A564" s="3823" t="s">
        <v>221</v>
      </c>
      <c r="B564" s="4448" t="s">
        <v>1268</v>
      </c>
      <c r="C564" s="3825" t="s">
        <v>1269</v>
      </c>
      <c r="D564" s="3844" t="s">
        <v>223</v>
      </c>
      <c r="E564" s="3844" t="s">
        <v>771</v>
      </c>
      <c r="F564" s="3855"/>
      <c r="G564" s="3867" t="s">
        <v>152</v>
      </c>
      <c r="H564" s="3933"/>
      <c r="I564" s="3847" t="s">
        <v>188</v>
      </c>
      <c r="J564" s="3854" t="s">
        <v>154</v>
      </c>
      <c r="K564" s="3843" t="s">
        <v>360</v>
      </c>
      <c r="L564" s="3894" t="s">
        <v>133</v>
      </c>
      <c r="M564" s="3829">
        <v>1.3</v>
      </c>
    </row>
    <row r="565" spans="1:13" ht="45.75" customHeight="1">
      <c r="A565" s="3823" t="s">
        <v>156</v>
      </c>
      <c r="B565" s="4448" t="s">
        <v>1268</v>
      </c>
      <c r="C565" s="3825" t="s">
        <v>1269</v>
      </c>
      <c r="D565" s="3836" t="s">
        <v>158</v>
      </c>
      <c r="E565" s="3836" t="s">
        <v>771</v>
      </c>
      <c r="F565" s="3859"/>
      <c r="G565" s="3827" t="s">
        <v>152</v>
      </c>
      <c r="H565" s="3829">
        <v>48</v>
      </c>
      <c r="I565" s="3837" t="s">
        <v>188</v>
      </c>
      <c r="J565" s="3828" t="s">
        <v>154</v>
      </c>
      <c r="K565" s="3843" t="s">
        <v>361</v>
      </c>
      <c r="L565" s="3894" t="s">
        <v>133</v>
      </c>
      <c r="M565" s="3829">
        <v>3.4</v>
      </c>
    </row>
    <row r="566" spans="1:13" ht="45.75" customHeight="1">
      <c r="A566" s="3823" t="s">
        <v>149</v>
      </c>
      <c r="B566" s="4450" t="s">
        <v>1270</v>
      </c>
      <c r="C566" s="3825" t="s">
        <v>1269</v>
      </c>
      <c r="D566" s="3844" t="s">
        <v>219</v>
      </c>
      <c r="E566" s="3844" t="s">
        <v>771</v>
      </c>
      <c r="F566" s="3855"/>
      <c r="G566" s="3867" t="s">
        <v>152</v>
      </c>
      <c r="H566" s="3933">
        <v>45</v>
      </c>
      <c r="I566" s="3847" t="s">
        <v>188</v>
      </c>
      <c r="J566" s="3854" t="s">
        <v>154</v>
      </c>
      <c r="K566" s="3863" t="s">
        <v>155</v>
      </c>
      <c r="L566" s="3894" t="s">
        <v>133</v>
      </c>
      <c r="M566" s="3829">
        <v>1.6</v>
      </c>
    </row>
    <row r="567" spans="1:13" ht="45.75" customHeight="1">
      <c r="A567" s="3823" t="s">
        <v>193</v>
      </c>
      <c r="B567" s="4450" t="s">
        <v>1271</v>
      </c>
      <c r="C567" s="3825" t="s">
        <v>1272</v>
      </c>
      <c r="D567" s="3836" t="s">
        <v>105</v>
      </c>
      <c r="E567" s="3836" t="s">
        <v>210</v>
      </c>
      <c r="F567" s="3836" t="s">
        <v>210</v>
      </c>
      <c r="G567" s="3827" t="s">
        <v>152</v>
      </c>
      <c r="H567" s="3829"/>
      <c r="I567" s="3837" t="s">
        <v>368</v>
      </c>
      <c r="J567" s="3828" t="s">
        <v>369</v>
      </c>
      <c r="K567" s="3863"/>
      <c r="L567" s="3894" t="s">
        <v>133</v>
      </c>
      <c r="M567" s="3829">
        <v>1.6</v>
      </c>
    </row>
    <row r="568" spans="1:13" ht="45.75" customHeight="1">
      <c r="A568" s="3823" t="s">
        <v>203</v>
      </c>
      <c r="B568" s="4450" t="s">
        <v>1271</v>
      </c>
      <c r="C568" s="3825" t="s">
        <v>1272</v>
      </c>
      <c r="D568" s="3844" t="s">
        <v>105</v>
      </c>
      <c r="E568" s="3844" t="s">
        <v>210</v>
      </c>
      <c r="F568" s="3844" t="s">
        <v>210</v>
      </c>
      <c r="G568" s="3867"/>
      <c r="H568" s="3933"/>
      <c r="I568" s="3847" t="s">
        <v>368</v>
      </c>
      <c r="J568" s="3854" t="s">
        <v>369</v>
      </c>
      <c r="K568" s="3843"/>
      <c r="L568" s="3894" t="s">
        <v>133</v>
      </c>
      <c r="M568" s="3829">
        <v>1.6</v>
      </c>
    </row>
    <row r="569" spans="1:13" ht="45.75" customHeight="1">
      <c r="A569" s="3823" t="s">
        <v>239</v>
      </c>
      <c r="B569" s="4450" t="s">
        <v>1273</v>
      </c>
      <c r="C569" s="3825" t="s">
        <v>1274</v>
      </c>
      <c r="D569" s="3844"/>
      <c r="E569" s="3844"/>
      <c r="F569" s="3844"/>
      <c r="G569" s="3867"/>
      <c r="H569" s="3933">
        <v>42</v>
      </c>
      <c r="I569" s="3847" t="s">
        <v>368</v>
      </c>
      <c r="J569" s="3854" t="s">
        <v>369</v>
      </c>
      <c r="K569" s="3843" t="s">
        <v>1275</v>
      </c>
      <c r="L569" s="3894" t="s">
        <v>133</v>
      </c>
      <c r="M569" s="3829">
        <v>1.6</v>
      </c>
    </row>
    <row r="570" spans="1:13" ht="125.25" customHeight="1">
      <c r="A570" s="3823" t="s">
        <v>285</v>
      </c>
      <c r="B570" s="4450" t="s">
        <v>1276</v>
      </c>
      <c r="C570" s="3825" t="s">
        <v>1274</v>
      </c>
      <c r="D570" s="3836"/>
      <c r="E570" s="3836"/>
      <c r="F570" s="3836"/>
      <c r="G570" s="3827"/>
      <c r="H570" s="3829">
        <v>30</v>
      </c>
      <c r="I570" s="3837" t="s">
        <v>368</v>
      </c>
      <c r="J570" s="3828" t="s">
        <v>369</v>
      </c>
      <c r="K570" s="3828"/>
      <c r="L570" s="3894" t="s">
        <v>133</v>
      </c>
      <c r="M570" s="3829">
        <v>1.6</v>
      </c>
    </row>
    <row r="571" spans="1:13" ht="90.75" customHeight="1">
      <c r="A571" s="3823" t="s">
        <v>203</v>
      </c>
      <c r="B571" s="4450" t="s">
        <v>1277</v>
      </c>
      <c r="C571" s="3825" t="s">
        <v>1274</v>
      </c>
      <c r="D571" s="3844" t="s">
        <v>408</v>
      </c>
      <c r="E571" s="3844"/>
      <c r="F571" s="3844"/>
      <c r="G571" s="3867"/>
      <c r="H571" s="3933">
        <v>30</v>
      </c>
      <c r="I571" s="3847" t="s">
        <v>368</v>
      </c>
      <c r="J571" s="3854" t="s">
        <v>369</v>
      </c>
      <c r="K571" s="3828" t="s">
        <v>1278</v>
      </c>
      <c r="L571" s="3894" t="s">
        <v>133</v>
      </c>
      <c r="M571" s="3829">
        <v>1.6</v>
      </c>
    </row>
    <row r="572" spans="1:13" ht="122.25" customHeight="1">
      <c r="A572" s="3823" t="s">
        <v>207</v>
      </c>
      <c r="B572" s="4450" t="s">
        <v>1279</v>
      </c>
      <c r="C572" s="3825" t="s">
        <v>1280</v>
      </c>
      <c r="D572" s="3836" t="s">
        <v>106</v>
      </c>
      <c r="E572" s="3836" t="s">
        <v>210</v>
      </c>
      <c r="F572" s="3836" t="s">
        <v>210</v>
      </c>
      <c r="G572" s="3827"/>
      <c r="H572" s="3829"/>
      <c r="I572" s="3837" t="s">
        <v>131</v>
      </c>
      <c r="J572" s="3828" t="s">
        <v>229</v>
      </c>
      <c r="K572" s="3828"/>
      <c r="L572" s="3894" t="s">
        <v>133</v>
      </c>
      <c r="M572" s="3829">
        <v>1.6</v>
      </c>
    </row>
    <row r="573" spans="1:13" ht="45.75" customHeight="1">
      <c r="A573" s="3823" t="s">
        <v>128</v>
      </c>
      <c r="B573" s="4450" t="s">
        <v>1281</v>
      </c>
      <c r="C573" s="3825" t="s">
        <v>1282</v>
      </c>
      <c r="D573" s="3836" t="s">
        <v>410</v>
      </c>
      <c r="E573" s="3836" t="s">
        <v>210</v>
      </c>
      <c r="F573" s="3836" t="s">
        <v>210</v>
      </c>
      <c r="G573" s="3827"/>
      <c r="H573" s="3829"/>
      <c r="I573" s="3837" t="s">
        <v>131</v>
      </c>
      <c r="J573" s="3828" t="s">
        <v>211</v>
      </c>
      <c r="K573" s="3828" t="s">
        <v>1004</v>
      </c>
      <c r="L573" s="3894" t="s">
        <v>133</v>
      </c>
      <c r="M573" s="3829">
        <v>1.6</v>
      </c>
    </row>
    <row r="574" spans="1:13" ht="45.75" customHeight="1">
      <c r="A574" s="3882" t="s">
        <v>259</v>
      </c>
      <c r="B574" s="3827" t="s">
        <v>1283</v>
      </c>
      <c r="C574" s="3829" t="s">
        <v>1284</v>
      </c>
      <c r="D574" s="3827" t="s">
        <v>165</v>
      </c>
      <c r="E574" s="3827"/>
      <c r="F574" s="3827"/>
      <c r="G574" s="3827"/>
      <c r="H574" s="3829"/>
      <c r="I574" s="3828" t="s">
        <v>431</v>
      </c>
      <c r="J574" s="3828" t="s">
        <v>716</v>
      </c>
      <c r="K574" s="3843" t="s">
        <v>301</v>
      </c>
      <c r="L574" s="3894"/>
      <c r="M574" s="3829">
        <v>1.6</v>
      </c>
    </row>
    <row r="575" spans="1:13" ht="162" customHeight="1">
      <c r="A575" s="3823" t="s">
        <v>313</v>
      </c>
      <c r="B575" s="4448" t="s">
        <v>1285</v>
      </c>
      <c r="C575" s="4455" t="s">
        <v>1286</v>
      </c>
      <c r="D575" s="4520" t="s">
        <v>316</v>
      </c>
      <c r="E575" s="4448" t="s">
        <v>381</v>
      </c>
      <c r="F575" s="4448"/>
      <c r="G575" s="4448"/>
      <c r="H575" s="4455"/>
      <c r="I575" s="4454" t="s">
        <v>816</v>
      </c>
      <c r="J575" s="4454" t="s">
        <v>816</v>
      </c>
      <c r="K575" s="3863" t="s">
        <v>1287</v>
      </c>
      <c r="L575" s="3894"/>
      <c r="M575" s="3829">
        <v>1.6</v>
      </c>
    </row>
    <row r="576" spans="1:13" ht="37.5" customHeight="1">
      <c r="A576" s="3823" t="s">
        <v>313</v>
      </c>
      <c r="B576" s="4461" t="s">
        <v>381</v>
      </c>
      <c r="C576" s="3829" t="s">
        <v>1288</v>
      </c>
      <c r="D576" s="3827" t="s">
        <v>316</v>
      </c>
      <c r="E576" s="3827"/>
      <c r="F576" s="3827"/>
      <c r="G576" s="3827"/>
      <c r="H576" s="3829">
        <v>42</v>
      </c>
      <c r="I576" s="3828" t="s">
        <v>182</v>
      </c>
      <c r="J576" s="3828" t="s">
        <v>182</v>
      </c>
      <c r="K576" s="3863" t="s">
        <v>1289</v>
      </c>
      <c r="L576" s="3894"/>
      <c r="M576" s="3829">
        <v>1.6</v>
      </c>
    </row>
    <row r="577" spans="1:13" ht="37.5" customHeight="1">
      <c r="A577" s="3823" t="s">
        <v>134</v>
      </c>
      <c r="B577" s="3824" t="s">
        <v>1290</v>
      </c>
      <c r="C577" s="3825" t="s">
        <v>1291</v>
      </c>
      <c r="D577" s="3826" t="s">
        <v>135</v>
      </c>
      <c r="E577" s="3827"/>
      <c r="F577" s="4448"/>
      <c r="G577" s="3827"/>
      <c r="H577" s="3829"/>
      <c r="I577" s="3828" t="s">
        <v>137</v>
      </c>
      <c r="J577" s="3828" t="s">
        <v>1292</v>
      </c>
      <c r="K577" s="3828" t="s">
        <v>1293</v>
      </c>
      <c r="L577" s="3974"/>
      <c r="M577" s="3829">
        <v>1.6</v>
      </c>
    </row>
    <row r="578" spans="1:13" ht="37.5" customHeight="1">
      <c r="A578" s="3823" t="s">
        <v>128</v>
      </c>
      <c r="B578" s="4450" t="s">
        <v>1294</v>
      </c>
      <c r="C578" s="3825" t="s">
        <v>1295</v>
      </c>
      <c r="D578" s="3836" t="s">
        <v>410</v>
      </c>
      <c r="E578" s="3836" t="s">
        <v>210</v>
      </c>
      <c r="F578" s="3836" t="s">
        <v>210</v>
      </c>
      <c r="G578" s="3827"/>
      <c r="H578" s="3829"/>
      <c r="I578" s="3837" t="s">
        <v>131</v>
      </c>
      <c r="J578" s="3828" t="s">
        <v>1296</v>
      </c>
      <c r="K578" s="3828" t="s">
        <v>1297</v>
      </c>
      <c r="L578" s="3894" t="s">
        <v>133</v>
      </c>
      <c r="M578" s="3829">
        <v>1.6</v>
      </c>
    </row>
    <row r="579" spans="1:13" ht="37.5" customHeight="1">
      <c r="A579" s="3838" t="s">
        <v>347</v>
      </c>
      <c r="B579" s="4467" t="s">
        <v>1298</v>
      </c>
      <c r="C579" s="3829" t="s">
        <v>1299</v>
      </c>
      <c r="D579" s="4461" t="s">
        <v>350</v>
      </c>
      <c r="E579" s="4461"/>
      <c r="F579" s="3827"/>
      <c r="G579" s="3827"/>
      <c r="H579" s="3829">
        <v>25</v>
      </c>
      <c r="I579" s="4472" t="s">
        <v>550</v>
      </c>
      <c r="J579" s="3828" t="s">
        <v>551</v>
      </c>
      <c r="K579" s="3828" t="s">
        <v>10099</v>
      </c>
      <c r="L579" s="3894"/>
      <c r="M579" s="3829">
        <v>1.6</v>
      </c>
    </row>
    <row r="580" spans="1:13" ht="37.5" customHeight="1">
      <c r="A580" s="3823" t="s">
        <v>183</v>
      </c>
      <c r="B580" s="4467" t="s">
        <v>1298</v>
      </c>
      <c r="C580" s="3829" t="s">
        <v>1299</v>
      </c>
      <c r="D580" s="4456" t="s">
        <v>194</v>
      </c>
      <c r="E580" s="4456"/>
      <c r="F580" s="3867"/>
      <c r="G580" s="3867"/>
      <c r="H580" s="3933">
        <v>25</v>
      </c>
      <c r="I580" s="4508" t="s">
        <v>550</v>
      </c>
      <c r="J580" s="3854" t="s">
        <v>551</v>
      </c>
      <c r="K580" s="3828" t="s">
        <v>1300</v>
      </c>
      <c r="L580" s="3894"/>
      <c r="M580" s="3829">
        <v>1.6</v>
      </c>
    </row>
    <row r="581" spans="1:13" ht="37.5" customHeight="1">
      <c r="A581" s="3823" t="s">
        <v>193</v>
      </c>
      <c r="B581" s="4467" t="s">
        <v>1298</v>
      </c>
      <c r="C581" s="3829" t="s">
        <v>1299</v>
      </c>
      <c r="D581" s="4456" t="s">
        <v>194</v>
      </c>
      <c r="E581" s="4456"/>
      <c r="F581" s="3867"/>
      <c r="G581" s="3867"/>
      <c r="H581" s="3933">
        <v>25</v>
      </c>
      <c r="I581" s="4508" t="s">
        <v>550</v>
      </c>
      <c r="J581" s="3854" t="s">
        <v>551</v>
      </c>
      <c r="K581" s="3828" t="s">
        <v>1301</v>
      </c>
      <c r="L581" s="3894"/>
      <c r="M581" s="3829">
        <v>9.3000000000000007</v>
      </c>
    </row>
    <row r="582" spans="1:13" ht="37.5" customHeight="1">
      <c r="A582" s="3823" t="s">
        <v>618</v>
      </c>
      <c r="B582" s="3939" t="s">
        <v>1302</v>
      </c>
      <c r="C582" s="3829" t="s">
        <v>1303</v>
      </c>
      <c r="D582" s="3827" t="s">
        <v>165</v>
      </c>
      <c r="E582" s="3827"/>
      <c r="F582" s="4473"/>
      <c r="G582" s="3827"/>
      <c r="H582" s="3829">
        <v>57</v>
      </c>
      <c r="I582" s="3828" t="s">
        <v>329</v>
      </c>
      <c r="J582" s="3828" t="s">
        <v>330</v>
      </c>
      <c r="K582" s="3863" t="s">
        <v>301</v>
      </c>
      <c r="L582" s="3894" t="s">
        <v>133</v>
      </c>
      <c r="M582" s="3829">
        <v>1.6</v>
      </c>
    </row>
    <row r="583" spans="1:13" ht="37.5" customHeight="1">
      <c r="A583" s="3823" t="s">
        <v>542</v>
      </c>
      <c r="B583" s="4542" t="s">
        <v>1304</v>
      </c>
      <c r="C583" s="4455" t="s">
        <v>1305</v>
      </c>
      <c r="D583" s="4478" t="s">
        <v>928</v>
      </c>
      <c r="E583" s="4449"/>
      <c r="F583" s="4543"/>
      <c r="G583" s="4449"/>
      <c r="H583" s="4525">
        <v>30</v>
      </c>
      <c r="I583" s="4483" t="s">
        <v>351</v>
      </c>
      <c r="J583" s="4483" t="s">
        <v>544</v>
      </c>
      <c r="K583" s="3863" t="s">
        <v>545</v>
      </c>
      <c r="L583" s="3894"/>
      <c r="M583" s="3829">
        <v>1.6</v>
      </c>
    </row>
    <row r="584" spans="1:13" ht="37.5" customHeight="1">
      <c r="A584" s="3823" t="s">
        <v>193</v>
      </c>
      <c r="B584" s="4542" t="s">
        <v>1304</v>
      </c>
      <c r="C584" s="4455" t="s">
        <v>1305</v>
      </c>
      <c r="D584" s="3867" t="s">
        <v>194</v>
      </c>
      <c r="E584" s="4449" t="s">
        <v>928</v>
      </c>
      <c r="F584" s="4543"/>
      <c r="G584" s="4449"/>
      <c r="H584" s="4525"/>
      <c r="I584" s="4483" t="s">
        <v>351</v>
      </c>
      <c r="J584" s="4483" t="s">
        <v>544</v>
      </c>
      <c r="K584" s="3863" t="s">
        <v>545</v>
      </c>
      <c r="L584" s="3894"/>
      <c r="M584" s="3829">
        <v>1.6</v>
      </c>
    </row>
    <row r="585" spans="1:13" ht="60.75" customHeight="1">
      <c r="A585" s="3874" t="s">
        <v>354</v>
      </c>
      <c r="B585" s="4542" t="s">
        <v>1304</v>
      </c>
      <c r="C585" s="4455" t="s">
        <v>1305</v>
      </c>
      <c r="D585" s="4448" t="s">
        <v>928</v>
      </c>
      <c r="E585" s="4448"/>
      <c r="F585" s="4473"/>
      <c r="G585" s="4448"/>
      <c r="H585" s="4455"/>
      <c r="I585" s="4454" t="s">
        <v>351</v>
      </c>
      <c r="J585" s="4454" t="s">
        <v>544</v>
      </c>
      <c r="K585" s="3863"/>
      <c r="L585" s="3894"/>
      <c r="M585" s="3829">
        <v>1.6</v>
      </c>
    </row>
    <row r="586" spans="1:13" ht="109.5" customHeight="1">
      <c r="A586" s="3823" t="s">
        <v>160</v>
      </c>
      <c r="B586" s="4538" t="s">
        <v>1306</v>
      </c>
      <c r="C586" s="3825" t="s">
        <v>1307</v>
      </c>
      <c r="D586" s="3836"/>
      <c r="E586" s="3836"/>
      <c r="F586" s="3836"/>
      <c r="G586" s="3827"/>
      <c r="H586" s="3829">
        <v>29</v>
      </c>
      <c r="I586" s="3837" t="s">
        <v>199</v>
      </c>
      <c r="J586" s="3828" t="s">
        <v>200</v>
      </c>
      <c r="K586" s="3843" t="s">
        <v>309</v>
      </c>
      <c r="L586" s="3894" t="s">
        <v>133</v>
      </c>
      <c r="M586" s="3829">
        <v>1.6</v>
      </c>
    </row>
    <row r="587" spans="1:13" ht="37.5" customHeight="1">
      <c r="A587" s="3823" t="s">
        <v>149</v>
      </c>
      <c r="B587" s="4544" t="s">
        <v>1308</v>
      </c>
      <c r="C587" s="3825" t="s">
        <v>1309</v>
      </c>
      <c r="D587" s="3831" t="s">
        <v>219</v>
      </c>
      <c r="E587" s="3831" t="s">
        <v>357</v>
      </c>
      <c r="F587" s="3831"/>
      <c r="G587" s="3886"/>
      <c r="H587" s="3946"/>
      <c r="I587" s="3834" t="s">
        <v>153</v>
      </c>
      <c r="J587" s="3947" t="s">
        <v>810</v>
      </c>
      <c r="K587" s="3937" t="s">
        <v>155</v>
      </c>
      <c r="L587" s="3894" t="s">
        <v>133</v>
      </c>
      <c r="M587" s="3829">
        <v>1.6</v>
      </c>
    </row>
    <row r="588" spans="1:13" ht="37.5" customHeight="1">
      <c r="A588" s="3823" t="s">
        <v>221</v>
      </c>
      <c r="B588" s="4448" t="s">
        <v>1308</v>
      </c>
      <c r="C588" s="3825" t="s">
        <v>1309</v>
      </c>
      <c r="D588" s="3844" t="s">
        <v>223</v>
      </c>
      <c r="E588" s="3844" t="s">
        <v>357</v>
      </c>
      <c r="F588" s="3844"/>
      <c r="G588" s="3867"/>
      <c r="H588" s="3933"/>
      <c r="I588" s="3847" t="s">
        <v>153</v>
      </c>
      <c r="J588" s="3854" t="s">
        <v>810</v>
      </c>
      <c r="K588" s="3937" t="s">
        <v>813</v>
      </c>
      <c r="L588" s="3894" t="s">
        <v>133</v>
      </c>
      <c r="M588" s="3829">
        <v>3.3</v>
      </c>
    </row>
    <row r="589" spans="1:13" ht="37.5" customHeight="1">
      <c r="A589" s="3823" t="s">
        <v>193</v>
      </c>
      <c r="B589" s="4450" t="s">
        <v>1310</v>
      </c>
      <c r="C589" s="3825" t="s">
        <v>1311</v>
      </c>
      <c r="D589" s="3851" t="s">
        <v>410</v>
      </c>
      <c r="E589" s="3844" t="s">
        <v>210</v>
      </c>
      <c r="F589" s="3844" t="s">
        <v>210</v>
      </c>
      <c r="G589" s="3867"/>
      <c r="H589" s="3933"/>
      <c r="I589" s="3847" t="s">
        <v>368</v>
      </c>
      <c r="J589" s="3854" t="s">
        <v>369</v>
      </c>
      <c r="K589" s="4454" t="s">
        <v>514</v>
      </c>
      <c r="L589" s="3894" t="s">
        <v>133</v>
      </c>
      <c r="M589" s="3829">
        <v>1.6</v>
      </c>
    </row>
    <row r="590" spans="1:13" ht="37.5" customHeight="1">
      <c r="A590" s="3823" t="s">
        <v>193</v>
      </c>
      <c r="B590" s="4450" t="s">
        <v>1310</v>
      </c>
      <c r="C590" s="3825" t="s">
        <v>1311</v>
      </c>
      <c r="D590" s="3844" t="s">
        <v>367</v>
      </c>
      <c r="E590" s="3844" t="s">
        <v>210</v>
      </c>
      <c r="F590" s="3844" t="s">
        <v>210</v>
      </c>
      <c r="G590" s="3867"/>
      <c r="H590" s="3933"/>
      <c r="I590" s="3847" t="s">
        <v>368</v>
      </c>
      <c r="J590" s="3854" t="s">
        <v>369</v>
      </c>
      <c r="K590" s="3937"/>
      <c r="L590" s="3894" t="s">
        <v>133</v>
      </c>
      <c r="M590" s="3829">
        <v>1.6</v>
      </c>
    </row>
    <row r="591" spans="1:13" ht="37.5" customHeight="1">
      <c r="A591" s="3823" t="s">
        <v>207</v>
      </c>
      <c r="B591" s="4450" t="s">
        <v>1310</v>
      </c>
      <c r="C591" s="3825" t="s">
        <v>1311</v>
      </c>
      <c r="D591" s="3975" t="s">
        <v>367</v>
      </c>
      <c r="E591" s="3975" t="s">
        <v>210</v>
      </c>
      <c r="F591" s="3975" t="s">
        <v>210</v>
      </c>
      <c r="G591" s="3880"/>
      <c r="H591" s="3890"/>
      <c r="I591" s="3976" t="s">
        <v>368</v>
      </c>
      <c r="J591" s="3943" t="s">
        <v>369</v>
      </c>
      <c r="K591" s="3828"/>
      <c r="L591" s="3894" t="s">
        <v>133</v>
      </c>
      <c r="M591" s="3829">
        <v>3.9</v>
      </c>
    </row>
    <row r="592" spans="1:13" ht="37.5" customHeight="1">
      <c r="A592" s="3823" t="s">
        <v>149</v>
      </c>
      <c r="B592" s="4450" t="s">
        <v>238</v>
      </c>
      <c r="C592" s="3825" t="s">
        <v>1312</v>
      </c>
      <c r="D592" s="3836"/>
      <c r="E592" s="3836"/>
      <c r="F592" s="3836"/>
      <c r="G592" s="3827"/>
      <c r="H592" s="3829">
        <v>39</v>
      </c>
      <c r="I592" s="3837" t="s">
        <v>153</v>
      </c>
      <c r="J592" s="3828" t="s">
        <v>254</v>
      </c>
      <c r="K592" s="3828"/>
      <c r="L592" s="3894" t="s">
        <v>133</v>
      </c>
      <c r="M592" s="3829">
        <v>1.6</v>
      </c>
    </row>
    <row r="593" spans="1:13" ht="37.5" customHeight="1">
      <c r="A593" s="3823" t="s">
        <v>134</v>
      </c>
      <c r="B593" s="3824" t="s">
        <v>525</v>
      </c>
      <c r="C593" s="3825" t="s">
        <v>1313</v>
      </c>
      <c r="D593" s="3826"/>
      <c r="E593" s="3827"/>
      <c r="F593" s="4448"/>
      <c r="G593" s="3827"/>
      <c r="H593" s="3829">
        <v>28</v>
      </c>
      <c r="I593" s="3828" t="s">
        <v>137</v>
      </c>
      <c r="J593" s="3828" t="s">
        <v>1292</v>
      </c>
      <c r="K593" s="3828" t="s">
        <v>877</v>
      </c>
      <c r="L593" s="3894"/>
      <c r="M593" s="3829">
        <v>1.6</v>
      </c>
    </row>
    <row r="594" spans="1:13" ht="37.5" customHeight="1">
      <c r="A594" s="3823" t="s">
        <v>156</v>
      </c>
      <c r="B594" s="3827" t="s">
        <v>1314</v>
      </c>
      <c r="C594" s="3825" t="s">
        <v>1315</v>
      </c>
      <c r="D594" s="3836" t="s">
        <v>223</v>
      </c>
      <c r="E594" s="3836"/>
      <c r="F594" s="3836"/>
      <c r="G594" s="3827"/>
      <c r="H594" s="3829"/>
      <c r="I594" s="3837" t="s">
        <v>242</v>
      </c>
      <c r="J594" s="3828" t="s">
        <v>268</v>
      </c>
      <c r="K594" s="3843"/>
      <c r="L594" s="3894" t="s">
        <v>133</v>
      </c>
      <c r="M594" s="3829">
        <v>4</v>
      </c>
    </row>
    <row r="595" spans="1:13" ht="37.5" customHeight="1">
      <c r="A595" s="3885" t="s">
        <v>434</v>
      </c>
      <c r="B595" s="3824" t="s">
        <v>1316</v>
      </c>
      <c r="C595" s="3825" t="s">
        <v>1317</v>
      </c>
      <c r="D595" s="3836" t="s">
        <v>429</v>
      </c>
      <c r="E595" s="3827"/>
      <c r="F595" s="4448"/>
      <c r="G595" s="3827"/>
      <c r="H595" s="3829"/>
      <c r="I595" s="3828" t="s">
        <v>431</v>
      </c>
      <c r="J595" s="3828" t="s">
        <v>440</v>
      </c>
      <c r="K595" s="3828"/>
      <c r="L595" s="3894"/>
      <c r="M595" s="3829">
        <v>1.6</v>
      </c>
    </row>
    <row r="596" spans="1:13" ht="37.5" customHeight="1">
      <c r="A596" s="3823" t="s">
        <v>306</v>
      </c>
      <c r="B596" s="4450" t="s">
        <v>1318</v>
      </c>
      <c r="C596" s="3825" t="s">
        <v>1319</v>
      </c>
      <c r="D596" s="3836" t="s">
        <v>710</v>
      </c>
      <c r="E596" s="3836"/>
      <c r="F596" s="3836"/>
      <c r="G596" s="3827"/>
      <c r="H596" s="3829"/>
      <c r="I596" s="3837" t="s">
        <v>153</v>
      </c>
      <c r="J596" s="3828" t="s">
        <v>711</v>
      </c>
      <c r="K596" s="3843" t="s">
        <v>309</v>
      </c>
      <c r="L596" s="3894" t="s">
        <v>133</v>
      </c>
      <c r="M596" s="3829">
        <v>1.6</v>
      </c>
    </row>
    <row r="597" spans="1:13" ht="37.5" customHeight="1">
      <c r="A597" s="3823" t="s">
        <v>193</v>
      </c>
      <c r="B597" s="4450" t="s">
        <v>1320</v>
      </c>
      <c r="C597" s="3850" t="s">
        <v>1321</v>
      </c>
      <c r="D597" s="3851" t="s">
        <v>367</v>
      </c>
      <c r="E597" s="3851" t="s">
        <v>210</v>
      </c>
      <c r="F597" s="3851" t="s">
        <v>210</v>
      </c>
      <c r="G597" s="3867"/>
      <c r="H597" s="3933"/>
      <c r="I597" s="3852" t="s">
        <v>368</v>
      </c>
      <c r="J597" s="3854" t="s">
        <v>369</v>
      </c>
      <c r="K597" s="3828" t="s">
        <v>1322</v>
      </c>
      <c r="L597" s="3894" t="s">
        <v>133</v>
      </c>
      <c r="M597" s="3829">
        <v>4.5</v>
      </c>
    </row>
    <row r="598" spans="1:13" ht="37.5" customHeight="1">
      <c r="A598" s="3823" t="s">
        <v>290</v>
      </c>
      <c r="B598" s="3824" t="s">
        <v>1323</v>
      </c>
      <c r="C598" s="3825" t="s">
        <v>1324</v>
      </c>
      <c r="D598" s="3826"/>
      <c r="E598" s="3827"/>
      <c r="F598" s="4448"/>
      <c r="G598" s="3827"/>
      <c r="H598" s="3829">
        <v>29</v>
      </c>
      <c r="I598" s="3828" t="s">
        <v>137</v>
      </c>
      <c r="J598" s="3828" t="s">
        <v>293</v>
      </c>
      <c r="K598" s="3843" t="s">
        <v>1325</v>
      </c>
      <c r="L598" s="3894"/>
      <c r="M598" s="3829"/>
    </row>
    <row r="599" spans="1:13" ht="37.5" customHeight="1">
      <c r="A599" s="3823" t="s">
        <v>134</v>
      </c>
      <c r="B599" s="3824" t="s">
        <v>1323</v>
      </c>
      <c r="C599" s="3825" t="s">
        <v>1324</v>
      </c>
      <c r="D599" s="3826" t="s">
        <v>205</v>
      </c>
      <c r="E599" s="3827"/>
      <c r="F599" s="4448"/>
      <c r="G599" s="3827"/>
      <c r="H599" s="3829">
        <v>35</v>
      </c>
      <c r="I599" s="3828" t="s">
        <v>137</v>
      </c>
      <c r="J599" s="3828" t="s">
        <v>293</v>
      </c>
      <c r="K599" s="3863" t="s">
        <v>879</v>
      </c>
      <c r="L599" s="3894"/>
      <c r="M599" s="3829">
        <v>1.6</v>
      </c>
    </row>
    <row r="600" spans="1:13" ht="37.5" customHeight="1">
      <c r="A600" s="3823" t="s">
        <v>193</v>
      </c>
      <c r="B600" s="4450" t="s">
        <v>1326</v>
      </c>
      <c r="C600" s="3825" t="s">
        <v>1327</v>
      </c>
      <c r="D600" s="3836" t="s">
        <v>410</v>
      </c>
      <c r="E600" s="3836" t="s">
        <v>210</v>
      </c>
      <c r="F600" s="3836" t="s">
        <v>210</v>
      </c>
      <c r="G600" s="3827"/>
      <c r="H600" s="3829"/>
      <c r="I600" s="3837" t="s">
        <v>131</v>
      </c>
      <c r="J600" s="3828" t="s">
        <v>705</v>
      </c>
      <c r="K600" s="3828" t="s">
        <v>414</v>
      </c>
      <c r="L600" s="3894" t="s">
        <v>133</v>
      </c>
      <c r="M600" s="3829">
        <v>1.6</v>
      </c>
    </row>
    <row r="601" spans="1:13" ht="37.5" customHeight="1">
      <c r="A601" s="3823" t="s">
        <v>149</v>
      </c>
      <c r="B601" s="4450" t="s">
        <v>1328</v>
      </c>
      <c r="C601" s="3825" t="s">
        <v>1329</v>
      </c>
      <c r="D601" s="3836" t="s">
        <v>238</v>
      </c>
      <c r="E601" s="3836" t="s">
        <v>152</v>
      </c>
      <c r="F601" s="3836"/>
      <c r="G601" s="3827"/>
      <c r="H601" s="3829"/>
      <c r="I601" s="3837" t="s">
        <v>153</v>
      </c>
      <c r="J601" s="3828" t="s">
        <v>254</v>
      </c>
      <c r="K601" s="3828"/>
      <c r="L601" s="3822" t="s">
        <v>133</v>
      </c>
      <c r="M601" s="3829">
        <v>1.6</v>
      </c>
    </row>
    <row r="602" spans="1:13" ht="55.5" customHeight="1">
      <c r="A602" s="3823" t="s">
        <v>156</v>
      </c>
      <c r="B602" s="3827" t="s">
        <v>1330</v>
      </c>
      <c r="C602" s="3825" t="s">
        <v>1331</v>
      </c>
      <c r="D602" s="3836" t="s">
        <v>223</v>
      </c>
      <c r="E602" s="3836"/>
      <c r="F602" s="3836"/>
      <c r="G602" s="3827"/>
      <c r="H602" s="3829"/>
      <c r="I602" s="3837" t="s">
        <v>242</v>
      </c>
      <c r="J602" s="3828" t="s">
        <v>268</v>
      </c>
      <c r="K602" s="3843"/>
      <c r="L602" s="3894" t="s">
        <v>133</v>
      </c>
      <c r="M602" s="3829">
        <v>1.3</v>
      </c>
    </row>
    <row r="603" spans="1:13" ht="37.5" customHeight="1">
      <c r="A603" s="3823" t="s">
        <v>233</v>
      </c>
      <c r="B603" s="4450" t="s">
        <v>271</v>
      </c>
      <c r="C603" s="3825" t="s">
        <v>1332</v>
      </c>
      <c r="D603" s="3836"/>
      <c r="E603" s="3836" t="s">
        <v>152</v>
      </c>
      <c r="F603" s="3836"/>
      <c r="G603" s="3827"/>
      <c r="H603" s="3829">
        <v>41</v>
      </c>
      <c r="I603" s="3837" t="s">
        <v>267</v>
      </c>
      <c r="J603" s="3828" t="s">
        <v>268</v>
      </c>
      <c r="K603" s="3863" t="s">
        <v>790</v>
      </c>
      <c r="L603" s="3894" t="s">
        <v>133</v>
      </c>
      <c r="M603" s="3829">
        <v>1.6</v>
      </c>
    </row>
    <row r="604" spans="1:13" ht="37.5" customHeight="1">
      <c r="A604" s="3823" t="s">
        <v>221</v>
      </c>
      <c r="B604" s="4450" t="s">
        <v>271</v>
      </c>
      <c r="C604" s="3825" t="s">
        <v>1332</v>
      </c>
      <c r="D604" s="3844"/>
      <c r="E604" s="3844" t="s">
        <v>152</v>
      </c>
      <c r="F604" s="3844"/>
      <c r="G604" s="3867"/>
      <c r="H604" s="3933"/>
      <c r="I604" s="3847" t="s">
        <v>267</v>
      </c>
      <c r="J604" s="3854" t="s">
        <v>268</v>
      </c>
      <c r="K604" s="3863" t="s">
        <v>792</v>
      </c>
      <c r="L604" s="3894" t="s">
        <v>133</v>
      </c>
      <c r="M604" s="3829">
        <v>3.3</v>
      </c>
    </row>
    <row r="605" spans="1:13" ht="37.5" customHeight="1">
      <c r="A605" s="3823" t="s">
        <v>156</v>
      </c>
      <c r="B605" s="3827" t="s">
        <v>1333</v>
      </c>
      <c r="C605" s="3825" t="s">
        <v>1334</v>
      </c>
      <c r="D605" s="3836" t="s">
        <v>223</v>
      </c>
      <c r="E605" s="3836"/>
      <c r="F605" s="3836"/>
      <c r="G605" s="3827"/>
      <c r="H605" s="3829">
        <v>44</v>
      </c>
      <c r="I605" s="3837" t="s">
        <v>199</v>
      </c>
      <c r="J605" s="3828" t="s">
        <v>396</v>
      </c>
      <c r="K605" s="3863" t="s">
        <v>770</v>
      </c>
      <c r="L605" s="3894" t="s">
        <v>133</v>
      </c>
      <c r="M605" s="3829">
        <v>1.6</v>
      </c>
    </row>
    <row r="606" spans="1:13" ht="37.5" customHeight="1">
      <c r="A606" s="3815" t="s">
        <v>156</v>
      </c>
      <c r="B606" s="4448" t="s">
        <v>1335</v>
      </c>
      <c r="C606" s="3825" t="s">
        <v>1336</v>
      </c>
      <c r="D606" s="3836" t="s">
        <v>223</v>
      </c>
      <c r="E606" s="3836"/>
      <c r="F606" s="3836"/>
      <c r="G606" s="3827"/>
      <c r="H606" s="3829"/>
      <c r="I606" s="3837" t="s">
        <v>199</v>
      </c>
      <c r="J606" s="3828" t="s">
        <v>1337</v>
      </c>
      <c r="K606" s="3863" t="s">
        <v>1338</v>
      </c>
      <c r="L606" s="3894" t="s">
        <v>133</v>
      </c>
      <c r="M606" s="3829">
        <v>1.6</v>
      </c>
    </row>
    <row r="607" spans="1:13" ht="37.5" customHeight="1">
      <c r="A607" s="3815" t="s">
        <v>183</v>
      </c>
      <c r="B607" s="4450" t="s">
        <v>1339</v>
      </c>
      <c r="C607" s="3825" t="s">
        <v>1340</v>
      </c>
      <c r="D607" s="3844" t="s">
        <v>186</v>
      </c>
      <c r="E607" s="3844"/>
      <c r="F607" s="3844"/>
      <c r="G607" s="3867"/>
      <c r="H607" s="3933">
        <v>15</v>
      </c>
      <c r="I607" s="3847" t="s">
        <v>484</v>
      </c>
      <c r="J607" s="3854" t="s">
        <v>485</v>
      </c>
      <c r="K607" s="3828" t="s">
        <v>1341</v>
      </c>
      <c r="L607" s="3894" t="s">
        <v>133</v>
      </c>
      <c r="M607" s="3829">
        <v>1.7</v>
      </c>
    </row>
    <row r="608" spans="1:13" ht="37.5" customHeight="1">
      <c r="A608" s="3823" t="s">
        <v>193</v>
      </c>
      <c r="B608" s="4450" t="s">
        <v>1339</v>
      </c>
      <c r="C608" s="3825" t="s">
        <v>1340</v>
      </c>
      <c r="D608" s="4449" t="s">
        <v>194</v>
      </c>
      <c r="E608" s="3844"/>
      <c r="F608" s="3844"/>
      <c r="G608" s="3867"/>
      <c r="H608" s="3933">
        <v>15</v>
      </c>
      <c r="I608" s="3847" t="s">
        <v>484</v>
      </c>
      <c r="J608" s="3854" t="s">
        <v>485</v>
      </c>
      <c r="K608" s="3828"/>
      <c r="L608" s="3894" t="s">
        <v>133</v>
      </c>
      <c r="M608" s="3829">
        <v>1.7</v>
      </c>
    </row>
    <row r="609" spans="1:13" ht="37.5" customHeight="1">
      <c r="A609" s="4184" t="s">
        <v>191</v>
      </c>
      <c r="B609" s="4448" t="s">
        <v>1342</v>
      </c>
      <c r="C609" s="3825" t="s">
        <v>1340</v>
      </c>
      <c r="D609" s="4449" t="s">
        <v>194</v>
      </c>
      <c r="E609" s="4449"/>
      <c r="F609" s="3867"/>
      <c r="G609" s="3867"/>
      <c r="H609" s="3933">
        <v>8</v>
      </c>
      <c r="I609" s="4519" t="s">
        <v>487</v>
      </c>
      <c r="J609" s="3854" t="s">
        <v>485</v>
      </c>
      <c r="K609" s="3828" t="s">
        <v>488</v>
      </c>
      <c r="L609" s="4046" t="s">
        <v>489</v>
      </c>
      <c r="M609" s="3829"/>
    </row>
    <row r="610" spans="1:13" ht="37.5" customHeight="1">
      <c r="A610" s="3823" t="s">
        <v>182</v>
      </c>
      <c r="B610" s="4448" t="s">
        <v>1342</v>
      </c>
      <c r="C610" s="3825" t="s">
        <v>1340</v>
      </c>
      <c r="D610" s="4448" t="s">
        <v>194</v>
      </c>
      <c r="E610" s="4448"/>
      <c r="F610" s="3827"/>
      <c r="G610" s="3827"/>
      <c r="H610" s="3829">
        <v>16</v>
      </c>
      <c r="I610" s="4474" t="s">
        <v>487</v>
      </c>
      <c r="J610" s="3828" t="s">
        <v>485</v>
      </c>
      <c r="K610" s="3828" t="s">
        <v>488</v>
      </c>
      <c r="L610" s="4046"/>
      <c r="M610" s="3829"/>
    </row>
    <row r="611" spans="1:13" ht="37.5" customHeight="1">
      <c r="A611" s="3823" t="s">
        <v>140</v>
      </c>
      <c r="B611" s="3827" t="s">
        <v>1343</v>
      </c>
      <c r="C611" s="3829" t="s">
        <v>1344</v>
      </c>
      <c r="D611" s="4449" t="s">
        <v>214</v>
      </c>
      <c r="E611" s="3867"/>
      <c r="F611" s="3867"/>
      <c r="G611" s="3867"/>
      <c r="H611" s="3933">
        <v>22</v>
      </c>
      <c r="I611" s="3854" t="s">
        <v>143</v>
      </c>
      <c r="J611" s="3854" t="s">
        <v>144</v>
      </c>
      <c r="K611" s="3828"/>
      <c r="L611" s="3894"/>
      <c r="M611" s="3829">
        <v>1.6</v>
      </c>
    </row>
    <row r="612" spans="1:13" ht="37.5" customHeight="1">
      <c r="A612" s="3823" t="s">
        <v>145</v>
      </c>
      <c r="B612" s="3827" t="s">
        <v>1343</v>
      </c>
      <c r="C612" s="3829" t="s">
        <v>1344</v>
      </c>
      <c r="D612" s="4448" t="s">
        <v>147</v>
      </c>
      <c r="E612" s="3827"/>
      <c r="F612" s="3827"/>
      <c r="G612" s="3827"/>
      <c r="H612" s="3829">
        <v>25</v>
      </c>
      <c r="I612" s="3828" t="s">
        <v>143</v>
      </c>
      <c r="J612" s="3828" t="s">
        <v>144</v>
      </c>
      <c r="K612" s="3828" t="s">
        <v>148</v>
      </c>
      <c r="L612" s="3894"/>
      <c r="M612" s="3829"/>
    </row>
    <row r="613" spans="1:13" ht="37.5" customHeight="1">
      <c r="A613" s="3838" t="s">
        <v>145</v>
      </c>
      <c r="B613" s="3827" t="s">
        <v>1345</v>
      </c>
      <c r="C613" s="3829" t="s">
        <v>1346</v>
      </c>
      <c r="D613" s="3888" t="s">
        <v>147</v>
      </c>
      <c r="E613" s="4448"/>
      <c r="F613" s="3827"/>
      <c r="G613" s="3827"/>
      <c r="H613" s="3829">
        <v>26</v>
      </c>
      <c r="I613" s="3828" t="s">
        <v>143</v>
      </c>
      <c r="J613" s="3828" t="s">
        <v>1347</v>
      </c>
      <c r="K613" s="3828" t="s">
        <v>1348</v>
      </c>
      <c r="L613" s="3894"/>
      <c r="M613" s="3829"/>
    </row>
    <row r="614" spans="1:13" ht="37.5" customHeight="1">
      <c r="A614" s="3823" t="s">
        <v>171</v>
      </c>
      <c r="B614" s="3827" t="s">
        <v>1349</v>
      </c>
      <c r="C614" s="3829" t="s">
        <v>1346</v>
      </c>
      <c r="D614" s="3867"/>
      <c r="E614" s="4449"/>
      <c r="F614" s="3867"/>
      <c r="G614" s="3867"/>
      <c r="H614" s="3933">
        <v>18</v>
      </c>
      <c r="I614" s="3854" t="s">
        <v>143</v>
      </c>
      <c r="J614" s="3854" t="s">
        <v>1347</v>
      </c>
      <c r="K614" s="3828" t="s">
        <v>1350</v>
      </c>
      <c r="L614" s="3894"/>
      <c r="M614" s="3829"/>
    </row>
    <row r="615" spans="1:13" ht="37.5" customHeight="1">
      <c r="A615" s="3978" t="s">
        <v>1351</v>
      </c>
      <c r="B615" s="3979" t="s">
        <v>1352</v>
      </c>
      <c r="C615" s="3980"/>
      <c r="D615" s="3981"/>
      <c r="E615" s="4285"/>
      <c r="F615" s="3982"/>
      <c r="G615" s="3982"/>
      <c r="H615" s="4545"/>
      <c r="I615" s="3983"/>
      <c r="J615" s="3983" t="s">
        <v>330</v>
      </c>
      <c r="K615" s="3984" t="s">
        <v>1351</v>
      </c>
      <c r="L615" s="4300"/>
      <c r="M615" s="3985"/>
    </row>
    <row r="616" spans="1:13" ht="37.5" customHeight="1">
      <c r="A616" s="3823" t="s">
        <v>156</v>
      </c>
      <c r="B616" s="4450" t="s">
        <v>158</v>
      </c>
      <c r="C616" s="3825" t="s">
        <v>1353</v>
      </c>
      <c r="D616" s="3836" t="s">
        <v>152</v>
      </c>
      <c r="E616" s="3836" t="s">
        <v>152</v>
      </c>
      <c r="F616" s="3836"/>
      <c r="G616" s="3827"/>
      <c r="H616" s="3829">
        <v>32</v>
      </c>
      <c r="I616" s="3837" t="s">
        <v>242</v>
      </c>
      <c r="J616" s="3828" t="s">
        <v>243</v>
      </c>
      <c r="K616" s="3863"/>
      <c r="L616" s="3894" t="s">
        <v>133</v>
      </c>
      <c r="M616" s="3829">
        <v>1.6</v>
      </c>
    </row>
    <row r="617" spans="1:13" ht="37.5" customHeight="1">
      <c r="A617" s="3823" t="s">
        <v>160</v>
      </c>
      <c r="B617" s="4450" t="s">
        <v>158</v>
      </c>
      <c r="C617" s="3825" t="s">
        <v>1353</v>
      </c>
      <c r="D617" s="3836"/>
      <c r="E617" s="3836"/>
      <c r="F617" s="3836"/>
      <c r="G617" s="3827"/>
      <c r="H617" s="3829">
        <v>31</v>
      </c>
      <c r="I617" s="3837" t="s">
        <v>242</v>
      </c>
      <c r="J617" s="3828" t="s">
        <v>243</v>
      </c>
      <c r="K617" s="3863" t="s">
        <v>309</v>
      </c>
      <c r="L617" s="3894" t="s">
        <v>133</v>
      </c>
      <c r="M617" s="3829">
        <v>1.6</v>
      </c>
    </row>
    <row r="618" spans="1:13" ht="37.5" customHeight="1">
      <c r="A618" s="3885" t="s">
        <v>1127</v>
      </c>
      <c r="B618" s="3827" t="s">
        <v>1354</v>
      </c>
      <c r="C618" s="3829" t="s">
        <v>1355</v>
      </c>
      <c r="D618" s="3827" t="s">
        <v>165</v>
      </c>
      <c r="E618" s="3827"/>
      <c r="F618" s="3827"/>
      <c r="G618" s="3827"/>
      <c r="H618" s="3829">
        <v>52</v>
      </c>
      <c r="I618" s="3828" t="s">
        <v>299</v>
      </c>
      <c r="J618" s="3828" t="s">
        <v>300</v>
      </c>
      <c r="K618" s="3863" t="s">
        <v>301</v>
      </c>
      <c r="L618" s="3894"/>
      <c r="M618" s="3829">
        <v>1.6</v>
      </c>
    </row>
    <row r="619" spans="1:13" ht="37.5" customHeight="1">
      <c r="A619" s="3823" t="s">
        <v>592</v>
      </c>
      <c r="B619" s="3827" t="s">
        <v>599</v>
      </c>
      <c r="C619" s="3829" t="s">
        <v>1356</v>
      </c>
      <c r="D619" s="3925" t="s">
        <v>595</v>
      </c>
      <c r="E619" s="3827"/>
      <c r="F619" s="3827"/>
      <c r="G619" s="3827"/>
      <c r="H619" s="3829">
        <v>35</v>
      </c>
      <c r="I619" s="3828" t="s">
        <v>518</v>
      </c>
      <c r="J619" s="3828" t="s">
        <v>518</v>
      </c>
      <c r="K619" s="3843" t="s">
        <v>1357</v>
      </c>
      <c r="L619" s="3894" t="s">
        <v>133</v>
      </c>
      <c r="M619" s="3829">
        <v>1.6</v>
      </c>
    </row>
    <row r="620" spans="1:13" ht="37.5" customHeight="1">
      <c r="A620" s="3823" t="s">
        <v>149</v>
      </c>
      <c r="B620" s="4448" t="s">
        <v>1358</v>
      </c>
      <c r="C620" s="3825" t="s">
        <v>1359</v>
      </c>
      <c r="D620" s="3836" t="s">
        <v>238</v>
      </c>
      <c r="E620" s="3836" t="s">
        <v>152</v>
      </c>
      <c r="F620" s="3836"/>
      <c r="G620" s="3827"/>
      <c r="H620" s="3829"/>
      <c r="I620" s="3837" t="s">
        <v>344</v>
      </c>
      <c r="J620" s="3828" t="s">
        <v>437</v>
      </c>
      <c r="K620" s="4295"/>
      <c r="L620" s="3894" t="s">
        <v>133</v>
      </c>
      <c r="M620" s="3829">
        <v>1.6</v>
      </c>
    </row>
    <row r="621" spans="1:13" ht="37.5" customHeight="1">
      <c r="A621" s="3823" t="s">
        <v>221</v>
      </c>
      <c r="B621" s="4450" t="s">
        <v>1360</v>
      </c>
      <c r="C621" s="3825" t="s">
        <v>1361</v>
      </c>
      <c r="D621" s="3836" t="s">
        <v>223</v>
      </c>
      <c r="E621" s="3836"/>
      <c r="F621" s="3836"/>
      <c r="G621" s="3827"/>
      <c r="H621" s="3829"/>
      <c r="I621" s="3837" t="s">
        <v>267</v>
      </c>
      <c r="J621" s="3828" t="s">
        <v>268</v>
      </c>
      <c r="K621" s="3843" t="s">
        <v>1157</v>
      </c>
      <c r="L621" s="3894" t="s">
        <v>133</v>
      </c>
      <c r="M621" s="3829">
        <v>2.5</v>
      </c>
    </row>
    <row r="622" spans="1:13" ht="37.5" customHeight="1">
      <c r="A622" s="3823" t="s">
        <v>233</v>
      </c>
      <c r="B622" s="4450" t="s">
        <v>1360</v>
      </c>
      <c r="C622" s="3825" t="s">
        <v>1361</v>
      </c>
      <c r="D622" s="3836" t="s">
        <v>271</v>
      </c>
      <c r="E622" s="3836"/>
      <c r="F622" s="3836"/>
      <c r="G622" s="3827"/>
      <c r="H622" s="3829"/>
      <c r="I622" s="3837" t="s">
        <v>267</v>
      </c>
      <c r="J622" s="3828" t="s">
        <v>268</v>
      </c>
      <c r="K622" s="3843" t="s">
        <v>272</v>
      </c>
      <c r="L622" s="3894" t="s">
        <v>133</v>
      </c>
      <c r="M622" s="3829">
        <v>1.3</v>
      </c>
    </row>
    <row r="623" spans="1:13" ht="55.5" customHeight="1">
      <c r="A623" s="3885" t="s">
        <v>259</v>
      </c>
      <c r="B623" s="3939" t="s">
        <v>1362</v>
      </c>
      <c r="C623" s="3829" t="s">
        <v>1363</v>
      </c>
      <c r="D623" s="3827" t="s">
        <v>165</v>
      </c>
      <c r="E623" s="3827" t="s">
        <v>262</v>
      </c>
      <c r="F623" s="4448"/>
      <c r="G623" s="3827"/>
      <c r="H623" s="3829">
        <v>70</v>
      </c>
      <c r="I623" s="3828" t="s">
        <v>263</v>
      </c>
      <c r="J623" s="3828" t="s">
        <v>263</v>
      </c>
      <c r="K623" s="3863" t="s">
        <v>264</v>
      </c>
      <c r="L623" s="4209">
        <v>46170</v>
      </c>
      <c r="M623" s="3829">
        <v>4.8</v>
      </c>
    </row>
    <row r="624" spans="1:13" ht="62.25" customHeight="1">
      <c r="A624" s="3823" t="s">
        <v>156</v>
      </c>
      <c r="B624" s="4450" t="s">
        <v>1364</v>
      </c>
      <c r="C624" s="3825" t="s">
        <v>1365</v>
      </c>
      <c r="D624" s="3844" t="s">
        <v>198</v>
      </c>
      <c r="E624" s="3844" t="s">
        <v>152</v>
      </c>
      <c r="F624" s="3844" t="s">
        <v>152</v>
      </c>
      <c r="G624" s="3867" t="s">
        <v>210</v>
      </c>
      <c r="H624" s="3933"/>
      <c r="I624" s="3847" t="s">
        <v>393</v>
      </c>
      <c r="J624" s="3854" t="s">
        <v>243</v>
      </c>
      <c r="K624" s="3986" t="s">
        <v>201</v>
      </c>
      <c r="L624" s="3894" t="s">
        <v>133</v>
      </c>
      <c r="M624" s="3829">
        <v>2.8</v>
      </c>
    </row>
    <row r="625" spans="1:13" ht="78" customHeight="1">
      <c r="A625" s="3823" t="s">
        <v>203</v>
      </c>
      <c r="B625" s="4450" t="s">
        <v>1364</v>
      </c>
      <c r="C625" s="3825" t="s">
        <v>1365</v>
      </c>
      <c r="D625" s="3836" t="s">
        <v>198</v>
      </c>
      <c r="E625" s="3836" t="s">
        <v>152</v>
      </c>
      <c r="F625" s="3836" t="s">
        <v>152</v>
      </c>
      <c r="G625" s="3827" t="s">
        <v>210</v>
      </c>
      <c r="H625" s="3829">
        <v>32</v>
      </c>
      <c r="I625" s="3837" t="s">
        <v>393</v>
      </c>
      <c r="J625" s="3828" t="s">
        <v>243</v>
      </c>
      <c r="K625" s="3828" t="s">
        <v>202</v>
      </c>
      <c r="L625" s="3894" t="s">
        <v>133</v>
      </c>
      <c r="M625" s="3829">
        <v>2.8</v>
      </c>
    </row>
    <row r="626" spans="1:13" ht="78" customHeight="1">
      <c r="A626" s="3882" t="s">
        <v>259</v>
      </c>
      <c r="B626" s="3827" t="s">
        <v>1366</v>
      </c>
      <c r="C626" s="3829" t="s">
        <v>1367</v>
      </c>
      <c r="D626" s="3827" t="s">
        <v>165</v>
      </c>
      <c r="E626" s="3827" t="s">
        <v>262</v>
      </c>
      <c r="F626" s="3827"/>
      <c r="G626" s="3827"/>
      <c r="H626" s="3829">
        <v>58</v>
      </c>
      <c r="I626" s="3828" t="s">
        <v>431</v>
      </c>
      <c r="J626" s="3828" t="s">
        <v>716</v>
      </c>
      <c r="K626" s="3843" t="s">
        <v>301</v>
      </c>
      <c r="L626" s="3894"/>
      <c r="M626" s="3829">
        <v>4.8</v>
      </c>
    </row>
    <row r="627" spans="1:13" ht="37.5" customHeight="1">
      <c r="A627" s="3823" t="s">
        <v>193</v>
      </c>
      <c r="B627" s="4450" t="s">
        <v>1368</v>
      </c>
      <c r="C627" s="3825" t="s">
        <v>1369</v>
      </c>
      <c r="D627" s="3867" t="s">
        <v>194</v>
      </c>
      <c r="E627" s="3844"/>
      <c r="F627" s="3844"/>
      <c r="G627" s="3867"/>
      <c r="H627" s="3933"/>
      <c r="I627" s="3847" t="s">
        <v>483</v>
      </c>
      <c r="J627" s="3854" t="s">
        <v>485</v>
      </c>
      <c r="K627" s="3828" t="s">
        <v>580</v>
      </c>
      <c r="L627" s="3894" t="s">
        <v>133</v>
      </c>
      <c r="M627" s="3829">
        <v>1.7</v>
      </c>
    </row>
    <row r="628" spans="1:13" ht="37.5" customHeight="1">
      <c r="A628" s="3823" t="s">
        <v>183</v>
      </c>
      <c r="B628" s="4450" t="s">
        <v>1368</v>
      </c>
      <c r="C628" s="3825" t="s">
        <v>1369</v>
      </c>
      <c r="D628" s="3867" t="s">
        <v>186</v>
      </c>
      <c r="E628" s="3844"/>
      <c r="F628" s="3844"/>
      <c r="G628" s="3867"/>
      <c r="H628" s="3933"/>
      <c r="I628" s="3847" t="s">
        <v>483</v>
      </c>
      <c r="J628" s="3854" t="s">
        <v>485</v>
      </c>
      <c r="K628" s="3828" t="s">
        <v>580</v>
      </c>
      <c r="L628" s="3894"/>
      <c r="M628" s="3829"/>
    </row>
    <row r="629" spans="1:13" ht="37.5" customHeight="1">
      <c r="A629" s="4184" t="s">
        <v>191</v>
      </c>
      <c r="B629" s="4450" t="s">
        <v>1368</v>
      </c>
      <c r="C629" s="3825" t="s">
        <v>1369</v>
      </c>
      <c r="D629" s="3867" t="s">
        <v>194</v>
      </c>
      <c r="E629" s="3844"/>
      <c r="F629" s="3844"/>
      <c r="G629" s="3867"/>
      <c r="H629" s="3933">
        <v>12</v>
      </c>
      <c r="I629" s="4519" t="s">
        <v>487</v>
      </c>
      <c r="J629" s="3854" t="s">
        <v>485</v>
      </c>
      <c r="K629" s="3828" t="s">
        <v>1370</v>
      </c>
      <c r="L629" s="4046" t="s">
        <v>489</v>
      </c>
      <c r="M629" s="3829"/>
    </row>
    <row r="630" spans="1:13" ht="37.5" customHeight="1">
      <c r="A630" s="3823" t="s">
        <v>182</v>
      </c>
      <c r="B630" s="4450" t="s">
        <v>1368</v>
      </c>
      <c r="C630" s="3825" t="s">
        <v>1369</v>
      </c>
      <c r="D630" s="3827" t="s">
        <v>194</v>
      </c>
      <c r="E630" s="3836"/>
      <c r="F630" s="3836"/>
      <c r="G630" s="3827"/>
      <c r="H630" s="3829">
        <v>17</v>
      </c>
      <c r="I630" s="4474" t="s">
        <v>487</v>
      </c>
      <c r="J630" s="3828" t="s">
        <v>485</v>
      </c>
      <c r="K630" s="3828" t="s">
        <v>1370</v>
      </c>
      <c r="L630" s="4046"/>
      <c r="M630" s="3829"/>
    </row>
    <row r="631" spans="1:13" ht="37.5" customHeight="1">
      <c r="A631" s="3885" t="s">
        <v>434</v>
      </c>
      <c r="B631" s="3824" t="s">
        <v>1371</v>
      </c>
      <c r="C631" s="3825" t="s">
        <v>1372</v>
      </c>
      <c r="D631" s="3866" t="s">
        <v>1231</v>
      </c>
      <c r="E631" s="3867"/>
      <c r="F631" s="4449"/>
      <c r="G631" s="3867"/>
      <c r="H631" s="3933">
        <v>31</v>
      </c>
      <c r="I631" s="3854" t="s">
        <v>431</v>
      </c>
      <c r="J631" s="3854" t="s">
        <v>716</v>
      </c>
      <c r="K631" s="3970" t="s">
        <v>1373</v>
      </c>
      <c r="L631" s="3894"/>
      <c r="M631" s="3829">
        <v>1.6</v>
      </c>
    </row>
    <row r="632" spans="1:13" ht="37.5" customHeight="1">
      <c r="A632" s="3823" t="s">
        <v>183</v>
      </c>
      <c r="B632" s="3824" t="s">
        <v>1371</v>
      </c>
      <c r="C632" s="3825" t="s">
        <v>1372</v>
      </c>
      <c r="D632" s="3867" t="s">
        <v>1231</v>
      </c>
      <c r="E632" s="3867"/>
      <c r="F632" s="4449"/>
      <c r="G632" s="3867"/>
      <c r="H632" s="3933">
        <v>31</v>
      </c>
      <c r="I632" s="3854" t="s">
        <v>431</v>
      </c>
      <c r="J632" s="3854" t="s">
        <v>716</v>
      </c>
      <c r="K632" s="3947" t="s">
        <v>1374</v>
      </c>
      <c r="L632" s="3894"/>
      <c r="M632" s="3829">
        <v>7.6</v>
      </c>
    </row>
    <row r="633" spans="1:13" ht="37.5" customHeight="1">
      <c r="A633" s="3823" t="s">
        <v>156</v>
      </c>
      <c r="B633" s="3824" t="s">
        <v>1371</v>
      </c>
      <c r="C633" s="3825" t="s">
        <v>1372</v>
      </c>
      <c r="D633" s="3866" t="s">
        <v>158</v>
      </c>
      <c r="E633" s="3867" t="s">
        <v>946</v>
      </c>
      <c r="F633" s="4449"/>
      <c r="G633" s="3867"/>
      <c r="H633" s="3933">
        <v>31</v>
      </c>
      <c r="I633" s="3854" t="s">
        <v>431</v>
      </c>
      <c r="J633" s="3854" t="s">
        <v>716</v>
      </c>
      <c r="K633" s="3953" t="s">
        <v>947</v>
      </c>
      <c r="L633" s="3894"/>
      <c r="M633" s="3829">
        <v>6.4</v>
      </c>
    </row>
    <row r="634" spans="1:13" ht="37.5" customHeight="1">
      <c r="A634" s="3823" t="s">
        <v>183</v>
      </c>
      <c r="B634" s="3824" t="s">
        <v>1375</v>
      </c>
      <c r="C634" s="3825" t="s">
        <v>1372</v>
      </c>
      <c r="D634" s="3827" t="s">
        <v>946</v>
      </c>
      <c r="E634" s="3827"/>
      <c r="F634" s="4448"/>
      <c r="G634" s="3827"/>
      <c r="H634" s="3829">
        <v>31</v>
      </c>
      <c r="I634" s="3828" t="s">
        <v>431</v>
      </c>
      <c r="J634" s="3828" t="s">
        <v>716</v>
      </c>
      <c r="K634" s="3828" t="s">
        <v>1376</v>
      </c>
      <c r="L634" s="3894"/>
      <c r="M634" s="3829">
        <v>7.6</v>
      </c>
    </row>
    <row r="635" spans="1:13" ht="37.5" customHeight="1">
      <c r="A635" s="3823" t="s">
        <v>156</v>
      </c>
      <c r="B635" s="4448" t="s">
        <v>1377</v>
      </c>
      <c r="C635" s="3825" t="s">
        <v>1378</v>
      </c>
      <c r="D635" s="3844"/>
      <c r="E635" s="3844" t="s">
        <v>152</v>
      </c>
      <c r="F635" s="3844" t="s">
        <v>152</v>
      </c>
      <c r="G635" s="3867" t="s">
        <v>210</v>
      </c>
      <c r="H635" s="3933">
        <v>5</v>
      </c>
      <c r="I635" s="3847" t="s">
        <v>484</v>
      </c>
      <c r="J635" s="3854" t="s">
        <v>485</v>
      </c>
      <c r="K635" s="3986" t="s">
        <v>1379</v>
      </c>
      <c r="L635" s="3894" t="s">
        <v>133</v>
      </c>
      <c r="M635" s="3829">
        <v>4</v>
      </c>
    </row>
    <row r="636" spans="1:13" ht="37.5" customHeight="1">
      <c r="A636" s="3823" t="s">
        <v>193</v>
      </c>
      <c r="B636" s="4448" t="s">
        <v>1380</v>
      </c>
      <c r="C636" s="3825" t="s">
        <v>1378</v>
      </c>
      <c r="D636" s="3844" t="s">
        <v>194</v>
      </c>
      <c r="E636" s="3844" t="s">
        <v>152</v>
      </c>
      <c r="F636" s="3844" t="s">
        <v>152</v>
      </c>
      <c r="G636" s="3867" t="s">
        <v>210</v>
      </c>
      <c r="H636" s="3933">
        <v>5</v>
      </c>
      <c r="I636" s="3847" t="s">
        <v>484</v>
      </c>
      <c r="J636" s="3854" t="s">
        <v>485</v>
      </c>
      <c r="K636" s="3986" t="s">
        <v>1381</v>
      </c>
      <c r="L636" s="3894" t="s">
        <v>133</v>
      </c>
      <c r="M636" s="3829">
        <v>5.7</v>
      </c>
    </row>
    <row r="637" spans="1:13" ht="37.5" customHeight="1">
      <c r="A637" s="3823" t="s">
        <v>183</v>
      </c>
      <c r="B637" s="4448" t="s">
        <v>1380</v>
      </c>
      <c r="C637" s="3825" t="s">
        <v>1378</v>
      </c>
      <c r="D637" s="3831"/>
      <c r="E637" s="3831" t="s">
        <v>152</v>
      </c>
      <c r="F637" s="3831" t="s">
        <v>152</v>
      </c>
      <c r="G637" s="3886" t="s">
        <v>210</v>
      </c>
      <c r="H637" s="3946">
        <v>5</v>
      </c>
      <c r="I637" s="3834" t="s">
        <v>484</v>
      </c>
      <c r="J637" s="3947" t="s">
        <v>485</v>
      </c>
      <c r="K637" s="3986" t="s">
        <v>1382</v>
      </c>
      <c r="L637" s="3894" t="s">
        <v>133</v>
      </c>
      <c r="M637" s="3829">
        <v>9.1</v>
      </c>
    </row>
    <row r="638" spans="1:13" ht="37.5" customHeight="1">
      <c r="A638" s="3823" t="s">
        <v>306</v>
      </c>
      <c r="B638" s="4450" t="s">
        <v>1383</v>
      </c>
      <c r="C638" s="3825" t="s">
        <v>1384</v>
      </c>
      <c r="D638" s="4276" t="s">
        <v>710</v>
      </c>
      <c r="E638" s="3836"/>
      <c r="F638" s="3836"/>
      <c r="G638" s="3827"/>
      <c r="H638" s="3829"/>
      <c r="I638" s="3837" t="s">
        <v>153</v>
      </c>
      <c r="J638" s="3828" t="s">
        <v>711</v>
      </c>
      <c r="K638" s="3843" t="s">
        <v>309</v>
      </c>
      <c r="L638" s="3894" t="s">
        <v>133</v>
      </c>
      <c r="M638" s="3829">
        <v>1.6</v>
      </c>
    </row>
    <row r="639" spans="1:13" ht="37.5" customHeight="1">
      <c r="A639" s="3823" t="s">
        <v>207</v>
      </c>
      <c r="B639" s="4450" t="s">
        <v>1385</v>
      </c>
      <c r="C639" s="4273" t="s">
        <v>1386</v>
      </c>
      <c r="D639" s="3836" t="s">
        <v>367</v>
      </c>
      <c r="E639" s="3908"/>
      <c r="F639" s="3836"/>
      <c r="G639" s="3827"/>
      <c r="H639" s="3829"/>
      <c r="I639" s="3837" t="s">
        <v>368</v>
      </c>
      <c r="J639" s="3828" t="s">
        <v>513</v>
      </c>
      <c r="K639" s="3843"/>
      <c r="L639" s="3894"/>
      <c r="M639" s="3829"/>
    </row>
    <row r="640" spans="1:13" ht="37.5" customHeight="1">
      <c r="A640" s="3823" t="s">
        <v>290</v>
      </c>
      <c r="B640" s="3824" t="s">
        <v>1387</v>
      </c>
      <c r="C640" s="4273" t="s">
        <v>1388</v>
      </c>
      <c r="D640" s="3826" t="s">
        <v>867</v>
      </c>
      <c r="E640" s="3899"/>
      <c r="F640" s="4448"/>
      <c r="G640" s="3827"/>
      <c r="H640" s="3829">
        <v>29</v>
      </c>
      <c r="I640" s="3828" t="s">
        <v>457</v>
      </c>
      <c r="J640" s="3828" t="s">
        <v>1389</v>
      </c>
      <c r="K640" s="3843" t="s">
        <v>1390</v>
      </c>
      <c r="L640" s="3894"/>
      <c r="M640" s="3829">
        <v>9.4</v>
      </c>
    </row>
    <row r="641" spans="1:13" ht="37.5" customHeight="1">
      <c r="A641" s="3823" t="s">
        <v>134</v>
      </c>
      <c r="B641" s="3824" t="s">
        <v>1387</v>
      </c>
      <c r="C641" s="3825" t="s">
        <v>1388</v>
      </c>
      <c r="D641" s="4274" t="s">
        <v>867</v>
      </c>
      <c r="E641" s="4282"/>
      <c r="F641" s="4546"/>
      <c r="G641" s="3987"/>
      <c r="H641" s="3988">
        <v>35</v>
      </c>
      <c r="I641" s="3989" t="s">
        <v>457</v>
      </c>
      <c r="J641" s="3989" t="s">
        <v>1389</v>
      </c>
      <c r="K641" s="3863" t="s">
        <v>1391</v>
      </c>
      <c r="L641" s="3894"/>
      <c r="M641" s="3829">
        <v>1.6</v>
      </c>
    </row>
    <row r="642" spans="1:13" ht="37.5" customHeight="1">
      <c r="A642" s="3823" t="s">
        <v>377</v>
      </c>
      <c r="B642" s="3824" t="s">
        <v>1392</v>
      </c>
      <c r="C642" s="3825" t="s">
        <v>1393</v>
      </c>
      <c r="D642" s="3904" t="s">
        <v>165</v>
      </c>
      <c r="E642" s="3904"/>
      <c r="F642" s="4449"/>
      <c r="G642" s="3867"/>
      <c r="H642" s="3846">
        <v>33</v>
      </c>
      <c r="I642" s="3854" t="s">
        <v>329</v>
      </c>
      <c r="J642" s="3854" t="s">
        <v>330</v>
      </c>
      <c r="K642" s="3863" t="s">
        <v>301</v>
      </c>
      <c r="L642" s="3894" t="s">
        <v>133</v>
      </c>
      <c r="M642" s="3829">
        <v>1.6</v>
      </c>
    </row>
    <row r="643" spans="1:13" ht="37.5" customHeight="1">
      <c r="A643" s="3823" t="s">
        <v>306</v>
      </c>
      <c r="B643" s="4450" t="s">
        <v>1394</v>
      </c>
      <c r="C643" s="3825" t="s">
        <v>1395</v>
      </c>
      <c r="D643" s="3844"/>
      <c r="E643" s="3920"/>
      <c r="F643" s="3844"/>
      <c r="G643" s="3867"/>
      <c r="H643" s="3846">
        <v>34</v>
      </c>
      <c r="I643" s="3847" t="s">
        <v>153</v>
      </c>
      <c r="J643" s="3854" t="s">
        <v>254</v>
      </c>
      <c r="K643" s="3843" t="s">
        <v>309</v>
      </c>
      <c r="L643" s="3894" t="s">
        <v>133</v>
      </c>
      <c r="M643" s="3829">
        <v>1.6</v>
      </c>
    </row>
    <row r="644" spans="1:13" ht="37.5" customHeight="1">
      <c r="A644" s="3823" t="s">
        <v>149</v>
      </c>
      <c r="B644" s="4450" t="s">
        <v>1394</v>
      </c>
      <c r="C644" s="3825" t="s">
        <v>1395</v>
      </c>
      <c r="D644" s="3817"/>
      <c r="E644" s="3836"/>
      <c r="F644" s="3836"/>
      <c r="G644" s="3827"/>
      <c r="H644" s="3829">
        <v>36</v>
      </c>
      <c r="I644" s="3837" t="s">
        <v>153</v>
      </c>
      <c r="J644" s="3828" t="s">
        <v>254</v>
      </c>
      <c r="K644" s="3828"/>
      <c r="L644" s="3894" t="s">
        <v>133</v>
      </c>
      <c r="M644" s="3829">
        <v>1.6</v>
      </c>
    </row>
    <row r="645" spans="1:13" ht="101.25" customHeight="1">
      <c r="A645" s="3823" t="s">
        <v>542</v>
      </c>
      <c r="B645" s="4453" t="s">
        <v>1396</v>
      </c>
      <c r="C645" s="4455" t="s">
        <v>1397</v>
      </c>
      <c r="D645" s="4457" t="s">
        <v>928</v>
      </c>
      <c r="E645" s="4449"/>
      <c r="F645" s="4449"/>
      <c r="G645" s="4449"/>
      <c r="H645" s="4525">
        <v>30</v>
      </c>
      <c r="I645" s="4483" t="s">
        <v>351</v>
      </c>
      <c r="J645" s="4483" t="s">
        <v>544</v>
      </c>
      <c r="K645" s="3863" t="s">
        <v>545</v>
      </c>
      <c r="L645" s="3894"/>
      <c r="M645" s="3829">
        <v>1.6</v>
      </c>
    </row>
    <row r="646" spans="1:13" ht="37.5" customHeight="1">
      <c r="A646" s="3823" t="s">
        <v>193</v>
      </c>
      <c r="B646" s="4453" t="s">
        <v>1396</v>
      </c>
      <c r="C646" s="4455" t="s">
        <v>1397</v>
      </c>
      <c r="D646" s="3867" t="s">
        <v>194</v>
      </c>
      <c r="E646" s="4449" t="s">
        <v>928</v>
      </c>
      <c r="F646" s="4449"/>
      <c r="G646" s="4449"/>
      <c r="H646" s="4525"/>
      <c r="I646" s="4483" t="s">
        <v>351</v>
      </c>
      <c r="J646" s="4483" t="s">
        <v>544</v>
      </c>
      <c r="K646" s="3863" t="s">
        <v>545</v>
      </c>
      <c r="L646" s="3894"/>
      <c r="M646" s="3829">
        <v>1.6</v>
      </c>
    </row>
    <row r="647" spans="1:13" ht="90.75" customHeight="1">
      <c r="A647" s="3874" t="s">
        <v>354</v>
      </c>
      <c r="B647" s="4453" t="s">
        <v>1396</v>
      </c>
      <c r="C647" s="4455" t="s">
        <v>1397</v>
      </c>
      <c r="D647" s="4449" t="s">
        <v>928</v>
      </c>
      <c r="E647" s="4449"/>
      <c r="F647" s="4449"/>
      <c r="G647" s="4449"/>
      <c r="H647" s="4525"/>
      <c r="I647" s="4483" t="s">
        <v>351</v>
      </c>
      <c r="J647" s="4483" t="s">
        <v>544</v>
      </c>
      <c r="K647" s="3863" t="s">
        <v>545</v>
      </c>
      <c r="L647" s="3894"/>
      <c r="M647" s="3829">
        <v>5.8</v>
      </c>
    </row>
    <row r="648" spans="1:13" ht="90.75" customHeight="1">
      <c r="A648" s="3874" t="s">
        <v>356</v>
      </c>
      <c r="B648" s="4453" t="s">
        <v>1396</v>
      </c>
      <c r="C648" s="4455" t="s">
        <v>1397</v>
      </c>
      <c r="D648" s="4448" t="s">
        <v>194</v>
      </c>
      <c r="E648" s="4448"/>
      <c r="F648" s="4448"/>
      <c r="G648" s="4448"/>
      <c r="H648" s="4533">
        <v>27</v>
      </c>
      <c r="I648" s="4454" t="s">
        <v>351</v>
      </c>
      <c r="J648" s="4454" t="s">
        <v>544</v>
      </c>
      <c r="K648" s="3863"/>
      <c r="L648" s="3894"/>
      <c r="M648" s="3829">
        <v>10.8</v>
      </c>
    </row>
    <row r="649" spans="1:13" ht="90.75" customHeight="1">
      <c r="A649" s="4184" t="s">
        <v>191</v>
      </c>
      <c r="B649" s="4453" t="s">
        <v>1396</v>
      </c>
      <c r="C649" s="4455" t="s">
        <v>1397</v>
      </c>
      <c r="D649" s="4449" t="s">
        <v>194</v>
      </c>
      <c r="E649" s="4449"/>
      <c r="F649" s="4449"/>
      <c r="G649" s="4449"/>
      <c r="H649" s="4547">
        <v>27</v>
      </c>
      <c r="I649" s="4483" t="s">
        <v>351</v>
      </c>
      <c r="J649" s="4483" t="s">
        <v>544</v>
      </c>
      <c r="K649" s="3863"/>
      <c r="L649" s="3894"/>
      <c r="M649" s="3829">
        <v>10.8</v>
      </c>
    </row>
    <row r="650" spans="1:13" ht="90.75" customHeight="1">
      <c r="A650" s="4327" t="s">
        <v>182</v>
      </c>
      <c r="B650" s="4453" t="s">
        <v>1396</v>
      </c>
      <c r="C650" s="4455" t="s">
        <v>1397</v>
      </c>
      <c r="D650" s="4448" t="s">
        <v>194</v>
      </c>
      <c r="E650" s="4448"/>
      <c r="F650" s="4448"/>
      <c r="G650" s="4448"/>
      <c r="H650" s="4533">
        <v>32</v>
      </c>
      <c r="I650" s="4454" t="s">
        <v>351</v>
      </c>
      <c r="J650" s="4454" t="s">
        <v>544</v>
      </c>
      <c r="K650" s="3863"/>
      <c r="L650" s="3894"/>
      <c r="M650" s="3829"/>
    </row>
    <row r="651" spans="1:13" ht="37.5" customHeight="1">
      <c r="A651" s="3823" t="s">
        <v>183</v>
      </c>
      <c r="B651" s="3824" t="s">
        <v>1398</v>
      </c>
      <c r="C651" s="3825" t="s">
        <v>1399</v>
      </c>
      <c r="D651" s="3866" t="s">
        <v>429</v>
      </c>
      <c r="E651" s="3867"/>
      <c r="F651" s="4449"/>
      <c r="G651" s="3867"/>
      <c r="H651" s="3933">
        <v>43</v>
      </c>
      <c r="I651" s="3854" t="s">
        <v>431</v>
      </c>
      <c r="J651" s="3854" t="s">
        <v>432</v>
      </c>
      <c r="K651" s="3828" t="s">
        <v>1400</v>
      </c>
      <c r="L651" s="3894"/>
      <c r="M651" s="3829">
        <v>1.6</v>
      </c>
    </row>
    <row r="652" spans="1:13" ht="45.75" customHeight="1">
      <c r="A652" s="3823" t="s">
        <v>183</v>
      </c>
      <c r="B652" s="3824" t="s">
        <v>1398</v>
      </c>
      <c r="C652" s="3901" t="s">
        <v>1399</v>
      </c>
      <c r="D652" s="3903" t="s">
        <v>1168</v>
      </c>
      <c r="E652" s="3904"/>
      <c r="F652" s="4478"/>
      <c r="G652" s="3845"/>
      <c r="H652" s="3846">
        <v>43</v>
      </c>
      <c r="I652" s="3905" t="s">
        <v>431</v>
      </c>
      <c r="J652" s="3848" t="s">
        <v>432</v>
      </c>
      <c r="K652" s="3828" t="s">
        <v>1401</v>
      </c>
      <c r="L652" s="3822"/>
      <c r="M652" s="3829">
        <v>1.6</v>
      </c>
    </row>
    <row r="653" spans="1:13" ht="62.25" customHeight="1">
      <c r="A653" s="3885" t="s">
        <v>434</v>
      </c>
      <c r="B653" s="3824" t="s">
        <v>1398</v>
      </c>
      <c r="C653" s="3825" t="s">
        <v>1399</v>
      </c>
      <c r="D653" s="3844" t="s">
        <v>429</v>
      </c>
      <c r="E653" s="3867"/>
      <c r="F653" s="4449"/>
      <c r="G653" s="3845"/>
      <c r="H653" s="3846">
        <v>40</v>
      </c>
      <c r="I653" s="3854" t="s">
        <v>431</v>
      </c>
      <c r="J653" s="3848" t="s">
        <v>432</v>
      </c>
      <c r="K653" s="3828" t="s">
        <v>1402</v>
      </c>
      <c r="L653" s="3822"/>
      <c r="M653" s="3829">
        <v>1.6</v>
      </c>
    </row>
    <row r="654" spans="1:13" ht="62.25" customHeight="1">
      <c r="A654" s="3885" t="s">
        <v>434</v>
      </c>
      <c r="B654" s="3824" t="s">
        <v>1398</v>
      </c>
      <c r="C654" s="3825" t="s">
        <v>1399</v>
      </c>
      <c r="D654" s="3836" t="s">
        <v>1168</v>
      </c>
      <c r="E654" s="3827"/>
      <c r="F654" s="4448"/>
      <c r="G654" s="3818"/>
      <c r="H654" s="3819">
        <v>40</v>
      </c>
      <c r="I654" s="3828" t="s">
        <v>431</v>
      </c>
      <c r="J654" s="3821" t="s">
        <v>432</v>
      </c>
      <c r="K654" s="3828" t="s">
        <v>1403</v>
      </c>
      <c r="L654" s="3822"/>
      <c r="M654" s="3829">
        <v>1.6</v>
      </c>
    </row>
    <row r="655" spans="1:13" ht="62.25" customHeight="1">
      <c r="A655" s="3823" t="s">
        <v>203</v>
      </c>
      <c r="B655" s="4450" t="s">
        <v>367</v>
      </c>
      <c r="C655" s="3901" t="s">
        <v>1404</v>
      </c>
      <c r="D655" s="3920"/>
      <c r="E655" s="3920" t="s">
        <v>210</v>
      </c>
      <c r="F655" s="3920" t="s">
        <v>210</v>
      </c>
      <c r="G655" s="3845"/>
      <c r="H655" s="3846">
        <v>32</v>
      </c>
      <c r="I655" s="3910" t="s">
        <v>281</v>
      </c>
      <c r="J655" s="3848" t="s">
        <v>282</v>
      </c>
      <c r="K655" s="3828"/>
      <c r="L655" s="3822" t="s">
        <v>133</v>
      </c>
      <c r="M655" s="3829">
        <v>1.6</v>
      </c>
    </row>
    <row r="656" spans="1:13" ht="62.25" customHeight="1">
      <c r="A656" s="3823" t="s">
        <v>193</v>
      </c>
      <c r="B656" s="4450" t="s">
        <v>367</v>
      </c>
      <c r="C656" s="3825" t="s">
        <v>1404</v>
      </c>
      <c r="D656" s="3844"/>
      <c r="E656" s="3844" t="s">
        <v>210</v>
      </c>
      <c r="F656" s="3844" t="s">
        <v>210</v>
      </c>
      <c r="G656" s="3867"/>
      <c r="H656" s="3933">
        <v>32</v>
      </c>
      <c r="I656" s="3847" t="s">
        <v>281</v>
      </c>
      <c r="J656" s="3854" t="s">
        <v>282</v>
      </c>
      <c r="K656" s="3828"/>
      <c r="L656" s="3894" t="s">
        <v>133</v>
      </c>
      <c r="M656" s="3829">
        <v>1.6</v>
      </c>
    </row>
    <row r="657" spans="1:13" ht="45.75" customHeight="1">
      <c r="A657" s="3823" t="s">
        <v>207</v>
      </c>
      <c r="B657" s="4450" t="s">
        <v>367</v>
      </c>
      <c r="C657" s="3857" t="s">
        <v>1404</v>
      </c>
      <c r="D657" s="3881"/>
      <c r="E657" s="3881" t="s">
        <v>210</v>
      </c>
      <c r="F657" s="3881" t="s">
        <v>210</v>
      </c>
      <c r="G657" s="3818"/>
      <c r="H657" s="3819">
        <v>32</v>
      </c>
      <c r="I657" s="3860" t="s">
        <v>281</v>
      </c>
      <c r="J657" s="3821" t="s">
        <v>282</v>
      </c>
      <c r="K657" s="3828"/>
      <c r="L657" s="3822" t="s">
        <v>133</v>
      </c>
      <c r="M657" s="3829">
        <v>3.9</v>
      </c>
    </row>
    <row r="658" spans="1:13" ht="45.75" customHeight="1">
      <c r="A658" s="4410" t="s">
        <v>530</v>
      </c>
      <c r="B658" s="4409" t="s">
        <v>1405</v>
      </c>
      <c r="C658" s="4411" t="s">
        <v>1406</v>
      </c>
      <c r="D658" s="4409" t="s">
        <v>165</v>
      </c>
      <c r="E658" s="4409" t="s">
        <v>517</v>
      </c>
      <c r="F658" s="4409"/>
      <c r="G658" s="4409"/>
      <c r="H658" s="4411">
        <v>46</v>
      </c>
      <c r="I658" s="4412" t="s">
        <v>418</v>
      </c>
      <c r="J658" s="4412" t="s">
        <v>428</v>
      </c>
      <c r="K658" s="4412" t="s">
        <v>1135</v>
      </c>
      <c r="L658" s="4413"/>
      <c r="M658" s="4411"/>
    </row>
    <row r="659" spans="1:13" ht="45.75" customHeight="1">
      <c r="A659" s="3990"/>
      <c r="B659" s="3991"/>
      <c r="C659" s="3992"/>
      <c r="D659" s="3991"/>
      <c r="E659" s="3993"/>
      <c r="F659" s="3993"/>
      <c r="G659" s="3993"/>
      <c r="H659" s="3994"/>
      <c r="I659" s="3995"/>
      <c r="J659" s="3995"/>
      <c r="K659" s="3996"/>
      <c r="L659" s="3997"/>
      <c r="M659" s="3994"/>
    </row>
    <row r="660" spans="1:13" ht="45.75" customHeight="1">
      <c r="A660" s="3990"/>
      <c r="B660" s="3991"/>
      <c r="C660" s="3992"/>
      <c r="D660" s="3991"/>
      <c r="E660" s="3993"/>
      <c r="F660" s="3993"/>
      <c r="G660" s="3993"/>
      <c r="H660" s="3994"/>
      <c r="I660" s="3995"/>
      <c r="J660" s="3995"/>
      <c r="K660" s="3996"/>
      <c r="L660" s="3997"/>
      <c r="M660" s="3994"/>
    </row>
    <row r="661" spans="1:13" ht="45.75" customHeight="1">
      <c r="A661" s="3990"/>
      <c r="B661" s="3991"/>
      <c r="C661" s="3992"/>
      <c r="D661" s="3991"/>
      <c r="E661" s="3993"/>
      <c r="F661" s="3993"/>
      <c r="G661" s="3993"/>
      <c r="H661" s="3994"/>
      <c r="I661" s="3995"/>
      <c r="J661" s="3995"/>
      <c r="K661" s="3996"/>
      <c r="L661" s="3997"/>
      <c r="M661" s="3994"/>
    </row>
    <row r="662" spans="1:13" ht="45.75" customHeight="1">
      <c r="A662" s="3990"/>
      <c r="B662" s="3991"/>
      <c r="C662" s="3992"/>
      <c r="D662" s="3991"/>
      <c r="E662" s="3993"/>
      <c r="F662" s="3993"/>
      <c r="G662" s="3993"/>
      <c r="H662" s="3994"/>
      <c r="I662" s="3995"/>
      <c r="J662" s="3995"/>
      <c r="K662" s="3996"/>
      <c r="L662" s="3997"/>
      <c r="M662" s="3994"/>
    </row>
    <row r="663" spans="1:13" ht="45.75" customHeight="1">
      <c r="A663" s="3990"/>
      <c r="B663" s="3991"/>
      <c r="C663" s="3992"/>
      <c r="D663" s="3991"/>
      <c r="E663" s="3993"/>
      <c r="F663" s="3993"/>
      <c r="G663" s="3993"/>
      <c r="H663" s="3994"/>
      <c r="I663" s="3995"/>
      <c r="J663" s="3995"/>
      <c r="K663" s="3996"/>
      <c r="L663" s="3997"/>
      <c r="M663" s="3994"/>
    </row>
    <row r="664" spans="1:13" ht="45.75" customHeight="1">
      <c r="A664" s="3990"/>
      <c r="B664" s="3991"/>
      <c r="C664" s="3992"/>
      <c r="D664" s="3991"/>
      <c r="E664" s="3993"/>
      <c r="F664" s="3993"/>
      <c r="G664" s="3993"/>
      <c r="H664" s="3994"/>
      <c r="I664" s="3995"/>
      <c r="J664" s="3995"/>
      <c r="K664" s="3996"/>
      <c r="L664" s="3997"/>
      <c r="M664" s="3994"/>
    </row>
    <row r="665" spans="1:13" ht="45.75" customHeight="1">
      <c r="A665" s="3990"/>
      <c r="B665" s="3991"/>
      <c r="C665" s="3992"/>
      <c r="D665" s="3991"/>
      <c r="E665" s="3993"/>
      <c r="F665" s="3993"/>
      <c r="G665" s="3993"/>
      <c r="H665" s="3994"/>
      <c r="I665" s="3995"/>
      <c r="J665" s="3995"/>
      <c r="K665" s="3996"/>
      <c r="L665" s="3997"/>
      <c r="M665" s="3994"/>
    </row>
    <row r="666" spans="1:13" ht="45.75" customHeight="1">
      <c r="A666" s="3990"/>
      <c r="B666" s="3991"/>
      <c r="C666" s="3992"/>
      <c r="D666" s="3991"/>
      <c r="E666" s="3993"/>
      <c r="F666" s="3993"/>
      <c r="G666" s="3993"/>
      <c r="H666" s="3994"/>
      <c r="I666" s="3995"/>
      <c r="J666" s="3995"/>
      <c r="K666" s="3996"/>
      <c r="L666" s="3997"/>
      <c r="M666" s="3994"/>
    </row>
    <row r="667" spans="1:13" ht="45.75" customHeight="1">
      <c r="A667" s="3990"/>
      <c r="B667" s="3991"/>
      <c r="C667" s="3992"/>
      <c r="D667" s="3991"/>
      <c r="E667" s="3993"/>
      <c r="F667" s="3993"/>
      <c r="G667" s="3993"/>
      <c r="H667" s="3994"/>
      <c r="I667" s="3995"/>
      <c r="J667" s="3995"/>
      <c r="K667" s="3996"/>
      <c r="L667" s="3997"/>
      <c r="M667" s="3994"/>
    </row>
    <row r="668" spans="1:13" ht="45.75" customHeight="1">
      <c r="A668" s="3990"/>
      <c r="B668" s="3991"/>
      <c r="C668" s="3992"/>
      <c r="D668" s="3991"/>
      <c r="E668" s="3993"/>
      <c r="F668" s="3993"/>
      <c r="G668" s="3993"/>
      <c r="H668" s="3994"/>
      <c r="I668" s="3995"/>
      <c r="J668" s="3995"/>
      <c r="K668" s="3996"/>
      <c r="L668" s="3997"/>
      <c r="M668" s="3994"/>
    </row>
    <row r="669" spans="1:13" ht="45.75" customHeight="1">
      <c r="A669" s="3990"/>
      <c r="B669" s="3991"/>
      <c r="C669" s="3992"/>
      <c r="D669" s="3991"/>
      <c r="E669" s="3993"/>
      <c r="F669" s="3993"/>
      <c r="G669" s="3993"/>
      <c r="H669" s="3994"/>
      <c r="I669" s="3995"/>
      <c r="J669" s="3995"/>
      <c r="K669" s="3996"/>
      <c r="L669" s="3997"/>
      <c r="M669" s="3994"/>
    </row>
    <row r="670" spans="1:13" ht="45.75" customHeight="1">
      <c r="A670" s="3990"/>
      <c r="B670" s="3991"/>
      <c r="C670" s="3992"/>
      <c r="D670" s="3991"/>
      <c r="E670" s="3993"/>
      <c r="F670" s="3993"/>
      <c r="G670" s="3993"/>
      <c r="H670" s="3994"/>
      <c r="I670" s="3995"/>
      <c r="J670" s="3995"/>
      <c r="K670" s="3996"/>
      <c r="L670" s="3997"/>
      <c r="M670" s="3994"/>
    </row>
    <row r="671" spans="1:13" ht="45.75" customHeight="1">
      <c r="A671" s="3990"/>
      <c r="B671" s="3991"/>
      <c r="C671" s="3992"/>
      <c r="D671" s="3991"/>
      <c r="E671" s="3993"/>
      <c r="F671" s="3993"/>
      <c r="G671" s="3993"/>
      <c r="H671" s="3994"/>
      <c r="I671" s="3995"/>
      <c r="J671" s="3995"/>
      <c r="K671" s="3996"/>
      <c r="L671" s="3997"/>
      <c r="M671" s="3994"/>
    </row>
    <row r="672" spans="1:13" ht="45.75" customHeight="1">
      <c r="A672" s="3990"/>
      <c r="B672" s="3991"/>
      <c r="C672" s="3992"/>
      <c r="D672" s="3991"/>
      <c r="E672" s="3993"/>
      <c r="F672" s="3993"/>
      <c r="G672" s="3993"/>
      <c r="H672" s="3994"/>
      <c r="I672" s="3995"/>
      <c r="J672" s="3995"/>
      <c r="K672" s="3996"/>
      <c r="L672" s="3997"/>
      <c r="M672" s="3994"/>
    </row>
    <row r="673" spans="1:13" ht="45.75" customHeight="1">
      <c r="A673" s="3990"/>
      <c r="B673" s="3991"/>
      <c r="C673" s="3992"/>
      <c r="D673" s="3991"/>
      <c r="E673" s="3993"/>
      <c r="F673" s="3993"/>
      <c r="G673" s="3993"/>
      <c r="H673" s="3994"/>
      <c r="I673" s="3995"/>
      <c r="J673" s="3995"/>
      <c r="K673" s="3996"/>
      <c r="L673" s="3997"/>
      <c r="M673" s="3994"/>
    </row>
    <row r="674" spans="1:13" ht="45.75" customHeight="1">
      <c r="A674" s="3990"/>
      <c r="B674" s="3991"/>
      <c r="C674" s="3992"/>
      <c r="D674" s="3991"/>
      <c r="E674" s="3993"/>
      <c r="F674" s="3993"/>
      <c r="G674" s="3993"/>
      <c r="H674" s="3994"/>
      <c r="I674" s="3995"/>
      <c r="J674" s="3995"/>
      <c r="K674" s="3996"/>
      <c r="L674" s="3997"/>
      <c r="M674" s="3994"/>
    </row>
    <row r="675" spans="1:13" ht="45.75" customHeight="1">
      <c r="A675" s="3990"/>
      <c r="B675" s="3991"/>
      <c r="C675" s="3992"/>
      <c r="D675" s="3991"/>
      <c r="E675" s="3993"/>
      <c r="F675" s="3993"/>
      <c r="G675" s="3993"/>
      <c r="H675" s="3994"/>
      <c r="I675" s="3995"/>
      <c r="J675" s="3995"/>
      <c r="K675" s="3996"/>
      <c r="L675" s="3997"/>
      <c r="M675" s="3994"/>
    </row>
    <row r="676" spans="1:13" ht="45.75" customHeight="1">
      <c r="A676" s="3990"/>
      <c r="B676" s="3991"/>
      <c r="C676" s="3992"/>
      <c r="D676" s="3991"/>
      <c r="E676" s="3993"/>
      <c r="F676" s="3993"/>
      <c r="G676" s="3993"/>
      <c r="H676" s="3994"/>
      <c r="I676" s="3995"/>
      <c r="J676" s="3995"/>
      <c r="K676" s="3996"/>
      <c r="L676" s="3997"/>
      <c r="M676" s="3994"/>
    </row>
    <row r="677" spans="1:13" ht="45.75" customHeight="1">
      <c r="A677" s="3990"/>
      <c r="B677" s="3991"/>
      <c r="C677" s="3992"/>
      <c r="D677" s="3991"/>
      <c r="E677" s="3993"/>
      <c r="F677" s="3993"/>
      <c r="G677" s="3993"/>
      <c r="H677" s="3994"/>
      <c r="I677" s="3995"/>
      <c r="J677" s="3995"/>
      <c r="K677" s="3996"/>
      <c r="L677" s="3997"/>
      <c r="M677" s="3994"/>
    </row>
    <row r="678" spans="1:13" ht="45.75" customHeight="1">
      <c r="A678" s="3990"/>
      <c r="B678" s="3991"/>
      <c r="C678" s="3992"/>
      <c r="D678" s="3991"/>
      <c r="E678" s="3993"/>
      <c r="F678" s="3993"/>
      <c r="G678" s="3993"/>
      <c r="H678" s="3994"/>
      <c r="I678" s="3995"/>
      <c r="J678" s="3995"/>
      <c r="K678" s="3996"/>
      <c r="L678" s="3997"/>
      <c r="M678" s="3994"/>
    </row>
    <row r="679" spans="1:13" ht="45.75" customHeight="1">
      <c r="A679" s="3990"/>
      <c r="B679" s="3991"/>
      <c r="C679" s="3992"/>
      <c r="D679" s="3991"/>
      <c r="E679" s="3993"/>
      <c r="F679" s="3993"/>
      <c r="G679" s="3993"/>
      <c r="H679" s="3994"/>
      <c r="I679" s="3995"/>
      <c r="J679" s="3995"/>
      <c r="K679" s="3996"/>
      <c r="L679" s="3997"/>
      <c r="M679" s="3994"/>
    </row>
    <row r="680" spans="1:13" ht="45.75" customHeight="1">
      <c r="A680" s="3990"/>
      <c r="B680" s="3991"/>
      <c r="C680" s="3992"/>
      <c r="D680" s="3991"/>
      <c r="E680" s="3993"/>
      <c r="F680" s="3993"/>
      <c r="G680" s="3993"/>
      <c r="H680" s="3994"/>
      <c r="I680" s="3995"/>
      <c r="J680" s="3995"/>
      <c r="K680" s="3996"/>
      <c r="L680" s="3997"/>
      <c r="M680" s="3994"/>
    </row>
    <row r="681" spans="1:13" ht="45.75" customHeight="1">
      <c r="A681" s="3990"/>
      <c r="B681" s="3991"/>
      <c r="C681" s="3992"/>
      <c r="D681" s="3991"/>
      <c r="E681" s="3993"/>
      <c r="F681" s="3993"/>
      <c r="G681" s="3993"/>
      <c r="H681" s="3994"/>
      <c r="I681" s="3995"/>
      <c r="J681" s="3995"/>
      <c r="K681" s="3996"/>
      <c r="L681" s="3997"/>
      <c r="M681" s="3994"/>
    </row>
    <row r="682" spans="1:13" ht="45.75" customHeight="1">
      <c r="A682" s="3990"/>
      <c r="B682" s="3991"/>
      <c r="C682" s="3992"/>
      <c r="D682" s="3991"/>
      <c r="E682" s="3993"/>
      <c r="F682" s="3993"/>
      <c r="G682" s="3993"/>
      <c r="H682" s="3994"/>
      <c r="I682" s="3995"/>
      <c r="J682" s="3995"/>
      <c r="K682" s="3996"/>
      <c r="L682" s="3997"/>
      <c r="M682" s="3994"/>
    </row>
    <row r="683" spans="1:13" ht="45.75" customHeight="1">
      <c r="A683" s="3990"/>
      <c r="B683" s="3991"/>
      <c r="C683" s="3992"/>
      <c r="D683" s="3991"/>
      <c r="E683" s="3993"/>
      <c r="F683" s="3993"/>
      <c r="G683" s="3993"/>
      <c r="H683" s="3994"/>
      <c r="I683" s="3995"/>
      <c r="J683" s="3995"/>
      <c r="K683" s="3996"/>
      <c r="L683" s="3997"/>
      <c r="M683" s="3994"/>
    </row>
    <row r="684" spans="1:13" ht="45.75" customHeight="1">
      <c r="A684" s="3990"/>
      <c r="B684" s="3991"/>
      <c r="C684" s="3992"/>
      <c r="D684" s="3991"/>
      <c r="E684" s="3993"/>
      <c r="F684" s="3993"/>
      <c r="G684" s="3993"/>
      <c r="H684" s="3994"/>
      <c r="I684" s="3995"/>
      <c r="J684" s="3995"/>
      <c r="K684" s="3996"/>
      <c r="L684" s="3997"/>
      <c r="M684" s="3994"/>
    </row>
    <row r="685" spans="1:13" ht="45.75" customHeight="1">
      <c r="A685" s="3990"/>
      <c r="B685" s="3991"/>
      <c r="C685" s="3992"/>
      <c r="D685" s="3991"/>
      <c r="E685" s="3993"/>
      <c r="F685" s="3993"/>
      <c r="G685" s="3993"/>
      <c r="H685" s="3994"/>
      <c r="I685" s="3995"/>
      <c r="J685" s="3995"/>
      <c r="K685" s="3996"/>
      <c r="L685" s="3997"/>
      <c r="M685" s="3994"/>
    </row>
    <row r="686" spans="1:13" ht="45.75" customHeight="1">
      <c r="A686" s="3990"/>
      <c r="B686" s="3991"/>
      <c r="C686" s="3992"/>
      <c r="D686" s="3991"/>
      <c r="E686" s="3993"/>
      <c r="F686" s="3993"/>
      <c r="G686" s="3993"/>
      <c r="H686" s="3994"/>
      <c r="I686" s="3995"/>
      <c r="J686" s="3995"/>
      <c r="K686" s="3996"/>
      <c r="L686" s="3997"/>
      <c r="M686" s="3994"/>
    </row>
    <row r="687" spans="1:13" ht="45.75" customHeight="1">
      <c r="A687" s="3990"/>
      <c r="B687" s="3991"/>
      <c r="C687" s="3992"/>
      <c r="D687" s="3991"/>
      <c r="E687" s="3993"/>
      <c r="F687" s="3993"/>
      <c r="G687" s="3993"/>
      <c r="H687" s="3994"/>
      <c r="I687" s="3995"/>
      <c r="J687" s="3995"/>
      <c r="K687" s="3996"/>
      <c r="L687" s="3997"/>
      <c r="M687" s="3994"/>
    </row>
    <row r="688" spans="1:13" ht="45.75" customHeight="1">
      <c r="A688" s="3990"/>
      <c r="B688" s="3991"/>
      <c r="C688" s="3992"/>
      <c r="D688" s="3991"/>
      <c r="E688" s="3993"/>
      <c r="F688" s="3993"/>
      <c r="G688" s="3993"/>
      <c r="H688" s="3994"/>
      <c r="I688" s="3995"/>
      <c r="J688" s="3995"/>
      <c r="K688" s="3996"/>
      <c r="L688" s="3997"/>
      <c r="M688" s="3994"/>
    </row>
    <row r="689" spans="1:13" ht="45.75" customHeight="1">
      <c r="A689" s="3990"/>
      <c r="B689" s="3991"/>
      <c r="C689" s="3992"/>
      <c r="D689" s="3991"/>
      <c r="E689" s="3993"/>
      <c r="F689" s="3993"/>
      <c r="G689" s="3993"/>
      <c r="H689" s="3994"/>
      <c r="I689" s="3995"/>
      <c r="J689" s="3995"/>
      <c r="K689" s="3996"/>
      <c r="L689" s="3997"/>
      <c r="M689" s="3994"/>
    </row>
    <row r="690" spans="1:13" ht="62.25" customHeight="1">
      <c r="A690" s="3998"/>
      <c r="B690" s="3999"/>
      <c r="C690" s="3994"/>
      <c r="D690" s="3993"/>
      <c r="E690" s="3993"/>
      <c r="F690" s="3993"/>
      <c r="G690" s="3993"/>
      <c r="H690" s="3994"/>
      <c r="I690" s="3995"/>
      <c r="J690" s="3995"/>
      <c r="K690" s="3995"/>
      <c r="L690" s="3997"/>
      <c r="M690" s="3994"/>
    </row>
    <row r="691" spans="1:13" ht="62.25" customHeight="1">
      <c r="A691" s="3998"/>
      <c r="B691" s="3993"/>
      <c r="C691" s="3994"/>
      <c r="D691" s="3993"/>
      <c r="E691" s="3993"/>
      <c r="F691" s="3993"/>
      <c r="G691" s="3993"/>
      <c r="H691" s="3994"/>
      <c r="I691" s="3995"/>
      <c r="J691" s="3995"/>
      <c r="K691" s="3995"/>
      <c r="L691" s="3997"/>
      <c r="M691" s="3994"/>
    </row>
    <row r="692" spans="1:13" ht="62.25" customHeight="1">
      <c r="A692" s="3998"/>
      <c r="B692" s="3993"/>
      <c r="C692" s="3994"/>
      <c r="D692" s="3993"/>
      <c r="E692" s="3993"/>
      <c r="F692" s="3993"/>
      <c r="G692" s="3993"/>
      <c r="H692" s="3994"/>
      <c r="I692" s="3995"/>
      <c r="J692" s="3995"/>
      <c r="K692" s="3995"/>
      <c r="L692" s="3997"/>
      <c r="M692" s="3994"/>
    </row>
    <row r="693" spans="1:13" ht="62.25" customHeight="1">
      <c r="A693" s="4000"/>
      <c r="B693" s="4001"/>
      <c r="C693" s="906"/>
      <c r="D693" s="2901"/>
      <c r="E693" s="2901"/>
      <c r="F693" s="2901"/>
      <c r="G693" s="2901"/>
      <c r="H693" s="2901"/>
      <c r="I693" s="2901"/>
      <c r="J693" s="2901"/>
      <c r="K693" s="2901"/>
      <c r="L693" s="2901"/>
      <c r="M693" s="2901"/>
    </row>
    <row r="694" spans="1:13" ht="62.25" customHeight="1">
      <c r="A694" s="4002" t="s">
        <v>1407</v>
      </c>
      <c r="B694" s="4001"/>
      <c r="C694" s="4003"/>
      <c r="D694" s="2901"/>
      <c r="E694" s="2901"/>
      <c r="F694" s="2901"/>
      <c r="G694" s="2901"/>
      <c r="H694" s="2901"/>
      <c r="I694" s="2901"/>
      <c r="J694" s="2901"/>
      <c r="K694" s="2901"/>
      <c r="L694" s="2901"/>
      <c r="M694" s="2901"/>
    </row>
    <row r="695" spans="1:13">
      <c r="A695" s="3805"/>
      <c r="B695" s="3806"/>
      <c r="C695"/>
      <c r="D695" s="3"/>
      <c r="E695" s="3"/>
      <c r="F695" s="3"/>
      <c r="G695" s="3"/>
      <c r="H695" s="3"/>
      <c r="I695" s="3"/>
      <c r="J695" s="3"/>
      <c r="K695" s="3"/>
    </row>
    <row r="696" spans="1:13" ht="15">
      <c r="A696" s="3807"/>
      <c r="B696" s="3808"/>
      <c r="C696" s="3809"/>
      <c r="D696" s="3"/>
      <c r="E696" s="3"/>
      <c r="F696" s="3"/>
      <c r="G696" s="3"/>
      <c r="H696" s="3"/>
      <c r="I696" s="3"/>
      <c r="J696" s="3"/>
      <c r="K696" s="3"/>
    </row>
    <row r="697" spans="1:13">
      <c r="A697" s="3808"/>
      <c r="B697" s="3808"/>
      <c r="C697" s="3809"/>
      <c r="D697" s="3"/>
      <c r="E697" s="3"/>
      <c r="F697" s="3"/>
      <c r="G697" s="3"/>
      <c r="H697" s="3"/>
      <c r="I697" s="3"/>
      <c r="J697" s="3"/>
      <c r="K697" s="3"/>
    </row>
    <row r="698" spans="1:13">
      <c r="A698" s="3805"/>
      <c r="B698" s="3808"/>
      <c r="C698" s="3809"/>
      <c r="D698" s="3"/>
      <c r="E698" s="3"/>
      <c r="F698" s="3"/>
      <c r="G698" s="3"/>
      <c r="H698" s="3"/>
      <c r="I698" s="3"/>
      <c r="J698" s="3"/>
      <c r="K698" s="3"/>
    </row>
    <row r="699" spans="1:13">
      <c r="A699" s="3805"/>
      <c r="B699" s="3808"/>
      <c r="C699" s="3809"/>
      <c r="D699" s="3"/>
      <c r="E699" s="3"/>
      <c r="F699" s="3"/>
      <c r="G699" s="3"/>
      <c r="H699" s="3"/>
      <c r="I699" s="3"/>
      <c r="J699" s="3"/>
      <c r="K699" s="3"/>
    </row>
    <row r="700" spans="1:13">
      <c r="A700" s="3805"/>
      <c r="B700" s="3808"/>
      <c r="C700" s="3808"/>
      <c r="D700" s="3"/>
      <c r="E700" s="3"/>
      <c r="F700" s="3"/>
      <c r="G700" s="3"/>
      <c r="H700" s="3"/>
      <c r="I700" s="3"/>
      <c r="J700" s="3"/>
      <c r="K700" s="3"/>
    </row>
    <row r="701" spans="1:13">
      <c r="A701" s="3805"/>
      <c r="B701" s="1141"/>
      <c r="C701" s="3808"/>
      <c r="D701" s="3"/>
      <c r="E701" s="3"/>
      <c r="F701" s="3"/>
      <c r="G701" s="3"/>
      <c r="H701" s="3"/>
      <c r="I701" s="3"/>
      <c r="J701" s="3"/>
      <c r="K701" s="3"/>
    </row>
    <row r="702" spans="1:13">
      <c r="A702" s="3810"/>
      <c r="B702" s="1141"/>
      <c r="C702" s="3811"/>
      <c r="D702" s="3"/>
      <c r="E702" s="3"/>
      <c r="F702" s="3"/>
      <c r="G702" s="3"/>
      <c r="H702" s="3"/>
      <c r="I702" s="3"/>
      <c r="J702" s="3"/>
      <c r="K702" s="3"/>
    </row>
    <row r="703" spans="1:13">
      <c r="A703" s="3805"/>
      <c r="B703" s="3808"/>
      <c r="C703" s="3809"/>
      <c r="D703" s="3"/>
      <c r="E703" s="3"/>
      <c r="F703" s="3"/>
      <c r="G703" s="3"/>
      <c r="H703" s="3"/>
      <c r="I703" s="3"/>
      <c r="J703" s="3"/>
      <c r="K703" s="3"/>
    </row>
    <row r="704" spans="1:13">
      <c r="A704" s="3805"/>
      <c r="B704" s="3808"/>
      <c r="C704" s="3809"/>
      <c r="D704" s="3"/>
      <c r="E704" s="3"/>
      <c r="F704" s="3"/>
      <c r="G704" s="3"/>
      <c r="H704" s="3"/>
      <c r="I704" s="3"/>
      <c r="J704" s="3"/>
      <c r="K704" s="3"/>
    </row>
    <row r="705" spans="1:11">
      <c r="A705" s="3805"/>
      <c r="B705" s="3808"/>
      <c r="C705" s="3809"/>
      <c r="D705" s="3"/>
      <c r="E705" s="3"/>
      <c r="F705" s="3"/>
      <c r="G705" s="3"/>
      <c r="H705" s="3"/>
      <c r="I705" s="3"/>
      <c r="J705" s="3"/>
      <c r="K705" s="3"/>
    </row>
    <row r="706" spans="1:11">
      <c r="A706" s="3805"/>
      <c r="B706" s="3808"/>
      <c r="C706" s="3809"/>
      <c r="D706" s="3"/>
      <c r="E706" s="3"/>
      <c r="F706" s="3"/>
      <c r="G706" s="3"/>
      <c r="H706" s="3"/>
      <c r="I706" s="3"/>
      <c r="J706" s="3"/>
      <c r="K706" s="3"/>
    </row>
    <row r="707" spans="1:11">
      <c r="A707" s="3805"/>
      <c r="B707" s="3808"/>
      <c r="C707" s="3809"/>
      <c r="D707" s="3"/>
      <c r="E707" s="3"/>
      <c r="F707" s="3"/>
      <c r="G707" s="3"/>
      <c r="H707" s="3"/>
      <c r="I707" s="3"/>
      <c r="J707" s="3"/>
      <c r="K707" s="3"/>
    </row>
    <row r="708" spans="1:11">
      <c r="A708" s="3805"/>
      <c r="B708" s="3808"/>
      <c r="C708" s="3812"/>
      <c r="D708" s="3"/>
      <c r="E708" s="3"/>
      <c r="F708" s="3"/>
      <c r="G708" s="3"/>
      <c r="H708" s="3"/>
      <c r="I708" s="3"/>
      <c r="J708" s="3"/>
      <c r="K708" s="3"/>
    </row>
    <row r="709" spans="1:11">
      <c r="A709" s="3805"/>
      <c r="B709" s="3808"/>
      <c r="C709" s="3809"/>
      <c r="D709" s="3"/>
      <c r="E709" s="3"/>
      <c r="F709" s="3"/>
      <c r="G709" s="3"/>
      <c r="H709" s="3"/>
      <c r="I709" s="3"/>
      <c r="J709" s="3"/>
      <c r="K709" s="3"/>
    </row>
    <row r="710" spans="1:11">
      <c r="A710" s="3805"/>
      <c r="B710" s="3808"/>
      <c r="C710" s="3809"/>
      <c r="D710" s="3"/>
      <c r="E710" s="3"/>
      <c r="F710" s="3"/>
      <c r="G710" s="3"/>
      <c r="H710" s="3"/>
      <c r="I710" s="3"/>
      <c r="J710" s="3"/>
      <c r="K710" s="3"/>
    </row>
    <row r="711" spans="1:11">
      <c r="A711" s="3805"/>
      <c r="B711" s="3808"/>
      <c r="C711" s="3813"/>
      <c r="D711" s="3"/>
      <c r="E711" s="3"/>
      <c r="F711" s="3"/>
      <c r="G711" s="3"/>
      <c r="H711" s="3"/>
      <c r="I711" s="3"/>
      <c r="J711" s="3"/>
      <c r="K711" s="3"/>
    </row>
    <row r="712" spans="1:11">
      <c r="A712" s="3805"/>
      <c r="B712" s="3808"/>
      <c r="C712" s="3814"/>
      <c r="D712" s="3"/>
      <c r="E712" s="3"/>
      <c r="F712" s="3"/>
      <c r="G712" s="3"/>
      <c r="H712" s="3"/>
      <c r="I712" s="3"/>
      <c r="J712" s="3"/>
      <c r="K712" s="3"/>
    </row>
    <row r="713" spans="1:11">
      <c r="A713" s="3805"/>
      <c r="B713" s="3808"/>
      <c r="C713" s="3808"/>
      <c r="D713" s="3"/>
      <c r="E713" s="3"/>
      <c r="F713" s="3"/>
      <c r="G713" s="3"/>
      <c r="H713" s="3"/>
      <c r="I713" s="3"/>
      <c r="J713" s="3"/>
      <c r="K713" s="3"/>
    </row>
    <row r="714" spans="1:11">
      <c r="A714" s="3805"/>
      <c r="B714" s="3808"/>
      <c r="C714" s="3808"/>
      <c r="D714" s="3"/>
      <c r="E714" s="3"/>
      <c r="F714" s="3"/>
      <c r="G714" s="3"/>
      <c r="H714" s="3"/>
      <c r="I714" s="3"/>
      <c r="J714" s="3"/>
      <c r="K714" s="3"/>
    </row>
    <row r="715" spans="1:11">
      <c r="A715" s="3805"/>
      <c r="B715" s="3808"/>
      <c r="C715" s="3805"/>
      <c r="D715" s="3"/>
      <c r="E715" s="3"/>
      <c r="F715" s="3"/>
      <c r="G715" s="3"/>
      <c r="H715" s="3"/>
      <c r="I715" s="3"/>
      <c r="J715" s="3"/>
      <c r="K715" s="3"/>
    </row>
  </sheetData>
  <sheetProtection formatCells="0" insertRows="0" insertHyperlinks="0" deleteColumns="0" deleteRows="0" sort="0" autoFilter="0"/>
  <autoFilter ref="A20:K658" xr:uid="{00000000-0001-0000-0200-000000000000}"/>
  <sortState xmlns:xlrd2="http://schemas.microsoft.com/office/spreadsheetml/2017/richdata2" ref="A21:M657">
    <sortCondition ref="B21:B657"/>
  </sortState>
  <dataConsolidate/>
  <customSheetViews>
    <customSheetView guid="{25211047-2AA7-431D-8637-AA6183637E8E}"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
      <headerFooter>
        <oddFooter>&amp;L&amp;1#&amp;"Calibri"&amp;10&amp;K000000Sensitivity: Internal</oddFooter>
      </headerFooter>
      <autoFilter ref="A13:K651" xr:uid="{022FD465-CFB8-49C8-8282-B7F691041191}">
        <filterColumn colId="1">
          <filters>
            <filter val="PORT EVERGLADES"/>
          </filters>
        </filterColumn>
      </autoFilter>
    </customSheetView>
    <customSheetView guid="{B0B43395-6E32-4DB3-A2D8-DD2362C77F4F}"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
      <headerFooter>
        <oddFooter>&amp;L&amp;1#&amp;"Calibri"&amp;10&amp;K000000Sensitivity: Internal</oddFooter>
      </headerFooter>
      <autoFilter ref="A13:K651" xr:uid="{69FE4C24-7D34-44AA-981C-7DDD9E7D8C43}">
        <filterColumn colId="1">
          <filters>
            <filter val="PORT EVERGLADES"/>
          </filters>
        </filterColumn>
      </autoFilter>
    </customSheetView>
    <customSheetView guid="{82E65AA3-5988-4ED4-A56D-19D1BA591355}" scale="115" fitToPage="1" filter="1" showAutoFilter="1">
      <pane ySplit="13" topLeftCell="A14" activePane="bottomLeft" state="frozen"/>
      <selection pane="bottomLeft" activeCell="A266" sqref="A266"/>
      <pageMargins left="0" right="0" top="0" bottom="0" header="0" footer="0"/>
      <pageSetup paperSize="9" scale="86" fitToHeight="20" orientation="landscape" r:id="rId3"/>
      <headerFooter>
        <oddFooter>&amp;L&amp;1#&amp;"Calibri"&amp;10 Sensitivity: Internal</oddFooter>
      </headerFooter>
      <autoFilter ref="A13:K574" xr:uid="{9A4AE31D-23D8-4C75-8302-4CAD979B6811}">
        <filterColumn colId="1">
          <filters>
            <filter val="KOLKATA"/>
          </filters>
        </filterColumn>
      </autoFilter>
    </customSheetView>
    <customSheetView guid="{999D0099-E3FC-46FC-839A-D58F693EE82E}" scale="115" fitToPage="1" showAutoFilter="1">
      <pane ySplit="13" topLeftCell="A14" activePane="bottomLeft" state="frozen"/>
      <selection pane="bottomLeft" activeCell="E12" sqref="B12:E13"/>
      <pageMargins left="0" right="0" top="0" bottom="0" header="0" footer="0"/>
      <pageSetup paperSize="9" scale="87" fitToHeight="20" orientation="landscape" r:id="rId4"/>
      <headerFooter>
        <oddFooter>&amp;L&amp;1#&amp;"Calibri"&amp;10 Sensitivity: Internal</oddFooter>
      </headerFooter>
      <autoFilter ref="A13:K564" xr:uid="{B4E0D91D-BCD1-4632-AEB2-330759159374}"/>
    </customSheetView>
    <customSheetView guid="{9C701732-F58F-4708-A15C-976D1C40D46C}" scale="120" fitToPage="1" printArea="1" showAutoFilter="1">
      <pane ySplit="13" topLeftCell="A14" activePane="bottomLeft" state="frozen"/>
      <selection pane="bottomLeft" activeCell="F2" sqref="F2"/>
      <pageMargins left="0" right="0" top="0" bottom="0" header="0" footer="0"/>
      <pageSetup paperSize="9" scale="95" orientation="landscape" r:id="rId5"/>
      <autoFilter ref="A13:K619" xr:uid="{45AA14BB-4789-42DB-9497-7A1819646012}"/>
    </customSheetView>
    <customSheetView guid="{4207851A-A9C4-4C7F-A983-5888F88768C0}" scale="120" fitToPage="1" filter="1" showAutoFilter="1">
      <pane ySplit="12" topLeftCell="A14" activePane="bottomLeft" state="frozen"/>
      <selection pane="bottomLeft" activeCell="D614" sqref="D614"/>
      <pageMargins left="0" right="0" top="0" bottom="0" header="0" footer="0"/>
      <pageSetup paperSize="9" scale="95" orientation="landscape" r:id="rId6"/>
      <autoFilter ref="A13:K612" xr:uid="{635FA118-CF62-4AA2-8E1E-08093CA3235B}">
        <filterColumn colId="1">
          <filters>
            <filter val="SEATTLE"/>
          </filters>
        </filterColumn>
      </autoFilter>
    </customSheetView>
    <customSheetView guid="{1A9C4D40-FD7F-415B-AEEF-6F3B6F11E2D9}" scale="120" fitToPage="1" filter="1" showAutoFilter="1">
      <pane ySplit="13" topLeftCell="A14" activePane="bottomLeft" state="frozen"/>
      <selection pane="bottomLeft" activeCell="B13" sqref="B13"/>
      <pageMargins left="0" right="0" top="0" bottom="0" header="0" footer="0"/>
      <pageSetup paperSize="9" scale="95" orientation="landscape" r:id="rId7"/>
      <autoFilter ref="A13:K594" xr:uid="{AC0EDCCA-3576-4CDF-87FA-526F8715ADD9}">
        <filterColumn colId="1">
          <filters>
            <filter val="ALEXANDRIA EL DEKHEILA"/>
            <filter val="ALEXANDRIA-OLD PORT"/>
          </filters>
        </filterColumn>
      </autoFilter>
    </customSheetView>
    <customSheetView guid="{160FD25C-1E8A-49AB-8AA3-887F1FFDB82C}" scale="120" fitToPage="1" filter="1" showAutoFilter="1">
      <pane ySplit="13" topLeftCell="A14" activePane="bottomLeft" state="frozen"/>
      <selection pane="bottomLeft" sqref="A1:K1"/>
      <pageMargins left="0" right="0" top="0" bottom="0" header="0" footer="0"/>
      <pageSetup paperSize="9" scale="95" orientation="landscape" r:id="rId8"/>
      <autoFilter ref="A13:K569" xr:uid="{BF23FC84-7FD7-46F2-B450-5171F894928A}">
        <filterColumn colId="1">
          <filters>
            <filter val="SAINT PETERSBURG"/>
          </filters>
        </filterColumn>
      </autoFilter>
    </customSheetView>
    <customSheetView guid="{03674205-2BF0-451F-960D-B59271ECD65B}" scale="120" fitToPage="1" showAutoFilter="1">
      <pane ySplit="10" topLeftCell="A181" activePane="bottomLeft" state="frozen"/>
      <selection pane="bottomLeft" sqref="A1:K1"/>
      <pageMargins left="0" right="0" top="0" bottom="0" header="0" footer="0"/>
      <pageSetup paperSize="9" scale="95" orientation="landscape" r:id="rId9"/>
      <autoFilter ref="A10:K531" xr:uid="{6BDAFC72-392B-4022-A61D-9AC25AEC62BB}">
        <sortState xmlns:xlrd2="http://schemas.microsoft.com/office/spreadsheetml/2017/richdata2" ref="A162:K162">
          <sortCondition ref="B10:B531"/>
        </sortState>
      </autoFilter>
    </customSheetView>
    <customSheetView guid="{D36430BB-1304-416E-AC9B-64341E38D53B}" scale="120" fitToPage="1" filter="1" showAutoFilter="1">
      <pane ySplit="10" topLeftCell="A11" activePane="bottomLeft" state="frozen"/>
      <selection pane="bottomLeft" sqref="A1:K1"/>
      <pageMargins left="0" right="0" top="0" bottom="0" header="0" footer="0"/>
      <pageSetup paperSize="9" scale="97" orientation="landscape" r:id="rId10"/>
      <autoFilter ref="A10:K614" xr:uid="{8A6DAAE7-C44E-46EF-A6E7-61CD26E19CAE}">
        <filterColumn colId="1">
          <filters>
            <filter val="VARNA"/>
          </filters>
        </filterColumn>
      </autoFilter>
    </customSheetView>
    <customSheetView guid="{A1DFBD3A-7D67-4D0B-A768-38A02D65809C}" scale="120" fitToPage="1" showAutoFilter="1">
      <pane ySplit="10" topLeftCell="A109" activePane="bottomLeft" state="frozen"/>
      <selection pane="bottomLeft" activeCell="F112" sqref="F112"/>
      <pageMargins left="0" right="0" top="0" bottom="0" header="0" footer="0"/>
      <pageSetup paperSize="9" scale="10" orientation="portrait" r:id="rId11"/>
      <autoFilter ref="A10:K553" xr:uid="{0D1DF35F-971E-43B7-9CE8-144DB0D4118B}"/>
    </customSheetView>
    <customSheetView guid="{8F6257B3-44F8-495E-975F-715EC7CBE577}" scale="120" fitToPage="1" showAutoFilter="1">
      <pane xSplit="3" ySplit="10" topLeftCell="D401" activePane="bottomRight" state="frozen"/>
      <selection pane="bottomRight" activeCell="B429" sqref="B429"/>
      <pageMargins left="0" right="0" top="0" bottom="0" header="0" footer="0"/>
      <pageSetup paperSize="9" scale="61" orientation="portrait" r:id="rId12"/>
      <autoFilter ref="A10:K509" xr:uid="{CC57F89D-DE92-49CF-A1EA-E1D6C0B586A4}"/>
    </customSheetView>
    <customSheetView guid="{4E666960-F75E-4DEC-AA08-CB80C5246F2D}" scale="120" fitToPage="1" showAutoFilter="1">
      <pane xSplit="3" ySplit="10" topLeftCell="D491" activePane="bottomRight" state="frozen"/>
      <selection pane="bottomRight" activeCell="A501" sqref="A501:XFD501"/>
      <pageMargins left="0" right="0" top="0" bottom="0" header="0" footer="0"/>
      <pageSetup paperSize="9" scale="61" orientation="portrait" r:id="rId13"/>
      <autoFilter ref="A10:K531" xr:uid="{59F4ED5C-E187-4598-8DD3-243C2047BD2B}"/>
    </customSheetView>
    <customSheetView guid="{DF664468-2591-4537-A401-E39E9401FA18}" scale="120" fitToPage="1" showAutoFilter="1">
      <pane xSplit="3" ySplit="10" topLeftCell="D20" activePane="bottomRight" state="frozen"/>
      <selection pane="bottomRight" activeCell="E30" sqref="E30"/>
      <pageMargins left="0" right="0" top="0" bottom="0" header="0" footer="0"/>
      <pageSetup paperSize="9" scale="61" orientation="portrait" r:id="rId14"/>
      <autoFilter ref="A10:K535" xr:uid="{BFCDC0E3-0769-4325-A975-9F4206DEE8FB}"/>
    </customSheetView>
    <customSheetView guid="{16EA4947-C328-4911-A966-8572790A84A9}" scale="120" fitToPage="1" filter="1" showAutoFilter="1">
      <pane ySplit="13" topLeftCell="A14" activePane="bottomLeft" state="frozen"/>
      <selection pane="bottomLeft" activeCell="A457" sqref="A457"/>
      <pageMargins left="0" right="0" top="0" bottom="0" header="0" footer="0"/>
      <pageSetup paperSize="9" scale="89" fitToHeight="20" orientation="landscape" r:id="rId15"/>
      <headerFooter>
        <oddFooter>&amp;L&amp;1#&amp;"Calibri"&amp;10 Sensitivity: Internal</oddFooter>
      </headerFooter>
      <autoFilter ref="A13:K532" xr:uid="{AE1BA165-38B6-48F2-8C10-10A7771C495A}">
        <filterColumn colId="1">
          <filters>
            <filter val="TINCAN/LAGOS"/>
          </filters>
        </filterColumn>
      </autoFilter>
    </customSheetView>
    <customSheetView guid="{5024D59A-F791-4B48-8A8A-90A9A8BA3CB8}" scale="120" fitToPage="1" showAutoFilter="1">
      <pane ySplit="13" topLeftCell="A266" activePane="bottomLeft" state="frozen"/>
      <selection pane="bottomLeft" sqref="A1:K1"/>
      <pageMargins left="0" right="0" top="0" bottom="0" header="0" footer="0"/>
      <pageSetup paperSize="9" scale="89" fitToHeight="20" orientation="landscape" r:id="rId16"/>
      <headerFooter>
        <oddFooter>&amp;L&amp;1#&amp;"Calibri"&amp;10 Sensitivity: Internal</oddFooter>
      </headerFooter>
      <autoFilter ref="A13:K565" xr:uid="{836327EB-E494-4341-8C46-BF554E246089}"/>
    </customSheetView>
    <customSheetView guid="{834388B3-D1C0-4496-81CB-D8907F6C94B1}" scale="115" fitToPage="1" filter="1" showAutoFilter="1">
      <pane ySplit="13" topLeftCell="A14" activePane="bottomLeft" state="frozen"/>
      <selection pane="bottomLeft" sqref="A1:K1"/>
      <pageMargins left="0" right="0" top="0" bottom="0" header="0" footer="0"/>
      <pageSetup paperSize="9" scale="89" fitToHeight="20" orientation="landscape" r:id="rId17"/>
      <headerFooter>
        <oddFooter>&amp;L&amp;1#&amp;"Calibri"&amp;10 Sensitivity: Internal</oddFooter>
      </headerFooter>
      <autoFilter ref="A13:K540" xr:uid="{B4AD2D0E-373E-4ABB-B86F-97A4F7A87B4C}">
        <filterColumn colId="1">
          <filters>
            <filter val="PORT HARCOURT"/>
          </filters>
        </filterColumn>
      </autoFilter>
    </customSheetView>
    <customSheetView guid="{C9B667F6-80E0-402E-8E37-77C446D41929}" scale="115" fitToPage="1" filter="1" showAutoFilter="1">
      <pane ySplit="13" topLeftCell="A14" activePane="bottomLeft" state="frozen"/>
      <selection pane="bottomLeft" sqref="A1:K1"/>
      <pageMargins left="0" right="0" top="0" bottom="0" header="0" footer="0"/>
      <pageSetup paperSize="9" scale="86" fitToHeight="20" orientation="landscape" r:id="rId18"/>
      <headerFooter>
        <oddFooter>&amp;L&amp;1#&amp;"Calibri"&amp;10&amp;K000000Sensitivity: Internal</oddFooter>
      </headerFooter>
      <autoFilter ref="A13:K611" xr:uid="{4286C390-5851-4A4E-A630-7120E172C5A9}">
        <filterColumn colId="1">
          <filters>
            <filter val="KING ABDULLAH PORT"/>
            <filter val="KING ABDULLAH PORT  wef 31/05"/>
          </filters>
        </filterColumn>
      </autoFilter>
    </customSheetView>
    <customSheetView guid="{F64DF93A-0CD5-4665-A448-613906F88C7C}" scale="115" fitToPage="1" filter="1" showAutoFilter="1">
      <pane ySplit="13" topLeftCell="A14" activePane="bottomLeft" state="frozen"/>
      <selection pane="bottomLeft" sqref="A1:K1"/>
      <pageMargins left="0" right="0" top="0" bottom="0" header="0" footer="0"/>
      <pageSetup paperSize="9" scale="86" fitToHeight="20" orientation="landscape" r:id="rId19"/>
      <headerFooter>
        <oddFooter>&amp;L&amp;1#&amp;"Calibri"&amp;10&amp;K000000Sensitivity: Internal</oddFooter>
      </headerFooter>
      <autoFilter ref="A13:K650" xr:uid="{33C72584-19F2-4EEB-B9AB-A084BF533646}">
        <filterColumn colId="1">
          <filters>
            <filter val="BAHRAIN"/>
          </filters>
        </filterColumn>
        <sortState xmlns:xlrd2="http://schemas.microsoft.com/office/spreadsheetml/2017/richdata2" ref="A15:K650">
          <sortCondition ref="B13:B650"/>
        </sortState>
      </autoFilter>
    </customSheetView>
    <customSheetView guid="{D8AE3607-C68D-4DD7-8BE1-F63EA4A613B4}"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0"/>
      <headerFooter>
        <oddFooter>&amp;L&amp;1#&amp;"Calibri"&amp;10&amp;K000000Sensitivity: Internal</oddFooter>
      </headerFooter>
      <autoFilter ref="A13:K651" xr:uid="{504543B7-5FCF-4FFD-958E-BE9440061676}">
        <filterColumn colId="1">
          <filters>
            <filter val="PORT EVERGLADES"/>
          </filters>
        </filterColumn>
      </autoFilter>
    </customSheetView>
  </customSheetViews>
  <mergeCells count="2">
    <mergeCell ref="A15:D15"/>
    <mergeCell ref="A1:L1"/>
  </mergeCells>
  <hyperlinks>
    <hyperlink ref="A15" r:id="rId21" display="MSC NEWS ROOM" xr:uid="{8EEFFFC6-B38C-4317-B6B2-11D3BAC2C31C}"/>
    <hyperlink ref="A15:C15" r:id="rId22" display="MSC NEWSROOM --&gt; CUSTOMER ADVISOTY" xr:uid="{D77CFE6D-4A59-4BAA-9CD8-F097DAF9B203}"/>
    <hyperlink ref="A213" location="KOALA!A1" display="KOALA" xr:uid="{AF6B71AA-6FA6-48CF-B3C0-7EFB4B732ECA}"/>
    <hyperlink ref="A31" location="KOALA!A1" display="KOALA" xr:uid="{7492C124-877E-44E3-AFA1-8160C91D4C4A}"/>
    <hyperlink ref="A29" location="CLANGA!A1" display="CLANGA" xr:uid="{B7F16A84-1484-4086-942E-ABCEA2A1257E}"/>
    <hyperlink ref="A644" location="TIGER!A1" display="TIGER SERVICE" xr:uid="{BB37586F-0166-4B61-8EA6-D29C763EF13B}"/>
    <hyperlink ref="A620" location="TIGER!A1" display="TIGER SERVICE" xr:uid="{C298E323-A9F7-4C27-B7AC-00E36A722FED}"/>
    <hyperlink ref="A601" location="TIGER!A1" display="TIGER SERVICE" xr:uid="{8BDD2B9D-C9FB-4BF7-928D-7113272896F3}"/>
    <hyperlink ref="A25" location="TIGER!A1" display="TIGER SERVICE" xr:uid="{FA082753-0F57-463F-948A-43838B1D62D6}"/>
    <hyperlink ref="A42" location="TIGER!A1" display="TIGER SERVICE" xr:uid="{BEE24253-9E8D-418A-8DE7-E6935E71EC28}"/>
    <hyperlink ref="A48" location="TIGER!A1" display="TIGER SERVICE" xr:uid="{ECA2529D-FB43-4685-8358-CA6434C9529E}"/>
    <hyperlink ref="A53" location="TIGER!A1" display="TIGER SERVICE" xr:uid="{AD622233-D112-4465-A3D5-1E5BFD9AE80E}"/>
    <hyperlink ref="A61" location="TIGER!A1" display="TIGER SERVICE" xr:uid="{5D49940A-3045-426B-AF16-CBB40C52DA58}"/>
    <hyperlink ref="A83" location="TIGER!A1" display="TIGER SERVICE" xr:uid="{0F49FDD2-D8B2-47D4-81B3-F458B00102DE}"/>
    <hyperlink ref="A88" location="TIGER!A1" display="TIGER SERVICE" xr:uid="{9BFD7F6C-19A9-49CB-93DF-88A61F0B95FD}"/>
    <hyperlink ref="A117" location="TIGER!A1" display="TIGER SERVICE" xr:uid="{1096D845-3561-4474-8FC3-47097EFD6F2D}"/>
    <hyperlink ref="A148" location="TIGER!A1" display="TIGER SERVICE" xr:uid="{6BAA7060-6AB0-4787-83F8-7B2E87EE3B7D}"/>
    <hyperlink ref="A223" location="TIGER!A1" display="TIGER SERVICE" xr:uid="{18901903-5A0E-4000-8F32-A6B4E637800E}"/>
    <hyperlink ref="A225" location="TIGER!A1" display="TIGER SERVICE" xr:uid="{28698FCB-A287-4E82-B327-F533983F95AF}"/>
    <hyperlink ref="A276" location="TIGER!A1" display="TIGER SERVICE" xr:uid="{304D4B4E-01E1-4599-9940-1010F2F361AE}"/>
    <hyperlink ref="A278" location="TIGER!A1" display="TIGER SERVICE" xr:uid="{62AB0F08-AC17-4614-B995-8477482CAE13}"/>
    <hyperlink ref="A283" location="TIGER!A1" display="TIGER SERVICE" xr:uid="{7E1461E9-629D-4FA1-A45C-36474659DE66}"/>
    <hyperlink ref="A287" location="TIGER!A1" display="TIGER SERVICE" xr:uid="{122F7D7E-516C-4FC6-8FF0-C1ABF37835D9}"/>
    <hyperlink ref="A303" location="TIGER!A1" display="TIGER SERVICE" xr:uid="{62D0C210-95E3-4B06-A616-62FE3B49DC86}"/>
    <hyperlink ref="A322" location="TIGER!A1" display="TIGER SERVICE" xr:uid="{AA4DC74E-21D0-4A2A-8D06-4CE3369F6C70}"/>
    <hyperlink ref="A335" location="TIGER!A1" display="TIGER SERVICE" xr:uid="{4B088BF6-6D84-464C-9453-7B44F644C084}"/>
    <hyperlink ref="A431" location="TIGER!A1" display="TIGER SERVICE" xr:uid="{1926F434-650C-48C1-A6B4-73C119C09BF6}"/>
    <hyperlink ref="A434" location="TIGER!A1" display="TIGER SERVICE" xr:uid="{E426B96B-2B81-42AD-976E-EC639FE0F63A}"/>
    <hyperlink ref="A475" location="TIGER!A1" display="TIGER SERVICE" xr:uid="{D3E9B899-48E4-406F-906B-80182D7E0779}"/>
    <hyperlink ref="A481" location="TIGER!A1" display="TIGER SERVICE" xr:uid="{C0FA002D-A617-47F4-91FC-B4436956D31B}"/>
    <hyperlink ref="A539" location="TIGER!A1" display="TIGER SERVICE" xr:uid="{8CC80370-CD3C-4FB4-A7E8-C89A9A80673A}"/>
    <hyperlink ref="A566" location="TIGER!A1" display="TIGER SERVICE" xr:uid="{F113690F-ADD0-4F08-A606-ED327D338BF8}"/>
    <hyperlink ref="A587" location="TIGER!A1" display="TIGER SERVICE" xr:uid="{C0F43597-559B-453E-9B92-097923800B9B}"/>
    <hyperlink ref="A592" location="TIGER!A1" display="TIGER SERVICE" xr:uid="{4582930E-EB12-48BE-B52D-6F52452D70BF}"/>
    <hyperlink ref="A624" location="JADE!A1" display="JADE SERVICE" xr:uid="{2BB658B5-64AB-41BA-8FAC-06B49E32B5C6}"/>
    <hyperlink ref="A616" location="JADE!A1" display="JADE SERVICE" xr:uid="{964E8011-1C91-467A-AC6B-C4A5F3A4D36F}"/>
    <hyperlink ref="A606" location="JADE!A1" display="JADE SERVICE" xr:uid="{10C04023-9547-4B4F-9F28-66AB8907E9B1}"/>
    <hyperlink ref="A605" location="JADE!A1" display="JADE SERVICE" xr:uid="{2BBB8D53-B5C0-49EE-85C2-97D16F4FA1AF}"/>
    <hyperlink ref="A561" location="JADE!A1" display="JADE SERVICE" xr:uid="{9ACD1C06-14AA-45C7-8680-104F1A97D58D}"/>
    <hyperlink ref="A555" location="JADE!A1" display="JADE SERVICE" xr:uid="{558C0441-B8BA-4194-9EFA-3E31227AE004}"/>
    <hyperlink ref="A544" location="JADE!A1" display="JADE SERVICE" xr:uid="{C7EAB57A-E260-41C2-B757-661FAC425C1F}"/>
    <hyperlink ref="A534" location="JADE!A1" display="JADE SERVICE" xr:uid="{9DC68DF2-6DF8-4B63-9D40-A6ACAC33DDD0}"/>
    <hyperlink ref="A491" location="JADE!A1" display="JADE SERVICE" xr:uid="{292E5CE9-28AA-4FFB-837A-FE008D9243C0}"/>
    <hyperlink ref="A482" location="JADE!A1" display="JADE SERVICE" xr:uid="{3D78E8C5-8C86-4F86-97AD-9257D5A4C1B1}"/>
    <hyperlink ref="A459" location="JADE!A1" display="JADE SERVICE" xr:uid="{82B390FF-0C1F-4A12-9217-8BAA6A243969}"/>
    <hyperlink ref="A445" location="JADE!A1" display="JADE SERVICE" xr:uid="{04AA1FF1-94A5-42F8-BC45-38C2E4FE0F6A}"/>
    <hyperlink ref="A438" location="JADE!A1" display="JADE SERVICE" xr:uid="{25E92D5C-AF52-442B-B88F-A17D7C07EFBF}"/>
    <hyperlink ref="A409" location="JADE!A1" display="JADE SERVICE" xr:uid="{98CC563F-06A5-4A03-8680-5E54308CA82E}"/>
    <hyperlink ref="A380" location="JADE!A1" display="JADE SERVICE" xr:uid="{85044010-A567-4BE4-9B4A-39F27F22C5E1}"/>
    <hyperlink ref="A375" location="JADE!A1" display="JADE SERVICE" xr:uid="{219BF703-49D7-494D-99A4-987931697B01}"/>
    <hyperlink ref="A331" location="JADE!A1" display="JADE SERVICE" xr:uid="{BF1F4134-914B-444B-A286-19CDEC81CD9F}"/>
    <hyperlink ref="A35" location="JADE!A1" display="JADE SERVICE" xr:uid="{8CD7D165-F342-4A8E-BA64-8706915B7A3C}"/>
    <hyperlink ref="A54" location="JADE!A1" display="JADE SERVICE" xr:uid="{9A2BB80F-D258-40F2-BA3C-C4ACF2EB31D6}"/>
    <hyperlink ref="A56" location="JADE!A1" display="JADE SERVICE" xr:uid="{A64E8F71-365B-468B-8A3D-C5CD400B60B1}"/>
    <hyperlink ref="A60" location="JADE!A1" display="JADE SERVICE" xr:uid="{87D1D454-7984-477A-AA72-35276E1F7159}"/>
    <hyperlink ref="A69" location="JADE!A1" display="JADE SERVICE" xr:uid="{5CBA1776-DF3A-4BC6-9F11-507558D98DCD}"/>
    <hyperlink ref="A74" location="JADE!A1" display="JADE SERVICE" xr:uid="{2B35FE98-3BE5-4C58-A3ED-534D01762440}"/>
    <hyperlink ref="A79" location="JADE!A1" display="JADE SERVICE" xr:uid="{FB2B8225-1DC1-43F4-9D13-5F925F1D7685}"/>
    <hyperlink ref="A80" location="JADE!A1" display="JADE SERVICE" xr:uid="{8BB1A34C-0541-4562-B189-CC22E0928627}"/>
    <hyperlink ref="A82" location="JADE!A1" display="JADE SERVICE" xr:uid="{75459A26-E29B-4C38-8513-FC83E1E943BC}"/>
    <hyperlink ref="A92" location="JADE!A1" display="JADE SERVICE" xr:uid="{AA73987A-A40E-4B30-BF7D-FBEECD375C91}"/>
    <hyperlink ref="A101" location="JADE!A1" display="JADE SERVICE" xr:uid="{7C9FBDEA-94A6-46F2-813A-266D03C1404E}"/>
    <hyperlink ref="A103" location="JADE!A1" display="JADE SERVICE" xr:uid="{60CFDC89-010F-4682-A032-AF83B33A95CC}"/>
    <hyperlink ref="A105" location="JADE!A1" display="JADE SERVICE" xr:uid="{7F34FBBD-CA55-472F-9DC6-A6E280B3111B}"/>
    <hyperlink ref="A123" location="JADE!A1" display="JADE SERVICE" xr:uid="{B3728B65-F161-4046-95E1-1D15F6EB281B}"/>
    <hyperlink ref="A130" location="JADE!A1" display="JADE SERVICE" xr:uid="{EA071D52-4BE4-4EF9-84AC-737261F2C2A4}"/>
    <hyperlink ref="A131" location="JADE!A1" display="JADE SERVICE" xr:uid="{4930234A-5056-46FF-87CE-CCDBD58FCE82}"/>
    <hyperlink ref="A136" location="JADE!A1" display="JADE SERVICE" xr:uid="{01227370-A21F-4B33-A393-94F51D88A4F2}"/>
    <hyperlink ref="A183" location="JADE!A1" display="JADE SERVICE" xr:uid="{F471C76D-FD3A-4AC2-AAF5-5E626D372783}"/>
    <hyperlink ref="A189" location="JADE!A1" display="JADE SERVICE" xr:uid="{CC42E676-B467-4B63-96D1-6EACE027C54A}"/>
    <hyperlink ref="A231" location="JADE!A1" display="JADE SERVICE" xr:uid="{68C58E05-6E4D-4C94-97F1-AE22A15BBBDB}"/>
    <hyperlink ref="A300" location="JADE!A1" display="JADE SERVICE" xr:uid="{CC5D77E7-6078-46E4-9C9D-F933AC1A41B4}"/>
    <hyperlink ref="A298" location="JADE!A1" display="JADE SERVICE" xr:uid="{675F4006-2368-4CC9-8F00-AF3B98F60E32}"/>
    <hyperlink ref="A320" location="JADE!A1" display="JADE SERVICE" xr:uid="{21653F56-53FD-4450-B90A-043147090971}"/>
    <hyperlink ref="A330" location="JADE!A1" display="JADE SERVICE" xr:uid="{56FBB0A3-ACDE-47DB-87FF-6375275F8B29}"/>
    <hyperlink ref="A617" location="LYNX!A1" display="LYNX" xr:uid="{51D25E7D-3D33-465F-A0C2-DE5D8612F1EA}"/>
    <hyperlink ref="A586" location="LYNX!A1" display="LYNX" xr:uid="{1603DE29-B3C2-4E57-AD3B-15EE3DF714F3}"/>
    <hyperlink ref="A227" location="LYNX!A1" display="LYNX" xr:uid="{277D189E-0A71-46E4-89C0-40746CAA9805}"/>
    <hyperlink ref="A81" location="LYNX!A1" display="LYNX" xr:uid="{B8C5D945-104D-43A7-AAE2-350B7D4E5BFF}"/>
    <hyperlink ref="A21" location="SWAN!Print_Area" display="SWAN SERVICE" xr:uid="{D0857879-6E1B-43F1-978E-F170CF8C6C45}"/>
    <hyperlink ref="A200" location="SWAN!Print_Area" display="SWAN SERVICE" xr:uid="{469D8F63-5734-40B2-8FEF-6A938D531431}"/>
    <hyperlink ref="A235" location="SWAN!Print_Area" display="SWAN SERVICE" xr:uid="{A4BE855E-7630-49D0-AE1D-55F80E0E8734}"/>
    <hyperlink ref="A327" location="SWAN!Print_Area" display="SWAN SERVICE" xr:uid="{2A66A3A0-05F6-4864-B517-5806CF9E0A44}"/>
    <hyperlink ref="A520" location="SWAN!Print_Area" display="SWAN SERVICE" xr:uid="{19F9A290-A50E-431D-B228-9856E66D592B}"/>
    <hyperlink ref="A62" location="LION!A1" display="LION" xr:uid="{0EAE4128-59E4-444F-9E71-F8EFD6233564}"/>
    <hyperlink ref="A234" location="LION!A1" display="LION" xr:uid="{4B9617D0-3FA6-48EC-B4EB-77A8458CB1F8}"/>
    <hyperlink ref="A256" location="LION!A1" display="LION" xr:uid="{C7ACA967-759C-453E-A2BD-4D9DEA1D8921}"/>
    <hyperlink ref="A273" location="LION!A1" display="LION" xr:uid="{4752BC9A-0245-46DD-A085-C7D629A3F80A}"/>
    <hyperlink ref="A521" location="LION!A1" display="LION" xr:uid="{16C62F50-6FBF-4FF4-8BE1-9228453B9A80}"/>
    <hyperlink ref="A568" location="LION!A1" display="LION" xr:uid="{0FDF53CC-DE3B-4CFC-A07D-59DCF3C85C1C}"/>
    <hyperlink ref="A45" location="ALBATROSS!A1" display="ALBATROSS SERVICE" xr:uid="{732B25D0-EB49-4146-8131-3E0424E4D4EE}"/>
    <hyperlink ref="A102" location="ALBATROSS!A1" display="ALBATROSS SERVICE" xr:uid="{BDD0E381-EB75-4276-91F6-5221635C3ACD}"/>
    <hyperlink ref="A108" location="ALBATROSS!A1" display="ALBATROSS SERVICE" xr:uid="{27001811-E015-4DE4-8DBB-5BEDFD7297AC}"/>
    <hyperlink ref="A196" location="ALBATROSS!A1" display="ALBATROSS SERVICE" xr:uid="{67A2B117-49D4-4A78-AF9C-70F97BDF9901}"/>
    <hyperlink ref="A207" location="ALBATROSS!A1" display="ALBATROSS SERVICE" xr:uid="{C4642CDA-8980-4044-8BFF-A3906D7F70E4}"/>
    <hyperlink ref="A219" location="ALBATROSS!A1" display="ALBATROSS SERVICE" xr:uid="{D4D16792-0788-4C57-A5C9-3DB948DB442A}"/>
    <hyperlink ref="A221" location="ALBATROSS!A1" display="ALBATROSS SERVICE" xr:uid="{0FD061A0-4825-4C61-AEF4-E51BEC639B08}"/>
    <hyperlink ref="A258" location="ALBATROSS!A1" display="ALBATROSS SERVICE" xr:uid="{D86E5910-895D-4679-83DF-6245A3633DE8}"/>
    <hyperlink ref="A316" location="ALBATROSS!A1" display="ALBATROSS SERVICE" xr:uid="{B3C893EA-CB71-4E01-A86F-5847E7A1AE21}"/>
    <hyperlink ref="A359" location="ALBATROSS!A1" display="ALBATROSS SERVICE" xr:uid="{0F91FB63-F499-4208-B934-DC6B8B5512A1}"/>
    <hyperlink ref="A572" location="ALBATROSS!A1" display="ALBATROSS SERVICE" xr:uid="{1DCCD82E-AB7D-4DAD-9453-875411966BC5}"/>
    <hyperlink ref="A49" location="CONDOR!A1" display="CONDOR SERVICE" xr:uid="{073A3274-37EB-43BD-94EC-E7FA8F88ADF6}"/>
    <hyperlink ref="A254" location="CONDOR!A1" display="CONDOR SERVICE" xr:uid="{D272A27A-74CF-43B7-94DA-26D93F69BD0C}"/>
    <hyperlink ref="A522" location="CONDOR!A1" display="CONDOR SERVICE" xr:uid="{A5C4A626-9436-4B88-8213-7E329D93264D}"/>
    <hyperlink ref="A569" location="CONDOR!A1" display="CONDOR SERVICE" xr:uid="{1AE53BAB-5CBD-4194-A124-DF44CC9993CC}"/>
    <hyperlink ref="A64" location="GRIFFIN!A1" display="GRIFFIN SERVICE" xr:uid="{B4F350FD-7077-4959-8C1D-8F616623CC6A}"/>
    <hyperlink ref="A70" location="PANTHER!A1" display="PANTHER" xr:uid="{CDF24211-E0AD-4B3A-B32B-BB77AAB39D85}"/>
    <hyperlink ref="A203" location="DRAGON!A1" display="DRAGON" xr:uid="{DFCFB0A9-2EC7-49A3-B849-E057027BA358}"/>
    <hyperlink ref="A226" location="DRAGON!A1" display="DRAGON" xr:uid="{ADC6652A-C485-401A-9CBB-CFF57ACF2FB2}"/>
    <hyperlink ref="A232" location="DRAGON!A1" display="DRAGON" xr:uid="{1DFDCC9A-3185-4319-848C-0C68F02F1A6C}"/>
    <hyperlink ref="A243" location="PHOENIX!Print_Area" display="PHOENIX SERVICE" xr:uid="{DE4552A4-A95B-4A8C-BABE-EEBCD5E56095}"/>
    <hyperlink ref="A318" location="DRAGON!A1" display="DRAGON" xr:uid="{D98302FA-9B34-4F15-BA65-C06EFDF531DF}"/>
    <hyperlink ref="A312" location="PHOENIX!A1" display="PHOENIX SERVICE" xr:uid="{E4CE72AD-F21B-43CA-8199-2E1CF8940882}"/>
    <hyperlink ref="A603" location="PHOENIX!A1" display="PHOENIX SERVICE" xr:uid="{14CB3115-2AB3-452A-86D4-C081320B713B}"/>
    <hyperlink ref="A255" location="SILK!A1" display="SILK" xr:uid="{9D1FA8D9-9967-4876-B674-93E77542917D}"/>
    <hyperlink ref="A329" location="SILK!A1" display="SILK" xr:uid="{9E25FA8D-0B7C-4C27-A07A-7AAF093C3F4A}"/>
    <hyperlink ref="A524" location="SILK!A1" display="SILK" xr:uid="{0E0AF704-8519-4697-965F-F3F9D50B36E7}"/>
    <hyperlink ref="A260" location="JADE!A1" display="JADE SERVICE" xr:uid="{8A988104-5554-488B-8499-FB8901C18DAA}"/>
    <hyperlink ref="A142" location="'BRITANNIA '!A1" display="BRITANNIA" xr:uid="{0BF65E8B-FEC4-4065-B936-75FCEFE387F5}"/>
    <hyperlink ref="A484" location="CHINOOK!A1" display="CHINOOK" xr:uid="{90888CE7-C0EC-44DE-9BD4-971EA73BB982}"/>
    <hyperlink ref="A65" location="'BRITANNIA '!A1" display="BRITANNIA" xr:uid="{E265F10E-6E36-4C35-A6DD-DAC72ED687DA}"/>
    <hyperlink ref="A651" location="CARIOCA!A1" display="CARIOCA" xr:uid="{883E28BC-90F2-4570-A999-C727D8F545D1}"/>
    <hyperlink ref="A545" location="CARIOCA!A1" display="CARIOCA" xr:uid="{7713136D-FB3C-4870-A61A-2A48B09622DE}"/>
    <hyperlink ref="A511" location="CARIOCA!A1" display="CARIOCA" xr:uid="{D074CE6A-96BF-4722-ADD8-6118B4F18A3D}"/>
    <hyperlink ref="A450" location="CARIOCA!A1" display="CARIOCA" xr:uid="{25230B31-8E7F-4F5D-9998-F6207201DA37}"/>
    <hyperlink ref="A396" location="CARIOCA!A1" display="CARIOCA" xr:uid="{E586A2B3-3C41-4EDE-9ABD-77AD45A97339}"/>
    <hyperlink ref="A281" location="CARIOCA!A1" display="CARIOCA" xr:uid="{9343631B-3EEC-4175-8395-72B9E23C114E}"/>
    <hyperlink ref="A280" location="CARIOCA!A1" display="CARIOCA" xr:uid="{254A94C1-9314-40E0-AA5E-EC948DB175E1}"/>
    <hyperlink ref="A279" location="CARIOCA!A1" display="CARIOCA" xr:uid="{B87B9449-6CE5-4486-B111-5DB73D14EC5F}"/>
    <hyperlink ref="A270" location="CARIOCA!A1" display="CARIOCA" xr:uid="{84E6A7E5-EA54-40CD-966A-2C30CF5496B8}"/>
    <hyperlink ref="A145" location="SHIKRA!A1" display="SHIKRA" xr:uid="{3E3E79B2-24AB-4730-AC57-DCB54BD0ABC4}"/>
    <hyperlink ref="A121" location="CARIOCA!A1" display="CARIOCA" xr:uid="{0C95A499-F93E-4394-BC59-A5D71D8954AD}"/>
    <hyperlink ref="A119" location="CARIOCA!A1" display="CARIOCA" xr:uid="{C43D6E06-93A9-41EB-8D73-706A7F661DE4}"/>
    <hyperlink ref="A115" location="CARIOCA!A1" display="CARIOCA" xr:uid="{294A9BAA-F974-4B7B-BD6E-6682D6C04C6F}"/>
    <hyperlink ref="A347" location="SENTOSA!A1" display="SENTOSA USWC" xr:uid="{917EC284-BD11-49CA-9D65-5A038DA1A587}"/>
    <hyperlink ref="A315" location="'AFRICA EXPRESS'!A1" display="AFRICA EX" xr:uid="{8F6B9C7B-DA7D-41BF-ADD4-E198C26BCD99}"/>
    <hyperlink ref="A67" location="'AFRICA EXPRESS'!A1" display="AFRICA EX" xr:uid="{0E8114EF-234E-4C66-851D-BF88C243E90D}"/>
    <hyperlink ref="A78" location="'AFRICA EXPRESS'!A1" display="AFRICA EX" xr:uid="{17953650-C50D-4A78-8471-A402AEC93FE5}"/>
    <hyperlink ref="A106" location="'AFRICA EXPRESS'!A1" display="AFRICA EX" xr:uid="{661DB411-F70C-4558-9090-6BD3C309D959}"/>
    <hyperlink ref="A147" location="'AFRICA EXPRESS'!A1" display="AFRICA EX" xr:uid="{75D49EFC-42FC-4741-8C1C-61A995BB1625}"/>
    <hyperlink ref="A160" location="'AFRICA EXPRESS'!A1" display="AFRICA EX" xr:uid="{C99FD56D-F8EE-4BFC-93D3-01C531CDB782}"/>
    <hyperlink ref="A165" location="'AFRICA EXPRESS'!A1" display="AFRICA EX" xr:uid="{4AA858A9-C34D-4218-AA08-A35F7DEF8F88}"/>
    <hyperlink ref="A175" location="'AFRICA EXPRESS'!A1" display="AFRICA EX" xr:uid="{E8BFD843-0ECD-4FD8-A9A6-012739C137A8}"/>
    <hyperlink ref="A212" location="'AFRICA EXPRESS'!A1" display="AFRICA EX" xr:uid="{23DAB0A5-E5DD-4F7A-B1BC-50D6E3A12BB2}"/>
    <hyperlink ref="A334" location="'AFRICA EXPRESS'!A1" display="AFRICA EX" xr:uid="{15944F8C-E4E8-46A5-9F8F-D8B99D854074}"/>
    <hyperlink ref="A339:A340" location="'AFRICA EXPRESS'!A1" display="AFRICA EX" xr:uid="{11832FFD-5516-4A33-B260-5328742BC61F}"/>
    <hyperlink ref="A350" location="'AFRICA EXPRESS'!A1" display="AFRICA EX" xr:uid="{8933D0E2-0BB8-4EE2-82F1-D4E25C49898D}"/>
    <hyperlink ref="A372" location="'AFRICA EXPRESS'!A1" display="AFRICA EX" xr:uid="{82584AB6-8CC2-4886-8D0C-5E319C56A8C8}"/>
    <hyperlink ref="A379" location="'AFRICA EXPRESS'!A1" display="AFRICA EX" xr:uid="{EA55F19A-22E8-4437-8AA0-32E5D95DC319}"/>
    <hyperlink ref="A393" location="'AFRICA EXPRESS'!A1" display="AFRICA EX" xr:uid="{FF168CC4-BE07-4B5C-B1E0-FF0FB0B91BF6}"/>
    <hyperlink ref="A410" location="'AFRICA EXPRESS'!A1" display="AFRICA EX" xr:uid="{DB7A997B-8739-43CE-9044-0725FBA27606}"/>
    <hyperlink ref="A436" location="IROKO!A1" display="IROKO" xr:uid="{C622389E-46D3-411A-86F3-92E1DEEB65EA}"/>
    <hyperlink ref="A469" location="'AFRICA EXPRESS'!A1" display="AFRICA EX" xr:uid="{5C59D8B8-EE0D-478C-A843-F5E1D2584C8F}"/>
    <hyperlink ref="A483" location="'AFRICA EXPRESS'!A1" display="AFRICA EX" xr:uid="{B84A8D1C-6B06-4234-AD6A-1E96C1053C81}"/>
    <hyperlink ref="A543" location="'AFRICA EXPRESS'!A1" display="AFRICA EX" xr:uid="{4370E917-3D77-49D8-B3E0-3976552C473F}"/>
    <hyperlink ref="A577" location="'AFRICA EXPRESS'!A1" display="AFRICA EX" xr:uid="{D06F81B9-60EC-4BAA-8632-3B3198323166}"/>
    <hyperlink ref="A599" location="'AFRICA EXPRESS'!A1" display="AFRICA EX" xr:uid="{E67B5794-0E39-463E-A858-4CA11AE14078}"/>
    <hyperlink ref="A641" location="'AFRICA EXPRESS'!A1" display="AFRICA EX" xr:uid="{C4EEC770-34A2-45DA-B086-93BF0C3CFD87}"/>
    <hyperlink ref="A547" location="'EMERALD '!A1" display="EMERALD " xr:uid="{EA875582-E2B5-4B6B-87D0-395D92A46127}"/>
    <hyperlink ref="A107" location="'EMERALD '!A1" display="EMERALD " xr:uid="{CFCD4F80-2C40-4C9C-9D9D-7F06958EA150}"/>
    <hyperlink ref="A421" location="'EMERALD '!A1" display="EMERALD " xr:uid="{ED8B8D59-0B22-4EDA-8A7E-AE7D7A4B2DB5}"/>
    <hyperlink ref="A23" location="'NEW FALCON'!A1" display="NEW FALCON" xr:uid="{8C3C45A3-FB93-40F1-A29B-C7D452AEB992}"/>
    <hyperlink ref="A77" location="AMERICA!Print_Area" display="EMPIRE" xr:uid="{41DB77EE-C895-4454-827D-28202E5DCFAA}"/>
    <hyperlink ref="A188" location="AZTEC!A1" display="AZTEC" xr:uid="{D5227FEC-A999-4B44-9D9E-1E274D750D87}"/>
    <hyperlink ref="A579" location="INGWE!A1" display="INGWE" xr:uid="{FC0DCE92-11BE-4D2E-B58F-8444F23268EA}"/>
    <hyperlink ref="A85" location="INGWE!A1" display="INGWE" xr:uid="{7313FB0A-F605-4520-9C6F-6C159DB8B1EA}"/>
    <hyperlink ref="A141" location="INGWE!A1" display="INGWE" xr:uid="{4B117466-ABEF-46E7-982B-13A0F05553BB}"/>
    <hyperlink ref="A171" location="INGWE!A1" display="INGWE" xr:uid="{47431C74-7AAF-4784-B7EC-E05E2E18578A}"/>
    <hyperlink ref="A182" location="INGWE!A1" display="INGWE" xr:uid="{212A6654-F1FB-4D5E-B619-00413E9D3904}"/>
    <hyperlink ref="A185" location="INGWE!A1" display="INGWE" xr:uid="{8515190A-3B32-453B-8F7E-87F2077C74BC}"/>
    <hyperlink ref="A194" location="INGWE!A1" display="INGWE" xr:uid="{EB32D67D-6487-4479-825D-B521410F4834}"/>
    <hyperlink ref="A195" location="INGWE!A1" display="INGWE" xr:uid="{1E7329AA-3623-4B04-8021-DF205F3897F8}"/>
    <hyperlink ref="A348" location="INGWE!A1" display="INGWE" xr:uid="{07384913-DDE5-4FA5-8B7B-C009A863EF66}"/>
    <hyperlink ref="A351" location="INGWE!A1" display="INGWE" xr:uid="{670452C6-8576-4EBE-9463-2D7314B4BCFB}"/>
    <hyperlink ref="A362" location="INGWE!A1" display="INGWE" xr:uid="{A71010A0-A476-4246-9C40-F69C3495AC0D}"/>
    <hyperlink ref="A400" location="INGWE!A1" display="INGWE" xr:uid="{B0A81CB9-03CE-4D72-B9B6-B2B325B74385}"/>
    <hyperlink ref="A407" location="INGWE!A1" display="INGWE" xr:uid="{6C3DE44B-E13F-42A5-A135-0562C89A628F}"/>
    <hyperlink ref="A461" location="INGWE!A1" display="INGWE" xr:uid="{8F65D1FC-4064-4198-9252-EE0E3F6F3996}"/>
    <hyperlink ref="A470" location="INGWE!A1" display="INGWE" xr:uid="{CE9BC046-B05D-4D57-93B6-F29466A971D1}"/>
    <hyperlink ref="A654" location="IPANEMA!A1" display="IPANEMA" xr:uid="{6AEB8EB6-081D-4E21-A951-E1B9EDCC6FE9}"/>
    <hyperlink ref="A116" location="IPANEMA!A1" display="IPANEMA" xr:uid="{1273CF1A-2B85-47E7-BD91-272F8299DB25}"/>
    <hyperlink ref="A121:A122" location="IPANEMA!A1" display="IPANEMA" xr:uid="{03BD48B9-865D-41FD-BBFA-2D9FCD9350AA}"/>
    <hyperlink ref="A363" location="IPANEMA!A1" display="IPANEMA" xr:uid="{F5363596-8443-4F5E-B0FB-B530D65F3D67}"/>
    <hyperlink ref="A394" location="IPANEMA!A1" display="IPANEMA" xr:uid="{A412BD4E-CD15-4705-AAF2-C58F7C3DD30F}"/>
    <hyperlink ref="A414" location="IPANEMA!A1" display="IPANEMA" xr:uid="{F7A769F1-7EB8-469C-8178-B1F02A304CAF}"/>
    <hyperlink ref="A451" location="IPANEMA!A1" display="IPANEMA" xr:uid="{27BE2575-B027-4180-B150-3BD10B743849}"/>
    <hyperlink ref="A493" location="IPANEMA!A1" display="IPANEMA" xr:uid="{09AAB35F-4A9C-485B-B5E6-08B09A95911D}"/>
    <hyperlink ref="A512" location="IPANEMA!A1" display="IPANEMA" xr:uid="{FBCA2956-FA92-4024-8D58-7DFD54BB8B0E}"/>
    <hyperlink ref="A518" location="IPANEMA!A1" display="IPANEMA" xr:uid="{B39456FE-6A95-4D63-9862-F726948C2CF3}"/>
    <hyperlink ref="A546" location="IPANEMA!A1" display="IPANEMA" xr:uid="{AC75BED2-3E1F-4B16-83DB-1546C0478FB2}"/>
    <hyperlink ref="A595" location="IPANEMA!A1" display="IPANEMA" xr:uid="{C67E8BDA-C218-4DDA-B763-1141E3C9F541}"/>
    <hyperlink ref="A40" location="'NEW FALCON'!A1" display="NEW FALCON" xr:uid="{81ECA96A-F1B4-4620-BBBC-F7A2D46DEB9A}"/>
    <hyperlink ref="A252" location="'NEW FALCON'!A1" display="NEW FALCON" xr:uid="{60098CA3-5EB2-4E65-920E-EA0B4F11A1F0}"/>
    <hyperlink ref="A285" location="'NEW FALCON'!A1" display="NEW FALCON" xr:uid="{E45731A6-D5CB-4131-8344-FBE6B8448E0A}"/>
    <hyperlink ref="A495" location="'NEW FALCON'!A1" display="NEW FALCON" xr:uid="{AA9C8866-0DEC-4AD1-A0DB-56816AE5ADFD}"/>
    <hyperlink ref="A562" location="'NEW FALCON'!A1" display="NEW FALCON" xr:uid="{520B1975-61F4-4ECF-AC4D-3FDC1BDB3EED}"/>
    <hyperlink ref="A291" location="OSPREY!A1" display="OSPREY" xr:uid="{84F93717-9E67-47C0-BB62-FA9CF3CE8A2B}"/>
    <hyperlink ref="A113" location="PANDA!A1" display="PANDA" xr:uid="{F35304EE-53D0-4D24-8A46-3409D5DF9F30}"/>
    <hyperlink ref="A112" location="SANTANA!A1" display="SANTANA" xr:uid="{94357906-47E2-4264-BEDB-A6ED041BA809}"/>
    <hyperlink ref="A415" location="WALLABY!A1" display="WALLABY" xr:uid="{03D4266E-325F-4C1C-B360-2B5F1ED0B424}"/>
    <hyperlink ref="A398" location="JADE!A1" display="JADE SERVICE" xr:uid="{C21B1A2E-10DF-4E08-AE95-656F8DAF8017}"/>
    <hyperlink ref="A39" location="ALBATROSS!A1" display="ALBATROSS SERVICE" xr:uid="{583EE50E-300D-4E80-8264-16A00E3F1822}"/>
    <hyperlink ref="A22" location="'AFRICA EXPRESS'!A1" display="AFRICA EX" xr:uid="{9D48CB14-F751-4302-B61A-2A0FAB04F9CF}"/>
    <hyperlink ref="A253" location="INGWE!A1" display="INGWE" xr:uid="{0C0E5376-98BB-4830-A99C-51BA83BCA301}"/>
    <hyperlink ref="A509" location="CARIOCA!A1" display="CARIOCA" xr:uid="{17E4C0E3-D5D4-41B7-98AC-47E5DB560C79}"/>
    <hyperlink ref="A38" location="'AFRICA EXPRESS'!Print_Area" display="AFRICA EX" xr:uid="{B4BDC927-2158-4676-91CC-EC2E6D528270}"/>
    <hyperlink ref="A132" location="LYNX!A1" display="LYNX" xr:uid="{182C4236-E93C-41FB-8307-26CC75C65A33}"/>
    <hyperlink ref="A43" location="DRAGON!A1" display="DRAGON" xr:uid="{DBD29050-51FA-4C49-B585-F39E2B996D3C}"/>
    <hyperlink ref="A72" location="TIGER!A1" display="TIGER SERVICE" xr:uid="{C40164A3-9C84-4A50-BBAF-3DC54CD6C8FD}"/>
    <hyperlink ref="A84" location="DRAGON!A1" display="DRAGON" xr:uid="{F5A7792F-E7EF-464A-A7F5-B8FEBD042E78}"/>
    <hyperlink ref="A89" location="DRAGON!A1" display="DRAGON" xr:uid="{3E1A033D-68EA-4DC7-990D-19B04D260BF0}"/>
    <hyperlink ref="A118" location="DRAGON!A1" display="DRAGON" xr:uid="{DCB52EF2-1EFE-479D-B5D2-E02EFF317FE8}"/>
    <hyperlink ref="A149" location="DRAGON!A1" display="DRAGON" xr:uid="{AB410982-5146-47B2-AD79-3683B777BBA7}"/>
    <hyperlink ref="A190" location="DRAGON!A1" display="DRAGON" xr:uid="{E6496E82-B482-4263-9CE3-DB44F5CA0CE4}"/>
    <hyperlink ref="A244" location="TIGER!A1" display="TIGER SERVICE" xr:uid="{556BBB88-0C79-48C1-B936-80C5A60504F2}"/>
    <hyperlink ref="A472" location="TIGER!A1" display="TIGER SERVICE" xr:uid="{FF2215D4-5291-43F7-B0F6-C2DF419E8214}"/>
    <hyperlink ref="A288" location="DRAGON!A1" display="DRAGON" xr:uid="{79D43B17-87A1-4E63-84E6-7A61CDFC23DC}"/>
    <hyperlink ref="A301" location="DRAGON!A1" display="DRAGON" xr:uid="{319144A2-5D71-4890-9254-3082401A57FD}"/>
    <hyperlink ref="A323" location="DRAGON!A1" display="DRAGON" xr:uid="{24D184E0-AEBA-418A-9748-AEF274E2CB3E}"/>
    <hyperlink ref="A336" location="DRAGON!A1" display="DRAGON" xr:uid="{E8C21ED1-6803-40AA-8951-3DE31AB4D6FF}"/>
    <hyperlink ref="A424" location="DRAGON!A1" display="DRAGON" xr:uid="{E6AAEA11-9454-4AA9-838F-028D27D9C742}"/>
    <hyperlink ref="A474" location="DRAGON!A1" display="DRAGON" xr:uid="{989D5A86-7CF9-4CBB-95F7-DFF0155741EC}"/>
    <hyperlink ref="A476" location="DRAGON!A1" display="DRAGON" xr:uid="{3BC92E24-AC51-48AE-A6EA-10FC14440932}"/>
    <hyperlink ref="A506" location="DRAGON!A1" display="DRAGON" xr:uid="{259F18A6-96E4-4AE4-89DD-B5C59E60A15E}"/>
    <hyperlink ref="A564" location="DRAGON!A1" display="DRAGON" xr:uid="{A1A2AA85-EC0A-4997-ACD4-0B2FE55BC205}"/>
    <hyperlink ref="A588" location="DRAGON!A1" display="DRAGON" xr:uid="{4AC9305D-0BDE-4D85-B76E-152550FB2A63}"/>
    <hyperlink ref="A593" location="'AFRICA EXPRESS'!A1" display="AFRICA EX" xr:uid="{58965BC4-F40D-465F-A66A-AD9E142FE750}"/>
    <hyperlink ref="A435" location="'AFRICA EXPRESS'!A1" display="AFRICA EX" xr:uid="{F2C854E9-95DE-4822-97FC-A0A9BF4249D4}"/>
    <hyperlink ref="A73" location="WALLABY!A1" display="WALLABY" xr:uid="{AB1C7D8E-4696-43BC-A3F5-7C2D17DE42F5}"/>
    <hyperlink ref="A340" location="ALBATROSS!A1" display="ALBATROSS SERVICE" xr:uid="{856104FC-3B1D-411C-92A2-4FAE9FDD67A6}"/>
    <hyperlink ref="A390" location="'BRITANNIA '!A1" display="BRITANNIA" xr:uid="{524762D5-9106-47C3-B9E1-D4628F74C299}"/>
    <hyperlink ref="A382" location="'DAR FEEDER'!A1" display="DAR ES SALAAM" xr:uid="{57F01FE0-58BD-4103-89EF-D2750CD14C71}"/>
    <hyperlink ref="A583" location="'DAR FEEDER'!A1" display="DAR ES SALAAM" xr:uid="{324D7856-6B71-4188-B663-00D93B5DF884}"/>
    <hyperlink ref="A645" location="'DAR FEEDER'!A1" display="DAR ES SALAAM" xr:uid="{FD063C42-6D32-44E4-A5A9-CDE15203D583}"/>
    <hyperlink ref="A292" location="CARIOCA!A1" display="CARIOCA" xr:uid="{8F5941F4-CEC1-45B0-BCFA-570A01399B4F}"/>
    <hyperlink ref="A308" location="CARIOCA!A1" display="CARIOCA" xr:uid="{82980394-B031-49BC-AF24-AE304AFF7398}"/>
    <hyperlink ref="A364" location="CARIOCA!A1" display="CARIOCA" xr:uid="{26CCAD87-CD34-41D2-9A7D-064BDDDA8DCB}"/>
    <hyperlink ref="A417" location="CARIOCA!A1" display="CARIOCA" xr:uid="{D35D002A-3F78-4A44-9875-9AAFD808D769}"/>
    <hyperlink ref="A168" location="'BRITANNIA '!A1" display="BRITANNIA" xr:uid="{98E5DAD2-EF50-47F6-AED1-7801BA35B4A9}"/>
    <hyperlink ref="A198" location="'BRITANNIA '!A1" display="BRITANNIA" xr:uid="{344B1DD1-4F7B-4C3D-A304-E9AB9AFBE7D2}"/>
    <hyperlink ref="A220" location="'BRITANNIA '!A1" display="BRITANNIA" xr:uid="{0461E4F5-E44B-41F5-B3BE-DD74C27B9F24}"/>
    <hyperlink ref="A222" location="'BRITANNIA '!A1" display="BRITANNIA" xr:uid="{4E0212B6-9671-4AFF-90AD-4CE22D155081}"/>
    <hyperlink ref="A646" location="'BRITANNIA '!A1" display="BRITANNIA" xr:uid="{0934198E-2082-406C-82CA-18BE80FCFCBE}"/>
    <hyperlink ref="A187" location="'BRITANNIA '!A1" display="BRITANNIA" xr:uid="{0ADFB76C-2C9A-452E-9858-E3CA77E831EA}"/>
    <hyperlink ref="A293" location="'BRITANNIA '!A1" display="BRITANNIA" xr:uid="{548C8036-3070-4F6B-B5B9-7CA299D942AB}"/>
    <hyperlink ref="A294" location="JADE!A1" display="JADE SERVICE" xr:uid="{6D7ADAE1-BF3F-4E4F-96ED-F90ED0AF513E}"/>
    <hyperlink ref="A416" location="'BRITANNIA '!A1" display="BRITANNIA" xr:uid="{2331A0F2-5E09-4F5C-AED5-5AE56DDDCF45}"/>
    <hyperlink ref="A635" location="JADE!A1" display="JADE SERVICE" xr:uid="{1462A163-E361-4266-9B75-C59B6ECEC102}"/>
    <hyperlink ref="A502" location="'BRITANNIA '!A1" display="BRITANNIA" xr:uid="{A12CCAFB-4602-4AAD-828A-4217700F0FE4}"/>
    <hyperlink ref="A505" location="ALBATROSS!A1" display="ALBATROSS SERVICE" xr:uid="{65323610-D372-4693-891D-999F6B98698B}"/>
    <hyperlink ref="A594" location="JADE!A1" display="JADE SERVICE" xr:uid="{1BF54E44-52D8-447E-8251-675B8141BF8B}"/>
    <hyperlink ref="A290" location="'NEW FALCON'!A1" display="NEW FALCON" xr:uid="{7D336806-BFDE-4CC9-868A-BF5DFAE87CAB}"/>
    <hyperlink ref="A75" location="CLANGA!A1" display="CLANGA" xr:uid="{9D6685D6-A61B-4EF6-A5B5-5E313AC7051E}"/>
    <hyperlink ref="A191" location="CLANGA!A1" display="CLANGA" xr:uid="{CFC797AB-9FD4-468B-92D0-DF61FEF66119}"/>
    <hyperlink ref="A422" location="AMERICA!Print_Area" display="EMPIRE" xr:uid="{D879E440-1109-408C-8E42-606A454532BF}"/>
    <hyperlink ref="A199" location="SILK!A1" display="SILK" xr:uid="{E32146B6-9BFC-426B-964C-49BDE0C8FF41}"/>
    <hyperlink ref="A28" location="MEXICAS!A1" display="MEXICAS" xr:uid="{0AFF70E9-E803-42D4-96FC-BD6278F35000}"/>
    <hyperlink ref="A306" location="'BRITANNIA '!A1" display="BRITANNIA" xr:uid="{0BA76EA7-8EFF-47E4-B19F-244296303BC0}"/>
    <hyperlink ref="A314" location="'BRITANNIA '!A1" display="BRITANNIA" xr:uid="{BABF182A-8FDA-4D3B-ABEB-BF9485A476F8}"/>
    <hyperlink ref="A412" location="DRAGON!A1" display="DRAGON" xr:uid="{C8ECF28E-0C76-44B6-A1EA-D0D598FB6EBE}"/>
    <hyperlink ref="A282" location="CARIOCA!A1" display="CARIOCA" xr:uid="{530AD778-FDAD-4E1D-9B30-F8E5459AC4BE}"/>
    <hyperlink ref="A181" location="'BRITANNIA '!A1" display="BRITANNIA" xr:uid="{A93F139C-C0E2-4CCE-A573-F7127D4316F1}"/>
    <hyperlink ref="A458" location="'BRITANNIA '!A1" display="BRITANNIA" xr:uid="{24B186B8-507B-45A5-9BD3-BE55F2678065}"/>
    <hyperlink ref="A186" location="AUSTRALIA!Print_Area" display="AUSTRALIA" xr:uid="{5B36D1DC-D944-458A-92D5-6725BC4BDCDC}"/>
    <hyperlink ref="A425" location="AMERICA!Print_Area" display="AMERICA" xr:uid="{A60FAE30-A0C6-47DB-87AB-2D5666F35A69}"/>
    <hyperlink ref="A608" location="'BRITANNIA '!A1" display="BRITANNIA" xr:uid="{EE0B39CA-7C5A-4831-BB74-5ED9A4965B6C}"/>
    <hyperlink ref="A453" location="CARIOCA!A1" display="CARIOCA" xr:uid="{5C0EDBA7-21B5-4F7A-82C9-C5EE054C03EE}"/>
    <hyperlink ref="A528" location="'BRITANNIA '!A1" display="BRITANNIA" xr:uid="{CBDF92AD-A257-4F6A-8669-EE3F269F5E27}"/>
    <hyperlink ref="A510" location="CARIOCA!A1" display="CARIOCA" xr:uid="{6AA82408-5243-4C40-9A24-54A9320599FF}"/>
    <hyperlink ref="A395" location="JADE!A1" display="JADE SERVICE" xr:uid="{96E2CD66-0F17-4D1F-B9A3-B60DFF73CC11}"/>
    <hyperlink ref="A633" location="JADE!A1" display="JADE SERVICE" xr:uid="{7F6DAE53-1536-4626-88AA-01956C50BF8E}"/>
    <hyperlink ref="A652" location="CARIOCA!A1" display="CARIOCA" xr:uid="{08470D5C-BBD1-4C2C-BADD-02A376F4F36D}"/>
    <hyperlink ref="A653" location="IPANEMA!A1" display="IPANEMA" xr:uid="{41081F72-2B80-4C43-86AC-E6BAE647D35D}"/>
    <hyperlink ref="A515" location="CARIOCA!A1" display="CARIOCA" xr:uid="{17655A2F-0CC0-463C-A1D5-928ACDC95462}"/>
    <hyperlink ref="A516" location="CARIOCA!A1" display="CARIOCA" xr:uid="{EB019AF5-F2FA-4B43-9253-9B82E9EB7251}"/>
    <hyperlink ref="A517" location="IPANEMA!A1" display="IPANEMA" xr:uid="{2BC506E1-F199-49F5-87FA-8F437AA3F273}"/>
    <hyperlink ref="A432" location="SENTOSA!A1" display="SENTOSA USWC" xr:uid="{238291CF-B037-4816-9061-0CAE35907C72}"/>
    <hyperlink ref="A257" location="SWAN!Print_Area" display="SWAN SERVICE" xr:uid="{35A7A1C3-2141-40C4-8107-6269DEC15F49}"/>
    <hyperlink ref="A631" location="IPANEMA!A1" display="IPANEMA" xr:uid="{CF08DC7F-BD80-4F0A-A93A-2183669B56FE}"/>
    <hyperlink ref="A632" location="CARIOCA!A1" display="CARIOCA" xr:uid="{5A232941-28CA-4F37-B42E-C8A9E4E82366}"/>
    <hyperlink ref="A96" location="AMBERJACK!A1" display="AMBERJACK" xr:uid="{9BFF5924-30E4-4A36-9FCB-AB193EEC61EB}"/>
    <hyperlink ref="A250" location="'BRITANNIA '!A1" display="BRITANNIA" xr:uid="{169A1B90-CAE6-4A8E-B81B-24B93FF30025}"/>
    <hyperlink ref="A584" location="'BRITANNIA '!A1" display="BRITANNIA" xr:uid="{3D4F7537-E82E-45EE-96E1-37FD4ECA55BD}"/>
    <hyperlink ref="A383" location="'BRITANNIA '!A1" display="BRITANNIA" xr:uid="{C1F1EAB1-DB7F-42A2-A83E-B3E4853B6CAE}"/>
    <hyperlink ref="A580" location="CARIOCA!A1" display="CARIOCA" xr:uid="{B2242364-B9E4-4369-9821-657E4EA790D8}"/>
    <hyperlink ref="A462" location="CARIOCA!A1" display="CARIOCA" xr:uid="{68A6D3A3-11C1-4664-BE79-4244DFDA4B7D}"/>
    <hyperlink ref="A172" location="'BRITANNIA '!A1" display="BRITANNIA" xr:uid="{EE73E062-A03A-44C8-89CC-B41F47FB7BB1}"/>
    <hyperlink ref="A402" location="'BRITANNIA '!A1" display="BRITANNIA" xr:uid="{1AEC5BB1-DF48-4F5C-A283-3A2DCAC43551}"/>
    <hyperlink ref="A581" location="'BRITANNIA '!A1" display="BRITANNIA" xr:uid="{502F0892-A5B2-4B0C-842E-61C8D82A2CCF}"/>
    <hyperlink ref="A463" location="'BRITANNIA '!A1" display="BRITANNIA" xr:uid="{5A8013E3-031B-499B-B821-46D2795641D8}"/>
    <hyperlink ref="A166" location="PANTHER!A1" display="PANTHER" xr:uid="{E632B5C9-A499-45EE-8D15-96DAB915B921}"/>
    <hyperlink ref="A268" location="PANTHER!A1" display="PANTHER" xr:uid="{3D435400-1B86-4F6C-A311-8FB554D86D41}"/>
    <hyperlink ref="A277" location="PANTHER!A1" display="PANTHER" xr:uid="{DA6F01DB-2FAE-4138-97D7-8E0183B05D85}"/>
    <hyperlink ref="A321" location="PANTHER!A1" display="PANTHER" xr:uid="{6BB1D31E-1D1C-4BCC-A34B-BCD19FE0213E}"/>
    <hyperlink ref="A376" location="PANTHER!A1" display="PANTHER" xr:uid="{79E6D77D-7661-4675-9EB5-AF3730F1E1E8}"/>
    <hyperlink ref="A457" location="PANTHER!A1" display="PANTHER" xr:uid="{A6BDF526-58AC-4EC1-A224-F04AA0C0930D}"/>
    <hyperlink ref="A596" location="PANTHER!A1" display="PANTHER" xr:uid="{E9B8F784-6C78-4B92-910F-8B23103FDAEC}"/>
    <hyperlink ref="A638" location="PANTHER!A1" display="PANTHER" xr:uid="{ADC1B3C2-3C8D-4957-9581-E313BAD89598}"/>
    <hyperlink ref="A643" location="PANTHER!A1" display="PANTHER" xr:uid="{1DE92522-86A9-4099-820B-A2FE45E8EB4F}"/>
    <hyperlink ref="A208" location="'LONE STAR'!A1" display="LONE STAR" xr:uid="{2D79314E-AEF6-4E2D-B9F8-A6F7CCD47A01}"/>
    <hyperlink ref="A269" location="'LONE STAR'!A1" display="LONE STAR" xr:uid="{3F4E3FDA-1BD9-4A8D-ACDF-7721C3F01C15}"/>
    <hyperlink ref="A378" location="'LONE STAR'!A1" display="LONE STAR" xr:uid="{14CC3651-1203-4AF5-9AC6-433FCD294008}"/>
    <hyperlink ref="A381" location="'LONE STAR'!A1" display="LONE STAR" xr:uid="{62222C64-925C-4213-A368-34861272C312}"/>
    <hyperlink ref="A582" location="'LONE STAR'!A1" display="LONE STAR" xr:uid="{1B1F1351-E3E7-4B95-A5F1-8BBB5409D226}"/>
    <hyperlink ref="A548" location="CHINOOK!A1" display="CHINOOK" xr:uid="{F6603E3D-F359-4149-9AE8-E7A2D92CA181}"/>
    <hyperlink ref="A619" location="CHINOOK!A1" display="CHINOOK" xr:uid="{BAC319E3-EDE4-44B6-ACC7-C5752F138DAD}"/>
    <hyperlink ref="A305" location="AMBERJACK!A1" display="AMBERJACK" xr:uid="{7B0052B4-E1C9-4DE2-BCB9-6D662D2B3A31}"/>
    <hyperlink ref="A426" location="AMBERJACK!A1" display="AMBERJACK" xr:uid="{A50A1770-0AD9-4EF9-9822-CCEE3D6619B2}"/>
    <hyperlink ref="A642" location="AMBERJACK!A1" display="AMBERJACK" xr:uid="{B4FB5785-DCDB-489C-859B-D2AC38286487}"/>
    <hyperlink ref="A114" location="ANDES!A1" display="ANDES" xr:uid="{F5FB2E57-AE8C-4F64-BAFB-6BBAB5DC0B7D}"/>
    <hyperlink ref="A486" location="INCA!A1" display="INCA" xr:uid="{50A8AAFF-EFEB-4FF6-8120-5D7A6AD28803}"/>
    <hyperlink ref="A242" location="MEXICAS!A1" display="MEXICAS" xr:uid="{397B0D32-04DB-445C-A467-1B84D5D0ED01}"/>
    <hyperlink ref="A124" location="Alpaca!A1" display="PERTIWI / ALPACA" xr:uid="{704B1836-49C3-4D72-BCEB-D9F7E0873394}"/>
    <hyperlink ref="A465" location="'AFRICA EXPRESS'!Print_Area" display="AFRICA EX" xr:uid="{D02FD52B-19DE-4695-B939-05A6876DDAC6}"/>
    <hyperlink ref="A464" location="IROKO!A1" display="IROKO" xr:uid="{54D3625A-FB1E-4646-842F-450944117532}"/>
    <hyperlink ref="A349" location="IROKO!A1" display="IROKO" xr:uid="{05A318A3-6DEA-4F68-9806-37AD5DD77F66}"/>
    <hyperlink ref="A371" location="IROKO!A1" display="IROKO" xr:uid="{DD77DF29-CA51-4BBB-B6E9-2F73F4A89CEC}"/>
    <hyperlink ref="A640" location="IROKO!A1" display="IROKO" xr:uid="{0CA4D113-2D2F-4726-A294-1D3398807721}"/>
    <hyperlink ref="A159" location="IROKO!A1" display="IROKO" xr:uid="{5DA96E1C-BB94-40A0-91CA-4628100BDC49}"/>
    <hyperlink ref="A66" location="'AFRICA EXPRESS'!A1" display="AFRICA EX" xr:uid="{D65B819E-0AD6-4AE9-AA6F-53452F1382E8}"/>
    <hyperlink ref="A598" location="IROKO!A1" display="IROKO" xr:uid="{F54CC565-BA27-4356-B283-315FD5E9DF54}"/>
    <hyperlink ref="A468" location="IROKO!A1" display="IROKO" xr:uid="{81032C2C-5366-4B5E-93B9-B47D2589ED6A}"/>
    <hyperlink ref="A343" location="'AFRICA EXPRESS'!A1" display="AFRICA EX" xr:uid="{B6FD4BA7-9D66-43C7-B420-E5170247438E}"/>
    <hyperlink ref="A342" location="IROKO!A1" display="IROKO" xr:uid="{67919D27-526D-4A59-ABF6-CDC09589DE7D}"/>
    <hyperlink ref="A98" location="CARIOCA!A1" display="CARIOCA" xr:uid="{CC8EBD95-9D52-44B3-BEBF-B85AA0E5A1C1}"/>
    <hyperlink ref="A173" location="CARIOCA!A1" display="CARIOCA" xr:uid="{7666D9EC-F41C-4B85-9985-24B8825B2348}"/>
    <hyperlink ref="A33" location="ZEPHYR!A1" display="ZEPHYR" xr:uid="{691EDA88-271A-4679-85C3-3ACC59DB2A77}"/>
    <hyperlink ref="A34" location="'BRITANNIA '!A1" display="BRITANNIA" xr:uid="{75F2930F-53F8-4A2C-9458-1186B39B5388}"/>
    <hyperlink ref="A377" location="TIGER!Print_Area" display="TIGER SERVICE" xr:uid="{783685A1-0A66-447F-B081-3CEF5446A508}"/>
    <hyperlink ref="A634" location="CARIOCA!A1" display="CARIOCA" xr:uid="{FEB858DE-06E9-49BD-98C1-81061EA5A34C}"/>
    <hyperlink ref="A193" location="CHINOOK!A1" display="CHINOOK" xr:uid="{7A4BA1B4-D68F-4326-BC2C-6DAA79B14A63}"/>
    <hyperlink ref="A36" location="SWAN!Print_Area" display="SWAN SERVICE" xr:uid="{1D29EC0C-2644-42FA-B13E-8E3A2DAF0B2E}"/>
    <hyperlink ref="A636" location="'BRITANNIA '!A1" display="BRITANNIA" xr:uid="{8FAF1963-C3AC-462B-AC13-4DBAAA909964}"/>
    <hyperlink ref="A637" location="CARIOCA!A1" display="CARIOCA" xr:uid="{5746C46E-2242-48E1-B108-DAC5E8B699B9}"/>
    <hyperlink ref="A99" location="'BRITANNIA '!A1" display="BRITANNIA" xr:uid="{E7BEDA78-4E10-4F38-9A8E-0264332C58A2}"/>
    <hyperlink ref="A100" location="CARIOCA!A1" display="CARIOCA" xr:uid="{6C6573FB-D72D-4605-AF30-54BCE5585145}"/>
    <hyperlink ref="A247" location="CARIOCA!A1" display="CARIOCA" xr:uid="{206DB48A-87FD-4795-B2F5-2FE46A4AF8ED}"/>
    <hyperlink ref="A297" location="CARIOCA!A1" display="CARIOCA" xr:uid="{80AD38E6-E771-497F-9E41-A855EA369C1D}"/>
    <hyperlink ref="A607" location="CARIOCA!A1" display="CARIOCA" xr:uid="{CAB644EF-A95A-4F43-94A7-42920EF98103}"/>
    <hyperlink ref="A217" location="CARIOCA!A1" display="CARIOCA" xr:uid="{D6F938FE-1C7A-411B-A01C-C28720A50E80}"/>
    <hyperlink ref="A627" location="'BRITANNIA '!A1" display="BRITANNIA" xr:uid="{3F8E226F-5567-48DB-B7EB-45526ACA27EE}"/>
    <hyperlink ref="A128" location="'EMERALD '!A1" display="EMERALD " xr:uid="{1B5D4841-3A34-45DF-8AF8-855765AD9985}"/>
    <hyperlink ref="A135" location="'EMERALD '!A1" display="EMERALD " xr:uid="{2FEDF573-739B-4F2D-ABF1-8E3C856D12E7}"/>
    <hyperlink ref="A87" location="CHEETAH!A1" display="CHEETAH" xr:uid="{19C67751-9C5D-404D-86BC-EC9CFA70A68C}"/>
    <hyperlink ref="A408" location="CHEETAH!A1" display="CHEETAH" xr:uid="{33724C73-FEAD-43EC-AA33-12F86B3DE552}"/>
    <hyperlink ref="A261" location="'BRITANNIA '!A1" display="BRITANNIA" xr:uid="{ACDE3E41-B8D3-4358-9FB8-2521015EC8E8}"/>
    <hyperlink ref="A523" location="'BRITANNIA '!A1" display="BRITANNIA" xr:uid="{5EB8BEE0-88BD-4F3E-895E-0CA2B584CA61}"/>
    <hyperlink ref="A655" location="LION!A1" display="LION" xr:uid="{4EECCEDA-B3AB-4C88-8B82-C57C618B6B5A}"/>
    <hyperlink ref="A556" location="SWAN!Print_Area" display="SWAN SERVICE" xr:uid="{35838921-1B98-4FF6-88AB-67BFD93BA767}"/>
    <hyperlink ref="A557" location="LION!A1" display="LION" xr:uid="{AF6FCAB8-2789-4B6B-9FFF-49908C7437A0}"/>
    <hyperlink ref="A328" location="LION!A1" display="LION" xr:uid="{A6AA0821-F5C5-4757-A9BF-464966FDF535}"/>
    <hyperlink ref="A197" location="SWAN!Print_Area" display="SWAN SERVICE" xr:uid="{5B55447A-F895-43C4-8F5E-8B6901D471C0}"/>
    <hyperlink ref="A63" location="SWAN!Print_Area" display="SWAN SERVICE" xr:uid="{46ECED31-6139-4965-9B1E-325990DD93E1}"/>
    <hyperlink ref="A248" location="LION!A1" display="LION" xr:uid="{A81C3926-D45C-4323-8ED2-D5ABB3D46615}"/>
    <hyperlink ref="A339" location="LION!A1" display="LION" xr:uid="{A0C4D88E-AEEF-44C5-A56D-091386F2B029}"/>
    <hyperlink ref="A397" location="LION!A1" display="LION" xr:uid="{A8EF8D28-07B8-4B9D-8ECE-7824943FAEAD}"/>
    <hyperlink ref="A399" location="LION!A1" display="LION" xr:uid="{D9732861-DFA8-491A-9792-87C4179D8091}"/>
    <hyperlink ref="A478" location="LION!A1" display="LION" xr:uid="{D46B2580-F855-49CF-AC31-EFCEF83871DA}"/>
    <hyperlink ref="A525" location="LION!A1" display="LION" xr:uid="{6ECF4DA4-E929-4FB0-AD3A-491C8BB8A638}"/>
    <hyperlink ref="A150" location="'BRITANNIA '!A1" display="BRITANNIA" xr:uid="{24F5B02A-1172-4A6B-83EE-F0E0535FDBDD}"/>
    <hyperlink ref="A153" location="'BRITANNIA '!A1" display="BRITANNIA" xr:uid="{C0D62CD7-9E0E-4952-9DC3-03112ECEDC2E}"/>
    <hyperlink ref="A176" location="'BRITANNIA '!A1" display="BRITANNIA" xr:uid="{F14C6462-FF3E-4549-8D0D-64EB58F62E6C}"/>
    <hyperlink ref="A236" location="'BRITANNIA '!A1" display="BRITANNIA" xr:uid="{A44BA4A3-A84E-4CB2-933A-DCDC752B6BD6}"/>
    <hyperlink ref="A249" location="'BRITANNIA '!A1" display="BRITANNIA" xr:uid="{A2E40652-19A5-46CB-813D-F80C246D8777}"/>
    <hyperlink ref="A498" location="'BRITANNIA '!A1" display="BRITANNIA" xr:uid="{EA960DCF-D21F-4EAE-BB59-56B25FA0CF4C}"/>
    <hyperlink ref="A589" location="'BRITANNIA '!A1" display="BRITANNIA" xr:uid="{4308DF99-4749-4E8C-A180-42EA4D63740F}"/>
    <hyperlink ref="A597" location="'BRITANNIA '!A1" display="BRITANNIA" xr:uid="{205A092F-3ED8-4602-AB0C-26A281FBA8E9}"/>
    <hyperlink ref="A86" location="ORIGAMI!A1" display="ORIGAMI " xr:uid="{E3AB43DA-FA0A-4F0B-9612-028E7F6EB484}"/>
    <hyperlink ref="A262" location="LION!A1" display="LION" xr:uid="{4A6351D5-064B-41EE-BA0C-ADCA5538211B}"/>
    <hyperlink ref="A263" location="SWAN!Print_Area" display="SWAN SERVICE" xr:uid="{799DED09-BA96-45BC-BD9E-0B5A03434217}"/>
    <hyperlink ref="A104" location="LION!A1" display="LION" xr:uid="{56F28CD8-CE1A-44ED-9BBC-46FB69B7E789}"/>
    <hyperlink ref="A229" location="LION!A1" display="LION" xr:uid="{E771DA3D-29E1-400A-B544-C648C04D8BB0}"/>
    <hyperlink ref="A230" location="SWAN!Print_Area" display="SWAN SERVICE" xr:uid="{755CEBB0-86CC-41A8-A3C5-BC4295705C29}"/>
    <hyperlink ref="A332" location="LION!A1" display="LION" xr:uid="{80F76ADF-9F1E-469E-9C54-F6597675A14C}"/>
    <hyperlink ref="A625" location="LION!A1" display="LION" xr:uid="{CB923C18-BEA8-491B-8414-41B89493A780}"/>
    <hyperlink ref="A111" location="'BRITANNIA '!A1" display="BRITANNIA" xr:uid="{B5E4F1CA-EC0D-4216-913E-C832B29D5781}"/>
    <hyperlink ref="A205" location="LION!A1" display="LION" xr:uid="{866B16EA-FE1F-4A2F-8BA2-E6079A89C447}"/>
    <hyperlink ref="A206" location="SWAN!Print_Area" display="SWAN SERVICE" xr:uid="{691C4189-EB72-45CE-95C6-049B0B389BFC}"/>
    <hyperlink ref="A218" location="'BRITANNIA '!A1" display="BRITANNIA" xr:uid="{B396FB67-4C67-4ED2-A28A-8E2B6023D2D2}"/>
    <hyperlink ref="A233" location="'BRITANNIA '!A1" display="BRITANNIA" xr:uid="{13090A95-92C7-4BA3-ABE8-1432072CA98E}"/>
    <hyperlink ref="A272" location="'BRITANNIA '!A1" display="BRITANNIA" xr:uid="{E1037F41-382B-4106-AFB8-0A204B2B3E0B}"/>
    <hyperlink ref="A299" location="'BRITANNIA '!A1" display="BRITANNIA" xr:uid="{2E720F81-A9E0-444D-B5AD-0B5714472D2F}"/>
    <hyperlink ref="A307" location="'BRITANNIA '!A1" display="BRITANNIA" xr:uid="{D6427D46-BD46-4B31-91CF-EB29D6920D93}"/>
    <hyperlink ref="A319" location="'BRITANNIA '!A1" display="BRITANNIA" xr:uid="{38C6245C-FC12-47CE-A4D6-128B34501945}"/>
    <hyperlink ref="A341" location="SWAN!Print_Area" display="SWAN SERVICE" xr:uid="{8E745D88-DBE0-4CC4-BA4E-EC3105EE13AA}"/>
    <hyperlink ref="A401" location="'BRITANNIA '!A1" display="BRITANNIA" xr:uid="{89E33561-5E19-45F6-BA6D-A2B6B99B0266}"/>
    <hyperlink ref="A443" location="'BRITANNIA '!A1" display="BRITANNIA" xr:uid="{A0AAC365-9F9E-4552-8E3C-ADC5E39053B3}"/>
    <hyperlink ref="A558" location="'BRITANNIA '!A1" display="BRITANNIA" xr:uid="{1A95DF3A-3C45-4941-9453-88C128DAA633}"/>
    <hyperlink ref="A567" location="'BRITANNIA '!A1" display="BRITANNIA" xr:uid="{73A4D813-2406-4AF3-AED0-870E79A807AA}"/>
    <hyperlink ref="A600" location="'BRITANNIA '!A1" display="BRITANNIA" xr:uid="{A3D390E3-EC3E-4AAF-BB74-E46C7232412F}"/>
    <hyperlink ref="A37" location="LION!A1" display="LION" xr:uid="{6190A650-0D2E-46BC-B308-896BA4205A76}"/>
    <hyperlink ref="A264" location="LION!A1" display="LION" xr:uid="{B64AEFA8-CD95-4B2E-9481-78ED4838992C}"/>
    <hyperlink ref="A654:A655" location="Alpaca!A1" display="PERTIWI / ALPACA" xr:uid="{71BB2BE9-2544-4E31-BFD8-BD4C09744E4D}"/>
    <hyperlink ref="A152" location="ANDES!A1" display="ANDES" xr:uid="{9EFDA286-BBFE-4BB0-B697-7C1FB6800486}"/>
    <hyperlink ref="A158" location="ANDES!A1" display="ANDES" xr:uid="{8CFD2455-128A-43FD-999E-483F30D46FF1}"/>
    <hyperlink ref="A338" location="ANDES!A1" display="ANDES" xr:uid="{7FD10872-E2CD-4E6E-A5C4-DCCF282AF731}"/>
    <hyperlink ref="A444" location="ANDES!A1" display="ANDES" xr:uid="{1F721E9C-7F07-45DF-9C59-38645DC34C12}"/>
    <hyperlink ref="A489" location="ANDES!A1" display="ANDES" xr:uid="{939004C5-19D0-480B-BE1D-726D07449244}"/>
    <hyperlink ref="A514" location="ANDES!A1" display="ANDES" xr:uid="{EEC439A4-5101-44FF-8CC1-AEBEC432DB99}"/>
    <hyperlink ref="A540" location="ANDES!A1" display="ANDES" xr:uid="{A25D64DF-685A-43DC-B1BC-B6156E27D7EC}"/>
    <hyperlink ref="A241" location="AZTEC!A1" display="AZTEC" xr:uid="{2DC39650-6D90-48E6-8A18-D29CC57E8612}"/>
    <hyperlink ref="A492" location="AZTEC!A1" display="AZTEC" xr:uid="{DCC1126E-D8AF-4076-A304-7D38C32A5C61}"/>
    <hyperlink ref="A542" location="INCA!A1" display="INCA" xr:uid="{4BB2DE50-5983-4F03-B795-10359476E0F3}"/>
    <hyperlink ref="A618" location="INCA!A1" display="INCA" xr:uid="{FEE8300C-0C68-4935-A940-C34F0A8DE9D5}"/>
    <hyperlink ref="A326" location="MEXICAS!A1" display="MEXICAS" xr:uid="{9F320F82-DCE7-4C8D-854D-1F832B6D19E5}"/>
    <hyperlink ref="A361" location="MEXICAS!A1" display="MEXICAS" xr:uid="{86747086-A623-4504-A494-0ED571CB6E88}"/>
    <hyperlink ref="A373" location="MEXICAS!A1" display="MEXICAS" xr:uid="{55094FC4-0019-4365-96C8-2EB48012BA2B}"/>
    <hyperlink ref="A129:A130" location="SANTANA!A1" display="SANTANA" xr:uid="{DAABC625-7A7C-4066-87CE-644DF4D5529A}"/>
    <hyperlink ref="A163" location="SANTANA!A1" display="SANTANA" xr:uid="{C33D7B4C-CCDF-46C1-8215-BCB24EED596F}"/>
    <hyperlink ref="A228" location="SANTANA!A1" display="SANTANA" xr:uid="{629E07E1-4E94-452D-88EB-FB2740E16A4B}"/>
    <hyperlink ref="A360" location="SANTANA!A1" display="SANTANA" xr:uid="{3062006E-DA66-45D9-BDFC-C567853B9596}"/>
    <hyperlink ref="A388" location="SANTANA!A1" display="SANTANA" xr:uid="{8BD9FB65-FA3F-4FB7-81E3-C3552D791DB8}"/>
    <hyperlink ref="A449" location="SANTANA!A1" display="SANTANA" xr:uid="{9E613D6E-ACA2-4E99-9445-1AE129C9B4E1}"/>
    <hyperlink ref="A460" location="SANTANA!A1" display="SANTANA" xr:uid="{3F9FDA14-D713-4520-83BE-DEA1A4DCC55B}"/>
    <hyperlink ref="A466" location="SANTANA!A1" display="SANTANA" xr:uid="{197AEF74-DB8B-4428-8C67-872376ACA910}"/>
    <hyperlink ref="A487" location="SANTANA!A1" display="SANTANA" xr:uid="{96330D2B-F64B-4DA8-80D6-46F051634050}"/>
    <hyperlink ref="A490" location="SANTANA!A1" display="SANTANA" xr:uid="{0C94D39D-36D0-4438-A8D7-38DBCA402E35}"/>
    <hyperlink ref="A513" location="SANTANA!A1" display="SANTANA" xr:uid="{CC52CA40-2DEA-4E74-92AD-343E77EABD73}"/>
    <hyperlink ref="A519" location="SANTANA!A1" display="SANTANA" xr:uid="{F1B5CD6C-35DA-4B2F-9FF6-FC273E55E035}"/>
    <hyperlink ref="A526" location="SANTANA!A1" display="SANTANA" xr:uid="{64A66456-386F-4354-BEFF-C0DF9F2E62B6}"/>
    <hyperlink ref="A538" location="SANTANA!A1" display="SANTANA" xr:uid="{E889B402-D0E0-4B4B-A5E6-007DB64F1F7B}"/>
    <hyperlink ref="A541" location="SANTANA!A1" display="SANTANA" xr:uid="{347B895F-A4A9-4598-88C3-E93A122605A2}"/>
    <hyperlink ref="A574" location="SANTANA!A1" display="SANTANA" xr:uid="{BA080A4D-8319-41AD-B1CF-B84FB2222E6D}"/>
    <hyperlink ref="A626" location="SANTANA!A1" display="SANTANA" xr:uid="{1ED0ECED-A815-4969-989C-1C7FE0098EF4}"/>
    <hyperlink ref="A125" location="SANTANA!A1" display="SANTANA" xr:uid="{58B4D6C3-4360-42B9-B253-17A2F08235A3}"/>
    <hyperlink ref="A570" location="GRIFFIN!A1" display="GRIFFIN SERVICE" xr:uid="{7C9E6716-120C-4946-9076-75DDFE779840}"/>
    <hyperlink ref="A571" location="LION!A1" display="LION" xr:uid="{EDA5AB2C-12B9-479B-AE54-344D9B4D27D8}"/>
    <hyperlink ref="A265" location="'BRITANNIA '!A1" display="BRITANNIA" xr:uid="{DC2BA9D4-EAFB-4414-84CC-D4265BCA846E}"/>
    <hyperlink ref="A167" location="ORIGAMI!A1" display="ORIGAMI " xr:uid="{EC179278-91BC-4318-92B5-2D1D913E771A}"/>
    <hyperlink ref="A384" location="ORIGAMI!A1" display="ORIGAMI " xr:uid="{D7D9DA1F-8944-426C-906F-7ED01E9C9494}"/>
    <hyperlink ref="A389" location="ORIGAMI!A1" display="ORIGAMI " xr:uid="{4C94F97D-CF29-4530-AB69-5223F3C3A23E}"/>
    <hyperlink ref="A585" location="ORIGAMI!A1" display="ORIGAMI " xr:uid="{CB56880D-B765-406E-8000-9C780A430255}"/>
    <hyperlink ref="A647" location="ORIGAMI!A1" display="ORIGAMI " xr:uid="{1C4AC650-78EF-4C4E-8730-638B964C8653}"/>
    <hyperlink ref="A648" location="CHEETAH!A1" display="CHEETAH" xr:uid="{73037AD6-CA06-4F88-A474-154CFBF6ED2D}"/>
    <hyperlink ref="A385" location="CHEETAH!A1" display="CHEETAH" xr:uid="{8F75B7C3-6921-4C35-BB38-774A6771A767}"/>
    <hyperlink ref="A529" location="LION!A1" display="LION" xr:uid="{2CC089BD-9ECE-455A-A2BE-E5DABEC769E3}"/>
    <hyperlink ref="A530" location="SWAN!Print_Area" display="SWAN SERVICE" xr:uid="{FF441CCF-7550-4CD6-9CD6-A4919029873D}"/>
    <hyperlink ref="A573" location="SWAN!Print_Area" display="SWAN SERVICE" xr:uid="{E2AC1A0E-E1DA-4E16-8B85-095AD04D502B}"/>
    <hyperlink ref="A126" location="INGWE!A1" display="INGWE" xr:uid="{0EDE360D-4237-4F78-8AB5-B5A319E8AE71}"/>
    <hyperlink ref="A127" location="IROKO!A1" display="IROKO" xr:uid="{34C6D391-3A22-42CE-B537-AD255E41F955}"/>
    <hyperlink ref="A26" location="JADE!A1" display="JADE SERVICE" xr:uid="{0068B7CF-7FFF-4101-8C2C-17ADAF9526E2}"/>
    <hyperlink ref="A503" location="'BRITANNIA '!A1" display="BRITANNIA" xr:uid="{E6D0FC81-4649-4475-A9E0-97B7A73C1E0F}"/>
    <hyperlink ref="A504" location="SWAN!Print_Area" display="SWAN SERVICE" xr:uid="{6F856C0C-5D70-4ECD-85D7-EFC994A6DAEC}"/>
    <hyperlink ref="A442" location="SWAN!Print_Area" display="SWAN SERVICE" xr:uid="{EAD20721-0432-4F94-93CE-AFE2CD886A17}"/>
    <hyperlink ref="A559" location="'BRITANNIA '!A1" display="BRITANNIA" xr:uid="{26AD41EC-1616-4E9B-B0C1-1206C2C601B0}"/>
    <hyperlink ref="A560" location="SWAN!Print_Area" display="SWAN SERVICE" xr:uid="{6740B59A-878C-482D-8B6C-AB1F724E54CE}"/>
    <hyperlink ref="A151" location="SWAN!Print_Area" display="SWAN SERVICE" xr:uid="{8A0DAA66-B021-4F49-B6D4-DDEB020D2FC4}"/>
    <hyperlink ref="A578" location="SWAN!Print_Area" display="SWAN SERVICE" xr:uid="{38FC0DD0-9F28-4338-85B4-3CF39C99C4CE}"/>
    <hyperlink ref="A164" location="'AFRICA EXPRESS'!A1" display="AFRICA EX" xr:uid="{CF8D65C4-63B4-4963-8A3B-F66F26819729}"/>
    <hyperlink ref="A109" location="LION!A1" display="LION" xr:uid="{61016AB9-E85F-4F51-A2C9-CEF6E0D2C163}"/>
    <hyperlink ref="A110" location="SWAN!Print_Area" display="SWAN SERVICE" xr:uid="{810005E2-4336-4DE8-B1AC-919E94D3D97E}"/>
    <hyperlink ref="A427" location="SWAN!Print_Area" display="SWAN SERVICE" xr:uid="{7BEFBF42-EF84-468B-988C-5216BFA298B1}"/>
    <hyperlink ref="A611" location="'NEW FALCON'!A1" display="NEW FALCON" xr:uid="{BAD7732B-12BF-44E8-B3F6-EA57ADEDC0CC}"/>
    <hyperlink ref="A614" location="CLANGA!A1" display="CLANGA" xr:uid="{38D40970-E9B0-4794-BDC2-D57A163D270E}"/>
    <hyperlink ref="A44" location="JADE!A1" display="JADE SERVICE" xr:uid="{D7C3731D-DFC2-4E21-9DA6-117FB82FB07F}"/>
    <hyperlink ref="A50" location="JADE!A1" display="JADE SERVICE" xr:uid="{882F7D9B-D5BB-4D1E-B2E6-32FE422D1616}"/>
    <hyperlink ref="A59" location="DRAGON!A1" display="DRAGON" xr:uid="{A4ACCE89-E4FF-402E-87D3-726FF87AF391}"/>
    <hyperlink ref="A204" location="JADE!A1" display="JADE SERVICE" xr:uid="{4667560B-AE11-4A8A-BF4D-C0639B82075F}"/>
    <hyperlink ref="A289" location="JADE!A1" display="JADE SERVICE" xr:uid="{5B7BED19-4060-4689-BDC5-64B31FADA340}"/>
    <hyperlink ref="A302" location="JADE!A1" display="JADE SERVICE" xr:uid="{99B64167-1AAE-478E-A7A0-87E3D1000186}"/>
    <hyperlink ref="A313" location="DRAGON!A1" display="DRAGON" xr:uid="{2F9CB951-C96D-4EB4-B5B7-D9CD30BD3886}"/>
    <hyperlink ref="A370" location="DRAGON!A1" display="DRAGON" xr:uid="{B9EB6BE0-62DC-4E17-B221-73F27198A48C}"/>
    <hyperlink ref="A477" location="JADE!A1" display="JADE SERVICE" xr:uid="{0FAAF88E-D39A-4642-B0A3-62A940B8FB41}"/>
    <hyperlink ref="A480" location="JADE!A1" display="JADE SERVICE" xr:uid="{DF07891F-FA96-49EA-8D5D-A37AAEDA9D40}"/>
    <hyperlink ref="A508" location="DRAGON!A1" display="DRAGON" xr:uid="{E4DCEB9A-9BD9-481A-9845-E3975AF83868}"/>
    <hyperlink ref="A602" location="JADE!A1" display="JADE SERVICE" xr:uid="{3924954C-5CF1-4221-A603-3C29C1568D24}"/>
    <hyperlink ref="A604" location="DRAGON!A1" display="DRAGON" xr:uid="{8C3D407F-6DDD-46E0-8B0E-877C8E0D4590}"/>
    <hyperlink ref="A46" location="TIGER!A1" display="TIGER SERVICE" xr:uid="{02350574-A9C9-4BA3-B882-A9D5A6C7F359}"/>
    <hyperlink ref="A439" location="ALBATROSS!A1" display="ALBATROSS SERVICE" xr:uid="{84CF28DC-EBC0-440C-9421-52808C200553}"/>
    <hyperlink ref="A27" location="LYNX!A1" display="LYNX" xr:uid="{570E7816-DED6-4659-A67F-A267375D192C}"/>
    <hyperlink ref="A337" location="LYNX!A1" display="LYNX" xr:uid="{F7C791BA-F45F-4D77-83A1-862FC24FA265}"/>
    <hyperlink ref="A271" location="'BRITANNIA '!A1" display="BRITANNIA" xr:uid="{C9AFB06F-C627-4E9F-B177-4CC3E074EDAC}"/>
    <hyperlink ref="A169" location="DRAGON!A1" display="DRAGON" xr:uid="{774F69BE-A608-414C-A457-FA268214ADA3}"/>
    <hyperlink ref="A210" location="'AFRICA EXPRESS'!A1" display="AFRICA EX" xr:uid="{33CC2CF1-F039-4D69-931F-FE094C2C7538}"/>
    <hyperlink ref="A391" location="'AFRICA EXPRESS'!A1" display="AFRICA EX" xr:uid="{686D871E-25B6-44DD-BFEB-84E47A49B514}"/>
    <hyperlink ref="A57" location="DRAGON!A1" display="DRAGON" xr:uid="{4F730C07-DF51-4F22-9800-712AE3A48A41}"/>
    <hyperlink ref="A500" location="DRAGON!A1" display="DRAGON" xr:uid="{CCC6B00B-1664-4EA0-8E2F-541CCBF1E62A}"/>
    <hyperlink ref="A621" location="DRAGON!A1" display="DRAGON" xr:uid="{DAF573D9-A371-4776-9BF1-ECBBE03B8ED9}"/>
    <hyperlink ref="A405" location="CLANGA!A1" display="CLANGA" xr:uid="{416B4297-E8CA-4656-A63B-16C08560FE4C}"/>
    <hyperlink ref="A494" location="IPANEMA!A1" display="IPANEMA" xr:uid="{7AD2AAC5-F86F-4C0A-ADD1-39645E2F93FD}"/>
    <hyperlink ref="A507" location="PHOENIX!Print_Area" display="PHOENIX SERVICE" xr:uid="{BECFE03E-9E6A-4A4C-8E79-AEC12F69C8D1}"/>
    <hyperlink ref="A52" location="PHOENIX!Print_Area" display="PHOENIX SERVICE" xr:uid="{B9A248C8-63B9-4FF6-AD30-3583F50727A8}"/>
    <hyperlink ref="A177" location="'BRITANNIA '!A1" display="BRITANNIA" xr:uid="{C779AEB4-2386-49D7-8F56-DF44B27E5287}"/>
    <hyperlink ref="A154" location="'BRITANNIA '!A1" display="BRITANNIA" xr:uid="{70757CFF-6125-4487-99D3-727FE6022B0F}"/>
    <hyperlink ref="A239" location="SWAN!Print_Area" display="SWAN SERVICE" xr:uid="{66876495-DE3A-4FDB-B8D4-490B47414A45}"/>
    <hyperlink ref="A240" location="LION!A1" display="LION" xr:uid="{B25534D5-19C2-4163-A30D-524C2A1951B8}"/>
    <hyperlink ref="A345" location="ALBATROSS!A1" display="ALBATROSS SERVICE" xr:uid="{C1B2B0EE-4DAD-42E0-A23B-8ABF3EA46209}"/>
    <hyperlink ref="A24" location="SHIKRA!A1" display="SHIKRA" xr:uid="{F020F346-1718-456D-B37C-EB427C8F70B0}"/>
    <hyperlink ref="A180" location="SWAN!Print_Area" display="SWAN SERVICE" xr:uid="{3BA47DEE-C735-4FF9-B554-D8FA1DFDAF37}"/>
    <hyperlink ref="A41" location="SHIKRA!A1" display="SHIKRA" xr:uid="{A29C30EF-6136-44F7-B2DD-FEB51FFCAE33}"/>
    <hyperlink ref="A259" location="SHIKRA!A1" display="SHIKRA" xr:uid="{27269445-4946-4148-8986-0FCD0D09B716}"/>
    <hyperlink ref="A286" location="SHIKRA!A1" display="SHIKRA" xr:uid="{3947167D-D79A-4C59-BD6A-C3FB396011FB}"/>
    <hyperlink ref="A290:A291" location="SHIKRA!A1" display="SHIKRA" xr:uid="{B67305CC-387D-46E7-8B66-5E1F86993BD0}"/>
    <hyperlink ref="A406" location="SHIKRA!A1" display="SHIKRA" xr:uid="{DB9FC38D-EDE8-49A5-A192-E8C57DAA1D79}"/>
    <hyperlink ref="A423" location="SHIKRA!A1" display="SHIKRA" xr:uid="{B52BAD37-D087-4C40-9C70-F3D0BA6B5FBB}"/>
    <hyperlink ref="A496" location="SHIKRA!A1" display="SHIKRA" xr:uid="{F3AC8F57-59A7-45E5-A0C2-523F5A72EDAF}"/>
    <hyperlink ref="A550" location="SHIKRA!A1" display="SHIKRA" xr:uid="{25AD96E5-E433-4666-902B-5A254C3941C2}"/>
    <hyperlink ref="A563" location="SHIKRA!A1" display="SHIKRA" xr:uid="{79E1A496-F815-4AF4-B24F-97F7C5D4BF92}"/>
    <hyperlink ref="A612" location="SHIKRA!A1" display="SHIKRA" xr:uid="{DB82CB25-4322-4367-8710-CE1437D32199}"/>
    <hyperlink ref="A30" location="SHIKRA!A1" display="SHIKRA" xr:uid="{4AE20E02-F4DB-4D43-8E64-22A64DC0B48F}"/>
    <hyperlink ref="A76" location="SHIKRA!A1" display="SHIKRA" xr:uid="{377EF539-5EC4-4CB0-8EE8-A087BFD05FED}"/>
    <hyperlink ref="A284" location="AMBERJACK!A1" display="AMBERJACK" xr:uid="{FA719FBC-03DB-4740-9DF9-97BAE4B642F4}"/>
    <hyperlink ref="A467" location="EMPIRE!A1" display="EMPIRE" xr:uid="{5612C683-06FA-4C15-9570-095F6EB7FCAE}"/>
    <hyperlink ref="A304" location="'EMERALD '!A1" display="EMERALD " xr:uid="{161EE287-8F41-478E-9A45-34AD68743DD9}"/>
    <hyperlink ref="A129" location="AMBERJACK!A1" display="AMBERJACK" xr:uid="{6529713B-DFBC-4FDF-8B8B-7D40BC239761}"/>
    <hyperlink ref="A47" location="PHOENIX!Print_Area" display="PHOENIX SERVICE" xr:uid="{4D79DB01-1A39-446C-BE28-17A2A79B7E53}"/>
    <hyperlink ref="A51" location="DRAGON!A1" display="DRAGON" xr:uid="{B5290D8F-3AD6-45DB-80AE-5F24BE82F10E}"/>
    <hyperlink ref="A71" location="PHOENIX!Print_Area" display="PHOENIX SERVICE" xr:uid="{CC9373ED-4D76-4988-98A2-AC8036DDF58E}"/>
    <hyperlink ref="A90" location="JADE!A1" display="JADE SERVICE" xr:uid="{878F4265-CE8A-4799-AC4C-C90649D77E27}"/>
    <hyperlink ref="A91" location="DRAGON!A1" display="DRAGON" xr:uid="{6EB5D9C5-1A44-4DFB-8105-CB0BBBDE9193}"/>
    <hyperlink ref="A170" location="JADE!A1" display="JADE SERVICE" xr:uid="{70F96E86-4D33-464B-B64B-AF4F33481BAE}"/>
    <hyperlink ref="A58" location="PHOENIX!Print_Area" display="PHOENIX SERVICE" xr:uid="{6D27DB7E-E7A9-47CD-B614-E20E6A9C9C87}"/>
    <hyperlink ref="A184" location="PHOENIX!Print_Area" display="PHOENIX SERVICE" xr:uid="{7C2BA423-21CC-4B34-9EAB-242B34BDB969}"/>
    <hyperlink ref="A275" location="PHOENIX!A1" display="PHOENIX SERVICE" xr:uid="{03A17B09-7E18-4F6E-AD9C-6BCBAB9A9A14}"/>
    <hyperlink ref="A369" location="JADE!A1" display="JADE SERVICE" xr:uid="{223B8FD7-A9FD-43F3-9155-12D1B399919E}"/>
    <hyperlink ref="A411" location="DRAGON!A1" display="DRAGON" xr:uid="{2E56FD7B-A601-4679-A3D0-A97B31F2D567}"/>
    <hyperlink ref="A437" location="DRAGON!A1" display="DRAGON" xr:uid="{DF125156-609E-4E75-AA32-AAD46BD08B3B}"/>
    <hyperlink ref="A471" location="PHOENIX!A1" display="PHOENIX SERVICE" xr:uid="{E5BAF751-3CD3-44FD-AE3F-3629404200C7}"/>
    <hyperlink ref="A565" location="JADE!A1" display="JADE SERVICE" xr:uid="{93978024-35CE-4DF0-800D-CBFE1160D286}"/>
    <hyperlink ref="A501" location="PHOENIX!Print_Area" display="PHOENIX SERVICE" xr:uid="{FE29FB2C-98A5-4B3B-B069-E446F397CC7B}"/>
    <hyperlink ref="A622" location="PHOENIX!A1" display="PHOENIX SERVICE" xr:uid="{4F3B4D63-B970-4125-BE96-AF076C82D5F9}"/>
    <hyperlink ref="A317" location="SANTANA!A1" display="SANTANA" xr:uid="{D633ADA6-C4E8-4C07-BF94-7432B2657DDA}"/>
    <hyperlink ref="A144" location="CHEETAH!A1" display="CHEETAH" xr:uid="{BA49DF6E-6006-413C-9F59-076D1489EE45}"/>
    <hyperlink ref="A353" location="SWAN!Print_Area" display="SWAN SERVICE" xr:uid="{14DC54C8-F5EB-453C-A6DD-55D2356F017B}"/>
    <hyperlink ref="A354" location="CARIOCA!A1" display="CARIOCA" xr:uid="{C84307AD-4130-4F4E-8C76-166DBE46E3A5}"/>
    <hyperlink ref="A365" location="SWAN!Print_Area" display="SWAN SERVICE" xr:uid="{6C7C9E4A-8734-4C52-824B-5DF8C7FBDF73}"/>
    <hyperlink ref="A367" location="SHIKRA!A1" display="SHIKRA" xr:uid="{0B2E3874-4C7B-4A42-A953-4DD0997431C5}"/>
    <hyperlink ref="A138" location="CHEETAH!A1" display="CHEETAH" xr:uid="{9F76EBA8-C2B0-4158-9984-E5390CED47A1}"/>
    <hyperlink ref="A32" location="CARIOCA!A1" display="CARIOCA" xr:uid="{CDF89C8F-A82C-4A92-BECF-8A6ED2A0CEB9}"/>
    <hyperlink ref="A403" location="CARIOCA!A1" display="CARIOCA" xr:uid="{E8905773-D2B2-4D55-8AE0-D09D78DE033A}"/>
    <hyperlink ref="A531" location="'BRITANNIA '!A1" display="BRITANNIA" xr:uid="{8E768E31-F350-4DCB-ADFB-47F2AE192D19}"/>
    <hyperlink ref="A404" location="ZEPHYR!A1" display="ZEPHYR" xr:uid="{7C436A9E-0AFB-45CF-B4AB-071DBE6CCB80}"/>
    <hyperlink ref="A533" location="ZEPHYR!A1" display="ZEPHYR" xr:uid="{9960F448-1761-4C37-BC99-499C9FF5ADED}"/>
    <hyperlink ref="A174" location="ZEPHYR!A1" display="ZEPHYR" xr:uid="{9C4D1143-BC35-48B9-8141-59F03DF02D8D}"/>
    <hyperlink ref="A656" location="'BRITANNIA '!A1" display="BRITANNIA" xr:uid="{BC939414-7604-49E8-8EF7-E4F07411AC13}"/>
    <hyperlink ref="A657" location="ALBATROSS!A1" display="ALBATROSS SERVICE" xr:uid="{72C986AF-5647-4191-A30A-030481693B77}"/>
    <hyperlink ref="A93" location="'BRITANNIA '!A1" display="BRITANNIA" xr:uid="{2359D60C-A19F-4754-BE03-4B96991F942A}"/>
    <hyperlink ref="A94" location="ALBATROSS!A1" display="ALBATROSS SERVICE" xr:uid="{5145E290-B0D8-4844-930A-D463B79698AA}"/>
    <hyperlink ref="A155" location="'BRITANNIA '!A1" display="BRITANNIA" xr:uid="{EC79945E-2D23-4C48-B779-D5C83DDB4E37}"/>
    <hyperlink ref="A156" location="ALBATROSS!A1" display="ALBATROSS SERVICE" xr:uid="{F25F6621-DFF3-42A6-8F38-8F12981539AD}"/>
    <hyperlink ref="A178" location="'BRITANNIA '!A1" display="BRITANNIA" xr:uid="{7C2AB03D-233A-40BB-A9F5-1505775BFA52}"/>
    <hyperlink ref="A179" location="ALBATROSS!A1" display="ALBATROSS SERVICE" xr:uid="{2D087E89-FFCD-488C-BC69-443593AEFD2D}"/>
    <hyperlink ref="A237" location="'BRITANNIA '!A1" display="BRITANNIA" xr:uid="{F8E412E6-6951-4493-80F5-0A2E53B5551D}"/>
    <hyperlink ref="A238" location="ALBATROSS!A1" display="ALBATROSS SERVICE" xr:uid="{146816C4-5235-47FD-9F61-399BA112565A}"/>
    <hyperlink ref="A266" location="'BRITANNIA '!A1" display="BRITANNIA" xr:uid="{75E41528-0B57-4B94-9404-34341BC723AE}"/>
    <hyperlink ref="A267" location="ALBATROSS!A1" display="ALBATROSS SERVICE" xr:uid="{43B20147-B1FA-4B63-ADA1-7296D477C696}"/>
    <hyperlink ref="A497" location="'BRITANNIA '!A1" display="BRITANNIA" xr:uid="{09288521-77BC-427B-838F-EFDAD432CBC5}"/>
    <hyperlink ref="A499" location="ALBATROSS!A1" display="ALBATROSS SERVICE" xr:uid="{0305A1BF-124A-4A75-AF1F-430C53BF4F3D}"/>
    <hyperlink ref="A590" location="'BRITANNIA '!A1" display="BRITANNIA" xr:uid="{C2895947-47E1-4C3D-BAC5-317ECD279054}"/>
    <hyperlink ref="A591" location="ALBATROSS!A1" display="ALBATROSS SERVICE" xr:uid="{AF8EF2A2-F899-4D45-8579-0DBB412938B0}"/>
    <hyperlink ref="A209" location="SANTANA!A1" display="SANTANA" xr:uid="{9D88CFF1-97E2-4772-8074-F0E4B0B3A905}"/>
    <hyperlink ref="A413" location="SANTANA!A1" display="SANTANA" xr:uid="{DF0341E1-BFC8-4E39-8E6A-DD3DEA66439D}"/>
    <hyperlink ref="A623" location="SANTANA!A1" display="SANTANA" xr:uid="{B6BD5358-BA80-4DF2-BFBB-92612C7AE405}"/>
    <hyperlink ref="A55" location="SANTANA!A1" display="SANTANA" xr:uid="{43847D5B-F999-4D85-8DCF-CC21DC77DE65}"/>
    <hyperlink ref="A97" location="WALLABY!A1" display="WALLABY" xr:uid="{9A9C5B97-A50C-48A5-B1E1-4B92218713B0}"/>
    <hyperlink ref="A374" location="KOALA!A1" display="KOALA" xr:uid="{7663A4D2-B7E5-4937-B886-8BB7F8D3EC52}"/>
    <hyperlink ref="A576" location="WALLABY!A1" display="WALLABY" xr:uid="{5496471A-FB8B-4284-9A8E-DC9C20A4604D}"/>
    <hyperlink ref="A324" location="WALLABY!A1" display="WALLABY" xr:uid="{C4C2CF7A-6579-4C14-8266-8EABD20467B7}"/>
    <hyperlink ref="A575" location="WALLABY!A1" display="WALLABY" xr:uid="{6CC96D24-F2ED-42CD-A005-23D7B41DE001}"/>
    <hyperlink ref="A430" location="WALLABY!A1" display="WALLABY" xr:uid="{6EA0CDE1-2E7A-48F9-831C-F2B2E6277E16}"/>
    <hyperlink ref="A485" location="SANTANA!A1" display="SANTANA" xr:uid="{94AF3749-76C5-491F-B20B-3CCBEC1F985E}"/>
    <hyperlink ref="A95" location="'EMERALD '!Print_Area" display="EMERALD " xr:uid="{3441D538-7F27-4BAE-98B7-F64022864781}"/>
    <hyperlink ref="A157" location="SANTANA!A1" display="SANTANA" xr:uid="{08748C55-E04C-4F6C-AEA0-EA94483F697F}"/>
    <hyperlink ref="A420" location="SANTANA!A1" display="SANTANA" xr:uid="{4946A9FD-983B-4A9A-B6ED-86506C7866C7}"/>
    <hyperlink ref="A527" location="SANTANA!A1" display="SANTANA" xr:uid="{D6FAE7EA-F246-4F5E-BB05-FC7965E9D3A6}"/>
    <hyperlink ref="A346" location="'BRITANNIA '!A1" display="BRITANNIA" xr:uid="{84DA0F43-36A1-4526-8EBA-A36E46A68EB3}"/>
    <hyperlink ref="A211" location="'AFRICA EXPRESS'!A1" display="AFRICA EX" xr:uid="{5A03C9DB-30AE-409C-947C-2ECD0733DE65}"/>
    <hyperlink ref="A392" location="'AFRICA EXPRESS'!A1" display="AFRICA EX" xr:uid="{E69B8CE0-1CBD-4E13-B44E-5B37CB5AD61B}"/>
    <hyperlink ref="A613" location="SHIKRA!A1" display="SHIKRA" xr:uid="{BA168844-0710-4421-97AE-48E408C2117C}"/>
    <hyperlink ref="A355" location="CHEETAH!A1" display="CHEETAH" xr:uid="{3C574D0D-C458-441C-BC23-A1305241A19B}"/>
    <hyperlink ref="A366" location="CHEETAH!A1" display="CHEETAH" xr:uid="{E22CEEE1-430A-4C13-948F-8A3471B6AB44}"/>
    <hyperlink ref="A628" location="CARIOCA!A1" display="CARIOCA" xr:uid="{9463AC99-16CD-460D-BC16-83354510B5B1}"/>
    <hyperlink ref="A216" location="'BRITANNIA '!A1" display="BRITANNIA" xr:uid="{96383212-DF5F-473C-8740-1C2F1CA14A64}"/>
    <hyperlink ref="A137" location="'BRITANNIA '!A1" display="BRITANNIA" xr:uid="{4BFC294F-1489-4FD5-9F3F-367857B8BEF3}"/>
    <hyperlink ref="A309" location="CHEETAH!A1" display="CHEETAH" xr:uid="{B0094F4C-ABD0-478B-A6D9-5C3642FCC475}"/>
    <hyperlink ref="A143" location="CARIOCA!A1" display="CARIOCA" xr:uid="{6735EF2A-237E-4CEE-821E-923D15679D18}"/>
    <hyperlink ref="A554" location="SHIKRA!A1" display="SHIKRA" xr:uid="{2349263E-5572-4BDF-B137-056C3C6387B2}"/>
    <hyperlink ref="A552" location="SHIKRA!A1" display="SHIKRA" xr:uid="{507F57D4-58B8-43BD-925B-84429F248E5B}"/>
    <hyperlink ref="A325" location="SIERRA!A1" display="SAMBAR / SIERRA" xr:uid="{5DAC5315-F936-4C43-8099-AB8D3AFAFF3A}"/>
    <hyperlink ref="A473" location="JADE!A1" display="JADE SERVICE" xr:uid="{B23DEE19-9194-45C8-A938-288B5CEFCD61}"/>
    <hyperlink ref="A140" location="AUSTRALIA!Print_Area" display="AUSTRALIA" xr:uid="{43556913-9B76-4AF3-8985-9009BE3AAD0A}"/>
    <hyperlink ref="A215" location="AUSTRALIA!Print_Area" display="AUSTRALIA" xr:uid="{92D90A1F-A321-4B6A-AEAA-33A1D052E2B1}"/>
    <hyperlink ref="A246" location="AUSTRALIA!Print_Area" display="AUSTRALIA" xr:uid="{29399CAB-3078-48FC-9D97-13CAF396BF8E}"/>
    <hyperlink ref="A311" location="AUSTRALIA!Print_Area" display="AUSTRALIA" xr:uid="{53A8820C-51C5-43F1-8570-05A9D3BB8257}"/>
    <hyperlink ref="A357" location="AUSTRALIA!Print_Area" display="AUSTRALIA" xr:uid="{78C34982-1F95-412F-AD5B-B12DF79475BA}"/>
    <hyperlink ref="A368" location="AUSTRALIA!Print_Area" display="AUSTRALIA" xr:uid="{1052E26D-4A87-4643-8AD1-04142876446C}"/>
    <hyperlink ref="A387" location="AUSTRALIA!Print_Area" display="AUSTRALIA" xr:uid="{6A3ED068-310B-4382-9587-1853E39747A5}"/>
    <hyperlink ref="A419" location="AUSTRALIA!Print_Area" display="AUSTRALIA" xr:uid="{200EE128-9D9E-420E-8A26-35507203DED8}"/>
    <hyperlink ref="A447" location="AUSTRALIA!Print_Area" display="AUSTRALIA" xr:uid="{BCBA7D9D-50BD-497D-80ED-D410025D4882}"/>
    <hyperlink ref="A610" location="AUSTRALIA!Print_Area" display="AUSTRALIA" xr:uid="{EA6960C6-BB2C-48B9-BD42-742E6AA4B556}"/>
    <hyperlink ref="A630" location="AUSTRALIA!Print_Area" display="AUSTRALIA" xr:uid="{4E7B11D2-7150-43A4-999F-4595F1FC29CF}"/>
    <hyperlink ref="A650" location="AUSTRALIA!Print_Area" display="AUSTRALIA" xr:uid="{26ED7A69-D2D9-4D48-B888-1AB3820EFEDA}"/>
    <hyperlink ref="A161" location="SANTANA!A1" display="SANTANA" xr:uid="{9D9D2E82-E17A-45AB-BC3D-C7F089B31975}"/>
    <hyperlink ref="A162" location="SIERRA!A1" display="SAMBAR / SIERRA" xr:uid="{8E2E5BE1-662E-4B49-9A10-DD23625C8EC8}"/>
    <hyperlink ref="A68" location="Alpaca!A1" display="PERTIWI / ALPACA" xr:uid="{29A2AFE3-3E66-4304-8014-0036CDE1A08F}"/>
    <hyperlink ref="A274" location="Alpaca!A1" display="PERTIWI / ALPACA" xr:uid="{C1B2571B-DA17-4B37-8126-967FE714CF65}"/>
    <hyperlink ref="A479" location="SIERRA!A1" display="SAMBAR / SIERRA" xr:uid="{533714FA-DC92-4340-8B54-89A2233FB098}"/>
    <hyperlink ref="A488" location="SIERRA!A1" display="SAMBAR / SIERRA" xr:uid="{1C105061-E8F4-4C9F-B313-8FE44BCCEA8E}"/>
    <hyperlink ref="A139" location="ZEPHYR!A1" display="ZEPHYR" xr:uid="{1304EE50-AC31-455E-A092-463E23B1E600}"/>
    <hyperlink ref="A214" location="ZEPHYR!A1" display="ZEPHYR" xr:uid="{01DFD995-7F32-4BF8-90B5-C5DAA4FCA3C9}"/>
    <hyperlink ref="A245" location="ZEPHYR!A1" display="ZEPHYR" xr:uid="{8E47AAE0-EF08-4600-A711-0F0128B42C72}"/>
    <hyperlink ref="A310" location="ZEPHYR!A1" display="ZEPHYR" xr:uid="{972766B5-80FB-44A7-8E23-47B17CC2C0DF}"/>
    <hyperlink ref="A356" location="ZEPHYR!A1" display="ZEPHYR" xr:uid="{4FC46A10-E166-4D66-BAD3-E59B9FCB7AE4}"/>
    <hyperlink ref="A386" location="ZEPHYR!A1" display="ZEPHYR" xr:uid="{F2EF29A2-350D-4018-9879-A9488E900B5A}"/>
    <hyperlink ref="A418" location="ZEPHYR!A1" display="ZEPHYR" xr:uid="{F47D675C-574C-4891-AB87-71856D311F66}"/>
    <hyperlink ref="A446" location="ZEPHYR!A1" display="ZEPHYR" xr:uid="{77F3A0AF-79E3-4DB1-96D7-C8830D0A14CE}"/>
    <hyperlink ref="A609" location="ZEPHYR!A1" display="ZEPHYR" xr:uid="{70D47E84-AA87-4B6F-8D87-3A7C85857529}"/>
    <hyperlink ref="A629" location="ZEPHYR!A1" display="ZEPHYR" xr:uid="{6FDB1EA6-75D1-4D49-9790-EC190E188615}"/>
    <hyperlink ref="A649" location="ZEPHYR!A1" display="ZEPHYR" xr:uid="{A713C6A7-B6E1-47FD-9FF4-E71D31F99004}"/>
    <hyperlink ref="A201" location="'BRITANNIA '!A1" display="BRITANNIA" xr:uid="{90C3F7A4-24F3-4A04-84A0-F7D5315479AC}"/>
    <hyperlink ref="A202" location="ALBATROSS!A1" display="ALBATROSS SERVICE" xr:uid="{1D65D5CA-FBB9-48E4-9058-9A5BF50AB2DF}"/>
    <hyperlink ref="A440" location="'BRITANNIA '!A1" display="BRITANNIA" xr:uid="{AC8DC8B5-7AF3-497F-A21A-5CA4E1A7CA18}"/>
    <hyperlink ref="A441" location="ALBATROSS!A1" display="ALBATROSS SERVICE" xr:uid="{0D8A39C6-AF99-4C25-A22F-BBC048038BB9}"/>
    <hyperlink ref="A536" location="'BRITANNIA '!A1" display="BRITANNIA" xr:uid="{0BF1D123-B601-4B69-AACC-5CCB7B6BF2B3}"/>
    <hyperlink ref="A535" location="LION!A1" display="LION" xr:uid="{9BBD0562-C450-40F3-909A-9848EA5C515D}"/>
    <hyperlink ref="A537" location="ALBATROSS!A1" display="ALBATROSS SERVICE" xr:uid="{BF7C5C7B-267E-4830-8505-D9BEB74D1FD1}"/>
    <hyperlink ref="A224" location="TIGER!A1" display="TIGER SERVICE" xr:uid="{46FDD617-F966-4BD3-BB37-F873F4264CCB}"/>
    <hyperlink ref="A658" location="SIERRA!A1" display="SAMBAR / SIERRA" xr:uid="{639C8250-EB2C-4599-8DEE-4A023F350BFB}"/>
    <hyperlink ref="A251" location="SHIKRA!A1" display="SHIKRA" xr:uid="{E5C4F0A5-2D5B-4F46-B7DC-A4EE84BFE1FC}"/>
    <hyperlink ref="A639" location="ALBATROSS!A1" display="ALBATROSS SERVICE" xr:uid="{1D1F9D68-CECD-460C-99B7-18442D62A3DD}"/>
    <hyperlink ref="A146" location="AUSTRALIA!Print_Area" display="AUSTRALIA" xr:uid="{A7250170-992A-406F-AEFC-FEDD496CB420}"/>
    <hyperlink ref="A352" location="DRAGON!A1" display="DRAGON" xr:uid="{EA89951E-1A9A-4AE8-B2BE-AB1E43D97451}"/>
    <hyperlink ref="K389" r:id="rId23" display="KRA ACD Portal" xr:uid="{A747D379-3BBD-4246-850D-469C9D713373}"/>
    <hyperlink ref="A433" location="PEARL!A1" display="SENTOSA/PEARL" xr:uid="{65E8BE77-27AB-441F-AEDD-7D2319DB1748}"/>
  </hyperlinks>
  <pageMargins left="0.70866141732283472" right="0.23622047244094491" top="0.74803149606299213" bottom="0.74803149606299213" header="0.31496062992125984" footer="0.31496062992125984"/>
  <pageSetup paperSize="9" scale="40" fitToHeight="20" orientation="portrait" r:id="rId24"/>
  <headerFooter>
    <oddFooter>&amp;L_x000D_&amp;1#&amp;"Calibri"&amp;10&amp;K000000 Sensitivity: Internal</oddFooter>
  </headerFooter>
  <drawing r:id="rId25"/>
  <legacyDrawing r:id="rId2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C30F-C1AC-4E83-AED1-4C800D596793}">
  <sheetPr codeName="Sheet46">
    <tabColor rgb="FF00B0F0"/>
    <pageSetUpPr fitToPage="1"/>
  </sheetPr>
  <dimension ref="A2:P136"/>
  <sheetViews>
    <sheetView zoomScaleNormal="100" workbookViewId="0">
      <pane ySplit="56" topLeftCell="A99" activePane="bottomLeft" state="frozen"/>
      <selection pane="bottomLeft"/>
    </sheetView>
  </sheetViews>
  <sheetFormatPr defaultColWidth="9.42578125" defaultRowHeight="12.75"/>
  <cols>
    <col min="1" max="1" width="10.42578125" style="3175" customWidth="1"/>
    <col min="2" max="2" width="6.42578125" style="76" customWidth="1"/>
    <col min="3" max="3" width="28.85546875" style="120" customWidth="1"/>
    <col min="4" max="4" width="11.42578125" style="120" customWidth="1"/>
    <col min="5" max="5" width="11.5703125" style="120" customWidth="1"/>
    <col min="6" max="10" width="17.140625" style="120" customWidth="1"/>
    <col min="11" max="11" width="12" style="120" hidden="1" customWidth="1"/>
    <col min="12" max="13" width="16" style="120" customWidth="1"/>
    <col min="14" max="14" width="9.42578125" style="120"/>
    <col min="15" max="15" width="9.42578125" style="27"/>
    <col min="16" max="16384" width="9.42578125" style="120"/>
  </cols>
  <sheetData>
    <row r="2" spans="1:16" s="122" customFormat="1" ht="26.25" customHeight="1">
      <c r="A2" s="270"/>
      <c r="B2" s="76"/>
      <c r="C2" s="297" t="s">
        <v>97</v>
      </c>
      <c r="D2" s="2761"/>
      <c r="M2" s="39"/>
    </row>
    <row r="3" spans="1:16" s="121" customFormat="1" ht="12">
      <c r="A3" s="270"/>
      <c r="B3" s="76"/>
      <c r="E3" s="3158"/>
      <c r="F3" s="3159"/>
      <c r="K3" s="172"/>
      <c r="M3" s="240"/>
    </row>
    <row r="4" spans="1:16" s="121" customFormat="1" ht="18">
      <c r="A4" s="270"/>
      <c r="B4" s="76"/>
      <c r="C4" s="1630" t="s">
        <v>4960</v>
      </c>
      <c r="E4" s="3158"/>
      <c r="F4" s="3159"/>
      <c r="K4" s="172"/>
      <c r="M4" s="240"/>
    </row>
    <row r="5" spans="1:16" s="121" customFormat="1" ht="12">
      <c r="A5" s="270"/>
      <c r="B5" s="76"/>
      <c r="E5" s="3158"/>
      <c r="F5" s="3159"/>
      <c r="K5" s="172"/>
      <c r="M5" s="240"/>
    </row>
    <row r="6" spans="1:16" ht="19.5">
      <c r="C6" s="486"/>
      <c r="D6" s="486"/>
      <c r="E6" s="160" t="s">
        <v>5167</v>
      </c>
      <c r="F6" s="486"/>
      <c r="G6" s="486"/>
      <c r="H6" s="486"/>
      <c r="I6" s="41"/>
      <c r="J6" s="41"/>
      <c r="K6" s="41"/>
      <c r="M6" s="118"/>
      <c r="N6" s="645"/>
      <c r="O6" s="14"/>
    </row>
    <row r="7" spans="1:16" ht="13.5" customHeight="1">
      <c r="C7" s="3160" t="s">
        <v>4962</v>
      </c>
      <c r="D7" s="328"/>
      <c r="E7" s="328"/>
      <c r="F7" s="328"/>
      <c r="G7" s="328"/>
      <c r="H7" s="328"/>
      <c r="I7" s="41"/>
      <c r="J7" s="41"/>
      <c r="K7" s="41"/>
      <c r="L7" s="2653"/>
      <c r="M7" s="118"/>
      <c r="N7" s="118"/>
      <c r="O7" s="14"/>
    </row>
    <row r="8" spans="1:16" s="121" customFormat="1" ht="24" hidden="1">
      <c r="A8" s="400"/>
      <c r="B8" s="2522"/>
      <c r="C8" s="454" t="s">
        <v>5168</v>
      </c>
      <c r="D8" s="173"/>
      <c r="E8" s="675" t="s">
        <v>100</v>
      </c>
      <c r="F8" s="174" t="s">
        <v>744</v>
      </c>
      <c r="G8" s="174" t="s">
        <v>141</v>
      </c>
      <c r="H8" s="174" t="s">
        <v>5169</v>
      </c>
      <c r="I8" s="174" t="s">
        <v>5170</v>
      </c>
      <c r="J8" s="175" t="s">
        <v>5171</v>
      </c>
      <c r="M8" s="447"/>
      <c r="P8" s="3161"/>
    </row>
    <row r="9" spans="1:16" s="121" customFormat="1" ht="22.5" hidden="1">
      <c r="A9" s="400"/>
      <c r="B9" s="2522"/>
      <c r="C9" s="176"/>
      <c r="D9" s="177" t="s">
        <v>3456</v>
      </c>
      <c r="E9" s="451"/>
      <c r="F9" s="234" t="s">
        <v>4610</v>
      </c>
      <c r="G9" s="234" t="s">
        <v>3747</v>
      </c>
      <c r="H9" s="234" t="s">
        <v>4611</v>
      </c>
      <c r="I9" s="234" t="s">
        <v>4457</v>
      </c>
      <c r="J9" s="234" t="s">
        <v>3748</v>
      </c>
      <c r="K9" s="3176" t="s">
        <v>1421</v>
      </c>
      <c r="L9" s="2655" t="s">
        <v>5172</v>
      </c>
      <c r="M9" s="3162"/>
      <c r="N9" s="1312"/>
      <c r="O9" s="1311"/>
      <c r="P9" s="3161"/>
    </row>
    <row r="10" spans="1:16" s="121" customFormat="1" ht="12.75" hidden="1" customHeight="1">
      <c r="A10" s="400" t="s">
        <v>5173</v>
      </c>
      <c r="B10" s="2522" t="s">
        <v>5174</v>
      </c>
      <c r="C10" s="878" t="s">
        <v>2562</v>
      </c>
      <c r="D10" s="398" t="s">
        <v>5175</v>
      </c>
      <c r="E10" s="398">
        <v>45487</v>
      </c>
      <c r="F10" s="398">
        <f t="shared" ref="F10:F11" si="0">E10+12</f>
        <v>45499</v>
      </c>
      <c r="G10" s="398">
        <f t="shared" ref="G10:G11" si="1">E10+13</f>
        <v>45500</v>
      </c>
      <c r="H10" s="398">
        <f t="shared" ref="H10:H11" si="2">E10+14</f>
        <v>45501</v>
      </c>
      <c r="I10" s="398">
        <f t="shared" ref="I10:I11" si="3">E10+15</f>
        <v>45502</v>
      </c>
      <c r="J10" s="398">
        <f t="shared" ref="J10:J11" si="4">E10+18</f>
        <v>45505</v>
      </c>
      <c r="K10" s="3177">
        <v>45474</v>
      </c>
      <c r="L10" s="2055">
        <f t="shared" ref="L10" si="5">K10+1</f>
        <v>45475</v>
      </c>
      <c r="M10" s="3178" t="s">
        <v>5176</v>
      </c>
      <c r="N10" s="719"/>
    </row>
    <row r="11" spans="1:16" s="121" customFormat="1" ht="12.75" hidden="1" customHeight="1">
      <c r="A11" s="400"/>
      <c r="B11" s="2522" t="s">
        <v>5177</v>
      </c>
      <c r="C11" s="878" t="s">
        <v>5178</v>
      </c>
      <c r="D11" s="398" t="s">
        <v>5179</v>
      </c>
      <c r="E11" s="398">
        <v>45495</v>
      </c>
      <c r="F11" s="398">
        <f t="shared" si="0"/>
        <v>45507</v>
      </c>
      <c r="G11" s="398">
        <f t="shared" si="1"/>
        <v>45508</v>
      </c>
      <c r="H11" s="398">
        <f t="shared" si="2"/>
        <v>45509</v>
      </c>
      <c r="I11" s="398">
        <f t="shared" si="3"/>
        <v>45510</v>
      </c>
      <c r="J11" s="398">
        <f t="shared" si="4"/>
        <v>45513</v>
      </c>
      <c r="K11" s="3177">
        <v>45481</v>
      </c>
      <c r="L11" s="2055">
        <v>45482</v>
      </c>
      <c r="M11" s="3178" t="s">
        <v>5176</v>
      </c>
      <c r="N11" s="719"/>
    </row>
    <row r="12" spans="1:16" s="121" customFormat="1" ht="12.75" hidden="1" customHeight="1">
      <c r="A12" s="400" t="s">
        <v>5180</v>
      </c>
      <c r="B12" s="2522" t="s">
        <v>5181</v>
      </c>
      <c r="C12" s="878" t="s">
        <v>2455</v>
      </c>
      <c r="D12" s="398" t="s">
        <v>5182</v>
      </c>
      <c r="E12" s="398">
        <v>45499</v>
      </c>
      <c r="F12" s="398">
        <f>E12+12</f>
        <v>45511</v>
      </c>
      <c r="G12" s="398">
        <f>E12+13</f>
        <v>45512</v>
      </c>
      <c r="H12" s="398">
        <f>E12+14</f>
        <v>45513</v>
      </c>
      <c r="I12" s="398">
        <f>E12+15</f>
        <v>45514</v>
      </c>
      <c r="J12" s="398">
        <f>E12+18</f>
        <v>45517</v>
      </c>
      <c r="K12" s="3177">
        <v>45488</v>
      </c>
      <c r="L12" s="2055">
        <f>K12+1</f>
        <v>45489</v>
      </c>
      <c r="M12" s="3178" t="s">
        <v>5176</v>
      </c>
      <c r="N12" s="719"/>
    </row>
    <row r="13" spans="1:16" s="121" customFormat="1" ht="12.75" hidden="1" customHeight="1">
      <c r="A13" s="400" t="s">
        <v>5183</v>
      </c>
      <c r="B13" s="2522" t="s">
        <v>5184</v>
      </c>
      <c r="C13" s="878" t="s">
        <v>5185</v>
      </c>
      <c r="D13" s="398" t="s">
        <v>5186</v>
      </c>
      <c r="E13" s="398">
        <v>45510</v>
      </c>
      <c r="F13" s="398">
        <f>E13+12</f>
        <v>45522</v>
      </c>
      <c r="G13" s="398">
        <f>E13+13</f>
        <v>45523</v>
      </c>
      <c r="H13" s="398">
        <f>E13+14</f>
        <v>45524</v>
      </c>
      <c r="I13" s="398">
        <f>E13+15</f>
        <v>45525</v>
      </c>
      <c r="J13" s="398">
        <f>E13+18</f>
        <v>45528</v>
      </c>
      <c r="K13" s="3177">
        <v>45495</v>
      </c>
      <c r="L13" s="2055">
        <f>K13+1</f>
        <v>45496</v>
      </c>
      <c r="M13" s="3178" t="s">
        <v>5176</v>
      </c>
      <c r="N13" s="719"/>
    </row>
    <row r="14" spans="1:16" s="121" customFormat="1" ht="12.75" hidden="1" customHeight="1">
      <c r="A14" s="400" t="s">
        <v>1878</v>
      </c>
      <c r="B14" s="2522" t="s">
        <v>5187</v>
      </c>
      <c r="C14" s="878" t="s">
        <v>2543</v>
      </c>
      <c r="D14" s="398" t="s">
        <v>5188</v>
      </c>
      <c r="E14" s="398">
        <v>45516</v>
      </c>
      <c r="F14" s="398">
        <f>E14+12</f>
        <v>45528</v>
      </c>
      <c r="G14" s="398">
        <f>E14+13</f>
        <v>45529</v>
      </c>
      <c r="H14" s="398">
        <f>E14+14</f>
        <v>45530</v>
      </c>
      <c r="I14" s="398">
        <f>E14+15</f>
        <v>45531</v>
      </c>
      <c r="J14" s="398">
        <f>E14+18</f>
        <v>45534</v>
      </c>
      <c r="K14" s="3177">
        <v>45502</v>
      </c>
      <c r="L14" s="2055">
        <f>K14+1</f>
        <v>45503</v>
      </c>
      <c r="M14" s="3178" t="s">
        <v>5176</v>
      </c>
      <c r="N14" s="719"/>
    </row>
    <row r="15" spans="1:16" s="121" customFormat="1" ht="12.75" hidden="1" customHeight="1">
      <c r="A15" s="400" t="s">
        <v>5189</v>
      </c>
      <c r="B15" s="2522" t="s">
        <v>5190</v>
      </c>
      <c r="C15" s="1561" t="s">
        <v>5191</v>
      </c>
      <c r="D15" s="351" t="s">
        <v>5192</v>
      </c>
      <c r="E15" s="351">
        <v>45522</v>
      </c>
      <c r="F15" s="351">
        <f t="shared" ref="F15:F19" si="6">E15+12</f>
        <v>45534</v>
      </c>
      <c r="G15" s="351">
        <f t="shared" ref="G15:G19" si="7">E15+13</f>
        <v>45535</v>
      </c>
      <c r="H15" s="351">
        <f t="shared" ref="H15:H19" si="8">E15+14</f>
        <v>45536</v>
      </c>
      <c r="I15" s="351">
        <f t="shared" ref="I15:I19" si="9">E15+15</f>
        <v>45537</v>
      </c>
      <c r="J15" s="351">
        <f t="shared" ref="J15:J19" si="10">E15+18</f>
        <v>45540</v>
      </c>
      <c r="K15" s="3177">
        <v>45509</v>
      </c>
      <c r="L15" s="2055">
        <v>45510</v>
      </c>
      <c r="M15" s="3178" t="s">
        <v>5176</v>
      </c>
      <c r="N15" s="719"/>
    </row>
    <row r="16" spans="1:16" s="121" customFormat="1" ht="12.75" hidden="1" customHeight="1">
      <c r="A16" s="400" t="s">
        <v>5193</v>
      </c>
      <c r="B16" s="2522" t="s">
        <v>5194</v>
      </c>
      <c r="C16" s="1561" t="s">
        <v>2497</v>
      </c>
      <c r="D16" s="351" t="s">
        <v>5195</v>
      </c>
      <c r="E16" s="351">
        <v>45526</v>
      </c>
      <c r="F16" s="351">
        <f t="shared" si="6"/>
        <v>45538</v>
      </c>
      <c r="G16" s="351">
        <f t="shared" si="7"/>
        <v>45539</v>
      </c>
      <c r="H16" s="351">
        <f t="shared" si="8"/>
        <v>45540</v>
      </c>
      <c r="I16" s="351">
        <f t="shared" si="9"/>
        <v>45541</v>
      </c>
      <c r="J16" s="351">
        <f t="shared" si="10"/>
        <v>45544</v>
      </c>
      <c r="K16" s="3177">
        <v>45516</v>
      </c>
      <c r="L16" s="2055">
        <f t="shared" ref="L16:L18" si="11">K16+1</f>
        <v>45517</v>
      </c>
      <c r="M16" s="3178" t="s">
        <v>5176</v>
      </c>
      <c r="N16" s="719"/>
    </row>
    <row r="17" spans="1:15" s="121" customFormat="1" ht="12.75" hidden="1" customHeight="1">
      <c r="A17" s="400" t="s">
        <v>5196</v>
      </c>
      <c r="B17" s="2522" t="s">
        <v>5197</v>
      </c>
      <c r="C17" s="877" t="s">
        <v>5198</v>
      </c>
      <c r="D17" s="351" t="s">
        <v>5199</v>
      </c>
      <c r="E17" s="351">
        <v>45533</v>
      </c>
      <c r="F17" s="351">
        <f t="shared" si="6"/>
        <v>45545</v>
      </c>
      <c r="G17" s="351">
        <f t="shared" si="7"/>
        <v>45546</v>
      </c>
      <c r="H17" s="351">
        <f t="shared" si="8"/>
        <v>45547</v>
      </c>
      <c r="I17" s="351">
        <f t="shared" si="9"/>
        <v>45548</v>
      </c>
      <c r="J17" s="351">
        <f t="shared" si="10"/>
        <v>45551</v>
      </c>
      <c r="K17" s="3177">
        <v>45523</v>
      </c>
      <c r="L17" s="2055">
        <f t="shared" si="11"/>
        <v>45524</v>
      </c>
      <c r="M17" s="3178" t="s">
        <v>5176</v>
      </c>
      <c r="N17" s="719"/>
    </row>
    <row r="18" spans="1:15" s="121" customFormat="1" ht="12.75" hidden="1" customHeight="1">
      <c r="A18" s="400" t="s">
        <v>5200</v>
      </c>
      <c r="B18" s="2522" t="s">
        <v>5201</v>
      </c>
      <c r="C18" s="877" t="s">
        <v>1853</v>
      </c>
      <c r="D18" s="351" t="s">
        <v>5202</v>
      </c>
      <c r="E18" s="351">
        <v>45537</v>
      </c>
      <c r="F18" s="351">
        <f t="shared" si="6"/>
        <v>45549</v>
      </c>
      <c r="G18" s="351">
        <f t="shared" si="7"/>
        <v>45550</v>
      </c>
      <c r="H18" s="351">
        <f t="shared" si="8"/>
        <v>45551</v>
      </c>
      <c r="I18" s="351">
        <f t="shared" si="9"/>
        <v>45552</v>
      </c>
      <c r="J18" s="351">
        <f t="shared" si="10"/>
        <v>45555</v>
      </c>
      <c r="K18" s="3177">
        <v>45530</v>
      </c>
      <c r="L18" s="2055">
        <f t="shared" si="11"/>
        <v>45531</v>
      </c>
      <c r="M18" s="3178" t="s">
        <v>5176</v>
      </c>
      <c r="N18" s="719"/>
    </row>
    <row r="19" spans="1:15" s="121" customFormat="1" ht="12.75" hidden="1" customHeight="1">
      <c r="A19" s="400" t="s">
        <v>5203</v>
      </c>
      <c r="B19" s="2522" t="s">
        <v>5204</v>
      </c>
      <c r="C19" s="878" t="s">
        <v>2828</v>
      </c>
      <c r="D19" s="398" t="s">
        <v>5205</v>
      </c>
      <c r="E19" s="398">
        <v>45547</v>
      </c>
      <c r="F19" s="398">
        <f t="shared" si="6"/>
        <v>45559</v>
      </c>
      <c r="G19" s="398">
        <f t="shared" si="7"/>
        <v>45560</v>
      </c>
      <c r="H19" s="398">
        <f t="shared" si="8"/>
        <v>45561</v>
      </c>
      <c r="I19" s="398">
        <f t="shared" si="9"/>
        <v>45562</v>
      </c>
      <c r="J19" s="398">
        <f t="shared" si="10"/>
        <v>45565</v>
      </c>
      <c r="K19" s="3177">
        <f t="shared" ref="K19" si="12">K18+7</f>
        <v>45537</v>
      </c>
      <c r="L19" s="2055">
        <v>45538</v>
      </c>
      <c r="M19" s="3178" t="s">
        <v>5176</v>
      </c>
      <c r="N19" s="719"/>
    </row>
    <row r="20" spans="1:15" s="121" customFormat="1" ht="12.75" hidden="1" customHeight="1">
      <c r="A20" s="400"/>
      <c r="B20" s="2522"/>
      <c r="C20" s="120"/>
      <c r="D20" s="120"/>
      <c r="E20" s="120"/>
      <c r="F20" s="120"/>
      <c r="G20" s="120"/>
      <c r="H20" s="120"/>
      <c r="I20" s="120"/>
      <c r="J20" s="120"/>
      <c r="K20" s="120"/>
      <c r="L20" s="120"/>
      <c r="M20" s="120"/>
      <c r="N20" s="120"/>
      <c r="O20" s="27"/>
    </row>
    <row r="21" spans="1:15" s="121" customFormat="1" ht="12.75" hidden="1" customHeight="1">
      <c r="A21" s="400"/>
      <c r="B21" s="2522"/>
      <c r="C21" s="120"/>
      <c r="D21" s="120"/>
      <c r="E21" s="120"/>
      <c r="F21" s="120"/>
      <c r="G21" s="120"/>
      <c r="H21" s="120"/>
      <c r="I21" s="120"/>
      <c r="J21" s="120"/>
      <c r="K21" s="120"/>
      <c r="L21" s="120"/>
      <c r="M21" s="120"/>
      <c r="N21" s="120"/>
      <c r="O21" s="27"/>
    </row>
    <row r="22" spans="1:15" s="121" customFormat="1" ht="24" hidden="1" customHeight="1">
      <c r="A22" s="400"/>
      <c r="B22" s="2522"/>
      <c r="C22" s="454" t="s">
        <v>5206</v>
      </c>
      <c r="D22" s="173"/>
      <c r="E22" s="675" t="s">
        <v>100</v>
      </c>
      <c r="F22" s="174" t="s">
        <v>744</v>
      </c>
      <c r="G22" s="174" t="s">
        <v>141</v>
      </c>
      <c r="H22" s="174" t="s">
        <v>5169</v>
      </c>
      <c r="I22" s="174" t="s">
        <v>5170</v>
      </c>
      <c r="J22" s="175" t="s">
        <v>5171</v>
      </c>
      <c r="M22" s="447"/>
      <c r="N22" s="719"/>
    </row>
    <row r="23" spans="1:15" s="121" customFormat="1" ht="56.25" hidden="1">
      <c r="A23" s="400"/>
      <c r="B23" s="2522"/>
      <c r="C23" s="176"/>
      <c r="D23" s="177" t="s">
        <v>4906</v>
      </c>
      <c r="E23" s="451"/>
      <c r="F23" s="234" t="s">
        <v>4610</v>
      </c>
      <c r="G23" s="234" t="s">
        <v>3747</v>
      </c>
      <c r="H23" s="234" t="s">
        <v>4611</v>
      </c>
      <c r="I23" s="234" t="s">
        <v>4457</v>
      </c>
      <c r="J23" s="234" t="s">
        <v>3748</v>
      </c>
      <c r="K23" s="3176" t="s">
        <v>1421</v>
      </c>
      <c r="L23" s="3179" t="s">
        <v>4948</v>
      </c>
      <c r="M23" s="992" t="s">
        <v>4968</v>
      </c>
      <c r="N23" s="3162"/>
    </row>
    <row r="24" spans="1:15" s="121" customFormat="1" ht="12.75" hidden="1" customHeight="1">
      <c r="A24" s="400" t="s">
        <v>5207</v>
      </c>
      <c r="B24" s="2522" t="s">
        <v>5208</v>
      </c>
      <c r="C24" s="878" t="s">
        <v>5209</v>
      </c>
      <c r="D24" s="398" t="s">
        <v>5210</v>
      </c>
      <c r="E24" s="398">
        <v>45551</v>
      </c>
      <c r="F24" s="398">
        <f>E24+12</f>
        <v>45563</v>
      </c>
      <c r="G24" s="398">
        <f>E24+13</f>
        <v>45564</v>
      </c>
      <c r="H24" s="398">
        <f>E24+14</f>
        <v>45565</v>
      </c>
      <c r="I24" s="1664" t="s">
        <v>5211</v>
      </c>
      <c r="J24" s="398">
        <f t="shared" ref="J24:J31" si="13">E24+16</f>
        <v>45567</v>
      </c>
      <c r="K24" s="3177">
        <f>K19+7</f>
        <v>45544</v>
      </c>
      <c r="L24" s="2055">
        <v>45545</v>
      </c>
      <c r="M24" s="2055">
        <f t="shared" ref="M24:M31" si="14">L24+1</f>
        <v>45546</v>
      </c>
      <c r="N24" s="3178" t="s">
        <v>5212</v>
      </c>
    </row>
    <row r="25" spans="1:15" s="121" customFormat="1" ht="12.75" hidden="1" customHeight="1">
      <c r="A25" s="400" t="s">
        <v>5213</v>
      </c>
      <c r="B25" s="2522" t="s">
        <v>5214</v>
      </c>
      <c r="C25" s="878" t="s">
        <v>1846</v>
      </c>
      <c r="D25" s="398" t="s">
        <v>5215</v>
      </c>
      <c r="E25" s="398">
        <v>45557</v>
      </c>
      <c r="F25" s="398">
        <f>E25+12</f>
        <v>45569</v>
      </c>
      <c r="G25" s="398">
        <f>E25+13</f>
        <v>45570</v>
      </c>
      <c r="H25" s="398">
        <f>E25+14</f>
        <v>45571</v>
      </c>
      <c r="I25" s="1664" t="s">
        <v>5211</v>
      </c>
      <c r="J25" s="398">
        <f t="shared" si="13"/>
        <v>45573</v>
      </c>
      <c r="K25" s="3177">
        <f>K24+7</f>
        <v>45551</v>
      </c>
      <c r="L25" s="2055">
        <v>45552</v>
      </c>
      <c r="M25" s="2055">
        <f t="shared" si="14"/>
        <v>45553</v>
      </c>
      <c r="N25" s="3178" t="s">
        <v>5212</v>
      </c>
    </row>
    <row r="26" spans="1:15" s="121" customFormat="1" ht="12.75" hidden="1" customHeight="1">
      <c r="A26" s="400"/>
      <c r="B26" s="2522" t="s">
        <v>5216</v>
      </c>
      <c r="C26" s="878" t="s">
        <v>1929</v>
      </c>
      <c r="D26" s="398" t="s">
        <v>5217</v>
      </c>
      <c r="E26" s="398">
        <v>45566</v>
      </c>
      <c r="F26" s="398">
        <f t="shared" ref="F26:F27" si="15">E26+12</f>
        <v>45578</v>
      </c>
      <c r="G26" s="398">
        <f t="shared" ref="G26:G27" si="16">E26+13</f>
        <v>45579</v>
      </c>
      <c r="H26" s="398">
        <f t="shared" ref="H26:H27" si="17">E26+14</f>
        <v>45580</v>
      </c>
      <c r="I26" s="1664" t="s">
        <v>5211</v>
      </c>
      <c r="J26" s="398">
        <f t="shared" si="13"/>
        <v>45582</v>
      </c>
      <c r="K26" s="3177">
        <f t="shared" ref="K26:K31" si="18">K25+7</f>
        <v>45558</v>
      </c>
      <c r="L26" s="2055">
        <v>45559</v>
      </c>
      <c r="M26" s="2055">
        <f t="shared" si="14"/>
        <v>45560</v>
      </c>
      <c r="N26" s="3178" t="s">
        <v>5212</v>
      </c>
    </row>
    <row r="27" spans="1:15" s="121" customFormat="1" ht="12.75" hidden="1" customHeight="1">
      <c r="A27" s="400"/>
      <c r="B27" s="2522" t="s">
        <v>5218</v>
      </c>
      <c r="C27" s="877" t="s">
        <v>2455</v>
      </c>
      <c r="D27" s="351" t="s">
        <v>5219</v>
      </c>
      <c r="E27" s="351">
        <v>45579</v>
      </c>
      <c r="F27" s="351">
        <f t="shared" si="15"/>
        <v>45591</v>
      </c>
      <c r="G27" s="351">
        <f t="shared" si="16"/>
        <v>45592</v>
      </c>
      <c r="H27" s="351">
        <f t="shared" si="17"/>
        <v>45593</v>
      </c>
      <c r="I27" s="1664" t="s">
        <v>5211</v>
      </c>
      <c r="J27" s="351">
        <f t="shared" si="13"/>
        <v>45595</v>
      </c>
      <c r="K27" s="3177">
        <f t="shared" si="18"/>
        <v>45565</v>
      </c>
      <c r="L27" s="2055">
        <v>45566</v>
      </c>
      <c r="M27" s="2055">
        <f t="shared" si="14"/>
        <v>45567</v>
      </c>
      <c r="N27" s="3178" t="s">
        <v>5212</v>
      </c>
    </row>
    <row r="28" spans="1:15" s="121" customFormat="1" ht="12.75" hidden="1" customHeight="1">
      <c r="A28" s="400"/>
      <c r="B28" s="2522" t="s">
        <v>5220</v>
      </c>
      <c r="C28" s="877" t="s">
        <v>5185</v>
      </c>
      <c r="D28" s="1934" t="s">
        <v>5221</v>
      </c>
      <c r="E28" s="351">
        <v>45578</v>
      </c>
      <c r="F28" s="351">
        <f t="shared" ref="F28:F30" si="19">E28+12</f>
        <v>45590</v>
      </c>
      <c r="G28" s="351">
        <f t="shared" ref="G28:G30" si="20">E28+13</f>
        <v>45591</v>
      </c>
      <c r="H28" s="351">
        <f t="shared" ref="H28:H30" si="21">E28+14</f>
        <v>45592</v>
      </c>
      <c r="I28" s="1664" t="s">
        <v>5211</v>
      </c>
      <c r="J28" s="351">
        <f t="shared" si="13"/>
        <v>45594</v>
      </c>
      <c r="K28" s="3177">
        <f t="shared" si="18"/>
        <v>45572</v>
      </c>
      <c r="L28" s="2055">
        <v>45573</v>
      </c>
      <c r="M28" s="2055">
        <f t="shared" si="14"/>
        <v>45574</v>
      </c>
      <c r="N28" s="3178" t="s">
        <v>5212</v>
      </c>
    </row>
    <row r="29" spans="1:15" s="121" customFormat="1" ht="12.75" hidden="1" customHeight="1">
      <c r="A29" s="400"/>
      <c r="B29" s="2522" t="s">
        <v>5222</v>
      </c>
      <c r="C29" s="877" t="s">
        <v>2543</v>
      </c>
      <c r="D29" s="1934" t="s">
        <v>5223</v>
      </c>
      <c r="E29" s="351">
        <v>45590</v>
      </c>
      <c r="F29" s="351">
        <f t="shared" si="19"/>
        <v>45602</v>
      </c>
      <c r="G29" s="351">
        <f t="shared" si="20"/>
        <v>45603</v>
      </c>
      <c r="H29" s="351">
        <f t="shared" si="21"/>
        <v>45604</v>
      </c>
      <c r="I29" s="351">
        <f>E29+15</f>
        <v>45605</v>
      </c>
      <c r="J29" s="351">
        <f t="shared" si="13"/>
        <v>45606</v>
      </c>
      <c r="K29" s="3177">
        <f t="shared" si="18"/>
        <v>45579</v>
      </c>
      <c r="L29" s="2055">
        <v>45580</v>
      </c>
      <c r="M29" s="2055">
        <f t="shared" si="14"/>
        <v>45581</v>
      </c>
      <c r="N29" s="3178" t="s">
        <v>5212</v>
      </c>
    </row>
    <row r="30" spans="1:15" s="121" customFormat="1" ht="12.75" hidden="1" customHeight="1">
      <c r="A30" s="400" t="s">
        <v>5224</v>
      </c>
      <c r="B30" s="2522" t="s">
        <v>5225</v>
      </c>
      <c r="C30" s="877" t="s">
        <v>5226</v>
      </c>
      <c r="D30" s="1935" t="s">
        <v>5227</v>
      </c>
      <c r="E30" s="351">
        <v>45595</v>
      </c>
      <c r="F30" s="351">
        <f t="shared" si="19"/>
        <v>45607</v>
      </c>
      <c r="G30" s="351">
        <f t="shared" si="20"/>
        <v>45608</v>
      </c>
      <c r="H30" s="351">
        <f t="shared" si="21"/>
        <v>45609</v>
      </c>
      <c r="I30" s="351">
        <f>E30+15</f>
        <v>45610</v>
      </c>
      <c r="J30" s="351">
        <f t="shared" si="13"/>
        <v>45611</v>
      </c>
      <c r="K30" s="3177">
        <f t="shared" si="18"/>
        <v>45586</v>
      </c>
      <c r="L30" s="2055">
        <v>45587</v>
      </c>
      <c r="M30" s="2055">
        <f t="shared" si="14"/>
        <v>45588</v>
      </c>
      <c r="N30" s="3178" t="s">
        <v>5212</v>
      </c>
    </row>
    <row r="31" spans="1:15" s="121" customFormat="1" ht="12.75" hidden="1" customHeight="1">
      <c r="A31" s="400" t="s">
        <v>5228</v>
      </c>
      <c r="B31" s="2522" t="s">
        <v>5229</v>
      </c>
      <c r="C31" s="877" t="s">
        <v>2788</v>
      </c>
      <c r="D31" s="1935" t="s">
        <v>5230</v>
      </c>
      <c r="E31" s="351">
        <v>45600</v>
      </c>
      <c r="F31" s="351">
        <f t="shared" ref="F31" si="22">E31+12</f>
        <v>45612</v>
      </c>
      <c r="G31" s="351">
        <f t="shared" ref="G31" si="23">E31+13</f>
        <v>45613</v>
      </c>
      <c r="H31" s="351">
        <f t="shared" ref="H31" si="24">E31+14</f>
        <v>45614</v>
      </c>
      <c r="I31" s="351">
        <f>E31+15</f>
        <v>45615</v>
      </c>
      <c r="J31" s="351">
        <f t="shared" si="13"/>
        <v>45616</v>
      </c>
      <c r="K31" s="3177">
        <f t="shared" si="18"/>
        <v>45593</v>
      </c>
      <c r="L31" s="2055">
        <f>L30+7</f>
        <v>45594</v>
      </c>
      <c r="M31" s="2055">
        <f t="shared" si="14"/>
        <v>45595</v>
      </c>
      <c r="N31" s="3178" t="s">
        <v>5212</v>
      </c>
    </row>
    <row r="32" spans="1:15" s="121" customFormat="1" ht="12.75" hidden="1" customHeight="1">
      <c r="A32" s="400" t="s">
        <v>5231</v>
      </c>
      <c r="B32" s="2522" t="s">
        <v>5232</v>
      </c>
      <c r="C32" s="878" t="s">
        <v>5198</v>
      </c>
      <c r="D32" s="398" t="s">
        <v>5233</v>
      </c>
      <c r="E32" s="398">
        <v>45615</v>
      </c>
      <c r="F32" s="398">
        <f t="shared" ref="F32:F37" si="25">E32+12</f>
        <v>45627</v>
      </c>
      <c r="G32" s="398">
        <f t="shared" ref="G32:G37" si="26">E32+13</f>
        <v>45628</v>
      </c>
      <c r="H32" s="398">
        <f t="shared" ref="H32:H37" si="27">E32+14</f>
        <v>45629</v>
      </c>
      <c r="I32" s="1664" t="s">
        <v>5211</v>
      </c>
      <c r="J32" s="398">
        <f t="shared" ref="J32:J37" si="28">E32+16</f>
        <v>45631</v>
      </c>
      <c r="K32" s="3177">
        <f t="shared" ref="K32:K39" si="29">K31+7</f>
        <v>45600</v>
      </c>
      <c r="L32" s="2055">
        <v>45601</v>
      </c>
      <c r="M32" s="2055">
        <f t="shared" ref="M32:M37" si="30">L32+1</f>
        <v>45602</v>
      </c>
      <c r="N32" s="3178" t="s">
        <v>5212</v>
      </c>
    </row>
    <row r="33" spans="1:15" s="121" customFormat="1" ht="12.75" hidden="1" customHeight="1">
      <c r="A33" s="400" t="s">
        <v>5234</v>
      </c>
      <c r="B33" s="2522" t="s">
        <v>5235</v>
      </c>
      <c r="C33" s="878" t="s">
        <v>2828</v>
      </c>
      <c r="D33" s="398" t="s">
        <v>5236</v>
      </c>
      <c r="E33" s="398">
        <v>45620</v>
      </c>
      <c r="F33" s="398">
        <f t="shared" si="25"/>
        <v>45632</v>
      </c>
      <c r="G33" s="398">
        <f t="shared" si="26"/>
        <v>45633</v>
      </c>
      <c r="H33" s="398">
        <f t="shared" si="27"/>
        <v>45634</v>
      </c>
      <c r="I33" s="1664" t="s">
        <v>5211</v>
      </c>
      <c r="J33" s="398">
        <f t="shared" si="28"/>
        <v>45636</v>
      </c>
      <c r="K33" s="3177">
        <f t="shared" si="29"/>
        <v>45607</v>
      </c>
      <c r="L33" s="2055">
        <v>45608</v>
      </c>
      <c r="M33" s="2055">
        <f t="shared" si="30"/>
        <v>45609</v>
      </c>
      <c r="N33" s="3178" t="s">
        <v>5212</v>
      </c>
    </row>
    <row r="34" spans="1:15" s="121" customFormat="1" ht="12.75" hidden="1" customHeight="1">
      <c r="A34" s="400" t="s">
        <v>5237</v>
      </c>
      <c r="B34" s="2522" t="s">
        <v>5238</v>
      </c>
      <c r="C34" s="878" t="s">
        <v>5209</v>
      </c>
      <c r="D34" s="398" t="s">
        <v>5239</v>
      </c>
      <c r="E34" s="398">
        <v>45622</v>
      </c>
      <c r="F34" s="398">
        <f t="shared" si="25"/>
        <v>45634</v>
      </c>
      <c r="G34" s="398">
        <f t="shared" si="26"/>
        <v>45635</v>
      </c>
      <c r="H34" s="398">
        <f t="shared" si="27"/>
        <v>45636</v>
      </c>
      <c r="I34" s="1664" t="s">
        <v>5211</v>
      </c>
      <c r="J34" s="398">
        <f t="shared" si="28"/>
        <v>45638</v>
      </c>
      <c r="K34" s="3177">
        <f t="shared" si="29"/>
        <v>45614</v>
      </c>
      <c r="L34" s="2055">
        <v>45615</v>
      </c>
      <c r="M34" s="2055">
        <f t="shared" si="30"/>
        <v>45616</v>
      </c>
      <c r="N34" s="3178" t="s">
        <v>5212</v>
      </c>
    </row>
    <row r="35" spans="1:15" s="121" customFormat="1" ht="12.75" hidden="1" customHeight="1">
      <c r="A35" s="400" t="s">
        <v>5240</v>
      </c>
      <c r="B35" s="2522" t="s">
        <v>5241</v>
      </c>
      <c r="C35" s="878" t="s">
        <v>1970</v>
      </c>
      <c r="D35" s="398" t="s">
        <v>5242</v>
      </c>
      <c r="E35" s="398">
        <v>45639</v>
      </c>
      <c r="F35" s="398">
        <f t="shared" si="25"/>
        <v>45651</v>
      </c>
      <c r="G35" s="398">
        <f t="shared" si="26"/>
        <v>45652</v>
      </c>
      <c r="H35" s="398">
        <f t="shared" si="27"/>
        <v>45653</v>
      </c>
      <c r="I35" s="398">
        <f>E35+15</f>
        <v>45654</v>
      </c>
      <c r="J35" s="398">
        <f t="shared" si="28"/>
        <v>45655</v>
      </c>
      <c r="K35" s="3177">
        <f t="shared" si="29"/>
        <v>45621</v>
      </c>
      <c r="L35" s="2055">
        <v>45622</v>
      </c>
      <c r="M35" s="2055">
        <f t="shared" si="30"/>
        <v>45623</v>
      </c>
      <c r="N35" s="3178" t="s">
        <v>5212</v>
      </c>
    </row>
    <row r="36" spans="1:15" s="121" customFormat="1" ht="12.75" hidden="1" customHeight="1">
      <c r="A36" s="400" t="s">
        <v>3362</v>
      </c>
      <c r="B36" s="2522" t="s">
        <v>5243</v>
      </c>
      <c r="C36" s="877" t="s">
        <v>5178</v>
      </c>
      <c r="D36" s="351" t="s">
        <v>5244</v>
      </c>
      <c r="E36" s="351">
        <v>45641</v>
      </c>
      <c r="F36" s="351">
        <f t="shared" si="25"/>
        <v>45653</v>
      </c>
      <c r="G36" s="351">
        <f t="shared" si="26"/>
        <v>45654</v>
      </c>
      <c r="H36" s="351">
        <f t="shared" si="27"/>
        <v>45655</v>
      </c>
      <c r="I36" s="351">
        <f>E36+15</f>
        <v>45656</v>
      </c>
      <c r="J36" s="351">
        <f t="shared" si="28"/>
        <v>45657</v>
      </c>
      <c r="K36" s="3177">
        <f t="shared" si="29"/>
        <v>45628</v>
      </c>
      <c r="L36" s="2055">
        <v>45629</v>
      </c>
      <c r="M36" s="2055">
        <f t="shared" si="30"/>
        <v>45630</v>
      </c>
      <c r="N36" s="3178" t="s">
        <v>5212</v>
      </c>
    </row>
    <row r="37" spans="1:15" s="121" customFormat="1" ht="12.75" hidden="1" customHeight="1">
      <c r="A37" s="400" t="s">
        <v>5245</v>
      </c>
      <c r="B37" s="2522" t="s">
        <v>5246</v>
      </c>
      <c r="C37" s="877" t="s">
        <v>2745</v>
      </c>
      <c r="D37" s="351" t="s">
        <v>5247</v>
      </c>
      <c r="E37" s="351">
        <v>45647</v>
      </c>
      <c r="F37" s="351">
        <f t="shared" si="25"/>
        <v>45659</v>
      </c>
      <c r="G37" s="351">
        <f t="shared" si="26"/>
        <v>45660</v>
      </c>
      <c r="H37" s="351">
        <f t="shared" si="27"/>
        <v>45661</v>
      </c>
      <c r="I37" s="1664" t="s">
        <v>5211</v>
      </c>
      <c r="J37" s="351">
        <f t="shared" si="28"/>
        <v>45663</v>
      </c>
      <c r="K37" s="3177">
        <f t="shared" si="29"/>
        <v>45635</v>
      </c>
      <c r="L37" s="2055">
        <v>45636</v>
      </c>
      <c r="M37" s="2055">
        <f t="shared" si="30"/>
        <v>45637</v>
      </c>
      <c r="N37" s="3178" t="s">
        <v>5212</v>
      </c>
    </row>
    <row r="38" spans="1:15" s="121" customFormat="1" ht="12.75" hidden="1" customHeight="1">
      <c r="A38" s="400" t="s">
        <v>5248</v>
      </c>
      <c r="B38" s="2522" t="s">
        <v>5249</v>
      </c>
      <c r="C38" s="877" t="s">
        <v>3556</v>
      </c>
      <c r="D38" s="351" t="s">
        <v>5250</v>
      </c>
      <c r="E38" s="351">
        <v>45654</v>
      </c>
      <c r="F38" s="351">
        <f t="shared" ref="F38:F39" si="31">E38+12</f>
        <v>45666</v>
      </c>
      <c r="G38" s="351">
        <f t="shared" ref="G38:G39" si="32">E38+13</f>
        <v>45667</v>
      </c>
      <c r="H38" s="351">
        <f t="shared" ref="H38:H39" si="33">E38+14</f>
        <v>45668</v>
      </c>
      <c r="I38" s="1664" t="s">
        <v>5211</v>
      </c>
      <c r="J38" s="351">
        <f t="shared" ref="J38:J39" si="34">E38+16</f>
        <v>45670</v>
      </c>
      <c r="K38" s="3177">
        <f t="shared" si="29"/>
        <v>45642</v>
      </c>
      <c r="L38" s="2055">
        <v>45643</v>
      </c>
      <c r="M38" s="2055">
        <f t="shared" ref="M38:M39" si="35">L38+1</f>
        <v>45644</v>
      </c>
      <c r="N38" s="3178" t="s">
        <v>5212</v>
      </c>
    </row>
    <row r="39" spans="1:15" s="121" customFormat="1" ht="12.75" hidden="1" customHeight="1">
      <c r="A39" s="400" t="s">
        <v>5251</v>
      </c>
      <c r="B39" s="2522" t="s">
        <v>5252</v>
      </c>
      <c r="C39" s="877" t="s">
        <v>5253</v>
      </c>
      <c r="D39" s="351" t="s">
        <v>5254</v>
      </c>
      <c r="E39" s="351">
        <v>45660</v>
      </c>
      <c r="F39" s="351">
        <f t="shared" si="31"/>
        <v>45672</v>
      </c>
      <c r="G39" s="351">
        <f t="shared" si="32"/>
        <v>45673</v>
      </c>
      <c r="H39" s="351">
        <f t="shared" si="33"/>
        <v>45674</v>
      </c>
      <c r="I39" s="1664" t="s">
        <v>5211</v>
      </c>
      <c r="J39" s="351">
        <f t="shared" si="34"/>
        <v>45676</v>
      </c>
      <c r="K39" s="3177">
        <f t="shared" si="29"/>
        <v>45649</v>
      </c>
      <c r="L39" s="2055">
        <v>45650</v>
      </c>
      <c r="M39" s="2055">
        <f t="shared" si="35"/>
        <v>45651</v>
      </c>
      <c r="N39" s="3178" t="s">
        <v>5212</v>
      </c>
    </row>
    <row r="40" spans="1:15" s="121" customFormat="1" ht="12.75" hidden="1" customHeight="1">
      <c r="A40" s="400" t="s">
        <v>5255</v>
      </c>
      <c r="B40" s="2522" t="s">
        <v>5256</v>
      </c>
      <c r="C40" s="877" t="s">
        <v>3360</v>
      </c>
      <c r="D40" s="351" t="s">
        <v>5257</v>
      </c>
      <c r="E40" s="351">
        <v>45667</v>
      </c>
      <c r="F40" s="351">
        <f>E40+12</f>
        <v>45679</v>
      </c>
      <c r="G40" s="351">
        <f>E40+13</f>
        <v>45680</v>
      </c>
      <c r="H40" s="351">
        <f>E40+14</f>
        <v>45681</v>
      </c>
      <c r="I40" s="1664" t="s">
        <v>5211</v>
      </c>
      <c r="J40" s="351">
        <f>E40+16</f>
        <v>45683</v>
      </c>
      <c r="K40" s="3177">
        <f>K39+7</f>
        <v>45656</v>
      </c>
      <c r="L40" s="2055">
        <v>45657</v>
      </c>
      <c r="M40" s="2055">
        <f>L40+1</f>
        <v>45658</v>
      </c>
      <c r="N40" s="3178" t="s">
        <v>5212</v>
      </c>
    </row>
    <row r="41" spans="1:15" s="121" customFormat="1" ht="12.75" hidden="1" customHeight="1">
      <c r="A41" s="400"/>
      <c r="B41" s="2522" t="s">
        <v>5258</v>
      </c>
      <c r="C41" s="878" t="s">
        <v>2788</v>
      </c>
      <c r="D41" s="398" t="s">
        <v>5259</v>
      </c>
      <c r="E41" s="398">
        <v>45674</v>
      </c>
      <c r="F41" s="398">
        <f t="shared" ref="F41:F44" si="36">E41+12</f>
        <v>45686</v>
      </c>
      <c r="G41" s="398">
        <f t="shared" ref="G41:G44" si="37">E41+13</f>
        <v>45687</v>
      </c>
      <c r="H41" s="398">
        <f t="shared" ref="H41:H44" si="38">E41+14</f>
        <v>45688</v>
      </c>
      <c r="I41" s="1664" t="s">
        <v>5211</v>
      </c>
      <c r="J41" s="398">
        <f t="shared" ref="J41:J44" si="39">E41+16</f>
        <v>45690</v>
      </c>
      <c r="K41" s="3177">
        <f t="shared" ref="K41:K47" si="40">K40+7</f>
        <v>45663</v>
      </c>
      <c r="L41" s="2055">
        <v>45664</v>
      </c>
      <c r="M41" s="2055">
        <f t="shared" ref="M41:M44" si="41">L41+1</f>
        <v>45665</v>
      </c>
      <c r="N41" s="3178" t="s">
        <v>5212</v>
      </c>
    </row>
    <row r="42" spans="1:15" s="121" customFormat="1" ht="12.75" hidden="1" customHeight="1">
      <c r="A42" s="400" t="s">
        <v>5260</v>
      </c>
      <c r="B42" s="2522" t="s">
        <v>5261</v>
      </c>
      <c r="C42" s="878" t="s">
        <v>5262</v>
      </c>
      <c r="D42" s="398" t="s">
        <v>5263</v>
      </c>
      <c r="E42" s="398">
        <v>45677</v>
      </c>
      <c r="F42" s="398">
        <f t="shared" si="36"/>
        <v>45689</v>
      </c>
      <c r="G42" s="398">
        <f t="shared" si="37"/>
        <v>45690</v>
      </c>
      <c r="H42" s="398">
        <f t="shared" si="38"/>
        <v>45691</v>
      </c>
      <c r="I42" s="1664" t="s">
        <v>5211</v>
      </c>
      <c r="J42" s="398">
        <f t="shared" si="39"/>
        <v>45693</v>
      </c>
      <c r="K42" s="3177">
        <f t="shared" si="40"/>
        <v>45670</v>
      </c>
      <c r="L42" s="2055">
        <v>45671</v>
      </c>
      <c r="M42" s="2055">
        <f t="shared" si="41"/>
        <v>45672</v>
      </c>
      <c r="N42" s="3178" t="s">
        <v>5212</v>
      </c>
    </row>
    <row r="43" spans="1:15" s="121" customFormat="1" ht="12.75" hidden="1" customHeight="1">
      <c r="A43" s="400" t="s">
        <v>5231</v>
      </c>
      <c r="B43" s="2522" t="s">
        <v>5264</v>
      </c>
      <c r="C43" s="878" t="s">
        <v>1846</v>
      </c>
      <c r="D43" s="398" t="s">
        <v>5265</v>
      </c>
      <c r="E43" s="398">
        <v>45684</v>
      </c>
      <c r="F43" s="398">
        <f t="shared" si="36"/>
        <v>45696</v>
      </c>
      <c r="G43" s="398">
        <f t="shared" si="37"/>
        <v>45697</v>
      </c>
      <c r="H43" s="398">
        <f t="shared" si="38"/>
        <v>45698</v>
      </c>
      <c r="I43" s="1664" t="s">
        <v>5211</v>
      </c>
      <c r="J43" s="398">
        <f t="shared" si="39"/>
        <v>45700</v>
      </c>
      <c r="K43" s="3177">
        <f t="shared" si="40"/>
        <v>45677</v>
      </c>
      <c r="L43" s="2055">
        <v>45678</v>
      </c>
      <c r="M43" s="2055">
        <f t="shared" si="41"/>
        <v>45679</v>
      </c>
      <c r="N43" s="3178" t="s">
        <v>5212</v>
      </c>
    </row>
    <row r="44" spans="1:15" s="121" customFormat="1" ht="12.75" hidden="1" customHeight="1">
      <c r="A44" s="400"/>
      <c r="B44" s="2522" t="s">
        <v>4949</v>
      </c>
      <c r="C44" s="878" t="s">
        <v>3536</v>
      </c>
      <c r="D44" s="398" t="s">
        <v>5266</v>
      </c>
      <c r="E44" s="398">
        <v>45689</v>
      </c>
      <c r="F44" s="398">
        <f t="shared" si="36"/>
        <v>45701</v>
      </c>
      <c r="G44" s="398">
        <f t="shared" si="37"/>
        <v>45702</v>
      </c>
      <c r="H44" s="398">
        <f t="shared" si="38"/>
        <v>45703</v>
      </c>
      <c r="I44" s="1664" t="s">
        <v>5211</v>
      </c>
      <c r="J44" s="398">
        <f t="shared" si="39"/>
        <v>45705</v>
      </c>
      <c r="K44" s="3177">
        <f t="shared" si="40"/>
        <v>45684</v>
      </c>
      <c r="L44" s="2055">
        <v>45685</v>
      </c>
      <c r="M44" s="2055">
        <f t="shared" si="41"/>
        <v>45686</v>
      </c>
      <c r="N44" s="3178" t="s">
        <v>5212</v>
      </c>
    </row>
    <row r="45" spans="1:15" s="121" customFormat="1" ht="12.75" hidden="1" customHeight="1">
      <c r="A45" s="400"/>
      <c r="B45" s="2522" t="s">
        <v>5267</v>
      </c>
      <c r="C45" s="877" t="s">
        <v>5268</v>
      </c>
      <c r="D45" s="351" t="s">
        <v>5269</v>
      </c>
      <c r="E45" s="351">
        <v>45698</v>
      </c>
      <c r="F45" s="351">
        <f t="shared" ref="F45" si="42">E45+12</f>
        <v>45710</v>
      </c>
      <c r="G45" s="351">
        <f t="shared" ref="G45" si="43">E45+13</f>
        <v>45711</v>
      </c>
      <c r="H45" s="351">
        <f t="shared" ref="H45" si="44">E45+14</f>
        <v>45712</v>
      </c>
      <c r="I45" s="1664" t="s">
        <v>5211</v>
      </c>
      <c r="J45" s="351">
        <f t="shared" ref="J45" si="45">E45+16</f>
        <v>45714</v>
      </c>
      <c r="K45" s="3177">
        <f t="shared" si="40"/>
        <v>45691</v>
      </c>
      <c r="L45" s="2055">
        <v>45692</v>
      </c>
      <c r="M45" s="2055">
        <f t="shared" ref="M45" si="46">L45+1</f>
        <v>45693</v>
      </c>
      <c r="N45" s="3178" t="s">
        <v>5212</v>
      </c>
    </row>
    <row r="46" spans="1:15" s="121" customFormat="1" ht="12.75" hidden="1" customHeight="1">
      <c r="A46" s="400"/>
      <c r="B46" s="2522" t="s">
        <v>5270</v>
      </c>
      <c r="C46" s="877" t="s">
        <v>1929</v>
      </c>
      <c r="D46" s="351" t="s">
        <v>5271</v>
      </c>
      <c r="E46" s="351">
        <v>45706</v>
      </c>
      <c r="F46" s="351">
        <f>E46+15</f>
        <v>45721</v>
      </c>
      <c r="G46" s="351">
        <f>E46+16</f>
        <v>45722</v>
      </c>
      <c r="H46" s="351">
        <f>E46+18</f>
        <v>45724</v>
      </c>
      <c r="I46" s="351">
        <f>E46+19</f>
        <v>45725</v>
      </c>
      <c r="J46" s="351">
        <f>E46+20</f>
        <v>45726</v>
      </c>
      <c r="K46" s="3177">
        <f t="shared" si="40"/>
        <v>45698</v>
      </c>
      <c r="L46" s="2055">
        <v>45699</v>
      </c>
      <c r="M46" s="2055">
        <f t="shared" ref="M46:M47" si="47">L46+1</f>
        <v>45700</v>
      </c>
      <c r="N46" s="3178" t="s">
        <v>5212</v>
      </c>
      <c r="O46" s="447" t="s">
        <v>5272</v>
      </c>
    </row>
    <row r="47" spans="1:15" s="121" customFormat="1" ht="12.75" hidden="1" customHeight="1">
      <c r="A47" s="400"/>
      <c r="B47" s="2522" t="s">
        <v>5273</v>
      </c>
      <c r="C47" s="877" t="s">
        <v>2401</v>
      </c>
      <c r="D47" s="351" t="s">
        <v>5274</v>
      </c>
      <c r="E47" s="351">
        <v>45713</v>
      </c>
      <c r="F47" s="351">
        <f>E47+15</f>
        <v>45728</v>
      </c>
      <c r="G47" s="351">
        <f>E47+16</f>
        <v>45729</v>
      </c>
      <c r="H47" s="351">
        <f>E47+18</f>
        <v>45731</v>
      </c>
      <c r="I47" s="351">
        <f>E47+19</f>
        <v>45732</v>
      </c>
      <c r="J47" s="351">
        <f>E47+20</f>
        <v>45733</v>
      </c>
      <c r="K47" s="3177">
        <f t="shared" si="40"/>
        <v>45705</v>
      </c>
      <c r="L47" s="2055">
        <v>45706</v>
      </c>
      <c r="M47" s="2055">
        <f t="shared" si="47"/>
        <v>45707</v>
      </c>
      <c r="N47" s="3178" t="s">
        <v>5212</v>
      </c>
      <c r="O47" s="447" t="s">
        <v>5272</v>
      </c>
    </row>
    <row r="48" spans="1:15" s="121" customFormat="1" ht="12.75" hidden="1" customHeight="1">
      <c r="A48" s="400" t="s">
        <v>5275</v>
      </c>
      <c r="B48" s="2522" t="s">
        <v>5276</v>
      </c>
      <c r="C48" s="877" t="s">
        <v>2745</v>
      </c>
      <c r="D48" s="351" t="s">
        <v>5277</v>
      </c>
      <c r="E48" s="351">
        <v>45714</v>
      </c>
      <c r="F48" s="351">
        <f>E48+15</f>
        <v>45729</v>
      </c>
      <c r="G48" s="351">
        <f>E48+16</f>
        <v>45730</v>
      </c>
      <c r="H48" s="351">
        <f>E48+18</f>
        <v>45732</v>
      </c>
      <c r="I48" s="351">
        <f>E48+19</f>
        <v>45733</v>
      </c>
      <c r="J48" s="351">
        <f>E48+20</f>
        <v>45734</v>
      </c>
      <c r="K48" s="3177">
        <f>K47+7</f>
        <v>45712</v>
      </c>
      <c r="L48" s="2055">
        <v>45713</v>
      </c>
      <c r="M48" s="2055">
        <f>L48+1</f>
        <v>45714</v>
      </c>
      <c r="N48" s="3178" t="s">
        <v>5212</v>
      </c>
      <c r="O48" s="447" t="s">
        <v>5272</v>
      </c>
    </row>
    <row r="49" spans="1:14" s="121" customFormat="1" ht="12.75" hidden="1" customHeight="1">
      <c r="A49" s="400" t="s">
        <v>5278</v>
      </c>
      <c r="B49" s="2522" t="s">
        <v>5279</v>
      </c>
      <c r="C49" s="878" t="s">
        <v>3476</v>
      </c>
      <c r="D49" s="398" t="s">
        <v>5280</v>
      </c>
      <c r="E49" s="398">
        <v>45725</v>
      </c>
      <c r="F49" s="398">
        <f t="shared" ref="F49" si="48">E49+12</f>
        <v>45737</v>
      </c>
      <c r="G49" s="398">
        <f t="shared" ref="G49" si="49">E49+13</f>
        <v>45738</v>
      </c>
      <c r="H49" s="398">
        <f t="shared" ref="H49" si="50">E49+14</f>
        <v>45739</v>
      </c>
      <c r="I49" s="1664" t="s">
        <v>5211</v>
      </c>
      <c r="J49" s="398">
        <f t="shared" ref="J49" si="51">E49+16</f>
        <v>45741</v>
      </c>
      <c r="K49" s="3177">
        <f>K48+7</f>
        <v>45719</v>
      </c>
      <c r="L49" s="2055">
        <v>45720</v>
      </c>
      <c r="M49" s="2055">
        <f>L49+1</f>
        <v>45721</v>
      </c>
      <c r="N49" s="3178" t="s">
        <v>5212</v>
      </c>
    </row>
    <row r="50" spans="1:14" s="121" customFormat="1" ht="12.75" hidden="1" customHeight="1">
      <c r="A50" s="400" t="s">
        <v>5281</v>
      </c>
      <c r="B50" s="2522" t="s">
        <v>5282</v>
      </c>
      <c r="C50" s="878" t="s">
        <v>3556</v>
      </c>
      <c r="D50" s="398" t="s">
        <v>5283</v>
      </c>
      <c r="E50" s="398">
        <v>45738</v>
      </c>
      <c r="F50" s="398">
        <f t="shared" ref="F50:F52" si="52">E50+12</f>
        <v>45750</v>
      </c>
      <c r="G50" s="398">
        <f t="shared" ref="G50:G52" si="53">E50+13</f>
        <v>45751</v>
      </c>
      <c r="H50" s="398">
        <f t="shared" ref="H50:H52" si="54">E50+14</f>
        <v>45752</v>
      </c>
      <c r="I50" s="1664" t="s">
        <v>5211</v>
      </c>
      <c r="J50" s="398">
        <f t="shared" ref="J50:J52" si="55">E50+16</f>
        <v>45754</v>
      </c>
      <c r="K50" s="3177">
        <f t="shared" ref="K50:K52" si="56">K49+7</f>
        <v>45726</v>
      </c>
      <c r="L50" s="2055">
        <v>45727</v>
      </c>
      <c r="M50" s="2055">
        <f t="shared" ref="M50:M53" si="57">L50+1</f>
        <v>45728</v>
      </c>
      <c r="N50" s="3178" t="s">
        <v>5212</v>
      </c>
    </row>
    <row r="51" spans="1:14" s="121" customFormat="1" ht="12.75" hidden="1" customHeight="1">
      <c r="A51" s="400" t="s">
        <v>5284</v>
      </c>
      <c r="B51" s="2522" t="s">
        <v>5285</v>
      </c>
      <c r="C51" s="2238" t="s">
        <v>2442</v>
      </c>
      <c r="D51" s="398" t="s">
        <v>5286</v>
      </c>
      <c r="E51" s="398">
        <v>45739</v>
      </c>
      <c r="F51" s="398">
        <f t="shared" si="52"/>
        <v>45751</v>
      </c>
      <c r="G51" s="398">
        <f t="shared" si="53"/>
        <v>45752</v>
      </c>
      <c r="H51" s="398">
        <f t="shared" si="54"/>
        <v>45753</v>
      </c>
      <c r="I51" s="1664" t="s">
        <v>5211</v>
      </c>
      <c r="J51" s="398">
        <f t="shared" si="55"/>
        <v>45755</v>
      </c>
      <c r="K51" s="3177">
        <f t="shared" si="56"/>
        <v>45733</v>
      </c>
      <c r="L51" s="2055">
        <v>45734</v>
      </c>
      <c r="M51" s="2055">
        <f t="shared" si="57"/>
        <v>45735</v>
      </c>
      <c r="N51" s="3178" t="s">
        <v>5212</v>
      </c>
    </row>
    <row r="52" spans="1:14" s="121" customFormat="1" ht="12.75" hidden="1" customHeight="1">
      <c r="A52" s="400"/>
      <c r="B52" s="2522" t="s">
        <v>5287</v>
      </c>
      <c r="C52" s="878" t="s">
        <v>2788</v>
      </c>
      <c r="D52" s="398" t="s">
        <v>5288</v>
      </c>
      <c r="E52" s="398">
        <v>45749</v>
      </c>
      <c r="F52" s="398">
        <f t="shared" si="52"/>
        <v>45761</v>
      </c>
      <c r="G52" s="398">
        <f t="shared" si="53"/>
        <v>45762</v>
      </c>
      <c r="H52" s="398">
        <f t="shared" si="54"/>
        <v>45763</v>
      </c>
      <c r="I52" s="1664" t="s">
        <v>5211</v>
      </c>
      <c r="J52" s="398">
        <f t="shared" si="55"/>
        <v>45765</v>
      </c>
      <c r="K52" s="3177">
        <f t="shared" si="56"/>
        <v>45740</v>
      </c>
      <c r="L52" s="2055">
        <v>45741</v>
      </c>
      <c r="M52" s="2055">
        <f t="shared" si="57"/>
        <v>45742</v>
      </c>
      <c r="N52" s="3178" t="s">
        <v>5212</v>
      </c>
    </row>
    <row r="53" spans="1:14" s="121" customFormat="1" ht="12.75" hidden="1" customHeight="1">
      <c r="A53" s="400" t="s">
        <v>5289</v>
      </c>
      <c r="B53" s="2522" t="s">
        <v>5290</v>
      </c>
      <c r="C53" s="877" t="s">
        <v>2879</v>
      </c>
      <c r="D53" s="351" t="s">
        <v>5291</v>
      </c>
      <c r="E53" s="351">
        <v>45759</v>
      </c>
      <c r="F53" s="351">
        <f t="shared" ref="F53" si="58">E53+12</f>
        <v>45771</v>
      </c>
      <c r="G53" s="351">
        <f t="shared" ref="G53" si="59">E53+13</f>
        <v>45772</v>
      </c>
      <c r="H53" s="351">
        <f t="shared" ref="H53" si="60">E53+14</f>
        <v>45773</v>
      </c>
      <c r="I53" s="1664" t="s">
        <v>5211</v>
      </c>
      <c r="J53" s="351">
        <f t="shared" ref="J53" si="61">E53+16</f>
        <v>45775</v>
      </c>
      <c r="K53" s="3177">
        <f t="shared" ref="K53:K64" si="62">K52+7</f>
        <v>45747</v>
      </c>
      <c r="L53" s="2055">
        <v>45748</v>
      </c>
      <c r="M53" s="2055">
        <f t="shared" si="57"/>
        <v>45749</v>
      </c>
      <c r="N53" s="3178" t="s">
        <v>5212</v>
      </c>
    </row>
    <row r="54" spans="1:14" s="121" customFormat="1" ht="12.75" hidden="1" customHeight="1">
      <c r="A54" s="400"/>
      <c r="B54" s="2522"/>
      <c r="C54" s="27"/>
      <c r="D54" s="27"/>
      <c r="E54" s="27"/>
      <c r="F54" s="27"/>
      <c r="G54" s="27"/>
      <c r="H54" s="27"/>
      <c r="I54" s="27"/>
      <c r="J54" s="27"/>
      <c r="K54" s="3177"/>
      <c r="L54" s="2055"/>
      <c r="M54" s="2055"/>
      <c r="N54" s="3178"/>
    </row>
    <row r="55" spans="1:14" s="121" customFormat="1" ht="24">
      <c r="A55" s="400"/>
      <c r="B55" s="2522"/>
      <c r="C55" s="454" t="s">
        <v>4953</v>
      </c>
      <c r="D55" s="173"/>
      <c r="E55" s="675" t="s">
        <v>100</v>
      </c>
      <c r="F55" s="174" t="s">
        <v>744</v>
      </c>
      <c r="G55" s="174" t="s">
        <v>141</v>
      </c>
      <c r="H55" s="174" t="s">
        <v>5169</v>
      </c>
      <c r="I55" s="174" t="s">
        <v>5170</v>
      </c>
      <c r="J55" s="175" t="s">
        <v>5171</v>
      </c>
      <c r="K55" s="3177"/>
      <c r="L55" s="2652" t="s">
        <v>4377</v>
      </c>
      <c r="M55" s="2652" t="s">
        <v>4021</v>
      </c>
      <c r="N55" s="3178"/>
    </row>
    <row r="56" spans="1:14" s="121" customFormat="1" ht="18.75" customHeight="1">
      <c r="A56" s="400"/>
      <c r="B56" s="2522"/>
      <c r="C56" s="2389" t="s">
        <v>5167</v>
      </c>
      <c r="D56" s="177" t="s">
        <v>4957</v>
      </c>
      <c r="E56" s="451"/>
      <c r="F56" s="234" t="s">
        <v>4610</v>
      </c>
      <c r="G56" s="234" t="s">
        <v>3747</v>
      </c>
      <c r="H56" s="234" t="s">
        <v>4611</v>
      </c>
      <c r="I56" s="234" t="s">
        <v>4457</v>
      </c>
      <c r="J56" s="234" t="s">
        <v>3748</v>
      </c>
      <c r="K56" s="3177"/>
      <c r="L56" s="2055"/>
      <c r="M56" s="2055"/>
      <c r="N56" s="3178"/>
    </row>
    <row r="57" spans="1:14" s="121" customFormat="1" ht="12.75" hidden="1" customHeight="1">
      <c r="A57" s="400" t="s">
        <v>5292</v>
      </c>
      <c r="B57" s="2522" t="s">
        <v>5293</v>
      </c>
      <c r="C57" s="877" t="s">
        <v>4056</v>
      </c>
      <c r="D57" s="351" t="s">
        <v>5294</v>
      </c>
      <c r="E57" s="351">
        <v>45768</v>
      </c>
      <c r="F57" s="351">
        <f t="shared" ref="F57:F67" si="63">E57+12</f>
        <v>45780</v>
      </c>
      <c r="G57" s="351">
        <f t="shared" ref="G57:G74" si="64">E57+13</f>
        <v>45781</v>
      </c>
      <c r="H57" s="351">
        <f t="shared" ref="H57:H62" si="65">E57+14</f>
        <v>45782</v>
      </c>
      <c r="I57" s="351">
        <f>E57+16</f>
        <v>45784</v>
      </c>
      <c r="J57" s="351">
        <f>E57+17</f>
        <v>45785</v>
      </c>
      <c r="K57" s="3177">
        <f>K53+7</f>
        <v>45754</v>
      </c>
      <c r="L57" s="2055">
        <v>45757</v>
      </c>
      <c r="M57" s="2055">
        <f t="shared" ref="M57:M59" si="66">L57+1</f>
        <v>45758</v>
      </c>
      <c r="N57" s="3178" t="s">
        <v>5295</v>
      </c>
    </row>
    <row r="58" spans="1:14" s="121" customFormat="1" ht="12.75" hidden="1" customHeight="1">
      <c r="A58" s="400"/>
      <c r="B58" s="2522" t="s">
        <v>5296</v>
      </c>
      <c r="C58" s="877" t="s">
        <v>2608</v>
      </c>
      <c r="D58" s="351" t="s">
        <v>5297</v>
      </c>
      <c r="E58" s="351">
        <v>45770</v>
      </c>
      <c r="F58" s="351">
        <f t="shared" si="63"/>
        <v>45782</v>
      </c>
      <c r="G58" s="351">
        <f t="shared" si="64"/>
        <v>45783</v>
      </c>
      <c r="H58" s="351">
        <f t="shared" si="65"/>
        <v>45784</v>
      </c>
      <c r="I58" s="1664" t="s">
        <v>5211</v>
      </c>
      <c r="J58" s="351">
        <f t="shared" ref="J58:J74" si="67">E58+16</f>
        <v>45786</v>
      </c>
      <c r="K58" s="3177">
        <f t="shared" si="62"/>
        <v>45761</v>
      </c>
      <c r="L58" s="2055">
        <v>45764</v>
      </c>
      <c r="M58" s="2055">
        <f t="shared" si="66"/>
        <v>45765</v>
      </c>
      <c r="N58" s="3178" t="s">
        <v>5295</v>
      </c>
    </row>
    <row r="59" spans="1:14" s="121" customFormat="1" ht="12.75" hidden="1" customHeight="1">
      <c r="A59" s="400" t="s">
        <v>5298</v>
      </c>
      <c r="B59" s="2522" t="s">
        <v>5299</v>
      </c>
      <c r="C59" s="877" t="s">
        <v>1916</v>
      </c>
      <c r="D59" s="351" t="s">
        <v>5300</v>
      </c>
      <c r="E59" s="351">
        <v>45777</v>
      </c>
      <c r="F59" s="351">
        <f t="shared" si="63"/>
        <v>45789</v>
      </c>
      <c r="G59" s="351">
        <f t="shared" si="64"/>
        <v>45790</v>
      </c>
      <c r="H59" s="351">
        <f t="shared" si="65"/>
        <v>45791</v>
      </c>
      <c r="I59" s="1664" t="s">
        <v>5211</v>
      </c>
      <c r="J59" s="351">
        <f t="shared" si="67"/>
        <v>45793</v>
      </c>
      <c r="K59" s="3177">
        <f t="shared" si="62"/>
        <v>45768</v>
      </c>
      <c r="L59" s="2055">
        <v>45771</v>
      </c>
      <c r="M59" s="2055">
        <f t="shared" si="66"/>
        <v>45772</v>
      </c>
      <c r="N59" s="3178" t="s">
        <v>5295</v>
      </c>
    </row>
    <row r="60" spans="1:14" s="121" customFormat="1" ht="12.75" hidden="1" customHeight="1">
      <c r="A60" s="400" t="s">
        <v>5301</v>
      </c>
      <c r="B60" s="2522" t="s">
        <v>5302</v>
      </c>
      <c r="C60" s="878" t="s">
        <v>2823</v>
      </c>
      <c r="D60" s="398" t="s">
        <v>5303</v>
      </c>
      <c r="E60" s="398">
        <v>45784</v>
      </c>
      <c r="F60" s="398">
        <f t="shared" si="63"/>
        <v>45796</v>
      </c>
      <c r="G60" s="398">
        <f t="shared" si="64"/>
        <v>45797</v>
      </c>
      <c r="H60" s="398">
        <f t="shared" si="65"/>
        <v>45798</v>
      </c>
      <c r="I60" s="1664" t="s">
        <v>5211</v>
      </c>
      <c r="J60" s="398">
        <f t="shared" si="67"/>
        <v>45800</v>
      </c>
      <c r="K60" s="3177">
        <f t="shared" si="62"/>
        <v>45775</v>
      </c>
      <c r="L60" s="2055">
        <v>45778</v>
      </c>
      <c r="M60" s="2055">
        <f t="shared" ref="M60:M62" si="68">L60+1</f>
        <v>45779</v>
      </c>
      <c r="N60" s="3178" t="s">
        <v>5295</v>
      </c>
    </row>
    <row r="61" spans="1:14" s="121" customFormat="1" ht="12.75" hidden="1" customHeight="1">
      <c r="A61" s="400" t="s">
        <v>5304</v>
      </c>
      <c r="B61" s="2522" t="s">
        <v>5305</v>
      </c>
      <c r="C61" s="878" t="s">
        <v>3504</v>
      </c>
      <c r="D61" s="398" t="s">
        <v>5306</v>
      </c>
      <c r="E61" s="398">
        <v>45790</v>
      </c>
      <c r="F61" s="398">
        <f t="shared" si="63"/>
        <v>45802</v>
      </c>
      <c r="G61" s="398">
        <f t="shared" si="64"/>
        <v>45803</v>
      </c>
      <c r="H61" s="398">
        <f t="shared" si="65"/>
        <v>45804</v>
      </c>
      <c r="I61" s="1664" t="s">
        <v>5211</v>
      </c>
      <c r="J61" s="398">
        <f t="shared" si="67"/>
        <v>45806</v>
      </c>
      <c r="K61" s="3177">
        <f t="shared" si="62"/>
        <v>45782</v>
      </c>
      <c r="L61" s="2055">
        <v>45785</v>
      </c>
      <c r="M61" s="2055">
        <f t="shared" si="68"/>
        <v>45786</v>
      </c>
      <c r="N61" s="3178" t="s">
        <v>5295</v>
      </c>
    </row>
    <row r="62" spans="1:14" s="121" customFormat="1" ht="12.75" hidden="1" customHeight="1">
      <c r="A62" s="400" t="s">
        <v>5307</v>
      </c>
      <c r="B62" s="2522" t="s">
        <v>5308</v>
      </c>
      <c r="C62" s="878" t="s">
        <v>3476</v>
      </c>
      <c r="D62" s="398" t="s">
        <v>5309</v>
      </c>
      <c r="E62" s="398">
        <v>45799</v>
      </c>
      <c r="F62" s="398">
        <f t="shared" si="63"/>
        <v>45811</v>
      </c>
      <c r="G62" s="398">
        <f t="shared" si="64"/>
        <v>45812</v>
      </c>
      <c r="H62" s="398">
        <f t="shared" si="65"/>
        <v>45813</v>
      </c>
      <c r="I62" s="1664" t="s">
        <v>5211</v>
      </c>
      <c r="J62" s="398">
        <f t="shared" si="67"/>
        <v>45815</v>
      </c>
      <c r="K62" s="3177">
        <f t="shared" si="62"/>
        <v>45789</v>
      </c>
      <c r="L62" s="2055">
        <v>45792</v>
      </c>
      <c r="M62" s="2055">
        <f t="shared" si="68"/>
        <v>45793</v>
      </c>
      <c r="N62" s="3178" t="s">
        <v>5295</v>
      </c>
    </row>
    <row r="63" spans="1:14" s="121" customFormat="1" ht="12.75" hidden="1" customHeight="1">
      <c r="A63" s="400" t="s">
        <v>5310</v>
      </c>
      <c r="B63" s="2522" t="s">
        <v>5311</v>
      </c>
      <c r="C63" s="878" t="s">
        <v>4270</v>
      </c>
      <c r="D63" s="398" t="s">
        <v>5312</v>
      </c>
      <c r="E63" s="398">
        <v>45805</v>
      </c>
      <c r="F63" s="398">
        <f t="shared" si="63"/>
        <v>45817</v>
      </c>
      <c r="G63" s="398">
        <f t="shared" si="64"/>
        <v>45818</v>
      </c>
      <c r="H63" s="1664" t="s">
        <v>5211</v>
      </c>
      <c r="I63" s="1664" t="s">
        <v>5211</v>
      </c>
      <c r="J63" s="398">
        <f t="shared" si="67"/>
        <v>45821</v>
      </c>
      <c r="K63" s="3177">
        <f t="shared" si="62"/>
        <v>45796</v>
      </c>
      <c r="L63" s="2055">
        <v>45799</v>
      </c>
      <c r="M63" s="2055">
        <f t="shared" ref="M63:M64" si="69">L63+1</f>
        <v>45800</v>
      </c>
      <c r="N63" s="3178" t="s">
        <v>5295</v>
      </c>
    </row>
    <row r="64" spans="1:14" s="121" customFormat="1" ht="12.75" hidden="1" customHeight="1">
      <c r="A64" s="400" t="s">
        <v>5313</v>
      </c>
      <c r="B64" s="2522" t="s">
        <v>5314</v>
      </c>
      <c r="C64" s="878" t="s">
        <v>5315</v>
      </c>
      <c r="D64" s="398" t="s">
        <v>5316</v>
      </c>
      <c r="E64" s="398">
        <v>45814</v>
      </c>
      <c r="F64" s="398">
        <f t="shared" si="63"/>
        <v>45826</v>
      </c>
      <c r="G64" s="398">
        <f t="shared" si="64"/>
        <v>45827</v>
      </c>
      <c r="H64" s="1664" t="s">
        <v>5211</v>
      </c>
      <c r="I64" s="1664" t="s">
        <v>5211</v>
      </c>
      <c r="J64" s="398">
        <f t="shared" si="67"/>
        <v>45830</v>
      </c>
      <c r="K64" s="3177">
        <f t="shared" si="62"/>
        <v>45803</v>
      </c>
      <c r="L64" s="2055">
        <v>45806</v>
      </c>
      <c r="M64" s="2055">
        <f t="shared" si="69"/>
        <v>45807</v>
      </c>
      <c r="N64" s="3178" t="s">
        <v>5295</v>
      </c>
    </row>
    <row r="65" spans="1:14" s="121" customFormat="1" ht="12.75" hidden="1" customHeight="1">
      <c r="A65" s="400" t="s">
        <v>5317</v>
      </c>
      <c r="B65" s="2522" t="s">
        <v>5318</v>
      </c>
      <c r="C65" s="877" t="s">
        <v>2833</v>
      </c>
      <c r="D65" s="351" t="s">
        <v>5319</v>
      </c>
      <c r="E65" s="351">
        <v>45819</v>
      </c>
      <c r="F65" s="351">
        <f t="shared" si="63"/>
        <v>45831</v>
      </c>
      <c r="G65" s="351">
        <f t="shared" si="64"/>
        <v>45832</v>
      </c>
      <c r="H65" s="1664" t="s">
        <v>5211</v>
      </c>
      <c r="I65" s="1664" t="s">
        <v>5211</v>
      </c>
      <c r="J65" s="351">
        <f t="shared" si="67"/>
        <v>45835</v>
      </c>
      <c r="K65" s="3177">
        <f>K64+7</f>
        <v>45810</v>
      </c>
      <c r="L65" s="2055">
        <v>45813</v>
      </c>
      <c r="M65" s="2055">
        <f>L65+1</f>
        <v>45814</v>
      </c>
      <c r="N65" s="3178" t="s">
        <v>5295</v>
      </c>
    </row>
    <row r="66" spans="1:14" s="121" customFormat="1" ht="12.75" hidden="1" customHeight="1">
      <c r="A66" s="400"/>
      <c r="B66" s="2522" t="s">
        <v>5320</v>
      </c>
      <c r="C66" s="2303" t="s">
        <v>2879</v>
      </c>
      <c r="D66" s="351" t="s">
        <v>5321</v>
      </c>
      <c r="E66" s="351">
        <v>45822</v>
      </c>
      <c r="F66" s="351">
        <f t="shared" si="63"/>
        <v>45834</v>
      </c>
      <c r="G66" s="351">
        <f t="shared" si="64"/>
        <v>45835</v>
      </c>
      <c r="H66" s="1664" t="s">
        <v>5211</v>
      </c>
      <c r="I66" s="1664" t="s">
        <v>5211</v>
      </c>
      <c r="J66" s="351">
        <f t="shared" si="67"/>
        <v>45838</v>
      </c>
      <c r="K66" s="3177">
        <f>K65+7</f>
        <v>45817</v>
      </c>
      <c r="L66" s="2055">
        <v>45820</v>
      </c>
      <c r="M66" s="2055">
        <f>L66+1</f>
        <v>45821</v>
      </c>
      <c r="N66" s="3178" t="s">
        <v>5295</v>
      </c>
    </row>
    <row r="67" spans="1:14" s="121" customFormat="1" ht="12.75" hidden="1" customHeight="1">
      <c r="A67" s="400" t="s">
        <v>5322</v>
      </c>
      <c r="B67" s="2522" t="s">
        <v>5323</v>
      </c>
      <c r="C67" s="877" t="s">
        <v>5324</v>
      </c>
      <c r="D67" s="351" t="s">
        <v>5325</v>
      </c>
      <c r="E67" s="351">
        <v>45834</v>
      </c>
      <c r="F67" s="351">
        <f t="shared" si="63"/>
        <v>45846</v>
      </c>
      <c r="G67" s="351">
        <f t="shared" si="64"/>
        <v>45847</v>
      </c>
      <c r="H67" s="1664" t="s">
        <v>5211</v>
      </c>
      <c r="I67" s="1664" t="s">
        <v>5211</v>
      </c>
      <c r="J67" s="351">
        <f t="shared" si="67"/>
        <v>45850</v>
      </c>
      <c r="K67" s="3177">
        <f>K66+7</f>
        <v>45824</v>
      </c>
      <c r="L67" s="2055">
        <v>45827</v>
      </c>
      <c r="M67" s="2055">
        <f>L67+1</f>
        <v>45828</v>
      </c>
      <c r="N67" s="3178" t="s">
        <v>5295</v>
      </c>
    </row>
    <row r="68" spans="1:14" s="121" customFormat="1" ht="12.75" hidden="1" customHeight="1">
      <c r="A68" s="400" t="s">
        <v>5326</v>
      </c>
      <c r="B68" s="2522" t="s">
        <v>5327</v>
      </c>
      <c r="C68" s="877" t="s">
        <v>2535</v>
      </c>
      <c r="D68" s="351" t="s">
        <v>5328</v>
      </c>
      <c r="E68" s="351">
        <v>45842</v>
      </c>
      <c r="F68" s="351">
        <f t="shared" ref="F68:F69" si="70">E68+12</f>
        <v>45854</v>
      </c>
      <c r="G68" s="351">
        <f t="shared" si="64"/>
        <v>45855</v>
      </c>
      <c r="H68" s="1664" t="s">
        <v>5211</v>
      </c>
      <c r="I68" s="1664" t="s">
        <v>5211</v>
      </c>
      <c r="J68" s="351">
        <f t="shared" si="67"/>
        <v>45858</v>
      </c>
      <c r="K68" s="3177">
        <f t="shared" ref="K68:K82" si="71">K67+7</f>
        <v>45831</v>
      </c>
      <c r="L68" s="2055">
        <v>45834</v>
      </c>
      <c r="M68" s="2055">
        <f t="shared" ref="M68:M69" si="72">L68+1</f>
        <v>45835</v>
      </c>
      <c r="N68" s="3178" t="s">
        <v>5295</v>
      </c>
    </row>
    <row r="69" spans="1:14" s="121" customFormat="1" ht="12.75" hidden="1" customHeight="1">
      <c r="A69" s="400"/>
      <c r="B69" s="2522" t="s">
        <v>5174</v>
      </c>
      <c r="C69" s="878" t="s">
        <v>1916</v>
      </c>
      <c r="D69" s="398" t="s">
        <v>5329</v>
      </c>
      <c r="E69" s="398">
        <v>45844</v>
      </c>
      <c r="F69" s="398">
        <f t="shared" si="70"/>
        <v>45856</v>
      </c>
      <c r="G69" s="398">
        <f t="shared" si="64"/>
        <v>45857</v>
      </c>
      <c r="H69" s="1664" t="s">
        <v>5211</v>
      </c>
      <c r="I69" s="1664" t="s">
        <v>5211</v>
      </c>
      <c r="J69" s="398">
        <f t="shared" si="67"/>
        <v>45860</v>
      </c>
      <c r="K69" s="3177">
        <f t="shared" si="71"/>
        <v>45838</v>
      </c>
      <c r="L69" s="2055">
        <v>45841</v>
      </c>
      <c r="M69" s="2055">
        <f t="shared" si="72"/>
        <v>45842</v>
      </c>
      <c r="N69" s="3178" t="s">
        <v>5295</v>
      </c>
    </row>
    <row r="70" spans="1:14" s="121" customFormat="1" ht="12.75" hidden="1" customHeight="1">
      <c r="A70" s="400" t="s">
        <v>5330</v>
      </c>
      <c r="B70" s="2522" t="s">
        <v>5177</v>
      </c>
      <c r="C70" s="878" t="s">
        <v>1734</v>
      </c>
      <c r="D70" s="398" t="s">
        <v>5331</v>
      </c>
      <c r="E70" s="398">
        <v>45858</v>
      </c>
      <c r="F70" s="398">
        <f t="shared" ref="F70:F71" si="73">E70+12</f>
        <v>45870</v>
      </c>
      <c r="G70" s="398">
        <f t="shared" si="64"/>
        <v>45871</v>
      </c>
      <c r="H70" s="1664" t="s">
        <v>5211</v>
      </c>
      <c r="I70" s="1664" t="s">
        <v>5211</v>
      </c>
      <c r="J70" s="398">
        <f t="shared" si="67"/>
        <v>45874</v>
      </c>
      <c r="K70" s="3177">
        <f t="shared" si="71"/>
        <v>45845</v>
      </c>
      <c r="L70" s="2055">
        <v>45848</v>
      </c>
      <c r="M70" s="2055">
        <f t="shared" ref="M70:M71" si="74">L70+1</f>
        <v>45849</v>
      </c>
      <c r="N70" s="3178" t="s">
        <v>5295</v>
      </c>
    </row>
    <row r="71" spans="1:14" s="121" customFormat="1" ht="12.75" hidden="1" customHeight="1">
      <c r="A71" s="400"/>
      <c r="B71" s="2522" t="s">
        <v>5181</v>
      </c>
      <c r="C71" s="878" t="s">
        <v>2745</v>
      </c>
      <c r="D71" s="398" t="s">
        <v>5332</v>
      </c>
      <c r="E71" s="398">
        <v>45863</v>
      </c>
      <c r="F71" s="398">
        <f t="shared" si="73"/>
        <v>45875</v>
      </c>
      <c r="G71" s="398">
        <f t="shared" si="64"/>
        <v>45876</v>
      </c>
      <c r="H71" s="1664" t="s">
        <v>5211</v>
      </c>
      <c r="I71" s="1664" t="s">
        <v>5211</v>
      </c>
      <c r="J71" s="398">
        <f t="shared" si="67"/>
        <v>45879</v>
      </c>
      <c r="K71" s="3177">
        <f t="shared" si="71"/>
        <v>45852</v>
      </c>
      <c r="L71" s="2055">
        <v>45855</v>
      </c>
      <c r="M71" s="2055">
        <f t="shared" si="74"/>
        <v>45856</v>
      </c>
      <c r="N71" s="3178" t="s">
        <v>5295</v>
      </c>
    </row>
    <row r="72" spans="1:14" s="121" customFormat="1" ht="12.75" hidden="1" customHeight="1">
      <c r="A72" s="400" t="s">
        <v>2069</v>
      </c>
      <c r="B72" s="2522" t="s">
        <v>5184</v>
      </c>
      <c r="C72" s="2238" t="s">
        <v>1846</v>
      </c>
      <c r="D72" s="398" t="s">
        <v>5333</v>
      </c>
      <c r="E72" s="398">
        <v>45869</v>
      </c>
      <c r="F72" s="398">
        <f t="shared" ref="F72:F74" si="75">E72+12</f>
        <v>45881</v>
      </c>
      <c r="G72" s="398">
        <f t="shared" si="64"/>
        <v>45882</v>
      </c>
      <c r="H72" s="1664" t="s">
        <v>5211</v>
      </c>
      <c r="I72" s="1664" t="s">
        <v>5211</v>
      </c>
      <c r="J72" s="398">
        <f t="shared" si="67"/>
        <v>45885</v>
      </c>
      <c r="K72" s="3177">
        <f t="shared" si="71"/>
        <v>45859</v>
      </c>
      <c r="L72" s="2055">
        <v>45862</v>
      </c>
      <c r="M72" s="2055">
        <f t="shared" ref="M72:M74" si="76">L72+1</f>
        <v>45863</v>
      </c>
      <c r="N72" s="3178" t="s">
        <v>5295</v>
      </c>
    </row>
    <row r="73" spans="1:14" s="121" customFormat="1" ht="12.75" hidden="1" customHeight="1">
      <c r="A73" s="400"/>
      <c r="B73" s="2522" t="s">
        <v>5187</v>
      </c>
      <c r="C73" s="878" t="s">
        <v>4270</v>
      </c>
      <c r="D73" s="398" t="s">
        <v>5334</v>
      </c>
      <c r="E73" s="398">
        <v>45878</v>
      </c>
      <c r="F73" s="398">
        <f t="shared" si="75"/>
        <v>45890</v>
      </c>
      <c r="G73" s="398">
        <f t="shared" si="64"/>
        <v>45891</v>
      </c>
      <c r="H73" s="1664" t="s">
        <v>5211</v>
      </c>
      <c r="I73" s="1664" t="s">
        <v>5211</v>
      </c>
      <c r="J73" s="398">
        <f t="shared" si="67"/>
        <v>45894</v>
      </c>
      <c r="K73" s="3177">
        <f t="shared" si="71"/>
        <v>45866</v>
      </c>
      <c r="L73" s="2055">
        <v>45869</v>
      </c>
      <c r="M73" s="2055">
        <f t="shared" si="76"/>
        <v>45870</v>
      </c>
      <c r="N73" s="3178" t="s">
        <v>5295</v>
      </c>
    </row>
    <row r="74" spans="1:14" s="121" customFormat="1" ht="12.75" hidden="1" customHeight="1">
      <c r="A74" s="400"/>
      <c r="B74" s="2522" t="s">
        <v>5190</v>
      </c>
      <c r="C74" s="877" t="s">
        <v>5335</v>
      </c>
      <c r="D74" s="351" t="s">
        <v>5011</v>
      </c>
      <c r="E74" s="351">
        <v>45885</v>
      </c>
      <c r="F74" s="351">
        <f t="shared" si="75"/>
        <v>45897</v>
      </c>
      <c r="G74" s="351">
        <f t="shared" si="64"/>
        <v>45898</v>
      </c>
      <c r="H74" s="351">
        <f>E74+14</f>
        <v>45899</v>
      </c>
      <c r="I74" s="1664" t="s">
        <v>5211</v>
      </c>
      <c r="J74" s="351">
        <f t="shared" si="67"/>
        <v>45901</v>
      </c>
      <c r="K74" s="3177">
        <f t="shared" si="71"/>
        <v>45873</v>
      </c>
      <c r="L74" s="2055">
        <v>45876</v>
      </c>
      <c r="M74" s="2055">
        <f t="shared" si="76"/>
        <v>45877</v>
      </c>
      <c r="N74" s="3178" t="s">
        <v>5295</v>
      </c>
    </row>
    <row r="75" spans="1:14" s="121" customFormat="1" ht="12.75" hidden="1" customHeight="1">
      <c r="A75" s="400" t="s">
        <v>5336</v>
      </c>
      <c r="B75" s="2522" t="s">
        <v>5194</v>
      </c>
      <c r="C75" s="877" t="s">
        <v>5337</v>
      </c>
      <c r="D75" s="351" t="s">
        <v>5338</v>
      </c>
      <c r="E75" s="351">
        <v>45892</v>
      </c>
      <c r="F75" s="351">
        <f t="shared" ref="F75" si="77">E75+12</f>
        <v>45904</v>
      </c>
      <c r="G75" s="351">
        <f t="shared" ref="G75" si="78">E75+13</f>
        <v>45905</v>
      </c>
      <c r="H75" s="1664" t="s">
        <v>5211</v>
      </c>
      <c r="I75" s="1664" t="s">
        <v>5211</v>
      </c>
      <c r="J75" s="351">
        <f t="shared" ref="J75" si="79">E75+16</f>
        <v>45908</v>
      </c>
      <c r="K75" s="3177">
        <f>K74+7</f>
        <v>45880</v>
      </c>
      <c r="L75" s="2055">
        <v>45883</v>
      </c>
      <c r="M75" s="2055">
        <f t="shared" ref="M75" si="80">L75+1</f>
        <v>45884</v>
      </c>
      <c r="N75" s="3178" t="s">
        <v>5295</v>
      </c>
    </row>
    <row r="76" spans="1:14" s="121" customFormat="1" ht="12.75" hidden="1" customHeight="1">
      <c r="A76" s="400" t="s">
        <v>5339</v>
      </c>
      <c r="B76" s="2522" t="s">
        <v>5197</v>
      </c>
      <c r="C76" s="877" t="s">
        <v>5340</v>
      </c>
      <c r="D76" s="351" t="s">
        <v>5020</v>
      </c>
      <c r="E76" s="351">
        <v>45895</v>
      </c>
      <c r="F76" s="351">
        <f t="shared" ref="F76:F81" si="81">E76+12</f>
        <v>45907</v>
      </c>
      <c r="G76" s="351">
        <f t="shared" ref="G76:G81" si="82">E76+13</f>
        <v>45908</v>
      </c>
      <c r="H76" s="351">
        <f>E76+14</f>
        <v>45909</v>
      </c>
      <c r="I76" s="1664" t="s">
        <v>5211</v>
      </c>
      <c r="J76" s="351">
        <f t="shared" ref="J76:J81" si="83">E76+16</f>
        <v>45911</v>
      </c>
      <c r="K76" s="3177">
        <f t="shared" si="71"/>
        <v>45887</v>
      </c>
      <c r="L76" s="2055">
        <v>45890</v>
      </c>
      <c r="M76" s="2055">
        <f t="shared" ref="M76:M81" si="84">L76+1</f>
        <v>45891</v>
      </c>
      <c r="N76" s="3178" t="s">
        <v>5295</v>
      </c>
    </row>
    <row r="77" spans="1:14" s="121" customFormat="1" ht="12.75" hidden="1" customHeight="1">
      <c r="A77" s="400" t="s">
        <v>5341</v>
      </c>
      <c r="B77" s="2522" t="s">
        <v>5201</v>
      </c>
      <c r="C77" s="877" t="s">
        <v>1742</v>
      </c>
      <c r="D77" s="351" t="s">
        <v>5342</v>
      </c>
      <c r="E77" s="351">
        <v>45906</v>
      </c>
      <c r="F77" s="351">
        <f t="shared" si="81"/>
        <v>45918</v>
      </c>
      <c r="G77" s="351">
        <f t="shared" si="82"/>
        <v>45919</v>
      </c>
      <c r="H77" s="1664" t="s">
        <v>5211</v>
      </c>
      <c r="I77" s="1664" t="s">
        <v>5211</v>
      </c>
      <c r="J77" s="351">
        <f t="shared" si="83"/>
        <v>45922</v>
      </c>
      <c r="K77" s="3177">
        <f t="shared" si="71"/>
        <v>45894</v>
      </c>
      <c r="L77" s="2055">
        <v>45897</v>
      </c>
      <c r="M77" s="2055">
        <f t="shared" si="84"/>
        <v>45898</v>
      </c>
      <c r="N77" s="3178" t="s">
        <v>5295</v>
      </c>
    </row>
    <row r="78" spans="1:14" s="121" customFormat="1" ht="12.75" hidden="1" customHeight="1">
      <c r="A78" s="400" t="s">
        <v>5343</v>
      </c>
      <c r="B78" s="2522" t="s">
        <v>5204</v>
      </c>
      <c r="C78" s="878" t="s">
        <v>2539</v>
      </c>
      <c r="D78" s="398" t="s">
        <v>5344</v>
      </c>
      <c r="E78" s="398">
        <v>45909</v>
      </c>
      <c r="F78" s="398">
        <f t="shared" si="81"/>
        <v>45921</v>
      </c>
      <c r="G78" s="398">
        <f t="shared" si="82"/>
        <v>45922</v>
      </c>
      <c r="H78" s="1664" t="s">
        <v>5211</v>
      </c>
      <c r="I78" s="1664" t="s">
        <v>5211</v>
      </c>
      <c r="J78" s="398">
        <f t="shared" si="83"/>
        <v>45925</v>
      </c>
      <c r="K78" s="3177">
        <f t="shared" si="71"/>
        <v>45901</v>
      </c>
      <c r="L78" s="2055">
        <v>45904</v>
      </c>
      <c r="M78" s="2055">
        <f t="shared" si="84"/>
        <v>45905</v>
      </c>
      <c r="N78" s="3178" t="s">
        <v>5295</v>
      </c>
    </row>
    <row r="79" spans="1:14" s="121" customFormat="1" ht="12.75" hidden="1" customHeight="1">
      <c r="A79" s="400" t="s">
        <v>5345</v>
      </c>
      <c r="B79" s="2522" t="s">
        <v>5208</v>
      </c>
      <c r="C79" s="878" t="s">
        <v>2535</v>
      </c>
      <c r="D79" s="398" t="s">
        <v>5346</v>
      </c>
      <c r="E79" s="398">
        <v>45920</v>
      </c>
      <c r="F79" s="398">
        <f t="shared" si="81"/>
        <v>45932</v>
      </c>
      <c r="G79" s="398">
        <f t="shared" si="82"/>
        <v>45933</v>
      </c>
      <c r="H79" s="1664" t="s">
        <v>5211</v>
      </c>
      <c r="I79" s="1664" t="s">
        <v>5211</v>
      </c>
      <c r="J79" s="398">
        <f t="shared" si="83"/>
        <v>45936</v>
      </c>
      <c r="K79" s="3177">
        <f t="shared" si="71"/>
        <v>45908</v>
      </c>
      <c r="L79" s="2055">
        <v>45911</v>
      </c>
      <c r="M79" s="2055">
        <f t="shared" si="84"/>
        <v>45912</v>
      </c>
      <c r="N79" s="3178" t="s">
        <v>5295</v>
      </c>
    </row>
    <row r="80" spans="1:14" s="121" customFormat="1" ht="12.75" hidden="1" customHeight="1">
      <c r="A80" s="400" t="s">
        <v>5347</v>
      </c>
      <c r="B80" s="2522" t="s">
        <v>5214</v>
      </c>
      <c r="C80" s="878" t="s">
        <v>5348</v>
      </c>
      <c r="D80" s="398" t="s">
        <v>5349</v>
      </c>
      <c r="E80" s="398">
        <v>45926</v>
      </c>
      <c r="F80" s="398">
        <f t="shared" si="81"/>
        <v>45938</v>
      </c>
      <c r="G80" s="398">
        <f t="shared" si="82"/>
        <v>45939</v>
      </c>
      <c r="H80" s="1664" t="s">
        <v>5211</v>
      </c>
      <c r="I80" s="1664" t="s">
        <v>5211</v>
      </c>
      <c r="J80" s="398">
        <f t="shared" si="83"/>
        <v>45942</v>
      </c>
      <c r="K80" s="3177">
        <f t="shared" si="71"/>
        <v>45915</v>
      </c>
      <c r="L80" s="2055">
        <v>45918</v>
      </c>
      <c r="M80" s="2055">
        <f t="shared" si="84"/>
        <v>45919</v>
      </c>
      <c r="N80" s="3178" t="s">
        <v>5295</v>
      </c>
    </row>
    <row r="81" spans="1:14" s="121" customFormat="1" ht="12.75" hidden="1" customHeight="1">
      <c r="A81" s="400" t="s">
        <v>5350</v>
      </c>
      <c r="B81" s="2522" t="s">
        <v>5216</v>
      </c>
      <c r="C81" s="878" t="s">
        <v>2403</v>
      </c>
      <c r="D81" s="398" t="s">
        <v>5351</v>
      </c>
      <c r="E81" s="398">
        <v>45932</v>
      </c>
      <c r="F81" s="398">
        <f t="shared" si="81"/>
        <v>45944</v>
      </c>
      <c r="G81" s="398">
        <f t="shared" si="82"/>
        <v>45945</v>
      </c>
      <c r="H81" s="1664" t="s">
        <v>5211</v>
      </c>
      <c r="I81" s="1664" t="s">
        <v>5211</v>
      </c>
      <c r="J81" s="398">
        <f t="shared" si="83"/>
        <v>45948</v>
      </c>
      <c r="K81" s="3177">
        <f t="shared" si="71"/>
        <v>45922</v>
      </c>
      <c r="L81" s="2055">
        <v>45925</v>
      </c>
      <c r="M81" s="2055">
        <f t="shared" si="84"/>
        <v>45926</v>
      </c>
      <c r="N81" s="3178" t="s">
        <v>5295</v>
      </c>
    </row>
    <row r="82" spans="1:14" s="121" customFormat="1" ht="12.75" hidden="1" customHeight="1">
      <c r="A82" s="400" t="s">
        <v>5352</v>
      </c>
      <c r="B82" s="2522" t="s">
        <v>5218</v>
      </c>
      <c r="C82" s="877" t="s">
        <v>2839</v>
      </c>
      <c r="D82" s="351" t="s">
        <v>5353</v>
      </c>
      <c r="E82" s="351">
        <v>45942</v>
      </c>
      <c r="F82" s="351">
        <f t="shared" ref="F82" si="85">E82+12</f>
        <v>45954</v>
      </c>
      <c r="G82" s="351">
        <f t="shared" ref="G82" si="86">E82+13</f>
        <v>45955</v>
      </c>
      <c r="H82" s="1664" t="s">
        <v>5211</v>
      </c>
      <c r="I82" s="1664" t="s">
        <v>5211</v>
      </c>
      <c r="J82" s="351">
        <f t="shared" ref="J82" si="87">E82+16</f>
        <v>45958</v>
      </c>
      <c r="K82" s="3177">
        <f t="shared" si="71"/>
        <v>45929</v>
      </c>
      <c r="L82" s="2055">
        <v>45932</v>
      </c>
      <c r="M82" s="2055">
        <f t="shared" ref="M82" si="88">L82+1</f>
        <v>45933</v>
      </c>
      <c r="N82" s="3178" t="s">
        <v>5295</v>
      </c>
    </row>
    <row r="83" spans="1:14" s="121" customFormat="1" ht="12.75" hidden="1" customHeight="1">
      <c r="A83" s="400" t="s">
        <v>5354</v>
      </c>
      <c r="B83" s="2522" t="s">
        <v>5220</v>
      </c>
      <c r="C83" s="877" t="s">
        <v>4270</v>
      </c>
      <c r="D83" s="351" t="s">
        <v>5355</v>
      </c>
      <c r="E83" s="351">
        <v>45947</v>
      </c>
      <c r="F83" s="351">
        <f>E83+12</f>
        <v>45959</v>
      </c>
      <c r="G83" s="351">
        <f>E83+13</f>
        <v>45960</v>
      </c>
      <c r="H83" s="1664" t="s">
        <v>5211</v>
      </c>
      <c r="I83" s="1664" t="s">
        <v>5211</v>
      </c>
      <c r="J83" s="351">
        <f>E83+16</f>
        <v>45963</v>
      </c>
      <c r="K83" s="3177">
        <f>K82+7</f>
        <v>45936</v>
      </c>
      <c r="L83" s="2055">
        <v>45939</v>
      </c>
      <c r="M83" s="2055">
        <f>L83+1</f>
        <v>45940</v>
      </c>
      <c r="N83" s="3178" t="s">
        <v>5295</v>
      </c>
    </row>
    <row r="84" spans="1:14" s="121" customFormat="1" ht="12.75" hidden="1" customHeight="1">
      <c r="A84" s="400"/>
      <c r="B84" s="2522" t="s">
        <v>5222</v>
      </c>
      <c r="C84" s="877" t="s">
        <v>5335</v>
      </c>
      <c r="D84" s="351" t="s">
        <v>5356</v>
      </c>
      <c r="E84" s="351">
        <v>45949</v>
      </c>
      <c r="F84" s="351">
        <f>E84+12</f>
        <v>45961</v>
      </c>
      <c r="G84" s="351">
        <f>E84+13</f>
        <v>45962</v>
      </c>
      <c r="H84" s="1664" t="s">
        <v>5211</v>
      </c>
      <c r="I84" s="1664" t="s">
        <v>5211</v>
      </c>
      <c r="J84" s="351">
        <f>E84+16</f>
        <v>45965</v>
      </c>
      <c r="K84" s="3177">
        <f>K83+7</f>
        <v>45943</v>
      </c>
      <c r="L84" s="2055">
        <v>45946</v>
      </c>
      <c r="M84" s="2055">
        <f>L84+1</f>
        <v>45947</v>
      </c>
      <c r="N84" s="3178" t="s">
        <v>5295</v>
      </c>
    </row>
    <row r="85" spans="1:14" s="121" customFormat="1" ht="12.75" hidden="1" customHeight="1">
      <c r="A85" s="400" t="s">
        <v>5357</v>
      </c>
      <c r="B85" s="2522" t="s">
        <v>5225</v>
      </c>
      <c r="C85" s="877" t="s">
        <v>1936</v>
      </c>
      <c r="D85" s="351" t="s">
        <v>5358</v>
      </c>
      <c r="E85" s="351">
        <v>45965</v>
      </c>
      <c r="F85" s="351">
        <f t="shared" ref="F85:F87" si="89">E85+12</f>
        <v>45977</v>
      </c>
      <c r="G85" s="351">
        <f t="shared" ref="G85:G86" si="90">E85+13</f>
        <v>45978</v>
      </c>
      <c r="H85" s="1664" t="s">
        <v>5211</v>
      </c>
      <c r="I85" s="1664" t="s">
        <v>5211</v>
      </c>
      <c r="J85" s="351">
        <f t="shared" ref="J85:J86" si="91">E85+16</f>
        <v>45981</v>
      </c>
      <c r="K85" s="3177">
        <f t="shared" ref="K85" si="92">K84+7</f>
        <v>45950</v>
      </c>
      <c r="L85" s="2055">
        <v>45953</v>
      </c>
      <c r="M85" s="2055">
        <f t="shared" ref="M85:M87" si="93">L85+1</f>
        <v>45954</v>
      </c>
      <c r="N85" s="3178" t="s">
        <v>5295</v>
      </c>
    </row>
    <row r="86" spans="1:14" s="121" customFormat="1" ht="12.75" hidden="1" customHeight="1">
      <c r="A86" s="400" t="s">
        <v>5359</v>
      </c>
      <c r="B86" s="2522" t="s">
        <v>5229</v>
      </c>
      <c r="C86" s="877" t="s">
        <v>1752</v>
      </c>
      <c r="D86" s="351" t="s">
        <v>5360</v>
      </c>
      <c r="E86" s="351">
        <v>45971</v>
      </c>
      <c r="F86" s="351">
        <f t="shared" si="89"/>
        <v>45983</v>
      </c>
      <c r="G86" s="351">
        <f t="shared" si="90"/>
        <v>45984</v>
      </c>
      <c r="H86" s="3328" t="s">
        <v>5211</v>
      </c>
      <c r="I86" s="3328" t="s">
        <v>5211</v>
      </c>
      <c r="J86" s="351">
        <f t="shared" si="91"/>
        <v>45987</v>
      </c>
      <c r="K86" s="3177">
        <f>K85+7</f>
        <v>45957</v>
      </c>
      <c r="L86" s="2055">
        <v>45960</v>
      </c>
      <c r="M86" s="2055">
        <f t="shared" si="93"/>
        <v>45961</v>
      </c>
      <c r="N86" s="3178" t="s">
        <v>5295</v>
      </c>
    </row>
    <row r="87" spans="1:14" s="121" customFormat="1" ht="12.75" hidden="1" customHeight="1">
      <c r="A87" s="400"/>
      <c r="B87" s="2522" t="s">
        <v>5232</v>
      </c>
      <c r="C87" s="878" t="s">
        <v>1742</v>
      </c>
      <c r="D87" s="398" t="s">
        <v>5361</v>
      </c>
      <c r="E87" s="398">
        <v>45977</v>
      </c>
      <c r="F87" s="398">
        <f t="shared" si="89"/>
        <v>45989</v>
      </c>
      <c r="G87" s="398">
        <f t="shared" ref="G87" si="94">E87+13</f>
        <v>45990</v>
      </c>
      <c r="H87" s="3328" t="s">
        <v>5211</v>
      </c>
      <c r="I87" s="3328" t="s">
        <v>5211</v>
      </c>
      <c r="J87" s="398">
        <f t="shared" ref="J87" si="95">E87+16</f>
        <v>45993</v>
      </c>
      <c r="K87" s="3177">
        <f t="shared" ref="K87:K94" si="96">K86+7</f>
        <v>45964</v>
      </c>
      <c r="L87" s="2055">
        <v>45967</v>
      </c>
      <c r="M87" s="2055">
        <f t="shared" si="93"/>
        <v>45968</v>
      </c>
      <c r="N87" s="3178" t="s">
        <v>5295</v>
      </c>
    </row>
    <row r="88" spans="1:14" s="121" customFormat="1" ht="12.75" hidden="1" customHeight="1">
      <c r="A88" s="400"/>
      <c r="B88" s="2522" t="s">
        <v>5235</v>
      </c>
      <c r="C88" s="878" t="s">
        <v>2539</v>
      </c>
      <c r="D88" s="398" t="s">
        <v>5362</v>
      </c>
      <c r="E88" s="398">
        <v>45986</v>
      </c>
      <c r="F88" s="398">
        <f t="shared" ref="F88:F91" si="97">E88+12</f>
        <v>45998</v>
      </c>
      <c r="G88" s="398">
        <f t="shared" ref="G88:G91" si="98">E88+13</f>
        <v>45999</v>
      </c>
      <c r="H88" s="3328" t="s">
        <v>5211</v>
      </c>
      <c r="I88" s="3328" t="s">
        <v>5211</v>
      </c>
      <c r="J88" s="398">
        <f t="shared" ref="J88:J91" si="99">E88+16</f>
        <v>46002</v>
      </c>
      <c r="K88" s="3177">
        <f t="shared" si="96"/>
        <v>45971</v>
      </c>
      <c r="L88" s="2055">
        <v>45974</v>
      </c>
      <c r="M88" s="2055">
        <f t="shared" ref="M88:M91" si="100">L88+1</f>
        <v>45975</v>
      </c>
      <c r="N88" s="3178" t="s">
        <v>5295</v>
      </c>
    </row>
    <row r="89" spans="1:14" s="121" customFormat="1" ht="12.75" hidden="1" customHeight="1">
      <c r="A89" s="400"/>
      <c r="B89" s="2522" t="s">
        <v>5238</v>
      </c>
      <c r="C89" s="878" t="s">
        <v>2535</v>
      </c>
      <c r="D89" s="398" t="s">
        <v>5363</v>
      </c>
      <c r="E89" s="398">
        <v>45993</v>
      </c>
      <c r="F89" s="398">
        <f t="shared" si="97"/>
        <v>46005</v>
      </c>
      <c r="G89" s="398">
        <f t="shared" si="98"/>
        <v>46006</v>
      </c>
      <c r="H89" s="3328" t="s">
        <v>5211</v>
      </c>
      <c r="I89" s="3328" t="s">
        <v>5211</v>
      </c>
      <c r="J89" s="398">
        <f t="shared" si="99"/>
        <v>46009</v>
      </c>
      <c r="K89" s="3177">
        <f t="shared" si="96"/>
        <v>45978</v>
      </c>
      <c r="L89" s="2055">
        <v>45981</v>
      </c>
      <c r="M89" s="2055">
        <f t="shared" si="100"/>
        <v>45982</v>
      </c>
      <c r="N89" s="3178" t="s">
        <v>5295</v>
      </c>
    </row>
    <row r="90" spans="1:14" s="121" customFormat="1" ht="12.75" hidden="1" customHeight="1">
      <c r="A90" s="400" t="s">
        <v>5364</v>
      </c>
      <c r="B90" s="2522" t="s">
        <v>5241</v>
      </c>
      <c r="C90" s="878" t="s">
        <v>3565</v>
      </c>
      <c r="D90" s="398" t="s">
        <v>5365</v>
      </c>
      <c r="E90" s="398">
        <v>45996</v>
      </c>
      <c r="F90" s="398">
        <f t="shared" si="97"/>
        <v>46008</v>
      </c>
      <c r="G90" s="398">
        <f t="shared" si="98"/>
        <v>46009</v>
      </c>
      <c r="H90" s="3328" t="s">
        <v>5211</v>
      </c>
      <c r="I90" s="3328" t="s">
        <v>5211</v>
      </c>
      <c r="J90" s="398">
        <f t="shared" si="99"/>
        <v>46012</v>
      </c>
      <c r="K90" s="3177">
        <f t="shared" si="96"/>
        <v>45985</v>
      </c>
      <c r="L90" s="2055">
        <v>45988</v>
      </c>
      <c r="M90" s="2055">
        <f t="shared" si="100"/>
        <v>45989</v>
      </c>
      <c r="N90" s="3178" t="s">
        <v>5295</v>
      </c>
    </row>
    <row r="91" spans="1:14" s="121" customFormat="1" ht="12.75" hidden="1" customHeight="1">
      <c r="A91" s="400"/>
      <c r="B91" s="2522" t="s">
        <v>5243</v>
      </c>
      <c r="C91" s="2493" t="s">
        <v>2403</v>
      </c>
      <c r="D91" s="2829" t="s">
        <v>5366</v>
      </c>
      <c r="E91" s="2829">
        <v>46000</v>
      </c>
      <c r="F91" s="2829">
        <f t="shared" si="97"/>
        <v>46012</v>
      </c>
      <c r="G91" s="2829">
        <f t="shared" si="98"/>
        <v>46013</v>
      </c>
      <c r="H91" s="3328" t="s">
        <v>5211</v>
      </c>
      <c r="I91" s="3328" t="s">
        <v>5211</v>
      </c>
      <c r="J91" s="2829">
        <f t="shared" si="99"/>
        <v>46016</v>
      </c>
      <c r="K91" s="3177">
        <f t="shared" si="96"/>
        <v>45992</v>
      </c>
      <c r="L91" s="2055">
        <v>45995</v>
      </c>
      <c r="M91" s="2055">
        <f t="shared" si="100"/>
        <v>45996</v>
      </c>
      <c r="N91" s="3178" t="s">
        <v>5295</v>
      </c>
    </row>
    <row r="92" spans="1:14" s="121" customFormat="1" ht="12.75" hidden="1" customHeight="1">
      <c r="A92" s="400" t="s">
        <v>5367</v>
      </c>
      <c r="B92" s="2522" t="s">
        <v>5246</v>
      </c>
      <c r="C92" s="2493" t="s">
        <v>5368</v>
      </c>
      <c r="D92" s="2829" t="s">
        <v>5369</v>
      </c>
      <c r="E92" s="2829">
        <v>46011</v>
      </c>
      <c r="F92" s="2829">
        <f t="shared" ref="F92:F94" si="101">E92+12</f>
        <v>46023</v>
      </c>
      <c r="G92" s="2829">
        <f t="shared" ref="G92:G94" si="102">E92+13</f>
        <v>46024</v>
      </c>
      <c r="H92" s="3328" t="s">
        <v>5211</v>
      </c>
      <c r="I92" s="3328" t="s">
        <v>5211</v>
      </c>
      <c r="J92" s="2829">
        <f t="shared" ref="J92:J94" si="103">E92+16</f>
        <v>46027</v>
      </c>
      <c r="K92" s="3177">
        <f t="shared" si="96"/>
        <v>45999</v>
      </c>
      <c r="L92" s="2055">
        <v>46002</v>
      </c>
      <c r="M92" s="2055">
        <f t="shared" ref="M92:M94" si="104">L92+1</f>
        <v>46003</v>
      </c>
      <c r="N92" s="3178" t="s">
        <v>5295</v>
      </c>
    </row>
    <row r="93" spans="1:14" s="121" customFormat="1" ht="12.75" hidden="1" customHeight="1">
      <c r="A93" s="400" t="s">
        <v>5370</v>
      </c>
      <c r="B93" s="2522" t="s">
        <v>5249</v>
      </c>
      <c r="C93" s="2493" t="s">
        <v>2799</v>
      </c>
      <c r="D93" s="2829" t="s">
        <v>5371</v>
      </c>
      <c r="E93" s="2829">
        <v>46018</v>
      </c>
      <c r="F93" s="2829">
        <f t="shared" si="101"/>
        <v>46030</v>
      </c>
      <c r="G93" s="2829">
        <f t="shared" si="102"/>
        <v>46031</v>
      </c>
      <c r="H93" s="3328" t="s">
        <v>5211</v>
      </c>
      <c r="I93" s="3328" t="s">
        <v>5211</v>
      </c>
      <c r="J93" s="2829">
        <f t="shared" si="103"/>
        <v>46034</v>
      </c>
      <c r="K93" s="3177">
        <f t="shared" si="96"/>
        <v>46006</v>
      </c>
      <c r="L93" s="2055">
        <v>46009</v>
      </c>
      <c r="M93" s="2055">
        <f t="shared" si="104"/>
        <v>46010</v>
      </c>
      <c r="N93" s="3178" t="s">
        <v>5295</v>
      </c>
    </row>
    <row r="94" spans="1:14" s="121" customFormat="1" ht="12.75" hidden="1" customHeight="1">
      <c r="A94" s="400"/>
      <c r="B94" s="2522" t="s">
        <v>5252</v>
      </c>
      <c r="C94" s="2493" t="s">
        <v>5335</v>
      </c>
      <c r="D94" s="2829" t="s">
        <v>5372</v>
      </c>
      <c r="E94" s="2829">
        <v>46023</v>
      </c>
      <c r="F94" s="2829">
        <f t="shared" si="101"/>
        <v>46035</v>
      </c>
      <c r="G94" s="2829">
        <f t="shared" si="102"/>
        <v>46036</v>
      </c>
      <c r="H94" s="3328" t="s">
        <v>5211</v>
      </c>
      <c r="I94" s="3328" t="s">
        <v>5211</v>
      </c>
      <c r="J94" s="2829">
        <f t="shared" si="103"/>
        <v>46039</v>
      </c>
      <c r="K94" s="3177">
        <f t="shared" si="96"/>
        <v>46013</v>
      </c>
      <c r="L94" s="2055">
        <v>46016</v>
      </c>
      <c r="M94" s="2055">
        <f t="shared" si="104"/>
        <v>46017</v>
      </c>
      <c r="N94" s="3178" t="s">
        <v>5295</v>
      </c>
    </row>
    <row r="95" spans="1:14" s="121" customFormat="1" ht="12.75" hidden="1" customHeight="1">
      <c r="A95" s="400" t="s">
        <v>5373</v>
      </c>
      <c r="B95" s="2522" t="s">
        <v>5374</v>
      </c>
      <c r="C95" s="878" t="s">
        <v>3463</v>
      </c>
      <c r="D95" s="398" t="s">
        <v>5375</v>
      </c>
      <c r="E95" s="398">
        <v>46029</v>
      </c>
      <c r="F95" s="398">
        <f>E95+12</f>
        <v>46041</v>
      </c>
      <c r="G95" s="398">
        <f>E95+13</f>
        <v>46042</v>
      </c>
      <c r="H95" s="3328" t="s">
        <v>5211</v>
      </c>
      <c r="I95" s="3328" t="s">
        <v>5211</v>
      </c>
      <c r="J95" s="398">
        <f>E95+16</f>
        <v>46045</v>
      </c>
      <c r="K95" s="3177">
        <f>K94+7</f>
        <v>46020</v>
      </c>
      <c r="L95" s="2055">
        <v>46023</v>
      </c>
      <c r="M95" s="2055">
        <f>L95+1</f>
        <v>46024</v>
      </c>
      <c r="N95" s="3178" t="s">
        <v>5295</v>
      </c>
    </row>
    <row r="96" spans="1:14" s="121" customFormat="1" ht="12.75" hidden="1" customHeight="1">
      <c r="A96" s="400" t="s">
        <v>5052</v>
      </c>
      <c r="B96" s="2522" t="s">
        <v>5258</v>
      </c>
      <c r="C96" s="878" t="s">
        <v>1936</v>
      </c>
      <c r="D96" s="398" t="s">
        <v>5376</v>
      </c>
      <c r="E96" s="398">
        <v>46036</v>
      </c>
      <c r="F96" s="398">
        <f>E96+12</f>
        <v>46048</v>
      </c>
      <c r="G96" s="398">
        <f>E96+13</f>
        <v>46049</v>
      </c>
      <c r="H96" s="3328" t="s">
        <v>5211</v>
      </c>
      <c r="I96" s="3328" t="s">
        <v>5211</v>
      </c>
      <c r="J96" s="398">
        <f>E96+16</f>
        <v>46052</v>
      </c>
      <c r="K96" s="3177">
        <f>K95+7</f>
        <v>46027</v>
      </c>
      <c r="L96" s="2055">
        <v>46030</v>
      </c>
      <c r="M96" s="2055">
        <f>L96+1</f>
        <v>46031</v>
      </c>
      <c r="N96" s="3178" t="s">
        <v>5295</v>
      </c>
    </row>
    <row r="97" spans="1:14" s="121" customFormat="1" ht="12.75" hidden="1" customHeight="1">
      <c r="A97" s="400"/>
      <c r="B97" s="2522" t="s">
        <v>5261</v>
      </c>
      <c r="C97" s="878" t="s">
        <v>1742</v>
      </c>
      <c r="D97" s="398" t="s">
        <v>5377</v>
      </c>
      <c r="E97" s="398">
        <v>46046</v>
      </c>
      <c r="F97" s="398">
        <f t="shared" ref="F97:F100" si="105">E97+12</f>
        <v>46058</v>
      </c>
      <c r="G97" s="398">
        <f t="shared" ref="G97:G100" si="106">E97+13</f>
        <v>46059</v>
      </c>
      <c r="H97" s="3328" t="s">
        <v>5211</v>
      </c>
      <c r="I97" s="3328" t="s">
        <v>5211</v>
      </c>
      <c r="J97" s="3328" t="s">
        <v>5378</v>
      </c>
      <c r="K97" s="3177">
        <f t="shared" ref="K97:K100" si="107">K96+7</f>
        <v>46034</v>
      </c>
      <c r="L97" s="2055">
        <v>46037</v>
      </c>
      <c r="M97" s="2055">
        <f t="shared" ref="M97:M100" si="108">L97+1</f>
        <v>46038</v>
      </c>
      <c r="N97" s="3178" t="s">
        <v>5295</v>
      </c>
    </row>
    <row r="98" spans="1:14" s="121" customFormat="1" ht="12.75" hidden="1" customHeight="1">
      <c r="A98" s="400" t="s">
        <v>5379</v>
      </c>
      <c r="B98" s="2522" t="s">
        <v>5264</v>
      </c>
      <c r="C98" s="2238" t="s">
        <v>1754</v>
      </c>
      <c r="D98" s="398" t="s">
        <v>5380</v>
      </c>
      <c r="E98" s="398">
        <v>46054</v>
      </c>
      <c r="F98" s="398">
        <f t="shared" si="105"/>
        <v>46066</v>
      </c>
      <c r="G98" s="398">
        <f t="shared" si="106"/>
        <v>46067</v>
      </c>
      <c r="H98" s="3328" t="s">
        <v>5211</v>
      </c>
      <c r="I98" s="3328" t="s">
        <v>5211</v>
      </c>
      <c r="J98" s="398">
        <f t="shared" ref="J98" si="109">E98+16</f>
        <v>46070</v>
      </c>
      <c r="K98" s="3177">
        <f t="shared" si="107"/>
        <v>46041</v>
      </c>
      <c r="L98" s="2055">
        <v>46044</v>
      </c>
      <c r="M98" s="2055">
        <f t="shared" si="108"/>
        <v>46045</v>
      </c>
      <c r="N98" s="3178" t="s">
        <v>5295</v>
      </c>
    </row>
    <row r="99" spans="1:14" s="121" customFormat="1" ht="12.75" hidden="1" customHeight="1">
      <c r="A99" s="400"/>
      <c r="B99" s="2522" t="s">
        <v>4949</v>
      </c>
      <c r="C99" s="878" t="s">
        <v>2535</v>
      </c>
      <c r="D99" s="398" t="s">
        <v>5381</v>
      </c>
      <c r="E99" s="398">
        <v>46062</v>
      </c>
      <c r="F99" s="398">
        <f t="shared" si="105"/>
        <v>46074</v>
      </c>
      <c r="G99" s="398">
        <f t="shared" si="106"/>
        <v>46075</v>
      </c>
      <c r="H99" s="3328" t="s">
        <v>5211</v>
      </c>
      <c r="I99" s="3328" t="s">
        <v>5211</v>
      </c>
      <c r="J99" s="3328" t="s">
        <v>5378</v>
      </c>
      <c r="K99" s="3177">
        <f t="shared" si="107"/>
        <v>46048</v>
      </c>
      <c r="L99" s="2055">
        <v>46051</v>
      </c>
      <c r="M99" s="2055">
        <f t="shared" si="108"/>
        <v>46052</v>
      </c>
      <c r="N99" s="3178" t="s">
        <v>5295</v>
      </c>
    </row>
    <row r="100" spans="1:14" s="121" customFormat="1" ht="12.75" customHeight="1">
      <c r="A100" s="400" t="s">
        <v>5382</v>
      </c>
      <c r="B100" s="2522" t="s">
        <v>5267</v>
      </c>
      <c r="C100" s="1561" t="s">
        <v>3565</v>
      </c>
      <c r="D100" s="351" t="s">
        <v>5383</v>
      </c>
      <c r="E100" s="351">
        <v>46070</v>
      </c>
      <c r="F100" s="351">
        <f t="shared" si="105"/>
        <v>46082</v>
      </c>
      <c r="G100" s="351">
        <f t="shared" si="106"/>
        <v>46083</v>
      </c>
      <c r="H100" s="216">
        <f t="shared" ref="H100:H110" si="110">E100+14</f>
        <v>46084</v>
      </c>
      <c r="I100" s="3328" t="s">
        <v>5211</v>
      </c>
      <c r="J100" s="3328" t="s">
        <v>5211</v>
      </c>
      <c r="K100" s="3177">
        <f t="shared" si="107"/>
        <v>46055</v>
      </c>
      <c r="L100" s="2055">
        <v>46058</v>
      </c>
      <c r="M100" s="2055">
        <f t="shared" si="108"/>
        <v>46059</v>
      </c>
      <c r="N100" s="3178" t="s">
        <v>5295</v>
      </c>
    </row>
    <row r="101" spans="1:14" s="121" customFormat="1" ht="12.75" customHeight="1">
      <c r="A101" s="400"/>
      <c r="B101" s="2522"/>
      <c r="C101" s="2653"/>
      <c r="D101" s="120"/>
      <c r="E101" s="2653"/>
      <c r="F101" s="120"/>
      <c r="G101" s="120"/>
      <c r="H101" s="120"/>
      <c r="I101" s="120"/>
      <c r="J101" s="120"/>
      <c r="K101" s="3177"/>
      <c r="L101" s="2055"/>
      <c r="M101" s="2055"/>
    </row>
    <row r="102" spans="1:14" s="121" customFormat="1" ht="24">
      <c r="A102" s="400"/>
      <c r="B102" s="2522"/>
      <c r="C102" s="454" t="s">
        <v>4953</v>
      </c>
      <c r="D102" s="173"/>
      <c r="E102" s="675" t="s">
        <v>100</v>
      </c>
      <c r="F102" s="4010" t="s">
        <v>744</v>
      </c>
      <c r="G102" s="4011" t="s">
        <v>141</v>
      </c>
      <c r="H102" s="4010" t="s">
        <v>5169</v>
      </c>
      <c r="I102" s="4010" t="s">
        <v>5170</v>
      </c>
      <c r="J102" s="4012" t="s">
        <v>5171</v>
      </c>
      <c r="K102" s="3177"/>
      <c r="L102" s="2652" t="s">
        <v>4377</v>
      </c>
      <c r="M102" s="2652" t="s">
        <v>4021</v>
      </c>
    </row>
    <row r="103" spans="1:14" s="121" customFormat="1" ht="18.75" customHeight="1">
      <c r="A103" s="400"/>
      <c r="B103" s="2522"/>
      <c r="C103" s="2389" t="s">
        <v>5167</v>
      </c>
      <c r="D103" s="177" t="s">
        <v>4957</v>
      </c>
      <c r="E103" s="451"/>
      <c r="F103" s="4018" t="s">
        <v>4610</v>
      </c>
      <c r="G103" s="4019" t="s">
        <v>3747</v>
      </c>
      <c r="H103" s="4018" t="s">
        <v>4611</v>
      </c>
      <c r="I103" s="4018" t="s">
        <v>4457</v>
      </c>
      <c r="J103" s="4018" t="s">
        <v>3748</v>
      </c>
      <c r="K103" s="3177"/>
      <c r="L103" s="2055"/>
      <c r="M103" s="2055"/>
    </row>
    <row r="104" spans="1:14" s="121" customFormat="1" ht="12.75" customHeight="1">
      <c r="A104" s="400" t="s">
        <v>5384</v>
      </c>
      <c r="B104" s="2522" t="s">
        <v>5270</v>
      </c>
      <c r="C104" s="877" t="s">
        <v>1758</v>
      </c>
      <c r="D104" s="351" t="s">
        <v>5385</v>
      </c>
      <c r="E104" s="351">
        <v>46076</v>
      </c>
      <c r="F104" s="351">
        <f>E104+12</f>
        <v>46088</v>
      </c>
      <c r="G104" s="4016">
        <f>E104+13</f>
        <v>46089</v>
      </c>
      <c r="H104" s="4017">
        <f t="shared" si="110"/>
        <v>46090</v>
      </c>
      <c r="I104" s="3780"/>
      <c r="J104" s="3780"/>
      <c r="K104" s="3177">
        <f>K100+7</f>
        <v>46062</v>
      </c>
      <c r="L104" s="2055">
        <v>46065</v>
      </c>
      <c r="M104" s="2055">
        <f>L104+1</f>
        <v>46066</v>
      </c>
    </row>
    <row r="105" spans="1:14" s="121" customFormat="1" ht="12.75" customHeight="1">
      <c r="A105" s="400" t="s">
        <v>5386</v>
      </c>
      <c r="B105" s="2522" t="s">
        <v>5273</v>
      </c>
      <c r="C105" s="877" t="s">
        <v>5387</v>
      </c>
      <c r="D105" s="351" t="s">
        <v>5388</v>
      </c>
      <c r="E105" s="351">
        <v>46081</v>
      </c>
      <c r="F105" s="351">
        <f>E105+12</f>
        <v>46093</v>
      </c>
      <c r="G105" s="4016">
        <f>E105+13</f>
        <v>46094</v>
      </c>
      <c r="H105" s="4017">
        <f t="shared" si="110"/>
        <v>46095</v>
      </c>
      <c r="I105" s="3780"/>
      <c r="J105" s="3781"/>
      <c r="K105" s="3177">
        <f>K104+7</f>
        <v>46069</v>
      </c>
      <c r="L105" s="2055">
        <v>46072</v>
      </c>
      <c r="M105" s="2055">
        <f>L105+1</f>
        <v>46073</v>
      </c>
    </row>
    <row r="106" spans="1:14" s="121" customFormat="1" ht="12.75" customHeight="1">
      <c r="A106" s="400" t="s">
        <v>5367</v>
      </c>
      <c r="B106" s="2522" t="s">
        <v>5276</v>
      </c>
      <c r="C106" s="877" t="s">
        <v>2645</v>
      </c>
      <c r="D106" s="351" t="s">
        <v>5125</v>
      </c>
      <c r="E106" s="351">
        <v>46089</v>
      </c>
      <c r="F106" s="351">
        <f t="shared" ref="F106:F110" si="111">E106+12</f>
        <v>46101</v>
      </c>
      <c r="G106" s="4016">
        <f t="shared" ref="G106:G110" si="112">E106+13</f>
        <v>46102</v>
      </c>
      <c r="H106" s="4017">
        <f t="shared" si="110"/>
        <v>46103</v>
      </c>
      <c r="I106" s="4017">
        <f>E106+15</f>
        <v>46104</v>
      </c>
      <c r="J106" s="4017">
        <f>E106+17</f>
        <v>46106</v>
      </c>
      <c r="L106" s="2055">
        <v>46079</v>
      </c>
      <c r="M106" s="2055">
        <f t="shared" ref="M106:M110" si="113">L106+1</f>
        <v>46080</v>
      </c>
      <c r="N106" s="69" t="s">
        <v>5389</v>
      </c>
    </row>
    <row r="107" spans="1:14" s="121" customFormat="1" ht="12.75" customHeight="1">
      <c r="A107" s="400" t="s">
        <v>5390</v>
      </c>
      <c r="B107" s="2522" t="s">
        <v>5279</v>
      </c>
      <c r="C107" s="878" t="s">
        <v>3400</v>
      </c>
      <c r="D107" s="398" t="s">
        <v>5129</v>
      </c>
      <c r="E107" s="398">
        <v>46092</v>
      </c>
      <c r="F107" s="398">
        <f t="shared" si="111"/>
        <v>46104</v>
      </c>
      <c r="G107" s="4016">
        <f t="shared" si="112"/>
        <v>46105</v>
      </c>
      <c r="H107" s="4017">
        <f t="shared" si="110"/>
        <v>46106</v>
      </c>
      <c r="I107" s="4017">
        <f>E107+15</f>
        <v>46107</v>
      </c>
      <c r="J107" s="4017">
        <f>E107+17</f>
        <v>46109</v>
      </c>
      <c r="L107" s="2055">
        <v>46086</v>
      </c>
      <c r="M107" s="2055">
        <f t="shared" si="113"/>
        <v>46087</v>
      </c>
      <c r="N107" s="69" t="s">
        <v>5391</v>
      </c>
    </row>
    <row r="108" spans="1:14" s="121" customFormat="1" ht="12.75" customHeight="1">
      <c r="A108" s="400"/>
      <c r="B108" s="2522" t="s">
        <v>5282</v>
      </c>
      <c r="C108" s="878" t="s">
        <v>3463</v>
      </c>
      <c r="D108" s="398" t="s">
        <v>5134</v>
      </c>
      <c r="E108" s="398">
        <v>46093</v>
      </c>
      <c r="F108" s="398">
        <f t="shared" si="111"/>
        <v>46105</v>
      </c>
      <c r="G108" s="4016">
        <f t="shared" si="112"/>
        <v>46106</v>
      </c>
      <c r="H108" s="4017">
        <f t="shared" si="110"/>
        <v>46107</v>
      </c>
      <c r="I108" s="4017">
        <f>E108+15</f>
        <v>46108</v>
      </c>
      <c r="J108" s="4017">
        <f>E108+17</f>
        <v>46110</v>
      </c>
      <c r="L108" s="2055">
        <v>46093</v>
      </c>
      <c r="M108" s="2055">
        <f t="shared" si="113"/>
        <v>46094</v>
      </c>
      <c r="N108" s="69" t="s">
        <v>5391</v>
      </c>
    </row>
    <row r="109" spans="1:14" s="121" customFormat="1" ht="12.75" customHeight="1">
      <c r="A109" s="400"/>
      <c r="B109" s="2522" t="s">
        <v>5285</v>
      </c>
      <c r="C109" s="878" t="s">
        <v>1936</v>
      </c>
      <c r="D109" s="398" t="s">
        <v>5140</v>
      </c>
      <c r="E109" s="398">
        <v>46100</v>
      </c>
      <c r="F109" s="398">
        <f t="shared" si="111"/>
        <v>46112</v>
      </c>
      <c r="G109" s="4016">
        <f t="shared" si="112"/>
        <v>46113</v>
      </c>
      <c r="H109" s="4017">
        <f t="shared" si="110"/>
        <v>46114</v>
      </c>
      <c r="I109" s="4017">
        <f>E109+15</f>
        <v>46115</v>
      </c>
      <c r="J109" s="4017">
        <f>E109+17</f>
        <v>46117</v>
      </c>
      <c r="K109" s="3177" t="e">
        <f>#REF!+7</f>
        <v>#REF!</v>
      </c>
      <c r="L109" s="2055">
        <v>46100</v>
      </c>
      <c r="M109" s="2055">
        <f t="shared" si="113"/>
        <v>46101</v>
      </c>
      <c r="N109" s="69" t="s">
        <v>5389</v>
      </c>
    </row>
    <row r="110" spans="1:14" s="121" customFormat="1" ht="12.75" customHeight="1">
      <c r="A110" s="400"/>
      <c r="B110" s="2522" t="s">
        <v>5287</v>
      </c>
      <c r="C110" s="1091" t="s">
        <v>5392</v>
      </c>
      <c r="D110" s="398" t="s">
        <v>5393</v>
      </c>
      <c r="E110" s="398">
        <v>46107</v>
      </c>
      <c r="F110" s="398">
        <f t="shared" si="111"/>
        <v>46119</v>
      </c>
      <c r="G110" s="4016">
        <f t="shared" si="112"/>
        <v>46120</v>
      </c>
      <c r="H110" s="4017">
        <f t="shared" si="110"/>
        <v>46121</v>
      </c>
      <c r="I110" s="3780"/>
      <c r="J110" s="3780"/>
      <c r="K110" s="3177" t="e">
        <f t="shared" ref="K110:K115" si="114">K109+7</f>
        <v>#REF!</v>
      </c>
      <c r="L110" s="2055">
        <v>46107</v>
      </c>
      <c r="M110" s="2055">
        <f t="shared" si="113"/>
        <v>46108</v>
      </c>
    </row>
    <row r="111" spans="1:14" s="121" customFormat="1" ht="12.75" customHeight="1">
      <c r="A111" s="400"/>
      <c r="B111" s="2522" t="s">
        <v>5290</v>
      </c>
      <c r="C111" s="2001" t="s">
        <v>5394</v>
      </c>
      <c r="D111" s="351" t="s">
        <v>5395</v>
      </c>
      <c r="E111" s="351">
        <v>46114</v>
      </c>
      <c r="F111" s="351">
        <f t="shared" ref="F111:F112" si="115">E111+12</f>
        <v>46126</v>
      </c>
      <c r="G111" s="4016">
        <f t="shared" ref="G111:G112" si="116">E111+13</f>
        <v>46127</v>
      </c>
      <c r="H111" s="4017">
        <f t="shared" ref="H111:H112" si="117">E111+14</f>
        <v>46128</v>
      </c>
      <c r="I111" s="3780"/>
      <c r="J111" s="3780"/>
      <c r="K111" s="3177" t="e">
        <f t="shared" si="114"/>
        <v>#REF!</v>
      </c>
      <c r="L111" s="2055">
        <v>46114</v>
      </c>
      <c r="M111" s="2055">
        <f t="shared" ref="M111:M112" si="118">L111+1</f>
        <v>46115</v>
      </c>
    </row>
    <row r="112" spans="1:14" s="121" customFormat="1" ht="12.75" customHeight="1">
      <c r="A112" s="400"/>
      <c r="B112" s="2522" t="s">
        <v>5293</v>
      </c>
      <c r="C112" s="2001" t="s">
        <v>5396</v>
      </c>
      <c r="D112" s="351" t="s">
        <v>5397</v>
      </c>
      <c r="E112" s="351">
        <v>46121</v>
      </c>
      <c r="F112" s="351">
        <f t="shared" si="115"/>
        <v>46133</v>
      </c>
      <c r="G112" s="4016">
        <f t="shared" si="116"/>
        <v>46134</v>
      </c>
      <c r="H112" s="4017">
        <f t="shared" si="117"/>
        <v>46135</v>
      </c>
      <c r="I112" s="3780"/>
      <c r="J112" s="3780"/>
      <c r="K112" s="3177" t="e">
        <f t="shared" si="114"/>
        <v>#REF!</v>
      </c>
      <c r="L112" s="2055">
        <v>46121</v>
      </c>
      <c r="M112" s="2055">
        <f t="shared" si="118"/>
        <v>46122</v>
      </c>
    </row>
    <row r="113" spans="1:14" s="121" customFormat="1" ht="12.75" customHeight="1">
      <c r="A113" s="400"/>
      <c r="B113" s="2522" t="s">
        <v>5296</v>
      </c>
      <c r="C113" s="2001" t="s">
        <v>5398</v>
      </c>
      <c r="D113" s="351" t="s">
        <v>5399</v>
      </c>
      <c r="E113" s="351">
        <v>46128</v>
      </c>
      <c r="F113" s="351">
        <f t="shared" ref="F113:F114" si="119">E113+12</f>
        <v>46140</v>
      </c>
      <c r="G113" s="4016">
        <f t="shared" ref="G113:G114" si="120">E113+13</f>
        <v>46141</v>
      </c>
      <c r="H113" s="4017">
        <f t="shared" ref="H113:H114" si="121">E113+14</f>
        <v>46142</v>
      </c>
      <c r="I113" s="3780"/>
      <c r="J113" s="3780"/>
      <c r="K113" s="3177" t="e">
        <f t="shared" si="114"/>
        <v>#REF!</v>
      </c>
      <c r="L113" s="2055">
        <v>46128</v>
      </c>
      <c r="M113" s="2055">
        <f t="shared" ref="M113:M114" si="122">L113+1</f>
        <v>46129</v>
      </c>
    </row>
    <row r="114" spans="1:14" s="121" customFormat="1" ht="12.75" customHeight="1">
      <c r="A114" s="400" t="s">
        <v>5400</v>
      </c>
      <c r="B114" s="2522" t="s">
        <v>5299</v>
      </c>
      <c r="C114" s="2001" t="s">
        <v>5401</v>
      </c>
      <c r="D114" s="351" t="s">
        <v>5402</v>
      </c>
      <c r="E114" s="351">
        <v>46135</v>
      </c>
      <c r="F114" s="351">
        <f t="shared" si="119"/>
        <v>46147</v>
      </c>
      <c r="G114" s="4016">
        <f t="shared" si="120"/>
        <v>46148</v>
      </c>
      <c r="H114" s="4017">
        <f t="shared" si="121"/>
        <v>46149</v>
      </c>
      <c r="I114" s="3780"/>
      <c r="J114" s="3780"/>
      <c r="K114" s="3177" t="e">
        <f t="shared" si="114"/>
        <v>#REF!</v>
      </c>
      <c r="L114" s="2055">
        <v>46135</v>
      </c>
      <c r="M114" s="2055">
        <f t="shared" si="122"/>
        <v>46136</v>
      </c>
    </row>
    <row r="115" spans="1:14" s="121" customFormat="1" ht="12.75" customHeight="1">
      <c r="A115" s="400" t="s">
        <v>5403</v>
      </c>
      <c r="B115" s="2522" t="s">
        <v>5302</v>
      </c>
      <c r="C115" s="877" t="s">
        <v>1758</v>
      </c>
      <c r="D115" s="351" t="s">
        <v>5404</v>
      </c>
      <c r="E115" s="351">
        <f t="shared" ref="E115" si="123">E114+7</f>
        <v>46142</v>
      </c>
      <c r="F115" s="351">
        <f t="shared" ref="F115" si="124">E115+12</f>
        <v>46154</v>
      </c>
      <c r="G115" s="3732">
        <f t="shared" ref="G115" si="125">E115+13</f>
        <v>46155</v>
      </c>
      <c r="H115" s="216">
        <f t="shared" ref="H115" si="126">E115+14</f>
        <v>46156</v>
      </c>
      <c r="I115" s="3780"/>
      <c r="J115" s="3780"/>
      <c r="K115" s="3177" t="e">
        <f t="shared" si="114"/>
        <v>#REF!</v>
      </c>
      <c r="L115" s="2055">
        <f t="shared" ref="L115" si="127">L114+7</f>
        <v>46142</v>
      </c>
      <c r="M115" s="2055">
        <f t="shared" ref="M115" si="128">L115+1</f>
        <v>46143</v>
      </c>
    </row>
    <row r="116" spans="1:14" s="121" customFormat="1" ht="12.75" customHeight="1">
      <c r="A116" s="271"/>
      <c r="B116" s="76"/>
      <c r="C116" s="1895" t="s">
        <v>5166</v>
      </c>
      <c r="D116" s="186"/>
      <c r="E116" s="187"/>
      <c r="F116" s="187"/>
      <c r="G116" s="187"/>
      <c r="H116" s="187"/>
      <c r="K116" s="3180"/>
      <c r="M116" s="240"/>
    </row>
    <row r="117" spans="1:14">
      <c r="C117" s="27"/>
      <c r="J117" s="121"/>
    </row>
    <row r="118" spans="1:14">
      <c r="C118" s="2653"/>
      <c r="E118" s="2653"/>
      <c r="J118" s="121"/>
    </row>
    <row r="119" spans="1:14" s="121" customFormat="1" ht="12">
      <c r="B119" s="76"/>
      <c r="C119" s="209" t="s">
        <v>0</v>
      </c>
      <c r="D119" s="69"/>
      <c r="E119" s="845" t="s">
        <v>1973</v>
      </c>
      <c r="F119" s="70"/>
      <c r="G119" s="70" t="s">
        <v>38</v>
      </c>
      <c r="H119" s="70"/>
      <c r="I119" s="69"/>
      <c r="J119" s="69"/>
      <c r="K119" s="70" t="s">
        <v>65</v>
      </c>
      <c r="L119" s="70" t="str">
        <f>'HOW TO-&gt;'!$B$136</f>
        <v>6011 2413</v>
      </c>
      <c r="M119" s="70"/>
      <c r="N119" s="69"/>
    </row>
    <row r="120" spans="1:14" s="121" customFormat="1" ht="12">
      <c r="B120" s="76"/>
      <c r="C120" s="79" t="s">
        <v>1</v>
      </c>
      <c r="D120" s="69"/>
      <c r="E120" s="3631" t="s">
        <v>1974</v>
      </c>
      <c r="F120" s="70"/>
      <c r="G120" s="69" t="s">
        <v>1975</v>
      </c>
      <c r="H120" s="69"/>
      <c r="I120" s="252" t="s">
        <v>41</v>
      </c>
      <c r="J120" s="69"/>
      <c r="K120" s="69" t="s">
        <v>67</v>
      </c>
      <c r="L120" s="69"/>
      <c r="M120" s="252" t="s">
        <v>68</v>
      </c>
      <c r="N120" s="69"/>
    </row>
    <row r="121" spans="1:14" s="121" customFormat="1" ht="12">
      <c r="B121" s="76"/>
      <c r="C121" s="79"/>
      <c r="D121" s="69"/>
      <c r="E121" s="252"/>
      <c r="F121" s="69"/>
      <c r="G121" s="69"/>
      <c r="H121" s="69"/>
      <c r="I121" s="252"/>
      <c r="J121" s="69"/>
      <c r="K121" s="69" t="str">
        <f>'HOW TO-&gt;'!$A$138</f>
        <v>PERMIT</v>
      </c>
      <c r="L121" s="69"/>
      <c r="M121" s="2204" t="str">
        <f>'HOW TO-&gt;'!$C$138</f>
        <v>SG094-SinPermit@msc.com</v>
      </c>
      <c r="N121" s="69"/>
    </row>
    <row r="122" spans="1:14" s="121" customFormat="1" ht="12">
      <c r="B122" s="76"/>
      <c r="C122" s="1141">
        <f>'HOW TO-&gt;'!$A$105</f>
        <v>0</v>
      </c>
      <c r="D122" s="1141">
        <f>'HOW TO-&gt;'!$B$105</f>
        <v>0</v>
      </c>
      <c r="E122" s="79">
        <f>'HOW TO-&gt;'!$C$105</f>
        <v>0</v>
      </c>
      <c r="F122" s="69"/>
      <c r="G122" s="1141" t="str">
        <f>'HOW TO-&gt;'!$A$124</f>
        <v>ROBERT CHIA</v>
      </c>
      <c r="H122" s="1141" t="str">
        <f>'HOW TO-&gt;'!$B$124</f>
        <v>6011 0564</v>
      </c>
      <c r="I122" s="79" t="str">
        <f>'HOW TO-&gt;'!$C$124</f>
        <v>robert.chia@msc.com</v>
      </c>
      <c r="J122" s="69"/>
      <c r="K122" s="1141" t="str">
        <f>'HOW TO-&gt;'!$A$139</f>
        <v>RAYNAR ANG</v>
      </c>
      <c r="L122" s="1141" t="str">
        <f>'HOW TO-&gt;'!$B$139</f>
        <v>6011 2358</v>
      </c>
      <c r="M122" s="79" t="str">
        <f>'HOW TO-&gt;'!$C$139</f>
        <v>raynar.ang@msc.com</v>
      </c>
      <c r="N122" s="69"/>
    </row>
    <row r="123" spans="1:14" s="121" customFormat="1" ht="12">
      <c r="B123" s="76"/>
      <c r="C123" s="1141" t="str">
        <f>'HOW TO-&gt;'!$A$106</f>
        <v>NATALIE LEW</v>
      </c>
      <c r="D123" s="1141" t="str">
        <f>'HOW TO-&gt;'!$B$106</f>
        <v>6011 2399</v>
      </c>
      <c r="E123" s="79" t="str">
        <f>'HOW TO-&gt;'!$C$106</f>
        <v>natalie.lew@msc.com</v>
      </c>
      <c r="F123" s="69"/>
      <c r="G123" s="1141" t="str">
        <f>'HOW TO-&gt;'!$A$125</f>
        <v>S. Y. LIEW</v>
      </c>
      <c r="H123" s="1141" t="str">
        <f>'HOW TO-&gt;'!$B$125</f>
        <v>6011 2348</v>
      </c>
      <c r="I123" s="79" t="str">
        <f>'HOW TO-&gt;'!$C$125</f>
        <v>seoyi.liew@msc.com</v>
      </c>
      <c r="J123" s="69"/>
      <c r="K123" s="1141" t="str">
        <f>'HOW TO-&gt;'!$A$140</f>
        <v>KAI SIANG</v>
      </c>
      <c r="L123" s="1141" t="str">
        <f>'HOW TO-&gt;'!$B$140</f>
        <v>6011 2356</v>
      </c>
      <c r="M123" s="79" t="str">
        <f>'HOW TO-&gt;'!$C$140</f>
        <v>kaisiang.lim@msc.com</v>
      </c>
      <c r="N123" s="69"/>
    </row>
    <row r="124" spans="1:14" s="121" customFormat="1" ht="12">
      <c r="B124" s="76"/>
      <c r="C124" s="1141" t="str">
        <f>'HOW TO-&gt;'!$A$107</f>
        <v>PHOEBE HUANG</v>
      </c>
      <c r="D124" s="1141" t="str">
        <f>'HOW TO-&gt;'!$B$107</f>
        <v>6011 0562</v>
      </c>
      <c r="E124" s="79" t="str">
        <f>'HOW TO-&gt;'!$C$107</f>
        <v>phoebe.huang@msc.com</v>
      </c>
      <c r="F124" s="69"/>
      <c r="G124" s="1141" t="str">
        <f>'HOW TO-&gt;'!$A$126</f>
        <v>SHARON KOH</v>
      </c>
      <c r="H124" s="1141" t="str">
        <f>'HOW TO-&gt;'!$B$126</f>
        <v>6011 2349</v>
      </c>
      <c r="I124" s="79" t="str">
        <f>'HOW TO-&gt;'!$C$126</f>
        <v>sharon.koh@msc.com</v>
      </c>
      <c r="J124" s="69"/>
      <c r="K124" s="1141" t="str">
        <f>'HOW TO-&gt;'!$A$141</f>
        <v>DEWI</v>
      </c>
      <c r="L124" s="1141" t="str">
        <f>'HOW TO-&gt;'!$B$141</f>
        <v>6011 2354</v>
      </c>
      <c r="M124" s="79" t="str">
        <f>'HOW TO-&gt;'!$C$141</f>
        <v>dewi.ratnah@msc.com</v>
      </c>
      <c r="N124" s="69"/>
    </row>
    <row r="125" spans="1:14" s="121" customFormat="1" ht="12">
      <c r="B125" s="76"/>
      <c r="C125" s="1141" t="str">
        <f>'HOW TO-&gt;'!$A$108</f>
        <v>SHERWIN LIM</v>
      </c>
      <c r="D125" s="1141" t="str">
        <f>'HOW TO-&gt;'!$B$108</f>
        <v>6011 2395</v>
      </c>
      <c r="E125" s="79" t="str">
        <f>'HOW TO-&gt;'!$C$108</f>
        <v>sherwin.lim@msc.com</v>
      </c>
      <c r="F125" s="69"/>
      <c r="G125" s="1141" t="str">
        <f>'HOW TO-&gt;'!$A$127</f>
        <v>ANGELIA LAU</v>
      </c>
      <c r="H125" s="1141" t="str">
        <f>'HOW TO-&gt;'!$B$127</f>
        <v>6011 2346</v>
      </c>
      <c r="I125" s="79" t="str">
        <f>'HOW TO-&gt;'!$C$127</f>
        <v>angelia.lau@msc.com</v>
      </c>
      <c r="J125" s="69"/>
      <c r="K125" s="1141" t="str">
        <f>'HOW TO-&gt;'!$A$142</f>
        <v>YU TING</v>
      </c>
      <c r="L125" s="1141" t="str">
        <f>'HOW TO-&gt;'!$B$142</f>
        <v>6011 2359</v>
      </c>
      <c r="M125" s="79" t="str">
        <f>'HOW TO-&gt;'!$C$142</f>
        <v>yuting.luo@msc.com</v>
      </c>
      <c r="N125" s="69"/>
    </row>
    <row r="126" spans="1:14" s="121" customFormat="1" ht="12">
      <c r="B126" s="76"/>
      <c r="C126" s="1141" t="str">
        <f>'HOW TO-&gt;'!$A$109</f>
        <v>CHOK KAR HEE</v>
      </c>
      <c r="D126" s="1141" t="str">
        <f>'HOW TO-&gt;'!$B$109</f>
        <v>6011 2397</v>
      </c>
      <c r="E126" s="79" t="str">
        <f>'HOW TO-&gt;'!$C$109</f>
        <v>karhee.chok@msc.com</v>
      </c>
      <c r="F126" s="69"/>
      <c r="G126" s="1141" t="str">
        <f>'HOW TO-&gt;'!$A$128</f>
        <v>NOOR AFNINDAH</v>
      </c>
      <c r="H126" s="1141" t="str">
        <f>'HOW TO-&gt;'!$B$128</f>
        <v>6011 2347</v>
      </c>
      <c r="I126" s="79" t="str">
        <f>'HOW TO-&gt;'!$C$128</f>
        <v>noor.afnindah@msc.com</v>
      </c>
      <c r="J126" s="69"/>
      <c r="K126" s="1141" t="str">
        <f>'HOW TO-&gt;'!$A$143</f>
        <v>SHAN SHAN</v>
      </c>
      <c r="L126" s="1141" t="str">
        <f>'HOW TO-&gt;'!$B$143</f>
        <v>6011 2353</v>
      </c>
      <c r="M126" s="79" t="str">
        <f>'HOW TO-&gt;'!$C$143</f>
        <v>shanshan.chin@msc.com</v>
      </c>
      <c r="N126" s="69"/>
    </row>
    <row r="127" spans="1:14" s="121" customFormat="1" ht="12">
      <c r="B127" s="76"/>
      <c r="C127" s="1141" t="str">
        <f>'HOW TO-&gt;'!$A$110</f>
        <v>LEWIS SOH</v>
      </c>
      <c r="D127" s="1141" t="str">
        <f>'HOW TO-&gt;'!$B$110</f>
        <v>6011 7905</v>
      </c>
      <c r="E127" s="79" t="str">
        <f>'HOW TO-&gt;'!$C$110</f>
        <v>lewis.soh@msc.com</v>
      </c>
      <c r="F127" s="69"/>
      <c r="G127" s="1141" t="str">
        <f>'HOW TO-&gt;'!$A$129</f>
        <v>NG CHING WEI</v>
      </c>
      <c r="H127" s="1141" t="str">
        <f>'HOW TO-&gt;'!$B$129</f>
        <v>6011 2404</v>
      </c>
      <c r="I127" s="79" t="str">
        <f>'HOW TO-&gt;'!$C$129</f>
        <v>chingwei.ng@msc.com</v>
      </c>
      <c r="J127" s="69"/>
      <c r="K127" s="1141" t="str">
        <f>'HOW TO-&gt;'!$A$144</f>
        <v>EUNICE</v>
      </c>
      <c r="L127" s="1141" t="str">
        <f>'HOW TO-&gt;'!$B$144</f>
        <v>6011 2355</v>
      </c>
      <c r="M127" s="79" t="str">
        <f>'HOW TO-&gt;'!$C$144</f>
        <v>eunice.chan@msc.com</v>
      </c>
      <c r="N127" s="69"/>
    </row>
    <row r="128" spans="1:14" s="121" customFormat="1" ht="12">
      <c r="B128" s="76"/>
      <c r="C128" s="1141" t="str">
        <f>'HOW TO-&gt;'!$A$111</f>
        <v xml:space="preserve">MELVIN TAN </v>
      </c>
      <c r="D128" s="1141" t="str">
        <f>'HOW TO-&gt;'!$B$111</f>
        <v>6011 0561</v>
      </c>
      <c r="E128" s="79" t="str">
        <f>'HOW TO-&gt;'!$C$111</f>
        <v>melvin.tan@msc.com</v>
      </c>
      <c r="F128" s="69"/>
      <c r="G128" s="1141" t="str">
        <f>'HOW TO-&gt;'!$A$130</f>
        <v>ZOEY ONG</v>
      </c>
      <c r="H128" s="1141" t="str">
        <f>'HOW TO-&gt;'!$B$130</f>
        <v>6011 2424</v>
      </c>
      <c r="I128" s="79" t="str">
        <f>'HOW TO-&gt;'!$C$130</f>
        <v>zoey.ong@msc.com</v>
      </c>
      <c r="J128" s="69"/>
      <c r="K128" s="1141" t="str">
        <f>'HOW TO-&gt;'!$A$145</f>
        <v>HAZEL</v>
      </c>
      <c r="L128" s="1141" t="str">
        <f>'HOW TO-&gt;'!$B$145</f>
        <v>6011 2435</v>
      </c>
      <c r="M128" s="79" t="str">
        <f>'HOW TO-&gt;'!$C$145</f>
        <v>hazel.toh@msc.com</v>
      </c>
      <c r="N128" s="69"/>
    </row>
    <row r="129" spans="2:14" s="121" customFormat="1" ht="12">
      <c r="B129" s="76"/>
      <c r="C129" s="1141" t="str">
        <f>'HOW TO-&gt;'!$A$112</f>
        <v>SUE ANN SOON</v>
      </c>
      <c r="D129" s="1141" t="str">
        <f>'HOW TO-&gt;'!$B$112</f>
        <v>6011 2327</v>
      </c>
      <c r="E129" s="79" t="str">
        <f>'HOW TO-&gt;'!$C$112</f>
        <v>sueann.soon@msc.com</v>
      </c>
      <c r="F129" s="69"/>
      <c r="G129" s="1141" t="str">
        <f>'HOW TO-&gt;'!$A$131</f>
        <v>.</v>
      </c>
      <c r="H129" s="1141" t="str">
        <f>'HOW TO-&gt;'!$B$131</f>
        <v>.</v>
      </c>
      <c r="I129" s="79" t="str">
        <f>'HOW TO-&gt;'!$C$131</f>
        <v>.</v>
      </c>
      <c r="J129" s="69"/>
      <c r="K129" s="1141">
        <f>'HOW TO-&gt;'!$A$146</f>
        <v>0</v>
      </c>
      <c r="L129" s="1141">
        <f>'HOW TO-&gt;'!$B$146</f>
        <v>0</v>
      </c>
      <c r="M129" s="79">
        <f>'HOW TO-&gt;'!$C$146</f>
        <v>0</v>
      </c>
      <c r="N129" s="69"/>
    </row>
    <row r="130" spans="2:14" s="121" customFormat="1" ht="12">
      <c r="B130" s="76"/>
      <c r="C130" s="1141" t="str">
        <f>'HOW TO-&gt;'!$A$113</f>
        <v>LAWRENCE ANG (CROSS-TRADE)</v>
      </c>
      <c r="D130" s="1141" t="str">
        <f>'HOW TO-&gt;'!$B$113</f>
        <v>6011 2400</v>
      </c>
      <c r="E130" s="79" t="str">
        <f>'HOW TO-&gt;'!$C$113</f>
        <v>lawrence.ang@msc.com</v>
      </c>
      <c r="F130" s="69"/>
      <c r="G130" s="1141">
        <f>'HOW TO-&gt;'!$A$132</f>
        <v>0</v>
      </c>
      <c r="H130" s="1141">
        <f>'HOW TO-&gt;'!$B$132</f>
        <v>0</v>
      </c>
      <c r="I130" s="79">
        <f>'HOW TO-&gt;'!$C$132</f>
        <v>0</v>
      </c>
      <c r="J130" s="69"/>
      <c r="K130" s="1141">
        <f>'HOW TO-&gt;'!$A$147</f>
        <v>0</v>
      </c>
      <c r="L130" s="1141">
        <f>'HOW TO-&gt;'!$B$147</f>
        <v>0</v>
      </c>
      <c r="M130" s="79">
        <f>'HOW TO-&gt;'!$C$147</f>
        <v>0</v>
      </c>
      <c r="N130" s="69"/>
    </row>
    <row r="131" spans="2:14" s="121" customFormat="1" ht="12">
      <c r="B131" s="76"/>
      <c r="C131" s="1141" t="str">
        <f>'HOW TO-&gt;'!$A$114</f>
        <v>DARIUS ONG</v>
      </c>
      <c r="D131" s="1141" t="str">
        <f>'HOW TO-&gt;'!$B$114</f>
        <v>6011 2396</v>
      </c>
      <c r="E131" s="79" t="str">
        <f>'HOW TO-&gt;'!$C$114</f>
        <v>darius.ong@msc.com</v>
      </c>
      <c r="F131" s="69"/>
      <c r="G131" s="69"/>
      <c r="H131" s="100"/>
      <c r="I131" s="252"/>
      <c r="J131" s="69"/>
      <c r="K131" s="1141">
        <f>'HOW TO-&gt;'!$A$148</f>
        <v>0</v>
      </c>
      <c r="L131" s="1141">
        <f>'HOW TO-&gt;'!$B$148</f>
        <v>0</v>
      </c>
      <c r="M131" s="79">
        <f>'HOW TO-&gt;'!$C$148</f>
        <v>0</v>
      </c>
      <c r="N131" s="69"/>
    </row>
    <row r="132" spans="2:14" s="121" customFormat="1" ht="12">
      <c r="B132" s="76"/>
      <c r="C132" s="1141" t="str">
        <f>'HOW TO-&gt;'!$A$115</f>
        <v>YURIKO KHOO</v>
      </c>
      <c r="D132" s="1141" t="str">
        <f>'HOW TO-&gt;'!$B$115</f>
        <v>6011 2402</v>
      </c>
      <c r="E132" s="79" t="str">
        <f>'HOW TO-&gt;'!$C$115</f>
        <v>yuriko.k@msc.com</v>
      </c>
      <c r="F132" s="69"/>
      <c r="G132" s="69"/>
      <c r="H132" s="100"/>
      <c r="I132" s="100"/>
      <c r="J132" s="252"/>
      <c r="K132" s="1141"/>
      <c r="L132" s="1141"/>
      <c r="M132" s="79"/>
      <c r="N132" s="69"/>
    </row>
    <row r="133" spans="2:14">
      <c r="C133" s="1141" t="str">
        <f>'HOW TO-&gt;'!$A$116</f>
        <v>VICKY ZHU</v>
      </c>
      <c r="D133" s="1141" t="str">
        <f>'HOW TO-&gt;'!$B$116</f>
        <v>6011 7900</v>
      </c>
      <c r="E133" s="79" t="str">
        <f>'HOW TO-&gt;'!$C$116</f>
        <v>vicky.zhu@msc.com</v>
      </c>
      <c r="F133" s="69"/>
      <c r="G133" s="69"/>
      <c r="H133" s="69"/>
      <c r="I133" s="69"/>
      <c r="J133" s="69"/>
      <c r="K133" s="69"/>
      <c r="L133" s="69"/>
      <c r="M133" s="69"/>
      <c r="N133" s="69"/>
    </row>
    <row r="134" spans="2:14">
      <c r="C134" s="69"/>
      <c r="D134" s="69"/>
      <c r="E134" s="69"/>
      <c r="F134" s="69"/>
      <c r="G134" s="69"/>
      <c r="H134" s="69"/>
      <c r="I134" s="69"/>
      <c r="J134" s="69"/>
      <c r="K134" s="69"/>
      <c r="L134" s="69"/>
      <c r="M134" s="69"/>
      <c r="N134" s="69"/>
    </row>
    <row r="135" spans="2:14">
      <c r="C135" s="1141" t="str">
        <f>'HOW TO-&gt;'!$A$119</f>
        <v xml:space="preserve">MAIN LINE  </v>
      </c>
      <c r="D135" s="1141" t="str">
        <f>'HOW TO-&gt;'!$B$119</f>
        <v>6011 2424</v>
      </c>
      <c r="E135" s="79">
        <f>'HOW TO-&gt;'!$C$119</f>
        <v>0</v>
      </c>
      <c r="F135" s="69"/>
      <c r="G135" s="69"/>
      <c r="H135" s="69"/>
      <c r="I135" s="69"/>
      <c r="J135" s="69"/>
      <c r="K135" s="69"/>
      <c r="L135" s="69"/>
      <c r="M135" s="69"/>
      <c r="N135" s="69"/>
    </row>
    <row r="136" spans="2:14">
      <c r="C136" s="1141">
        <f>'HOW TO-&gt;'!$A$120</f>
        <v>0</v>
      </c>
      <c r="D136" s="1141">
        <f>'HOW TO-&gt;'!$B$120</f>
        <v>0</v>
      </c>
      <c r="E136" s="79">
        <f>'HOW TO-&gt;'!$C$120</f>
        <v>0</v>
      </c>
      <c r="F136" s="69"/>
      <c r="G136" s="69"/>
      <c r="H136" s="69"/>
      <c r="I136" s="69"/>
      <c r="J136" s="69"/>
      <c r="K136" s="69"/>
      <c r="L136" s="69"/>
      <c r="M136" s="69"/>
      <c r="N136" s="69"/>
    </row>
  </sheetData>
  <phoneticPr fontId="29" type="noConversion"/>
  <hyperlinks>
    <hyperlink ref="E116" display="mktg-dept@msca.com.sg" xr:uid="{805A74BA-A003-43C2-9F7A-888B574B85BB}"/>
    <hyperlink ref="M116" display="sinexp@msca.com.sg" xr:uid="{4E4E6B7B-CE26-4D74-9060-E3744897BEC6}"/>
    <hyperlink ref="I120" display="custsvc@msca.com.sg" xr:uid="{AE5E0239-8BA9-43B6-99CF-D0905139C1D8}"/>
    <hyperlink ref="M120" display="sinexp@msca.com.sg" xr:uid="{8784CACE-1BE4-4305-87D0-77FC94A6F719}"/>
    <hyperlink ref="E119" r:id="rId1" xr:uid="{C26A587E-2BAF-44AB-92E0-49500AF4A38B}"/>
    <hyperlink ref="E120" display="mktg-dept@msca.com.sg" xr:uid="{5F2751EF-85F6-4980-907F-8248578FDAAE}"/>
  </hyperlinks>
  <pageMargins left="0.19685039370078741" right="0.59055118110236227" top="0.74803149606299213" bottom="0.74803149606299213" header="0.31496062992125984" footer="0.31496062992125984"/>
  <pageSetup paperSize="9" scale="73" orientation="landscape" r:id="rId2"/>
  <headerFooter>
    <oddFooter>&amp;L_x000D_&amp;1#&amp;"Calibri"&amp;10&amp;K000000 Sensitivity: Internal&amp;RLast update : &amp;D   &amp;T&amp;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pageSetUpPr fitToPage="1"/>
  </sheetPr>
  <dimension ref="A1:N161"/>
  <sheetViews>
    <sheetView zoomScaleNormal="100" workbookViewId="0">
      <pane ySplit="84" topLeftCell="A127" activePane="bottomLeft" state="frozen"/>
      <selection pane="bottomLeft" activeCell="E134" sqref="E134"/>
    </sheetView>
  </sheetViews>
  <sheetFormatPr defaultColWidth="9.42578125" defaultRowHeight="12.75"/>
  <cols>
    <col min="1" max="1" width="14.140625" style="3174" customWidth="1"/>
    <col min="2" max="2" width="7" style="3170" customWidth="1"/>
    <col min="3" max="3" width="31.85546875" style="162" customWidth="1"/>
    <col min="4" max="4" width="12.5703125" style="162" customWidth="1"/>
    <col min="5" max="5" width="15.42578125" style="162" customWidth="1"/>
    <col min="6" max="8" width="18.42578125" style="162" customWidth="1"/>
    <col min="9" max="9" width="11.28515625" style="162" customWidth="1"/>
    <col min="10" max="10" width="15.42578125" style="4187" customWidth="1"/>
    <col min="11" max="11" width="17.7109375" style="4187" customWidth="1"/>
    <col min="12" max="12" width="13" style="4187" customWidth="1"/>
    <col min="13" max="13" width="22.5703125" style="162" customWidth="1"/>
    <col min="14" max="14" width="14.42578125" style="162" bestFit="1" customWidth="1"/>
    <col min="15" max="16384" width="9.42578125" style="162"/>
  </cols>
  <sheetData>
    <row r="1" spans="1:13" s="120" customFormat="1" ht="6" customHeight="1">
      <c r="A1" s="3164"/>
      <c r="B1" s="76"/>
      <c r="C1" s="30"/>
      <c r="D1" s="30"/>
      <c r="E1" s="30"/>
      <c r="F1" s="30"/>
      <c r="G1" s="30"/>
      <c r="H1" s="30"/>
      <c r="I1" s="30"/>
      <c r="J1" s="30"/>
      <c r="K1" s="121"/>
      <c r="L1" s="30"/>
      <c r="M1" s="30"/>
    </row>
    <row r="2" spans="1:13" s="122" customFormat="1" ht="33">
      <c r="A2" s="386"/>
      <c r="B2" s="76"/>
      <c r="C2" s="297" t="s">
        <v>97</v>
      </c>
      <c r="D2" s="160"/>
      <c r="E2" s="160"/>
      <c r="F2" s="160"/>
      <c r="G2" s="160"/>
      <c r="H2" s="160"/>
      <c r="I2" s="160"/>
      <c r="J2" s="160"/>
      <c r="K2" s="171"/>
      <c r="L2" s="160"/>
      <c r="M2" s="30"/>
    </row>
    <row r="3" spans="1:13" s="27" customFormat="1" ht="15.75">
      <c r="A3" s="3165"/>
      <c r="B3" s="3166"/>
      <c r="C3" s="123"/>
      <c r="D3" s="123"/>
      <c r="E3" s="161"/>
      <c r="F3" s="162"/>
      <c r="G3" s="161"/>
      <c r="H3" s="123"/>
      <c r="I3" s="123"/>
      <c r="J3" s="123"/>
      <c r="K3" s="3167"/>
      <c r="L3" s="124"/>
      <c r="M3" s="125"/>
    </row>
    <row r="4" spans="1:13" s="127" customFormat="1" ht="18" hidden="1">
      <c r="A4" s="3168"/>
      <c r="B4" s="3166"/>
      <c r="C4" s="126"/>
      <c r="D4" s="126"/>
      <c r="E4" s="297" t="s">
        <v>5405</v>
      </c>
      <c r="F4" s="51"/>
      <c r="G4" s="51"/>
      <c r="H4" s="51"/>
      <c r="I4" s="51"/>
      <c r="J4" s="51"/>
      <c r="K4" s="180"/>
      <c r="L4" s="51"/>
      <c r="M4" s="51"/>
    </row>
    <row r="5" spans="1:13" ht="15.75" hidden="1" customHeight="1">
      <c r="A5" s="3169"/>
      <c r="C5" s="163"/>
      <c r="D5" s="163"/>
      <c r="E5" s="163"/>
      <c r="F5" s="163"/>
      <c r="G5" s="163"/>
      <c r="H5" s="163"/>
      <c r="I5" s="164"/>
      <c r="J5" s="163"/>
      <c r="K5" s="3171"/>
      <c r="L5" s="163"/>
    </row>
    <row r="6" spans="1:13" s="30" customFormat="1" ht="47.25" hidden="1" customHeight="1">
      <c r="A6" s="223"/>
      <c r="B6" s="844"/>
      <c r="C6" s="1891" t="s">
        <v>5406</v>
      </c>
      <c r="D6" s="3171"/>
      <c r="E6" s="267" t="s">
        <v>4947</v>
      </c>
      <c r="F6" s="267" t="s">
        <v>5407</v>
      </c>
      <c r="G6" s="166" t="s">
        <v>477</v>
      </c>
      <c r="H6" s="166" t="s">
        <v>1234</v>
      </c>
      <c r="I6" s="267" t="s">
        <v>5408</v>
      </c>
      <c r="J6" s="166" t="s">
        <v>5409</v>
      </c>
      <c r="K6" s="447"/>
      <c r="M6" s="608"/>
    </row>
    <row r="7" spans="1:13" s="30" customFormat="1" ht="21.75" hidden="1" customHeight="1">
      <c r="A7" s="223"/>
      <c r="B7" s="844"/>
      <c r="C7" s="3171"/>
      <c r="D7" s="167" t="s">
        <v>4906</v>
      </c>
      <c r="E7" s="168"/>
      <c r="F7" s="166" t="s">
        <v>1934</v>
      </c>
      <c r="G7" s="166" t="s">
        <v>1721</v>
      </c>
      <c r="H7" s="166" t="s">
        <v>3214</v>
      </c>
      <c r="I7" s="166" t="s">
        <v>3337</v>
      </c>
      <c r="J7" s="166" t="s">
        <v>3460</v>
      </c>
      <c r="K7" s="447"/>
      <c r="M7" s="608"/>
    </row>
    <row r="8" spans="1:13" s="30" customFormat="1" ht="17.25" hidden="1" customHeight="1">
      <c r="A8" s="223"/>
      <c r="B8" s="844" t="s">
        <v>5174</v>
      </c>
      <c r="C8" s="178" t="s">
        <v>5410</v>
      </c>
      <c r="D8" s="170" t="s">
        <v>1619</v>
      </c>
      <c r="E8" s="399">
        <v>45476</v>
      </c>
      <c r="F8" s="398">
        <f t="shared" ref="F8:F16" si="0">E8+32</f>
        <v>45508</v>
      </c>
      <c r="G8" s="398">
        <f t="shared" ref="G8:G16" si="1">E8+35</f>
        <v>45511</v>
      </c>
      <c r="H8" s="399">
        <f t="shared" ref="H8:H16" si="2">E8+37</f>
        <v>45513</v>
      </c>
      <c r="I8" s="399">
        <f t="shared" ref="I8:I16" si="3">E8+40</f>
        <v>45516</v>
      </c>
      <c r="J8" s="399">
        <f>E8+42</f>
        <v>45518</v>
      </c>
      <c r="K8" s="447" t="s">
        <v>5411</v>
      </c>
      <c r="M8" s="608"/>
    </row>
    <row r="9" spans="1:13" s="30" customFormat="1" ht="17.25" hidden="1" customHeight="1">
      <c r="A9" s="223"/>
      <c r="B9" s="844" t="s">
        <v>5177</v>
      </c>
      <c r="C9" s="178" t="s">
        <v>5412</v>
      </c>
      <c r="D9" s="170" t="s">
        <v>1622</v>
      </c>
      <c r="E9" s="399">
        <v>45488</v>
      </c>
      <c r="F9" s="398">
        <f t="shared" si="0"/>
        <v>45520</v>
      </c>
      <c r="G9" s="398">
        <f t="shared" si="1"/>
        <v>45523</v>
      </c>
      <c r="H9" s="399">
        <f t="shared" si="2"/>
        <v>45525</v>
      </c>
      <c r="I9" s="399">
        <f t="shared" si="3"/>
        <v>45528</v>
      </c>
      <c r="J9" s="399">
        <f>E9+42</f>
        <v>45530</v>
      </c>
      <c r="K9" s="447" t="s">
        <v>5413</v>
      </c>
      <c r="M9" s="608"/>
    </row>
    <row r="10" spans="1:13" s="30" customFormat="1" ht="17.25" hidden="1" customHeight="1">
      <c r="A10" s="223" t="s">
        <v>5414</v>
      </c>
      <c r="B10" s="844" t="s">
        <v>5181</v>
      </c>
      <c r="C10" s="178" t="s">
        <v>5415</v>
      </c>
      <c r="D10" s="170" t="s">
        <v>1624</v>
      </c>
      <c r="E10" s="399">
        <v>45497</v>
      </c>
      <c r="F10" s="398">
        <f t="shared" si="0"/>
        <v>45529</v>
      </c>
      <c r="G10" s="398">
        <f t="shared" si="1"/>
        <v>45532</v>
      </c>
      <c r="H10" s="399">
        <f t="shared" si="2"/>
        <v>45534</v>
      </c>
      <c r="I10" s="399">
        <f t="shared" si="3"/>
        <v>45537</v>
      </c>
      <c r="J10" s="399">
        <f>E10+42</f>
        <v>45539</v>
      </c>
      <c r="K10" s="447" t="s">
        <v>5416</v>
      </c>
      <c r="M10" s="608"/>
    </row>
    <row r="11" spans="1:13" s="30" customFormat="1" ht="17.25" hidden="1" customHeight="1">
      <c r="A11" s="223" t="s">
        <v>5417</v>
      </c>
      <c r="B11" s="844" t="s">
        <v>5184</v>
      </c>
      <c r="C11" s="178" t="s">
        <v>5418</v>
      </c>
      <c r="D11" s="170" t="s">
        <v>1627</v>
      </c>
      <c r="E11" s="399">
        <v>45500</v>
      </c>
      <c r="F11" s="398">
        <f t="shared" si="0"/>
        <v>45532</v>
      </c>
      <c r="G11" s="398">
        <f t="shared" si="1"/>
        <v>45535</v>
      </c>
      <c r="H11" s="399">
        <f t="shared" si="2"/>
        <v>45537</v>
      </c>
      <c r="I11" s="399">
        <f t="shared" si="3"/>
        <v>45540</v>
      </c>
      <c r="J11" s="399">
        <f>E11+42</f>
        <v>45542</v>
      </c>
      <c r="K11" s="447" t="s">
        <v>5419</v>
      </c>
      <c r="M11" s="608"/>
    </row>
    <row r="12" spans="1:13" s="30" customFormat="1" ht="17.25" hidden="1" customHeight="1">
      <c r="A12" s="223" t="s">
        <v>5420</v>
      </c>
      <c r="B12" s="844" t="s">
        <v>5187</v>
      </c>
      <c r="C12" s="178" t="s">
        <v>5421</v>
      </c>
      <c r="D12" s="170" t="s">
        <v>1633</v>
      </c>
      <c r="E12" s="399">
        <v>45507</v>
      </c>
      <c r="F12" s="1635">
        <f>E12+32</f>
        <v>45539</v>
      </c>
      <c r="G12" s="1635">
        <f>E12+35</f>
        <v>45542</v>
      </c>
      <c r="H12" s="399">
        <f t="shared" si="2"/>
        <v>45544</v>
      </c>
      <c r="I12" s="399">
        <f t="shared" si="3"/>
        <v>45547</v>
      </c>
      <c r="J12" s="399">
        <f>E12+42</f>
        <v>45549</v>
      </c>
      <c r="K12" s="447" t="s">
        <v>5422</v>
      </c>
      <c r="M12" s="608"/>
    </row>
    <row r="13" spans="1:13" s="30" customFormat="1" ht="17.25" hidden="1" customHeight="1">
      <c r="A13" s="223" t="s">
        <v>5423</v>
      </c>
      <c r="B13" s="844" t="s">
        <v>5190</v>
      </c>
      <c r="C13" s="203" t="s">
        <v>1573</v>
      </c>
      <c r="D13" s="169" t="s">
        <v>1636</v>
      </c>
      <c r="E13" s="349">
        <v>45510</v>
      </c>
      <c r="F13" s="348"/>
      <c r="G13" s="348"/>
      <c r="H13" s="349"/>
      <c r="I13" s="349"/>
      <c r="J13" s="349"/>
      <c r="K13" s="447" t="s">
        <v>5424</v>
      </c>
      <c r="M13" s="608"/>
    </row>
    <row r="14" spans="1:13" s="30" customFormat="1" ht="17.25" hidden="1" customHeight="1">
      <c r="A14" s="223" t="s">
        <v>5425</v>
      </c>
      <c r="B14" s="844" t="s">
        <v>5194</v>
      </c>
      <c r="C14" s="350" t="s">
        <v>5426</v>
      </c>
      <c r="D14" s="169" t="s">
        <v>1638</v>
      </c>
      <c r="E14" s="352">
        <v>45517</v>
      </c>
      <c r="F14" s="351">
        <f t="shared" si="0"/>
        <v>45549</v>
      </c>
      <c r="G14" s="1635">
        <f t="shared" si="1"/>
        <v>45552</v>
      </c>
      <c r="H14" s="1636">
        <f t="shared" si="2"/>
        <v>45554</v>
      </c>
      <c r="I14" s="1636">
        <f t="shared" si="3"/>
        <v>45557</v>
      </c>
      <c r="J14" s="352">
        <f>E14+42</f>
        <v>45559</v>
      </c>
      <c r="K14" s="447" t="s">
        <v>5427</v>
      </c>
      <c r="M14" s="608"/>
    </row>
    <row r="15" spans="1:13" s="30" customFormat="1" ht="17.25" hidden="1" customHeight="1">
      <c r="A15" s="223" t="s">
        <v>5428</v>
      </c>
      <c r="B15" s="844" t="s">
        <v>5197</v>
      </c>
      <c r="C15" s="203" t="s">
        <v>3150</v>
      </c>
      <c r="D15" s="169" t="s">
        <v>1642</v>
      </c>
      <c r="E15" s="349">
        <v>45524</v>
      </c>
      <c r="F15" s="348"/>
      <c r="G15" s="348"/>
      <c r="H15" s="349"/>
      <c r="I15" s="1646"/>
      <c r="J15" s="349"/>
      <c r="K15" s="447" t="s">
        <v>5429</v>
      </c>
      <c r="M15" s="608"/>
    </row>
    <row r="16" spans="1:13" s="30" customFormat="1" ht="17.25" hidden="1" customHeight="1">
      <c r="A16" s="223" t="s">
        <v>5430</v>
      </c>
      <c r="B16" s="844" t="s">
        <v>5201</v>
      </c>
      <c r="C16" s="350" t="s">
        <v>5431</v>
      </c>
      <c r="D16" s="169" t="s">
        <v>1645</v>
      </c>
      <c r="E16" s="352">
        <v>45533</v>
      </c>
      <c r="F16" s="351">
        <f t="shared" si="0"/>
        <v>45565</v>
      </c>
      <c r="G16" s="351">
        <f t="shared" si="1"/>
        <v>45568</v>
      </c>
      <c r="H16" s="352">
        <f t="shared" si="2"/>
        <v>45570</v>
      </c>
      <c r="I16" s="1645">
        <f t="shared" si="3"/>
        <v>45573</v>
      </c>
      <c r="J16" s="352">
        <f>E16+42</f>
        <v>45575</v>
      </c>
      <c r="K16" s="447" t="s">
        <v>5432</v>
      </c>
      <c r="M16" s="608"/>
    </row>
    <row r="17" spans="1:13" s="30" customFormat="1" ht="17.25" hidden="1" customHeight="1">
      <c r="A17" s="223" t="s">
        <v>5433</v>
      </c>
      <c r="B17" s="844" t="s">
        <v>5204</v>
      </c>
      <c r="C17" s="264" t="s">
        <v>1573</v>
      </c>
      <c r="D17" s="170" t="s">
        <v>1647</v>
      </c>
      <c r="E17" s="349">
        <v>45553</v>
      </c>
      <c r="F17" s="348">
        <f>E17+32</f>
        <v>45585</v>
      </c>
      <c r="G17" s="348">
        <f>E17+35</f>
        <v>45588</v>
      </c>
      <c r="H17" s="349">
        <f>E17+37</f>
        <v>45590</v>
      </c>
      <c r="I17" s="349">
        <f>E17+40</f>
        <v>45593</v>
      </c>
      <c r="J17" s="349">
        <f>E17+42</f>
        <v>45595</v>
      </c>
      <c r="K17" s="447" t="s">
        <v>5434</v>
      </c>
      <c r="M17" s="608"/>
    </row>
    <row r="18" spans="1:13" s="30" customFormat="1" ht="17.25" hidden="1" customHeight="1">
      <c r="A18" s="223"/>
      <c r="B18" s="844" t="s">
        <v>5208</v>
      </c>
      <c r="C18" s="178" t="s">
        <v>5435</v>
      </c>
      <c r="D18" s="170" t="s">
        <v>1649</v>
      </c>
      <c r="E18" s="399">
        <v>45545</v>
      </c>
      <c r="F18" s="1185">
        <f t="shared" ref="F18:F30" si="4">E18+33</f>
        <v>45578</v>
      </c>
      <c r="G18" s="1185">
        <f t="shared" ref="G18:G30" si="5">E18+36</f>
        <v>45581</v>
      </c>
      <c r="H18" s="1186">
        <f t="shared" ref="H18:H30" si="6">E18+40</f>
        <v>45585</v>
      </c>
      <c r="I18" s="1186">
        <f t="shared" ref="I18:I30" si="7">E18+45</f>
        <v>45590</v>
      </c>
      <c r="J18" s="399">
        <f t="shared" ref="J18:J23" si="8">E18+50</f>
        <v>45595</v>
      </c>
      <c r="K18" s="447" t="s">
        <v>5436</v>
      </c>
      <c r="M18" s="608"/>
    </row>
    <row r="19" spans="1:13" s="30" customFormat="1" ht="17.25" hidden="1" customHeight="1">
      <c r="A19" s="223"/>
      <c r="B19" s="844" t="s">
        <v>5214</v>
      </c>
      <c r="C19" s="178" t="s">
        <v>5437</v>
      </c>
      <c r="D19" s="170" t="s">
        <v>1653</v>
      </c>
      <c r="E19" s="399">
        <v>45552</v>
      </c>
      <c r="F19" s="1185">
        <f>E19+33</f>
        <v>45585</v>
      </c>
      <c r="G19" s="398">
        <f t="shared" si="5"/>
        <v>45588</v>
      </c>
      <c r="H19" s="1186">
        <f t="shared" si="6"/>
        <v>45592</v>
      </c>
      <c r="I19" s="399">
        <f t="shared" si="7"/>
        <v>45597</v>
      </c>
      <c r="J19" s="399">
        <f t="shared" si="8"/>
        <v>45602</v>
      </c>
      <c r="K19" s="447" t="s">
        <v>5438</v>
      </c>
      <c r="M19" s="608"/>
    </row>
    <row r="20" spans="1:13" s="30" customFormat="1" ht="17.25" hidden="1" customHeight="1">
      <c r="A20" s="223"/>
      <c r="B20" s="844" t="s">
        <v>5216</v>
      </c>
      <c r="C20" s="178" t="s">
        <v>5439</v>
      </c>
      <c r="D20" s="170" t="s">
        <v>1657</v>
      </c>
      <c r="E20" s="399">
        <v>45574</v>
      </c>
      <c r="F20" s="398">
        <f>E20+33</f>
        <v>45607</v>
      </c>
      <c r="G20" s="398">
        <f>E20+39</f>
        <v>45613</v>
      </c>
      <c r="H20" s="1186">
        <f t="shared" si="6"/>
        <v>45614</v>
      </c>
      <c r="I20" s="399">
        <f t="shared" si="7"/>
        <v>45619</v>
      </c>
      <c r="J20" s="399">
        <f t="shared" si="8"/>
        <v>45624</v>
      </c>
      <c r="K20" s="447" t="s">
        <v>5440</v>
      </c>
      <c r="M20" s="608"/>
    </row>
    <row r="21" spans="1:13" s="30" customFormat="1" ht="17.25" hidden="1" customHeight="1">
      <c r="A21" s="223"/>
      <c r="B21" s="844" t="s">
        <v>5218</v>
      </c>
      <c r="C21" s="350" t="s">
        <v>5441</v>
      </c>
      <c r="D21" s="169" t="s">
        <v>1661</v>
      </c>
      <c r="E21" s="352">
        <v>45568</v>
      </c>
      <c r="F21" s="351">
        <f t="shared" si="4"/>
        <v>45601</v>
      </c>
      <c r="G21" s="351">
        <f>E21+39</f>
        <v>45607</v>
      </c>
      <c r="H21" s="352">
        <f t="shared" si="6"/>
        <v>45608</v>
      </c>
      <c r="I21" s="352">
        <f t="shared" si="7"/>
        <v>45613</v>
      </c>
      <c r="J21" s="352">
        <f t="shared" si="8"/>
        <v>45618</v>
      </c>
      <c r="K21" s="447" t="s">
        <v>5442</v>
      </c>
      <c r="M21" s="608"/>
    </row>
    <row r="22" spans="1:13" s="30" customFormat="1" ht="17.25" hidden="1" customHeight="1">
      <c r="A22" s="223"/>
      <c r="B22" s="844" t="s">
        <v>5220</v>
      </c>
      <c r="C22" s="350" t="s">
        <v>5410</v>
      </c>
      <c r="D22" s="169" t="s">
        <v>1666</v>
      </c>
      <c r="E22" s="352">
        <v>45576</v>
      </c>
      <c r="F22" s="351">
        <f t="shared" si="4"/>
        <v>45609</v>
      </c>
      <c r="G22" s="351">
        <f>E22+36</f>
        <v>45612</v>
      </c>
      <c r="H22" s="352">
        <f t="shared" si="6"/>
        <v>45616</v>
      </c>
      <c r="I22" s="352">
        <f t="shared" si="7"/>
        <v>45621</v>
      </c>
      <c r="J22" s="352">
        <f t="shared" si="8"/>
        <v>45626</v>
      </c>
      <c r="K22" s="447" t="s">
        <v>5443</v>
      </c>
      <c r="M22" s="608"/>
    </row>
    <row r="23" spans="1:13" s="30" customFormat="1" ht="17.25" hidden="1" customHeight="1">
      <c r="A23" s="223"/>
      <c r="B23" s="844" t="s">
        <v>5222</v>
      </c>
      <c r="C23" s="350" t="s">
        <v>5412</v>
      </c>
      <c r="D23" s="169" t="s">
        <v>1670</v>
      </c>
      <c r="E23" s="505">
        <v>45581</v>
      </c>
      <c r="F23" s="351">
        <f t="shared" si="4"/>
        <v>45614</v>
      </c>
      <c r="G23" s="351">
        <f t="shared" si="5"/>
        <v>45617</v>
      </c>
      <c r="H23" s="352">
        <f t="shared" si="6"/>
        <v>45621</v>
      </c>
      <c r="I23" s="352">
        <f t="shared" si="7"/>
        <v>45626</v>
      </c>
      <c r="J23" s="352">
        <f t="shared" si="8"/>
        <v>45631</v>
      </c>
      <c r="K23" s="447" t="s">
        <v>5444</v>
      </c>
      <c r="M23" s="608"/>
    </row>
    <row r="24" spans="1:13" s="30" customFormat="1" ht="17.25" hidden="1" customHeight="1">
      <c r="A24" s="223"/>
      <c r="B24" s="844" t="s">
        <v>5225</v>
      </c>
      <c r="C24" s="203" t="s">
        <v>1573</v>
      </c>
      <c r="D24" s="169" t="s">
        <v>1674</v>
      </c>
      <c r="E24" s="349">
        <v>45587</v>
      </c>
      <c r="F24" s="348"/>
      <c r="G24" s="348"/>
      <c r="H24" s="349"/>
      <c r="I24" s="349"/>
      <c r="J24" s="349"/>
      <c r="K24" s="447" t="s">
        <v>5445</v>
      </c>
      <c r="M24" s="608"/>
    </row>
    <row r="25" spans="1:13" s="30" customFormat="1" ht="17.25" hidden="1" customHeight="1">
      <c r="A25" s="223"/>
      <c r="B25" s="844" t="s">
        <v>5229</v>
      </c>
      <c r="C25" s="350" t="s">
        <v>5418</v>
      </c>
      <c r="D25" s="169" t="s">
        <v>1677</v>
      </c>
      <c r="E25" s="352">
        <v>45594</v>
      </c>
      <c r="F25" s="1185">
        <f t="shared" si="4"/>
        <v>45627</v>
      </c>
      <c r="G25" s="351">
        <f t="shared" si="5"/>
        <v>45630</v>
      </c>
      <c r="H25" s="1186">
        <f t="shared" si="6"/>
        <v>45634</v>
      </c>
      <c r="I25" s="352">
        <f t="shared" si="7"/>
        <v>45639</v>
      </c>
      <c r="J25" s="352">
        <f t="shared" ref="J25:J39" si="9">E25+50</f>
        <v>45644</v>
      </c>
      <c r="K25" s="447" t="s">
        <v>5446</v>
      </c>
      <c r="M25" s="608"/>
    </row>
    <row r="26" spans="1:13" s="30" customFormat="1" ht="17.25" hidden="1" customHeight="1">
      <c r="A26" s="223" t="s">
        <v>5417</v>
      </c>
      <c r="B26" s="844" t="s">
        <v>5232</v>
      </c>
      <c r="C26" s="178" t="s">
        <v>5447</v>
      </c>
      <c r="D26" s="170" t="s">
        <v>1679</v>
      </c>
      <c r="E26" s="399">
        <v>45601</v>
      </c>
      <c r="F26" s="398">
        <f t="shared" si="4"/>
        <v>45634</v>
      </c>
      <c r="G26" s="398">
        <f t="shared" si="5"/>
        <v>45637</v>
      </c>
      <c r="H26" s="399">
        <f t="shared" si="6"/>
        <v>45641</v>
      </c>
      <c r="I26" s="399">
        <f t="shared" si="7"/>
        <v>45646</v>
      </c>
      <c r="J26" s="399">
        <f t="shared" si="9"/>
        <v>45651</v>
      </c>
      <c r="K26" s="447" t="s">
        <v>5448</v>
      </c>
      <c r="M26" s="608"/>
    </row>
    <row r="27" spans="1:13" s="30" customFormat="1" ht="16.5" hidden="1" customHeight="1">
      <c r="A27" s="223"/>
      <c r="B27" s="844" t="s">
        <v>5235</v>
      </c>
      <c r="C27" s="178" t="s">
        <v>5449</v>
      </c>
      <c r="D27" s="170" t="s">
        <v>1683</v>
      </c>
      <c r="E27" s="399">
        <v>45608</v>
      </c>
      <c r="F27" s="398">
        <f t="shared" si="4"/>
        <v>45641</v>
      </c>
      <c r="G27" s="398">
        <f t="shared" si="5"/>
        <v>45644</v>
      </c>
      <c r="H27" s="399">
        <f t="shared" si="6"/>
        <v>45648</v>
      </c>
      <c r="I27" s="399">
        <f t="shared" si="7"/>
        <v>45653</v>
      </c>
      <c r="J27" s="399">
        <f t="shared" si="9"/>
        <v>45658</v>
      </c>
      <c r="K27" s="447" t="s">
        <v>5450</v>
      </c>
      <c r="M27" s="608"/>
    </row>
    <row r="28" spans="1:13" s="30" customFormat="1" ht="17.25" hidden="1" customHeight="1">
      <c r="A28" s="223"/>
      <c r="B28" s="844" t="s">
        <v>5238</v>
      </c>
      <c r="C28" s="178" t="s">
        <v>5451</v>
      </c>
      <c r="D28" s="170" t="s">
        <v>1686</v>
      </c>
      <c r="E28" s="399">
        <v>45615</v>
      </c>
      <c r="F28" s="1635">
        <f t="shared" si="4"/>
        <v>45648</v>
      </c>
      <c r="G28" s="398">
        <f t="shared" si="5"/>
        <v>45651</v>
      </c>
      <c r="H28" s="1636">
        <f t="shared" si="6"/>
        <v>45655</v>
      </c>
      <c r="I28" s="399">
        <f t="shared" si="7"/>
        <v>45660</v>
      </c>
      <c r="J28" s="349">
        <f t="shared" si="9"/>
        <v>45665</v>
      </c>
      <c r="K28" s="447" t="s">
        <v>5452</v>
      </c>
      <c r="M28" s="608"/>
    </row>
    <row r="29" spans="1:13" s="30" customFormat="1" ht="17.25" hidden="1" customHeight="1">
      <c r="A29" s="223" t="s">
        <v>5425</v>
      </c>
      <c r="B29" s="844" t="s">
        <v>5241</v>
      </c>
      <c r="C29" s="178" t="s">
        <v>5453</v>
      </c>
      <c r="D29" s="170" t="s">
        <v>1689</v>
      </c>
      <c r="E29" s="399">
        <v>45622</v>
      </c>
      <c r="F29" s="1635">
        <f t="shared" si="4"/>
        <v>45655</v>
      </c>
      <c r="G29" s="398">
        <f t="shared" si="5"/>
        <v>45658</v>
      </c>
      <c r="H29" s="1636">
        <f t="shared" si="6"/>
        <v>45662</v>
      </c>
      <c r="I29" s="399">
        <f t="shared" si="7"/>
        <v>45667</v>
      </c>
      <c r="J29" s="349">
        <f t="shared" si="9"/>
        <v>45672</v>
      </c>
      <c r="K29" s="447" t="s">
        <v>5454</v>
      </c>
      <c r="M29" s="608"/>
    </row>
    <row r="30" spans="1:13" s="30" customFormat="1" ht="17.25" hidden="1" customHeight="1">
      <c r="A30" s="223"/>
      <c r="B30" s="844" t="s">
        <v>5243</v>
      </c>
      <c r="C30" s="350" t="s">
        <v>5455</v>
      </c>
      <c r="D30" s="169" t="s">
        <v>1692</v>
      </c>
      <c r="E30" s="352">
        <f t="shared" ref="E30:E37" si="10">E29+7</f>
        <v>45629</v>
      </c>
      <c r="F30" s="1635">
        <f t="shared" si="4"/>
        <v>45662</v>
      </c>
      <c r="G30" s="351">
        <f t="shared" si="5"/>
        <v>45665</v>
      </c>
      <c r="H30" s="1636">
        <f t="shared" si="6"/>
        <v>45669</v>
      </c>
      <c r="I30" s="352">
        <f t="shared" si="7"/>
        <v>45674</v>
      </c>
      <c r="J30" s="349">
        <f t="shared" si="9"/>
        <v>45679</v>
      </c>
      <c r="K30" s="447" t="s">
        <v>5456</v>
      </c>
      <c r="M30" s="608"/>
    </row>
    <row r="31" spans="1:13" s="30" customFormat="1" ht="17.25" hidden="1" customHeight="1">
      <c r="A31" s="223" t="s">
        <v>5457</v>
      </c>
      <c r="B31" s="844" t="s">
        <v>5246</v>
      </c>
      <c r="C31" s="350" t="s">
        <v>5458</v>
      </c>
      <c r="D31" s="169" t="s">
        <v>1694</v>
      </c>
      <c r="E31" s="352">
        <f t="shared" si="10"/>
        <v>45636</v>
      </c>
      <c r="F31" s="351">
        <f t="shared" ref="F31:F34" si="11">E31+33</f>
        <v>45669</v>
      </c>
      <c r="G31" s="351">
        <f t="shared" ref="G31:G34" si="12">E31+36</f>
        <v>45672</v>
      </c>
      <c r="H31" s="352">
        <f t="shared" ref="H31:H34" si="13">E31+40</f>
        <v>45676</v>
      </c>
      <c r="I31" s="352">
        <f t="shared" ref="I31:I34" si="14">E31+45</f>
        <v>45681</v>
      </c>
      <c r="J31" s="349">
        <f t="shared" si="9"/>
        <v>45686</v>
      </c>
      <c r="K31" s="447" t="s">
        <v>5459</v>
      </c>
      <c r="M31" s="608"/>
    </row>
    <row r="32" spans="1:13" s="30" customFormat="1" ht="17.25" hidden="1" customHeight="1">
      <c r="A32" s="223"/>
      <c r="B32" s="844" t="s">
        <v>5249</v>
      </c>
      <c r="C32" s="350" t="s">
        <v>5435</v>
      </c>
      <c r="D32" s="169" t="s">
        <v>1696</v>
      </c>
      <c r="E32" s="352">
        <f t="shared" si="10"/>
        <v>45643</v>
      </c>
      <c r="F32" s="351">
        <f t="shared" si="11"/>
        <v>45676</v>
      </c>
      <c r="G32" s="351">
        <f t="shared" si="12"/>
        <v>45679</v>
      </c>
      <c r="H32" s="352">
        <f t="shared" si="13"/>
        <v>45683</v>
      </c>
      <c r="I32" s="352">
        <f t="shared" si="14"/>
        <v>45688</v>
      </c>
      <c r="J32" s="349">
        <f t="shared" si="9"/>
        <v>45693</v>
      </c>
      <c r="K32" s="447" t="s">
        <v>5460</v>
      </c>
      <c r="M32" s="608"/>
    </row>
    <row r="33" spans="1:13" s="30" customFormat="1" ht="17.25" hidden="1" customHeight="1">
      <c r="A33" s="223" t="s">
        <v>5461</v>
      </c>
      <c r="B33" s="844" t="s">
        <v>5252</v>
      </c>
      <c r="C33" s="350" t="s">
        <v>5462</v>
      </c>
      <c r="D33" s="169" t="s">
        <v>1698</v>
      </c>
      <c r="E33" s="352">
        <f t="shared" si="10"/>
        <v>45650</v>
      </c>
      <c r="F33" s="351">
        <f t="shared" si="11"/>
        <v>45683</v>
      </c>
      <c r="G33" s="351">
        <f t="shared" si="12"/>
        <v>45686</v>
      </c>
      <c r="H33" s="352">
        <f t="shared" si="13"/>
        <v>45690</v>
      </c>
      <c r="I33" s="352">
        <f t="shared" si="14"/>
        <v>45695</v>
      </c>
      <c r="J33" s="349">
        <f t="shared" si="9"/>
        <v>45700</v>
      </c>
      <c r="K33" s="447" t="s">
        <v>5463</v>
      </c>
      <c r="M33" s="608"/>
    </row>
    <row r="34" spans="1:13" s="30" customFormat="1" ht="17.25" hidden="1" customHeight="1">
      <c r="A34" s="223"/>
      <c r="B34" s="844" t="s">
        <v>5464</v>
      </c>
      <c r="C34" s="350" t="s">
        <v>5439</v>
      </c>
      <c r="D34" s="169" t="s">
        <v>1700</v>
      </c>
      <c r="E34" s="352">
        <f t="shared" si="10"/>
        <v>45657</v>
      </c>
      <c r="F34" s="351">
        <f t="shared" si="11"/>
        <v>45690</v>
      </c>
      <c r="G34" s="351">
        <f t="shared" si="12"/>
        <v>45693</v>
      </c>
      <c r="H34" s="352">
        <f t="shared" si="13"/>
        <v>45697</v>
      </c>
      <c r="I34" s="352">
        <f t="shared" si="14"/>
        <v>45702</v>
      </c>
      <c r="J34" s="349">
        <f t="shared" si="9"/>
        <v>45707</v>
      </c>
      <c r="K34" s="447" t="s">
        <v>5465</v>
      </c>
      <c r="M34" s="608"/>
    </row>
    <row r="35" spans="1:13" s="30" customFormat="1" ht="17.25" hidden="1" customHeight="1">
      <c r="A35" s="223"/>
      <c r="B35" s="844" t="s">
        <v>5258</v>
      </c>
      <c r="C35" s="178" t="s">
        <v>5441</v>
      </c>
      <c r="D35" s="170" t="s">
        <v>1702</v>
      </c>
      <c r="E35" s="399">
        <f t="shared" si="10"/>
        <v>45664</v>
      </c>
      <c r="F35" s="398">
        <f>E35+33</f>
        <v>45697</v>
      </c>
      <c r="G35" s="398">
        <f>E35+36</f>
        <v>45700</v>
      </c>
      <c r="H35" s="399">
        <f>E35+40</f>
        <v>45704</v>
      </c>
      <c r="I35" s="399">
        <f>E35+45</f>
        <v>45709</v>
      </c>
      <c r="J35" s="349">
        <f t="shared" si="9"/>
        <v>45714</v>
      </c>
      <c r="K35" s="447" t="s">
        <v>5466</v>
      </c>
      <c r="M35" s="608"/>
    </row>
    <row r="36" spans="1:13" s="30" customFormat="1" ht="17.25" hidden="1" customHeight="1">
      <c r="A36" s="223"/>
      <c r="B36" s="844" t="s">
        <v>5261</v>
      </c>
      <c r="C36" s="178" t="s">
        <v>5410</v>
      </c>
      <c r="D36" s="170" t="s">
        <v>1706</v>
      </c>
      <c r="E36" s="399">
        <f t="shared" si="10"/>
        <v>45671</v>
      </c>
      <c r="F36" s="398">
        <f>E36+33</f>
        <v>45704</v>
      </c>
      <c r="G36" s="398">
        <f>E36+36</f>
        <v>45707</v>
      </c>
      <c r="H36" s="399">
        <f>E36+40</f>
        <v>45711</v>
      </c>
      <c r="I36" s="399">
        <f>E36+45</f>
        <v>45716</v>
      </c>
      <c r="J36" s="349">
        <f t="shared" si="9"/>
        <v>45721</v>
      </c>
      <c r="K36" s="447" t="s">
        <v>5467</v>
      </c>
      <c r="M36" s="608"/>
    </row>
    <row r="37" spans="1:13" s="30" customFormat="1" ht="17.25" hidden="1" customHeight="1">
      <c r="A37" s="223"/>
      <c r="B37" s="844" t="s">
        <v>5264</v>
      </c>
      <c r="C37" s="178" t="s">
        <v>5412</v>
      </c>
      <c r="D37" s="170" t="s">
        <v>1710</v>
      </c>
      <c r="E37" s="399">
        <f t="shared" si="10"/>
        <v>45678</v>
      </c>
      <c r="F37" s="398">
        <f>E37+33</f>
        <v>45711</v>
      </c>
      <c r="G37" s="398">
        <f>E37+36</f>
        <v>45714</v>
      </c>
      <c r="H37" s="399">
        <f>E37+40</f>
        <v>45718</v>
      </c>
      <c r="I37" s="399">
        <f>E37+45</f>
        <v>45723</v>
      </c>
      <c r="J37" s="399">
        <f t="shared" si="9"/>
        <v>45728</v>
      </c>
      <c r="K37" s="447" t="s">
        <v>5468</v>
      </c>
      <c r="M37" s="608"/>
    </row>
    <row r="38" spans="1:13" s="30" customFormat="1" ht="17.25" hidden="1" customHeight="1">
      <c r="A38" s="223"/>
      <c r="B38" s="844" t="s">
        <v>4949</v>
      </c>
      <c r="C38" s="264" t="s">
        <v>1573</v>
      </c>
      <c r="D38" s="170" t="s">
        <v>1713</v>
      </c>
      <c r="E38" s="349">
        <v>45685</v>
      </c>
      <c r="F38" s="348"/>
      <c r="G38" s="348"/>
      <c r="H38" s="349"/>
      <c r="I38" s="349"/>
      <c r="J38" s="349">
        <f t="shared" si="9"/>
        <v>45735</v>
      </c>
      <c r="K38" s="447" t="s">
        <v>5469</v>
      </c>
      <c r="M38" s="608"/>
    </row>
    <row r="39" spans="1:13" s="30" customFormat="1" ht="17.25" hidden="1" customHeight="1">
      <c r="A39" s="223"/>
      <c r="B39" s="844" t="s">
        <v>5267</v>
      </c>
      <c r="C39" s="350" t="s">
        <v>5418</v>
      </c>
      <c r="D39" s="169" t="s">
        <v>2153</v>
      </c>
      <c r="E39" s="351">
        <v>45699</v>
      </c>
      <c r="F39" s="351">
        <f>E39+33</f>
        <v>45732</v>
      </c>
      <c r="G39" s="351">
        <f>E39+36</f>
        <v>45735</v>
      </c>
      <c r="H39" s="351">
        <f>E39+40</f>
        <v>45739</v>
      </c>
      <c r="I39" s="351">
        <f>E39+45</f>
        <v>45744</v>
      </c>
      <c r="J39" s="352">
        <f t="shared" si="9"/>
        <v>45749</v>
      </c>
      <c r="K39" s="447" t="s">
        <v>5470</v>
      </c>
      <c r="M39" s="608"/>
    </row>
    <row r="40" spans="1:13" s="30" customFormat="1" ht="17.25" hidden="1" customHeight="1">
      <c r="A40" s="223"/>
      <c r="B40" s="844"/>
      <c r="C40" s="1889"/>
      <c r="D40" s="1890"/>
      <c r="E40" s="186"/>
      <c r="F40" s="187"/>
      <c r="G40" s="187"/>
      <c r="H40" s="186"/>
      <c r="I40" s="186"/>
      <c r="J40" s="186"/>
      <c r="K40" s="447"/>
      <c r="M40" s="608"/>
    </row>
    <row r="41" spans="1:13" s="30" customFormat="1" ht="17.25" hidden="1" customHeight="1">
      <c r="A41" s="223"/>
      <c r="B41" s="844"/>
      <c r="C41" s="1889"/>
      <c r="D41" s="1890"/>
      <c r="E41" s="186"/>
      <c r="F41" s="187"/>
      <c r="G41" s="187"/>
      <c r="H41" s="186"/>
      <c r="I41" s="186"/>
      <c r="J41" s="186"/>
      <c r="K41" s="447"/>
      <c r="M41" s="608"/>
    </row>
    <row r="42" spans="1:13" s="30" customFormat="1" ht="17.25" customHeight="1">
      <c r="A42" s="223"/>
      <c r="B42" s="844"/>
      <c r="C42" s="31" t="s">
        <v>5471</v>
      </c>
      <c r="D42" s="1890"/>
      <c r="E42" s="297" t="s">
        <v>5472</v>
      </c>
      <c r="F42" s="187"/>
      <c r="G42" s="187"/>
      <c r="H42" s="186"/>
      <c r="I42" s="186"/>
      <c r="J42" s="186"/>
      <c r="K42" s="447"/>
      <c r="M42" s="608"/>
    </row>
    <row r="43" spans="1:13" s="30" customFormat="1" ht="17.25" customHeight="1">
      <c r="A43" s="223"/>
      <c r="B43" s="844"/>
      <c r="C43" s="1889"/>
      <c r="D43" s="1890"/>
      <c r="E43" s="186"/>
      <c r="F43" s="187"/>
      <c r="G43" s="187"/>
      <c r="H43" s="186"/>
      <c r="I43" s="186"/>
      <c r="J43" s="186"/>
      <c r="K43" s="447"/>
      <c r="M43" s="608"/>
    </row>
    <row r="44" spans="1:13" s="30" customFormat="1" ht="41.25" hidden="1" customHeight="1">
      <c r="A44" s="223"/>
      <c r="B44" s="844"/>
      <c r="C44" s="1891" t="s">
        <v>5206</v>
      </c>
      <c r="D44" s="3171"/>
      <c r="E44" s="267" t="s">
        <v>4947</v>
      </c>
      <c r="F44" s="504" t="s">
        <v>994</v>
      </c>
      <c r="G44" s="166" t="s">
        <v>327</v>
      </c>
      <c r="H44" s="166" t="s">
        <v>1000</v>
      </c>
      <c r="I44" s="186"/>
      <c r="K44" s="447"/>
      <c r="M44" s="608"/>
    </row>
    <row r="45" spans="1:13" s="30" customFormat="1" ht="17.25" hidden="1" customHeight="1">
      <c r="A45" s="223"/>
      <c r="B45" s="844"/>
      <c r="C45" s="3171"/>
      <c r="D45" s="167" t="s">
        <v>4906</v>
      </c>
      <c r="E45" s="168"/>
      <c r="F45" s="166" t="s">
        <v>3696</v>
      </c>
      <c r="G45" s="166" t="s">
        <v>3632</v>
      </c>
      <c r="H45" s="166" t="s">
        <v>3335</v>
      </c>
      <c r="I45" s="186"/>
      <c r="J45" s="293" t="s">
        <v>1421</v>
      </c>
      <c r="K45" s="447"/>
      <c r="M45" s="608"/>
    </row>
    <row r="46" spans="1:13" s="30" customFormat="1" ht="17.25" hidden="1" customHeight="1">
      <c r="A46" s="223" t="s">
        <v>5473</v>
      </c>
      <c r="B46" s="844" t="s">
        <v>5270</v>
      </c>
      <c r="C46" s="203" t="s">
        <v>1573</v>
      </c>
      <c r="D46" s="169" t="s">
        <v>5474</v>
      </c>
      <c r="E46" s="348">
        <v>45699</v>
      </c>
      <c r="F46" s="348"/>
      <c r="G46" s="348"/>
      <c r="H46" s="348"/>
      <c r="I46" s="186"/>
      <c r="J46" s="293">
        <v>45699</v>
      </c>
      <c r="K46" s="447"/>
      <c r="M46" s="608"/>
    </row>
    <row r="47" spans="1:13" s="30" customFormat="1" ht="17.25" hidden="1" customHeight="1">
      <c r="A47" s="223" t="s">
        <v>5475</v>
      </c>
      <c r="B47" s="844" t="s">
        <v>5273</v>
      </c>
      <c r="C47" s="350" t="s">
        <v>1758</v>
      </c>
      <c r="D47" s="169" t="s">
        <v>5476</v>
      </c>
      <c r="E47" s="351">
        <v>45708</v>
      </c>
      <c r="F47" s="351">
        <f t="shared" ref="F47:F55" si="15">E47+31</f>
        <v>45739</v>
      </c>
      <c r="G47" s="351">
        <f t="shared" ref="G47:G54" si="16">E47+35</f>
        <v>45743</v>
      </c>
      <c r="H47" s="351">
        <f t="shared" ref="H47:H54" si="17">E47+38</f>
        <v>45746</v>
      </c>
      <c r="I47" s="186"/>
      <c r="J47" s="293">
        <v>45706</v>
      </c>
      <c r="K47" s="447"/>
      <c r="M47" s="608"/>
    </row>
    <row r="48" spans="1:13" s="30" customFormat="1" ht="17.25" hidden="1" customHeight="1">
      <c r="A48" s="223" t="s">
        <v>5477</v>
      </c>
      <c r="B48" s="844" t="s">
        <v>5276</v>
      </c>
      <c r="C48" s="350" t="s">
        <v>5478</v>
      </c>
      <c r="D48" s="169" t="s">
        <v>5479</v>
      </c>
      <c r="E48" s="351">
        <v>45716</v>
      </c>
      <c r="F48" s="351">
        <f t="shared" si="15"/>
        <v>45747</v>
      </c>
      <c r="G48" s="351">
        <f t="shared" si="16"/>
        <v>45751</v>
      </c>
      <c r="H48" s="351">
        <f t="shared" si="17"/>
        <v>45754</v>
      </c>
      <c r="I48" s="186"/>
      <c r="J48" s="293">
        <v>45713</v>
      </c>
      <c r="K48" s="447"/>
      <c r="M48" s="608"/>
    </row>
    <row r="49" spans="1:13" s="30" customFormat="1" ht="17.25" hidden="1" customHeight="1">
      <c r="A49" s="223" t="s">
        <v>5480</v>
      </c>
      <c r="B49" s="844" t="s">
        <v>5279</v>
      </c>
      <c r="C49" s="178" t="s">
        <v>5481</v>
      </c>
      <c r="D49" s="170" t="s">
        <v>5482</v>
      </c>
      <c r="E49" s="398">
        <v>45720</v>
      </c>
      <c r="F49" s="398">
        <f t="shared" si="15"/>
        <v>45751</v>
      </c>
      <c r="G49" s="398">
        <f t="shared" si="16"/>
        <v>45755</v>
      </c>
      <c r="H49" s="398">
        <f t="shared" si="17"/>
        <v>45758</v>
      </c>
      <c r="I49" s="186"/>
      <c r="J49" s="293">
        <v>45720</v>
      </c>
      <c r="K49" s="447"/>
      <c r="M49" s="608"/>
    </row>
    <row r="50" spans="1:13" s="30" customFormat="1" ht="17.25" hidden="1" customHeight="1">
      <c r="A50" s="223" t="s">
        <v>5483</v>
      </c>
      <c r="B50" s="844" t="s">
        <v>5282</v>
      </c>
      <c r="C50" s="178" t="s">
        <v>3360</v>
      </c>
      <c r="D50" s="170" t="s">
        <v>5484</v>
      </c>
      <c r="E50" s="398">
        <v>45727</v>
      </c>
      <c r="F50" s="398">
        <f t="shared" si="15"/>
        <v>45758</v>
      </c>
      <c r="G50" s="398">
        <f t="shared" si="16"/>
        <v>45762</v>
      </c>
      <c r="H50" s="398">
        <f t="shared" si="17"/>
        <v>45765</v>
      </c>
      <c r="I50" s="186"/>
      <c r="J50" s="293">
        <v>45727</v>
      </c>
      <c r="K50" s="447"/>
      <c r="M50" s="608"/>
    </row>
    <row r="51" spans="1:13" s="30" customFormat="1" ht="17.25" hidden="1" customHeight="1">
      <c r="A51" s="223" t="s">
        <v>5485</v>
      </c>
      <c r="B51" s="844" t="s">
        <v>5285</v>
      </c>
      <c r="C51" s="264" t="s">
        <v>1573</v>
      </c>
      <c r="D51" s="170" t="s">
        <v>5486</v>
      </c>
      <c r="E51" s="348">
        <v>45734</v>
      </c>
      <c r="F51" s="348"/>
      <c r="G51" s="348"/>
      <c r="H51" s="348"/>
      <c r="I51" s="186"/>
      <c r="J51" s="293">
        <v>45734</v>
      </c>
      <c r="K51" s="447"/>
      <c r="M51" s="608"/>
    </row>
    <row r="52" spans="1:13" s="30" customFormat="1" ht="17.25" hidden="1" customHeight="1">
      <c r="A52" s="223" t="s">
        <v>5487</v>
      </c>
      <c r="B52" s="844" t="s">
        <v>5287</v>
      </c>
      <c r="C52" s="178" t="s">
        <v>5488</v>
      </c>
      <c r="D52" s="170" t="s">
        <v>5489</v>
      </c>
      <c r="E52" s="398">
        <v>45744</v>
      </c>
      <c r="F52" s="398">
        <f t="shared" si="15"/>
        <v>45775</v>
      </c>
      <c r="G52" s="398">
        <f t="shared" si="16"/>
        <v>45779</v>
      </c>
      <c r="H52" s="398">
        <f t="shared" si="17"/>
        <v>45782</v>
      </c>
      <c r="I52" s="186"/>
      <c r="J52" s="293">
        <v>45741</v>
      </c>
      <c r="K52" s="447"/>
      <c r="M52" s="608"/>
    </row>
    <row r="53" spans="1:13" s="30" customFormat="1" ht="17.25" hidden="1" customHeight="1">
      <c r="A53" s="223" t="s">
        <v>5490</v>
      </c>
      <c r="B53" s="844" t="s">
        <v>5290</v>
      </c>
      <c r="C53" s="203" t="s">
        <v>5491</v>
      </c>
      <c r="D53" s="169" t="s">
        <v>5492</v>
      </c>
      <c r="E53" s="1186">
        <v>45748</v>
      </c>
      <c r="F53" s="1185">
        <f>E53+31</f>
        <v>45779</v>
      </c>
      <c r="G53" s="1185">
        <f>E53+35</f>
        <v>45783</v>
      </c>
      <c r="H53" s="1185">
        <f>E53+38</f>
        <v>45786</v>
      </c>
      <c r="I53" s="186"/>
      <c r="J53" s="293">
        <v>45748</v>
      </c>
      <c r="K53" s="447"/>
      <c r="M53" s="608"/>
    </row>
    <row r="54" spans="1:13" s="30" customFormat="1" ht="17.25" hidden="1" customHeight="1">
      <c r="A54" s="223" t="s">
        <v>5493</v>
      </c>
      <c r="B54" s="844" t="s">
        <v>5293</v>
      </c>
      <c r="C54" s="2304" t="s">
        <v>1794</v>
      </c>
      <c r="D54" s="169" t="s">
        <v>5494</v>
      </c>
      <c r="E54" s="351">
        <v>45756</v>
      </c>
      <c r="F54" s="351">
        <f t="shared" si="15"/>
        <v>45787</v>
      </c>
      <c r="G54" s="351">
        <f t="shared" si="16"/>
        <v>45791</v>
      </c>
      <c r="H54" s="351">
        <f t="shared" si="17"/>
        <v>45794</v>
      </c>
      <c r="I54" s="186"/>
      <c r="J54" s="293">
        <v>45755</v>
      </c>
      <c r="K54" s="447"/>
      <c r="M54" s="608"/>
    </row>
    <row r="55" spans="1:13" s="30" customFormat="1" ht="17.25" hidden="1" customHeight="1">
      <c r="A55" s="223" t="s">
        <v>5495</v>
      </c>
      <c r="B55" s="844" t="s">
        <v>5296</v>
      </c>
      <c r="C55" s="350" t="s">
        <v>5496</v>
      </c>
      <c r="D55" s="169" t="s">
        <v>5497</v>
      </c>
      <c r="E55" s="1185">
        <v>45765</v>
      </c>
      <c r="F55" s="1185">
        <f t="shared" si="15"/>
        <v>45796</v>
      </c>
      <c r="G55" s="1185">
        <f>E55+35</f>
        <v>45800</v>
      </c>
      <c r="H55" s="1185">
        <f>E55+38</f>
        <v>45803</v>
      </c>
      <c r="I55" s="186"/>
      <c r="J55" s="293">
        <v>45762</v>
      </c>
      <c r="K55" s="447"/>
      <c r="M55" s="608"/>
    </row>
    <row r="56" spans="1:13" s="30" customFormat="1" ht="17.25" hidden="1" customHeight="1">
      <c r="A56" s="223" t="s">
        <v>5498</v>
      </c>
      <c r="B56" s="844" t="s">
        <v>5299</v>
      </c>
      <c r="C56" s="2304" t="s">
        <v>5499</v>
      </c>
      <c r="D56" s="169" t="s">
        <v>5500</v>
      </c>
      <c r="E56" s="351">
        <v>45773</v>
      </c>
      <c r="F56" s="351">
        <f t="shared" ref="F56" si="18">E56+31</f>
        <v>45804</v>
      </c>
      <c r="G56" s="351">
        <f t="shared" ref="G56" si="19">E56+35</f>
        <v>45808</v>
      </c>
      <c r="H56" s="351">
        <f t="shared" ref="H56" si="20">E56+38</f>
        <v>45811</v>
      </c>
      <c r="I56" s="186"/>
      <c r="J56" s="293">
        <v>45769</v>
      </c>
      <c r="K56" s="447"/>
      <c r="M56" s="608"/>
    </row>
    <row r="57" spans="1:13" s="30" customFormat="1" ht="17.25" hidden="1" customHeight="1">
      <c r="A57" s="223" t="s">
        <v>5501</v>
      </c>
      <c r="B57" s="844" t="s">
        <v>5302</v>
      </c>
      <c r="C57" s="203" t="s">
        <v>3150</v>
      </c>
      <c r="D57" s="169" t="s">
        <v>5502</v>
      </c>
      <c r="E57" s="348">
        <v>45776</v>
      </c>
      <c r="F57" s="348"/>
      <c r="G57" s="348"/>
      <c r="H57" s="348"/>
      <c r="I57" s="186"/>
      <c r="J57" s="293">
        <v>45776</v>
      </c>
      <c r="K57" s="447"/>
      <c r="M57" s="608"/>
    </row>
    <row r="58" spans="1:13" s="30" customFormat="1" ht="17.25" hidden="1" customHeight="1">
      <c r="A58" s="223" t="s">
        <v>5503</v>
      </c>
      <c r="B58" s="844" t="s">
        <v>5305</v>
      </c>
      <c r="C58" s="264" t="s">
        <v>1573</v>
      </c>
      <c r="D58" s="170" t="s">
        <v>5504</v>
      </c>
      <c r="E58" s="348">
        <v>45783</v>
      </c>
      <c r="F58" s="348"/>
      <c r="G58" s="348"/>
      <c r="H58" s="348"/>
      <c r="I58" s="186"/>
      <c r="J58" s="293">
        <v>45783</v>
      </c>
      <c r="K58" s="447"/>
      <c r="M58" s="608"/>
    </row>
    <row r="59" spans="1:13" s="30" customFormat="1" ht="17.25" hidden="1" customHeight="1">
      <c r="A59" s="223"/>
      <c r="B59" s="844" t="s">
        <v>5308</v>
      </c>
      <c r="C59" s="178" t="s">
        <v>2641</v>
      </c>
      <c r="D59" s="170" t="s">
        <v>5505</v>
      </c>
      <c r="E59" s="1986">
        <v>45798</v>
      </c>
      <c r="F59" s="398">
        <f>E59+31</f>
        <v>45829</v>
      </c>
      <c r="G59" s="398">
        <f>E59+35</f>
        <v>45833</v>
      </c>
      <c r="H59" s="398">
        <f>E59+38</f>
        <v>45836</v>
      </c>
      <c r="I59" s="186"/>
      <c r="J59" s="293">
        <v>45790</v>
      </c>
      <c r="K59" s="447"/>
      <c r="M59" s="608"/>
    </row>
    <row r="60" spans="1:13" s="30" customFormat="1" ht="17.25" hidden="1" customHeight="1">
      <c r="A60" s="223"/>
      <c r="B60" s="844"/>
      <c r="C60" s="1889"/>
      <c r="D60" s="1890"/>
      <c r="E60" s="186"/>
      <c r="F60" s="187"/>
      <c r="G60" s="187"/>
      <c r="H60" s="186"/>
      <c r="I60" s="186"/>
      <c r="J60" s="293"/>
      <c r="K60" s="447"/>
      <c r="M60" s="608"/>
    </row>
    <row r="61" spans="1:13" s="30" customFormat="1" ht="36" hidden="1">
      <c r="A61" s="223"/>
      <c r="B61" s="844"/>
      <c r="C61" s="1891" t="s">
        <v>5406</v>
      </c>
      <c r="D61" s="3171"/>
      <c r="E61" s="267" t="s">
        <v>4947</v>
      </c>
      <c r="F61" s="504" t="s">
        <v>994</v>
      </c>
      <c r="G61" s="166" t="s">
        <v>327</v>
      </c>
      <c r="H61" s="166" t="s">
        <v>1234</v>
      </c>
      <c r="I61" s="2384" t="s">
        <v>741</v>
      </c>
      <c r="J61" s="293"/>
      <c r="K61" s="447"/>
      <c r="M61" s="608"/>
    </row>
    <row r="62" spans="1:13" s="30" customFormat="1" ht="17.25" hidden="1" customHeight="1">
      <c r="A62" s="223"/>
      <c r="B62" s="844"/>
      <c r="C62" s="3171"/>
      <c r="D62" s="2386" t="s">
        <v>3456</v>
      </c>
      <c r="E62" s="168"/>
      <c r="F62" s="166" t="s">
        <v>3458</v>
      </c>
      <c r="G62" s="166" t="s">
        <v>3632</v>
      </c>
      <c r="H62" s="166" t="s">
        <v>3709</v>
      </c>
      <c r="I62" s="166" t="s">
        <v>5506</v>
      </c>
      <c r="J62" s="293" t="s">
        <v>1421</v>
      </c>
      <c r="K62" s="447"/>
      <c r="M62" s="608"/>
    </row>
    <row r="63" spans="1:13" s="30" customFormat="1" ht="17.25" hidden="1" customHeight="1">
      <c r="A63" s="223" t="s">
        <v>5400</v>
      </c>
      <c r="B63" s="844" t="s">
        <v>5311</v>
      </c>
      <c r="C63" s="178" t="s">
        <v>5507</v>
      </c>
      <c r="D63" s="170" t="s">
        <v>5508</v>
      </c>
      <c r="E63" s="398">
        <v>45799</v>
      </c>
      <c r="F63" s="398">
        <f>E63+32</f>
        <v>45831</v>
      </c>
      <c r="G63" s="398">
        <f>E63+35</f>
        <v>45834</v>
      </c>
      <c r="H63" s="398">
        <f>E63+39</f>
        <v>45838</v>
      </c>
      <c r="I63" s="398">
        <f t="shared" ref="I63:I67" si="21">E63+42</f>
        <v>45841</v>
      </c>
      <c r="J63" s="293">
        <v>45796</v>
      </c>
      <c r="K63" s="447" t="s">
        <v>5509</v>
      </c>
      <c r="M63" s="608"/>
    </row>
    <row r="64" spans="1:13" s="30" customFormat="1" ht="17.25" hidden="1" customHeight="1">
      <c r="A64" s="223"/>
      <c r="B64" s="844" t="s">
        <v>5314</v>
      </c>
      <c r="C64" s="2228" t="s">
        <v>5478</v>
      </c>
      <c r="D64" s="170" t="s">
        <v>5510</v>
      </c>
      <c r="E64" s="398">
        <v>45807</v>
      </c>
      <c r="F64" s="398">
        <f t="shared" ref="F64:F78" si="22">E64+32</f>
        <v>45839</v>
      </c>
      <c r="G64" s="398">
        <f>E64+35</f>
        <v>45842</v>
      </c>
      <c r="H64" s="398">
        <f>E64+39</f>
        <v>45846</v>
      </c>
      <c r="I64" s="398">
        <f t="shared" si="21"/>
        <v>45849</v>
      </c>
      <c r="J64" s="293">
        <v>45803</v>
      </c>
      <c r="K64" s="447"/>
      <c r="M64" s="608"/>
    </row>
    <row r="65" spans="1:13" s="30" customFormat="1" ht="17.25" hidden="1" customHeight="1">
      <c r="A65" s="223" t="s">
        <v>5511</v>
      </c>
      <c r="B65" s="844" t="s">
        <v>5318</v>
      </c>
      <c r="C65" s="350" t="s">
        <v>5512</v>
      </c>
      <c r="D65" s="169" t="s">
        <v>5513</v>
      </c>
      <c r="E65" s="351">
        <v>45814</v>
      </c>
      <c r="F65" s="351">
        <f t="shared" si="22"/>
        <v>45846</v>
      </c>
      <c r="G65" s="351">
        <f>E65+35</f>
        <v>45849</v>
      </c>
      <c r="H65" s="351">
        <f t="shared" ref="H65:H67" si="23">E65+39</f>
        <v>45853</v>
      </c>
      <c r="I65" s="351">
        <f t="shared" si="21"/>
        <v>45856</v>
      </c>
      <c r="J65" s="293">
        <v>45810</v>
      </c>
      <c r="K65" s="447"/>
      <c r="M65" s="608"/>
    </row>
    <row r="66" spans="1:13" s="30" customFormat="1" ht="17.25" hidden="1" customHeight="1">
      <c r="A66" s="223" t="s">
        <v>5514</v>
      </c>
      <c r="B66" s="844" t="s">
        <v>5320</v>
      </c>
      <c r="C66" s="2282" t="s">
        <v>5515</v>
      </c>
      <c r="D66" s="169" t="s">
        <v>5516</v>
      </c>
      <c r="E66" s="351">
        <v>45823</v>
      </c>
      <c r="F66" s="351">
        <f t="shared" si="22"/>
        <v>45855</v>
      </c>
      <c r="G66" s="351">
        <f>E66+35</f>
        <v>45858</v>
      </c>
      <c r="H66" s="351">
        <f t="shared" si="23"/>
        <v>45862</v>
      </c>
      <c r="I66" s="351">
        <f t="shared" si="21"/>
        <v>45865</v>
      </c>
      <c r="J66" s="293">
        <v>45817</v>
      </c>
      <c r="K66" s="447"/>
      <c r="M66" s="608"/>
    </row>
    <row r="67" spans="1:13" s="30" customFormat="1" ht="17.25" hidden="1" customHeight="1">
      <c r="A67" s="223" t="s">
        <v>5517</v>
      </c>
      <c r="B67" s="844" t="s">
        <v>5323</v>
      </c>
      <c r="C67" s="350" t="s">
        <v>5518</v>
      </c>
      <c r="D67" s="169" t="s">
        <v>5519</v>
      </c>
      <c r="E67" s="351">
        <v>45829</v>
      </c>
      <c r="F67" s="351">
        <f t="shared" si="22"/>
        <v>45861</v>
      </c>
      <c r="G67" s="351">
        <f t="shared" ref="G67:G75" si="24">E67+35</f>
        <v>45864</v>
      </c>
      <c r="H67" s="351">
        <f t="shared" si="23"/>
        <v>45868</v>
      </c>
      <c r="I67" s="351">
        <f t="shared" si="21"/>
        <v>45871</v>
      </c>
      <c r="J67" s="293">
        <v>45824</v>
      </c>
      <c r="K67" s="447"/>
      <c r="M67" s="608"/>
    </row>
    <row r="68" spans="1:13" s="30" customFormat="1" ht="17.25" hidden="1" customHeight="1">
      <c r="A68" s="223"/>
      <c r="B68" s="844"/>
      <c r="C68" s="26"/>
      <c r="E68" s="3172"/>
      <c r="F68" s="3172"/>
      <c r="G68" s="3172"/>
      <c r="H68" s="3172"/>
      <c r="I68" s="3173"/>
      <c r="J68" s="293"/>
      <c r="K68" s="447"/>
      <c r="M68" s="608"/>
    </row>
    <row r="69" spans="1:13" s="30" customFormat="1" ht="17.25" hidden="1" customHeight="1">
      <c r="A69" s="223"/>
      <c r="B69" s="844"/>
      <c r="C69" s="26"/>
      <c r="E69" s="3172"/>
      <c r="F69" s="3172"/>
      <c r="G69" s="3172"/>
      <c r="H69" s="3172"/>
      <c r="I69" s="3173"/>
      <c r="J69" s="293"/>
      <c r="K69" s="447"/>
      <c r="M69" s="608"/>
    </row>
    <row r="70" spans="1:13" s="30" customFormat="1" ht="39.75" customHeight="1">
      <c r="A70" s="223"/>
      <c r="B70" s="844"/>
      <c r="C70" s="1891"/>
      <c r="D70" s="3171"/>
      <c r="E70" s="267" t="s">
        <v>4947</v>
      </c>
      <c r="F70" s="504" t="s">
        <v>994</v>
      </c>
      <c r="G70" s="166" t="s">
        <v>327</v>
      </c>
      <c r="H70" s="166" t="s">
        <v>1000</v>
      </c>
      <c r="I70" s="447"/>
      <c r="J70" s="293"/>
      <c r="K70" s="447"/>
      <c r="M70" s="608"/>
    </row>
    <row r="71" spans="1:13" s="30" customFormat="1" ht="17.25" customHeight="1">
      <c r="A71" s="223"/>
      <c r="B71" s="844"/>
      <c r="C71" s="2389" t="s">
        <v>5472</v>
      </c>
      <c r="D71" s="2386" t="s">
        <v>3798</v>
      </c>
      <c r="E71" s="168"/>
      <c r="F71" s="166" t="s">
        <v>3696</v>
      </c>
      <c r="G71" s="166" t="s">
        <v>5520</v>
      </c>
      <c r="H71" s="166" t="s">
        <v>5521</v>
      </c>
      <c r="I71" s="447"/>
      <c r="J71" s="2652"/>
      <c r="K71" s="2652"/>
      <c r="M71" s="608"/>
    </row>
    <row r="72" spans="1:13" s="30" customFormat="1" ht="17.25" hidden="1" customHeight="1">
      <c r="A72" s="223" t="s">
        <v>5379</v>
      </c>
      <c r="B72" s="844" t="s">
        <v>5327</v>
      </c>
      <c r="C72" s="350" t="s">
        <v>5522</v>
      </c>
      <c r="D72" s="169" t="s">
        <v>5523</v>
      </c>
      <c r="E72" s="351">
        <v>45839</v>
      </c>
      <c r="F72" s="351">
        <f>E72+30</f>
        <v>45869</v>
      </c>
      <c r="G72" s="351">
        <f>E72+33</f>
        <v>45872</v>
      </c>
      <c r="H72" s="351">
        <f>E72+35</f>
        <v>45874</v>
      </c>
      <c r="I72" s="447"/>
      <c r="J72" s="293"/>
      <c r="K72" s="293"/>
      <c r="L72" s="447" t="s">
        <v>5509</v>
      </c>
      <c r="M72" s="608"/>
    </row>
    <row r="73" spans="1:13" s="30" customFormat="1" ht="17.25" hidden="1" customHeight="1">
      <c r="A73" s="223" t="s">
        <v>5524</v>
      </c>
      <c r="B73" s="844" t="s">
        <v>5174</v>
      </c>
      <c r="C73" s="178" t="s">
        <v>5525</v>
      </c>
      <c r="D73" s="170" t="s">
        <v>5526</v>
      </c>
      <c r="E73" s="398">
        <v>45849</v>
      </c>
      <c r="F73" s="398">
        <f t="shared" si="22"/>
        <v>45881</v>
      </c>
      <c r="G73" s="398">
        <f t="shared" si="24"/>
        <v>45884</v>
      </c>
      <c r="H73" s="398">
        <f t="shared" ref="H73:H81" si="25">E73+35</f>
        <v>45884</v>
      </c>
      <c r="I73" s="447"/>
      <c r="J73" s="293"/>
      <c r="K73" s="293"/>
      <c r="M73" s="608"/>
    </row>
    <row r="74" spans="1:13" s="30" customFormat="1" ht="16.5" hidden="1" customHeight="1">
      <c r="A74" s="223" t="s">
        <v>5527</v>
      </c>
      <c r="B74" s="844" t="s">
        <v>5177</v>
      </c>
      <c r="C74" s="178" t="s">
        <v>5528</v>
      </c>
      <c r="D74" s="170" t="s">
        <v>5529</v>
      </c>
      <c r="E74" s="398">
        <v>45855</v>
      </c>
      <c r="F74" s="398">
        <f t="shared" si="22"/>
        <v>45887</v>
      </c>
      <c r="G74" s="398">
        <f t="shared" si="24"/>
        <v>45890</v>
      </c>
      <c r="H74" s="398">
        <f t="shared" si="25"/>
        <v>45890</v>
      </c>
      <c r="I74" s="447"/>
      <c r="J74" s="719"/>
      <c r="K74" s="719"/>
      <c r="M74" s="608"/>
    </row>
    <row r="75" spans="1:13" s="30" customFormat="1" ht="17.25" hidden="1" customHeight="1">
      <c r="A75" s="223" t="s">
        <v>5530</v>
      </c>
      <c r="B75" s="844" t="s">
        <v>5181</v>
      </c>
      <c r="C75" s="178" t="s">
        <v>5531</v>
      </c>
      <c r="D75" s="170" t="s">
        <v>5532</v>
      </c>
      <c r="E75" s="398">
        <v>45857</v>
      </c>
      <c r="F75" s="398">
        <f t="shared" si="22"/>
        <v>45889</v>
      </c>
      <c r="G75" s="398">
        <f t="shared" si="24"/>
        <v>45892</v>
      </c>
      <c r="H75" s="398">
        <f t="shared" si="25"/>
        <v>45892</v>
      </c>
      <c r="I75" s="447"/>
      <c r="J75" s="719"/>
      <c r="K75" s="719"/>
      <c r="M75" s="608"/>
    </row>
    <row r="76" spans="1:13" s="30" customFormat="1" ht="17.25" hidden="1" customHeight="1">
      <c r="A76" s="223"/>
      <c r="B76" s="844" t="s">
        <v>5184</v>
      </c>
      <c r="C76" s="2228" t="s">
        <v>5499</v>
      </c>
      <c r="D76" s="170" t="s">
        <v>5533</v>
      </c>
      <c r="E76" s="398">
        <v>45864</v>
      </c>
      <c r="F76" s="398">
        <f t="shared" si="22"/>
        <v>45896</v>
      </c>
      <c r="G76" s="398">
        <f t="shared" ref="G76:G78" si="26">E76+35</f>
        <v>45899</v>
      </c>
      <c r="H76" s="398">
        <f t="shared" si="25"/>
        <v>45899</v>
      </c>
      <c r="I76" s="447"/>
      <c r="J76" s="719"/>
      <c r="K76" s="719"/>
      <c r="M76" s="608"/>
    </row>
    <row r="77" spans="1:13" s="30" customFormat="1" ht="17.25" hidden="1" customHeight="1">
      <c r="A77" s="223" t="s">
        <v>5534</v>
      </c>
      <c r="B77" s="844" t="s">
        <v>5187</v>
      </c>
      <c r="C77" s="350" t="s">
        <v>5535</v>
      </c>
      <c r="D77" s="169" t="s">
        <v>5536</v>
      </c>
      <c r="E77" s="351">
        <v>45874</v>
      </c>
      <c r="F77" s="351">
        <f t="shared" si="22"/>
        <v>45906</v>
      </c>
      <c r="G77" s="351">
        <f t="shared" si="26"/>
        <v>45909</v>
      </c>
      <c r="H77" s="351">
        <f t="shared" si="25"/>
        <v>45909</v>
      </c>
      <c r="I77" s="447"/>
      <c r="J77" s="719"/>
      <c r="K77" s="719"/>
      <c r="M77" s="608"/>
    </row>
    <row r="78" spans="1:13" s="30" customFormat="1" ht="17.25" hidden="1" customHeight="1">
      <c r="A78" s="223" t="s">
        <v>5537</v>
      </c>
      <c r="B78" s="844" t="s">
        <v>5190</v>
      </c>
      <c r="C78" s="350" t="s">
        <v>5538</v>
      </c>
      <c r="D78" s="169" t="s">
        <v>5539</v>
      </c>
      <c r="E78" s="351">
        <v>45882</v>
      </c>
      <c r="F78" s="351">
        <f t="shared" si="22"/>
        <v>45914</v>
      </c>
      <c r="G78" s="351">
        <f t="shared" si="26"/>
        <v>45917</v>
      </c>
      <c r="H78" s="351">
        <f t="shared" si="25"/>
        <v>45917</v>
      </c>
      <c r="I78" s="447"/>
      <c r="J78" s="719"/>
      <c r="K78" s="719"/>
      <c r="M78" s="608"/>
    </row>
    <row r="79" spans="1:13" s="30" customFormat="1" ht="17.25" hidden="1" customHeight="1">
      <c r="A79" s="223" t="s">
        <v>5540</v>
      </c>
      <c r="B79" s="844" t="s">
        <v>5194</v>
      </c>
      <c r="C79" s="350" t="s">
        <v>5541</v>
      </c>
      <c r="D79" s="169" t="s">
        <v>5542</v>
      </c>
      <c r="E79" s="351">
        <v>45892</v>
      </c>
      <c r="F79" s="351">
        <f t="shared" ref="F79:F81" si="27">E79+32</f>
        <v>45924</v>
      </c>
      <c r="G79" s="351">
        <f t="shared" ref="G79:G81" si="28">E79+35</f>
        <v>45927</v>
      </c>
      <c r="H79" s="351">
        <f t="shared" si="25"/>
        <v>45927</v>
      </c>
      <c r="I79" s="447"/>
      <c r="J79" s="719"/>
      <c r="K79" s="719"/>
      <c r="M79" s="608"/>
    </row>
    <row r="80" spans="1:13" s="30" customFormat="1" ht="17.25" hidden="1" customHeight="1">
      <c r="A80" s="223"/>
      <c r="B80" s="844" t="s">
        <v>5197</v>
      </c>
      <c r="C80" s="350" t="s">
        <v>5507</v>
      </c>
      <c r="D80" s="169" t="s">
        <v>5543</v>
      </c>
      <c r="E80" s="351">
        <v>45894</v>
      </c>
      <c r="F80" s="351">
        <f t="shared" si="27"/>
        <v>45926</v>
      </c>
      <c r="G80" s="351">
        <f t="shared" si="28"/>
        <v>45929</v>
      </c>
      <c r="H80" s="351">
        <f t="shared" si="25"/>
        <v>45929</v>
      </c>
      <c r="I80" s="447"/>
      <c r="J80" s="719"/>
      <c r="K80" s="719"/>
      <c r="M80" s="608"/>
    </row>
    <row r="81" spans="1:13" s="30" customFormat="1" ht="17.25" hidden="1" customHeight="1">
      <c r="A81" s="223"/>
      <c r="B81" s="844" t="s">
        <v>5201</v>
      </c>
      <c r="C81" s="350" t="s">
        <v>5478</v>
      </c>
      <c r="D81" s="169" t="s">
        <v>5544</v>
      </c>
      <c r="E81" s="351">
        <v>45900</v>
      </c>
      <c r="F81" s="351">
        <f t="shared" si="27"/>
        <v>45932</v>
      </c>
      <c r="G81" s="351">
        <f t="shared" si="28"/>
        <v>45935</v>
      </c>
      <c r="H81" s="351">
        <f t="shared" si="25"/>
        <v>45935</v>
      </c>
      <c r="I81" s="447"/>
      <c r="J81" s="719"/>
      <c r="K81" s="719"/>
      <c r="M81" s="608"/>
    </row>
    <row r="82" spans="1:13" s="30" customFormat="1" ht="17.25" hidden="1" customHeight="1">
      <c r="A82" s="223"/>
      <c r="B82" s="844" t="s">
        <v>5204</v>
      </c>
      <c r="C82" s="264" t="s">
        <v>1573</v>
      </c>
      <c r="D82" s="170" t="s">
        <v>5545</v>
      </c>
      <c r="E82" s="348">
        <v>45905</v>
      </c>
      <c r="F82" s="348"/>
      <c r="G82" s="348"/>
      <c r="H82" s="348"/>
      <c r="I82" s="447"/>
      <c r="J82" s="719"/>
      <c r="K82" s="719"/>
      <c r="M82" s="608"/>
    </row>
    <row r="83" spans="1:13" s="30" customFormat="1" ht="17.25" hidden="1" customHeight="1">
      <c r="A83" s="223" t="s">
        <v>5546</v>
      </c>
      <c r="B83" s="844" t="s">
        <v>5208</v>
      </c>
      <c r="C83" s="178" t="s">
        <v>5547</v>
      </c>
      <c r="D83" s="170" t="s">
        <v>5548</v>
      </c>
      <c r="E83" s="398">
        <v>45913</v>
      </c>
      <c r="F83" s="398">
        <f t="shared" ref="F83" si="29">E83+32</f>
        <v>45945</v>
      </c>
      <c r="G83" s="398">
        <f t="shared" ref="G83" si="30">E83+35</f>
        <v>45948</v>
      </c>
      <c r="H83" s="398">
        <f t="shared" ref="H83" si="31">E83+35</f>
        <v>45948</v>
      </c>
      <c r="I83" s="447"/>
      <c r="J83" s="719"/>
      <c r="K83" s="719"/>
      <c r="M83" s="608"/>
    </row>
    <row r="84" spans="1:13" s="30" customFormat="1" ht="17.25" hidden="1" customHeight="1">
      <c r="A84" s="223" t="s">
        <v>5549</v>
      </c>
      <c r="B84" s="844" t="s">
        <v>5214</v>
      </c>
      <c r="C84" s="178" t="s">
        <v>5491</v>
      </c>
      <c r="D84" s="170" t="s">
        <v>5550</v>
      </c>
      <c r="E84" s="398">
        <v>45923</v>
      </c>
      <c r="F84" s="398">
        <f t="shared" ref="F84:F86" si="32">E84+32</f>
        <v>45955</v>
      </c>
      <c r="G84" s="398">
        <f t="shared" ref="G84:G86" si="33">E84+35</f>
        <v>45958</v>
      </c>
      <c r="H84" s="398">
        <f t="shared" ref="H84:H86" si="34">E84+35</f>
        <v>45958</v>
      </c>
      <c r="I84" s="447"/>
      <c r="J84" s="719"/>
      <c r="K84" s="719"/>
      <c r="M84" s="608"/>
    </row>
    <row r="85" spans="1:13" s="30" customFormat="1" ht="17.25" hidden="1" customHeight="1">
      <c r="A85" s="223" t="s">
        <v>5551</v>
      </c>
      <c r="B85" s="844" t="s">
        <v>5216</v>
      </c>
      <c r="C85" s="178" t="s">
        <v>5552</v>
      </c>
      <c r="D85" s="170" t="s">
        <v>5553</v>
      </c>
      <c r="E85" s="398">
        <v>45941</v>
      </c>
      <c r="F85" s="398">
        <f t="shared" si="32"/>
        <v>45973</v>
      </c>
      <c r="G85" s="398">
        <f t="shared" si="33"/>
        <v>45976</v>
      </c>
      <c r="H85" s="398">
        <f t="shared" si="34"/>
        <v>45976</v>
      </c>
      <c r="I85" s="447"/>
      <c r="J85" s="719"/>
      <c r="K85" s="719"/>
      <c r="M85" s="608"/>
    </row>
    <row r="86" spans="1:13" s="30" customFormat="1" ht="17.25" hidden="1" customHeight="1">
      <c r="A86" s="223" t="s">
        <v>5554</v>
      </c>
      <c r="B86" s="844" t="s">
        <v>5218</v>
      </c>
      <c r="C86" s="350" t="s">
        <v>5555</v>
      </c>
      <c r="D86" s="169" t="s">
        <v>5556</v>
      </c>
      <c r="E86" s="351">
        <v>45944</v>
      </c>
      <c r="F86" s="351">
        <f t="shared" si="32"/>
        <v>45976</v>
      </c>
      <c r="G86" s="351">
        <f t="shared" si="33"/>
        <v>45979</v>
      </c>
      <c r="H86" s="351">
        <f t="shared" si="34"/>
        <v>45979</v>
      </c>
      <c r="I86" s="447"/>
      <c r="J86" s="719"/>
      <c r="K86" s="719"/>
      <c r="M86" s="608"/>
    </row>
    <row r="87" spans="1:13" s="30" customFormat="1" ht="17.25" hidden="1" customHeight="1">
      <c r="A87" s="223" t="s">
        <v>5557</v>
      </c>
      <c r="B87" s="844" t="s">
        <v>5220</v>
      </c>
      <c r="C87" s="350" t="s">
        <v>5496</v>
      </c>
      <c r="D87" s="169" t="s">
        <v>5558</v>
      </c>
      <c r="E87" s="351">
        <v>45949</v>
      </c>
      <c r="F87" s="351">
        <f>E87+32</f>
        <v>45981</v>
      </c>
      <c r="G87" s="351">
        <f>E87+35</f>
        <v>45984</v>
      </c>
      <c r="H87" s="351">
        <f>E87+35</f>
        <v>45984</v>
      </c>
      <c r="I87" s="447"/>
      <c r="J87" s="719"/>
      <c r="K87" s="719"/>
      <c r="M87" s="608"/>
    </row>
    <row r="88" spans="1:13" s="30" customFormat="1" ht="17.25" hidden="1" customHeight="1">
      <c r="A88" s="223" t="s">
        <v>5559</v>
      </c>
      <c r="B88" s="844" t="s">
        <v>5222</v>
      </c>
      <c r="C88" s="203" t="s">
        <v>1573</v>
      </c>
      <c r="D88" s="169" t="s">
        <v>5560</v>
      </c>
      <c r="E88" s="348">
        <v>45947</v>
      </c>
      <c r="F88" s="348"/>
      <c r="G88" s="348"/>
      <c r="H88" s="348"/>
      <c r="I88" s="447"/>
      <c r="J88" s="719"/>
      <c r="K88" s="719"/>
      <c r="M88" s="608"/>
    </row>
    <row r="89" spans="1:13" s="30" customFormat="1" ht="17.25" hidden="1" customHeight="1">
      <c r="A89" s="223" t="s">
        <v>5559</v>
      </c>
      <c r="B89" s="844" t="s">
        <v>5225</v>
      </c>
      <c r="C89" s="350" t="s">
        <v>5531</v>
      </c>
      <c r="D89" s="169" t="s">
        <v>5561</v>
      </c>
      <c r="E89" s="351">
        <v>45954</v>
      </c>
      <c r="F89" s="4632" t="s">
        <v>5562</v>
      </c>
      <c r="G89" s="4632"/>
      <c r="H89" s="351">
        <f>E89+35</f>
        <v>45989</v>
      </c>
      <c r="I89" s="447"/>
      <c r="J89" s="719"/>
      <c r="K89" s="719"/>
      <c r="M89" s="608"/>
    </row>
    <row r="90" spans="1:13" s="30" customFormat="1" ht="17.25" hidden="1" customHeight="1">
      <c r="A90" s="223" t="s">
        <v>5563</v>
      </c>
      <c r="B90" s="844" t="s">
        <v>5229</v>
      </c>
      <c r="C90" s="350" t="s">
        <v>5564</v>
      </c>
      <c r="D90" s="169" t="s">
        <v>5565</v>
      </c>
      <c r="E90" s="351">
        <v>45970</v>
      </c>
      <c r="F90" s="4632" t="s">
        <v>5566</v>
      </c>
      <c r="G90" s="4632"/>
      <c r="H90" s="351">
        <f>E90+35</f>
        <v>46005</v>
      </c>
      <c r="I90" s="447"/>
      <c r="J90" s="719"/>
      <c r="K90" s="719"/>
      <c r="M90" s="608"/>
    </row>
    <row r="91" spans="1:13" s="30" customFormat="1" ht="17.25" hidden="1" customHeight="1">
      <c r="A91" s="223"/>
      <c r="B91" s="844" t="s">
        <v>5232</v>
      </c>
      <c r="C91" s="178" t="s">
        <v>4525</v>
      </c>
      <c r="D91" s="170" t="s">
        <v>5567</v>
      </c>
      <c r="E91" s="398">
        <v>45976</v>
      </c>
      <c r="F91" s="398">
        <f t="shared" ref="F91:F94" si="35">E91+32</f>
        <v>46008</v>
      </c>
      <c r="G91" s="398">
        <f t="shared" ref="G91:G94" si="36">E91+35</f>
        <v>46011</v>
      </c>
      <c r="H91" s="398">
        <f t="shared" ref="H91:H94" si="37">E91+35</f>
        <v>46011</v>
      </c>
      <c r="I91" s="447"/>
      <c r="J91" s="719"/>
      <c r="K91" s="719"/>
      <c r="M91" s="608"/>
    </row>
    <row r="92" spans="1:13" s="30" customFormat="1" ht="17.25" hidden="1" customHeight="1">
      <c r="A92" s="223" t="s">
        <v>5568</v>
      </c>
      <c r="B92" s="844" t="s">
        <v>5235</v>
      </c>
      <c r="C92" s="178" t="s">
        <v>5569</v>
      </c>
      <c r="D92" s="170" t="s">
        <v>5570</v>
      </c>
      <c r="E92" s="398">
        <v>45978</v>
      </c>
      <c r="F92" s="4632" t="s">
        <v>5571</v>
      </c>
      <c r="G92" s="4632"/>
      <c r="H92" s="398">
        <f t="shared" si="37"/>
        <v>46013</v>
      </c>
      <c r="I92" s="447"/>
      <c r="J92" s="719"/>
      <c r="K92" s="719"/>
      <c r="M92" s="608"/>
    </row>
    <row r="93" spans="1:13" s="30" customFormat="1" ht="17.25" hidden="1" customHeight="1">
      <c r="A93" s="223" t="s">
        <v>5572</v>
      </c>
      <c r="B93" s="844" t="s">
        <v>5238</v>
      </c>
      <c r="C93" s="178" t="s">
        <v>5573</v>
      </c>
      <c r="D93" s="170" t="s">
        <v>5574</v>
      </c>
      <c r="E93" s="398">
        <v>45989</v>
      </c>
      <c r="F93" s="4632" t="s">
        <v>5575</v>
      </c>
      <c r="G93" s="4632"/>
      <c r="H93" s="398">
        <f t="shared" si="37"/>
        <v>46024</v>
      </c>
      <c r="I93" s="447"/>
      <c r="J93" s="719"/>
      <c r="K93" s="719"/>
      <c r="M93" s="608"/>
    </row>
    <row r="94" spans="1:13" s="30" customFormat="1" ht="17.25" hidden="1" customHeight="1">
      <c r="A94" s="223"/>
      <c r="B94" s="844" t="s">
        <v>5241</v>
      </c>
      <c r="C94" s="178" t="s">
        <v>5478</v>
      </c>
      <c r="D94" s="170" t="s">
        <v>5576</v>
      </c>
      <c r="E94" s="398">
        <v>45998</v>
      </c>
      <c r="F94" s="398">
        <f t="shared" si="35"/>
        <v>46030</v>
      </c>
      <c r="G94" s="398">
        <f t="shared" si="36"/>
        <v>46033</v>
      </c>
      <c r="H94" s="398">
        <f t="shared" si="37"/>
        <v>46033</v>
      </c>
      <c r="I94" s="447"/>
      <c r="J94" s="719"/>
      <c r="K94" s="719"/>
      <c r="M94" s="608"/>
    </row>
    <row r="95" spans="1:13" s="30" customFormat="1" ht="17.25" hidden="1" customHeight="1">
      <c r="A95" s="223"/>
      <c r="B95" s="844" t="s">
        <v>5243</v>
      </c>
      <c r="C95" s="2282" t="s">
        <v>5577</v>
      </c>
      <c r="D95" s="169" t="s">
        <v>5578</v>
      </c>
      <c r="E95" s="351">
        <v>46002</v>
      </c>
      <c r="F95" s="351">
        <f>E95+32</f>
        <v>46034</v>
      </c>
      <c r="G95" s="351">
        <f>E95+35</f>
        <v>46037</v>
      </c>
      <c r="H95" s="351">
        <f>E95+35</f>
        <v>46037</v>
      </c>
      <c r="I95" s="447"/>
      <c r="J95" s="719"/>
      <c r="K95" s="719"/>
      <c r="M95" s="608"/>
    </row>
    <row r="96" spans="1:13" s="30" customFormat="1" ht="17.25" hidden="1" customHeight="1">
      <c r="A96" s="223" t="s">
        <v>5480</v>
      </c>
      <c r="B96" s="844" t="s">
        <v>5246</v>
      </c>
      <c r="C96" s="2282" t="s">
        <v>5579</v>
      </c>
      <c r="D96" s="169" t="s">
        <v>5580</v>
      </c>
      <c r="E96" s="351">
        <v>46008</v>
      </c>
      <c r="F96" s="351">
        <f>E96+32</f>
        <v>46040</v>
      </c>
      <c r="G96" s="351">
        <f>E96+35</f>
        <v>46043</v>
      </c>
      <c r="H96" s="351">
        <f>E96+35</f>
        <v>46043</v>
      </c>
      <c r="I96" s="447"/>
      <c r="J96" s="719"/>
      <c r="K96" s="719"/>
      <c r="M96" s="608"/>
    </row>
    <row r="97" spans="1:13" s="30" customFormat="1" ht="17.25" hidden="1" customHeight="1">
      <c r="A97" s="223"/>
      <c r="B97" s="844" t="s">
        <v>5249</v>
      </c>
      <c r="C97" s="2282" t="s">
        <v>5522</v>
      </c>
      <c r="D97" s="169" t="s">
        <v>5581</v>
      </c>
      <c r="E97" s="351">
        <v>46015</v>
      </c>
      <c r="F97" s="351">
        <f>E97+32</f>
        <v>46047</v>
      </c>
      <c r="G97" s="351">
        <f t="shared" ref="G97:G99" si="38">E97+35</f>
        <v>46050</v>
      </c>
      <c r="H97" s="351">
        <f t="shared" ref="H97:H99" si="39">E97+35</f>
        <v>46050</v>
      </c>
      <c r="I97" s="447"/>
      <c r="J97" s="719"/>
      <c r="K97" s="719"/>
      <c r="M97" s="608"/>
    </row>
    <row r="98" spans="1:13" s="30" customFormat="1" ht="17.25" hidden="1" customHeight="1">
      <c r="A98" s="223" t="s">
        <v>5582</v>
      </c>
      <c r="B98" s="844" t="s">
        <v>5252</v>
      </c>
      <c r="C98" s="203" t="s">
        <v>1573</v>
      </c>
      <c r="D98" s="169" t="s">
        <v>5583</v>
      </c>
      <c r="E98" s="348">
        <v>46017</v>
      </c>
      <c r="F98" s="348"/>
      <c r="G98" s="348"/>
      <c r="H98" s="348"/>
      <c r="I98" s="447"/>
      <c r="J98" s="719"/>
      <c r="K98" s="719"/>
      <c r="M98" s="608"/>
    </row>
    <row r="99" spans="1:13" s="30" customFormat="1" ht="17.25" hidden="1" customHeight="1">
      <c r="A99" s="223"/>
      <c r="B99" s="844" t="s">
        <v>5374</v>
      </c>
      <c r="C99" s="2228" t="s">
        <v>5552</v>
      </c>
      <c r="D99" s="170" t="s">
        <v>5584</v>
      </c>
      <c r="E99" s="398">
        <v>46030</v>
      </c>
      <c r="F99" s="398">
        <f t="shared" ref="F99" si="40">E99+32</f>
        <v>46062</v>
      </c>
      <c r="G99" s="398">
        <f t="shared" si="38"/>
        <v>46065</v>
      </c>
      <c r="H99" s="398">
        <f t="shared" si="39"/>
        <v>46065</v>
      </c>
      <c r="I99" s="447"/>
      <c r="J99" s="719"/>
      <c r="K99" s="719"/>
      <c r="M99" s="608"/>
    </row>
    <row r="100" spans="1:13" s="30" customFormat="1" ht="17.25" hidden="1" customHeight="1">
      <c r="A100" s="223"/>
      <c r="B100" s="844" t="s">
        <v>5258</v>
      </c>
      <c r="C100" s="2228" t="s">
        <v>5555</v>
      </c>
      <c r="D100" s="170" t="s">
        <v>5585</v>
      </c>
      <c r="E100" s="398">
        <v>46036</v>
      </c>
      <c r="F100" s="398">
        <f t="shared" ref="F100:F103" si="41">E100+32</f>
        <v>46068</v>
      </c>
      <c r="G100" s="398">
        <f t="shared" ref="G100:G103" si="42">E100+35</f>
        <v>46071</v>
      </c>
      <c r="H100" s="398">
        <f t="shared" ref="H100:H103" si="43">E100+35</f>
        <v>46071</v>
      </c>
      <c r="I100" s="447"/>
      <c r="J100" s="719"/>
      <c r="K100" s="719"/>
      <c r="M100" s="608"/>
    </row>
    <row r="101" spans="1:13" s="30" customFormat="1" ht="17.25" hidden="1" customHeight="1">
      <c r="A101" s="223"/>
      <c r="B101" s="844" t="s">
        <v>5261</v>
      </c>
      <c r="C101" s="2228" t="s">
        <v>5528</v>
      </c>
      <c r="D101" s="170" t="s">
        <v>5586</v>
      </c>
      <c r="E101" s="398">
        <v>46041</v>
      </c>
      <c r="F101" s="398">
        <f t="shared" si="41"/>
        <v>46073</v>
      </c>
      <c r="G101" s="398">
        <f t="shared" si="42"/>
        <v>46076</v>
      </c>
      <c r="H101" s="398">
        <f t="shared" si="43"/>
        <v>46076</v>
      </c>
      <c r="I101" s="447"/>
      <c r="J101" s="719"/>
      <c r="K101" s="719"/>
      <c r="M101" s="608"/>
    </row>
    <row r="102" spans="1:13" s="30" customFormat="1" ht="17.25" hidden="1" customHeight="1">
      <c r="A102" s="223" t="s">
        <v>5587</v>
      </c>
      <c r="B102" s="844" t="s">
        <v>5264</v>
      </c>
      <c r="C102" s="2228" t="s">
        <v>5588</v>
      </c>
      <c r="D102" s="170" t="s">
        <v>5589</v>
      </c>
      <c r="E102" s="398">
        <v>46050</v>
      </c>
      <c r="F102" s="398">
        <f t="shared" si="41"/>
        <v>46082</v>
      </c>
      <c r="G102" s="398">
        <f t="shared" si="42"/>
        <v>46085</v>
      </c>
      <c r="H102" s="398">
        <f t="shared" si="43"/>
        <v>46085</v>
      </c>
      <c r="I102" s="447"/>
      <c r="J102" s="719"/>
      <c r="K102" s="719"/>
      <c r="M102" s="608"/>
    </row>
    <row r="103" spans="1:13" s="30" customFormat="1" ht="17.25" hidden="1" customHeight="1">
      <c r="A103" s="223" t="s">
        <v>5590</v>
      </c>
      <c r="B103" s="844" t="s">
        <v>4949</v>
      </c>
      <c r="C103" s="178" t="s">
        <v>5591</v>
      </c>
      <c r="D103" s="170" t="s">
        <v>5592</v>
      </c>
      <c r="E103" s="398">
        <v>46059</v>
      </c>
      <c r="F103" s="398">
        <f t="shared" si="41"/>
        <v>46091</v>
      </c>
      <c r="G103" s="398">
        <f t="shared" si="42"/>
        <v>46094</v>
      </c>
      <c r="H103" s="398">
        <f t="shared" si="43"/>
        <v>46094</v>
      </c>
      <c r="I103" s="447"/>
      <c r="J103" s="719"/>
      <c r="K103" s="719"/>
      <c r="M103" s="608"/>
    </row>
    <row r="104" spans="1:13" s="30" customFormat="1" ht="17.25" hidden="1" customHeight="1">
      <c r="A104" s="223" t="s">
        <v>5593</v>
      </c>
      <c r="B104" s="844" t="s">
        <v>5267</v>
      </c>
      <c r="C104" s="2282" t="s">
        <v>5594</v>
      </c>
      <c r="D104" s="169" t="s">
        <v>5595</v>
      </c>
      <c r="E104" s="351">
        <v>46063</v>
      </c>
      <c r="F104" s="351">
        <f t="shared" ref="F104" si="44">E104+32</f>
        <v>46095</v>
      </c>
      <c r="G104" s="351">
        <f t="shared" ref="G104" si="45">E104+35</f>
        <v>46098</v>
      </c>
      <c r="H104" s="351">
        <f t="shared" ref="H104" si="46">E104+35</f>
        <v>46098</v>
      </c>
      <c r="I104" s="447"/>
      <c r="J104" s="719"/>
      <c r="K104" s="719"/>
      <c r="M104" s="608"/>
    </row>
    <row r="105" spans="1:13" s="30" customFormat="1" ht="17.25" hidden="1" customHeight="1">
      <c r="A105" s="223" t="s">
        <v>5596</v>
      </c>
      <c r="B105" s="844" t="s">
        <v>5270</v>
      </c>
      <c r="C105" s="350" t="s">
        <v>5597</v>
      </c>
      <c r="D105" s="169" t="s">
        <v>5598</v>
      </c>
      <c r="E105" s="351">
        <v>46074</v>
      </c>
      <c r="F105" s="351">
        <f t="shared" ref="F105:F106" si="47">E105+32</f>
        <v>46106</v>
      </c>
      <c r="G105" s="351">
        <f t="shared" ref="G105:G106" si="48">E105+35</f>
        <v>46109</v>
      </c>
      <c r="H105" s="351">
        <f t="shared" ref="H105:H106" si="49">E105+35</f>
        <v>46109</v>
      </c>
      <c r="I105" s="447"/>
      <c r="J105" s="719"/>
      <c r="K105" s="719"/>
      <c r="M105" s="608"/>
    </row>
    <row r="106" spans="1:13" s="30" customFormat="1" ht="17.25" hidden="1" customHeight="1">
      <c r="A106" s="223" t="s">
        <v>5599</v>
      </c>
      <c r="B106" s="844" t="s">
        <v>5273</v>
      </c>
      <c r="C106" s="2282" t="s">
        <v>5573</v>
      </c>
      <c r="D106" s="169" t="s">
        <v>5600</v>
      </c>
      <c r="E106" s="351">
        <v>46081</v>
      </c>
      <c r="F106" s="351">
        <f t="shared" si="47"/>
        <v>46113</v>
      </c>
      <c r="G106" s="351">
        <f t="shared" si="48"/>
        <v>46116</v>
      </c>
      <c r="H106" s="351">
        <f t="shared" si="49"/>
        <v>46116</v>
      </c>
      <c r="I106" s="447"/>
      <c r="J106" s="719"/>
      <c r="K106" s="719"/>
      <c r="M106" s="608"/>
    </row>
    <row r="107" spans="1:13" s="30" customFormat="1" ht="17.25" hidden="1" customHeight="1">
      <c r="A107" s="223" t="s">
        <v>5601</v>
      </c>
      <c r="B107" s="844" t="s">
        <v>5276</v>
      </c>
      <c r="C107" s="203" t="s">
        <v>1573</v>
      </c>
      <c r="D107" s="169" t="s">
        <v>5602</v>
      </c>
      <c r="E107" s="1664">
        <f>E106+7</f>
        <v>46088</v>
      </c>
      <c r="F107" s="1664" t="s">
        <v>5603</v>
      </c>
      <c r="G107" s="1664" t="s">
        <v>5604</v>
      </c>
      <c r="H107" s="1664" t="s">
        <v>5605</v>
      </c>
      <c r="I107" s="447"/>
      <c r="J107" s="719"/>
      <c r="K107" s="719"/>
      <c r="M107" s="608"/>
    </row>
    <row r="108" spans="1:13" s="30" customFormat="1" ht="17.25" hidden="1" customHeight="1">
      <c r="A108" s="223" t="s">
        <v>5606</v>
      </c>
      <c r="B108" s="844" t="s">
        <v>5279</v>
      </c>
      <c r="C108" s="2228" t="s">
        <v>5478</v>
      </c>
      <c r="D108" s="170" t="s">
        <v>5607</v>
      </c>
      <c r="E108" s="398">
        <v>46095</v>
      </c>
      <c r="F108" s="398">
        <f>E108+32</f>
        <v>46127</v>
      </c>
      <c r="G108" s="398">
        <f>E108+35</f>
        <v>46130</v>
      </c>
      <c r="H108" s="398">
        <f>E108+35</f>
        <v>46130</v>
      </c>
      <c r="I108" s="447"/>
      <c r="J108" s="719"/>
      <c r="K108" s="719"/>
      <c r="M108" s="608"/>
    </row>
    <row r="109" spans="1:13" s="30" customFormat="1" ht="17.25" hidden="1" customHeight="1">
      <c r="A109" s="223" t="s">
        <v>5608</v>
      </c>
      <c r="B109" s="844" t="s">
        <v>5282</v>
      </c>
      <c r="C109" s="2228" t="s">
        <v>5577</v>
      </c>
      <c r="D109" s="170" t="s">
        <v>5609</v>
      </c>
      <c r="E109" s="398">
        <v>46097</v>
      </c>
      <c r="F109" s="398">
        <f>E109+32</f>
        <v>46129</v>
      </c>
      <c r="G109" s="398">
        <f>E109+35</f>
        <v>46132</v>
      </c>
      <c r="H109" s="398">
        <f>E109+35</f>
        <v>46132</v>
      </c>
      <c r="I109" s="447"/>
      <c r="J109" s="719"/>
      <c r="K109" s="719"/>
      <c r="M109" s="608"/>
    </row>
    <row r="110" spans="1:13" s="30" customFormat="1" ht="17.25" hidden="1" customHeight="1">
      <c r="A110" s="223"/>
      <c r="B110" s="844" t="s">
        <v>5285</v>
      </c>
      <c r="C110" s="2228" t="s">
        <v>5579</v>
      </c>
      <c r="D110" s="170" t="s">
        <v>5610</v>
      </c>
      <c r="E110" s="398">
        <v>46104</v>
      </c>
      <c r="F110" s="398">
        <f>E110+32</f>
        <v>46136</v>
      </c>
      <c r="G110" s="398">
        <f>E110+35</f>
        <v>46139</v>
      </c>
      <c r="H110" s="398">
        <f>E110+35</f>
        <v>46139</v>
      </c>
      <c r="I110" s="447"/>
      <c r="J110" s="719"/>
      <c r="K110" s="719"/>
      <c r="M110" s="608"/>
    </row>
    <row r="111" spans="1:13" s="30" customFormat="1" ht="17.25" hidden="1" customHeight="1">
      <c r="A111" s="223"/>
      <c r="B111" s="844" t="s">
        <v>5287</v>
      </c>
      <c r="C111" s="2228" t="s">
        <v>5522</v>
      </c>
      <c r="D111" s="170" t="s">
        <v>5611</v>
      </c>
      <c r="E111" s="398">
        <v>46110</v>
      </c>
      <c r="F111" s="398">
        <f t="shared" ref="F111" si="50">E111+32</f>
        <v>46142</v>
      </c>
      <c r="G111" s="398">
        <f t="shared" ref="G111" si="51">E111+35</f>
        <v>46145</v>
      </c>
      <c r="H111" s="398">
        <f t="shared" ref="H111" si="52">E111+35</f>
        <v>46145</v>
      </c>
      <c r="I111" s="447"/>
      <c r="J111" s="719"/>
      <c r="K111" s="719"/>
      <c r="M111" s="608"/>
    </row>
    <row r="112" spans="1:13" s="30" customFormat="1" ht="17.25" hidden="1" customHeight="1">
      <c r="A112" s="223" t="s">
        <v>5612</v>
      </c>
      <c r="B112" s="844" t="s">
        <v>5290</v>
      </c>
      <c r="C112" s="203" t="s">
        <v>1573</v>
      </c>
      <c r="D112" s="169" t="s">
        <v>5613</v>
      </c>
      <c r="E112" s="1664">
        <v>46115</v>
      </c>
      <c r="F112" s="1664" t="s">
        <v>5614</v>
      </c>
      <c r="G112" s="1664" t="s">
        <v>5614</v>
      </c>
      <c r="H112" s="1664" t="s">
        <v>5615</v>
      </c>
      <c r="I112" s="447"/>
      <c r="J112" s="719"/>
      <c r="K112" s="719"/>
      <c r="M112" s="608"/>
    </row>
    <row r="113" spans="1:13" s="30" customFormat="1" ht="17.25" hidden="1" customHeight="1">
      <c r="A113" s="223" t="s">
        <v>5616</v>
      </c>
      <c r="B113" s="844" t="s">
        <v>5293</v>
      </c>
      <c r="C113" s="2282" t="s">
        <v>4565</v>
      </c>
      <c r="D113" s="169" t="s">
        <v>5615</v>
      </c>
      <c r="E113" s="351">
        <v>46124</v>
      </c>
      <c r="F113" s="351">
        <f t="shared" ref="F113" si="53">E113+32</f>
        <v>46156</v>
      </c>
      <c r="G113" s="351">
        <f t="shared" ref="G113" si="54">E113+35</f>
        <v>46159</v>
      </c>
      <c r="H113" s="351">
        <f t="shared" ref="H113" si="55">E113+35</f>
        <v>46159</v>
      </c>
      <c r="I113" s="447"/>
      <c r="J113" s="719"/>
      <c r="K113" s="719"/>
      <c r="M113" s="608"/>
    </row>
    <row r="114" spans="1:13" s="30" customFormat="1" ht="17.25" hidden="1" customHeight="1">
      <c r="A114" s="223" t="s">
        <v>5617</v>
      </c>
      <c r="B114" s="844" t="s">
        <v>5296</v>
      </c>
      <c r="C114" s="203" t="s">
        <v>1573</v>
      </c>
      <c r="D114" s="169" t="s">
        <v>5618</v>
      </c>
      <c r="E114" s="1664">
        <v>46129</v>
      </c>
      <c r="F114" s="1664"/>
      <c r="G114" s="1664"/>
      <c r="H114" s="1664"/>
      <c r="I114" s="447"/>
      <c r="J114" s="719"/>
      <c r="K114" s="719"/>
      <c r="M114" s="608"/>
    </row>
    <row r="115" spans="1:13" s="30" customFormat="1" ht="17.25" hidden="1" customHeight="1">
      <c r="A115" s="223" t="s">
        <v>5619</v>
      </c>
      <c r="B115" s="844" t="s">
        <v>5299</v>
      </c>
      <c r="C115" s="350" t="s">
        <v>5620</v>
      </c>
      <c r="D115" s="169" t="s">
        <v>5621</v>
      </c>
      <c r="E115" s="351">
        <v>46136</v>
      </c>
      <c r="F115" s="351">
        <f t="shared" ref="F115" si="56">E115+32</f>
        <v>46168</v>
      </c>
      <c r="G115" s="351">
        <f t="shared" ref="G115" si="57">E115+35</f>
        <v>46171</v>
      </c>
      <c r="H115" s="351">
        <f t="shared" ref="H115" si="58">E115+35</f>
        <v>46171</v>
      </c>
      <c r="I115" s="447"/>
      <c r="J115" s="719"/>
      <c r="K115" s="719"/>
      <c r="M115" s="608"/>
    </row>
    <row r="116" spans="1:13" s="30" customFormat="1" ht="17.25" hidden="1" customHeight="1">
      <c r="A116" s="223" t="s">
        <v>5622</v>
      </c>
      <c r="B116" s="844" t="s">
        <v>5302</v>
      </c>
      <c r="C116" s="178" t="s">
        <v>5623</v>
      </c>
      <c r="D116" s="170" t="s">
        <v>5624</v>
      </c>
      <c r="E116" s="398">
        <v>46145</v>
      </c>
      <c r="F116" s="398">
        <f>E116+30</f>
        <v>46175</v>
      </c>
      <c r="G116" s="398">
        <f>E116+33</f>
        <v>46178</v>
      </c>
      <c r="H116" s="398">
        <f>E116+35</f>
        <v>46180</v>
      </c>
      <c r="I116" s="447"/>
      <c r="J116" s="719"/>
      <c r="K116" s="719"/>
      <c r="M116" s="608"/>
    </row>
    <row r="117" spans="1:13" s="30" customFormat="1" ht="17.25" hidden="1" customHeight="1">
      <c r="A117" s="223"/>
      <c r="B117" s="844" t="s">
        <v>5305</v>
      </c>
      <c r="C117" s="2228" t="s">
        <v>5569</v>
      </c>
      <c r="D117" s="170" t="s">
        <v>5625</v>
      </c>
      <c r="E117" s="398">
        <v>46155</v>
      </c>
      <c r="F117" s="398">
        <f>E117+30</f>
        <v>46185</v>
      </c>
      <c r="G117" s="398">
        <f>E117+33</f>
        <v>46188</v>
      </c>
      <c r="H117" s="398">
        <f>E117+35</f>
        <v>46190</v>
      </c>
      <c r="I117" s="447"/>
      <c r="J117" s="719"/>
      <c r="K117" s="719"/>
      <c r="M117" s="608"/>
    </row>
    <row r="118" spans="1:13" s="30" customFormat="1" ht="17.25" hidden="1" customHeight="1">
      <c r="A118" s="223" t="s">
        <v>5626</v>
      </c>
      <c r="B118" s="844" t="s">
        <v>5308</v>
      </c>
      <c r="C118" s="178" t="s">
        <v>5555</v>
      </c>
      <c r="D118" s="170" t="s">
        <v>5627</v>
      </c>
      <c r="E118" s="398">
        <v>46161</v>
      </c>
      <c r="F118" s="398">
        <f>E118+30</f>
        <v>46191</v>
      </c>
      <c r="G118" s="398">
        <f>E118+33</f>
        <v>46194</v>
      </c>
      <c r="H118" s="398">
        <f>E118+35</f>
        <v>46196</v>
      </c>
      <c r="I118" s="447"/>
      <c r="J118" s="719"/>
      <c r="K118" s="719"/>
      <c r="M118" s="608"/>
    </row>
    <row r="119" spans="1:13" s="30" customFormat="1" ht="17.25" hidden="1" customHeight="1">
      <c r="A119" s="223" t="s">
        <v>5628</v>
      </c>
      <c r="B119" s="844" t="s">
        <v>5311</v>
      </c>
      <c r="C119" s="178" t="s">
        <v>5629</v>
      </c>
      <c r="D119" s="170" t="s">
        <v>5630</v>
      </c>
      <c r="E119" s="398">
        <v>46165</v>
      </c>
      <c r="F119" s="398">
        <f t="shared" ref="F119:F129" si="59">E119+31</f>
        <v>46196</v>
      </c>
      <c r="G119" s="398">
        <f>E119+35</f>
        <v>46200</v>
      </c>
      <c r="H119" s="398">
        <f t="shared" ref="H119:H129" si="60">E119+37</f>
        <v>46202</v>
      </c>
      <c r="I119" s="447"/>
      <c r="J119" s="27" t="s">
        <v>5631</v>
      </c>
      <c r="K119" s="719"/>
      <c r="M119" s="608"/>
    </row>
    <row r="120" spans="1:13" s="30" customFormat="1" ht="17.25" hidden="1" customHeight="1">
      <c r="A120" s="223" t="s">
        <v>5632</v>
      </c>
      <c r="B120" s="844" t="s">
        <v>5314</v>
      </c>
      <c r="C120" s="2228" t="s">
        <v>5633</v>
      </c>
      <c r="D120" s="170" t="s">
        <v>5634</v>
      </c>
      <c r="E120" s="398">
        <v>46173</v>
      </c>
      <c r="F120" s="398">
        <f t="shared" si="59"/>
        <v>46204</v>
      </c>
      <c r="G120" s="398">
        <f>E120+35</f>
        <v>46208</v>
      </c>
      <c r="H120" s="398">
        <f t="shared" si="60"/>
        <v>46210</v>
      </c>
      <c r="I120" s="447"/>
      <c r="J120" s="719"/>
      <c r="K120" s="719"/>
      <c r="M120" s="608"/>
    </row>
    <row r="121" spans="1:13" s="30" customFormat="1" ht="17.25" hidden="1" customHeight="1">
      <c r="A121" s="223" t="s">
        <v>5635</v>
      </c>
      <c r="B121" s="844" t="s">
        <v>5318</v>
      </c>
      <c r="C121" s="2282" t="s">
        <v>5636</v>
      </c>
      <c r="D121" s="169" t="s">
        <v>5637</v>
      </c>
      <c r="E121" s="351">
        <v>46180</v>
      </c>
      <c r="F121" s="351">
        <f t="shared" si="59"/>
        <v>46211</v>
      </c>
      <c r="G121" s="351">
        <f t="shared" ref="G121:G124" si="61">E121+35</f>
        <v>46215</v>
      </c>
      <c r="H121" s="351">
        <f t="shared" si="60"/>
        <v>46217</v>
      </c>
      <c r="I121" s="447"/>
      <c r="J121" s="719"/>
      <c r="K121" s="719"/>
      <c r="M121" s="608"/>
    </row>
    <row r="122" spans="1:13" s="30" customFormat="1" ht="17.25" hidden="1" customHeight="1">
      <c r="A122" s="223"/>
      <c r="B122" s="844" t="s">
        <v>5320</v>
      </c>
      <c r="C122" s="350" t="s">
        <v>5577</v>
      </c>
      <c r="D122" s="169" t="s">
        <v>5638</v>
      </c>
      <c r="E122" s="351">
        <v>46193</v>
      </c>
      <c r="F122" s="351">
        <f t="shared" si="59"/>
        <v>46224</v>
      </c>
      <c r="G122" s="351">
        <f t="shared" si="61"/>
        <v>46228</v>
      </c>
      <c r="H122" s="351">
        <f t="shared" si="60"/>
        <v>46230</v>
      </c>
      <c r="I122" s="447"/>
      <c r="J122" s="719"/>
      <c r="K122" s="719"/>
      <c r="M122" s="608"/>
    </row>
    <row r="123" spans="1:13" s="30" customFormat="1" ht="17.25" hidden="1" customHeight="1">
      <c r="A123" s="223"/>
      <c r="B123" s="844" t="s">
        <v>5323</v>
      </c>
      <c r="C123" s="203" t="s">
        <v>1573</v>
      </c>
      <c r="D123" s="169" t="s">
        <v>5639</v>
      </c>
      <c r="E123" s="348">
        <v>46191</v>
      </c>
      <c r="F123" s="348"/>
      <c r="G123" s="348"/>
      <c r="H123" s="348"/>
      <c r="I123" s="447"/>
      <c r="J123" s="719"/>
      <c r="K123" s="719"/>
      <c r="M123" s="608"/>
    </row>
    <row r="124" spans="1:13" s="30" customFormat="1" ht="17.25" hidden="1" customHeight="1">
      <c r="A124" s="223"/>
      <c r="B124" s="844" t="s">
        <v>5327</v>
      </c>
      <c r="C124" s="350" t="s">
        <v>5579</v>
      </c>
      <c r="D124" s="169" t="s">
        <v>5640</v>
      </c>
      <c r="E124" s="351">
        <v>46201</v>
      </c>
      <c r="F124" s="351">
        <f t="shared" si="59"/>
        <v>46232</v>
      </c>
      <c r="G124" s="351">
        <f t="shared" si="61"/>
        <v>46236</v>
      </c>
      <c r="H124" s="351">
        <f t="shared" si="60"/>
        <v>46238</v>
      </c>
      <c r="I124" s="447"/>
      <c r="J124" s="719"/>
      <c r="K124" s="719"/>
      <c r="M124" s="608"/>
    </row>
    <row r="125" spans="1:13" s="30" customFormat="1" ht="17.25" hidden="1" customHeight="1">
      <c r="A125" s="223" t="s">
        <v>5641</v>
      </c>
      <c r="B125" s="844" t="s">
        <v>5174</v>
      </c>
      <c r="C125" s="4217" t="s">
        <v>5642</v>
      </c>
      <c r="D125" s="170" t="s">
        <v>5643</v>
      </c>
      <c r="E125" s="1986">
        <v>46210</v>
      </c>
      <c r="F125" s="398">
        <f t="shared" si="59"/>
        <v>46241</v>
      </c>
      <c r="G125" s="398">
        <f>E125+35</f>
        <v>46245</v>
      </c>
      <c r="H125" s="398">
        <f t="shared" si="60"/>
        <v>46247</v>
      </c>
      <c r="I125" s="447"/>
      <c r="J125" s="719"/>
      <c r="K125" s="719"/>
      <c r="M125" s="608"/>
    </row>
    <row r="126" spans="1:13" s="30" customFormat="1" ht="17.25" hidden="1" customHeight="1">
      <c r="A126" s="223"/>
      <c r="B126" s="844" t="s">
        <v>5177</v>
      </c>
      <c r="C126" s="178" t="s">
        <v>4565</v>
      </c>
      <c r="D126" s="170" t="s">
        <v>5644</v>
      </c>
      <c r="E126" s="398">
        <v>46217</v>
      </c>
      <c r="F126" s="398">
        <f t="shared" si="59"/>
        <v>46248</v>
      </c>
      <c r="G126" s="398">
        <f>E126+35</f>
        <v>46252</v>
      </c>
      <c r="H126" s="398">
        <f t="shared" si="60"/>
        <v>46254</v>
      </c>
      <c r="I126" s="447"/>
      <c r="J126" s="719"/>
      <c r="K126" s="719"/>
      <c r="M126" s="608"/>
    </row>
    <row r="127" spans="1:13" s="30" customFormat="1" ht="17.25" hidden="1" customHeight="1">
      <c r="A127" s="223" t="s">
        <v>5645</v>
      </c>
      <c r="B127" s="844" t="s">
        <v>5181</v>
      </c>
      <c r="C127" s="4217" t="s">
        <v>5646</v>
      </c>
      <c r="D127" s="170" t="s">
        <v>5647</v>
      </c>
      <c r="E127" s="398">
        <v>46223</v>
      </c>
      <c r="F127" s="398">
        <f t="shared" si="59"/>
        <v>46254</v>
      </c>
      <c r="G127" s="398">
        <f>E127+35</f>
        <v>46258</v>
      </c>
      <c r="H127" s="398">
        <f t="shared" si="60"/>
        <v>46260</v>
      </c>
      <c r="I127" s="447"/>
      <c r="J127" s="719"/>
      <c r="K127" s="719"/>
      <c r="M127" s="608"/>
    </row>
    <row r="128" spans="1:13" s="30" customFormat="1" ht="17.25" customHeight="1">
      <c r="A128" s="223"/>
      <c r="B128" s="844" t="s">
        <v>5184</v>
      </c>
      <c r="C128" s="178" t="s">
        <v>5620</v>
      </c>
      <c r="D128" s="170" t="s">
        <v>5648</v>
      </c>
      <c r="E128" s="398">
        <v>46230</v>
      </c>
      <c r="F128" s="398">
        <f t="shared" si="59"/>
        <v>46261</v>
      </c>
      <c r="G128" s="398">
        <f>E128+35</f>
        <v>46265</v>
      </c>
      <c r="H128" s="398">
        <f t="shared" si="60"/>
        <v>46267</v>
      </c>
      <c r="I128" s="447"/>
      <c r="J128" s="719"/>
      <c r="K128" s="719"/>
      <c r="M128" s="608"/>
    </row>
    <row r="129" spans="1:14" s="30" customFormat="1" ht="17.25" customHeight="1">
      <c r="A129" s="223" t="s">
        <v>5649</v>
      </c>
      <c r="B129" s="844" t="s">
        <v>5187</v>
      </c>
      <c r="C129" s="178" t="s">
        <v>5650</v>
      </c>
      <c r="D129" s="170" t="s">
        <v>5651</v>
      </c>
      <c r="E129" s="1986">
        <v>46243</v>
      </c>
      <c r="F129" s="398">
        <f t="shared" si="59"/>
        <v>46274</v>
      </c>
      <c r="G129" s="398">
        <f>E129+35</f>
        <v>46278</v>
      </c>
      <c r="H129" s="398">
        <f t="shared" si="60"/>
        <v>46280</v>
      </c>
      <c r="I129" s="447"/>
      <c r="J129" s="719"/>
      <c r="K129" s="719"/>
      <c r="M129" s="608"/>
    </row>
    <row r="130" spans="1:14" s="30" customFormat="1" ht="17.25" customHeight="1">
      <c r="A130" s="223"/>
      <c r="B130" s="844" t="s">
        <v>5190</v>
      </c>
      <c r="C130" s="350" t="s">
        <v>5569</v>
      </c>
      <c r="D130" s="169" t="s">
        <v>5652</v>
      </c>
      <c r="E130" s="351">
        <v>46244</v>
      </c>
      <c r="F130" s="351">
        <f t="shared" ref="F130:F131" si="62">E130+31</f>
        <v>46275</v>
      </c>
      <c r="G130" s="351">
        <f t="shared" ref="G130:G131" si="63">E130+35</f>
        <v>46279</v>
      </c>
      <c r="H130" s="351">
        <f t="shared" ref="H130:H131" si="64">E130+37</f>
        <v>46281</v>
      </c>
      <c r="I130" s="447"/>
      <c r="J130" s="719"/>
      <c r="K130" s="719"/>
      <c r="M130" s="608"/>
    </row>
    <row r="131" spans="1:14" s="30" customFormat="1" ht="17.25" customHeight="1">
      <c r="A131" s="223"/>
      <c r="B131" s="844" t="s">
        <v>5194</v>
      </c>
      <c r="C131" s="350" t="s">
        <v>5555</v>
      </c>
      <c r="D131" s="169" t="s">
        <v>5653</v>
      </c>
      <c r="E131" s="351">
        <v>46247</v>
      </c>
      <c r="F131" s="351">
        <f t="shared" si="62"/>
        <v>46278</v>
      </c>
      <c r="G131" s="351">
        <f t="shared" si="63"/>
        <v>46282</v>
      </c>
      <c r="H131" s="351">
        <f t="shared" si="64"/>
        <v>46284</v>
      </c>
      <c r="I131" s="447"/>
      <c r="J131" s="719"/>
      <c r="K131" s="719"/>
      <c r="M131" s="608"/>
    </row>
    <row r="132" spans="1:14" s="30" customFormat="1" ht="17.25" customHeight="1">
      <c r="A132" s="223" t="s">
        <v>10081</v>
      </c>
      <c r="B132" s="844" t="s">
        <v>5197</v>
      </c>
      <c r="C132" s="2282" t="s">
        <v>5700</v>
      </c>
      <c r="D132" s="169" t="s">
        <v>5654</v>
      </c>
      <c r="E132" s="351">
        <f t="shared" ref="E132" si="65">E131+7</f>
        <v>46254</v>
      </c>
      <c r="F132" s="351">
        <f t="shared" ref="F132" si="66">E132+31</f>
        <v>46285</v>
      </c>
      <c r="G132" s="351">
        <f t="shared" ref="G132" si="67">E132+35</f>
        <v>46289</v>
      </c>
      <c r="H132" s="351">
        <f t="shared" ref="H132" si="68">E132+37</f>
        <v>46291</v>
      </c>
      <c r="I132" s="447"/>
      <c r="J132" s="719"/>
      <c r="K132" s="719"/>
      <c r="M132" s="608"/>
    </row>
    <row r="133" spans="1:14" s="30" customFormat="1" ht="17.25" customHeight="1">
      <c r="A133" s="223" t="s">
        <v>5655</v>
      </c>
      <c r="B133" s="844" t="s">
        <v>5201</v>
      </c>
      <c r="C133" s="2282" t="s">
        <v>5072</v>
      </c>
      <c r="D133" s="169" t="s">
        <v>5656</v>
      </c>
      <c r="E133" s="351">
        <f>E132+7</f>
        <v>46261</v>
      </c>
      <c r="F133" s="351">
        <f>E133+31</f>
        <v>46292</v>
      </c>
      <c r="G133" s="351">
        <f>E133+35</f>
        <v>46296</v>
      </c>
      <c r="H133" s="351">
        <f>E133+37</f>
        <v>46298</v>
      </c>
      <c r="I133" s="447"/>
      <c r="J133" s="719"/>
      <c r="K133" s="719"/>
      <c r="M133" s="608"/>
    </row>
    <row r="134" spans="1:14" s="30" customFormat="1" ht="17.25" customHeight="1">
      <c r="A134" s="223" t="s">
        <v>5657</v>
      </c>
      <c r="B134" s="844" t="s">
        <v>5204</v>
      </c>
      <c r="C134" s="264" t="s">
        <v>1573</v>
      </c>
      <c r="D134" s="170" t="s">
        <v>5658</v>
      </c>
      <c r="E134" s="348">
        <v>46268</v>
      </c>
      <c r="F134" s="348"/>
      <c r="G134" s="348"/>
      <c r="H134" s="348"/>
      <c r="I134" s="447"/>
      <c r="J134" s="719"/>
      <c r="K134" s="719"/>
      <c r="M134" s="608"/>
    </row>
    <row r="135" spans="1:14" s="30" customFormat="1" ht="17.25" customHeight="1">
      <c r="A135" s="223"/>
      <c r="B135" s="844" t="s">
        <v>5208</v>
      </c>
      <c r="C135" s="264" t="s">
        <v>10082</v>
      </c>
      <c r="D135" s="170" t="s">
        <v>5659</v>
      </c>
      <c r="E135" s="398">
        <v>46275</v>
      </c>
      <c r="F135" s="398">
        <f>E135+31</f>
        <v>46306</v>
      </c>
      <c r="G135" s="398">
        <f>E135+35</f>
        <v>46310</v>
      </c>
      <c r="H135" s="398">
        <f>E135+37</f>
        <v>46312</v>
      </c>
      <c r="I135" s="447"/>
      <c r="J135" s="719"/>
      <c r="K135" s="719"/>
      <c r="M135" s="608"/>
    </row>
    <row r="136" spans="1:14" s="30" customFormat="1" ht="17.25" customHeight="1">
      <c r="A136" s="223"/>
      <c r="B136" s="844" t="s">
        <v>5214</v>
      </c>
      <c r="C136" s="2228" t="s">
        <v>5660</v>
      </c>
      <c r="D136" s="170" t="s">
        <v>5661</v>
      </c>
      <c r="E136" s="398">
        <v>46282</v>
      </c>
      <c r="F136" s="398">
        <f t="shared" ref="F136:F137" si="69">E136+31</f>
        <v>46313</v>
      </c>
      <c r="G136" s="398">
        <f t="shared" ref="G136:G137" si="70">E136+35</f>
        <v>46317</v>
      </c>
      <c r="H136" s="398">
        <f t="shared" ref="H136:H137" si="71">E136+37</f>
        <v>46319</v>
      </c>
      <c r="I136" s="447"/>
      <c r="J136" s="719"/>
      <c r="K136" s="719"/>
      <c r="M136" s="608"/>
    </row>
    <row r="137" spans="1:14" s="30" customFormat="1" ht="17.25" customHeight="1">
      <c r="A137" s="223"/>
      <c r="B137" s="844" t="s">
        <v>5216</v>
      </c>
      <c r="C137" s="178" t="s">
        <v>5662</v>
      </c>
      <c r="D137" s="170" t="s">
        <v>5663</v>
      </c>
      <c r="E137" s="398">
        <v>46289</v>
      </c>
      <c r="F137" s="398">
        <f t="shared" si="69"/>
        <v>46320</v>
      </c>
      <c r="G137" s="398">
        <f t="shared" si="70"/>
        <v>46324</v>
      </c>
      <c r="H137" s="398">
        <f t="shared" si="71"/>
        <v>46326</v>
      </c>
      <c r="I137" s="447"/>
      <c r="J137" s="719"/>
      <c r="K137" s="719"/>
      <c r="M137" s="608"/>
    </row>
    <row r="138" spans="1:14" s="30" customFormat="1" ht="17.25" customHeight="1">
      <c r="A138" s="223"/>
      <c r="B138" s="844" t="s">
        <v>5218</v>
      </c>
      <c r="C138" s="350" t="s">
        <v>5642</v>
      </c>
      <c r="D138" s="169" t="s">
        <v>10083</v>
      </c>
      <c r="E138" s="351">
        <v>46296</v>
      </c>
      <c r="F138" s="351">
        <f>E138+31</f>
        <v>46327</v>
      </c>
      <c r="G138" s="351">
        <f>E138+35</f>
        <v>46331</v>
      </c>
      <c r="H138" s="351">
        <f>E138+37</f>
        <v>46333</v>
      </c>
      <c r="I138" s="447"/>
      <c r="J138" s="719"/>
      <c r="K138" s="719"/>
      <c r="M138" s="608"/>
    </row>
    <row r="139" spans="1:14" s="30" customFormat="1" ht="17.25" customHeight="1">
      <c r="A139" s="223"/>
      <c r="B139" s="844" t="s">
        <v>5220</v>
      </c>
      <c r="C139" s="350" t="s">
        <v>5552</v>
      </c>
      <c r="D139" s="169" t="s">
        <v>10094</v>
      </c>
      <c r="E139" s="351">
        <v>46303</v>
      </c>
      <c r="F139" s="351">
        <f>E139+31</f>
        <v>46334</v>
      </c>
      <c r="G139" s="351">
        <f>E139+35</f>
        <v>46338</v>
      </c>
      <c r="H139" s="351">
        <f>E139+37</f>
        <v>46340</v>
      </c>
      <c r="I139" s="447"/>
      <c r="J139" s="719"/>
      <c r="K139" s="719"/>
      <c r="M139" s="608"/>
    </row>
    <row r="140" spans="1:14" s="30" customFormat="1" ht="17.25" customHeight="1">
      <c r="A140" s="223"/>
      <c r="B140" s="844" t="s">
        <v>5222</v>
      </c>
      <c r="C140" s="350" t="s">
        <v>5646</v>
      </c>
      <c r="D140" s="169" t="s">
        <v>10084</v>
      </c>
      <c r="E140" s="351">
        <f>E139+7</f>
        <v>46310</v>
      </c>
      <c r="F140" s="351">
        <f>E140+31</f>
        <v>46341</v>
      </c>
      <c r="G140" s="351">
        <f>E140+35</f>
        <v>46345</v>
      </c>
      <c r="H140" s="351">
        <f>E140+37</f>
        <v>46347</v>
      </c>
      <c r="I140" s="447"/>
      <c r="J140" s="719"/>
      <c r="K140" s="719"/>
      <c r="M140" s="608"/>
    </row>
    <row r="141" spans="1:14" s="30" customFormat="1" ht="17.25" customHeight="1">
      <c r="A141" s="386"/>
      <c r="B141" s="76"/>
      <c r="C141" s="26" t="s">
        <v>112</v>
      </c>
      <c r="F141" s="52"/>
      <c r="G141" s="53"/>
      <c r="H141" s="53"/>
      <c r="K141" s="53"/>
      <c r="L141" s="53"/>
      <c r="M141" s="262"/>
    </row>
    <row r="142" spans="1:14" s="30" customFormat="1" ht="17.25" customHeight="1">
      <c r="A142" s="386"/>
      <c r="B142" s="76"/>
      <c r="C142" s="2491" t="s">
        <v>5664</v>
      </c>
      <c r="F142" s="52"/>
      <c r="G142" s="53"/>
      <c r="H142" s="53"/>
      <c r="K142" s="53"/>
      <c r="L142" s="53"/>
      <c r="M142" s="262"/>
    </row>
    <row r="143" spans="1:14" s="30" customFormat="1" ht="17.25" customHeight="1">
      <c r="A143" s="386"/>
      <c r="B143" s="76"/>
      <c r="C143" s="26"/>
      <c r="E143" s="3172"/>
      <c r="F143" s="3172"/>
      <c r="G143" s="3172"/>
      <c r="H143" s="3172"/>
      <c r="I143" s="3173"/>
      <c r="K143" s="53"/>
      <c r="L143" s="53"/>
      <c r="M143" s="53"/>
    </row>
    <row r="144" spans="1:14" s="30" customFormat="1" ht="17.25" customHeight="1">
      <c r="A144" s="386"/>
      <c r="B144" s="76"/>
      <c r="C144" s="209" t="s">
        <v>0</v>
      </c>
      <c r="D144" s="69"/>
      <c r="E144" s="845" t="s">
        <v>1973</v>
      </c>
      <c r="F144" s="70"/>
      <c r="G144" s="70" t="s">
        <v>38</v>
      </c>
      <c r="H144" s="70"/>
      <c r="I144" s="69"/>
      <c r="J144" s="69"/>
      <c r="K144" s="70" t="s">
        <v>65</v>
      </c>
      <c r="L144" s="70" t="str">
        <f>'HOW TO-&gt;'!$B$136</f>
        <v>6011 2413</v>
      </c>
      <c r="M144" s="70"/>
      <c r="N144" s="69"/>
    </row>
    <row r="145" spans="1:14" s="30" customFormat="1" ht="17.25" customHeight="1">
      <c r="A145" s="386"/>
      <c r="B145" s="76"/>
      <c r="C145" s="79" t="s">
        <v>1</v>
      </c>
      <c r="D145" s="69"/>
      <c r="E145" s="252" t="s">
        <v>1974</v>
      </c>
      <c r="F145" s="70"/>
      <c r="G145" s="69" t="s">
        <v>1975</v>
      </c>
      <c r="H145" s="69"/>
      <c r="I145" s="252" t="s">
        <v>41</v>
      </c>
      <c r="J145" s="69"/>
      <c r="K145" s="69" t="s">
        <v>67</v>
      </c>
      <c r="L145" s="69"/>
      <c r="M145" s="252" t="s">
        <v>68</v>
      </c>
      <c r="N145" s="69"/>
    </row>
    <row r="146" spans="1:14" s="30" customFormat="1" ht="17.25" customHeight="1">
      <c r="A146" s="386"/>
      <c r="B146" s="76"/>
      <c r="C146" s="79"/>
      <c r="D146" s="69"/>
      <c r="E146" s="252"/>
      <c r="F146" s="69"/>
      <c r="G146" s="69"/>
      <c r="H146" s="69"/>
      <c r="I146" s="252"/>
      <c r="J146" s="69"/>
      <c r="K146" s="69" t="str">
        <f>'HOW TO-&gt;'!$A$138</f>
        <v>PERMIT</v>
      </c>
      <c r="L146" s="69"/>
      <c r="M146" s="2204" t="str">
        <f>'HOW TO-&gt;'!$C$138</f>
        <v>SG094-SinPermit@msc.com</v>
      </c>
      <c r="N146" s="69"/>
    </row>
    <row r="147" spans="1:14" s="121" customFormat="1" ht="16.899999999999999" customHeight="1">
      <c r="A147" s="3038"/>
      <c r="B147" s="76"/>
      <c r="C147" s="1141">
        <f>'HOW TO-&gt;'!$A$105</f>
        <v>0</v>
      </c>
      <c r="D147" s="1141">
        <f>'HOW TO-&gt;'!$B$105</f>
        <v>0</v>
      </c>
      <c r="E147" s="79">
        <f>'HOW TO-&gt;'!$C$105</f>
        <v>0</v>
      </c>
      <c r="F147" s="69"/>
      <c r="G147" s="1141" t="str">
        <f>'HOW TO-&gt;'!$A$124</f>
        <v>ROBERT CHIA</v>
      </c>
      <c r="H147" s="1141" t="str">
        <f>'HOW TO-&gt;'!$B$124</f>
        <v>6011 0564</v>
      </c>
      <c r="I147" s="79" t="str">
        <f>'HOW TO-&gt;'!$C$124</f>
        <v>robert.chia@msc.com</v>
      </c>
      <c r="J147" s="69"/>
      <c r="K147" s="1141" t="str">
        <f>'HOW TO-&gt;'!$A$139</f>
        <v>RAYNAR ANG</v>
      </c>
      <c r="L147" s="1141" t="str">
        <f>'HOW TO-&gt;'!$B$139</f>
        <v>6011 2358</v>
      </c>
      <c r="M147" s="79" t="str">
        <f>'HOW TO-&gt;'!$C$139</f>
        <v>raynar.ang@msc.com</v>
      </c>
      <c r="N147" s="69"/>
    </row>
    <row r="148" spans="1:14" s="121" customFormat="1" ht="16.899999999999999" customHeight="1">
      <c r="A148" s="3038"/>
      <c r="B148" s="76"/>
      <c r="C148" s="1141" t="str">
        <f>'HOW TO-&gt;'!$A$106</f>
        <v>NATALIE LEW</v>
      </c>
      <c r="D148" s="1141" t="str">
        <f>'HOW TO-&gt;'!$B$106</f>
        <v>6011 2399</v>
      </c>
      <c r="E148" s="79" t="str">
        <f>'HOW TO-&gt;'!$C$106</f>
        <v>natalie.lew@msc.com</v>
      </c>
      <c r="F148" s="69"/>
      <c r="G148" s="1141" t="str">
        <f>'HOW TO-&gt;'!$A$125</f>
        <v>S. Y. LIEW</v>
      </c>
      <c r="H148" s="1141" t="str">
        <f>'HOW TO-&gt;'!$B$125</f>
        <v>6011 2348</v>
      </c>
      <c r="I148" s="79" t="str">
        <f>'HOW TO-&gt;'!$C$125</f>
        <v>seoyi.liew@msc.com</v>
      </c>
      <c r="J148" s="69"/>
      <c r="K148" s="1141" t="str">
        <f>'HOW TO-&gt;'!$A$140</f>
        <v>KAI SIANG</v>
      </c>
      <c r="L148" s="1141" t="str">
        <f>'HOW TO-&gt;'!$B$140</f>
        <v>6011 2356</v>
      </c>
      <c r="M148" s="79" t="str">
        <f>'HOW TO-&gt;'!$C$140</f>
        <v>kaisiang.lim@msc.com</v>
      </c>
      <c r="N148" s="69"/>
    </row>
    <row r="149" spans="1:14" s="121" customFormat="1" ht="16.899999999999999" customHeight="1">
      <c r="A149" s="3038"/>
      <c r="B149" s="76"/>
      <c r="C149" s="1141" t="str">
        <f>'HOW TO-&gt;'!$A$107</f>
        <v>PHOEBE HUANG</v>
      </c>
      <c r="D149" s="1141" t="str">
        <f>'HOW TO-&gt;'!$B$107</f>
        <v>6011 0562</v>
      </c>
      <c r="E149" s="79" t="str">
        <f>'HOW TO-&gt;'!$C$107</f>
        <v>phoebe.huang@msc.com</v>
      </c>
      <c r="F149" s="69"/>
      <c r="G149" s="1141" t="str">
        <f>'HOW TO-&gt;'!$A$126</f>
        <v>SHARON KOH</v>
      </c>
      <c r="H149" s="1141" t="str">
        <f>'HOW TO-&gt;'!$B$126</f>
        <v>6011 2349</v>
      </c>
      <c r="I149" s="79" t="str">
        <f>'HOW TO-&gt;'!$C$126</f>
        <v>sharon.koh@msc.com</v>
      </c>
      <c r="J149" s="69"/>
      <c r="K149" s="1141" t="str">
        <f>'HOW TO-&gt;'!$A$141</f>
        <v>DEWI</v>
      </c>
      <c r="L149" s="1141" t="str">
        <f>'HOW TO-&gt;'!$B$141</f>
        <v>6011 2354</v>
      </c>
      <c r="M149" s="79" t="str">
        <f>'HOW TO-&gt;'!$C$141</f>
        <v>dewi.ratnah@msc.com</v>
      </c>
      <c r="N149" s="69"/>
    </row>
    <row r="150" spans="1:14" s="121" customFormat="1" ht="16.899999999999999" customHeight="1">
      <c r="A150" s="3038"/>
      <c r="B150" s="76"/>
      <c r="C150" s="1141" t="str">
        <f>'HOW TO-&gt;'!$A$108</f>
        <v>SHERWIN LIM</v>
      </c>
      <c r="D150" s="1141" t="str">
        <f>'HOW TO-&gt;'!$B$108</f>
        <v>6011 2395</v>
      </c>
      <c r="E150" s="79" t="str">
        <f>'HOW TO-&gt;'!$C$108</f>
        <v>sherwin.lim@msc.com</v>
      </c>
      <c r="F150" s="69"/>
      <c r="G150" s="1141" t="str">
        <f>'HOW TO-&gt;'!$A$127</f>
        <v>ANGELIA LAU</v>
      </c>
      <c r="H150" s="1141" t="str">
        <f>'HOW TO-&gt;'!$B$127</f>
        <v>6011 2346</v>
      </c>
      <c r="I150" s="79" t="str">
        <f>'HOW TO-&gt;'!$C$127</f>
        <v>angelia.lau@msc.com</v>
      </c>
      <c r="J150" s="69"/>
      <c r="K150" s="1141" t="str">
        <f>'HOW TO-&gt;'!$A$142</f>
        <v>YU TING</v>
      </c>
      <c r="L150" s="1141" t="str">
        <f>'HOW TO-&gt;'!$B$142</f>
        <v>6011 2359</v>
      </c>
      <c r="M150" s="79" t="str">
        <f>'HOW TO-&gt;'!$C$142</f>
        <v>yuting.luo@msc.com</v>
      </c>
      <c r="N150" s="69"/>
    </row>
    <row r="151" spans="1:14" s="121" customFormat="1" ht="16.899999999999999" customHeight="1">
      <c r="A151" s="3038"/>
      <c r="B151" s="76"/>
      <c r="C151" s="1141" t="str">
        <f>'HOW TO-&gt;'!$A$109</f>
        <v>CHOK KAR HEE</v>
      </c>
      <c r="D151" s="1141" t="str">
        <f>'HOW TO-&gt;'!$B$109</f>
        <v>6011 2397</v>
      </c>
      <c r="E151" s="79" t="str">
        <f>'HOW TO-&gt;'!$C$109</f>
        <v>karhee.chok@msc.com</v>
      </c>
      <c r="F151" s="69"/>
      <c r="G151" s="1141" t="str">
        <f>'HOW TO-&gt;'!$A$128</f>
        <v>NOOR AFNINDAH</v>
      </c>
      <c r="H151" s="1141" t="str">
        <f>'HOW TO-&gt;'!$B$128</f>
        <v>6011 2347</v>
      </c>
      <c r="I151" s="79" t="str">
        <f>'HOW TO-&gt;'!$C$128</f>
        <v>noor.afnindah@msc.com</v>
      </c>
      <c r="J151" s="69"/>
      <c r="K151" s="1141" t="str">
        <f>'HOW TO-&gt;'!$A$143</f>
        <v>SHAN SHAN</v>
      </c>
      <c r="L151" s="1141" t="str">
        <f>'HOW TO-&gt;'!$B$143</f>
        <v>6011 2353</v>
      </c>
      <c r="M151" s="79" t="str">
        <f>'HOW TO-&gt;'!$C$143</f>
        <v>shanshan.chin@msc.com</v>
      </c>
      <c r="N151" s="69"/>
    </row>
    <row r="152" spans="1:14" s="121" customFormat="1" ht="16.899999999999999" customHeight="1">
      <c r="A152" s="3038"/>
      <c r="B152" s="76"/>
      <c r="C152" s="1141" t="str">
        <f>'HOW TO-&gt;'!$A$110</f>
        <v>LEWIS SOH</v>
      </c>
      <c r="D152" s="1141" t="str">
        <f>'HOW TO-&gt;'!$B$110</f>
        <v>6011 7905</v>
      </c>
      <c r="E152" s="79" t="str">
        <f>'HOW TO-&gt;'!$C$110</f>
        <v>lewis.soh@msc.com</v>
      </c>
      <c r="F152" s="69"/>
      <c r="G152" s="1141" t="str">
        <f>'HOW TO-&gt;'!$A$129</f>
        <v>NG CHING WEI</v>
      </c>
      <c r="H152" s="1141" t="str">
        <f>'HOW TO-&gt;'!$B$129</f>
        <v>6011 2404</v>
      </c>
      <c r="I152" s="79" t="str">
        <f>'HOW TO-&gt;'!$C$129</f>
        <v>chingwei.ng@msc.com</v>
      </c>
      <c r="J152" s="69"/>
      <c r="K152" s="1141" t="str">
        <f>'HOW TO-&gt;'!$A$144</f>
        <v>EUNICE</v>
      </c>
      <c r="L152" s="1141" t="str">
        <f>'HOW TO-&gt;'!$B$144</f>
        <v>6011 2355</v>
      </c>
      <c r="M152" s="79" t="str">
        <f>'HOW TO-&gt;'!$C$144</f>
        <v>eunice.chan@msc.com</v>
      </c>
      <c r="N152" s="69"/>
    </row>
    <row r="153" spans="1:14" s="121" customFormat="1" ht="16.899999999999999" customHeight="1">
      <c r="A153" s="3038"/>
      <c r="B153" s="76"/>
      <c r="C153" s="1141" t="str">
        <f>'HOW TO-&gt;'!$A$111</f>
        <v xml:space="preserve">MELVIN TAN </v>
      </c>
      <c r="D153" s="1141" t="str">
        <f>'HOW TO-&gt;'!$B$111</f>
        <v>6011 0561</v>
      </c>
      <c r="E153" s="79" t="str">
        <f>'HOW TO-&gt;'!$C$111</f>
        <v>melvin.tan@msc.com</v>
      </c>
      <c r="F153" s="69"/>
      <c r="G153" s="1141" t="str">
        <f>'HOW TO-&gt;'!$A$130</f>
        <v>ZOEY ONG</v>
      </c>
      <c r="H153" s="1141" t="str">
        <f>'HOW TO-&gt;'!$B$130</f>
        <v>6011 2424</v>
      </c>
      <c r="I153" s="79" t="str">
        <f>'HOW TO-&gt;'!$C$130</f>
        <v>zoey.ong@msc.com</v>
      </c>
      <c r="J153" s="69"/>
      <c r="K153" s="1141" t="str">
        <f>'HOW TO-&gt;'!$A$145</f>
        <v>HAZEL</v>
      </c>
      <c r="L153" s="1141" t="str">
        <f>'HOW TO-&gt;'!$B$145</f>
        <v>6011 2435</v>
      </c>
      <c r="M153" s="79" t="str">
        <f>'HOW TO-&gt;'!$C$145</f>
        <v>hazel.toh@msc.com</v>
      </c>
      <c r="N153" s="69"/>
    </row>
    <row r="154" spans="1:14" s="121" customFormat="1" ht="16.899999999999999" customHeight="1">
      <c r="B154" s="76"/>
      <c r="C154" s="1141" t="str">
        <f>'HOW TO-&gt;'!$A$112</f>
        <v>SUE ANN SOON</v>
      </c>
      <c r="D154" s="1141" t="str">
        <f>'HOW TO-&gt;'!$B$112</f>
        <v>6011 2327</v>
      </c>
      <c r="E154" s="79" t="str">
        <f>'HOW TO-&gt;'!$C$112</f>
        <v>sueann.soon@msc.com</v>
      </c>
      <c r="F154" s="69"/>
      <c r="G154" s="1141" t="str">
        <f>'HOW TO-&gt;'!$A$131</f>
        <v>.</v>
      </c>
      <c r="H154" s="1141" t="str">
        <f>'HOW TO-&gt;'!$B$131</f>
        <v>.</v>
      </c>
      <c r="I154" s="79" t="str">
        <f>'HOW TO-&gt;'!$C$131</f>
        <v>.</v>
      </c>
      <c r="J154" s="69"/>
      <c r="K154" s="1141">
        <f>'HOW TO-&gt;'!$A$146</f>
        <v>0</v>
      </c>
      <c r="L154" s="1141">
        <f>'HOW TO-&gt;'!$B$146</f>
        <v>0</v>
      </c>
      <c r="M154" s="79">
        <f>'HOW TO-&gt;'!$C$146</f>
        <v>0</v>
      </c>
      <c r="N154" s="69"/>
    </row>
    <row r="155" spans="1:14" s="121" customFormat="1" ht="16.899999999999999" customHeight="1">
      <c r="B155" s="76"/>
      <c r="C155" s="1141" t="str">
        <f>'HOW TO-&gt;'!$A$113</f>
        <v>LAWRENCE ANG (CROSS-TRADE)</v>
      </c>
      <c r="D155" s="1141" t="str">
        <f>'HOW TO-&gt;'!$B$113</f>
        <v>6011 2400</v>
      </c>
      <c r="E155" s="79" t="str">
        <f>'HOW TO-&gt;'!$C$113</f>
        <v>lawrence.ang@msc.com</v>
      </c>
      <c r="F155" s="69"/>
      <c r="G155" s="1141">
        <f>'HOW TO-&gt;'!$A$132</f>
        <v>0</v>
      </c>
      <c r="H155" s="1141">
        <f>'HOW TO-&gt;'!$B$132</f>
        <v>0</v>
      </c>
      <c r="I155" s="79">
        <f>'HOW TO-&gt;'!$C$132</f>
        <v>0</v>
      </c>
      <c r="J155" s="69"/>
      <c r="K155" s="1141">
        <f>'HOW TO-&gt;'!$A$147</f>
        <v>0</v>
      </c>
      <c r="L155" s="1141">
        <f>'HOW TO-&gt;'!$B$147</f>
        <v>0</v>
      </c>
      <c r="M155" s="79">
        <f>'HOW TO-&gt;'!$C$147</f>
        <v>0</v>
      </c>
      <c r="N155" s="69"/>
    </row>
    <row r="156" spans="1:14">
      <c r="A156" s="162"/>
      <c r="C156" s="1141" t="str">
        <f>'HOW TO-&gt;'!$A$114</f>
        <v>DARIUS ONG</v>
      </c>
      <c r="D156" s="1141" t="str">
        <f>'HOW TO-&gt;'!$B$114</f>
        <v>6011 2396</v>
      </c>
      <c r="E156" s="79" t="str">
        <f>'HOW TO-&gt;'!$C$114</f>
        <v>darius.ong@msc.com</v>
      </c>
      <c r="F156" s="69"/>
      <c r="G156" s="69"/>
      <c r="H156" s="100"/>
      <c r="I156" s="252"/>
      <c r="J156" s="69"/>
      <c r="K156" s="1141">
        <f>'HOW TO-&gt;'!$A$148</f>
        <v>0</v>
      </c>
      <c r="L156" s="1141">
        <f>'HOW TO-&gt;'!$B$148</f>
        <v>0</v>
      </c>
      <c r="M156" s="79">
        <f>'HOW TO-&gt;'!$C$148</f>
        <v>0</v>
      </c>
      <c r="N156" s="69"/>
    </row>
    <row r="157" spans="1:14">
      <c r="A157" s="162"/>
      <c r="C157" s="1141" t="str">
        <f>'HOW TO-&gt;'!$A$115</f>
        <v>YURIKO KHOO</v>
      </c>
      <c r="D157" s="1141" t="str">
        <f>'HOW TO-&gt;'!$B$115</f>
        <v>6011 2402</v>
      </c>
      <c r="E157" s="79" t="str">
        <f>'HOW TO-&gt;'!$C$115</f>
        <v>yuriko.k@msc.com</v>
      </c>
      <c r="F157" s="69"/>
      <c r="G157" s="69"/>
      <c r="H157" s="100"/>
      <c r="I157" s="100"/>
      <c r="J157" s="252"/>
      <c r="K157" s="1141"/>
      <c r="L157" s="1141"/>
      <c r="M157" s="79"/>
      <c r="N157" s="69"/>
    </row>
    <row r="158" spans="1:14">
      <c r="A158" s="162"/>
      <c r="C158" s="1141" t="str">
        <f>'HOW TO-&gt;'!$A$116</f>
        <v>VICKY ZHU</v>
      </c>
      <c r="D158" s="1141" t="str">
        <f>'HOW TO-&gt;'!$B$116</f>
        <v>6011 7900</v>
      </c>
      <c r="E158" s="79" t="str">
        <f>'HOW TO-&gt;'!$C$116</f>
        <v>vicky.zhu@msc.com</v>
      </c>
      <c r="F158" s="69"/>
      <c r="G158" s="69"/>
      <c r="H158" s="69"/>
      <c r="I158" s="69"/>
      <c r="J158" s="69"/>
      <c r="K158" s="69"/>
      <c r="L158" s="69"/>
      <c r="M158" s="69"/>
      <c r="N158" s="69"/>
    </row>
    <row r="159" spans="1:14">
      <c r="A159" s="162"/>
      <c r="C159" s="69"/>
      <c r="D159" s="69"/>
      <c r="E159" s="69"/>
      <c r="F159" s="69"/>
      <c r="G159" s="69"/>
      <c r="H159" s="69"/>
      <c r="I159" s="69"/>
      <c r="J159" s="69"/>
      <c r="K159" s="69"/>
      <c r="L159" s="69"/>
      <c r="M159" s="69"/>
      <c r="N159" s="69"/>
    </row>
    <row r="160" spans="1:14">
      <c r="A160" s="162"/>
      <c r="C160" s="1141" t="str">
        <f>'HOW TO-&gt;'!$A$119</f>
        <v xml:space="preserve">MAIN LINE  </v>
      </c>
      <c r="D160" s="1141" t="str">
        <f>'HOW TO-&gt;'!$B$119</f>
        <v>6011 2424</v>
      </c>
      <c r="E160" s="79">
        <f>'HOW TO-&gt;'!$C$119</f>
        <v>0</v>
      </c>
      <c r="F160" s="69"/>
      <c r="G160" s="69"/>
      <c r="H160" s="69"/>
      <c r="I160" s="69"/>
      <c r="J160" s="69"/>
      <c r="K160" s="69"/>
      <c r="L160" s="69"/>
      <c r="M160" s="69"/>
      <c r="N160" s="69"/>
    </row>
    <row r="161" spans="3:14">
      <c r="C161" s="1141">
        <f>'HOW TO-&gt;'!$A$120</f>
        <v>0</v>
      </c>
      <c r="D161" s="1141">
        <f>'HOW TO-&gt;'!$B$120</f>
        <v>0</v>
      </c>
      <c r="E161" s="79">
        <f>'HOW TO-&gt;'!$C$120</f>
        <v>0</v>
      </c>
      <c r="F161" s="69"/>
      <c r="G161" s="69"/>
      <c r="H161" s="69"/>
      <c r="I161" s="69"/>
      <c r="J161" s="69"/>
      <c r="K161" s="69"/>
      <c r="L161" s="69"/>
      <c r="M161" s="69"/>
      <c r="N161" s="69"/>
    </row>
  </sheetData>
  <customSheetViews>
    <customSheetView guid="{25211047-2AA7-431D-8637-AA6183637E8E}" scale="85" fitToPage="1" hiddenRows="1">
      <selection activeCell="G3" sqref="G3"/>
      <pageMargins left="0" right="0" top="0" bottom="0" header="0" footer="0"/>
      <pageSetup paperSize="9" scale="74" orientation="landscape" r:id="rId1"/>
      <headerFooter>
        <oddFooter>&amp;RLast update : &amp;D   &amp;T&amp;L&amp;1#&amp;"Calibri"&amp;10&amp;K000000Sensitivity: Internal</oddFooter>
      </headerFooter>
    </customSheetView>
    <customSheetView guid="{B0B43395-6E32-4DB3-A2D8-DD2362C77F4F}" scale="85" fitToPage="1" hiddenRows="1">
      <selection activeCell="H44" sqref="H44"/>
      <pageMargins left="0" right="0" top="0" bottom="0" header="0" footer="0"/>
      <pageSetup paperSize="9" scale="74" orientation="landscape" r:id="rId2"/>
      <headerFooter>
        <oddFooter>&amp;RLast update : &amp;D   &amp;T&amp;L&amp;1#&amp;"Calibri"&amp;10&amp;K000000Sensitivity: Internal</oddFooter>
      </headerFooter>
    </customSheetView>
    <customSheetView guid="{82E65AA3-5988-4ED4-A56D-19D1BA591355}" scale="85" fitToPage="1" hiddenRows="1">
      <selection activeCell="N26" sqref="N26"/>
      <pageMargins left="0" right="0" top="0" bottom="0" header="0" footer="0"/>
      <pageSetup paperSize="9" scale="75" orientation="landscape" r:id="rId3"/>
      <headerFooter>
        <oddFooter>&amp;RLast update : &amp;D   &amp;T&amp;L&amp;1#&amp;"Calibri"&amp;10 Sensitivity: Internal</oddFooter>
      </headerFooter>
    </customSheetView>
    <customSheetView guid="{999D0099-E3FC-46FC-839A-D58F693EE82E}" fitToPage="1" hiddenRows="1">
      <selection activeCell="B26" sqref="B26"/>
      <pageMargins left="0" right="0" top="0" bottom="0" header="0" footer="0"/>
      <pageSetup paperSize="9" scale="75" orientation="landscape" r:id="rId4"/>
      <headerFooter>
        <oddFooter>&amp;RLast update : &amp;D   &amp;T&amp;L&amp;1#&amp;"Calibri"&amp;10 Sensitivity: Internal</oddFooter>
      </headerFooter>
    </customSheetView>
    <customSheetView guid="{9C701732-F58F-4708-A15C-976D1C40D46C}" fitToPage="1" hiddenRows="1">
      <pageMargins left="0" right="0" top="0" bottom="0" header="0" footer="0"/>
      <pageSetup paperSize="9" scale="76" orientation="landscape" r:id="rId5"/>
      <headerFooter>
        <oddFooter>&amp;RLast update : &amp;D   &amp;T</oddFooter>
      </headerFooter>
    </customSheetView>
    <customSheetView guid="{4207851A-A9C4-4C7F-A983-5888F88768C0}" fitToPage="1" hiddenRows="1" topLeftCell="A20">
      <selection activeCell="B23" sqref="B23:B35"/>
      <pageMargins left="0" right="0" top="0" bottom="0" header="0" footer="0"/>
      <pageSetup paperSize="9" scale="76" orientation="landscape" r:id="rId6"/>
      <headerFooter>
        <oddFooter>&amp;RLast update : &amp;D   &amp;T</oddFooter>
      </headerFooter>
    </customSheetView>
    <customSheetView guid="{1A9C4D40-FD7F-415B-AEEF-6F3B6F11E2D9}" fitToPage="1" hiddenRows="1">
      <selection activeCell="A35" sqref="A35:XFD35"/>
      <pageMargins left="0" right="0" top="0" bottom="0" header="0" footer="0"/>
      <pageSetup paperSize="9" scale="76" orientation="landscape" r:id="rId7"/>
      <headerFooter>
        <oddFooter>&amp;RLast update : &amp;D   &amp;T</oddFooter>
      </headerFooter>
    </customSheetView>
    <customSheetView guid="{160FD25C-1E8A-49AB-8AA3-887F1FFDB82C}" fitToPage="1" hiddenRows="1">
      <pageMargins left="0" right="0" top="0" bottom="0" header="0" footer="0"/>
      <pageSetup paperSize="9" scale="76" orientation="landscape" r:id="rId8"/>
      <headerFooter>
        <oddFooter>&amp;RLast update : &amp;D   &amp;T</oddFooter>
      </headerFooter>
    </customSheetView>
    <customSheetView guid="{03674205-2BF0-451F-960D-B59271ECD65B}" fitToPage="1" hiddenRows="1">
      <selection activeCell="B4" sqref="B4:E31"/>
      <pageMargins left="0" right="0" top="0" bottom="0" header="0" footer="0"/>
      <pageSetup paperSize="9" scale="68" orientation="landscape" r:id="rId9"/>
      <headerFooter>
        <oddFooter>&amp;RLast update : &amp;D   &amp;T</oddFooter>
      </headerFooter>
    </customSheetView>
    <customSheetView guid="{D36430BB-1304-416E-AC9B-64341E38D53B}" fitToPage="1" hiddenRows="1">
      <pageMargins left="0" right="0" top="0" bottom="0" header="0" footer="0"/>
      <pageSetup paperSize="9" scale="68" orientation="landscape" r:id="rId10"/>
      <headerFooter>
        <oddFooter>&amp;RLast update : &amp;D   &amp;T</oddFooter>
      </headerFooter>
    </customSheetView>
    <customSheetView guid="{A1DFBD3A-7D67-4D0B-A768-38A02D65809C}" scale="85" fitToPage="1" topLeftCell="A7">
      <selection activeCell="G10" sqref="G10"/>
      <pageMargins left="0" right="0" top="0" bottom="0" header="0" footer="0"/>
      <pageSetup paperSize="9" scale="68" orientation="landscape" r:id="rId11"/>
      <headerFooter>
        <oddFooter>&amp;RLast update : &amp;D   &amp;T</oddFooter>
      </headerFooter>
    </customSheetView>
    <customSheetView guid="{8F6257B3-44F8-495E-975F-715EC7CBE577}" scale="85" fitToPage="1">
      <selection activeCell="B14" sqref="B14:D14"/>
      <pageMargins left="0" right="0" top="0" bottom="0" header="0" footer="0"/>
      <pageSetup paperSize="9" scale="68" orientation="landscape" r:id="rId12"/>
      <headerFooter>
        <oddFooter>&amp;RLast update : &amp;D   &amp;T</oddFooter>
      </headerFooter>
    </customSheetView>
    <customSheetView guid="{4E666960-F75E-4DEC-AA08-CB80C5246F2D}" scale="85" showPageBreaks="1" fitToPage="1" printArea="1" hiddenRows="1">
      <selection activeCell="H50" sqref="H50"/>
      <pageMargins left="0" right="0" top="0" bottom="0" header="0" footer="0"/>
      <pageSetup paperSize="9" scale="68" orientation="landscape" r:id="rId13"/>
      <headerFooter>
        <oddFooter>&amp;RLast update : &amp;D   &amp;T</oddFooter>
      </headerFooter>
    </customSheetView>
    <customSheetView guid="{DF664468-2591-4537-A401-E39E9401FA18}" scale="85" fitToPage="1" hiddenRows="1">
      <selection activeCell="D21" sqref="D21"/>
      <pageMargins left="0" right="0" top="0" bottom="0" header="0" footer="0"/>
      <pageSetup paperSize="9" scale="68" orientation="landscape" r:id="rId14"/>
      <headerFooter>
        <oddFooter>&amp;RLast update : &amp;D   &amp;T</oddFooter>
      </headerFooter>
    </customSheetView>
    <customSheetView guid="{16EA4947-C328-4911-A966-8572790A84A9}" fitToPage="1" hiddenRows="1">
      <selection activeCell="E56" sqref="E56"/>
      <pageMargins left="0" right="0" top="0" bottom="0" header="0" footer="0"/>
      <pageSetup paperSize="9" scale="72" orientation="landscape" r:id="rId15"/>
      <headerFooter>
        <oddFooter>&amp;RLast update : &amp;D   &amp;T&amp;L&amp;1#&amp;"Calibri"&amp;10 Sensitivity: Internal</oddFooter>
      </headerFooter>
    </customSheetView>
    <customSheetView guid="{5024D59A-F791-4B48-8A8A-90A9A8BA3CB8}" fitToPage="1" printArea="1" hiddenRows="1" topLeftCell="A31">
      <selection activeCell="H37" sqref="H37"/>
      <pageMargins left="0" right="0" top="0" bottom="0" header="0" footer="0"/>
      <pageSetup paperSize="9" scale="75" orientation="landscape" r:id="rId16"/>
      <headerFooter>
        <oddFooter>&amp;RLast update : &amp;D   &amp;T&amp;L&amp;1#&amp;"Calibri"&amp;10 Sensitivity: Internal</oddFooter>
      </headerFooter>
    </customSheetView>
    <customSheetView guid="{834388B3-D1C0-4496-81CB-D8907F6C94B1}" fitToPage="1" printArea="1" hiddenRows="1" topLeftCell="A6">
      <selection activeCell="E53" sqref="E53"/>
      <pageMargins left="0" right="0" top="0" bottom="0" header="0" footer="0"/>
      <pageSetup paperSize="9" scale="75" orientation="landscape" r:id="rId17"/>
      <headerFooter>
        <oddFooter>&amp;RLast update : &amp;D   &amp;T&amp;L&amp;1#&amp;"Calibri"&amp;10 Sensitivity: Internal</oddFooter>
      </headerFooter>
    </customSheetView>
    <customSheetView guid="{C9B667F6-80E0-402E-8E37-77C446D41929}" scale="85" fitToPage="1" hiddenRows="1">
      <selection activeCell="D36" sqref="D36"/>
      <pageMargins left="0" right="0" top="0" bottom="0" header="0" footer="0"/>
      <pageSetup paperSize="9" scale="73" orientation="landscape" r:id="rId18"/>
      <headerFooter>
        <oddFooter>&amp;RLast update : &amp;D   &amp;T&amp;L&amp;1#&amp;"Calibri"&amp;10&amp;K000000Sensitivity: Internal</oddFooter>
      </headerFooter>
    </customSheetView>
    <customSheetView guid="{F64DF93A-0CD5-4665-A448-613906F88C7C}" scale="85" fitToPage="1" hiddenRows="1">
      <selection activeCell="B6" sqref="B6:E41"/>
      <pageMargins left="0" right="0" top="0" bottom="0" header="0" footer="0"/>
      <pageSetup paperSize="9" scale="74" orientation="landscape" r:id="rId19"/>
      <headerFooter>
        <oddFooter>&amp;RLast update : &amp;D   &amp;T&amp;L&amp;1#&amp;"Calibri"&amp;10&amp;K000000Sensitivity: Internal</oddFooter>
      </headerFooter>
    </customSheetView>
    <customSheetView guid="{D8AE3607-C68D-4DD7-8BE1-F63EA4A613B4}" scale="85" fitToPage="1" hiddenRows="1">
      <selection activeCell="G3" sqref="G3"/>
      <pageMargins left="0" right="0" top="0" bottom="0" header="0" footer="0"/>
      <pageSetup paperSize="9" scale="74" orientation="landscape" r:id="rId20"/>
      <headerFooter>
        <oddFooter>&amp;RLast update : &amp;D   &amp;T&amp;L&amp;1#&amp;"Calibri"&amp;10&amp;K000000Sensitivity: Internal</oddFooter>
      </headerFooter>
    </customSheetView>
  </customSheetViews>
  <mergeCells count="4">
    <mergeCell ref="F89:G89"/>
    <mergeCell ref="F90:G90"/>
    <mergeCell ref="F92:G92"/>
    <mergeCell ref="F93:G93"/>
  </mergeCells>
  <phoneticPr fontId="29" type="noConversion"/>
  <hyperlinks>
    <hyperlink ref="I145" display="custsvc@msca.com.sg" xr:uid="{0B83B78F-0E0B-4614-B27D-8772245A9B5E}"/>
    <hyperlink ref="M145" display="sinexp@msca.com.sg" xr:uid="{53892F43-8900-4DC6-B191-3DCB5F526EB7}"/>
    <hyperlink ref="E144" r:id="rId21" xr:uid="{72867EB0-8E22-4769-AE2D-6687DAF16105}"/>
    <hyperlink ref="E145" display="mktg-dept@msca.com.sg" xr:uid="{799429E0-56AC-4551-B3E0-A6D0F3891D88}"/>
  </hyperlinks>
  <pageMargins left="0.19685039370078741" right="0.27559055118110237" top="0.74803149606299213" bottom="0.74803149606299213" header="0.31496062992125984" footer="0.31496062992125984"/>
  <pageSetup paperSize="9" scale="70" orientation="landscape" r:id="rId22"/>
  <headerFooter>
    <oddFooter>&amp;L_x000D_&amp;1#&amp;"Calibri"&amp;10&amp;K000000 Sensitivity: Internal&amp;RLast update : &amp;D   &amp;T&amp;</oddFooter>
  </headerFooter>
  <drawing r:id="rId2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00B0F0"/>
    <pageSetUpPr fitToPage="1"/>
  </sheetPr>
  <dimension ref="A1:O152"/>
  <sheetViews>
    <sheetView zoomScaleNormal="100" workbookViewId="0">
      <pane ySplit="101" topLeftCell="A112" activePane="bottomLeft" state="frozen"/>
      <selection pane="bottomLeft"/>
    </sheetView>
  </sheetViews>
  <sheetFormatPr defaultColWidth="9.42578125" defaultRowHeight="12.75"/>
  <cols>
    <col min="1" max="1" width="10.42578125" style="932" customWidth="1"/>
    <col min="2" max="2" width="5.7109375" style="3192" customWidth="1"/>
    <col min="3" max="3" width="26.7109375" style="120" customWidth="1"/>
    <col min="4" max="4" width="11.42578125" style="120" customWidth="1"/>
    <col min="5" max="5" width="13" style="120" customWidth="1"/>
    <col min="6" max="10" width="18.85546875" style="120" customWidth="1"/>
    <col min="11" max="11" width="18.42578125" style="120" customWidth="1"/>
    <col min="12" max="12" width="16.42578125" style="120" customWidth="1"/>
    <col min="13" max="14" width="14.5703125" style="120" customWidth="1"/>
    <col min="15" max="16384" width="9.42578125" style="120"/>
  </cols>
  <sheetData>
    <row r="1" spans="1:14" ht="6" customHeight="1">
      <c r="A1" s="2685"/>
      <c r="B1" s="23"/>
    </row>
    <row r="2" spans="1:14" s="122" customFormat="1" ht="33">
      <c r="A2" s="932"/>
      <c r="B2" s="1203"/>
      <c r="C2" s="297" t="s">
        <v>97</v>
      </c>
      <c r="D2" s="2761"/>
    </row>
    <row r="3" spans="1:14" s="121" customFormat="1" ht="12">
      <c r="A3" s="932"/>
      <c r="B3" s="1203"/>
      <c r="E3" s="3158"/>
      <c r="F3" s="3158"/>
      <c r="G3" s="3159"/>
      <c r="L3" s="172"/>
    </row>
    <row r="4" spans="1:14" s="121" customFormat="1" ht="15">
      <c r="A4" s="400"/>
      <c r="B4" s="2523"/>
      <c r="C4" s="3159"/>
      <c r="E4" s="53" t="s">
        <v>5665</v>
      </c>
      <c r="F4" s="53"/>
      <c r="G4" s="53"/>
      <c r="H4" s="3159"/>
      <c r="I4" s="3159"/>
      <c r="J4" s="719"/>
      <c r="K4" s="3181"/>
      <c r="L4" s="3161"/>
    </row>
    <row r="5" spans="1:14" s="121" customFormat="1" ht="17.25" customHeight="1">
      <c r="A5" s="400"/>
      <c r="B5" s="2522"/>
      <c r="D5" s="926"/>
      <c r="E5" s="1396"/>
      <c r="F5" s="1396"/>
      <c r="G5" s="187"/>
      <c r="H5" s="187"/>
      <c r="I5" s="187"/>
      <c r="J5" s="1910"/>
      <c r="K5" s="3183"/>
      <c r="L5" s="3181"/>
      <c r="M5" s="3161"/>
      <c r="N5" s="3184"/>
    </row>
    <row r="6" spans="1:14" s="121" customFormat="1" ht="32.25" hidden="1" customHeight="1">
      <c r="A6" s="400"/>
      <c r="B6" s="2522"/>
      <c r="C6" s="454" t="s">
        <v>5666</v>
      </c>
      <c r="D6" s="173"/>
      <c r="E6" s="1090" t="s">
        <v>100</v>
      </c>
      <c r="F6" s="174" t="s">
        <v>695</v>
      </c>
      <c r="G6" s="671" t="s">
        <v>4964</v>
      </c>
      <c r="H6" s="174" t="s">
        <v>995</v>
      </c>
      <c r="I6" s="3183"/>
      <c r="J6" s="3183" t="s">
        <v>1421</v>
      </c>
      <c r="K6" s="3185" t="s">
        <v>4956</v>
      </c>
      <c r="L6" s="3184"/>
    </row>
    <row r="7" spans="1:14" s="121" customFormat="1" ht="25.5" hidden="1" customHeight="1">
      <c r="A7" s="400"/>
      <c r="B7" s="2522"/>
      <c r="C7" s="176"/>
      <c r="D7" s="177" t="s">
        <v>3456</v>
      </c>
      <c r="E7" s="451"/>
      <c r="F7" s="234" t="s">
        <v>4965</v>
      </c>
      <c r="G7" s="234" t="s">
        <v>4506</v>
      </c>
      <c r="H7" s="234" t="s">
        <v>4611</v>
      </c>
      <c r="I7" s="1189"/>
      <c r="J7" s="1189"/>
      <c r="K7" s="3186"/>
      <c r="L7" s="3184"/>
    </row>
    <row r="8" spans="1:14" s="121" customFormat="1" ht="17.25" hidden="1" customHeight="1">
      <c r="A8" s="400" t="s">
        <v>5667</v>
      </c>
      <c r="B8" s="2522" t="s">
        <v>4508</v>
      </c>
      <c r="C8" s="448" t="s">
        <v>5668</v>
      </c>
      <c r="D8" s="1005" t="s">
        <v>5669</v>
      </c>
      <c r="E8" s="1009">
        <v>45667</v>
      </c>
      <c r="F8" s="351">
        <f t="shared" ref="F8" si="0">E8+9</f>
        <v>45676</v>
      </c>
      <c r="G8" s="351">
        <f t="shared" ref="G8" si="1">E8+11</f>
        <v>45678</v>
      </c>
      <c r="H8" s="351">
        <f t="shared" ref="H8" si="2">E8+14</f>
        <v>45681</v>
      </c>
      <c r="I8" s="3183"/>
      <c r="J8" s="3183">
        <v>45656</v>
      </c>
      <c r="K8" s="3187">
        <f t="shared" ref="K8" si="3">J8+1</f>
        <v>45657</v>
      </c>
      <c r="L8" s="3184"/>
    </row>
    <row r="9" spans="1:14" s="121" customFormat="1" ht="17.25" hidden="1" customHeight="1">
      <c r="A9" s="400"/>
      <c r="B9" s="2522" t="s">
        <v>4512</v>
      </c>
      <c r="C9" s="3278" t="s">
        <v>5670</v>
      </c>
      <c r="D9" s="3274" t="s">
        <v>5671</v>
      </c>
      <c r="E9" s="2076">
        <v>45666</v>
      </c>
      <c r="F9" s="348">
        <f t="shared" ref="F9:F18" si="4">E9+9</f>
        <v>45675</v>
      </c>
      <c r="G9" s="348">
        <f t="shared" ref="G9:G18" si="5">E9+11</f>
        <v>45677</v>
      </c>
      <c r="H9" s="348">
        <f t="shared" ref="H9:H18" si="6">E9+14</f>
        <v>45680</v>
      </c>
      <c r="I9" s="3183"/>
      <c r="J9" s="3183">
        <v>45663</v>
      </c>
      <c r="K9" s="3187">
        <f t="shared" ref="K9:K19" si="7">J9+1</f>
        <v>45664</v>
      </c>
      <c r="L9" s="3184"/>
    </row>
    <row r="10" spans="1:14" s="121" customFormat="1" ht="17.25" hidden="1" customHeight="1">
      <c r="A10" s="400" t="s">
        <v>5307</v>
      </c>
      <c r="B10" s="2522" t="s">
        <v>4516</v>
      </c>
      <c r="C10" s="3278" t="s">
        <v>5672</v>
      </c>
      <c r="D10" s="3274" t="s">
        <v>5673</v>
      </c>
      <c r="E10" s="3275">
        <v>45670</v>
      </c>
      <c r="F10" s="398">
        <f t="shared" si="4"/>
        <v>45679</v>
      </c>
      <c r="G10" s="398">
        <f t="shared" si="5"/>
        <v>45681</v>
      </c>
      <c r="H10" s="398">
        <f t="shared" si="6"/>
        <v>45684</v>
      </c>
      <c r="I10" s="3183"/>
      <c r="J10" s="3183">
        <v>45670</v>
      </c>
      <c r="K10" s="3187">
        <f t="shared" si="7"/>
        <v>45671</v>
      </c>
      <c r="L10" s="3184"/>
    </row>
    <row r="11" spans="1:14" s="121" customFormat="1" ht="17.25" hidden="1" customHeight="1">
      <c r="A11" s="400"/>
      <c r="B11" s="2522" t="s">
        <v>4293</v>
      </c>
      <c r="C11" s="3278" t="s">
        <v>5674</v>
      </c>
      <c r="D11" s="3274" t="s">
        <v>5675</v>
      </c>
      <c r="E11" s="3275">
        <v>45677</v>
      </c>
      <c r="F11" s="398">
        <f t="shared" si="4"/>
        <v>45686</v>
      </c>
      <c r="G11" s="398">
        <f t="shared" si="5"/>
        <v>45688</v>
      </c>
      <c r="H11" s="398">
        <f t="shared" si="6"/>
        <v>45691</v>
      </c>
      <c r="I11" s="3183"/>
      <c r="J11" s="3183">
        <v>45677</v>
      </c>
      <c r="K11" s="3187">
        <f t="shared" si="7"/>
        <v>45678</v>
      </c>
      <c r="L11" s="3184"/>
    </row>
    <row r="12" spans="1:14" s="121" customFormat="1" ht="17.25" hidden="1" customHeight="1">
      <c r="A12" s="400"/>
      <c r="B12" s="2522" t="s">
        <v>4298</v>
      </c>
      <c r="C12" s="3278" t="s">
        <v>5676</v>
      </c>
      <c r="D12" s="3284" t="s">
        <v>5677</v>
      </c>
      <c r="E12" s="3285">
        <v>45690</v>
      </c>
      <c r="F12" s="3286">
        <f t="shared" si="4"/>
        <v>45699</v>
      </c>
      <c r="G12" s="3286">
        <f t="shared" si="5"/>
        <v>45701</v>
      </c>
      <c r="H12" s="3286">
        <f t="shared" si="6"/>
        <v>45704</v>
      </c>
      <c r="I12" s="3183"/>
      <c r="J12" s="3183">
        <v>45684</v>
      </c>
      <c r="K12" s="3187">
        <f t="shared" si="7"/>
        <v>45685</v>
      </c>
      <c r="L12" s="3184"/>
    </row>
    <row r="13" spans="1:14" s="121" customFormat="1" ht="17.25" hidden="1" customHeight="1">
      <c r="A13" s="400"/>
      <c r="B13" s="2522" t="s">
        <v>4303</v>
      </c>
      <c r="C13" s="448" t="s">
        <v>2608</v>
      </c>
      <c r="D13" s="1005" t="s">
        <v>5678</v>
      </c>
      <c r="E13" s="1006">
        <v>45691</v>
      </c>
      <c r="F13" s="351">
        <f t="shared" si="4"/>
        <v>45700</v>
      </c>
      <c r="G13" s="351">
        <f t="shared" si="5"/>
        <v>45702</v>
      </c>
      <c r="H13" s="351">
        <f t="shared" si="6"/>
        <v>45705</v>
      </c>
      <c r="I13" s="3183"/>
      <c r="J13" s="3183">
        <v>45691</v>
      </c>
      <c r="K13" s="3187">
        <f t="shared" si="7"/>
        <v>45692</v>
      </c>
      <c r="L13" s="3184"/>
    </row>
    <row r="14" spans="1:14" s="121" customFormat="1" ht="17.25" hidden="1" customHeight="1">
      <c r="A14" s="400"/>
      <c r="B14" s="2522" t="s">
        <v>4308</v>
      </c>
      <c r="C14" s="551" t="s">
        <v>1573</v>
      </c>
      <c r="D14" s="1909" t="s">
        <v>5679</v>
      </c>
      <c r="E14" s="1007">
        <v>45698</v>
      </c>
      <c r="F14" s="348">
        <f t="shared" si="4"/>
        <v>45707</v>
      </c>
      <c r="G14" s="348">
        <f t="shared" si="5"/>
        <v>45709</v>
      </c>
      <c r="H14" s="348">
        <f t="shared" si="6"/>
        <v>45712</v>
      </c>
      <c r="I14" s="3183"/>
      <c r="J14" s="3183">
        <v>45698</v>
      </c>
      <c r="K14" s="3187">
        <f t="shared" si="7"/>
        <v>45699</v>
      </c>
      <c r="L14" s="3184"/>
    </row>
    <row r="15" spans="1:14" s="121" customFormat="1" ht="17.25" hidden="1" customHeight="1">
      <c r="A15" s="400"/>
      <c r="B15" s="2522" t="s">
        <v>4191</v>
      </c>
      <c r="C15" s="551" t="s">
        <v>1573</v>
      </c>
      <c r="D15" s="1909" t="s">
        <v>5680</v>
      </c>
      <c r="E15" s="1007">
        <v>45705</v>
      </c>
      <c r="F15" s="348">
        <f t="shared" si="4"/>
        <v>45714</v>
      </c>
      <c r="G15" s="348">
        <f t="shared" si="5"/>
        <v>45716</v>
      </c>
      <c r="H15" s="348">
        <f t="shared" si="6"/>
        <v>45719</v>
      </c>
      <c r="I15" s="3183"/>
      <c r="J15" s="3183">
        <v>45705</v>
      </c>
      <c r="K15" s="3187">
        <f t="shared" si="7"/>
        <v>45706</v>
      </c>
      <c r="L15" s="3184"/>
    </row>
    <row r="16" spans="1:14" s="121" customFormat="1" ht="17.25" hidden="1" customHeight="1">
      <c r="A16" s="400"/>
      <c r="B16" s="2522" t="s">
        <v>4193</v>
      </c>
      <c r="C16" s="2189" t="s">
        <v>1573</v>
      </c>
      <c r="D16" s="2190" t="s">
        <v>5681</v>
      </c>
      <c r="E16" s="2187">
        <v>45712</v>
      </c>
      <c r="F16" s="1998">
        <f t="shared" si="4"/>
        <v>45721</v>
      </c>
      <c r="G16" s="1998">
        <f t="shared" si="5"/>
        <v>45723</v>
      </c>
      <c r="H16" s="1998">
        <f t="shared" si="6"/>
        <v>45726</v>
      </c>
      <c r="I16" s="3183"/>
      <c r="J16" s="3183">
        <v>45712</v>
      </c>
      <c r="K16" s="3187">
        <f t="shared" si="7"/>
        <v>45713</v>
      </c>
      <c r="L16" s="3184"/>
    </row>
    <row r="17" spans="1:12" s="121" customFormat="1" ht="17.25" hidden="1" customHeight="1">
      <c r="A17" s="400"/>
      <c r="B17" s="2522" t="s">
        <v>4196</v>
      </c>
      <c r="C17" s="3278" t="s">
        <v>5682</v>
      </c>
      <c r="D17" s="3274" t="s">
        <v>5683</v>
      </c>
      <c r="E17" s="3279">
        <v>45721</v>
      </c>
      <c r="F17" s="398">
        <f t="shared" si="4"/>
        <v>45730</v>
      </c>
      <c r="G17" s="398">
        <f t="shared" si="5"/>
        <v>45732</v>
      </c>
      <c r="H17" s="398">
        <f t="shared" si="6"/>
        <v>45735</v>
      </c>
      <c r="I17" s="3183"/>
      <c r="J17" s="3183">
        <v>45719</v>
      </c>
      <c r="K17" s="3187">
        <f t="shared" si="7"/>
        <v>45720</v>
      </c>
      <c r="L17" s="3184"/>
    </row>
    <row r="18" spans="1:12" s="121" customFormat="1" ht="17.25" hidden="1" customHeight="1">
      <c r="A18" s="400"/>
      <c r="B18" s="2522" t="s">
        <v>4197</v>
      </c>
      <c r="C18" s="3278" t="s">
        <v>5684</v>
      </c>
      <c r="D18" s="3274" t="s">
        <v>5685</v>
      </c>
      <c r="E18" s="3279">
        <v>45740</v>
      </c>
      <c r="F18" s="398">
        <f t="shared" si="4"/>
        <v>45749</v>
      </c>
      <c r="G18" s="398">
        <f t="shared" si="5"/>
        <v>45751</v>
      </c>
      <c r="H18" s="398">
        <f t="shared" si="6"/>
        <v>45754</v>
      </c>
      <c r="I18" s="3183"/>
      <c r="J18" s="3183">
        <v>45726</v>
      </c>
      <c r="K18" s="3187">
        <f t="shared" si="7"/>
        <v>45727</v>
      </c>
      <c r="L18" s="3184"/>
    </row>
    <row r="19" spans="1:12" s="121" customFormat="1" ht="17.25" hidden="1" customHeight="1">
      <c r="A19" s="400"/>
      <c r="B19" s="2522" t="s">
        <v>4198</v>
      </c>
      <c r="C19" s="3282" t="s">
        <v>1573</v>
      </c>
      <c r="D19" s="3283" t="s">
        <v>5686</v>
      </c>
      <c r="E19" s="2187">
        <v>45368</v>
      </c>
      <c r="F19" s="2236" t="s">
        <v>5286</v>
      </c>
      <c r="G19" s="2236" t="s">
        <v>5286</v>
      </c>
      <c r="H19" s="2236" t="s">
        <v>5286</v>
      </c>
      <c r="I19" s="3183"/>
      <c r="J19" s="3183">
        <v>45733</v>
      </c>
      <c r="K19" s="3187">
        <f t="shared" si="7"/>
        <v>45734</v>
      </c>
      <c r="L19" s="3184"/>
    </row>
    <row r="20" spans="1:12" s="121" customFormat="1" ht="17.25" hidden="1" customHeight="1">
      <c r="A20" s="400"/>
      <c r="B20" s="2522" t="s">
        <v>4200</v>
      </c>
      <c r="C20" s="3276" t="s">
        <v>1846</v>
      </c>
      <c r="D20" s="3274" t="s">
        <v>5687</v>
      </c>
      <c r="E20" s="3279">
        <v>45745</v>
      </c>
      <c r="F20" s="398">
        <f t="shared" ref="F20:F21" si="8">E20+9</f>
        <v>45754</v>
      </c>
      <c r="G20" s="3281">
        <f t="shared" ref="G20:G21" si="9">E20+11</f>
        <v>45756</v>
      </c>
      <c r="H20" s="398">
        <f t="shared" ref="H20:H21" si="10">E20+14</f>
        <v>45759</v>
      </c>
      <c r="I20" s="3183"/>
      <c r="J20" s="3183">
        <v>45740</v>
      </c>
      <c r="K20" s="3187">
        <f t="shared" ref="K20:K29" si="11">J20+1</f>
        <v>45741</v>
      </c>
      <c r="L20" s="3184"/>
    </row>
    <row r="21" spans="1:12" s="121" customFormat="1" ht="17.25" hidden="1" customHeight="1">
      <c r="A21" s="400"/>
      <c r="B21" s="2522" t="s">
        <v>4201</v>
      </c>
      <c r="C21" s="3273" t="s">
        <v>1573</v>
      </c>
      <c r="D21" s="3280" t="s">
        <v>5688</v>
      </c>
      <c r="E21" s="1007">
        <v>45747</v>
      </c>
      <c r="F21" s="348">
        <f t="shared" si="8"/>
        <v>45756</v>
      </c>
      <c r="G21" s="2298">
        <f t="shared" si="9"/>
        <v>45758</v>
      </c>
      <c r="H21" s="348">
        <f t="shared" si="10"/>
        <v>45761</v>
      </c>
      <c r="I21" s="3183"/>
      <c r="J21" s="3183">
        <v>45747</v>
      </c>
      <c r="K21" s="3187">
        <f t="shared" si="11"/>
        <v>45748</v>
      </c>
      <c r="L21" s="3184"/>
    </row>
    <row r="22" spans="1:12" s="121" customFormat="1" ht="17.25" hidden="1" customHeight="1">
      <c r="A22" s="400"/>
      <c r="B22" s="2522"/>
      <c r="D22" s="926"/>
      <c r="E22" s="2083"/>
      <c r="F22" s="2083"/>
      <c r="G22" s="187"/>
      <c r="H22" s="187"/>
      <c r="I22" s="3183"/>
      <c r="J22" s="3183"/>
      <c r="K22" s="3187"/>
      <c r="L22" s="3184"/>
    </row>
    <row r="23" spans="1:12" s="121" customFormat="1" ht="17.25" hidden="1" customHeight="1">
      <c r="A23" s="400"/>
      <c r="B23" s="2522"/>
      <c r="D23" s="926"/>
      <c r="E23" s="2083"/>
      <c r="F23" s="2083"/>
      <c r="G23" s="187"/>
      <c r="H23" s="187"/>
      <c r="I23" s="3183"/>
      <c r="J23" s="3183"/>
      <c r="K23" s="3187"/>
      <c r="L23" s="3184"/>
    </row>
    <row r="24" spans="1:12" s="121" customFormat="1" ht="29.25" hidden="1" customHeight="1">
      <c r="A24" s="400"/>
      <c r="B24" s="2522"/>
      <c r="C24" s="454" t="s">
        <v>5666</v>
      </c>
      <c r="D24" s="173"/>
      <c r="E24" s="1090" t="s">
        <v>100</v>
      </c>
      <c r="F24" s="174" t="s">
        <v>995</v>
      </c>
      <c r="G24" s="174" t="s">
        <v>695</v>
      </c>
      <c r="H24" s="671" t="s">
        <v>4964</v>
      </c>
      <c r="I24" s="3183"/>
      <c r="J24" s="3183" t="s">
        <v>1421</v>
      </c>
      <c r="K24" s="3185" t="s">
        <v>4956</v>
      </c>
      <c r="L24" s="3184"/>
    </row>
    <row r="25" spans="1:12" s="121" customFormat="1" ht="22.5" hidden="1" customHeight="1">
      <c r="A25" s="400"/>
      <c r="B25" s="2522"/>
      <c r="C25" s="176"/>
      <c r="D25" s="177" t="s">
        <v>3456</v>
      </c>
      <c r="E25" s="451"/>
      <c r="F25" s="234" t="s">
        <v>4456</v>
      </c>
      <c r="G25" s="234" t="s">
        <v>4912</v>
      </c>
      <c r="H25" s="234" t="s">
        <v>4610</v>
      </c>
      <c r="I25" s="3183"/>
      <c r="J25" s="3183"/>
      <c r="K25" s="3187"/>
      <c r="L25" s="3184"/>
    </row>
    <row r="26" spans="1:12" s="121" customFormat="1" ht="17.25" hidden="1" customHeight="1">
      <c r="A26" s="400"/>
      <c r="B26" s="2522" t="s">
        <v>4202</v>
      </c>
      <c r="C26" s="448" t="s">
        <v>5689</v>
      </c>
      <c r="D26" s="1005" t="s">
        <v>5690</v>
      </c>
      <c r="E26" s="1009">
        <v>45759</v>
      </c>
      <c r="F26" s="351">
        <f t="shared" ref="F26:F31" si="12">E26+8</f>
        <v>45767</v>
      </c>
      <c r="G26" s="351">
        <f t="shared" ref="G26:G31" si="13">E26+10</f>
        <v>45769</v>
      </c>
      <c r="H26" s="351">
        <f t="shared" ref="H26:H31" si="14">E26+12</f>
        <v>45771</v>
      </c>
      <c r="I26" s="3183"/>
      <c r="J26" s="3183">
        <v>45754</v>
      </c>
      <c r="K26" s="3187">
        <f t="shared" si="11"/>
        <v>45755</v>
      </c>
      <c r="L26" s="3184"/>
    </row>
    <row r="27" spans="1:12" s="121" customFormat="1" ht="17.25" hidden="1" customHeight="1">
      <c r="A27" s="400"/>
      <c r="B27" s="2522" t="s">
        <v>4203</v>
      </c>
      <c r="C27" s="2320" t="s">
        <v>5691</v>
      </c>
      <c r="D27" s="1005" t="s">
        <v>5692</v>
      </c>
      <c r="E27" s="1009">
        <v>45769</v>
      </c>
      <c r="F27" s="351">
        <f t="shared" si="12"/>
        <v>45777</v>
      </c>
      <c r="G27" s="351">
        <f t="shared" si="13"/>
        <v>45779</v>
      </c>
      <c r="H27" s="351">
        <f t="shared" si="14"/>
        <v>45781</v>
      </c>
      <c r="I27" s="3183"/>
      <c r="J27" s="3183">
        <v>45761</v>
      </c>
      <c r="K27" s="3187">
        <f t="shared" si="11"/>
        <v>45762</v>
      </c>
      <c r="L27" s="3184"/>
    </row>
    <row r="28" spans="1:12" s="121" customFormat="1" ht="17.25" hidden="1" customHeight="1">
      <c r="A28" s="400"/>
      <c r="B28" s="2522" t="s">
        <v>4206</v>
      </c>
      <c r="C28" s="448" t="s">
        <v>5693</v>
      </c>
      <c r="D28" s="1005" t="s">
        <v>5694</v>
      </c>
      <c r="E28" s="1009">
        <v>45775</v>
      </c>
      <c r="F28" s="351">
        <f t="shared" si="12"/>
        <v>45783</v>
      </c>
      <c r="G28" s="351">
        <f t="shared" si="13"/>
        <v>45785</v>
      </c>
      <c r="H28" s="351">
        <f t="shared" si="14"/>
        <v>45787</v>
      </c>
      <c r="I28" s="3183"/>
      <c r="J28" s="3183">
        <v>45768</v>
      </c>
      <c r="K28" s="3187">
        <f t="shared" si="11"/>
        <v>45769</v>
      </c>
      <c r="L28" s="3184"/>
    </row>
    <row r="29" spans="1:12" s="121" customFormat="1" ht="17.25" hidden="1" customHeight="1">
      <c r="A29" s="400" t="s">
        <v>5695</v>
      </c>
      <c r="B29" s="2522" t="s">
        <v>4208</v>
      </c>
      <c r="C29" s="2369" t="s">
        <v>5696</v>
      </c>
      <c r="D29" s="2370" t="s">
        <v>5697</v>
      </c>
      <c r="E29" s="2371"/>
      <c r="F29" s="1664"/>
      <c r="G29" s="1664"/>
      <c r="H29" s="1664"/>
      <c r="I29" s="3183"/>
      <c r="J29" s="3183">
        <v>45775</v>
      </c>
      <c r="K29" s="3187">
        <f t="shared" si="11"/>
        <v>45776</v>
      </c>
      <c r="L29" s="3184"/>
    </row>
    <row r="30" spans="1:12" s="121" customFormat="1" ht="17.25" hidden="1" customHeight="1">
      <c r="A30" s="400"/>
      <c r="B30" s="2522" t="s">
        <v>4210</v>
      </c>
      <c r="C30" s="3278" t="s">
        <v>5573</v>
      </c>
      <c r="D30" s="3274" t="s">
        <v>5698</v>
      </c>
      <c r="E30" s="3279">
        <v>45788</v>
      </c>
      <c r="F30" s="398">
        <f t="shared" si="12"/>
        <v>45796</v>
      </c>
      <c r="G30" s="398">
        <f t="shared" si="13"/>
        <v>45798</v>
      </c>
      <c r="H30" s="398">
        <f t="shared" si="14"/>
        <v>45800</v>
      </c>
      <c r="I30" s="3183"/>
      <c r="J30" s="3183">
        <v>45782</v>
      </c>
      <c r="K30" s="3187">
        <f t="shared" ref="K30:K49" si="15">J30+1</f>
        <v>45783</v>
      </c>
      <c r="L30" s="3184"/>
    </row>
    <row r="31" spans="1:12" s="121" customFormat="1" ht="17.25" hidden="1" customHeight="1">
      <c r="A31" s="400" t="s">
        <v>5699</v>
      </c>
      <c r="B31" s="2522" t="s">
        <v>4213</v>
      </c>
      <c r="C31" s="3278" t="s">
        <v>5700</v>
      </c>
      <c r="D31" s="3274" t="s">
        <v>5701</v>
      </c>
      <c r="E31" s="3279">
        <v>45793</v>
      </c>
      <c r="F31" s="398">
        <f t="shared" si="12"/>
        <v>45801</v>
      </c>
      <c r="G31" s="398">
        <f t="shared" si="13"/>
        <v>45803</v>
      </c>
      <c r="H31" s="398">
        <f t="shared" si="14"/>
        <v>45805</v>
      </c>
      <c r="I31" s="3183"/>
      <c r="J31" s="3183">
        <v>45789</v>
      </c>
      <c r="K31" s="3187">
        <f t="shared" si="15"/>
        <v>45790</v>
      </c>
      <c r="L31" s="3184"/>
    </row>
    <row r="32" spans="1:12" s="121" customFormat="1" ht="17.25" hidden="1" customHeight="1">
      <c r="A32" s="400"/>
      <c r="B32" s="2522"/>
      <c r="D32" s="926"/>
      <c r="E32" s="2387"/>
      <c r="F32" s="187"/>
      <c r="G32" s="187"/>
      <c r="H32" s="187"/>
      <c r="I32" s="3183"/>
      <c r="J32" s="3183"/>
      <c r="K32" s="3187"/>
      <c r="L32" s="3184"/>
    </row>
    <row r="33" spans="1:12" s="121" customFormat="1" ht="17.25" hidden="1" customHeight="1">
      <c r="A33" s="400"/>
      <c r="B33" s="2522"/>
      <c r="C33" s="3183"/>
      <c r="D33" s="3183"/>
      <c r="E33" s="3187"/>
      <c r="F33" s="3184"/>
      <c r="H33" s="3183"/>
      <c r="I33" s="3183"/>
      <c r="J33" s="3187"/>
      <c r="K33" s="3184"/>
    </row>
    <row r="34" spans="1:12" s="121" customFormat="1" ht="39.75" hidden="1" customHeight="1">
      <c r="A34" s="400"/>
      <c r="B34" s="2522"/>
      <c r="C34" s="454" t="s">
        <v>5702</v>
      </c>
      <c r="D34" s="173"/>
      <c r="E34" s="1090" t="s">
        <v>100</v>
      </c>
      <c r="F34" s="174" t="s">
        <v>995</v>
      </c>
      <c r="G34" s="174" t="s">
        <v>695</v>
      </c>
      <c r="H34" s="3183"/>
      <c r="I34" s="3183"/>
      <c r="J34" s="3183" t="s">
        <v>1421</v>
      </c>
      <c r="K34" s="3185" t="s">
        <v>4956</v>
      </c>
      <c r="L34" s="3184"/>
    </row>
    <row r="35" spans="1:12" s="121" customFormat="1" ht="17.25" hidden="1" customHeight="1">
      <c r="A35" s="400"/>
      <c r="B35" s="2522"/>
      <c r="C35" s="176"/>
      <c r="D35" s="177" t="s">
        <v>3798</v>
      </c>
      <c r="E35" s="451"/>
      <c r="F35" s="234" t="s">
        <v>4610</v>
      </c>
      <c r="G35" s="234" t="s">
        <v>3747</v>
      </c>
      <c r="H35" s="3183"/>
      <c r="I35" s="3183"/>
      <c r="J35" s="3183"/>
      <c r="K35" s="3187"/>
      <c r="L35" s="3184"/>
    </row>
    <row r="36" spans="1:12" s="121" customFormat="1" ht="17.25" hidden="1" customHeight="1">
      <c r="A36" s="400"/>
      <c r="B36" s="2522" t="s">
        <v>4213</v>
      </c>
      <c r="C36" s="3276" t="s">
        <v>1846</v>
      </c>
      <c r="D36" s="3274" t="s">
        <v>5703</v>
      </c>
      <c r="E36" s="3275">
        <v>45805</v>
      </c>
      <c r="F36" s="398">
        <f>E36+6</f>
        <v>45811</v>
      </c>
      <c r="G36" s="398">
        <f>E36+9</f>
        <v>45814</v>
      </c>
      <c r="H36" s="3183"/>
      <c r="I36" s="3183"/>
      <c r="J36" s="3183">
        <v>45793</v>
      </c>
      <c r="K36" s="3187">
        <f>J36+1</f>
        <v>45794</v>
      </c>
      <c r="L36" s="3184"/>
    </row>
    <row r="37" spans="1:12" s="121" customFormat="1" ht="17.25" hidden="1" customHeight="1">
      <c r="A37" s="400" t="s">
        <v>5590</v>
      </c>
      <c r="B37" s="2522" t="s">
        <v>3617</v>
      </c>
      <c r="C37" s="3278" t="s">
        <v>3461</v>
      </c>
      <c r="D37" s="3274" t="s">
        <v>5704</v>
      </c>
      <c r="E37" s="3279">
        <v>45806</v>
      </c>
      <c r="F37" s="398">
        <f>E37+6</f>
        <v>45812</v>
      </c>
      <c r="G37" s="398">
        <f>E37+9</f>
        <v>45815</v>
      </c>
      <c r="H37" s="3183"/>
      <c r="I37" s="3183"/>
      <c r="J37" s="3183">
        <v>45800</v>
      </c>
      <c r="K37" s="3187">
        <f t="shared" si="15"/>
        <v>45801</v>
      </c>
      <c r="L37" s="3184"/>
    </row>
    <row r="38" spans="1:12" s="121" customFormat="1" ht="17.25" hidden="1" customHeight="1">
      <c r="A38" s="400" t="s">
        <v>5705</v>
      </c>
      <c r="B38" s="2522" t="s">
        <v>3619</v>
      </c>
      <c r="C38" s="3273" t="s">
        <v>1573</v>
      </c>
      <c r="D38" s="3280" t="s">
        <v>5706</v>
      </c>
      <c r="E38" s="1007">
        <v>45807</v>
      </c>
      <c r="F38" s="348"/>
      <c r="G38" s="348"/>
      <c r="H38" s="3183"/>
      <c r="I38" s="3183"/>
      <c r="J38" s="3183">
        <v>45807</v>
      </c>
      <c r="K38" s="3187">
        <f t="shared" si="15"/>
        <v>45808</v>
      </c>
      <c r="L38" s="3184"/>
    </row>
    <row r="39" spans="1:12" s="121" customFormat="1" ht="17.25" hidden="1" customHeight="1">
      <c r="A39" s="400" t="s">
        <v>5707</v>
      </c>
      <c r="B39" s="2522" t="s">
        <v>3621</v>
      </c>
      <c r="C39" s="448" t="s">
        <v>5708</v>
      </c>
      <c r="D39" s="1005" t="s">
        <v>5709</v>
      </c>
      <c r="E39" s="2328">
        <v>45821</v>
      </c>
      <c r="F39" s="351">
        <f>E39+6</f>
        <v>45827</v>
      </c>
      <c r="G39" s="351">
        <f>E39+9</f>
        <v>45830</v>
      </c>
      <c r="H39" s="3183"/>
      <c r="I39" s="3183"/>
      <c r="J39" s="3183">
        <v>45814</v>
      </c>
      <c r="K39" s="3187">
        <f t="shared" si="15"/>
        <v>45815</v>
      </c>
      <c r="L39" s="3184"/>
    </row>
    <row r="40" spans="1:12" s="121" customFormat="1" ht="17.25" hidden="1" customHeight="1">
      <c r="A40" s="400"/>
      <c r="B40" s="2522"/>
      <c r="D40" s="926"/>
      <c r="E40" s="2083"/>
      <c r="F40" s="2083"/>
      <c r="G40" s="187"/>
      <c r="H40" s="3183"/>
      <c r="I40" s="3183"/>
      <c r="J40" s="3183"/>
      <c r="K40" s="3187"/>
      <c r="L40" s="3184"/>
    </row>
    <row r="41" spans="1:12" s="121" customFormat="1" ht="30.75" hidden="1" customHeight="1">
      <c r="A41" s="400"/>
      <c r="B41" s="2522"/>
      <c r="C41" s="454" t="s">
        <v>5710</v>
      </c>
      <c r="D41" s="173"/>
      <c r="E41" s="1090" t="s">
        <v>100</v>
      </c>
      <c r="F41" s="174" t="s">
        <v>695</v>
      </c>
      <c r="G41" s="671" t="s">
        <v>4964</v>
      </c>
      <c r="H41" s="3183"/>
      <c r="I41" s="3183"/>
      <c r="J41" s="2652" t="s">
        <v>4377</v>
      </c>
      <c r="K41" s="2652" t="s">
        <v>4021</v>
      </c>
      <c r="L41" s="3184"/>
    </row>
    <row r="42" spans="1:12" s="121" customFormat="1" ht="24" hidden="1" customHeight="1">
      <c r="A42" s="400"/>
      <c r="B42" s="2522"/>
      <c r="C42" s="2521" t="s">
        <v>5711</v>
      </c>
      <c r="D42" s="177" t="s">
        <v>3798</v>
      </c>
      <c r="E42" s="451"/>
      <c r="F42" s="234" t="s">
        <v>4456</v>
      </c>
      <c r="G42" s="234" t="s">
        <v>4506</v>
      </c>
      <c r="H42" s="3183"/>
      <c r="I42" s="3183"/>
      <c r="J42" s="3183"/>
      <c r="K42" s="3187"/>
      <c r="L42" s="3184"/>
    </row>
    <row r="43" spans="1:12" s="121" customFormat="1" ht="17.25" hidden="1" customHeight="1">
      <c r="A43" s="400" t="s">
        <v>5712</v>
      </c>
      <c r="B43" s="2522" t="s">
        <v>3623</v>
      </c>
      <c r="C43" s="448" t="s">
        <v>5713</v>
      </c>
      <c r="D43" s="1005" t="s">
        <v>5714</v>
      </c>
      <c r="E43" s="2328">
        <v>45835</v>
      </c>
      <c r="F43" s="351">
        <f>E43+8</f>
        <v>45843</v>
      </c>
      <c r="G43" s="351">
        <f>E43+11</f>
        <v>45846</v>
      </c>
      <c r="H43" s="3183"/>
      <c r="I43" s="3183"/>
      <c r="J43" s="3183">
        <v>45821</v>
      </c>
      <c r="K43" s="3187">
        <f t="shared" si="15"/>
        <v>45822</v>
      </c>
      <c r="L43" s="3184"/>
    </row>
    <row r="44" spans="1:12" s="121" customFormat="1" ht="17.25" hidden="1" customHeight="1">
      <c r="A44" s="400" t="s">
        <v>5715</v>
      </c>
      <c r="B44" s="2522" t="s">
        <v>3625</v>
      </c>
      <c r="C44" s="448" t="s">
        <v>5541</v>
      </c>
      <c r="D44" s="1005" t="s">
        <v>5716</v>
      </c>
      <c r="E44" s="2328">
        <v>45837</v>
      </c>
      <c r="F44" s="351">
        <f>E44+8</f>
        <v>45845</v>
      </c>
      <c r="G44" s="351">
        <f>E44+11</f>
        <v>45848</v>
      </c>
      <c r="H44" s="3183"/>
      <c r="I44" s="3183"/>
      <c r="J44" s="3183">
        <v>45828</v>
      </c>
      <c r="K44" s="3187">
        <f>J44+1</f>
        <v>45829</v>
      </c>
      <c r="L44" s="3184"/>
    </row>
    <row r="45" spans="1:12" s="121" customFormat="1" ht="17.25" hidden="1" customHeight="1">
      <c r="A45" s="400" t="s">
        <v>5717</v>
      </c>
      <c r="B45" s="2522" t="s">
        <v>3627</v>
      </c>
      <c r="C45" s="448" t="s">
        <v>5718</v>
      </c>
      <c r="D45" s="1005" t="s">
        <v>5719</v>
      </c>
      <c r="E45" s="2328">
        <v>45842</v>
      </c>
      <c r="F45" s="351">
        <f t="shared" ref="F45:F49" si="16">E45+8</f>
        <v>45850</v>
      </c>
      <c r="G45" s="351">
        <f t="shared" ref="G45:G49" si="17">E45+11</f>
        <v>45853</v>
      </c>
      <c r="H45" s="3183"/>
      <c r="I45" s="3183"/>
      <c r="J45" s="3183">
        <v>45865</v>
      </c>
      <c r="K45" s="3187">
        <f t="shared" si="15"/>
        <v>45866</v>
      </c>
      <c r="L45" s="3184"/>
    </row>
    <row r="46" spans="1:12" s="121" customFormat="1" ht="17.25" hidden="1" customHeight="1">
      <c r="A46" s="400" t="s">
        <v>5720</v>
      </c>
      <c r="B46" s="2522" t="s">
        <v>3629</v>
      </c>
      <c r="C46" s="3278" t="s">
        <v>2604</v>
      </c>
      <c r="D46" s="3274" t="s">
        <v>5721</v>
      </c>
      <c r="E46" s="3275">
        <v>45855</v>
      </c>
      <c r="F46" s="398">
        <f t="shared" si="16"/>
        <v>45863</v>
      </c>
      <c r="G46" s="398">
        <f t="shared" si="17"/>
        <v>45866</v>
      </c>
      <c r="H46" s="3183"/>
      <c r="I46" s="3183"/>
      <c r="J46" s="3183">
        <v>45842</v>
      </c>
      <c r="K46" s="3187">
        <f t="shared" si="15"/>
        <v>45843</v>
      </c>
      <c r="L46" s="3184"/>
    </row>
    <row r="47" spans="1:12" s="121" customFormat="1" ht="17.25" hidden="1" customHeight="1">
      <c r="A47" s="400" t="s">
        <v>5722</v>
      </c>
      <c r="B47" s="2522" t="s">
        <v>4228</v>
      </c>
      <c r="C47" s="3277" t="s">
        <v>5723</v>
      </c>
      <c r="D47" s="3274" t="s">
        <v>5724</v>
      </c>
      <c r="E47" s="1007">
        <v>45849</v>
      </c>
      <c r="F47" s="348">
        <f t="shared" si="16"/>
        <v>45857</v>
      </c>
      <c r="G47" s="348">
        <f t="shared" si="17"/>
        <v>45860</v>
      </c>
      <c r="H47" s="3183"/>
      <c r="I47" s="3183"/>
      <c r="J47" s="3183">
        <v>45849</v>
      </c>
      <c r="K47" s="3187">
        <f t="shared" si="15"/>
        <v>45850</v>
      </c>
      <c r="L47" s="3184"/>
    </row>
    <row r="48" spans="1:12" s="121" customFormat="1" ht="17.25" hidden="1" customHeight="1">
      <c r="A48" s="400" t="s">
        <v>5725</v>
      </c>
      <c r="B48" s="2522" t="s">
        <v>3633</v>
      </c>
      <c r="C48" s="3276" t="s">
        <v>5629</v>
      </c>
      <c r="D48" s="3274" t="s">
        <v>5726</v>
      </c>
      <c r="E48" s="3275">
        <v>45861</v>
      </c>
      <c r="F48" s="398">
        <f t="shared" si="16"/>
        <v>45869</v>
      </c>
      <c r="G48" s="398">
        <f t="shared" si="17"/>
        <v>45872</v>
      </c>
      <c r="H48" s="3183"/>
      <c r="I48" s="3183"/>
      <c r="J48" s="3183">
        <v>45856</v>
      </c>
      <c r="K48" s="3187">
        <f t="shared" si="15"/>
        <v>45857</v>
      </c>
      <c r="L48" s="3184"/>
    </row>
    <row r="49" spans="1:14" s="121" customFormat="1" ht="17.25" hidden="1" customHeight="1">
      <c r="A49" s="400" t="s">
        <v>5727</v>
      </c>
      <c r="B49" s="2522" t="s">
        <v>3637</v>
      </c>
      <c r="C49" s="3273" t="s">
        <v>1573</v>
      </c>
      <c r="D49" s="3274" t="s">
        <v>5728</v>
      </c>
      <c r="E49" s="1007">
        <v>45863</v>
      </c>
      <c r="F49" s="348">
        <f t="shared" si="16"/>
        <v>45871</v>
      </c>
      <c r="G49" s="348">
        <f t="shared" si="17"/>
        <v>45874</v>
      </c>
      <c r="H49" s="3183"/>
      <c r="I49" s="3183"/>
      <c r="J49" s="3183">
        <v>45863</v>
      </c>
      <c r="K49" s="3187">
        <f t="shared" si="15"/>
        <v>45864</v>
      </c>
      <c r="L49" s="3184"/>
    </row>
    <row r="50" spans="1:14" s="121" customFormat="1" ht="18" hidden="1" customHeight="1">
      <c r="A50" s="400" t="s">
        <v>5729</v>
      </c>
      <c r="B50" s="2522" t="s">
        <v>3639</v>
      </c>
      <c r="C50" s="448" t="s">
        <v>2679</v>
      </c>
      <c r="D50" s="1005" t="s">
        <v>5730</v>
      </c>
      <c r="E50" s="2328">
        <v>45881</v>
      </c>
      <c r="F50" s="351">
        <f t="shared" ref="F50:F53" si="18">E50+8</f>
        <v>45889</v>
      </c>
      <c r="G50" s="351">
        <f t="shared" ref="G50:G53" si="19">E50+11</f>
        <v>45892</v>
      </c>
      <c r="H50" s="3183"/>
      <c r="I50" s="3183"/>
      <c r="J50" s="3188">
        <v>45870</v>
      </c>
      <c r="K50" s="3189">
        <f t="shared" ref="K50:K53" si="20">J50+1</f>
        <v>45871</v>
      </c>
      <c r="L50" s="3181"/>
      <c r="M50" s="3182"/>
      <c r="N50" s="3184"/>
    </row>
    <row r="51" spans="1:14" s="121" customFormat="1" ht="18" hidden="1" customHeight="1">
      <c r="A51" s="400" t="s">
        <v>5731</v>
      </c>
      <c r="B51" s="2522" t="s">
        <v>3641</v>
      </c>
      <c r="C51" s="448" t="s">
        <v>5732</v>
      </c>
      <c r="D51" s="1005" t="s">
        <v>5733</v>
      </c>
      <c r="E51" s="2328">
        <v>45885</v>
      </c>
      <c r="F51" s="351">
        <f t="shared" si="18"/>
        <v>45893</v>
      </c>
      <c r="G51" s="351">
        <f t="shared" si="19"/>
        <v>45896</v>
      </c>
      <c r="H51" s="3183"/>
      <c r="I51" s="3183"/>
      <c r="J51" s="3188">
        <v>45877</v>
      </c>
      <c r="K51" s="3189">
        <f t="shared" si="20"/>
        <v>45878</v>
      </c>
      <c r="L51" s="3181"/>
      <c r="M51" s="3182"/>
      <c r="N51" s="3184"/>
    </row>
    <row r="52" spans="1:14" s="121" customFormat="1" ht="18" hidden="1" customHeight="1">
      <c r="A52" s="400" t="s">
        <v>5734</v>
      </c>
      <c r="B52" s="2522" t="s">
        <v>3643</v>
      </c>
      <c r="C52" s="448" t="s">
        <v>2773</v>
      </c>
      <c r="D52" s="1005" t="s">
        <v>5735</v>
      </c>
      <c r="E52" s="2328">
        <v>45894</v>
      </c>
      <c r="F52" s="351">
        <f t="shared" si="18"/>
        <v>45902</v>
      </c>
      <c r="G52" s="351">
        <f>E52+11</f>
        <v>45905</v>
      </c>
      <c r="H52" s="3183"/>
      <c r="I52" s="3183"/>
      <c r="J52" s="3188">
        <v>45884</v>
      </c>
      <c r="K52" s="3189">
        <f t="shared" si="20"/>
        <v>45885</v>
      </c>
      <c r="L52" s="217" t="s">
        <v>5736</v>
      </c>
      <c r="M52" s="3182"/>
      <c r="N52" s="3184"/>
    </row>
    <row r="53" spans="1:14" s="121" customFormat="1" ht="18" hidden="1" customHeight="1">
      <c r="A53" s="400" t="s">
        <v>5737</v>
      </c>
      <c r="B53" s="2522" t="s">
        <v>3645</v>
      </c>
      <c r="C53" s="448" t="s">
        <v>1936</v>
      </c>
      <c r="D53" s="1005" t="s">
        <v>5738</v>
      </c>
      <c r="E53" s="2328">
        <v>45903</v>
      </c>
      <c r="F53" s="351">
        <f t="shared" si="18"/>
        <v>45911</v>
      </c>
      <c r="G53" s="351">
        <f t="shared" si="19"/>
        <v>45914</v>
      </c>
      <c r="H53" s="3183"/>
      <c r="I53" s="3183"/>
      <c r="J53" s="3188">
        <v>45891</v>
      </c>
      <c r="K53" s="3189">
        <f t="shared" si="20"/>
        <v>45892</v>
      </c>
      <c r="L53" s="3181"/>
      <c r="M53" s="3182"/>
      <c r="N53" s="3184"/>
    </row>
    <row r="54" spans="1:14" s="121" customFormat="1" ht="18" hidden="1" customHeight="1">
      <c r="A54" s="400"/>
      <c r="B54" s="2522"/>
      <c r="C54" s="185"/>
      <c r="E54" s="3182"/>
      <c r="F54" s="3182"/>
      <c r="G54" s="3159"/>
      <c r="H54" s="3159"/>
      <c r="I54" s="3159"/>
      <c r="J54" s="3159"/>
      <c r="K54" s="3159"/>
      <c r="L54" s="3181"/>
      <c r="M54" s="3182"/>
      <c r="N54" s="3184"/>
    </row>
    <row r="55" spans="1:14" s="121" customFormat="1" ht="30.75" hidden="1" customHeight="1">
      <c r="A55" s="400"/>
      <c r="B55" s="2522"/>
      <c r="C55" s="454" t="s">
        <v>5739</v>
      </c>
      <c r="D55" s="173"/>
      <c r="E55" s="1090" t="s">
        <v>100</v>
      </c>
      <c r="F55" s="174" t="s">
        <v>194</v>
      </c>
      <c r="G55" s="174" t="s">
        <v>695</v>
      </c>
      <c r="H55" s="671" t="s">
        <v>4964</v>
      </c>
      <c r="I55" s="3183"/>
      <c r="J55" s="2652" t="s">
        <v>4377</v>
      </c>
      <c r="K55" s="2652" t="s">
        <v>4021</v>
      </c>
      <c r="L55" s="3181"/>
      <c r="M55" s="3182"/>
      <c r="N55" s="3184"/>
    </row>
    <row r="56" spans="1:14" s="121" customFormat="1" ht="24" hidden="1" customHeight="1">
      <c r="A56" s="400"/>
      <c r="B56" s="2522"/>
      <c r="C56" s="2521" t="s">
        <v>145</v>
      </c>
      <c r="D56" s="177" t="s">
        <v>3746</v>
      </c>
      <c r="E56" s="451"/>
      <c r="F56" s="234" t="s">
        <v>3457</v>
      </c>
      <c r="G56" s="234" t="s">
        <v>4965</v>
      </c>
      <c r="H56" s="234" t="s">
        <v>4506</v>
      </c>
      <c r="I56" s="3183"/>
      <c r="J56" s="3183"/>
      <c r="K56" s="3187"/>
      <c r="L56" s="284"/>
      <c r="M56" s="3182"/>
      <c r="N56" s="3184"/>
    </row>
    <row r="57" spans="1:14" s="121" customFormat="1" ht="18" hidden="1" customHeight="1">
      <c r="A57" s="400" t="s">
        <v>5740</v>
      </c>
      <c r="B57" s="2522" t="s">
        <v>3647</v>
      </c>
      <c r="C57" s="551" t="s">
        <v>1573</v>
      </c>
      <c r="D57" s="1005" t="s">
        <v>5741</v>
      </c>
      <c r="E57" s="1007">
        <v>45899</v>
      </c>
      <c r="F57" s="348"/>
      <c r="G57" s="348"/>
      <c r="H57" s="348"/>
      <c r="I57" s="3183"/>
      <c r="J57" s="3188">
        <v>45899</v>
      </c>
      <c r="K57" s="3189">
        <f>J57+1</f>
        <v>45900</v>
      </c>
      <c r="L57" s="3181"/>
      <c r="M57" s="3161"/>
      <c r="N57" s="3184"/>
    </row>
    <row r="58" spans="1:14" s="121" customFormat="1" ht="18" hidden="1" customHeight="1">
      <c r="A58" s="400" t="s">
        <v>5742</v>
      </c>
      <c r="B58" s="2522" t="s">
        <v>3649</v>
      </c>
      <c r="C58" s="3278" t="s">
        <v>2480</v>
      </c>
      <c r="D58" s="3274" t="s">
        <v>5743</v>
      </c>
      <c r="E58" s="3275">
        <v>45916</v>
      </c>
      <c r="F58" s="3275">
        <f t="shared" ref="F58:F61" si="21">E58+5</f>
        <v>45921</v>
      </c>
      <c r="G58" s="3275">
        <f t="shared" ref="G58:G61" si="22">E58+9</f>
        <v>45925</v>
      </c>
      <c r="H58" s="3275">
        <f t="shared" ref="H58:H61" si="23">E58+11</f>
        <v>45927</v>
      </c>
      <c r="I58" s="3183"/>
      <c r="J58" s="3188">
        <v>45906</v>
      </c>
      <c r="K58" s="3189">
        <f>J58+1</f>
        <v>45907</v>
      </c>
      <c r="L58" s="3181"/>
      <c r="M58" s="3161"/>
      <c r="N58" s="3184"/>
    </row>
    <row r="59" spans="1:14" s="121" customFormat="1" ht="18" hidden="1" customHeight="1">
      <c r="A59" s="400" t="s">
        <v>5744</v>
      </c>
      <c r="B59" s="2522" t="s">
        <v>3651</v>
      </c>
      <c r="C59" s="3278" t="s">
        <v>5745</v>
      </c>
      <c r="D59" s="3274" t="s">
        <v>5746</v>
      </c>
      <c r="E59" s="3275">
        <v>45923</v>
      </c>
      <c r="F59" s="3275">
        <f t="shared" si="21"/>
        <v>45928</v>
      </c>
      <c r="G59" s="3275">
        <f t="shared" si="22"/>
        <v>45932</v>
      </c>
      <c r="H59" s="3275">
        <f t="shared" si="23"/>
        <v>45934</v>
      </c>
      <c r="I59" s="3183"/>
      <c r="J59" s="3188">
        <v>45913</v>
      </c>
      <c r="K59" s="3189">
        <f t="shared" ref="K59:K61" si="24">J59+1</f>
        <v>45914</v>
      </c>
      <c r="L59" s="3190" t="s">
        <v>5747</v>
      </c>
      <c r="M59" s="3161"/>
      <c r="N59" s="3184"/>
    </row>
    <row r="60" spans="1:14" s="121" customFormat="1" ht="18" hidden="1" customHeight="1">
      <c r="A60" s="400" t="s">
        <v>5748</v>
      </c>
      <c r="B60" s="2522" t="s">
        <v>3653</v>
      </c>
      <c r="C60" s="3278" t="s">
        <v>5749</v>
      </c>
      <c r="D60" s="3274" t="s">
        <v>5750</v>
      </c>
      <c r="E60" s="3275">
        <v>45932</v>
      </c>
      <c r="F60" s="3275">
        <f t="shared" si="21"/>
        <v>45937</v>
      </c>
      <c r="G60" s="3275">
        <f t="shared" si="22"/>
        <v>45941</v>
      </c>
      <c r="H60" s="3275">
        <f t="shared" si="23"/>
        <v>45943</v>
      </c>
      <c r="I60" s="3183"/>
      <c r="J60" s="3188">
        <v>45920</v>
      </c>
      <c r="K60" s="3189">
        <f t="shared" si="24"/>
        <v>45921</v>
      </c>
      <c r="L60" s="3181"/>
      <c r="M60" s="3161"/>
      <c r="N60" s="3184"/>
    </row>
    <row r="61" spans="1:14" s="121" customFormat="1" ht="18" hidden="1" customHeight="1">
      <c r="A61" s="400" t="s">
        <v>5751</v>
      </c>
      <c r="B61" s="2522" t="s">
        <v>3655</v>
      </c>
      <c r="C61" s="3278" t="s">
        <v>5752</v>
      </c>
      <c r="D61" s="3274" t="s">
        <v>5753</v>
      </c>
      <c r="E61" s="3275">
        <v>45938</v>
      </c>
      <c r="F61" s="3275">
        <f t="shared" si="21"/>
        <v>45943</v>
      </c>
      <c r="G61" s="3275">
        <f t="shared" si="22"/>
        <v>45947</v>
      </c>
      <c r="H61" s="3275">
        <f t="shared" si="23"/>
        <v>45949</v>
      </c>
      <c r="I61" s="3183"/>
      <c r="J61" s="3188">
        <v>45927</v>
      </c>
      <c r="K61" s="3189">
        <f t="shared" si="24"/>
        <v>45928</v>
      </c>
      <c r="L61" s="3181"/>
      <c r="M61" s="3161"/>
      <c r="N61" s="3184"/>
    </row>
    <row r="62" spans="1:14" s="121" customFormat="1" ht="18" hidden="1" customHeight="1">
      <c r="A62" s="400"/>
      <c r="B62" s="2522"/>
      <c r="C62" s="3188"/>
      <c r="D62" s="3189"/>
      <c r="E62" s="3181"/>
      <c r="F62" s="3182"/>
      <c r="G62" s="3184"/>
      <c r="J62" s="3188"/>
      <c r="K62" s="3189"/>
      <c r="L62" s="3181"/>
      <c r="M62" s="3161"/>
      <c r="N62" s="3184"/>
    </row>
    <row r="63" spans="1:14" s="121" customFormat="1" ht="27" hidden="1" customHeight="1">
      <c r="A63" s="400"/>
      <c r="B63" s="2522"/>
      <c r="C63" s="454" t="s">
        <v>5739</v>
      </c>
      <c r="D63" s="173"/>
      <c r="E63" s="1090" t="s">
        <v>100</v>
      </c>
      <c r="F63" s="174" t="s">
        <v>695</v>
      </c>
      <c r="G63" s="671" t="s">
        <v>4964</v>
      </c>
      <c r="H63" s="174" t="s">
        <v>995</v>
      </c>
      <c r="J63" s="2652" t="s">
        <v>4377</v>
      </c>
      <c r="K63" s="2652" t="s">
        <v>4021</v>
      </c>
      <c r="L63" s="3161"/>
      <c r="M63" s="3184"/>
    </row>
    <row r="64" spans="1:14" s="121" customFormat="1" ht="18" hidden="1" customHeight="1">
      <c r="A64" s="400"/>
      <c r="B64" s="2522"/>
      <c r="C64" s="2521" t="s">
        <v>145</v>
      </c>
      <c r="D64" s="177" t="s">
        <v>3746</v>
      </c>
      <c r="E64" s="451"/>
      <c r="F64" s="234" t="s">
        <v>4965</v>
      </c>
      <c r="G64" s="234" t="s">
        <v>4506</v>
      </c>
      <c r="H64" s="234"/>
      <c r="J64" s="3183"/>
      <c r="K64" s="3187"/>
      <c r="L64" s="3161"/>
      <c r="M64" s="3184"/>
    </row>
    <row r="65" spans="1:13" s="27" customFormat="1" ht="18" hidden="1" customHeight="1">
      <c r="A65" s="932" t="s">
        <v>5754</v>
      </c>
      <c r="B65" s="2522" t="s">
        <v>3657</v>
      </c>
      <c r="C65" s="448" t="s">
        <v>1929</v>
      </c>
      <c r="D65" s="1005" t="s">
        <v>5755</v>
      </c>
      <c r="E65" s="1006">
        <v>45946</v>
      </c>
      <c r="F65" s="351">
        <f>E65+9</f>
        <v>45955</v>
      </c>
      <c r="G65" s="351">
        <f>E65+11</f>
        <v>45957</v>
      </c>
      <c r="J65" s="2055">
        <v>45934</v>
      </c>
      <c r="K65" s="2055">
        <f>J65+1</f>
        <v>45935</v>
      </c>
    </row>
    <row r="66" spans="1:13" s="121" customFormat="1" ht="18" hidden="1" customHeight="1">
      <c r="A66" s="400" t="s">
        <v>5756</v>
      </c>
      <c r="B66" s="2522" t="s">
        <v>3659</v>
      </c>
      <c r="C66" s="551" t="s">
        <v>1573</v>
      </c>
      <c r="D66" s="1005" t="s">
        <v>5757</v>
      </c>
      <c r="E66" s="1007">
        <v>45941</v>
      </c>
      <c r="F66" s="348"/>
      <c r="G66" s="348"/>
      <c r="H66" s="3183"/>
      <c r="J66" s="2055">
        <v>45941</v>
      </c>
      <c r="K66" s="2055">
        <f t="shared" ref="K66:K68" si="25">J66+1</f>
        <v>45942</v>
      </c>
      <c r="L66" s="3161"/>
      <c r="M66" s="3184"/>
    </row>
    <row r="67" spans="1:13" s="121" customFormat="1" ht="18" hidden="1" customHeight="1">
      <c r="A67" s="400" t="s">
        <v>5758</v>
      </c>
      <c r="B67" s="2522" t="s">
        <v>4233</v>
      </c>
      <c r="C67" s="448" t="s">
        <v>5759</v>
      </c>
      <c r="D67" s="1005" t="s">
        <v>5760</v>
      </c>
      <c r="E67" s="2328">
        <v>45951</v>
      </c>
      <c r="F67" s="351">
        <f t="shared" ref="F67:F74" si="26">E67+9</f>
        <v>45960</v>
      </c>
      <c r="G67" s="351">
        <f t="shared" ref="G67:G74" si="27">E67+11</f>
        <v>45962</v>
      </c>
      <c r="H67" s="351" t="s">
        <v>5761</v>
      </c>
      <c r="I67" s="3159"/>
      <c r="J67" s="2055">
        <v>45948</v>
      </c>
      <c r="K67" s="2055">
        <f t="shared" si="25"/>
        <v>45949</v>
      </c>
      <c r="L67" s="3191" t="s">
        <v>5762</v>
      </c>
      <c r="M67" s="3184"/>
    </row>
    <row r="68" spans="1:13" s="121" customFormat="1" ht="18" hidden="1" customHeight="1">
      <c r="A68" s="400" t="s">
        <v>5763</v>
      </c>
      <c r="B68" s="2522" t="s">
        <v>4234</v>
      </c>
      <c r="C68" s="2320" t="s">
        <v>5119</v>
      </c>
      <c r="D68" s="1005" t="s">
        <v>5764</v>
      </c>
      <c r="E68" s="2328">
        <v>45966</v>
      </c>
      <c r="F68" s="351">
        <f>E68+9</f>
        <v>45975</v>
      </c>
      <c r="G68" s="351">
        <f t="shared" si="27"/>
        <v>45977</v>
      </c>
      <c r="H68" s="351">
        <v>45979</v>
      </c>
      <c r="I68" s="3159"/>
      <c r="J68" s="2055">
        <v>45955</v>
      </c>
      <c r="K68" s="2055">
        <f t="shared" si="25"/>
        <v>45956</v>
      </c>
      <c r="L68" s="3191" t="s">
        <v>5762</v>
      </c>
      <c r="M68" s="3184"/>
    </row>
    <row r="69" spans="1:13" s="121" customFormat="1" ht="18" hidden="1" customHeight="1">
      <c r="A69" s="400" t="s">
        <v>5765</v>
      </c>
      <c r="B69" s="2522" t="s">
        <v>4235</v>
      </c>
      <c r="C69" s="3276" t="s">
        <v>3062</v>
      </c>
      <c r="D69" s="3274" t="s">
        <v>5766</v>
      </c>
      <c r="E69" s="3275">
        <v>45975</v>
      </c>
      <c r="F69" s="3275">
        <f t="shared" si="26"/>
        <v>45984</v>
      </c>
      <c r="G69" s="3275">
        <f t="shared" si="27"/>
        <v>45986</v>
      </c>
      <c r="H69" s="351">
        <v>45984</v>
      </c>
      <c r="J69" s="2055">
        <v>45962</v>
      </c>
      <c r="K69" s="2055">
        <f t="shared" ref="K69:K70" si="28">J69+1</f>
        <v>45963</v>
      </c>
      <c r="L69" s="3161"/>
      <c r="M69" s="3184"/>
    </row>
    <row r="70" spans="1:13" s="121" customFormat="1" ht="18" hidden="1" customHeight="1">
      <c r="A70" s="400" t="s">
        <v>5767</v>
      </c>
      <c r="B70" s="2522" t="s">
        <v>4236</v>
      </c>
      <c r="C70" s="3273" t="s">
        <v>3150</v>
      </c>
      <c r="D70" s="3274" t="s">
        <v>5768</v>
      </c>
      <c r="E70" s="1007">
        <v>45969</v>
      </c>
      <c r="F70" s="1007">
        <f t="shared" si="26"/>
        <v>45978</v>
      </c>
      <c r="G70" s="1007">
        <f t="shared" si="27"/>
        <v>45980</v>
      </c>
      <c r="H70" s="3183"/>
      <c r="J70" s="2055">
        <v>45969</v>
      </c>
      <c r="K70" s="2055">
        <f t="shared" si="28"/>
        <v>45970</v>
      </c>
      <c r="L70" s="3161"/>
      <c r="M70" s="3184"/>
    </row>
    <row r="71" spans="1:13" s="121" customFormat="1" ht="18" hidden="1" customHeight="1">
      <c r="A71" s="400" t="s">
        <v>5769</v>
      </c>
      <c r="B71" s="2522" t="s">
        <v>4237</v>
      </c>
      <c r="C71" s="3276" t="s">
        <v>5770</v>
      </c>
      <c r="D71" s="3274" t="s">
        <v>5771</v>
      </c>
      <c r="E71" s="3275">
        <v>45987</v>
      </c>
      <c r="F71" s="3275">
        <f t="shared" si="26"/>
        <v>45996</v>
      </c>
      <c r="G71" s="3275">
        <f t="shared" si="27"/>
        <v>45998</v>
      </c>
      <c r="H71" s="3183"/>
      <c r="J71" s="2055">
        <v>45976</v>
      </c>
      <c r="K71" s="2055">
        <f t="shared" ref="K71:K73" si="29">J71+1</f>
        <v>45977</v>
      </c>
      <c r="L71" s="3161"/>
      <c r="M71" s="3184"/>
    </row>
    <row r="72" spans="1:13" s="121" customFormat="1" ht="18" hidden="1" customHeight="1">
      <c r="A72" s="400" t="s">
        <v>5772</v>
      </c>
      <c r="B72" s="2522" t="s">
        <v>4238</v>
      </c>
      <c r="C72" s="3273" t="s">
        <v>5723</v>
      </c>
      <c r="D72" s="3274" t="s">
        <v>5773</v>
      </c>
      <c r="E72" s="1007">
        <v>45990</v>
      </c>
      <c r="F72" s="1007"/>
      <c r="G72" s="1007"/>
      <c r="H72" s="3183"/>
      <c r="J72" s="2055">
        <v>45983</v>
      </c>
      <c r="K72" s="2055">
        <f t="shared" si="29"/>
        <v>45984</v>
      </c>
      <c r="L72" s="3161"/>
      <c r="M72" s="3184"/>
    </row>
    <row r="73" spans="1:13" s="121" customFormat="1" ht="18" hidden="1" customHeight="1">
      <c r="A73" s="400" t="s">
        <v>5774</v>
      </c>
      <c r="B73" s="2522" t="s">
        <v>4239</v>
      </c>
      <c r="C73" s="3278" t="s">
        <v>1929</v>
      </c>
      <c r="D73" s="3274" t="s">
        <v>5775</v>
      </c>
      <c r="E73" s="3275">
        <v>46000</v>
      </c>
      <c r="F73" s="3275">
        <f>E73+10</f>
        <v>46010</v>
      </c>
      <c r="G73" s="3275">
        <f t="shared" si="27"/>
        <v>46011</v>
      </c>
      <c r="H73" s="351">
        <f>E73+15</f>
        <v>46015</v>
      </c>
      <c r="J73" s="2055">
        <v>45990</v>
      </c>
      <c r="K73" s="2055">
        <f t="shared" si="29"/>
        <v>45991</v>
      </c>
      <c r="L73" s="3161"/>
      <c r="M73" s="3184"/>
    </row>
    <row r="74" spans="1:13" s="121" customFormat="1" ht="18" hidden="1" customHeight="1">
      <c r="A74" s="400" t="s">
        <v>5776</v>
      </c>
      <c r="B74" s="2522" t="s">
        <v>4241</v>
      </c>
      <c r="C74" s="2830" t="s">
        <v>2581</v>
      </c>
      <c r="D74" s="2831" t="s">
        <v>5777</v>
      </c>
      <c r="E74" s="2832">
        <v>46007</v>
      </c>
      <c r="F74" s="2832">
        <f t="shared" si="26"/>
        <v>46016</v>
      </c>
      <c r="G74" s="2832">
        <f t="shared" si="27"/>
        <v>46018</v>
      </c>
      <c r="H74" s="3183"/>
      <c r="J74" s="2055">
        <v>45997</v>
      </c>
      <c r="K74" s="2055">
        <f t="shared" ref="K74" si="30">J74+1</f>
        <v>45998</v>
      </c>
      <c r="L74" s="3161"/>
      <c r="M74" s="3184"/>
    </row>
    <row r="75" spans="1:13" s="121" customFormat="1" ht="18" hidden="1" customHeight="1">
      <c r="A75" s="400" t="s">
        <v>5778</v>
      </c>
      <c r="B75" s="2522" t="s">
        <v>4243</v>
      </c>
      <c r="C75" s="2887" t="s">
        <v>1824</v>
      </c>
      <c r="D75" s="2831" t="s">
        <v>5779</v>
      </c>
      <c r="E75" s="1007">
        <v>46004</v>
      </c>
      <c r="F75" s="1007"/>
      <c r="G75" s="1007"/>
      <c r="H75" s="3183"/>
      <c r="J75" s="2055">
        <v>46004</v>
      </c>
      <c r="K75" s="2055">
        <f t="shared" ref="K75:K81" si="31">J75+1</f>
        <v>46005</v>
      </c>
      <c r="L75" s="3161"/>
      <c r="M75" s="3184"/>
    </row>
    <row r="76" spans="1:13" s="121" customFormat="1" ht="18" hidden="1" customHeight="1">
      <c r="A76" s="400"/>
      <c r="B76" s="2522"/>
      <c r="C76" s="185"/>
      <c r="E76" s="3182"/>
      <c r="F76" s="3182"/>
      <c r="G76" s="3159"/>
      <c r="H76" s="3159"/>
      <c r="I76" s="3159"/>
      <c r="J76" s="2055"/>
      <c r="K76" s="2055"/>
      <c r="L76" s="3161"/>
      <c r="M76" s="3184"/>
    </row>
    <row r="77" spans="1:13" s="121" customFormat="1" ht="18" hidden="1" customHeight="1">
      <c r="A77" s="400"/>
      <c r="B77" s="2522"/>
      <c r="C77" s="185"/>
      <c r="E77" s="3182"/>
      <c r="F77" s="3182"/>
      <c r="G77" s="3159"/>
      <c r="H77" s="3159"/>
      <c r="I77" s="3159"/>
      <c r="J77" s="2055"/>
      <c r="K77" s="2055"/>
      <c r="L77" s="3161"/>
      <c r="M77" s="3184"/>
    </row>
    <row r="78" spans="1:13" s="121" customFormat="1" ht="34.5" hidden="1" customHeight="1">
      <c r="A78" s="400"/>
      <c r="B78" s="2522"/>
      <c r="C78" s="454" t="s">
        <v>5739</v>
      </c>
      <c r="D78" s="173"/>
      <c r="E78" s="1090" t="s">
        <v>100</v>
      </c>
      <c r="F78" s="675" t="s">
        <v>5780</v>
      </c>
      <c r="G78" s="675" t="s">
        <v>5781</v>
      </c>
      <c r="H78" s="3346" t="s">
        <v>4964</v>
      </c>
      <c r="J78" s="2652" t="s">
        <v>4377</v>
      </c>
      <c r="K78" s="2652" t="s">
        <v>4021</v>
      </c>
      <c r="L78" s="3161"/>
      <c r="M78" s="3184"/>
    </row>
    <row r="79" spans="1:13" s="121" customFormat="1" ht="18" hidden="1" customHeight="1">
      <c r="A79" s="400"/>
      <c r="B79" s="2522"/>
      <c r="C79" s="2389" t="s">
        <v>5665</v>
      </c>
      <c r="E79" s="3348"/>
      <c r="F79" s="234" t="s">
        <v>4456</v>
      </c>
      <c r="G79" s="234" t="s">
        <v>4912</v>
      </c>
      <c r="H79" s="234" t="s">
        <v>4610</v>
      </c>
      <c r="I79" s="3159"/>
      <c r="J79" s="2055"/>
      <c r="K79" s="2055"/>
      <c r="L79" s="3161"/>
      <c r="M79" s="3184"/>
    </row>
    <row r="80" spans="1:13" s="121" customFormat="1" ht="18" hidden="1" customHeight="1">
      <c r="A80" s="400" t="s">
        <v>5782</v>
      </c>
      <c r="B80" s="2522" t="s">
        <v>5783</v>
      </c>
      <c r="C80" s="3351" t="s">
        <v>5784</v>
      </c>
      <c r="D80" s="2831" t="s">
        <v>5785</v>
      </c>
      <c r="E80" s="3347">
        <v>46018</v>
      </c>
      <c r="F80" s="3347">
        <f t="shared" ref="F80:F86" si="32">E80+8</f>
        <v>46026</v>
      </c>
      <c r="G80" s="3347">
        <f t="shared" ref="G80:G86" si="33">E80+10</f>
        <v>46028</v>
      </c>
      <c r="H80" s="3347">
        <f t="shared" ref="H80:H86" si="34">E80+12</f>
        <v>46030</v>
      </c>
      <c r="J80" s="2055">
        <v>46011</v>
      </c>
      <c r="K80" s="2055">
        <f t="shared" si="31"/>
        <v>46012</v>
      </c>
      <c r="L80" s="3161"/>
      <c r="M80" s="3184"/>
    </row>
    <row r="81" spans="1:13" s="121" customFormat="1" ht="18" hidden="1" customHeight="1">
      <c r="A81" s="400" t="s">
        <v>5786</v>
      </c>
      <c r="B81" s="2522" t="s">
        <v>5787</v>
      </c>
      <c r="C81" s="3351" t="s">
        <v>5788</v>
      </c>
      <c r="D81" s="2831" t="s">
        <v>5789</v>
      </c>
      <c r="E81" s="2832">
        <v>46026</v>
      </c>
      <c r="F81" s="3347">
        <f t="shared" si="32"/>
        <v>46034</v>
      </c>
      <c r="G81" s="3347">
        <f t="shared" si="33"/>
        <v>46036</v>
      </c>
      <c r="H81" s="3347">
        <f t="shared" si="34"/>
        <v>46038</v>
      </c>
      <c r="J81" s="2055">
        <v>46018</v>
      </c>
      <c r="K81" s="2055">
        <f t="shared" si="31"/>
        <v>46019</v>
      </c>
      <c r="L81" s="3161"/>
      <c r="M81" s="3184"/>
    </row>
    <row r="82" spans="1:13" s="121" customFormat="1" ht="18" hidden="1" customHeight="1">
      <c r="A82" s="400" t="s">
        <v>5790</v>
      </c>
      <c r="B82" s="2522" t="s">
        <v>5791</v>
      </c>
      <c r="C82" s="3273" t="s">
        <v>3150</v>
      </c>
      <c r="D82" s="3274" t="s">
        <v>5792</v>
      </c>
      <c r="E82" s="1007">
        <v>46033</v>
      </c>
      <c r="F82" s="3593">
        <f t="shared" si="32"/>
        <v>46041</v>
      </c>
      <c r="G82" s="3593">
        <f t="shared" si="33"/>
        <v>46043</v>
      </c>
      <c r="H82" s="3593">
        <f t="shared" si="34"/>
        <v>46045</v>
      </c>
      <c r="J82" s="2055">
        <v>46025</v>
      </c>
      <c r="K82" s="2055">
        <f t="shared" ref="K82:K86" si="35">J82+1</f>
        <v>46026</v>
      </c>
      <c r="L82" s="3161"/>
      <c r="M82" s="3184"/>
    </row>
    <row r="83" spans="1:13" s="121" customFormat="1" ht="18" hidden="1" customHeight="1">
      <c r="A83" s="400" t="s">
        <v>5793</v>
      </c>
      <c r="B83" s="2522" t="s">
        <v>5794</v>
      </c>
      <c r="C83" s="3276" t="s">
        <v>1924</v>
      </c>
      <c r="D83" s="3274" t="s">
        <v>5795</v>
      </c>
      <c r="E83" s="3275">
        <v>46042</v>
      </c>
      <c r="F83" s="3349">
        <f t="shared" si="32"/>
        <v>46050</v>
      </c>
      <c r="G83" s="3349">
        <f t="shared" si="33"/>
        <v>46052</v>
      </c>
      <c r="H83" s="3349">
        <f t="shared" si="34"/>
        <v>46054</v>
      </c>
      <c r="J83" s="2055">
        <v>46032</v>
      </c>
      <c r="K83" s="2055">
        <f t="shared" si="35"/>
        <v>46033</v>
      </c>
      <c r="L83" s="3161"/>
      <c r="M83" s="3184"/>
    </row>
    <row r="84" spans="1:13" s="121" customFormat="1" ht="18" hidden="1" customHeight="1">
      <c r="A84" s="400" t="s">
        <v>5796</v>
      </c>
      <c r="B84" s="2522" t="s">
        <v>5797</v>
      </c>
      <c r="C84" s="3273" t="s">
        <v>3150</v>
      </c>
      <c r="D84" s="3274" t="s">
        <v>5798</v>
      </c>
      <c r="E84" s="1007">
        <v>46054</v>
      </c>
      <c r="F84" s="3716" t="s">
        <v>5799</v>
      </c>
      <c r="G84" s="3716" t="s">
        <v>5103</v>
      </c>
      <c r="H84" s="3716" t="s">
        <v>5800</v>
      </c>
      <c r="J84" s="2055">
        <v>46039</v>
      </c>
      <c r="K84" s="2055">
        <f t="shared" si="35"/>
        <v>46040</v>
      </c>
      <c r="L84" s="3161"/>
      <c r="M84" s="3184"/>
    </row>
    <row r="85" spans="1:13" s="121" customFormat="1" ht="18" hidden="1" customHeight="1">
      <c r="A85" s="400" t="s">
        <v>5801</v>
      </c>
      <c r="B85" s="2522" t="s">
        <v>5802</v>
      </c>
      <c r="C85" s="3276" t="s">
        <v>3520</v>
      </c>
      <c r="D85" s="3274" t="s">
        <v>5800</v>
      </c>
      <c r="E85" s="3275">
        <v>46061</v>
      </c>
      <c r="F85" s="3349">
        <f t="shared" si="32"/>
        <v>46069</v>
      </c>
      <c r="G85" s="3349">
        <f t="shared" si="33"/>
        <v>46071</v>
      </c>
      <c r="H85" s="3349">
        <f t="shared" si="34"/>
        <v>46073</v>
      </c>
      <c r="J85" s="2055">
        <v>46046</v>
      </c>
      <c r="K85" s="2055">
        <f t="shared" si="35"/>
        <v>46047</v>
      </c>
      <c r="L85" s="3161"/>
      <c r="M85" s="3184"/>
    </row>
    <row r="86" spans="1:13" s="121" customFormat="1" ht="18" hidden="1" customHeight="1">
      <c r="A86" s="400" t="s">
        <v>5803</v>
      </c>
      <c r="B86" s="2522" t="s">
        <v>5804</v>
      </c>
      <c r="C86" s="3617" t="s">
        <v>3253</v>
      </c>
      <c r="D86" s="3274" t="s">
        <v>5805</v>
      </c>
      <c r="E86" s="3275">
        <v>46065</v>
      </c>
      <c r="F86" s="3349">
        <f t="shared" si="32"/>
        <v>46073</v>
      </c>
      <c r="G86" s="3349">
        <f t="shared" si="33"/>
        <v>46075</v>
      </c>
      <c r="H86" s="3349">
        <f t="shared" si="34"/>
        <v>46077</v>
      </c>
      <c r="J86" s="2055">
        <v>46053</v>
      </c>
      <c r="K86" s="2055">
        <f t="shared" si="35"/>
        <v>46054</v>
      </c>
      <c r="L86" s="3161"/>
      <c r="M86" s="3184"/>
    </row>
    <row r="87" spans="1:13" s="121" customFormat="1" ht="18" hidden="1" customHeight="1">
      <c r="A87" s="400" t="s">
        <v>5806</v>
      </c>
      <c r="B87" s="2522" t="s">
        <v>5807</v>
      </c>
      <c r="C87" s="551" t="s">
        <v>3150</v>
      </c>
      <c r="D87" s="1005" t="s">
        <v>5808</v>
      </c>
      <c r="E87" s="3744">
        <v>46060</v>
      </c>
      <c r="F87" s="3716"/>
      <c r="G87" s="3716"/>
      <c r="H87" s="3716"/>
      <c r="J87" s="2055">
        <v>46060</v>
      </c>
      <c r="K87" s="2055">
        <f>J87+1</f>
        <v>46061</v>
      </c>
      <c r="L87" s="3161"/>
      <c r="M87" s="3184"/>
    </row>
    <row r="88" spans="1:13" s="121" customFormat="1" ht="18" hidden="1" customHeight="1">
      <c r="A88" s="400" t="s">
        <v>5809</v>
      </c>
      <c r="B88" s="2522" t="s">
        <v>5810</v>
      </c>
      <c r="C88" s="2320" t="s">
        <v>5811</v>
      </c>
      <c r="D88" s="1005" t="s">
        <v>5812</v>
      </c>
      <c r="E88" s="2328">
        <v>46082</v>
      </c>
      <c r="F88" s="3716" t="s">
        <v>5813</v>
      </c>
      <c r="G88" s="3716" t="s">
        <v>5116</v>
      </c>
      <c r="H88" s="3731">
        <f t="shared" ref="H88" si="36">E88+12</f>
        <v>46094</v>
      </c>
      <c r="J88" s="2055">
        <v>46067</v>
      </c>
      <c r="K88" s="2055">
        <f>J88+1</f>
        <v>46068</v>
      </c>
      <c r="L88" s="3161"/>
      <c r="M88" s="3184"/>
    </row>
    <row r="89" spans="1:13" s="121" customFormat="1" ht="18" hidden="1" customHeight="1">
      <c r="A89" s="400" t="s">
        <v>5814</v>
      </c>
      <c r="B89" s="2522" t="s">
        <v>5815</v>
      </c>
      <c r="C89" s="551" t="s">
        <v>1573</v>
      </c>
      <c r="D89" s="1005" t="s">
        <v>5816</v>
      </c>
      <c r="E89" s="3744">
        <v>46074</v>
      </c>
      <c r="F89" s="3716" t="s">
        <v>5817</v>
      </c>
      <c r="G89" s="3716" t="s">
        <v>5120</v>
      </c>
      <c r="H89" s="3716" t="s">
        <v>5817</v>
      </c>
      <c r="J89" s="2055">
        <v>46074</v>
      </c>
      <c r="K89" s="2055">
        <f>J89+1</f>
        <v>46075</v>
      </c>
      <c r="L89" s="3161"/>
      <c r="M89" s="3184"/>
    </row>
    <row r="90" spans="1:13" s="121" customFormat="1" ht="18" hidden="1" customHeight="1">
      <c r="A90" s="400" t="s">
        <v>5818</v>
      </c>
      <c r="B90" s="2522" t="s">
        <v>5819</v>
      </c>
      <c r="C90" s="448" t="s">
        <v>5820</v>
      </c>
      <c r="D90" s="1005" t="s">
        <v>5124</v>
      </c>
      <c r="E90" s="1006">
        <v>46087</v>
      </c>
      <c r="F90" s="3503">
        <f t="shared" ref="F90" si="37">E90+8</f>
        <v>46095</v>
      </c>
      <c r="G90" s="3503">
        <f t="shared" ref="G90" si="38">E90+10</f>
        <v>46097</v>
      </c>
      <c r="H90" s="3503">
        <f t="shared" ref="H90" si="39">E90+12</f>
        <v>46099</v>
      </c>
      <c r="J90" s="2055">
        <v>46081</v>
      </c>
      <c r="K90" s="2055">
        <f t="shared" ref="K90:K92" si="40">J90+1</f>
        <v>46082</v>
      </c>
      <c r="L90" s="3161"/>
      <c r="M90" s="3184"/>
    </row>
    <row r="91" spans="1:13" s="121" customFormat="1" ht="18" hidden="1" customHeight="1">
      <c r="A91" s="400" t="s">
        <v>5821</v>
      </c>
      <c r="B91" s="2522" t="s">
        <v>4196</v>
      </c>
      <c r="C91" s="3273" t="s">
        <v>1573</v>
      </c>
      <c r="D91" s="3274" t="s">
        <v>5822</v>
      </c>
      <c r="E91" s="2371">
        <v>46088</v>
      </c>
      <c r="F91" s="3716" t="s">
        <v>5823</v>
      </c>
      <c r="G91" s="3716" t="s">
        <v>5129</v>
      </c>
      <c r="H91" s="3716" t="s">
        <v>5823</v>
      </c>
      <c r="J91" s="2055">
        <v>46088</v>
      </c>
      <c r="K91" s="2055">
        <f t="shared" si="40"/>
        <v>46089</v>
      </c>
      <c r="L91" s="3161"/>
      <c r="M91" s="3184"/>
    </row>
    <row r="92" spans="1:13" s="121" customFormat="1" ht="18" hidden="1" customHeight="1">
      <c r="A92" s="400" t="s">
        <v>5824</v>
      </c>
      <c r="B92" s="2522" t="s">
        <v>4197</v>
      </c>
      <c r="C92" s="3273" t="s">
        <v>1573</v>
      </c>
      <c r="D92" s="3274" t="s">
        <v>5825</v>
      </c>
      <c r="E92" s="2371">
        <v>46095</v>
      </c>
      <c r="F92" s="3716" t="s">
        <v>1602</v>
      </c>
      <c r="G92" s="3716" t="s">
        <v>1602</v>
      </c>
      <c r="H92" s="3716" t="s">
        <v>1602</v>
      </c>
      <c r="J92" s="2055">
        <v>46095</v>
      </c>
      <c r="K92" s="2055">
        <f t="shared" si="40"/>
        <v>46096</v>
      </c>
      <c r="L92" s="3161"/>
      <c r="M92" s="3184"/>
    </row>
    <row r="93" spans="1:13" s="121" customFormat="1" ht="18" hidden="1" customHeight="1">
      <c r="A93" s="400" t="s">
        <v>5826</v>
      </c>
      <c r="B93" s="2522" t="s">
        <v>4198</v>
      </c>
      <c r="C93" s="3278" t="s">
        <v>2828</v>
      </c>
      <c r="D93" s="3274" t="s">
        <v>5139</v>
      </c>
      <c r="E93" s="3275">
        <v>46106</v>
      </c>
      <c r="F93" s="3349">
        <f t="shared" ref="F93:F94" si="41">E93+8</f>
        <v>46114</v>
      </c>
      <c r="G93" s="3349">
        <f t="shared" ref="G93:G94" si="42">E93+10</f>
        <v>46116</v>
      </c>
      <c r="H93" s="3349">
        <f t="shared" ref="H93:H94" si="43">E93+12</f>
        <v>46118</v>
      </c>
      <c r="J93" s="2055">
        <v>46102</v>
      </c>
      <c r="K93" s="2055">
        <f t="shared" ref="K93:K94" si="44">J93+1</f>
        <v>46103</v>
      </c>
      <c r="L93" s="3161"/>
      <c r="M93" s="3184"/>
    </row>
    <row r="94" spans="1:13" s="121" customFormat="1" ht="18" hidden="1" customHeight="1">
      <c r="A94" s="400" t="s">
        <v>5827</v>
      </c>
      <c r="B94" s="2522" t="s">
        <v>4200</v>
      </c>
      <c r="C94" s="3278" t="s">
        <v>1936</v>
      </c>
      <c r="D94" s="3274" t="s">
        <v>5828</v>
      </c>
      <c r="E94" s="3275">
        <v>46117</v>
      </c>
      <c r="F94" s="3349">
        <f t="shared" si="41"/>
        <v>46125</v>
      </c>
      <c r="G94" s="3349">
        <f t="shared" si="42"/>
        <v>46127</v>
      </c>
      <c r="H94" s="3349">
        <f t="shared" si="43"/>
        <v>46129</v>
      </c>
      <c r="J94" s="2055">
        <v>46109</v>
      </c>
      <c r="K94" s="2055">
        <f t="shared" si="44"/>
        <v>46110</v>
      </c>
      <c r="L94" s="3161"/>
      <c r="M94" s="3184"/>
    </row>
    <row r="95" spans="1:13" s="121" customFormat="1" ht="18" hidden="1" customHeight="1">
      <c r="A95" s="400" t="s">
        <v>5829</v>
      </c>
      <c r="B95" s="2522" t="s">
        <v>4201</v>
      </c>
      <c r="C95" s="448" t="s">
        <v>2695</v>
      </c>
      <c r="D95" s="1005" t="s">
        <v>5830</v>
      </c>
      <c r="E95" s="2328">
        <v>46121</v>
      </c>
      <c r="F95" s="3731">
        <f t="shared" ref="F95:F96" si="45">E95+8</f>
        <v>46129</v>
      </c>
      <c r="G95" s="3731">
        <f t="shared" ref="G95:G96" si="46">E95+10</f>
        <v>46131</v>
      </c>
      <c r="H95" s="3731">
        <f t="shared" ref="H95:H96" si="47">E95+12</f>
        <v>46133</v>
      </c>
      <c r="J95" s="2055">
        <v>46116</v>
      </c>
      <c r="K95" s="2055">
        <f t="shared" ref="K95:K96" si="48">J95+1</f>
        <v>46117</v>
      </c>
      <c r="L95" s="3161"/>
      <c r="M95" s="3184"/>
    </row>
    <row r="96" spans="1:13" s="121" customFormat="1" ht="18" hidden="1" customHeight="1">
      <c r="A96" s="400" t="s">
        <v>5632</v>
      </c>
      <c r="B96" s="2522" t="s">
        <v>4202</v>
      </c>
      <c r="C96" s="448" t="s">
        <v>1733</v>
      </c>
      <c r="D96" s="1005" t="s">
        <v>5831</v>
      </c>
      <c r="E96" s="2328">
        <v>46134</v>
      </c>
      <c r="F96" s="3731">
        <f t="shared" si="45"/>
        <v>46142</v>
      </c>
      <c r="G96" s="3731">
        <f t="shared" si="46"/>
        <v>46144</v>
      </c>
      <c r="H96" s="3731">
        <f t="shared" si="47"/>
        <v>46146</v>
      </c>
      <c r="J96" s="2055">
        <v>46123</v>
      </c>
      <c r="K96" s="2055">
        <f t="shared" si="48"/>
        <v>46124</v>
      </c>
      <c r="L96" s="3161"/>
      <c r="M96" s="3184"/>
    </row>
    <row r="97" spans="1:15" s="121" customFormat="1" ht="18" hidden="1" customHeight="1">
      <c r="A97" s="400" t="s">
        <v>5832</v>
      </c>
      <c r="B97" s="2522" t="s">
        <v>4203</v>
      </c>
      <c r="C97" s="2320" t="s">
        <v>5315</v>
      </c>
      <c r="D97" s="1005" t="s">
        <v>5833</v>
      </c>
      <c r="E97" s="2328">
        <v>46138</v>
      </c>
      <c r="F97" s="3731">
        <f t="shared" ref="F97:F98" si="49">E97+8</f>
        <v>46146</v>
      </c>
      <c r="G97" s="3731">
        <f t="shared" ref="G97:G98" si="50">E97+10</f>
        <v>46148</v>
      </c>
      <c r="H97" s="3731">
        <f t="shared" ref="H97:H98" si="51">E97+12</f>
        <v>46150</v>
      </c>
      <c r="J97" s="2055">
        <v>46130</v>
      </c>
      <c r="K97" s="2055">
        <f t="shared" ref="K97:K98" si="52">J97+1</f>
        <v>46131</v>
      </c>
      <c r="L97" s="3161"/>
      <c r="M97" s="3184"/>
    </row>
    <row r="98" spans="1:15" s="121" customFormat="1" ht="18" hidden="1" customHeight="1">
      <c r="A98" s="400" t="s">
        <v>5834</v>
      </c>
      <c r="B98" s="2522" t="s">
        <v>4206</v>
      </c>
      <c r="C98" s="2320" t="s">
        <v>5835</v>
      </c>
      <c r="D98" s="1005" t="s">
        <v>5836</v>
      </c>
      <c r="E98" s="2328">
        <v>46143</v>
      </c>
      <c r="F98" s="3731">
        <f t="shared" si="49"/>
        <v>46151</v>
      </c>
      <c r="G98" s="3731">
        <f t="shared" si="50"/>
        <v>46153</v>
      </c>
      <c r="H98" s="3731">
        <f t="shared" si="51"/>
        <v>46155</v>
      </c>
      <c r="J98" s="2055">
        <v>46137</v>
      </c>
      <c r="K98" s="2055">
        <f t="shared" si="52"/>
        <v>46138</v>
      </c>
      <c r="L98" s="3161"/>
      <c r="M98" s="3184"/>
    </row>
    <row r="99" spans="1:15" s="121" customFormat="1" ht="18" hidden="1" customHeight="1">
      <c r="A99" s="400"/>
      <c r="B99" s="2522"/>
      <c r="C99" s="185"/>
      <c r="E99" s="3161"/>
      <c r="F99" s="3161"/>
      <c r="G99" s="3159"/>
      <c r="H99" s="3159"/>
      <c r="J99" s="2055"/>
      <c r="K99" s="2055"/>
      <c r="L99" s="3161"/>
      <c r="M99" s="3184"/>
    </row>
    <row r="100" spans="1:15" s="121" customFormat="1" ht="24" hidden="1">
      <c r="A100" s="400"/>
      <c r="B100" s="2522"/>
      <c r="C100" s="454"/>
      <c r="D100" s="173"/>
      <c r="E100" s="1090" t="s">
        <v>100</v>
      </c>
      <c r="F100" s="675" t="s">
        <v>5780</v>
      </c>
      <c r="G100" s="675" t="s">
        <v>5781</v>
      </c>
      <c r="H100" s="3346" t="s">
        <v>4964</v>
      </c>
      <c r="I100" s="675" t="s">
        <v>147</v>
      </c>
      <c r="J100" s="675" t="s">
        <v>1264</v>
      </c>
      <c r="L100" s="2652"/>
      <c r="M100" s="2652"/>
    </row>
    <row r="101" spans="1:15" s="121" customFormat="1" ht="18" hidden="1" customHeight="1">
      <c r="A101" s="400"/>
      <c r="B101" s="2522"/>
      <c r="C101" s="2389" t="s">
        <v>5665</v>
      </c>
      <c r="E101" s="3348"/>
      <c r="F101" s="234" t="s">
        <v>4456</v>
      </c>
      <c r="G101" s="234" t="s">
        <v>4912</v>
      </c>
      <c r="H101" s="234" t="s">
        <v>4610</v>
      </c>
      <c r="I101" s="234" t="s">
        <v>4457</v>
      </c>
      <c r="J101" s="234" t="s">
        <v>4571</v>
      </c>
      <c r="L101" s="2055"/>
      <c r="M101" s="2055"/>
    </row>
    <row r="102" spans="1:15" s="121" customFormat="1" ht="18" hidden="1" customHeight="1">
      <c r="A102" s="400" t="s">
        <v>5837</v>
      </c>
      <c r="B102" s="2522" t="s">
        <v>4208</v>
      </c>
      <c r="C102" s="3278" t="s">
        <v>2679</v>
      </c>
      <c r="D102" s="3274" t="s">
        <v>5838</v>
      </c>
      <c r="E102" s="3275">
        <v>46153</v>
      </c>
      <c r="F102" s="3349">
        <f>E102+8</f>
        <v>46161</v>
      </c>
      <c r="G102" s="3349">
        <f>E102+10</f>
        <v>46163</v>
      </c>
      <c r="H102" s="3349">
        <f t="shared" ref="H102:H105" si="53">E102+12</f>
        <v>46165</v>
      </c>
      <c r="I102" s="3349">
        <f t="shared" ref="I102:I110" si="54">E102+15</f>
        <v>46168</v>
      </c>
      <c r="J102" s="3349">
        <f t="shared" ref="J102:J110" si="55">E102+16</f>
        <v>46169</v>
      </c>
      <c r="L102" s="2055"/>
      <c r="M102" s="2055"/>
      <c r="O102" s="3159"/>
    </row>
    <row r="103" spans="1:15" s="121" customFormat="1" ht="18" hidden="1" customHeight="1">
      <c r="A103" s="400" t="s">
        <v>5839</v>
      </c>
      <c r="B103" s="2522" t="s">
        <v>4210</v>
      </c>
      <c r="C103" s="3276" t="s">
        <v>2632</v>
      </c>
      <c r="D103" s="3274" t="s">
        <v>5840</v>
      </c>
      <c r="E103" s="3275">
        <v>46164</v>
      </c>
      <c r="F103" s="3349">
        <f>E103+8</f>
        <v>46172</v>
      </c>
      <c r="G103" s="3349">
        <f>E103+10</f>
        <v>46174</v>
      </c>
      <c r="H103" s="3716" t="s">
        <v>1581</v>
      </c>
      <c r="I103" s="3349">
        <f t="shared" si="54"/>
        <v>46179</v>
      </c>
      <c r="J103" s="3349">
        <f t="shared" si="55"/>
        <v>46180</v>
      </c>
      <c r="L103" s="2055"/>
      <c r="M103" s="2055"/>
    </row>
    <row r="104" spans="1:15" s="121" customFormat="1" ht="18" hidden="1" customHeight="1">
      <c r="A104" s="400" t="s">
        <v>5841</v>
      </c>
      <c r="B104" s="2522" t="s">
        <v>4213</v>
      </c>
      <c r="C104" s="3278" t="s">
        <v>5842</v>
      </c>
      <c r="D104" s="3274" t="s">
        <v>5843</v>
      </c>
      <c r="E104" s="3275">
        <v>46173</v>
      </c>
      <c r="F104" s="3593"/>
      <c r="G104" s="3593"/>
      <c r="H104" s="3593"/>
      <c r="I104" s="3349">
        <f t="shared" si="54"/>
        <v>46188</v>
      </c>
      <c r="J104" s="3349">
        <f t="shared" si="55"/>
        <v>46189</v>
      </c>
      <c r="L104" s="2055"/>
      <c r="M104" s="2055"/>
    </row>
    <row r="105" spans="1:15" s="121" customFormat="1" ht="18" hidden="1" customHeight="1">
      <c r="A105" s="400" t="s">
        <v>5844</v>
      </c>
      <c r="B105" s="2522" t="s">
        <v>3617</v>
      </c>
      <c r="C105" s="3278" t="s">
        <v>3253</v>
      </c>
      <c r="D105" s="3274" t="s">
        <v>5845</v>
      </c>
      <c r="E105" s="3275">
        <v>46177</v>
      </c>
      <c r="F105" s="3349">
        <f>E105+8</f>
        <v>46185</v>
      </c>
      <c r="G105" s="3349">
        <f>E105+10</f>
        <v>46187</v>
      </c>
      <c r="H105" s="3349">
        <f t="shared" si="53"/>
        <v>46189</v>
      </c>
      <c r="I105" s="3349">
        <f t="shared" si="54"/>
        <v>46192</v>
      </c>
      <c r="J105" s="3349">
        <f t="shared" si="55"/>
        <v>46193</v>
      </c>
      <c r="L105" s="2055"/>
      <c r="M105" s="2055"/>
    </row>
    <row r="106" spans="1:15" s="121" customFormat="1" ht="18" hidden="1" customHeight="1">
      <c r="A106" s="400" t="s">
        <v>5846</v>
      </c>
      <c r="B106" s="2522" t="s">
        <v>3619</v>
      </c>
      <c r="C106" s="3278" t="s">
        <v>2370</v>
      </c>
      <c r="D106" s="3274" t="s">
        <v>5847</v>
      </c>
      <c r="E106" s="3275">
        <v>46186</v>
      </c>
      <c r="F106" s="3349">
        <f t="shared" ref="F106:F107" si="56">E106+8</f>
        <v>46194</v>
      </c>
      <c r="G106" s="3349">
        <f t="shared" ref="G106:G107" si="57">E106+10</f>
        <v>46196</v>
      </c>
      <c r="H106" s="3349">
        <f t="shared" ref="H106" si="58">E106+12</f>
        <v>46198</v>
      </c>
      <c r="I106" s="3349">
        <f t="shared" si="54"/>
        <v>46201</v>
      </c>
      <c r="J106" s="3349">
        <f t="shared" si="55"/>
        <v>46202</v>
      </c>
      <c r="L106" s="2055"/>
      <c r="M106" s="121" t="s">
        <v>5848</v>
      </c>
    </row>
    <row r="107" spans="1:15" s="121" customFormat="1" ht="18" hidden="1" customHeight="1">
      <c r="A107" s="400" t="s">
        <v>5849</v>
      </c>
      <c r="B107" s="2522" t="s">
        <v>3621</v>
      </c>
      <c r="C107" s="448" t="s">
        <v>3767</v>
      </c>
      <c r="D107" s="1005" t="s">
        <v>5850</v>
      </c>
      <c r="E107" s="2328">
        <v>46190</v>
      </c>
      <c r="F107" s="3731">
        <f t="shared" si="56"/>
        <v>46198</v>
      </c>
      <c r="G107" s="3731">
        <f t="shared" si="57"/>
        <v>46200</v>
      </c>
      <c r="H107" s="3716" t="s">
        <v>1581</v>
      </c>
      <c r="I107" s="3731">
        <f t="shared" si="54"/>
        <v>46205</v>
      </c>
      <c r="J107" s="3731">
        <f t="shared" si="55"/>
        <v>46206</v>
      </c>
      <c r="L107" s="2055"/>
    </row>
    <row r="108" spans="1:15" s="121" customFormat="1" ht="18" hidden="1" customHeight="1">
      <c r="A108" s="400" t="s">
        <v>5851</v>
      </c>
      <c r="B108" s="2522" t="s">
        <v>3623</v>
      </c>
      <c r="C108" s="448" t="s">
        <v>2442</v>
      </c>
      <c r="D108" s="1005" t="s">
        <v>5852</v>
      </c>
      <c r="E108" s="2328">
        <v>46195</v>
      </c>
      <c r="F108" s="3731">
        <f t="shared" ref="F108:F109" si="59">E108+8</f>
        <v>46203</v>
      </c>
      <c r="G108" s="3731">
        <f t="shared" ref="G108:G109" si="60">E108+10</f>
        <v>46205</v>
      </c>
      <c r="H108" s="3731">
        <f t="shared" ref="H108:H109" si="61">E108+12</f>
        <v>46207</v>
      </c>
      <c r="I108" s="3731">
        <f t="shared" si="54"/>
        <v>46210</v>
      </c>
      <c r="J108" s="3731">
        <f t="shared" si="55"/>
        <v>46211</v>
      </c>
      <c r="L108" s="2055"/>
      <c r="M108" s="121" t="s">
        <v>5848</v>
      </c>
    </row>
    <row r="109" spans="1:15" s="121" customFormat="1" ht="18" hidden="1" customHeight="1">
      <c r="A109" s="400" t="s">
        <v>5853</v>
      </c>
      <c r="B109" s="2522" t="s">
        <v>3625</v>
      </c>
      <c r="C109" s="448" t="s">
        <v>2382</v>
      </c>
      <c r="D109" s="1005" t="s">
        <v>5854</v>
      </c>
      <c r="E109" s="2328">
        <v>46203</v>
      </c>
      <c r="F109" s="3731">
        <f t="shared" si="59"/>
        <v>46211</v>
      </c>
      <c r="G109" s="3731">
        <f t="shared" si="60"/>
        <v>46213</v>
      </c>
      <c r="H109" s="3731">
        <f t="shared" si="61"/>
        <v>46215</v>
      </c>
      <c r="I109" s="3731">
        <f t="shared" si="54"/>
        <v>46218</v>
      </c>
      <c r="J109" s="3731">
        <f t="shared" si="55"/>
        <v>46219</v>
      </c>
      <c r="L109" s="2055"/>
      <c r="M109" s="121" t="s">
        <v>5848</v>
      </c>
    </row>
    <row r="110" spans="1:15" s="121" customFormat="1" ht="18" hidden="1" customHeight="1">
      <c r="A110" s="400" t="s">
        <v>5855</v>
      </c>
      <c r="B110" s="2522" t="s">
        <v>3627</v>
      </c>
      <c r="C110" s="448" t="s">
        <v>5856</v>
      </c>
      <c r="D110" s="1005" t="s">
        <v>5857</v>
      </c>
      <c r="E110" s="2328">
        <v>46206</v>
      </c>
      <c r="F110" s="3731">
        <f t="shared" ref="F110" si="62">E110+8</f>
        <v>46214</v>
      </c>
      <c r="G110" s="3731">
        <f t="shared" ref="G110" si="63">E110+10</f>
        <v>46216</v>
      </c>
      <c r="H110" s="3731">
        <f t="shared" ref="H110" si="64">E110+12</f>
        <v>46218</v>
      </c>
      <c r="I110" s="3731">
        <f t="shared" si="54"/>
        <v>46221</v>
      </c>
      <c r="J110" s="3731">
        <f t="shared" si="55"/>
        <v>46222</v>
      </c>
      <c r="L110" s="2055"/>
      <c r="M110" s="121" t="s">
        <v>5848</v>
      </c>
    </row>
    <row r="111" spans="1:15" s="121" customFormat="1" ht="18" hidden="1" customHeight="1">
      <c r="A111" s="400"/>
      <c r="B111" s="2522"/>
      <c r="C111" s="185"/>
      <c r="E111" s="3182"/>
      <c r="F111" s="3182"/>
      <c r="G111" s="3159"/>
      <c r="H111" s="3159"/>
      <c r="I111" s="3159"/>
      <c r="J111" s="3159"/>
      <c r="K111" s="3159"/>
      <c r="L111" s="2055"/>
      <c r="M111" s="2055"/>
    </row>
    <row r="112" spans="1:15" s="121" customFormat="1" ht="24">
      <c r="A112" s="400"/>
      <c r="B112" s="2522"/>
      <c r="C112" s="454"/>
      <c r="D112" s="173"/>
      <c r="E112" s="1090" t="s">
        <v>100</v>
      </c>
      <c r="F112" s="675" t="s">
        <v>194</v>
      </c>
      <c r="G112" s="675" t="s">
        <v>5780</v>
      </c>
      <c r="H112" s="675" t="s">
        <v>5781</v>
      </c>
      <c r="I112" s="3346" t="s">
        <v>4964</v>
      </c>
      <c r="J112" s="675" t="s">
        <v>147</v>
      </c>
      <c r="K112" s="675" t="s">
        <v>1264</v>
      </c>
      <c r="L112" s="2055"/>
      <c r="M112" s="2055"/>
    </row>
    <row r="113" spans="1:13" s="121" customFormat="1" ht="18" customHeight="1">
      <c r="A113" s="400"/>
      <c r="B113" s="2522"/>
      <c r="C113" s="2389" t="s">
        <v>5665</v>
      </c>
      <c r="E113" s="3348"/>
      <c r="F113" s="234" t="s">
        <v>3457</v>
      </c>
      <c r="G113" s="234" t="s">
        <v>4912</v>
      </c>
      <c r="H113" s="234" t="s">
        <v>4610</v>
      </c>
      <c r="I113" s="234" t="s">
        <v>4457</v>
      </c>
      <c r="J113" s="234" t="s">
        <v>4458</v>
      </c>
      <c r="K113" s="234" t="s">
        <v>3750</v>
      </c>
      <c r="L113" s="2055"/>
      <c r="M113" s="2055"/>
    </row>
    <row r="114" spans="1:13" s="121" customFormat="1" ht="18" hidden="1" customHeight="1">
      <c r="A114" s="400" t="s">
        <v>5858</v>
      </c>
      <c r="B114" s="2522" t="s">
        <v>3629</v>
      </c>
      <c r="C114" s="3278" t="s">
        <v>2251</v>
      </c>
      <c r="D114" s="3274" t="s">
        <v>5859</v>
      </c>
      <c r="E114" s="3275">
        <v>46214</v>
      </c>
      <c r="F114" s="3349">
        <f>E114+5</f>
        <v>46219</v>
      </c>
      <c r="G114" s="3349">
        <f>E114+10</f>
        <v>46224</v>
      </c>
      <c r="H114" s="3349">
        <f>E114+12</f>
        <v>46226</v>
      </c>
      <c r="I114" s="3349">
        <f>E114+15</f>
        <v>46229</v>
      </c>
      <c r="J114" s="3349">
        <f>E114+18</f>
        <v>46232</v>
      </c>
      <c r="K114" s="3349">
        <f>E114+22</f>
        <v>46236</v>
      </c>
      <c r="L114" s="2055"/>
      <c r="M114" s="2055" t="s">
        <v>5860</v>
      </c>
    </row>
    <row r="115" spans="1:13" s="121" customFormat="1" ht="18" hidden="1" customHeight="1">
      <c r="A115" s="400" t="s">
        <v>5861</v>
      </c>
      <c r="B115" s="2522" t="s">
        <v>4228</v>
      </c>
      <c r="C115" s="3278" t="s">
        <v>5862</v>
      </c>
      <c r="D115" s="3274" t="s">
        <v>5863</v>
      </c>
      <c r="E115" s="3275">
        <v>46225</v>
      </c>
      <c r="F115" s="3349">
        <f t="shared" ref="F115:F124" si="65">E115+5</f>
        <v>46230</v>
      </c>
      <c r="G115" s="3349">
        <f t="shared" ref="G115:G121" si="66">E115+10</f>
        <v>46235</v>
      </c>
      <c r="H115" s="3349">
        <f t="shared" ref="H115:H121" si="67">E115+12</f>
        <v>46237</v>
      </c>
      <c r="I115" s="3349">
        <f t="shared" ref="I115:I121" si="68">E115+15</f>
        <v>46240</v>
      </c>
      <c r="J115" s="3349">
        <f t="shared" ref="J115:J121" si="69">E115+18</f>
        <v>46243</v>
      </c>
      <c r="K115" s="3349">
        <f t="shared" ref="K115:K121" si="70">E115+22</f>
        <v>46247</v>
      </c>
      <c r="L115" s="2055"/>
      <c r="M115" s="2055"/>
    </row>
    <row r="116" spans="1:13" s="121" customFormat="1" ht="18" customHeight="1">
      <c r="A116" s="400" t="s">
        <v>5864</v>
      </c>
      <c r="B116" s="2522" t="s">
        <v>3633</v>
      </c>
      <c r="C116" s="3278" t="s">
        <v>2249</v>
      </c>
      <c r="D116" s="3274" t="s">
        <v>5865</v>
      </c>
      <c r="E116" s="3275">
        <v>46232</v>
      </c>
      <c r="F116" s="3349">
        <f t="shared" si="65"/>
        <v>46237</v>
      </c>
      <c r="G116" s="3349">
        <f t="shared" si="66"/>
        <v>46242</v>
      </c>
      <c r="H116" s="3349">
        <f t="shared" si="67"/>
        <v>46244</v>
      </c>
      <c r="I116" s="3349">
        <f t="shared" si="68"/>
        <v>46247</v>
      </c>
      <c r="J116" s="3349">
        <f t="shared" si="69"/>
        <v>46250</v>
      </c>
      <c r="K116" s="3349">
        <f t="shared" si="70"/>
        <v>46254</v>
      </c>
      <c r="L116" s="2055"/>
      <c r="M116" s="2055"/>
    </row>
    <row r="117" spans="1:13" s="121" customFormat="1" ht="18" customHeight="1">
      <c r="A117" s="400" t="s">
        <v>5866</v>
      </c>
      <c r="B117" s="2522" t="s">
        <v>3637</v>
      </c>
      <c r="C117" s="3276" t="s">
        <v>2262</v>
      </c>
      <c r="D117" s="3274" t="s">
        <v>5867</v>
      </c>
      <c r="E117" s="3275">
        <v>46238</v>
      </c>
      <c r="F117" s="3349">
        <f t="shared" si="65"/>
        <v>46243</v>
      </c>
      <c r="G117" s="3349">
        <f t="shared" si="66"/>
        <v>46248</v>
      </c>
      <c r="H117" s="3349">
        <f t="shared" si="67"/>
        <v>46250</v>
      </c>
      <c r="I117" s="3349">
        <f t="shared" si="68"/>
        <v>46253</v>
      </c>
      <c r="J117" s="3349">
        <f t="shared" si="69"/>
        <v>46256</v>
      </c>
      <c r="K117" s="3349">
        <f t="shared" si="70"/>
        <v>46260</v>
      </c>
      <c r="L117" s="2055"/>
      <c r="M117" s="2055"/>
    </row>
    <row r="118" spans="1:13" s="121" customFormat="1" ht="18" customHeight="1">
      <c r="A118" s="400" t="s">
        <v>5868</v>
      </c>
      <c r="B118" s="2522" t="s">
        <v>3639</v>
      </c>
      <c r="C118" s="3278" t="s">
        <v>2257</v>
      </c>
      <c r="D118" s="3274" t="s">
        <v>5869</v>
      </c>
      <c r="E118" s="3275">
        <v>46245</v>
      </c>
      <c r="F118" s="3716" t="s">
        <v>1581</v>
      </c>
      <c r="G118" s="3349">
        <f t="shared" si="66"/>
        <v>46255</v>
      </c>
      <c r="H118" s="3349">
        <f t="shared" si="67"/>
        <v>46257</v>
      </c>
      <c r="I118" s="3349">
        <f t="shared" si="68"/>
        <v>46260</v>
      </c>
      <c r="J118" s="3349">
        <f t="shared" si="69"/>
        <v>46263</v>
      </c>
      <c r="K118" s="3349">
        <f t="shared" si="70"/>
        <v>46267</v>
      </c>
      <c r="L118" s="2055"/>
      <c r="M118" s="2055"/>
    </row>
    <row r="119" spans="1:13" s="121" customFormat="1" ht="18" customHeight="1">
      <c r="A119" s="400" t="s">
        <v>5870</v>
      </c>
      <c r="B119" s="2522" t="s">
        <v>3641</v>
      </c>
      <c r="C119" s="4423" t="s">
        <v>5745</v>
      </c>
      <c r="D119" s="1005" t="s">
        <v>5871</v>
      </c>
      <c r="E119" s="2328">
        <v>46250</v>
      </c>
      <c r="F119" s="3731">
        <f t="shared" si="65"/>
        <v>46255</v>
      </c>
      <c r="G119" s="3731">
        <f t="shared" si="66"/>
        <v>46260</v>
      </c>
      <c r="H119" s="3731">
        <f t="shared" si="67"/>
        <v>46262</v>
      </c>
      <c r="I119" s="3731">
        <f t="shared" si="68"/>
        <v>46265</v>
      </c>
      <c r="J119" s="3731">
        <f t="shared" si="69"/>
        <v>46268</v>
      </c>
      <c r="K119" s="3731">
        <f t="shared" si="70"/>
        <v>46272</v>
      </c>
      <c r="L119" s="2055"/>
      <c r="M119" s="2055"/>
    </row>
    <row r="120" spans="1:13" s="121" customFormat="1" ht="18" customHeight="1">
      <c r="A120" s="400" t="s">
        <v>5872</v>
      </c>
      <c r="B120" s="2522" t="s">
        <v>3643</v>
      </c>
      <c r="C120" s="448" t="s">
        <v>5873</v>
      </c>
      <c r="D120" s="1005" t="s">
        <v>5874</v>
      </c>
      <c r="E120" s="2328">
        <v>46248</v>
      </c>
      <c r="F120" s="3716" t="s">
        <v>1581</v>
      </c>
      <c r="G120" s="3731">
        <f t="shared" si="66"/>
        <v>46258</v>
      </c>
      <c r="H120" s="3731">
        <f t="shared" si="67"/>
        <v>46260</v>
      </c>
      <c r="I120" s="3731">
        <f t="shared" si="68"/>
        <v>46263</v>
      </c>
      <c r="J120" s="3731">
        <f t="shared" si="69"/>
        <v>46266</v>
      </c>
      <c r="K120" s="3716" t="s">
        <v>1581</v>
      </c>
      <c r="L120" s="2055"/>
      <c r="M120" s="2055"/>
    </row>
    <row r="121" spans="1:13" s="121" customFormat="1" ht="18" customHeight="1">
      <c r="A121" s="400" t="s">
        <v>5875</v>
      </c>
      <c r="B121" s="2522" t="s">
        <v>3645</v>
      </c>
      <c r="C121" s="448" t="s">
        <v>2370</v>
      </c>
      <c r="D121" s="1005" t="s">
        <v>5876</v>
      </c>
      <c r="E121" s="2328">
        <v>46255</v>
      </c>
      <c r="F121" s="3731">
        <f t="shared" si="65"/>
        <v>46260</v>
      </c>
      <c r="G121" s="3731">
        <f t="shared" si="66"/>
        <v>46265</v>
      </c>
      <c r="H121" s="3731">
        <f t="shared" si="67"/>
        <v>46267</v>
      </c>
      <c r="I121" s="3731">
        <f t="shared" si="68"/>
        <v>46270</v>
      </c>
      <c r="J121" s="3731">
        <f t="shared" si="69"/>
        <v>46273</v>
      </c>
      <c r="K121" s="3731">
        <f t="shared" si="70"/>
        <v>46277</v>
      </c>
      <c r="L121" s="2055"/>
      <c r="M121" s="2055"/>
    </row>
    <row r="122" spans="1:13" s="121" customFormat="1" ht="18" customHeight="1">
      <c r="A122" s="400" t="s">
        <v>5877</v>
      </c>
      <c r="B122" s="2522" t="s">
        <v>3647</v>
      </c>
      <c r="C122" s="2320" t="s">
        <v>3762</v>
      </c>
      <c r="D122" s="1005" t="s">
        <v>5878</v>
      </c>
      <c r="E122" s="2328">
        <v>46262</v>
      </c>
      <c r="F122" s="3731">
        <f t="shared" si="65"/>
        <v>46267</v>
      </c>
      <c r="G122" s="3731">
        <f t="shared" ref="G122:G124" si="71">E122+10</f>
        <v>46272</v>
      </c>
      <c r="H122" s="3731">
        <f t="shared" ref="H122:H124" si="72">E122+12</f>
        <v>46274</v>
      </c>
      <c r="I122" s="3731">
        <f t="shared" ref="I122:I124" si="73">E122+15</f>
        <v>46277</v>
      </c>
      <c r="J122" s="3731">
        <f t="shared" ref="J122:J124" si="74">E122+18</f>
        <v>46280</v>
      </c>
      <c r="K122" s="3731">
        <f t="shared" ref="K122:K124" si="75">E122+22</f>
        <v>46284</v>
      </c>
      <c r="L122" s="2055"/>
      <c r="M122" s="2055"/>
    </row>
    <row r="123" spans="1:13" s="121" customFormat="1" ht="18" customHeight="1">
      <c r="A123" s="400" t="s">
        <v>5879</v>
      </c>
      <c r="B123" s="2522" t="s">
        <v>3649</v>
      </c>
      <c r="C123" s="3278" t="s">
        <v>5880</v>
      </c>
      <c r="D123" s="3274" t="s">
        <v>5881</v>
      </c>
      <c r="E123" s="3275">
        <v>46269</v>
      </c>
      <c r="F123" s="3349">
        <f t="shared" si="65"/>
        <v>46274</v>
      </c>
      <c r="G123" s="3349">
        <f t="shared" si="71"/>
        <v>46279</v>
      </c>
      <c r="H123" s="3349">
        <f t="shared" si="72"/>
        <v>46281</v>
      </c>
      <c r="I123" s="3349">
        <f t="shared" si="73"/>
        <v>46284</v>
      </c>
      <c r="J123" s="3349">
        <f t="shared" si="74"/>
        <v>46287</v>
      </c>
      <c r="K123" s="3349">
        <f t="shared" si="75"/>
        <v>46291</v>
      </c>
      <c r="L123" s="2055"/>
      <c r="M123" s="2055"/>
    </row>
    <row r="124" spans="1:13" s="121" customFormat="1" ht="18" customHeight="1">
      <c r="A124" s="400" t="s">
        <v>5882</v>
      </c>
      <c r="B124" s="2522" t="s">
        <v>3651</v>
      </c>
      <c r="C124" s="3278" t="s">
        <v>2382</v>
      </c>
      <c r="D124" s="3274" t="s">
        <v>5883</v>
      </c>
      <c r="E124" s="3275">
        <f t="shared" ref="E124:E131" si="76">E123+7</f>
        <v>46276</v>
      </c>
      <c r="F124" s="3349">
        <f t="shared" si="65"/>
        <v>46281</v>
      </c>
      <c r="G124" s="3349">
        <f t="shared" si="71"/>
        <v>46286</v>
      </c>
      <c r="H124" s="3349">
        <f t="shared" si="72"/>
        <v>46288</v>
      </c>
      <c r="I124" s="3349">
        <f t="shared" si="73"/>
        <v>46291</v>
      </c>
      <c r="J124" s="3349">
        <f t="shared" si="74"/>
        <v>46294</v>
      </c>
      <c r="K124" s="3349">
        <f t="shared" si="75"/>
        <v>46298</v>
      </c>
      <c r="L124" s="2055"/>
      <c r="M124" s="2055"/>
    </row>
    <row r="125" spans="1:13" s="121" customFormat="1" ht="18" customHeight="1">
      <c r="A125" s="400"/>
      <c r="B125" s="2522" t="s">
        <v>3653</v>
      </c>
      <c r="C125" s="3276" t="s">
        <v>2251</v>
      </c>
      <c r="D125" s="3274" t="s">
        <v>5884</v>
      </c>
      <c r="E125" s="3275">
        <f t="shared" si="76"/>
        <v>46283</v>
      </c>
      <c r="F125" s="3349">
        <f t="shared" ref="F125:F131" si="77">E125+5</f>
        <v>46288</v>
      </c>
      <c r="G125" s="3349">
        <f t="shared" ref="G125:G131" si="78">E125+10</f>
        <v>46293</v>
      </c>
      <c r="H125" s="3349">
        <f t="shared" ref="H125:H131" si="79">E125+12</f>
        <v>46295</v>
      </c>
      <c r="I125" s="3349">
        <f t="shared" ref="I125:I131" si="80">E125+15</f>
        <v>46298</v>
      </c>
      <c r="J125" s="3349">
        <f t="shared" ref="J125:J131" si="81">E125+18</f>
        <v>46301</v>
      </c>
      <c r="K125" s="3349">
        <f t="shared" ref="K125:K131" si="82">E125+22</f>
        <v>46305</v>
      </c>
      <c r="L125" s="2055"/>
      <c r="M125" s="2055"/>
    </row>
    <row r="126" spans="1:13" s="121" customFormat="1" ht="18" customHeight="1">
      <c r="A126" s="400"/>
      <c r="B126" s="2522" t="s">
        <v>3655</v>
      </c>
      <c r="C126" s="3273" t="s">
        <v>1966</v>
      </c>
      <c r="D126" s="3274" t="s">
        <v>5885</v>
      </c>
      <c r="E126" s="3275">
        <f t="shared" si="76"/>
        <v>46290</v>
      </c>
      <c r="F126" s="3349">
        <f t="shared" si="77"/>
        <v>46295</v>
      </c>
      <c r="G126" s="3349">
        <f t="shared" si="78"/>
        <v>46300</v>
      </c>
      <c r="H126" s="3349">
        <f t="shared" si="79"/>
        <v>46302</v>
      </c>
      <c r="I126" s="3349">
        <f t="shared" si="80"/>
        <v>46305</v>
      </c>
      <c r="J126" s="3349">
        <f t="shared" si="81"/>
        <v>46308</v>
      </c>
      <c r="K126" s="3349">
        <f t="shared" si="82"/>
        <v>46312</v>
      </c>
      <c r="L126" s="2055"/>
      <c r="M126" s="2055"/>
    </row>
    <row r="127" spans="1:13" s="121" customFormat="1" ht="18" customHeight="1">
      <c r="A127" s="400"/>
      <c r="B127" s="2522" t="s">
        <v>3657</v>
      </c>
      <c r="C127" s="448" t="s">
        <v>5862</v>
      </c>
      <c r="D127" s="1005" t="s">
        <v>5886</v>
      </c>
      <c r="E127" s="2328">
        <f t="shared" si="76"/>
        <v>46297</v>
      </c>
      <c r="F127" s="3731">
        <f t="shared" si="77"/>
        <v>46302</v>
      </c>
      <c r="G127" s="3731">
        <f t="shared" si="78"/>
        <v>46307</v>
      </c>
      <c r="H127" s="3731">
        <f t="shared" si="79"/>
        <v>46309</v>
      </c>
      <c r="I127" s="3731">
        <f t="shared" si="80"/>
        <v>46312</v>
      </c>
      <c r="J127" s="3731">
        <f t="shared" si="81"/>
        <v>46315</v>
      </c>
      <c r="K127" s="3731">
        <f t="shared" si="82"/>
        <v>46319</v>
      </c>
      <c r="L127" s="2055"/>
      <c r="M127" s="2055"/>
    </row>
    <row r="128" spans="1:13" s="121" customFormat="1" ht="18" customHeight="1">
      <c r="A128" s="400" t="s">
        <v>5882</v>
      </c>
      <c r="B128" s="2522" t="s">
        <v>3659</v>
      </c>
      <c r="C128" s="448" t="s">
        <v>2249</v>
      </c>
      <c r="D128" s="1005" t="s">
        <v>5887</v>
      </c>
      <c r="E128" s="2328">
        <f t="shared" si="76"/>
        <v>46304</v>
      </c>
      <c r="F128" s="3731">
        <f t="shared" si="77"/>
        <v>46309</v>
      </c>
      <c r="G128" s="3731">
        <f t="shared" si="78"/>
        <v>46314</v>
      </c>
      <c r="H128" s="3731">
        <f t="shared" si="79"/>
        <v>46316</v>
      </c>
      <c r="I128" s="3731">
        <f t="shared" si="80"/>
        <v>46319</v>
      </c>
      <c r="J128" s="3731">
        <f t="shared" si="81"/>
        <v>46322</v>
      </c>
      <c r="K128" s="3731">
        <f t="shared" si="82"/>
        <v>46326</v>
      </c>
      <c r="L128" s="2055"/>
      <c r="M128" s="2055"/>
    </row>
    <row r="129" spans="1:14" s="121" customFormat="1" ht="18" customHeight="1">
      <c r="A129" s="400" t="s">
        <v>10071</v>
      </c>
      <c r="B129" s="2522" t="s">
        <v>4233</v>
      </c>
      <c r="C129" s="551" t="s">
        <v>1966</v>
      </c>
      <c r="D129" s="1005" t="s">
        <v>5888</v>
      </c>
      <c r="E129" s="2328">
        <f t="shared" si="76"/>
        <v>46311</v>
      </c>
      <c r="F129" s="3731">
        <f t="shared" si="77"/>
        <v>46316</v>
      </c>
      <c r="G129" s="3731">
        <f t="shared" si="78"/>
        <v>46321</v>
      </c>
      <c r="H129" s="3731">
        <f t="shared" si="79"/>
        <v>46323</v>
      </c>
      <c r="I129" s="3731">
        <f t="shared" si="80"/>
        <v>46326</v>
      </c>
      <c r="J129" s="3731">
        <f t="shared" si="81"/>
        <v>46329</v>
      </c>
      <c r="K129" s="3731">
        <f t="shared" si="82"/>
        <v>46333</v>
      </c>
      <c r="L129" s="2055"/>
      <c r="M129" s="2055"/>
    </row>
    <row r="130" spans="1:14" s="121" customFormat="1" ht="18" customHeight="1">
      <c r="A130" s="400"/>
      <c r="B130" s="2522" t="s">
        <v>4234</v>
      </c>
      <c r="C130" s="448" t="s">
        <v>2262</v>
      </c>
      <c r="D130" s="1005" t="s">
        <v>5889</v>
      </c>
      <c r="E130" s="2328">
        <f t="shared" si="76"/>
        <v>46318</v>
      </c>
      <c r="F130" s="3731">
        <f t="shared" si="77"/>
        <v>46323</v>
      </c>
      <c r="G130" s="3731">
        <f t="shared" si="78"/>
        <v>46328</v>
      </c>
      <c r="H130" s="3731">
        <f t="shared" si="79"/>
        <v>46330</v>
      </c>
      <c r="I130" s="3731">
        <f t="shared" si="80"/>
        <v>46333</v>
      </c>
      <c r="J130" s="3731">
        <f t="shared" si="81"/>
        <v>46336</v>
      </c>
      <c r="K130" s="3731">
        <f t="shared" si="82"/>
        <v>46340</v>
      </c>
      <c r="L130" s="2055"/>
      <c r="M130" s="2055"/>
    </row>
    <row r="131" spans="1:14" s="121" customFormat="1" ht="18" customHeight="1">
      <c r="A131" s="400"/>
      <c r="B131" s="2522" t="s">
        <v>4235</v>
      </c>
      <c r="C131" s="448" t="s">
        <v>2257</v>
      </c>
      <c r="D131" s="1005" t="s">
        <v>5890</v>
      </c>
      <c r="E131" s="2328">
        <f t="shared" si="76"/>
        <v>46325</v>
      </c>
      <c r="F131" s="3731">
        <f t="shared" si="77"/>
        <v>46330</v>
      </c>
      <c r="G131" s="3731">
        <f t="shared" si="78"/>
        <v>46335</v>
      </c>
      <c r="H131" s="3731">
        <f t="shared" si="79"/>
        <v>46337</v>
      </c>
      <c r="I131" s="3731">
        <f t="shared" si="80"/>
        <v>46340</v>
      </c>
      <c r="J131" s="3731">
        <f t="shared" si="81"/>
        <v>46343</v>
      </c>
      <c r="K131" s="3731">
        <f t="shared" si="82"/>
        <v>46347</v>
      </c>
      <c r="L131" s="2055"/>
      <c r="M131" s="2055"/>
    </row>
    <row r="132" spans="1:14" s="121" customFormat="1" ht="12.75" customHeight="1">
      <c r="A132" s="400"/>
      <c r="B132" s="2523"/>
      <c r="C132" s="185" t="s">
        <v>5166</v>
      </c>
      <c r="E132" s="3161"/>
      <c r="F132" s="3161"/>
      <c r="G132" s="3159"/>
      <c r="H132" s="3159"/>
      <c r="I132" s="3159"/>
      <c r="J132" s="3159"/>
      <c r="K132" s="3159"/>
      <c r="L132" s="3161"/>
      <c r="M132" s="3159"/>
      <c r="N132" s="3184"/>
    </row>
    <row r="133" spans="1:14" s="121" customFormat="1" ht="12.75" customHeight="1">
      <c r="A133" s="400"/>
      <c r="B133" s="2523"/>
      <c r="C133" s="185"/>
      <c r="E133" s="3161"/>
      <c r="F133" s="3161"/>
      <c r="G133" s="3159"/>
      <c r="H133" s="3159"/>
      <c r="I133" s="3159"/>
      <c r="J133" s="3159"/>
      <c r="K133" s="3159"/>
      <c r="L133" s="3161"/>
      <c r="M133" s="3159"/>
      <c r="N133" s="3184"/>
    </row>
    <row r="134" spans="1:14" s="121" customFormat="1" ht="12">
      <c r="A134" s="400"/>
      <c r="B134" s="2524"/>
      <c r="C134" s="3159"/>
      <c r="E134" s="3182"/>
      <c r="F134" s="3182"/>
      <c r="G134" s="3159"/>
      <c r="H134" s="3159"/>
      <c r="I134" s="3159"/>
      <c r="J134" s="3159"/>
      <c r="L134" s="3161"/>
      <c r="N134" s="240"/>
    </row>
    <row r="135" spans="1:14" s="121" customFormat="1" ht="12">
      <c r="A135" s="400"/>
      <c r="B135" s="2524"/>
      <c r="C135" s="209" t="s">
        <v>0</v>
      </c>
      <c r="D135" s="69"/>
      <c r="E135" s="845" t="s">
        <v>1973</v>
      </c>
      <c r="F135" s="70"/>
      <c r="G135" s="70" t="s">
        <v>38</v>
      </c>
      <c r="H135" s="70"/>
      <c r="I135" s="69"/>
      <c r="J135" s="69"/>
      <c r="K135" s="70" t="s">
        <v>65</v>
      </c>
      <c r="L135" s="70" t="str">
        <f>'HOW TO-&gt;'!$B$136</f>
        <v>6011 2413</v>
      </c>
      <c r="M135" s="70"/>
      <c r="N135" s="69"/>
    </row>
    <row r="136" spans="1:14" s="121" customFormat="1" ht="12">
      <c r="A136" s="400"/>
      <c r="B136" s="2524"/>
      <c r="C136" s="79" t="s">
        <v>1</v>
      </c>
      <c r="D136" s="69"/>
      <c r="E136" s="252" t="s">
        <v>1974</v>
      </c>
      <c r="F136" s="70"/>
      <c r="G136" s="69" t="s">
        <v>1975</v>
      </c>
      <c r="H136" s="69"/>
      <c r="I136" s="252" t="s">
        <v>41</v>
      </c>
      <c r="J136" s="69"/>
      <c r="K136" s="69" t="s">
        <v>67</v>
      </c>
      <c r="L136" s="69"/>
      <c r="M136" s="252" t="s">
        <v>68</v>
      </c>
      <c r="N136" s="69"/>
    </row>
    <row r="137" spans="1:14" s="121" customFormat="1" ht="12">
      <c r="A137" s="400"/>
      <c r="B137" s="2524"/>
      <c r="C137" s="79"/>
      <c r="D137" s="69"/>
      <c r="E137" s="252"/>
      <c r="F137" s="69"/>
      <c r="G137" s="69"/>
      <c r="H137" s="69"/>
      <c r="I137" s="252"/>
      <c r="J137" s="69"/>
      <c r="K137" s="69" t="str">
        <f>'HOW TO-&gt;'!$A$138</f>
        <v>PERMIT</v>
      </c>
      <c r="L137" s="69"/>
      <c r="M137" s="2204" t="str">
        <f>'HOW TO-&gt;'!$C$138</f>
        <v>SG094-SinPermit@msc.com</v>
      </c>
      <c r="N137" s="69"/>
    </row>
    <row r="138" spans="1:14" s="69" customFormat="1" ht="11.25">
      <c r="A138" s="933"/>
      <c r="B138" s="2525"/>
      <c r="C138" s="1141">
        <f>'HOW TO-&gt;'!$A$105</f>
        <v>0</v>
      </c>
      <c r="D138" s="1141">
        <f>'HOW TO-&gt;'!$B$105</f>
        <v>0</v>
      </c>
      <c r="E138" s="79">
        <f>'HOW TO-&gt;'!$C$105</f>
        <v>0</v>
      </c>
      <c r="G138" s="1141" t="str">
        <f>'HOW TO-&gt;'!$A$124</f>
        <v>ROBERT CHIA</v>
      </c>
      <c r="H138" s="1141" t="str">
        <f>'HOW TO-&gt;'!$B$124</f>
        <v>6011 0564</v>
      </c>
      <c r="I138" s="79" t="str">
        <f>'HOW TO-&gt;'!$C$124</f>
        <v>robert.chia@msc.com</v>
      </c>
      <c r="K138" s="1141" t="str">
        <f>'HOW TO-&gt;'!$A$139</f>
        <v>RAYNAR ANG</v>
      </c>
      <c r="L138" s="1141" t="str">
        <f>'HOW TO-&gt;'!$B$139</f>
        <v>6011 2358</v>
      </c>
      <c r="M138" s="79" t="str">
        <f>'HOW TO-&gt;'!$C$139</f>
        <v>raynar.ang@msc.com</v>
      </c>
    </row>
    <row r="139" spans="1:14" s="69" customFormat="1" ht="11.25">
      <c r="A139" s="933"/>
      <c r="B139" s="2525"/>
      <c r="C139" s="1141" t="str">
        <f>'HOW TO-&gt;'!$A$106</f>
        <v>NATALIE LEW</v>
      </c>
      <c r="D139" s="1141" t="str">
        <f>'HOW TO-&gt;'!$B$106</f>
        <v>6011 2399</v>
      </c>
      <c r="E139" s="79" t="str">
        <f>'HOW TO-&gt;'!$C$106</f>
        <v>natalie.lew@msc.com</v>
      </c>
      <c r="G139" s="1141" t="str">
        <f>'HOW TO-&gt;'!$A$125</f>
        <v>S. Y. LIEW</v>
      </c>
      <c r="H139" s="1141" t="str">
        <f>'HOW TO-&gt;'!$B$125</f>
        <v>6011 2348</v>
      </c>
      <c r="I139" s="79" t="str">
        <f>'HOW TO-&gt;'!$C$125</f>
        <v>seoyi.liew@msc.com</v>
      </c>
      <c r="K139" s="1141" t="str">
        <f>'HOW TO-&gt;'!$A$140</f>
        <v>KAI SIANG</v>
      </c>
      <c r="L139" s="1141" t="str">
        <f>'HOW TO-&gt;'!$B$140</f>
        <v>6011 2356</v>
      </c>
      <c r="M139" s="79" t="str">
        <f>'HOW TO-&gt;'!$C$140</f>
        <v>kaisiang.lim@msc.com</v>
      </c>
    </row>
    <row r="140" spans="1:14" s="69" customFormat="1" ht="11.25">
      <c r="A140" s="933"/>
      <c r="B140" s="2525"/>
      <c r="C140" s="1141" t="str">
        <f>'HOW TO-&gt;'!$A$107</f>
        <v>PHOEBE HUANG</v>
      </c>
      <c r="D140" s="1141" t="str">
        <f>'HOW TO-&gt;'!$B$107</f>
        <v>6011 0562</v>
      </c>
      <c r="E140" s="79" t="str">
        <f>'HOW TO-&gt;'!$C$107</f>
        <v>phoebe.huang@msc.com</v>
      </c>
      <c r="G140" s="1141" t="str">
        <f>'HOW TO-&gt;'!$A$126</f>
        <v>SHARON KOH</v>
      </c>
      <c r="H140" s="1141" t="str">
        <f>'HOW TO-&gt;'!$B$126</f>
        <v>6011 2349</v>
      </c>
      <c r="I140" s="79" t="str">
        <f>'HOW TO-&gt;'!$C$126</f>
        <v>sharon.koh@msc.com</v>
      </c>
      <c r="K140" s="1141" t="str">
        <f>'HOW TO-&gt;'!$A$141</f>
        <v>DEWI</v>
      </c>
      <c r="L140" s="1141" t="str">
        <f>'HOW TO-&gt;'!$B$141</f>
        <v>6011 2354</v>
      </c>
      <c r="M140" s="79" t="str">
        <f>'HOW TO-&gt;'!$C$141</f>
        <v>dewi.ratnah@msc.com</v>
      </c>
    </row>
    <row r="141" spans="1:14" s="69" customFormat="1" ht="11.25">
      <c r="B141" s="70"/>
      <c r="C141" s="1141" t="str">
        <f>'HOW TO-&gt;'!$A$108</f>
        <v>SHERWIN LIM</v>
      </c>
      <c r="D141" s="1141" t="str">
        <f>'HOW TO-&gt;'!$B$108</f>
        <v>6011 2395</v>
      </c>
      <c r="E141" s="79" t="str">
        <f>'HOW TO-&gt;'!$C$108</f>
        <v>sherwin.lim@msc.com</v>
      </c>
      <c r="G141" s="1141" t="str">
        <f>'HOW TO-&gt;'!$A$127</f>
        <v>ANGELIA LAU</v>
      </c>
      <c r="H141" s="1141" t="str">
        <f>'HOW TO-&gt;'!$B$127</f>
        <v>6011 2346</v>
      </c>
      <c r="I141" s="79" t="str">
        <f>'HOW TO-&gt;'!$C$127</f>
        <v>angelia.lau@msc.com</v>
      </c>
      <c r="K141" s="1141" t="str">
        <f>'HOW TO-&gt;'!$A$142</f>
        <v>YU TING</v>
      </c>
      <c r="L141" s="1141" t="str">
        <f>'HOW TO-&gt;'!$B$142</f>
        <v>6011 2359</v>
      </c>
      <c r="M141" s="79" t="str">
        <f>'HOW TO-&gt;'!$C$142</f>
        <v>yuting.luo@msc.com</v>
      </c>
    </row>
    <row r="142" spans="1:14" s="69" customFormat="1" ht="11.25">
      <c r="B142" s="70"/>
      <c r="C142" s="1141" t="str">
        <f>'HOW TO-&gt;'!$A$109</f>
        <v>CHOK KAR HEE</v>
      </c>
      <c r="D142" s="1141" t="str">
        <f>'HOW TO-&gt;'!$B$109</f>
        <v>6011 2397</v>
      </c>
      <c r="E142" s="79" t="str">
        <f>'HOW TO-&gt;'!$C$109</f>
        <v>karhee.chok@msc.com</v>
      </c>
      <c r="G142" s="1141" t="str">
        <f>'HOW TO-&gt;'!$A$128</f>
        <v>NOOR AFNINDAH</v>
      </c>
      <c r="H142" s="1141" t="str">
        <f>'HOW TO-&gt;'!$B$128</f>
        <v>6011 2347</v>
      </c>
      <c r="I142" s="79" t="str">
        <f>'HOW TO-&gt;'!$C$128</f>
        <v>noor.afnindah@msc.com</v>
      </c>
      <c r="K142" s="1141" t="str">
        <f>'HOW TO-&gt;'!$A$143</f>
        <v>SHAN SHAN</v>
      </c>
      <c r="L142" s="1141" t="str">
        <f>'HOW TO-&gt;'!$B$143</f>
        <v>6011 2353</v>
      </c>
      <c r="M142" s="79" t="str">
        <f>'HOW TO-&gt;'!$C$143</f>
        <v>shanshan.chin@msc.com</v>
      </c>
    </row>
    <row r="143" spans="1:14" s="69" customFormat="1" ht="11.25">
      <c r="B143" s="70"/>
      <c r="C143" s="1141" t="str">
        <f>'HOW TO-&gt;'!$A$110</f>
        <v>LEWIS SOH</v>
      </c>
      <c r="D143" s="1141" t="str">
        <f>'HOW TO-&gt;'!$B$110</f>
        <v>6011 7905</v>
      </c>
      <c r="E143" s="79" t="str">
        <f>'HOW TO-&gt;'!$C$110</f>
        <v>lewis.soh@msc.com</v>
      </c>
      <c r="G143" s="1141" t="str">
        <f>'HOW TO-&gt;'!$A$129</f>
        <v>NG CHING WEI</v>
      </c>
      <c r="H143" s="1141" t="str">
        <f>'HOW TO-&gt;'!$B$129</f>
        <v>6011 2404</v>
      </c>
      <c r="I143" s="79" t="str">
        <f>'HOW TO-&gt;'!$C$129</f>
        <v>chingwei.ng@msc.com</v>
      </c>
      <c r="K143" s="1141" t="str">
        <f>'HOW TO-&gt;'!$A$144</f>
        <v>EUNICE</v>
      </c>
      <c r="L143" s="1141" t="str">
        <f>'HOW TO-&gt;'!$B$144</f>
        <v>6011 2355</v>
      </c>
      <c r="M143" s="79" t="str">
        <f>'HOW TO-&gt;'!$C$144</f>
        <v>eunice.chan@msc.com</v>
      </c>
    </row>
    <row r="144" spans="1:14" s="69" customFormat="1" ht="11.25">
      <c r="B144" s="70"/>
      <c r="C144" s="1141" t="str">
        <f>'HOW TO-&gt;'!$A$111</f>
        <v xml:space="preserve">MELVIN TAN </v>
      </c>
      <c r="D144" s="1141" t="str">
        <f>'HOW TO-&gt;'!$B$111</f>
        <v>6011 0561</v>
      </c>
      <c r="E144" s="79" t="str">
        <f>'HOW TO-&gt;'!$C$111</f>
        <v>melvin.tan@msc.com</v>
      </c>
      <c r="G144" s="1141" t="str">
        <f>'HOW TO-&gt;'!$A$130</f>
        <v>ZOEY ONG</v>
      </c>
      <c r="H144" s="1141" t="str">
        <f>'HOW TO-&gt;'!$B$130</f>
        <v>6011 2424</v>
      </c>
      <c r="I144" s="79" t="str">
        <f>'HOW TO-&gt;'!$C$130</f>
        <v>zoey.ong@msc.com</v>
      </c>
      <c r="K144" s="1141" t="str">
        <f>'HOW TO-&gt;'!$A$145</f>
        <v>HAZEL</v>
      </c>
      <c r="L144" s="1141" t="str">
        <f>'HOW TO-&gt;'!$B$145</f>
        <v>6011 2435</v>
      </c>
      <c r="M144" s="79" t="str">
        <f>'HOW TO-&gt;'!$C$145</f>
        <v>hazel.toh@msc.com</v>
      </c>
    </row>
    <row r="145" spans="2:14" s="69" customFormat="1" ht="11.25">
      <c r="B145" s="70"/>
      <c r="C145" s="1141" t="str">
        <f>'HOW TO-&gt;'!$A$112</f>
        <v>SUE ANN SOON</v>
      </c>
      <c r="D145" s="1141" t="str">
        <f>'HOW TO-&gt;'!$B$112</f>
        <v>6011 2327</v>
      </c>
      <c r="E145" s="79" t="str">
        <f>'HOW TO-&gt;'!$C$112</f>
        <v>sueann.soon@msc.com</v>
      </c>
      <c r="G145" s="1141" t="str">
        <f>'HOW TO-&gt;'!$A$131</f>
        <v>.</v>
      </c>
      <c r="H145" s="1141" t="str">
        <f>'HOW TO-&gt;'!$B$131</f>
        <v>.</v>
      </c>
      <c r="I145" s="79" t="str">
        <f>'HOW TO-&gt;'!$C$131</f>
        <v>.</v>
      </c>
      <c r="K145" s="1141">
        <f>'HOW TO-&gt;'!$A$146</f>
        <v>0</v>
      </c>
      <c r="L145" s="1141">
        <f>'HOW TO-&gt;'!$B$146</f>
        <v>0</v>
      </c>
      <c r="M145" s="79">
        <f>'HOW TO-&gt;'!$C$146</f>
        <v>0</v>
      </c>
    </row>
    <row r="146" spans="2:14" s="69" customFormat="1" ht="11.25">
      <c r="B146" s="70"/>
      <c r="C146" s="1141" t="str">
        <f>'HOW TO-&gt;'!$A$113</f>
        <v>LAWRENCE ANG (CROSS-TRADE)</v>
      </c>
      <c r="D146" s="1141" t="str">
        <f>'HOW TO-&gt;'!$B$113</f>
        <v>6011 2400</v>
      </c>
      <c r="E146" s="79" t="str">
        <f>'HOW TO-&gt;'!$C$113</f>
        <v>lawrence.ang@msc.com</v>
      </c>
      <c r="G146" s="1141">
        <f>'HOW TO-&gt;'!$A$132</f>
        <v>0</v>
      </c>
      <c r="H146" s="1141">
        <f>'HOW TO-&gt;'!$B$132</f>
        <v>0</v>
      </c>
      <c r="I146" s="79">
        <f>'HOW TO-&gt;'!$C$132</f>
        <v>0</v>
      </c>
      <c r="K146" s="1141">
        <f>'HOW TO-&gt;'!$A$147</f>
        <v>0</v>
      </c>
      <c r="L146" s="1141">
        <f>'HOW TO-&gt;'!$B$147</f>
        <v>0</v>
      </c>
      <c r="M146" s="79">
        <f>'HOW TO-&gt;'!$C$147</f>
        <v>0</v>
      </c>
    </row>
    <row r="147" spans="2:14" s="121" customFormat="1" ht="12">
      <c r="B147" s="171"/>
      <c r="C147" s="1141" t="str">
        <f>'HOW TO-&gt;'!$A$114</f>
        <v>DARIUS ONG</v>
      </c>
      <c r="D147" s="1141" t="str">
        <f>'HOW TO-&gt;'!$B$114</f>
        <v>6011 2396</v>
      </c>
      <c r="E147" s="79" t="str">
        <f>'HOW TO-&gt;'!$C$114</f>
        <v>darius.ong@msc.com</v>
      </c>
      <c r="F147" s="69"/>
      <c r="G147" s="69"/>
      <c r="H147" s="100"/>
      <c r="I147" s="252"/>
      <c r="J147" s="69"/>
      <c r="K147" s="1141">
        <f>'HOW TO-&gt;'!$A$148</f>
        <v>0</v>
      </c>
      <c r="L147" s="1141">
        <f>'HOW TO-&gt;'!$B$148</f>
        <v>0</v>
      </c>
      <c r="M147" s="79">
        <f>'HOW TO-&gt;'!$C$148</f>
        <v>0</v>
      </c>
      <c r="N147" s="69"/>
    </row>
    <row r="148" spans="2:14" s="121" customFormat="1" ht="12">
      <c r="B148" s="171"/>
      <c r="C148" s="1141" t="str">
        <f>'HOW TO-&gt;'!$A$115</f>
        <v>YURIKO KHOO</v>
      </c>
      <c r="D148" s="1141" t="str">
        <f>'HOW TO-&gt;'!$B$115</f>
        <v>6011 2402</v>
      </c>
      <c r="E148" s="79" t="str">
        <f>'HOW TO-&gt;'!$C$115</f>
        <v>yuriko.k@msc.com</v>
      </c>
      <c r="F148" s="69"/>
      <c r="G148" s="69"/>
      <c r="H148" s="100"/>
      <c r="I148" s="100"/>
      <c r="J148" s="252"/>
      <c r="K148" s="1141"/>
      <c r="L148" s="1141"/>
      <c r="M148" s="79"/>
      <c r="N148" s="69"/>
    </row>
    <row r="149" spans="2:14">
      <c r="C149" s="1141" t="str">
        <f>'HOW TO-&gt;'!$A$116</f>
        <v>VICKY ZHU</v>
      </c>
      <c r="D149" s="1141" t="str">
        <f>'HOW TO-&gt;'!$B$116</f>
        <v>6011 7900</v>
      </c>
      <c r="E149" s="79" t="str">
        <f>'HOW TO-&gt;'!$C$116</f>
        <v>vicky.zhu@msc.com</v>
      </c>
      <c r="F149" s="69"/>
      <c r="G149" s="69"/>
      <c r="H149" s="69"/>
      <c r="I149" s="69"/>
      <c r="J149" s="69"/>
      <c r="K149" s="69"/>
      <c r="L149" s="69"/>
      <c r="M149" s="69"/>
      <c r="N149" s="69"/>
    </row>
    <row r="150" spans="2:14">
      <c r="C150" s="69"/>
      <c r="D150" s="69"/>
      <c r="E150" s="69"/>
      <c r="F150" s="69"/>
      <c r="G150" s="69"/>
      <c r="H150" s="69"/>
      <c r="I150" s="69"/>
      <c r="J150" s="69"/>
      <c r="K150" s="69"/>
      <c r="L150" s="69"/>
      <c r="M150" s="69"/>
      <c r="N150" s="69"/>
    </row>
    <row r="151" spans="2:14">
      <c r="C151" s="1141" t="str">
        <f>'HOW TO-&gt;'!$A$119</f>
        <v xml:space="preserve">MAIN LINE  </v>
      </c>
      <c r="D151" s="1141" t="str">
        <f>'HOW TO-&gt;'!$B$119</f>
        <v>6011 2424</v>
      </c>
      <c r="E151" s="79">
        <f>'HOW TO-&gt;'!$C$119</f>
        <v>0</v>
      </c>
      <c r="F151" s="69"/>
      <c r="G151" s="69"/>
      <c r="H151" s="69"/>
      <c r="I151" s="69"/>
      <c r="J151" s="69"/>
      <c r="K151" s="69"/>
      <c r="L151" s="69"/>
      <c r="M151" s="69"/>
      <c r="N151" s="69"/>
    </row>
    <row r="152" spans="2:14">
      <c r="C152" s="1141">
        <f>'HOW TO-&gt;'!$A$120</f>
        <v>0</v>
      </c>
      <c r="D152" s="1141">
        <f>'HOW TO-&gt;'!$B$120</f>
        <v>0</v>
      </c>
      <c r="E152" s="79">
        <f>'HOW TO-&gt;'!$C$120</f>
        <v>0</v>
      </c>
      <c r="F152" s="69"/>
      <c r="G152" s="69"/>
      <c r="H152" s="69"/>
      <c r="I152" s="69"/>
      <c r="J152" s="69"/>
      <c r="K152" s="69"/>
      <c r="L152" s="69"/>
      <c r="M152" s="69"/>
      <c r="N152" s="69"/>
    </row>
  </sheetData>
  <customSheetViews>
    <customSheetView guid="{25211047-2AA7-431D-8637-AA6183637E8E}" fitToPage="1" hiddenRows="1">
      <pageMargins left="0" right="0" top="0" bottom="0" header="0" footer="0"/>
      <pageSetup paperSize="9" scale="71" orientation="landscape" r:id="rId1"/>
      <headerFooter>
        <oddFooter>&amp;RLast update : &amp;D   &amp;T&amp;L&amp;1#&amp;"Calibri"&amp;10&amp;K000000Sensitivity: Internal</oddFooter>
      </headerFooter>
    </customSheetView>
    <customSheetView guid="{B0B43395-6E32-4DB3-A2D8-DD2362C77F4F}" fitToPage="1" hiddenRows="1">
      <pageMargins left="0" right="0" top="0" bottom="0" header="0" footer="0"/>
      <pageSetup paperSize="9" scale="71"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67" orientation="landscape" r:id="rId3"/>
      <headerFooter>
        <oddFooter>&amp;RLast update : &amp;D   &amp;T&amp;L&amp;1#&amp;"Calibri"&amp;10 Sensitivity: Internal</oddFooter>
      </headerFooter>
    </customSheetView>
    <customSheetView guid="{999D0099-E3FC-46FC-839A-D58F693EE82E}" fitToPage="1" hiddenRows="1">
      <selection activeCell="E35" sqref="B25:E35"/>
      <pageMargins left="0" right="0" top="0" bottom="0" header="0" footer="0"/>
      <pageSetup paperSize="9" scale="69" orientation="landscape" r:id="rId4"/>
      <headerFooter>
        <oddFooter>&amp;RLast update : &amp;D   &amp;T&amp;L&amp;1#&amp;"Calibri"&amp;10 Sensitivity: Internal</oddFooter>
      </headerFooter>
    </customSheetView>
    <customSheetView guid="{9C701732-F58F-4708-A15C-976D1C40D46C}" fitToPage="1" hiddenRows="1">
      <selection activeCell="F16" sqref="F16"/>
      <pageMargins left="0" right="0" top="0" bottom="0" header="0" footer="0"/>
      <pageSetup paperSize="9" scale="66" orientation="landscape" r:id="rId5"/>
      <headerFooter>
        <oddFooter>&amp;RLast update : &amp;D   &amp;T</oddFooter>
      </headerFooter>
    </customSheetView>
    <customSheetView guid="{4207851A-A9C4-4C7F-A983-5888F88768C0}" fitToPage="1" hiddenRows="1">
      <selection activeCell="B4" sqref="B4:F19"/>
      <pageMargins left="0" right="0" top="0" bottom="0" header="0" footer="0"/>
      <pageSetup paperSize="9" scale="66" orientation="landscape" r:id="rId6"/>
      <headerFooter>
        <oddFooter>&amp;RLast update : &amp;D   &amp;T</oddFooter>
      </headerFooter>
    </customSheetView>
    <customSheetView guid="{1A9C4D40-FD7F-415B-AEEF-6F3B6F11E2D9}" fitToPage="1" hiddenRows="1">
      <selection activeCell="B2" sqref="B2:J23"/>
      <pageMargins left="0" right="0" top="0" bottom="0" header="0" footer="0"/>
      <pageSetup paperSize="9" scale="66" orientation="landscape" r:id="rId7"/>
      <headerFooter>
        <oddFooter>&amp;RLast update : &amp;D   &amp;T</oddFooter>
      </headerFooter>
    </customSheetView>
    <customSheetView guid="{160FD25C-1E8A-49AB-8AA3-887F1FFDB82C}" fitToPage="1" hiddenRows="1">
      <selection activeCell="D29" sqref="D29"/>
      <pageMargins left="0" right="0" top="0" bottom="0" header="0" footer="0"/>
      <pageSetup paperSize="9" scale="66" orientation="landscape" r:id="rId8"/>
      <headerFooter>
        <oddFooter>&amp;RLast update : &amp;D   &amp;T</oddFooter>
      </headerFooter>
    </customSheetView>
    <customSheetView guid="{03674205-2BF0-451F-960D-B59271ECD65B}" fitToPage="1" hiddenRows="1">
      <selection activeCell="B55" sqref="B55:D59"/>
      <pageMargins left="0" right="0" top="0" bottom="0" header="0" footer="0"/>
      <pageSetup paperSize="9" scale="66" orientation="landscape" r:id="rId9"/>
      <headerFooter>
        <oddFooter>&amp;RLast update : &amp;D   &amp;T</oddFooter>
      </headerFooter>
    </customSheetView>
    <customSheetView guid="{D36430BB-1304-416E-AC9B-64341E38D53B}" fitToPage="1" hiddenRows="1">
      <selection activeCell="L55" sqref="L55"/>
      <pageMargins left="0" right="0" top="0" bottom="0" header="0" footer="0"/>
      <pageSetup paperSize="9" scale="66" orientation="landscape" r:id="rId10"/>
      <headerFooter>
        <oddFooter>&amp;RLast update : &amp;D   &amp;T</oddFooter>
      </headerFooter>
    </customSheetView>
    <customSheetView guid="{A1DFBD3A-7D67-4D0B-A768-38A02D65809C}" scale="85" fitToPage="1">
      <selection activeCell="D9" sqref="D9"/>
      <pageMargins left="0" right="0" top="0" bottom="0" header="0" footer="0"/>
      <pageSetup paperSize="9" scale="67" orientation="landscape" r:id="rId11"/>
      <headerFooter>
        <oddFooter>&amp;RLast update : &amp;D   &amp;T</oddFooter>
      </headerFooter>
    </customSheetView>
    <customSheetView guid="{8F6257B3-44F8-495E-975F-715EC7CBE577}" scale="85" fitToPage="1">
      <selection activeCell="E22" sqref="E22"/>
      <pageMargins left="0" right="0" top="0" bottom="0" header="0" footer="0"/>
      <pageSetup paperSize="9" scale="68" orientation="landscape" r:id="rId12"/>
      <headerFooter>
        <oddFooter>&amp;RLast update : &amp;D   &amp;T</oddFooter>
      </headerFooter>
    </customSheetView>
    <customSheetView guid="{4E666960-F75E-4DEC-AA08-CB80C5246F2D}" scale="85" fitToPage="1">
      <selection activeCell="E5" sqref="E5:J5"/>
      <pageMargins left="0" right="0" top="0" bottom="0" header="0" footer="0"/>
      <pageSetup paperSize="9" scale="67" orientation="landscape" r:id="rId13"/>
      <headerFooter>
        <oddFooter>&amp;RLast update : &amp;D   &amp;T</oddFooter>
      </headerFooter>
    </customSheetView>
    <customSheetView guid="{DF664468-2591-4537-A401-E39E9401FA18}" scale="85" fitToPage="1">
      <selection activeCell="A7" sqref="A7:XFD7"/>
      <pageMargins left="0" right="0" top="0" bottom="0" header="0" footer="0"/>
      <pageSetup paperSize="9" scale="67" orientation="landscape" r:id="rId14"/>
      <headerFooter>
        <oddFooter>&amp;RLast update : &amp;D   &amp;T</oddFooter>
      </headerFooter>
    </customSheetView>
    <customSheetView guid="{16EA4947-C328-4911-A966-8572790A84A9}" fitToPage="1" hiddenRows="1">
      <selection activeCell="D51" sqref="D51"/>
      <pageMargins left="0" right="0" top="0" bottom="0" header="0" footer="0"/>
      <pageSetup paperSize="9" scale="75" orientation="landscape" r:id="rId15"/>
      <headerFooter>
        <oddFooter>&amp;RLast update : &amp;D   &amp;T&amp;L&amp;1#&amp;"Calibri"&amp;10 Sensitivity: Internal</oddFooter>
      </headerFooter>
    </customSheetView>
    <customSheetView guid="{5024D59A-F791-4B48-8A8A-90A9A8BA3CB8}" fitToPage="1" hiddenRows="1" topLeftCell="A37">
      <selection activeCell="B41" sqref="B41"/>
      <pageMargins left="0" right="0" top="0" bottom="0" header="0" footer="0"/>
      <pageSetup paperSize="9" scale="75" orientation="landscape" r:id="rId16"/>
      <headerFooter>
        <oddFooter>&amp;RLast update : &amp;D   &amp;T&amp;L&amp;1#&amp;"Calibri"&amp;10 Sensitivity: Internal</oddFooter>
      </headerFooter>
    </customSheetView>
    <customSheetView guid="{834388B3-D1C0-4496-81CB-D8907F6C94B1}" fitToPage="1" hiddenRows="1">
      <selection activeCell="D55" sqref="D55"/>
      <pageMargins left="0" right="0" top="0" bottom="0" header="0" footer="0"/>
      <pageSetup paperSize="9" scale="75" orientation="landscape" r:id="rId17"/>
      <headerFooter>
        <oddFooter>&amp;RLast update : &amp;D   &amp;T&amp;L&amp;1#&amp;"Calibri"&amp;10 Sensitivity: Internal</oddFooter>
      </headerFooter>
    </customSheetView>
    <customSheetView guid="{C9B667F6-80E0-402E-8E37-77C446D41929}" fitToPage="1" hiddenRows="1">
      <selection activeCell="F26" sqref="F26"/>
      <pageMargins left="0" right="0" top="0" bottom="0" header="0" footer="0"/>
      <pageSetup paperSize="9" scale="70" orientation="landscape" r:id="rId18"/>
      <headerFooter>
        <oddFooter>&amp;RLast update : &amp;D   &amp;T&amp;L&amp;1#&amp;"Calibri"&amp;10&amp;K000000Sensitivity: Internal</oddFooter>
      </headerFooter>
    </customSheetView>
    <customSheetView guid="{F64DF93A-0CD5-4665-A448-613906F88C7C}" fitToPage="1" hiddenRows="1">
      <selection activeCell="C26" sqref="C26"/>
      <pageMargins left="0" right="0" top="0" bottom="0" header="0" footer="0"/>
      <pageSetup paperSize="9" scale="71" orientation="landscape" r:id="rId19"/>
      <headerFooter>
        <oddFooter>&amp;RLast update : &amp;D   &amp;T&amp;L&amp;1#&amp;"Calibri"&amp;10&amp;K000000Sensitivity: Internal</oddFooter>
      </headerFooter>
    </customSheetView>
    <customSheetView guid="{D8AE3607-C68D-4DD7-8BE1-F63EA4A613B4}" fitToPage="1" hiddenRows="1">
      <pageMargins left="0" right="0" top="0" bottom="0" header="0" footer="0"/>
      <pageSetup paperSize="9" scale="71" orientation="landscape" r:id="rId20"/>
      <headerFooter>
        <oddFooter>&amp;RLast update : &amp;D   &amp;T&amp;L&amp;1#&amp;"Calibri"&amp;10&amp;K000000Sensitivity: Internal</oddFooter>
      </headerFooter>
    </customSheetView>
  </customSheetViews>
  <phoneticPr fontId="29" type="noConversion"/>
  <hyperlinks>
    <hyperlink ref="I136" display="custsvc@msca.com.sg" xr:uid="{71ED2C83-EDB0-4A29-8D30-748004F7738D}"/>
    <hyperlink ref="M136" display="sinexp@msca.com.sg" xr:uid="{62409A36-9178-492C-B4B8-1A70F5767009}"/>
    <hyperlink ref="E135" r:id="rId21" xr:uid="{33F4F9D8-828D-4E0A-BF11-F220D390153F}"/>
    <hyperlink ref="E136" display="mktg-dept@msca.com.sg" xr:uid="{F5F4DB94-9884-4465-A65B-F9A439F2B01F}"/>
  </hyperlinks>
  <pageMargins left="0.19685039370078741" right="0.59055118110236227" top="0.74803149606299213" bottom="0.74803149606299213" header="0.31496062992125984" footer="0.31496062992125984"/>
  <pageSetup paperSize="9" scale="61" orientation="landscape" r:id="rId22"/>
  <headerFooter>
    <oddFooter>&amp;L_x000D_&amp;1#&amp;"Calibri"&amp;10&amp;K000000 Sensitivity: Internal&amp;RLast update : &amp;D   &amp;T&amp;</oddFooter>
  </headerFooter>
  <drawing r:id="rId2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613F-884F-4929-ACD5-9963D2147E00}">
  <sheetPr codeName="Sheet58">
    <tabColor rgb="FF00B0F0"/>
  </sheetPr>
  <dimension ref="B1:N37"/>
  <sheetViews>
    <sheetView showGridLines="0" zoomScaleNormal="100" workbookViewId="0">
      <selection activeCell="I13" sqref="I13"/>
    </sheetView>
  </sheetViews>
  <sheetFormatPr defaultColWidth="9.140625" defaultRowHeight="12.75"/>
  <cols>
    <col min="1" max="1" width="8.5703125" style="27" customWidth="1"/>
    <col min="2" max="2" width="9.5703125" style="926" customWidth="1"/>
    <col min="3" max="3" width="22.5703125" style="27" customWidth="1"/>
    <col min="4" max="4" width="25.140625" style="27" customWidth="1"/>
    <col min="5" max="5" width="17.28515625" style="27" customWidth="1"/>
    <col min="6" max="6" width="22.140625" style="27" customWidth="1"/>
    <col min="7" max="7" width="23.85546875" style="27" customWidth="1"/>
    <col min="8" max="8" width="22.28515625" style="27" customWidth="1"/>
    <col min="9" max="9" width="25.140625" style="27" customWidth="1"/>
    <col min="10" max="10" width="17.28515625" style="27" customWidth="1"/>
    <col min="11" max="11" width="16.5703125" style="27" customWidth="1"/>
    <col min="12" max="12" width="11.42578125" style="27" customWidth="1"/>
    <col min="13" max="16384" width="9.140625" style="27"/>
  </cols>
  <sheetData>
    <row r="1" spans="2:14" ht="20.100000000000001" customHeight="1"/>
    <row r="2" spans="2:14" s="122" customFormat="1" ht="25.5" customHeight="1">
      <c r="B2" s="4602" t="s">
        <v>1408</v>
      </c>
      <c r="C2" s="4602"/>
      <c r="D2" s="4602"/>
      <c r="E2" s="4602"/>
      <c r="F2" s="4602"/>
      <c r="G2" s="4602"/>
      <c r="H2" s="4602"/>
      <c r="I2" s="4602"/>
      <c r="L2" s="1310"/>
      <c r="N2" s="39"/>
    </row>
    <row r="3" spans="2:14" s="122" customFormat="1" ht="12" customHeight="1">
      <c r="B3" s="673"/>
      <c r="C3" s="673"/>
      <c r="D3" s="673"/>
      <c r="E3" s="673"/>
      <c r="F3" s="673"/>
      <c r="G3" s="673"/>
      <c r="H3" s="673"/>
      <c r="I3" s="673"/>
      <c r="L3" s="1310"/>
      <c r="N3" s="39"/>
    </row>
    <row r="4" spans="2:14" ht="15.75">
      <c r="B4" s="486"/>
      <c r="C4" s="486"/>
      <c r="D4" s="486"/>
      <c r="E4" s="486" t="s">
        <v>5891</v>
      </c>
      <c r="F4" s="486"/>
      <c r="G4" s="486"/>
      <c r="H4" s="486"/>
      <c r="I4" s="486"/>
      <c r="J4" s="486"/>
      <c r="K4" s="41"/>
      <c r="L4" s="41"/>
    </row>
    <row r="5" spans="2:14" ht="15.75">
      <c r="B5" s="188"/>
      <c r="C5" s="486"/>
      <c r="D5" s="486"/>
      <c r="E5" s="486"/>
      <c r="F5" s="486"/>
      <c r="G5" s="486"/>
      <c r="H5" s="486"/>
      <c r="I5" s="486"/>
      <c r="J5" s="486"/>
      <c r="K5" s="41"/>
      <c r="L5" s="41"/>
    </row>
    <row r="6" spans="2:14" ht="15">
      <c r="C6" s="1415"/>
      <c r="D6" s="328"/>
      <c r="E6" s="328"/>
      <c r="F6" s="328"/>
      <c r="G6" s="328"/>
      <c r="H6" s="328"/>
      <c r="I6" s="328"/>
      <c r="J6" s="328"/>
      <c r="K6" s="41"/>
      <c r="L6" s="41"/>
    </row>
    <row r="7" spans="2:14" s="14" customFormat="1" ht="21" customHeight="1">
      <c r="B7" s="1319"/>
      <c r="C7" s="363"/>
      <c r="D7" s="50"/>
      <c r="E7" s="4615" t="s">
        <v>100</v>
      </c>
      <c r="F7" s="90" t="s">
        <v>578</v>
      </c>
      <c r="G7" s="90" t="s">
        <v>5892</v>
      </c>
      <c r="H7" s="1114"/>
      <c r="I7" s="1114"/>
      <c r="J7" s="1114"/>
      <c r="K7" s="1312"/>
      <c r="L7" s="1311"/>
      <c r="M7" s="27"/>
      <c r="N7" s="27"/>
    </row>
    <row r="8" spans="2:14" s="14" customFormat="1" ht="21" customHeight="1">
      <c r="B8" s="1320"/>
      <c r="C8" s="4062"/>
      <c r="D8" s="4063"/>
      <c r="E8" s="4633"/>
      <c r="F8" s="4064" t="s">
        <v>3211</v>
      </c>
      <c r="G8" s="4064" t="s">
        <v>4965</v>
      </c>
      <c r="H8" s="1115"/>
      <c r="I8" s="2652" t="s">
        <v>4377</v>
      </c>
      <c r="J8" s="2652" t="s">
        <v>4021</v>
      </c>
      <c r="K8" s="2652"/>
      <c r="L8" s="20"/>
      <c r="M8" s="27"/>
    </row>
    <row r="9" spans="2:14" s="14" customFormat="1" ht="19.5">
      <c r="B9" s="1867" t="s">
        <v>5160</v>
      </c>
      <c r="C9" s="4065" t="s">
        <v>5893</v>
      </c>
      <c r="D9" s="1911" t="s">
        <v>5894</v>
      </c>
      <c r="E9" s="1911">
        <v>45689</v>
      </c>
      <c r="F9" s="1911">
        <f t="shared" ref="F9:F14" si="0">E9+6</f>
        <v>45695</v>
      </c>
      <c r="G9" s="1911">
        <f t="shared" ref="G9:G10" si="1">F9+3</f>
        <v>45698</v>
      </c>
      <c r="H9" s="306"/>
      <c r="I9" s="306"/>
      <c r="J9" s="27"/>
      <c r="K9" s="27"/>
      <c r="L9" s="1631"/>
      <c r="M9" s="1631"/>
      <c r="N9" s="27"/>
    </row>
    <row r="10" spans="2:14" s="14" customFormat="1" ht="19.5">
      <c r="B10" s="1867" t="s">
        <v>5162</v>
      </c>
      <c r="C10" s="4065" t="s">
        <v>5893</v>
      </c>
      <c r="D10" s="1911" t="s">
        <v>5895</v>
      </c>
      <c r="E10" s="1911">
        <f>E9+7</f>
        <v>45696</v>
      </c>
      <c r="F10" s="1911">
        <f t="shared" si="0"/>
        <v>45702</v>
      </c>
      <c r="G10" s="1911">
        <f t="shared" si="1"/>
        <v>45705</v>
      </c>
      <c r="H10" s="306"/>
      <c r="I10" s="306"/>
      <c r="J10" s="27"/>
      <c r="K10" s="27"/>
      <c r="L10" s="1631"/>
      <c r="M10" s="1631"/>
      <c r="N10" s="27"/>
    </row>
    <row r="11" spans="2:14" s="14" customFormat="1" ht="19.5">
      <c r="B11" s="1867" t="s">
        <v>5164</v>
      </c>
      <c r="C11" s="4065" t="s">
        <v>5893</v>
      </c>
      <c r="D11" s="1911" t="s">
        <v>5896</v>
      </c>
      <c r="E11" s="1911">
        <f>E10+7</f>
        <v>45703</v>
      </c>
      <c r="F11" s="1911">
        <f t="shared" si="0"/>
        <v>45709</v>
      </c>
      <c r="G11" s="1911">
        <f t="shared" ref="G11:G14" si="2">F11+3</f>
        <v>45712</v>
      </c>
      <c r="H11" s="306"/>
      <c r="I11" s="306"/>
      <c r="J11" s="27"/>
      <c r="K11" s="27"/>
      <c r="L11" s="1631"/>
      <c r="M11" s="1631"/>
      <c r="N11" s="27"/>
    </row>
    <row r="12" spans="2:14" s="14" customFormat="1" ht="19.5">
      <c r="B12" s="1867" t="s">
        <v>4970</v>
      </c>
      <c r="C12" s="4065" t="s">
        <v>5893</v>
      </c>
      <c r="D12" s="1911" t="s">
        <v>5897</v>
      </c>
      <c r="E12" s="1911">
        <f>E11+7</f>
        <v>45710</v>
      </c>
      <c r="F12" s="1911">
        <f t="shared" si="0"/>
        <v>45716</v>
      </c>
      <c r="G12" s="1911">
        <f t="shared" si="2"/>
        <v>45719</v>
      </c>
      <c r="H12" s="306"/>
      <c r="I12" s="306"/>
      <c r="J12" s="27"/>
      <c r="K12" s="27"/>
      <c r="L12" s="1631"/>
      <c r="M12" s="1631"/>
      <c r="N12" s="27"/>
    </row>
    <row r="13" spans="2:14" s="14" customFormat="1" ht="19.5">
      <c r="B13" s="1867" t="s">
        <v>4974</v>
      </c>
      <c r="C13" s="4065" t="s">
        <v>5893</v>
      </c>
      <c r="D13" s="1911" t="s">
        <v>5898</v>
      </c>
      <c r="E13" s="1911">
        <f>E12+7</f>
        <v>45717</v>
      </c>
      <c r="F13" s="1911">
        <f t="shared" si="0"/>
        <v>45723</v>
      </c>
      <c r="G13" s="1911">
        <f t="shared" si="2"/>
        <v>45726</v>
      </c>
      <c r="H13" s="306"/>
      <c r="I13" s="306"/>
      <c r="J13" s="27"/>
      <c r="K13" s="27"/>
      <c r="L13" s="1631"/>
      <c r="M13" s="1631"/>
      <c r="N13" s="27"/>
    </row>
    <row r="14" spans="2:14" s="14" customFormat="1" ht="19.5">
      <c r="B14" s="1867" t="s">
        <v>4978</v>
      </c>
      <c r="C14" s="4065" t="s">
        <v>5893</v>
      </c>
      <c r="D14" s="1911" t="s">
        <v>5899</v>
      </c>
      <c r="E14" s="1911">
        <f>E13+7</f>
        <v>45724</v>
      </c>
      <c r="F14" s="1911">
        <f t="shared" si="0"/>
        <v>45730</v>
      </c>
      <c r="G14" s="1911">
        <f t="shared" si="2"/>
        <v>45733</v>
      </c>
      <c r="H14" s="306"/>
      <c r="I14" s="306"/>
      <c r="J14" s="27"/>
      <c r="K14" s="27"/>
      <c r="L14" s="1631"/>
      <c r="M14" s="1631"/>
      <c r="N14" s="27"/>
    </row>
    <row r="15" spans="2:14" s="14" customFormat="1" ht="19.5">
      <c r="B15" s="1867"/>
      <c r="C15" s="1313"/>
      <c r="D15" s="126"/>
      <c r="E15" s="306"/>
      <c r="F15" s="743"/>
      <c r="G15" s="27"/>
      <c r="H15" s="27"/>
      <c r="I15" s="27"/>
      <c r="J15" s="27"/>
      <c r="K15" s="743"/>
      <c r="L15" s="743"/>
      <c r="M15" s="27"/>
      <c r="N15" s="27"/>
    </row>
    <row r="16" spans="2:14" s="14" customFormat="1" ht="19.5">
      <c r="B16" s="1319"/>
      <c r="C16" s="27" t="s">
        <v>112</v>
      </c>
      <c r="D16" s="126"/>
      <c r="E16" s="306"/>
      <c r="F16" s="743"/>
      <c r="G16" s="27"/>
      <c r="H16" s="27"/>
      <c r="I16" s="27"/>
      <c r="J16" s="27"/>
      <c r="K16" s="743"/>
      <c r="L16" s="743"/>
      <c r="M16" s="27"/>
      <c r="N16" s="27"/>
    </row>
    <row r="17" spans="2:14" s="14" customFormat="1" ht="19.5">
      <c r="B17" s="1319"/>
      <c r="C17" s="1313"/>
      <c r="D17" s="126"/>
      <c r="F17" s="743"/>
      <c r="G17" s="27"/>
      <c r="H17" s="27"/>
      <c r="I17" s="27"/>
      <c r="J17" s="27"/>
      <c r="K17" s="743"/>
      <c r="L17" s="743"/>
      <c r="M17" s="27"/>
      <c r="N17" s="27"/>
    </row>
    <row r="18" spans="2:14" s="14" customFormat="1" ht="19.5">
      <c r="B18" s="1319"/>
      <c r="D18" s="27"/>
      <c r="E18" s="27"/>
      <c r="F18" s="27"/>
      <c r="G18" s="27"/>
      <c r="H18" s="27"/>
      <c r="I18" s="27"/>
      <c r="J18" s="27"/>
      <c r="K18" s="27"/>
      <c r="L18" s="27"/>
      <c r="M18" s="27"/>
      <c r="N18" s="27"/>
    </row>
    <row r="19" spans="2:14" s="30" customFormat="1" ht="15" thickBot="1">
      <c r="B19" s="1320"/>
      <c r="E19" s="1314"/>
      <c r="F19" s="1314"/>
      <c r="H19" s="126"/>
      <c r="I19" s="1314"/>
      <c r="M19" s="1314"/>
      <c r="N19" s="27"/>
    </row>
    <row r="20" spans="2:14" s="30" customFormat="1" ht="14.25">
      <c r="B20" s="1320"/>
      <c r="C20" s="1292"/>
      <c r="D20" s="1293"/>
      <c r="E20" s="1294"/>
      <c r="F20" s="1317"/>
      <c r="G20" s="1295"/>
      <c r="H20" s="1296"/>
      <c r="I20" s="1297"/>
      <c r="M20" s="1314"/>
      <c r="N20" s="27"/>
    </row>
    <row r="21" spans="2:14" s="30" customFormat="1" ht="15">
      <c r="B21" s="1320"/>
      <c r="C21" s="1298" t="s">
        <v>0</v>
      </c>
      <c r="D21" s="121"/>
      <c r="E21" s="171" t="s">
        <v>3742</v>
      </c>
      <c r="F21" s="171"/>
      <c r="G21" s="171"/>
      <c r="H21" s="171" t="s">
        <v>65</v>
      </c>
      <c r="I21" s="1299"/>
      <c r="K21" s="53"/>
      <c r="L21" s="53"/>
      <c r="M21" s="53"/>
      <c r="N21" s="27"/>
    </row>
    <row r="22" spans="2:14" s="30" customFormat="1" ht="14.25">
      <c r="B22" s="1320"/>
      <c r="C22" s="1300" t="s">
        <v>1</v>
      </c>
      <c r="D22" s="1301" t="s">
        <v>2</v>
      </c>
      <c r="E22" s="119" t="s">
        <v>1975</v>
      </c>
      <c r="F22" s="171"/>
      <c r="G22" s="1301" t="s">
        <v>41</v>
      </c>
      <c r="H22" s="121" t="s">
        <v>67</v>
      </c>
      <c r="I22" s="1302" t="s">
        <v>68</v>
      </c>
      <c r="J22" s="27"/>
      <c r="K22" s="27"/>
      <c r="L22" s="27"/>
      <c r="M22" s="569"/>
      <c r="N22" s="27"/>
    </row>
    <row r="23" spans="2:14" s="30" customFormat="1" ht="14.25">
      <c r="B23" s="1320"/>
      <c r="C23" s="1300" t="s">
        <v>4174</v>
      </c>
      <c r="D23" s="1301" t="s">
        <v>4175</v>
      </c>
      <c r="E23" s="119" t="s">
        <v>42</v>
      </c>
      <c r="F23" s="926" t="s">
        <v>43</v>
      </c>
      <c r="G23" s="1303" t="s">
        <v>44</v>
      </c>
      <c r="H23" s="121" t="s">
        <v>71</v>
      </c>
      <c r="I23" s="1302" t="s">
        <v>73</v>
      </c>
      <c r="M23" s="569"/>
      <c r="N23" s="27"/>
    </row>
    <row r="24" spans="2:14" s="30" customFormat="1" ht="14.25">
      <c r="B24" s="1320"/>
      <c r="C24" s="1300" t="s">
        <v>4176</v>
      </c>
      <c r="D24" s="1301" t="s">
        <v>4177</v>
      </c>
      <c r="E24" s="119" t="s">
        <v>45</v>
      </c>
      <c r="F24" s="926" t="s">
        <v>46</v>
      </c>
      <c r="G24" s="1303" t="s">
        <v>47</v>
      </c>
      <c r="H24" s="121" t="s">
        <v>77</v>
      </c>
      <c r="I24" s="1302" t="s">
        <v>79</v>
      </c>
      <c r="K24" s="630"/>
      <c r="L24" s="630"/>
      <c r="M24" s="54"/>
      <c r="N24" s="27"/>
    </row>
    <row r="25" spans="2:14" ht="14.25">
      <c r="C25" s="1300" t="s">
        <v>5900</v>
      </c>
      <c r="D25" s="1301" t="s">
        <v>5901</v>
      </c>
      <c r="E25" s="119" t="s">
        <v>48</v>
      </c>
      <c r="F25" s="926" t="s">
        <v>49</v>
      </c>
      <c r="G25" s="1303" t="s">
        <v>50</v>
      </c>
      <c r="H25" s="121" t="s">
        <v>4178</v>
      </c>
      <c r="I25" s="1302" t="s">
        <v>91</v>
      </c>
      <c r="J25" s="30"/>
      <c r="K25" s="630"/>
      <c r="L25" s="630"/>
      <c r="M25" s="54"/>
    </row>
    <row r="26" spans="2:14" ht="14.25">
      <c r="C26" s="1300" t="s">
        <v>3</v>
      </c>
      <c r="D26" s="1301" t="s">
        <v>5</v>
      </c>
      <c r="E26" s="119" t="s">
        <v>51</v>
      </c>
      <c r="F26" s="926" t="s">
        <v>52</v>
      </c>
      <c r="G26" s="1303" t="s">
        <v>53</v>
      </c>
      <c r="H26" s="121" t="s">
        <v>74</v>
      </c>
      <c r="I26" s="1302" t="s">
        <v>76</v>
      </c>
      <c r="J26" s="30"/>
      <c r="K26" s="630"/>
      <c r="L26" s="630"/>
      <c r="M26" s="54"/>
    </row>
    <row r="27" spans="2:14" ht="14.25">
      <c r="C27" s="1300" t="s">
        <v>4179</v>
      </c>
      <c r="D27" s="1301" t="s">
        <v>29</v>
      </c>
      <c r="E27" s="119" t="s">
        <v>54</v>
      </c>
      <c r="F27" s="926" t="s">
        <v>55</v>
      </c>
      <c r="G27" s="1303" t="s">
        <v>56</v>
      </c>
      <c r="H27" s="121" t="s">
        <v>80</v>
      </c>
      <c r="I27" s="1302" t="s">
        <v>82</v>
      </c>
      <c r="J27" s="30"/>
      <c r="K27" s="630"/>
      <c r="L27" s="630"/>
      <c r="M27" s="54"/>
    </row>
    <row r="28" spans="2:14" ht="14.25">
      <c r="C28" s="1300" t="s">
        <v>5902</v>
      </c>
      <c r="D28" s="1301" t="s">
        <v>5903</v>
      </c>
      <c r="E28" s="119" t="s">
        <v>4182</v>
      </c>
      <c r="F28" s="926" t="s">
        <v>58</v>
      </c>
      <c r="G28" s="1318" t="s">
        <v>59</v>
      </c>
      <c r="H28" s="121" t="s">
        <v>5904</v>
      </c>
      <c r="I28" s="1302" t="s">
        <v>5905</v>
      </c>
      <c r="J28" s="30"/>
      <c r="K28" s="630"/>
      <c r="L28" s="630"/>
      <c r="M28" s="54"/>
    </row>
    <row r="29" spans="2:14" ht="14.25">
      <c r="C29" s="1300" t="s">
        <v>5906</v>
      </c>
      <c r="D29" s="1301" t="s">
        <v>5907</v>
      </c>
      <c r="E29" s="119"/>
      <c r="F29" s="121"/>
      <c r="G29" s="121"/>
      <c r="H29" s="121" t="s">
        <v>4183</v>
      </c>
      <c r="I29" s="1304" t="s">
        <v>88</v>
      </c>
      <c r="J29" s="30"/>
      <c r="K29" s="630"/>
      <c r="L29" s="630"/>
      <c r="M29" s="54"/>
    </row>
    <row r="30" spans="2:14" ht="14.25">
      <c r="C30" s="1300" t="s">
        <v>6</v>
      </c>
      <c r="D30" s="1301" t="s">
        <v>8</v>
      </c>
      <c r="E30" s="121"/>
      <c r="F30" s="121"/>
      <c r="G30" s="121"/>
      <c r="H30" s="121"/>
      <c r="I30" s="1305"/>
      <c r="J30" s="30"/>
      <c r="K30" s="630"/>
      <c r="L30" s="630"/>
      <c r="M30" s="54"/>
    </row>
    <row r="31" spans="2:14" ht="15" thickBot="1">
      <c r="C31" s="1306"/>
      <c r="D31" s="1307"/>
      <c r="E31" s="1307"/>
      <c r="F31" s="1308"/>
      <c r="G31" s="1308"/>
      <c r="H31" s="1308"/>
      <c r="I31" s="1309"/>
      <c r="J31" s="30"/>
      <c r="K31" s="630"/>
      <c r="L31" s="630"/>
      <c r="M31" s="54"/>
    </row>
    <row r="32" spans="2:14" ht="14.25">
      <c r="C32" s="630"/>
      <c r="D32" s="630"/>
      <c r="E32" s="54"/>
      <c r="F32" s="30"/>
      <c r="G32" s="30"/>
      <c r="H32" s="126"/>
      <c r="I32" s="569"/>
      <c r="J32" s="30"/>
      <c r="K32" s="630"/>
      <c r="L32" s="30"/>
      <c r="M32" s="30"/>
    </row>
    <row r="33" spans="3:13" ht="14.25">
      <c r="C33" s="630"/>
      <c r="D33" s="630"/>
      <c r="E33" s="54"/>
      <c r="F33" s="30"/>
      <c r="G33" s="30"/>
      <c r="H33" s="126"/>
      <c r="I33" s="569"/>
      <c r="J33" s="30"/>
      <c r="K33" s="30"/>
      <c r="L33" s="30"/>
      <c r="M33" s="30"/>
    </row>
    <row r="34" spans="3:13" ht="14.25">
      <c r="C34" s="630"/>
      <c r="D34" s="630"/>
      <c r="E34" s="54"/>
      <c r="F34" s="30"/>
      <c r="G34" s="30"/>
      <c r="H34" s="126"/>
      <c r="I34" s="126"/>
      <c r="J34" s="569"/>
      <c r="K34" s="30"/>
      <c r="L34" s="30"/>
      <c r="M34" s="30"/>
    </row>
    <row r="35" spans="3:13" ht="14.25">
      <c r="C35" s="630"/>
      <c r="D35" s="630"/>
      <c r="E35" s="54"/>
      <c r="F35" s="30"/>
      <c r="K35" s="30"/>
      <c r="L35" s="30"/>
      <c r="M35" s="1314"/>
    </row>
    <row r="36" spans="3:13" ht="14.25">
      <c r="C36" s="630"/>
      <c r="D36" s="630"/>
      <c r="E36" s="54"/>
      <c r="F36" s="30"/>
      <c r="K36" s="30"/>
      <c r="L36" s="30"/>
      <c r="M36" s="1314"/>
    </row>
    <row r="37" spans="3:13" ht="14.25">
      <c r="C37" s="630"/>
      <c r="D37" s="630"/>
      <c r="E37" s="54"/>
      <c r="F37" s="30"/>
      <c r="K37" s="30"/>
      <c r="L37" s="54"/>
      <c r="M37" s="1314"/>
    </row>
  </sheetData>
  <mergeCells count="2">
    <mergeCell ref="E7:E8"/>
    <mergeCell ref="B2:I2"/>
  </mergeCells>
  <phoneticPr fontId="29" type="noConversion"/>
  <hyperlinks>
    <hyperlink ref="I22" r:id="rId1" xr:uid="{CE019CEF-364F-4B77-B214-28B2BB18B984}"/>
    <hyperlink ref="D22" r:id="rId2" xr:uid="{B4D93435-ED23-407A-A9B4-8D96A2567466}"/>
    <hyperlink ref="I27" r:id="rId3" xr:uid="{2913DC27-3538-49C3-9732-F6EB434CC9BA}"/>
    <hyperlink ref="I26" r:id="rId4" xr:uid="{6082B6C3-4784-42A6-8402-8A09BD48661C}"/>
    <hyperlink ref="D26" r:id="rId5" xr:uid="{8401AE05-DF12-436B-9F32-CD25F57E28D2}"/>
    <hyperlink ref="D28" r:id="rId6" xr:uid="{3C549261-65F0-4C3D-9788-AD5067A20920}"/>
    <hyperlink ref="D27" r:id="rId7" xr:uid="{18E31A0A-D626-45B2-94BE-5C0524B9AE06}"/>
    <hyperlink ref="D24" r:id="rId8" xr:uid="{B3F3B31B-F0C4-49EC-A67C-A37A95A1210F}"/>
    <hyperlink ref="D23" r:id="rId9" xr:uid="{85B53EFC-DF74-4DC7-933B-7476FC7F6E48}"/>
    <hyperlink ref="D30" r:id="rId10" xr:uid="{DDB992A4-2247-45CC-B4B9-A26117DCA6D6}"/>
    <hyperlink ref="I28" r:id="rId11" xr:uid="{FD7D1865-0DB1-473E-8406-217894AD556E}"/>
    <hyperlink ref="I25" r:id="rId12" xr:uid="{F173C152-1443-48FA-AA57-6AB47B0FD0C5}"/>
    <hyperlink ref="I29" r:id="rId13" xr:uid="{585A23CE-1E5C-4104-9E28-FED7EFD32FC4}"/>
    <hyperlink ref="D25" r:id="rId14" xr:uid="{61E9FC61-5DFA-4179-8AD4-8B263D8EA74E}"/>
    <hyperlink ref="G22" r:id="rId15" xr:uid="{66800C9B-B36F-427F-ABC8-898391298AE8}"/>
    <hyperlink ref="G27" r:id="rId16" xr:uid="{A8FF9756-7B1B-4644-BBAF-C9DF08B9B7D1}"/>
    <hyperlink ref="G23" r:id="rId17" xr:uid="{D81162E1-E4D5-4F76-81F4-3A3646353725}"/>
    <hyperlink ref="G24" r:id="rId18" xr:uid="{D6C35BE9-5EC7-4F2C-9F74-7281305D842A}"/>
    <hyperlink ref="G25" r:id="rId19" xr:uid="{AE6F1BB0-77C4-4C0F-BB34-55E4A8BAF445}"/>
    <hyperlink ref="G26" r:id="rId20" xr:uid="{B28F7B66-A37D-4048-8581-247605BA7F1A}"/>
    <hyperlink ref="I23" r:id="rId21" xr:uid="{304607DC-6F3D-415F-86FF-F7761A369E1F}"/>
    <hyperlink ref="I24" r:id="rId22" xr:uid="{D85920E1-AF95-4EE8-B4FB-CC8B4235F852}"/>
    <hyperlink ref="G28" r:id="rId23" xr:uid="{C2FC5AE1-9E74-47CB-AC1C-5FB93C4BF7C3}"/>
  </hyperlinks>
  <pageMargins left="0.7" right="0.7" top="0.75" bottom="0.75" header="0.3" footer="0.3"/>
  <pageSetup paperSize="9" orientation="portrait" r:id="rId24"/>
  <drawing r:id="rId2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00B0F0"/>
    <pageSetUpPr fitToPage="1"/>
  </sheetPr>
  <dimension ref="A1:R194"/>
  <sheetViews>
    <sheetView zoomScaleNormal="100" zoomScaleSheetLayoutView="85" workbookViewId="0">
      <pane ySplit="155" topLeftCell="A162" activePane="bottomLeft" state="frozen"/>
      <selection pane="bottomLeft" activeCell="C168" sqref="C168"/>
    </sheetView>
  </sheetViews>
  <sheetFormatPr defaultColWidth="9.42578125" defaultRowHeight="12.75" customHeight="1"/>
  <cols>
    <col min="1" max="1" width="14.140625" style="1833" customWidth="1"/>
    <col min="2" max="2" width="7.42578125" style="1833" customWidth="1"/>
    <col min="3" max="3" width="27.140625" style="69" customWidth="1"/>
    <col min="4" max="4" width="11.5703125" style="69" customWidth="1"/>
    <col min="5" max="5" width="15.5703125" style="69" customWidth="1"/>
    <col min="6" max="6" width="15" style="69" customWidth="1"/>
    <col min="7" max="8" width="15.42578125" style="69" customWidth="1"/>
    <col min="9" max="9" width="17.7109375" style="69" customWidth="1"/>
    <col min="10" max="10" width="15.42578125" style="69" customWidth="1"/>
    <col min="11" max="11" width="12.42578125" style="69" customWidth="1"/>
    <col min="12" max="12" width="13" style="69" customWidth="1"/>
    <col min="13" max="13" width="14.42578125" style="69" customWidth="1"/>
    <col min="14" max="15" width="13.42578125" style="120" customWidth="1"/>
    <col min="16" max="16" width="12.7109375" style="120" customWidth="1"/>
    <col min="17" max="16384" width="9.42578125" style="120"/>
  </cols>
  <sheetData>
    <row r="1" spans="1:16" ht="6" customHeight="1">
      <c r="A1" s="3193"/>
      <c r="B1" s="3193"/>
    </row>
    <row r="2" spans="1:16" s="41" customFormat="1" ht="18">
      <c r="A2" s="1833"/>
      <c r="B2" s="1833"/>
      <c r="C2" s="297" t="s">
        <v>97</v>
      </c>
    </row>
    <row r="3" spans="1:16" s="27" customFormat="1" ht="13.5" customHeight="1">
      <c r="A3" s="3194"/>
      <c r="B3" s="3194"/>
      <c r="C3" s="20"/>
      <c r="D3" s="20"/>
      <c r="E3" s="53"/>
      <c r="F3" s="53"/>
      <c r="G3" s="20"/>
      <c r="H3" s="20"/>
      <c r="I3" s="20"/>
      <c r="J3" s="20"/>
      <c r="K3" s="20"/>
    </row>
    <row r="4" spans="1:16" s="14" customFormat="1" ht="17.25" customHeight="1">
      <c r="A4" s="1833"/>
      <c r="B4" s="1833"/>
      <c r="C4" s="462"/>
      <c r="D4" s="463"/>
      <c r="E4" s="53" t="s">
        <v>5908</v>
      </c>
      <c r="F4" s="464"/>
      <c r="G4" s="464"/>
      <c r="H4" s="464"/>
      <c r="I4" s="854"/>
      <c r="J4" s="69"/>
      <c r="K4" s="69"/>
      <c r="L4" s="69"/>
      <c r="M4" s="69"/>
      <c r="N4" s="120"/>
      <c r="O4" s="120"/>
    </row>
    <row r="5" spans="1:16" s="14" customFormat="1" ht="19.5">
      <c r="A5" s="1833"/>
      <c r="B5" s="1833"/>
      <c r="C5" s="3160" t="s">
        <v>4962</v>
      </c>
      <c r="D5" s="463"/>
      <c r="E5" s="53"/>
      <c r="F5" s="464"/>
      <c r="G5" s="464"/>
      <c r="H5" s="464"/>
      <c r="I5" s="854"/>
      <c r="J5" s="69"/>
      <c r="K5" s="69"/>
      <c r="L5" s="69"/>
      <c r="M5" s="69"/>
      <c r="N5" s="120"/>
      <c r="O5" s="120"/>
    </row>
    <row r="6" spans="1:16" s="14" customFormat="1" ht="21.75" hidden="1" customHeight="1">
      <c r="A6" s="1833"/>
      <c r="B6" s="1011"/>
      <c r="C6" s="454" t="s">
        <v>5406</v>
      </c>
      <c r="D6" s="3195"/>
      <c r="E6" s="514" t="s">
        <v>100</v>
      </c>
      <c r="F6" s="514" t="s">
        <v>194</v>
      </c>
      <c r="G6" s="514" t="s">
        <v>525</v>
      </c>
      <c r="H6" s="514" t="s">
        <v>205</v>
      </c>
      <c r="I6" s="514" t="s">
        <v>135</v>
      </c>
      <c r="J6" s="514" t="s">
        <v>867</v>
      </c>
      <c r="K6" s="1040"/>
      <c r="L6" s="293"/>
      <c r="M6" s="293"/>
      <c r="N6" s="727"/>
      <c r="O6" s="727"/>
      <c r="P6" s="120"/>
    </row>
    <row r="7" spans="1:16" s="14" customFormat="1" ht="18.75" hidden="1" customHeight="1">
      <c r="A7" s="1833"/>
      <c r="B7" s="1011"/>
      <c r="C7" s="1012" t="s">
        <v>4189</v>
      </c>
      <c r="D7" s="1013" t="s">
        <v>5909</v>
      </c>
      <c r="E7" s="1014" t="s">
        <v>210</v>
      </c>
      <c r="F7" s="1015" t="s">
        <v>3211</v>
      </c>
      <c r="G7" s="1015" t="s">
        <v>3750</v>
      </c>
      <c r="H7" s="1015" t="s">
        <v>4908</v>
      </c>
      <c r="I7" s="1015" t="s">
        <v>3967</v>
      </c>
      <c r="J7" s="1015" t="s">
        <v>3632</v>
      </c>
      <c r="K7" s="27"/>
      <c r="L7" s="837" t="s">
        <v>4774</v>
      </c>
      <c r="M7" s="2332" t="s">
        <v>1422</v>
      </c>
      <c r="N7" s="839" t="s">
        <v>5910</v>
      </c>
      <c r="O7" s="839"/>
      <c r="P7" s="839" t="s">
        <v>4914</v>
      </c>
    </row>
    <row r="8" spans="1:16" s="14" customFormat="1" ht="16.5" hidden="1" customHeight="1">
      <c r="A8" s="1833" t="s">
        <v>5911</v>
      </c>
      <c r="B8" s="727" t="s">
        <v>4508</v>
      </c>
      <c r="C8" s="817" t="s">
        <v>1747</v>
      </c>
      <c r="D8" s="3196" t="s">
        <v>5912</v>
      </c>
      <c r="E8" s="3197">
        <v>45305</v>
      </c>
      <c r="F8" s="3198">
        <f t="shared" ref="F8:F9" si="0">E8+6</f>
        <v>45311</v>
      </c>
      <c r="G8" s="2728">
        <f t="shared" ref="G8:G9" si="1">E8+22</f>
        <v>45327</v>
      </c>
      <c r="H8" s="3198">
        <f t="shared" ref="H8:H9" si="2">E8+24</f>
        <v>45329</v>
      </c>
      <c r="I8" s="3198">
        <f t="shared" ref="I8:I9" si="3">E8+29</f>
        <v>45334</v>
      </c>
      <c r="J8" s="3198">
        <f t="shared" ref="J8:J9" si="4">E8+35</f>
        <v>45340</v>
      </c>
      <c r="K8" s="69"/>
      <c r="L8" s="1042">
        <v>45298</v>
      </c>
      <c r="M8" s="1042">
        <f t="shared" ref="M8:M9" si="5">L8+2</f>
        <v>45300</v>
      </c>
      <c r="N8" s="1165"/>
      <c r="O8" s="1165"/>
    </row>
    <row r="9" spans="1:16" s="14" customFormat="1" ht="16.5" hidden="1" customHeight="1">
      <c r="A9" s="1833" t="s">
        <v>5913</v>
      </c>
      <c r="B9" s="727" t="s">
        <v>4512</v>
      </c>
      <c r="C9" s="817" t="s">
        <v>5914</v>
      </c>
      <c r="D9" s="3196" t="s">
        <v>5915</v>
      </c>
      <c r="E9" s="3199">
        <v>45311</v>
      </c>
      <c r="F9" s="3198">
        <f t="shared" si="0"/>
        <v>45317</v>
      </c>
      <c r="G9" s="2728">
        <f t="shared" si="1"/>
        <v>45333</v>
      </c>
      <c r="H9" s="3198">
        <f t="shared" si="2"/>
        <v>45335</v>
      </c>
      <c r="I9" s="3198">
        <f t="shared" si="3"/>
        <v>45340</v>
      </c>
      <c r="J9" s="3198">
        <f t="shared" si="4"/>
        <v>45346</v>
      </c>
      <c r="K9" s="27"/>
      <c r="L9" s="1042">
        <v>45305</v>
      </c>
      <c r="M9" s="1042">
        <f t="shared" si="5"/>
        <v>45307</v>
      </c>
      <c r="N9" s="1165"/>
      <c r="O9" s="1165"/>
    </row>
    <row r="10" spans="1:16" s="14" customFormat="1" ht="16.5" hidden="1" customHeight="1">
      <c r="A10" s="1833" t="s">
        <v>5916</v>
      </c>
      <c r="B10" s="727" t="s">
        <v>4516</v>
      </c>
      <c r="C10" s="817" t="s">
        <v>5917</v>
      </c>
      <c r="D10" s="3196" t="s">
        <v>5918</v>
      </c>
      <c r="E10" s="3199">
        <v>45316</v>
      </c>
      <c r="F10" s="3198">
        <f t="shared" ref="F10:F11" si="6">E10+6</f>
        <v>45322</v>
      </c>
      <c r="G10" s="2728">
        <f t="shared" ref="G10:G11" si="7">E10+22</f>
        <v>45338</v>
      </c>
      <c r="H10" s="3198">
        <f t="shared" ref="H10:H11" si="8">E10+24</f>
        <v>45340</v>
      </c>
      <c r="I10" s="3198">
        <f t="shared" ref="I10:I11" si="9">E10+29</f>
        <v>45345</v>
      </c>
      <c r="J10" s="3198">
        <f t="shared" ref="J10:J11" si="10">E10+35</f>
        <v>45351</v>
      </c>
      <c r="K10" s="69"/>
      <c r="L10" s="1042">
        <v>45312</v>
      </c>
      <c r="M10" s="1042">
        <f t="shared" ref="M10:M15" si="11">L10+2</f>
        <v>45314</v>
      </c>
      <c r="N10" s="1034"/>
      <c r="O10" s="1034"/>
    </row>
    <row r="11" spans="1:16" s="14" customFormat="1" ht="16.5" hidden="1" customHeight="1">
      <c r="A11" s="1833"/>
      <c r="B11" s="727" t="s">
        <v>4293</v>
      </c>
      <c r="C11" s="1065" t="s">
        <v>5191</v>
      </c>
      <c r="D11" s="3200" t="s">
        <v>5919</v>
      </c>
      <c r="E11" s="3201">
        <v>45321</v>
      </c>
      <c r="F11" s="3202">
        <f t="shared" si="6"/>
        <v>45327</v>
      </c>
      <c r="G11" s="3203">
        <f t="shared" si="7"/>
        <v>45343</v>
      </c>
      <c r="H11" s="3202">
        <f t="shared" si="8"/>
        <v>45345</v>
      </c>
      <c r="I11" s="3202">
        <f t="shared" si="9"/>
        <v>45350</v>
      </c>
      <c r="J11" s="3202">
        <f t="shared" si="10"/>
        <v>45356</v>
      </c>
      <c r="K11" s="69"/>
      <c r="L11" s="1042">
        <v>45319</v>
      </c>
      <c r="M11" s="1042">
        <f t="shared" si="11"/>
        <v>45321</v>
      </c>
      <c r="N11" s="1034"/>
      <c r="O11" s="1034"/>
    </row>
    <row r="12" spans="1:16" s="14" customFormat="1" ht="16.5" hidden="1" customHeight="1">
      <c r="A12" s="1833"/>
      <c r="B12" s="727" t="s">
        <v>4298</v>
      </c>
      <c r="C12" s="3313" t="s">
        <v>2645</v>
      </c>
      <c r="D12" s="3308" t="s">
        <v>5920</v>
      </c>
      <c r="E12" s="3309">
        <v>45329</v>
      </c>
      <c r="F12" s="3320"/>
      <c r="G12" s="3310">
        <f t="shared" ref="G12:G15" si="12">E12+22</f>
        <v>45351</v>
      </c>
      <c r="H12" s="3320">
        <f t="shared" ref="H12:H15" si="13">E12+24</f>
        <v>45353</v>
      </c>
      <c r="I12" s="3320">
        <f t="shared" ref="I12:I15" si="14">E12+29</f>
        <v>45358</v>
      </c>
      <c r="J12" s="3320">
        <f t="shared" ref="J12:J15" si="15">E12+35</f>
        <v>45364</v>
      </c>
      <c r="K12" s="27"/>
      <c r="L12" s="1042">
        <v>45326</v>
      </c>
      <c r="M12" s="1042">
        <f t="shared" si="11"/>
        <v>45328</v>
      </c>
      <c r="N12" s="1034"/>
      <c r="O12" s="1034"/>
    </row>
    <row r="13" spans="1:16" s="14" customFormat="1" ht="16.5" hidden="1" customHeight="1">
      <c r="A13" s="1833"/>
      <c r="B13" s="727" t="s">
        <v>4303</v>
      </c>
      <c r="C13" s="3313" t="s">
        <v>2650</v>
      </c>
      <c r="D13" s="3308" t="s">
        <v>5921</v>
      </c>
      <c r="E13" s="3309">
        <v>45347</v>
      </c>
      <c r="F13" s="3320"/>
      <c r="G13" s="3310">
        <f t="shared" si="12"/>
        <v>45369</v>
      </c>
      <c r="H13" s="3320">
        <f t="shared" si="13"/>
        <v>45371</v>
      </c>
      <c r="I13" s="3320">
        <f t="shared" si="14"/>
        <v>45376</v>
      </c>
      <c r="J13" s="3320">
        <f t="shared" si="15"/>
        <v>45382</v>
      </c>
      <c r="K13" s="69"/>
      <c r="L13" s="1042">
        <v>45333</v>
      </c>
      <c r="M13" s="1042">
        <f t="shared" si="11"/>
        <v>45335</v>
      </c>
      <c r="N13" s="1034"/>
      <c r="O13" s="1034"/>
    </row>
    <row r="14" spans="1:16" s="14" customFormat="1" ht="16.5" hidden="1" customHeight="1">
      <c r="A14" s="1833" t="s">
        <v>5922</v>
      </c>
      <c r="B14" s="727" t="s">
        <v>4308</v>
      </c>
      <c r="C14" s="3323" t="s">
        <v>1573</v>
      </c>
      <c r="D14" s="3308" t="s">
        <v>5923</v>
      </c>
      <c r="E14" s="3204">
        <v>45340</v>
      </c>
      <c r="F14" s="3205"/>
      <c r="G14" s="3206"/>
      <c r="H14" s="3205"/>
      <c r="I14" s="3205"/>
      <c r="J14" s="3205"/>
      <c r="K14" s="69"/>
      <c r="L14" s="1042">
        <v>45340</v>
      </c>
      <c r="M14" s="1042">
        <f t="shared" si="11"/>
        <v>45342</v>
      </c>
      <c r="N14" s="1034"/>
      <c r="O14" s="1034"/>
    </row>
    <row r="15" spans="1:16" s="14" customFormat="1" ht="16.5" hidden="1" customHeight="1">
      <c r="A15" s="1833" t="s">
        <v>5924</v>
      </c>
      <c r="B15" s="727" t="s">
        <v>4191</v>
      </c>
      <c r="C15" s="3314" t="s">
        <v>2709</v>
      </c>
      <c r="D15" s="3315" t="s">
        <v>5925</v>
      </c>
      <c r="E15" s="3316">
        <v>45352</v>
      </c>
      <c r="F15" s="3322"/>
      <c r="G15" s="3317">
        <f t="shared" si="12"/>
        <v>45374</v>
      </c>
      <c r="H15" s="3322">
        <f t="shared" si="13"/>
        <v>45376</v>
      </c>
      <c r="I15" s="3322">
        <f t="shared" si="14"/>
        <v>45381</v>
      </c>
      <c r="J15" s="3322">
        <f t="shared" si="15"/>
        <v>45387</v>
      </c>
      <c r="K15" s="27"/>
      <c r="L15" s="1042">
        <v>45347</v>
      </c>
      <c r="M15" s="1042">
        <f t="shared" si="11"/>
        <v>45349</v>
      </c>
      <c r="N15" s="1034"/>
      <c r="O15" s="1034"/>
    </row>
    <row r="16" spans="1:16" s="14" customFormat="1" ht="16.5" hidden="1" customHeight="1">
      <c r="A16" s="1833"/>
      <c r="B16" s="727" t="s">
        <v>4193</v>
      </c>
      <c r="C16" s="1113" t="s">
        <v>1573</v>
      </c>
      <c r="D16" s="3207" t="s">
        <v>5926</v>
      </c>
      <c r="E16" s="3204">
        <v>45354</v>
      </c>
      <c r="F16" s="3205"/>
      <c r="G16" s="3206"/>
      <c r="H16" s="3205"/>
      <c r="I16" s="3205"/>
      <c r="J16" s="3205"/>
      <c r="K16" s="69"/>
      <c r="L16" s="1042">
        <v>45354</v>
      </c>
      <c r="M16" s="1042">
        <f t="shared" ref="M16:M22" si="16">L16+2</f>
        <v>45356</v>
      </c>
      <c r="N16" s="1034"/>
      <c r="O16" s="1034"/>
    </row>
    <row r="17" spans="1:16" s="14" customFormat="1" ht="16.5" hidden="1" customHeight="1">
      <c r="A17" s="1833" t="s">
        <v>5927</v>
      </c>
      <c r="B17" s="727" t="s">
        <v>4196</v>
      </c>
      <c r="C17" s="1038" t="s">
        <v>2571</v>
      </c>
      <c r="D17" s="3207" t="s">
        <v>5928</v>
      </c>
      <c r="E17" s="3208">
        <v>45361</v>
      </c>
      <c r="F17" s="3209"/>
      <c r="G17" s="3210">
        <f t="shared" ref="G17:G22" si="17">E17+22</f>
        <v>45383</v>
      </c>
      <c r="H17" s="3209">
        <f t="shared" ref="H17:H22" si="18">E17+24</f>
        <v>45385</v>
      </c>
      <c r="I17" s="3209">
        <f t="shared" ref="I17:I22" si="19">E17+29</f>
        <v>45390</v>
      </c>
      <c r="J17" s="3209">
        <f t="shared" ref="J17:J22" si="20">E17+35</f>
        <v>45396</v>
      </c>
      <c r="K17" s="69"/>
      <c r="L17" s="1042">
        <v>45361</v>
      </c>
      <c r="M17" s="1042">
        <f t="shared" si="16"/>
        <v>45363</v>
      </c>
      <c r="N17" s="3211" t="s">
        <v>5929</v>
      </c>
      <c r="O17" s="3211"/>
    </row>
    <row r="18" spans="1:16" s="14" customFormat="1" ht="16.5" hidden="1" customHeight="1">
      <c r="A18" s="1833" t="s">
        <v>5930</v>
      </c>
      <c r="B18" s="727" t="s">
        <v>4197</v>
      </c>
      <c r="C18" s="1038" t="s">
        <v>5931</v>
      </c>
      <c r="D18" s="3207" t="s">
        <v>5932</v>
      </c>
      <c r="E18" s="3212">
        <v>45377</v>
      </c>
      <c r="F18" s="3209"/>
      <c r="G18" s="3210">
        <f t="shared" si="17"/>
        <v>45399</v>
      </c>
      <c r="H18" s="3209">
        <f t="shared" si="18"/>
        <v>45401</v>
      </c>
      <c r="I18" s="3209">
        <f t="shared" si="19"/>
        <v>45406</v>
      </c>
      <c r="J18" s="3209">
        <f t="shared" si="20"/>
        <v>45412</v>
      </c>
      <c r="K18" s="27"/>
      <c r="L18" s="1042">
        <v>45368</v>
      </c>
      <c r="M18" s="1042">
        <f t="shared" si="16"/>
        <v>45370</v>
      </c>
      <c r="N18" s="1034"/>
      <c r="O18" s="1034"/>
    </row>
    <row r="19" spans="1:16" s="14" customFormat="1" ht="16.5" hidden="1" customHeight="1">
      <c r="A19" s="1833" t="s">
        <v>5933</v>
      </c>
      <c r="B19" s="727" t="s">
        <v>4198</v>
      </c>
      <c r="C19" s="1038" t="s">
        <v>1757</v>
      </c>
      <c r="D19" s="3207" t="s">
        <v>5934</v>
      </c>
      <c r="E19" s="3208">
        <v>45386</v>
      </c>
      <c r="F19" s="3209"/>
      <c r="G19" s="3210">
        <f t="shared" si="17"/>
        <v>45408</v>
      </c>
      <c r="H19" s="3209">
        <f t="shared" si="18"/>
        <v>45410</v>
      </c>
      <c r="I19" s="3209">
        <f t="shared" si="19"/>
        <v>45415</v>
      </c>
      <c r="J19" s="3209">
        <f t="shared" si="20"/>
        <v>45421</v>
      </c>
      <c r="K19" s="69"/>
      <c r="L19" s="1042">
        <v>45375</v>
      </c>
      <c r="M19" s="1042">
        <f t="shared" si="16"/>
        <v>45377</v>
      </c>
      <c r="N19" s="1034"/>
      <c r="O19" s="1034"/>
    </row>
    <row r="20" spans="1:16" s="14" customFormat="1" ht="16.5" hidden="1" customHeight="1">
      <c r="A20" s="1833" t="s">
        <v>5935</v>
      </c>
      <c r="B20" s="727" t="s">
        <v>4200</v>
      </c>
      <c r="C20" s="1038" t="s">
        <v>1932</v>
      </c>
      <c r="D20" s="3207" t="s">
        <v>5936</v>
      </c>
      <c r="E20" s="3208">
        <v>45397</v>
      </c>
      <c r="F20" s="3209"/>
      <c r="G20" s="3210">
        <f t="shared" si="17"/>
        <v>45419</v>
      </c>
      <c r="H20" s="3209">
        <f t="shared" si="18"/>
        <v>45421</v>
      </c>
      <c r="I20" s="3209">
        <f t="shared" si="19"/>
        <v>45426</v>
      </c>
      <c r="J20" s="3209">
        <f t="shared" si="20"/>
        <v>45432</v>
      </c>
      <c r="K20" s="69"/>
      <c r="L20" s="1042">
        <v>45382</v>
      </c>
      <c r="M20" s="1042">
        <f t="shared" si="16"/>
        <v>45384</v>
      </c>
      <c r="N20" s="1034"/>
      <c r="O20" s="1034"/>
    </row>
    <row r="21" spans="1:16" s="14" customFormat="1" ht="16.5" hidden="1" customHeight="1">
      <c r="A21" s="1833" t="s">
        <v>5937</v>
      </c>
      <c r="B21" s="727" t="s">
        <v>4201</v>
      </c>
      <c r="C21" s="3319" t="s">
        <v>3504</v>
      </c>
      <c r="D21" s="3308" t="s">
        <v>5938</v>
      </c>
      <c r="E21" s="3309">
        <v>45401</v>
      </c>
      <c r="F21" s="3320"/>
      <c r="G21" s="3310">
        <f t="shared" si="17"/>
        <v>45423</v>
      </c>
      <c r="H21" s="3320">
        <f t="shared" si="18"/>
        <v>45425</v>
      </c>
      <c r="I21" s="3320">
        <f t="shared" si="19"/>
        <v>45430</v>
      </c>
      <c r="J21" s="3320">
        <f t="shared" si="20"/>
        <v>45436</v>
      </c>
      <c r="K21" s="27"/>
      <c r="L21" s="1042">
        <v>45389</v>
      </c>
      <c r="M21" s="1042">
        <f t="shared" si="16"/>
        <v>45391</v>
      </c>
      <c r="N21" s="1034"/>
      <c r="O21" s="1034"/>
    </row>
    <row r="22" spans="1:16" s="14" customFormat="1" ht="16.5" hidden="1" customHeight="1">
      <c r="A22" s="1833" t="s">
        <v>5939</v>
      </c>
      <c r="B22" s="727" t="s">
        <v>5940</v>
      </c>
      <c r="C22" s="3319" t="s">
        <v>5941</v>
      </c>
      <c r="D22" s="3308" t="s">
        <v>5942</v>
      </c>
      <c r="E22" s="3309">
        <v>45413</v>
      </c>
      <c r="F22" s="3320"/>
      <c r="G22" s="3310">
        <f t="shared" si="17"/>
        <v>45435</v>
      </c>
      <c r="H22" s="3320">
        <f t="shared" si="18"/>
        <v>45437</v>
      </c>
      <c r="I22" s="3320">
        <f t="shared" si="19"/>
        <v>45442</v>
      </c>
      <c r="J22" s="3320">
        <f t="shared" si="20"/>
        <v>45448</v>
      </c>
      <c r="K22" s="69"/>
      <c r="L22" s="1042">
        <v>45396</v>
      </c>
      <c r="M22" s="1042">
        <f t="shared" si="16"/>
        <v>45398</v>
      </c>
      <c r="N22" s="1034"/>
      <c r="O22" s="1034"/>
    </row>
    <row r="23" spans="1:16" s="14" customFormat="1" ht="16.5" hidden="1" customHeight="1">
      <c r="A23" s="1833" t="s">
        <v>5943</v>
      </c>
      <c r="B23" s="727" t="s">
        <v>4203</v>
      </c>
      <c r="C23" s="3321" t="s">
        <v>1824</v>
      </c>
      <c r="D23" s="3308" t="s">
        <v>5944</v>
      </c>
      <c r="E23" s="3213">
        <v>45403</v>
      </c>
      <c r="F23" s="3214"/>
      <c r="G23" s="3215"/>
      <c r="H23" s="3216"/>
      <c r="I23" s="3216"/>
      <c r="J23" s="3216"/>
      <c r="K23" s="69"/>
      <c r="L23" s="1042">
        <v>45403</v>
      </c>
      <c r="M23" s="1042">
        <f t="shared" ref="M23:M28" si="21">L23+2</f>
        <v>45405</v>
      </c>
      <c r="N23" s="1034"/>
      <c r="O23" s="1034"/>
    </row>
    <row r="24" spans="1:16" s="14" customFormat="1" ht="16.5" hidden="1" customHeight="1">
      <c r="A24" s="1833" t="s">
        <v>5945</v>
      </c>
      <c r="B24" s="727" t="s">
        <v>5946</v>
      </c>
      <c r="C24" s="3319" t="s">
        <v>1741</v>
      </c>
      <c r="D24" s="3308" t="s">
        <v>5947</v>
      </c>
      <c r="E24" s="3309">
        <v>45433</v>
      </c>
      <c r="F24" s="3320"/>
      <c r="G24" s="3310">
        <f t="shared" ref="G24:G28" si="22">E24+22</f>
        <v>45455</v>
      </c>
      <c r="H24" s="3320">
        <f t="shared" ref="H24:H28" si="23">E24+24</f>
        <v>45457</v>
      </c>
      <c r="I24" s="3320">
        <f t="shared" ref="I24:I28" si="24">E24+29</f>
        <v>45462</v>
      </c>
      <c r="J24" s="3320">
        <f t="shared" ref="J24:J28" si="25">E24+35</f>
        <v>45468</v>
      </c>
      <c r="K24" s="27"/>
      <c r="L24" s="293">
        <v>45410</v>
      </c>
      <c r="M24" s="934">
        <f t="shared" si="21"/>
        <v>45412</v>
      </c>
      <c r="N24" s="934">
        <f t="shared" ref="N24:N33" si="26">M24-7</f>
        <v>45405</v>
      </c>
      <c r="O24" s="934"/>
      <c r="P24" s="934">
        <f t="shared" ref="P24:P33" si="27">N24</f>
        <v>45405</v>
      </c>
    </row>
    <row r="25" spans="1:16" s="14" customFormat="1" ht="16.5" hidden="1" customHeight="1">
      <c r="A25" s="1833" t="s">
        <v>5948</v>
      </c>
      <c r="B25" s="727" t="s">
        <v>5949</v>
      </c>
      <c r="C25" s="1113" t="s">
        <v>5950</v>
      </c>
      <c r="D25" s="3207" t="s">
        <v>5951</v>
      </c>
      <c r="E25" s="3208">
        <v>45436</v>
      </c>
      <c r="F25" s="3209"/>
      <c r="G25" s="3210">
        <f t="shared" si="22"/>
        <v>45458</v>
      </c>
      <c r="H25" s="3209">
        <f t="shared" si="23"/>
        <v>45460</v>
      </c>
      <c r="I25" s="3209">
        <f t="shared" si="24"/>
        <v>45465</v>
      </c>
      <c r="J25" s="3209">
        <f t="shared" si="25"/>
        <v>45471</v>
      </c>
      <c r="K25" s="69"/>
      <c r="L25" s="293">
        <v>45417</v>
      </c>
      <c r="M25" s="934">
        <f t="shared" si="21"/>
        <v>45419</v>
      </c>
      <c r="N25" s="934">
        <f t="shared" si="26"/>
        <v>45412</v>
      </c>
      <c r="O25" s="934"/>
      <c r="P25" s="934">
        <f t="shared" si="27"/>
        <v>45412</v>
      </c>
    </row>
    <row r="26" spans="1:16" s="14" customFormat="1" ht="16.5" hidden="1" customHeight="1">
      <c r="A26" s="1833" t="s">
        <v>5952</v>
      </c>
      <c r="B26" s="727" t="s">
        <v>4210</v>
      </c>
      <c r="C26" s="2090" t="s">
        <v>1824</v>
      </c>
      <c r="D26" s="3325" t="s">
        <v>5953</v>
      </c>
      <c r="E26" s="3213">
        <v>45424</v>
      </c>
      <c r="F26" s="3216"/>
      <c r="G26" s="3215"/>
      <c r="H26" s="3216"/>
      <c r="I26" s="3216"/>
      <c r="J26" s="3216"/>
      <c r="K26" s="69"/>
      <c r="L26" s="293">
        <v>45424</v>
      </c>
      <c r="M26" s="934">
        <f t="shared" si="21"/>
        <v>45426</v>
      </c>
      <c r="N26" s="934">
        <f t="shared" si="26"/>
        <v>45419</v>
      </c>
      <c r="O26" s="934"/>
      <c r="P26" s="934">
        <f t="shared" si="27"/>
        <v>45419</v>
      </c>
    </row>
    <row r="27" spans="1:16" s="14" customFormat="1" ht="16.5" hidden="1" customHeight="1">
      <c r="A27" s="1833" t="s">
        <v>5954</v>
      </c>
      <c r="B27" s="727" t="s">
        <v>5955</v>
      </c>
      <c r="C27" s="1038" t="s">
        <v>5956</v>
      </c>
      <c r="D27" s="3207" t="s">
        <v>5957</v>
      </c>
      <c r="E27" s="3208">
        <v>45445</v>
      </c>
      <c r="F27" s="3209"/>
      <c r="G27" s="3210">
        <f t="shared" si="22"/>
        <v>45467</v>
      </c>
      <c r="H27" s="3209">
        <f t="shared" si="23"/>
        <v>45469</v>
      </c>
      <c r="I27" s="3209">
        <f t="shared" si="24"/>
        <v>45474</v>
      </c>
      <c r="J27" s="3209">
        <f t="shared" si="25"/>
        <v>45480</v>
      </c>
      <c r="K27" s="27"/>
      <c r="L27" s="293">
        <v>45431</v>
      </c>
      <c r="M27" s="934">
        <f t="shared" si="21"/>
        <v>45433</v>
      </c>
      <c r="N27" s="934">
        <f t="shared" si="26"/>
        <v>45426</v>
      </c>
      <c r="O27" s="934"/>
      <c r="P27" s="934">
        <f t="shared" si="27"/>
        <v>45426</v>
      </c>
    </row>
    <row r="28" spans="1:16" s="14" customFormat="1" ht="16.5" hidden="1" customHeight="1">
      <c r="A28" s="1833" t="s">
        <v>5958</v>
      </c>
      <c r="B28" s="727" t="s">
        <v>5959</v>
      </c>
      <c r="C28" s="1038" t="s">
        <v>5960</v>
      </c>
      <c r="D28" s="3207" t="s">
        <v>5961</v>
      </c>
      <c r="E28" s="3208">
        <v>45447</v>
      </c>
      <c r="F28" s="3209"/>
      <c r="G28" s="3210">
        <f t="shared" si="22"/>
        <v>45469</v>
      </c>
      <c r="H28" s="3209">
        <f t="shared" si="23"/>
        <v>45471</v>
      </c>
      <c r="I28" s="3209">
        <f t="shared" si="24"/>
        <v>45476</v>
      </c>
      <c r="J28" s="3209">
        <f t="shared" si="25"/>
        <v>45482</v>
      </c>
      <c r="K28" s="69"/>
      <c r="L28" s="293">
        <v>45438</v>
      </c>
      <c r="M28" s="934">
        <f t="shared" si="21"/>
        <v>45440</v>
      </c>
      <c r="N28" s="934">
        <f t="shared" si="26"/>
        <v>45433</v>
      </c>
      <c r="O28" s="934"/>
      <c r="P28" s="934">
        <f t="shared" si="27"/>
        <v>45433</v>
      </c>
    </row>
    <row r="29" spans="1:16" s="14" customFormat="1" ht="16.5" hidden="1" customHeight="1">
      <c r="A29" s="1833" t="s">
        <v>5962</v>
      </c>
      <c r="B29" s="727" t="s">
        <v>5963</v>
      </c>
      <c r="C29" s="3319" t="s">
        <v>5964</v>
      </c>
      <c r="D29" s="3308" t="s">
        <v>5965</v>
      </c>
      <c r="E29" s="3309">
        <v>45456</v>
      </c>
      <c r="F29" s="3320"/>
      <c r="G29" s="3310">
        <f t="shared" ref="G29:G31" si="28">E29+22</f>
        <v>45478</v>
      </c>
      <c r="H29" s="3320">
        <f t="shared" ref="H29:H31" si="29">E29+24</f>
        <v>45480</v>
      </c>
      <c r="I29" s="3320">
        <f t="shared" ref="I29:I31" si="30">E29+29</f>
        <v>45485</v>
      </c>
      <c r="J29" s="3320">
        <f t="shared" ref="J29:J31" si="31">E29+35</f>
        <v>45491</v>
      </c>
      <c r="K29" s="69"/>
      <c r="L29" s="293">
        <v>45445</v>
      </c>
      <c r="M29" s="934">
        <f t="shared" ref="M29:M31" si="32">L29+2</f>
        <v>45447</v>
      </c>
      <c r="N29" s="934">
        <f t="shared" si="26"/>
        <v>45440</v>
      </c>
      <c r="O29" s="934"/>
      <c r="P29" s="934">
        <f t="shared" si="27"/>
        <v>45440</v>
      </c>
    </row>
    <row r="30" spans="1:16" s="14" customFormat="1" ht="16.5" hidden="1" customHeight="1">
      <c r="A30" s="1833" t="s">
        <v>5966</v>
      </c>
      <c r="B30" s="727" t="s">
        <v>5967</v>
      </c>
      <c r="C30" s="3319" t="s">
        <v>5968</v>
      </c>
      <c r="D30" s="3308" t="s">
        <v>5969</v>
      </c>
      <c r="E30" s="3309">
        <v>45457</v>
      </c>
      <c r="F30" s="3320"/>
      <c r="G30" s="3310">
        <f t="shared" si="28"/>
        <v>45479</v>
      </c>
      <c r="H30" s="3320">
        <f t="shared" si="29"/>
        <v>45481</v>
      </c>
      <c r="I30" s="3320">
        <f t="shared" si="30"/>
        <v>45486</v>
      </c>
      <c r="J30" s="3320">
        <f t="shared" si="31"/>
        <v>45492</v>
      </c>
      <c r="K30" s="27"/>
      <c r="L30" s="293">
        <v>45452</v>
      </c>
      <c r="M30" s="934">
        <f t="shared" si="32"/>
        <v>45454</v>
      </c>
      <c r="N30" s="934">
        <f t="shared" si="26"/>
        <v>45447</v>
      </c>
      <c r="O30" s="934"/>
      <c r="P30" s="934">
        <f t="shared" si="27"/>
        <v>45447</v>
      </c>
    </row>
    <row r="31" spans="1:16" s="14" customFormat="1" ht="16.5" hidden="1" customHeight="1">
      <c r="A31" s="1833" t="s">
        <v>5970</v>
      </c>
      <c r="B31" s="727" t="s">
        <v>5971</v>
      </c>
      <c r="C31" s="3319" t="s">
        <v>5972</v>
      </c>
      <c r="D31" s="3308" t="s">
        <v>5973</v>
      </c>
      <c r="E31" s="3309">
        <v>45466</v>
      </c>
      <c r="F31" s="3320"/>
      <c r="G31" s="3310">
        <f t="shared" si="28"/>
        <v>45488</v>
      </c>
      <c r="H31" s="3320">
        <f t="shared" si="29"/>
        <v>45490</v>
      </c>
      <c r="I31" s="3320">
        <f t="shared" si="30"/>
        <v>45495</v>
      </c>
      <c r="J31" s="3320">
        <f t="shared" si="31"/>
        <v>45501</v>
      </c>
      <c r="K31" s="69"/>
      <c r="L31" s="293">
        <v>45459</v>
      </c>
      <c r="M31" s="934">
        <f t="shared" si="32"/>
        <v>45461</v>
      </c>
      <c r="N31" s="934">
        <f t="shared" si="26"/>
        <v>45454</v>
      </c>
      <c r="O31" s="934"/>
      <c r="P31" s="934">
        <f t="shared" si="27"/>
        <v>45454</v>
      </c>
    </row>
    <row r="32" spans="1:16" s="14" customFormat="1" ht="16.5" hidden="1" customHeight="1">
      <c r="A32" s="1833" t="s">
        <v>5527</v>
      </c>
      <c r="B32" s="727" t="s">
        <v>3625</v>
      </c>
      <c r="C32" s="3326" t="s">
        <v>1824</v>
      </c>
      <c r="D32" s="3324" t="s">
        <v>5974</v>
      </c>
      <c r="E32" s="3213">
        <v>45466</v>
      </c>
      <c r="F32" s="3205"/>
      <c r="G32" s="3206">
        <f t="shared" ref="G32" si="33">E32+22</f>
        <v>45488</v>
      </c>
      <c r="H32" s="3205">
        <f t="shared" ref="H32" si="34">E32+24</f>
        <v>45490</v>
      </c>
      <c r="I32" s="3205">
        <f t="shared" ref="I32" si="35">E32+29</f>
        <v>45495</v>
      </c>
      <c r="J32" s="3205">
        <f t="shared" ref="J32" si="36">E32+35</f>
        <v>45501</v>
      </c>
      <c r="K32" s="69"/>
      <c r="L32" s="293">
        <v>45466</v>
      </c>
      <c r="M32" s="934">
        <f t="shared" ref="M32" si="37">L32+2</f>
        <v>45468</v>
      </c>
      <c r="N32" s="934">
        <f t="shared" si="26"/>
        <v>45461</v>
      </c>
      <c r="O32" s="934"/>
      <c r="P32" s="934">
        <f t="shared" si="27"/>
        <v>45461</v>
      </c>
    </row>
    <row r="33" spans="1:16" s="14" customFormat="1" ht="16.5" hidden="1" customHeight="1">
      <c r="A33" s="1833"/>
      <c r="B33" s="727" t="s">
        <v>5975</v>
      </c>
      <c r="C33" s="3297" t="s">
        <v>2662</v>
      </c>
      <c r="D33" s="3327" t="s">
        <v>5976</v>
      </c>
      <c r="E33" s="3309">
        <v>45477</v>
      </c>
      <c r="F33" s="3320"/>
      <c r="G33" s="3310">
        <f t="shared" ref="G33:G35" si="38">E33+22</f>
        <v>45499</v>
      </c>
      <c r="H33" s="3320">
        <f t="shared" ref="H33:H35" si="39">E33+24</f>
        <v>45501</v>
      </c>
      <c r="I33" s="3320">
        <f t="shared" ref="I33:I35" si="40">E33+29</f>
        <v>45506</v>
      </c>
      <c r="J33" s="3320">
        <f t="shared" ref="J33:J35" si="41">E33+35</f>
        <v>45512</v>
      </c>
      <c r="K33" s="27"/>
      <c r="L33" s="293">
        <v>45473</v>
      </c>
      <c r="M33" s="934">
        <f t="shared" ref="M33:M35" si="42">L33+2</f>
        <v>45475</v>
      </c>
      <c r="N33" s="934">
        <f t="shared" si="26"/>
        <v>45468</v>
      </c>
      <c r="O33" s="934"/>
      <c r="P33" s="934">
        <f t="shared" si="27"/>
        <v>45468</v>
      </c>
    </row>
    <row r="34" spans="1:16" s="14" customFormat="1" ht="16.5" hidden="1" customHeight="1">
      <c r="A34" s="1833" t="s">
        <v>5977</v>
      </c>
      <c r="B34" s="727" t="s">
        <v>5978</v>
      </c>
      <c r="C34" s="817" t="s">
        <v>5119</v>
      </c>
      <c r="D34" s="3217" t="s">
        <v>5979</v>
      </c>
      <c r="E34" s="3218">
        <v>45491</v>
      </c>
      <c r="F34" s="3219"/>
      <c r="G34" s="3220">
        <f t="shared" si="38"/>
        <v>45513</v>
      </c>
      <c r="H34" s="3219">
        <f t="shared" si="39"/>
        <v>45515</v>
      </c>
      <c r="I34" s="3219">
        <f t="shared" si="40"/>
        <v>45520</v>
      </c>
      <c r="J34" s="3219">
        <f t="shared" si="41"/>
        <v>45526</v>
      </c>
      <c r="K34" s="69"/>
      <c r="L34" s="293">
        <v>45480</v>
      </c>
      <c r="M34" s="934">
        <f t="shared" si="42"/>
        <v>45482</v>
      </c>
      <c r="N34" s="934">
        <f>M34-7</f>
        <v>45475</v>
      </c>
      <c r="O34" s="934"/>
      <c r="P34" s="934">
        <f>N34</f>
        <v>45475</v>
      </c>
    </row>
    <row r="35" spans="1:16" s="14" customFormat="1" ht="16.5" hidden="1" customHeight="1">
      <c r="A35" s="1833" t="s">
        <v>5980</v>
      </c>
      <c r="B35" s="727" t="s">
        <v>5981</v>
      </c>
      <c r="C35" s="1623" t="s">
        <v>5982</v>
      </c>
      <c r="D35" s="3221" t="s">
        <v>5983</v>
      </c>
      <c r="E35" s="3222">
        <v>45487</v>
      </c>
      <c r="F35" s="3223"/>
      <c r="G35" s="3224">
        <f t="shared" si="38"/>
        <v>45509</v>
      </c>
      <c r="H35" s="3223">
        <f t="shared" si="39"/>
        <v>45511</v>
      </c>
      <c r="I35" s="3223">
        <f t="shared" si="40"/>
        <v>45516</v>
      </c>
      <c r="J35" s="3223">
        <f t="shared" si="41"/>
        <v>45522</v>
      </c>
      <c r="K35" s="27"/>
      <c r="L35" s="293">
        <v>45487</v>
      </c>
      <c r="M35" s="934">
        <f t="shared" si="42"/>
        <v>45489</v>
      </c>
      <c r="N35" s="934">
        <f>M35-7</f>
        <v>45482</v>
      </c>
      <c r="O35" s="934"/>
      <c r="P35" s="934">
        <f>N35</f>
        <v>45482</v>
      </c>
    </row>
    <row r="36" spans="1:16" s="14" customFormat="1" ht="16.5" hidden="1" customHeight="1">
      <c r="A36" s="1833"/>
      <c r="B36" s="727"/>
      <c r="C36" s="1624"/>
      <c r="D36" s="3225"/>
      <c r="E36" s="3226"/>
      <c r="F36" s="3227"/>
      <c r="G36" s="3228"/>
      <c r="H36" s="3227"/>
      <c r="I36" s="3229"/>
      <c r="J36" s="3229"/>
      <c r="K36" s="69"/>
      <c r="L36" s="293"/>
      <c r="M36" s="934"/>
      <c r="N36" s="934"/>
      <c r="O36" s="934"/>
      <c r="P36" s="934"/>
    </row>
    <row r="37" spans="1:16" s="14" customFormat="1" ht="16.5" hidden="1" customHeight="1">
      <c r="A37" s="1833"/>
      <c r="B37" s="727"/>
      <c r="C37" s="454" t="s">
        <v>5406</v>
      </c>
      <c r="D37" s="3195"/>
      <c r="E37" s="514" t="s">
        <v>100</v>
      </c>
      <c r="F37" s="514" t="s">
        <v>525</v>
      </c>
      <c r="G37" s="782" t="s">
        <v>205</v>
      </c>
      <c r="H37" s="514" t="s">
        <v>135</v>
      </c>
      <c r="J37" s="1040"/>
      <c r="K37" s="69"/>
      <c r="L37" s="293"/>
      <c r="M37" s="934"/>
      <c r="N37" s="934"/>
      <c r="O37" s="934"/>
      <c r="P37" s="934"/>
    </row>
    <row r="38" spans="1:16" s="14" customFormat="1" ht="16.5" hidden="1" customHeight="1">
      <c r="A38" s="1833"/>
      <c r="B38" s="727"/>
      <c r="C38" s="1012" t="s">
        <v>4189</v>
      </c>
      <c r="D38" s="1013" t="s">
        <v>5909</v>
      </c>
      <c r="E38" s="1649" t="s">
        <v>210</v>
      </c>
      <c r="F38" s="1650" t="s">
        <v>3750</v>
      </c>
      <c r="G38" s="1875" t="s">
        <v>4908</v>
      </c>
      <c r="H38" s="1876" t="s">
        <v>3967</v>
      </c>
      <c r="J38" s="1041"/>
      <c r="K38" s="837" t="s">
        <v>4774</v>
      </c>
      <c r="L38" s="3230" t="s">
        <v>1422</v>
      </c>
      <c r="M38" s="839" t="s">
        <v>5910</v>
      </c>
      <c r="N38" s="839" t="s">
        <v>4914</v>
      </c>
      <c r="O38" s="839"/>
    </row>
    <row r="39" spans="1:16" s="14" customFormat="1" ht="16.5" hidden="1" customHeight="1">
      <c r="A39" s="1833" t="s">
        <v>5984</v>
      </c>
      <c r="B39" s="727" t="s">
        <v>5985</v>
      </c>
      <c r="C39" s="817" t="s">
        <v>5986</v>
      </c>
      <c r="D39" s="3217" t="s">
        <v>5987</v>
      </c>
      <c r="E39" s="3231">
        <v>45504</v>
      </c>
      <c r="F39" s="3232">
        <f t="shared" ref="F39:F49" si="43">E39+22</f>
        <v>45526</v>
      </c>
      <c r="G39" s="3233">
        <f t="shared" ref="G39:G49" si="44">E39+24</f>
        <v>45528</v>
      </c>
      <c r="H39" s="3234">
        <f t="shared" ref="H39:H49" si="45">E39+29</f>
        <v>45533</v>
      </c>
      <c r="J39" s="3235"/>
      <c r="K39" s="293">
        <v>45494</v>
      </c>
      <c r="L39" s="934">
        <f t="shared" ref="L39:L48" si="46">K39+2</f>
        <v>45496</v>
      </c>
      <c r="M39" s="934">
        <f>L39-7</f>
        <v>45489</v>
      </c>
      <c r="N39" s="934">
        <f>M39</f>
        <v>45489</v>
      </c>
      <c r="O39" s="934"/>
    </row>
    <row r="40" spans="1:16" s="14" customFormat="1" ht="16.5" hidden="1" customHeight="1">
      <c r="A40" s="1833" t="s">
        <v>5988</v>
      </c>
      <c r="B40" s="727" t="s">
        <v>5989</v>
      </c>
      <c r="C40" s="1666" t="s">
        <v>5990</v>
      </c>
      <c r="D40" s="3217" t="s">
        <v>5991</v>
      </c>
      <c r="E40" s="3218">
        <v>45508</v>
      </c>
      <c r="F40" s="3220">
        <f t="shared" si="43"/>
        <v>45530</v>
      </c>
      <c r="G40" s="3236">
        <f t="shared" si="44"/>
        <v>45532</v>
      </c>
      <c r="H40" s="3234">
        <f t="shared" si="45"/>
        <v>45537</v>
      </c>
      <c r="J40" s="3235"/>
      <c r="K40" s="293">
        <v>45501</v>
      </c>
      <c r="L40" s="934">
        <f t="shared" si="46"/>
        <v>45503</v>
      </c>
      <c r="M40" s="934">
        <f t="shared" ref="M40:M48" si="47">L40-7</f>
        <v>45496</v>
      </c>
      <c r="N40" s="934">
        <f t="shared" ref="N40:N48" si="48">M40</f>
        <v>45496</v>
      </c>
      <c r="O40" s="934"/>
    </row>
    <row r="41" spans="1:16" s="14" customFormat="1" ht="16.5" hidden="1" customHeight="1">
      <c r="A41" s="1833"/>
      <c r="B41" s="727" t="s">
        <v>5992</v>
      </c>
      <c r="C41" s="3307" t="s">
        <v>5993</v>
      </c>
      <c r="D41" s="3308" t="s">
        <v>5994</v>
      </c>
      <c r="E41" s="3309">
        <v>45524</v>
      </c>
      <c r="F41" s="3310">
        <f t="shared" si="43"/>
        <v>45546</v>
      </c>
      <c r="G41" s="3311">
        <f t="shared" si="44"/>
        <v>45548</v>
      </c>
      <c r="H41" s="3301">
        <f t="shared" si="45"/>
        <v>45553</v>
      </c>
      <c r="J41" s="3235"/>
      <c r="K41" s="293">
        <v>45508</v>
      </c>
      <c r="L41" s="934">
        <f t="shared" si="46"/>
        <v>45510</v>
      </c>
      <c r="M41" s="934">
        <f t="shared" si="47"/>
        <v>45503</v>
      </c>
      <c r="N41" s="934">
        <f t="shared" si="48"/>
        <v>45503</v>
      </c>
      <c r="O41" s="934"/>
    </row>
    <row r="42" spans="1:16" s="14" customFormat="1" ht="16.5" hidden="1" customHeight="1">
      <c r="A42" s="1833" t="s">
        <v>5995</v>
      </c>
      <c r="B42" s="727" t="s">
        <v>5996</v>
      </c>
      <c r="C42" s="3312" t="s">
        <v>5997</v>
      </c>
      <c r="D42" s="3308" t="s">
        <v>5998</v>
      </c>
      <c r="E42" s="3309">
        <v>45527</v>
      </c>
      <c r="F42" s="3310">
        <f t="shared" si="43"/>
        <v>45549</v>
      </c>
      <c r="G42" s="3311">
        <f t="shared" si="44"/>
        <v>45551</v>
      </c>
      <c r="H42" s="3301">
        <f t="shared" si="45"/>
        <v>45556</v>
      </c>
      <c r="J42" s="3235"/>
      <c r="K42" s="293">
        <v>45515</v>
      </c>
      <c r="L42" s="934">
        <f t="shared" si="46"/>
        <v>45517</v>
      </c>
      <c r="M42" s="934">
        <f t="shared" si="47"/>
        <v>45510</v>
      </c>
      <c r="N42" s="934">
        <f t="shared" si="48"/>
        <v>45510</v>
      </c>
      <c r="O42" s="934"/>
    </row>
    <row r="43" spans="1:16" s="14" customFormat="1" ht="16.5" hidden="1" customHeight="1">
      <c r="A43" s="1833" t="s">
        <v>5999</v>
      </c>
      <c r="B43" s="727" t="s">
        <v>6000</v>
      </c>
      <c r="C43" s="3313" t="s">
        <v>5629</v>
      </c>
      <c r="D43" s="3308" t="s">
        <v>6001</v>
      </c>
      <c r="E43" s="3309">
        <v>45530</v>
      </c>
      <c r="F43" s="3310">
        <f t="shared" si="43"/>
        <v>45552</v>
      </c>
      <c r="G43" s="3311">
        <f t="shared" si="44"/>
        <v>45554</v>
      </c>
      <c r="H43" s="3301">
        <f t="shared" si="45"/>
        <v>45559</v>
      </c>
      <c r="J43" s="3235"/>
      <c r="K43" s="293">
        <v>45522</v>
      </c>
      <c r="L43" s="934">
        <f t="shared" si="46"/>
        <v>45524</v>
      </c>
      <c r="M43" s="934">
        <f t="shared" si="47"/>
        <v>45517</v>
      </c>
      <c r="N43" s="934">
        <f t="shared" si="48"/>
        <v>45517</v>
      </c>
      <c r="O43" s="934"/>
    </row>
    <row r="44" spans="1:16" s="14" customFormat="1" ht="16.5" hidden="1" customHeight="1">
      <c r="A44" s="1833" t="s">
        <v>6002</v>
      </c>
      <c r="B44" s="727" t="s">
        <v>6003</v>
      </c>
      <c r="C44" s="3314" t="s">
        <v>6004</v>
      </c>
      <c r="D44" s="3315" t="s">
        <v>6005</v>
      </c>
      <c r="E44" s="3316">
        <v>45537</v>
      </c>
      <c r="F44" s="3317">
        <f t="shared" si="43"/>
        <v>45559</v>
      </c>
      <c r="G44" s="3318">
        <f t="shared" si="44"/>
        <v>45561</v>
      </c>
      <c r="H44" s="3301">
        <f t="shared" si="45"/>
        <v>45566</v>
      </c>
      <c r="J44" s="3235"/>
      <c r="K44" s="293">
        <v>45529</v>
      </c>
      <c r="L44" s="934">
        <f t="shared" si="46"/>
        <v>45531</v>
      </c>
      <c r="M44" s="934">
        <f t="shared" si="47"/>
        <v>45524</v>
      </c>
      <c r="N44" s="934">
        <f t="shared" si="48"/>
        <v>45524</v>
      </c>
      <c r="O44" s="934"/>
    </row>
    <row r="45" spans="1:16" s="14" customFormat="1" ht="16.5" hidden="1" customHeight="1">
      <c r="A45" s="1833" t="s">
        <v>6006</v>
      </c>
      <c r="B45" s="727" t="s">
        <v>6007</v>
      </c>
      <c r="C45" s="817" t="s">
        <v>6008</v>
      </c>
      <c r="D45" s="3196" t="s">
        <v>6009</v>
      </c>
      <c r="E45" s="3199">
        <v>45542</v>
      </c>
      <c r="F45" s="2728">
        <f t="shared" si="43"/>
        <v>45564</v>
      </c>
      <c r="G45" s="3237">
        <f t="shared" si="44"/>
        <v>45566</v>
      </c>
      <c r="H45" s="3198">
        <f t="shared" si="45"/>
        <v>45571</v>
      </c>
      <c r="J45" s="3235"/>
      <c r="K45" s="293">
        <v>45536</v>
      </c>
      <c r="L45" s="934">
        <f t="shared" si="46"/>
        <v>45538</v>
      </c>
      <c r="M45" s="934">
        <f t="shared" si="47"/>
        <v>45531</v>
      </c>
      <c r="N45" s="934">
        <f t="shared" si="48"/>
        <v>45531</v>
      </c>
      <c r="O45" s="934"/>
    </row>
    <row r="46" spans="1:16" s="14" customFormat="1" ht="16.5" hidden="1" customHeight="1">
      <c r="A46" s="1833" t="s">
        <v>6010</v>
      </c>
      <c r="B46" s="727" t="s">
        <v>6011</v>
      </c>
      <c r="C46" s="1874" t="s">
        <v>5478</v>
      </c>
      <c r="D46" s="3238" t="s">
        <v>6012</v>
      </c>
      <c r="E46" s="3239">
        <v>45549</v>
      </c>
      <c r="F46" s="2729">
        <f t="shared" si="43"/>
        <v>45571</v>
      </c>
      <c r="G46" s="2731">
        <f t="shared" si="44"/>
        <v>45573</v>
      </c>
      <c r="H46" s="3198">
        <f t="shared" si="45"/>
        <v>45578</v>
      </c>
      <c r="J46" s="3235"/>
      <c r="K46" s="293">
        <v>45543</v>
      </c>
      <c r="L46" s="934">
        <f t="shared" si="46"/>
        <v>45545</v>
      </c>
      <c r="M46" s="934">
        <f t="shared" si="47"/>
        <v>45538</v>
      </c>
      <c r="N46" s="934">
        <f t="shared" si="48"/>
        <v>45538</v>
      </c>
      <c r="O46" s="934"/>
    </row>
    <row r="47" spans="1:16" s="14" customFormat="1" ht="16.5" hidden="1" customHeight="1">
      <c r="A47" s="1833" t="s">
        <v>6013</v>
      </c>
      <c r="B47" s="727" t="s">
        <v>6014</v>
      </c>
      <c r="C47" s="911" t="s">
        <v>6015</v>
      </c>
      <c r="D47" s="3240" t="s">
        <v>6016</v>
      </c>
      <c r="E47" s="3241">
        <v>45555</v>
      </c>
      <c r="F47" s="3242">
        <f t="shared" si="43"/>
        <v>45577</v>
      </c>
      <c r="G47" s="3243">
        <f t="shared" si="44"/>
        <v>45579</v>
      </c>
      <c r="H47" s="3202">
        <f t="shared" si="45"/>
        <v>45584</v>
      </c>
      <c r="J47" s="3235"/>
      <c r="K47" s="293">
        <v>45550</v>
      </c>
      <c r="L47" s="934">
        <f t="shared" si="46"/>
        <v>45552</v>
      </c>
      <c r="M47" s="934">
        <f t="shared" si="47"/>
        <v>45545</v>
      </c>
      <c r="N47" s="934">
        <f t="shared" si="48"/>
        <v>45545</v>
      </c>
      <c r="O47" s="934"/>
    </row>
    <row r="48" spans="1:16" s="14" customFormat="1" ht="16.5" hidden="1" customHeight="1">
      <c r="A48" s="1833" t="s">
        <v>6017</v>
      </c>
      <c r="B48" s="727" t="s">
        <v>6018</v>
      </c>
      <c r="C48" s="817" t="s">
        <v>6019</v>
      </c>
      <c r="D48" s="3196" t="s">
        <v>6020</v>
      </c>
      <c r="E48" s="3199">
        <v>45575</v>
      </c>
      <c r="F48" s="1271" t="s">
        <v>3303</v>
      </c>
      <c r="G48" s="3198">
        <f t="shared" si="44"/>
        <v>45599</v>
      </c>
      <c r="H48" s="3198">
        <f t="shared" si="45"/>
        <v>45604</v>
      </c>
      <c r="J48" s="3235"/>
      <c r="K48" s="293">
        <v>45557</v>
      </c>
      <c r="L48" s="934">
        <f t="shared" si="46"/>
        <v>45559</v>
      </c>
      <c r="M48" s="934">
        <f t="shared" si="47"/>
        <v>45552</v>
      </c>
      <c r="N48" s="934">
        <f t="shared" si="48"/>
        <v>45552</v>
      </c>
      <c r="O48" s="934"/>
    </row>
    <row r="49" spans="1:16" s="14" customFormat="1" ht="16.5" hidden="1" customHeight="1">
      <c r="A49" s="1833"/>
      <c r="B49" s="727" t="s">
        <v>6021</v>
      </c>
      <c r="C49" s="3297" t="s">
        <v>5531</v>
      </c>
      <c r="D49" s="3298" t="s">
        <v>6022</v>
      </c>
      <c r="E49" s="3299">
        <v>45574</v>
      </c>
      <c r="F49" s="3290">
        <f t="shared" si="43"/>
        <v>45596</v>
      </c>
      <c r="G49" s="3301">
        <f t="shared" si="44"/>
        <v>45598</v>
      </c>
      <c r="H49" s="3301">
        <f t="shared" si="45"/>
        <v>45603</v>
      </c>
      <c r="J49" s="3235"/>
      <c r="K49" s="838">
        <f>K48+7</f>
        <v>45564</v>
      </c>
      <c r="L49" s="934">
        <f>K49+2</f>
        <v>45566</v>
      </c>
      <c r="M49" s="934">
        <f>L49-7</f>
        <v>45559</v>
      </c>
      <c r="N49" s="934">
        <f>M49</f>
        <v>45559</v>
      </c>
      <c r="O49" s="934"/>
    </row>
    <row r="50" spans="1:16" s="14" customFormat="1" ht="16.5" hidden="1" customHeight="1">
      <c r="A50" s="1833"/>
      <c r="B50" s="727"/>
      <c r="C50" s="27"/>
      <c r="D50" s="3244"/>
      <c r="E50" s="3245"/>
      <c r="F50" s="3235"/>
      <c r="G50" s="3246"/>
      <c r="H50" s="3235"/>
      <c r="I50" s="3235"/>
      <c r="J50" s="3235"/>
      <c r="K50" s="838"/>
      <c r="L50" s="934"/>
      <c r="M50" s="934"/>
      <c r="N50" s="934"/>
      <c r="O50" s="934"/>
    </row>
    <row r="51" spans="1:16" s="14" customFormat="1" ht="16.5" hidden="1" customHeight="1">
      <c r="A51" s="1833"/>
      <c r="B51" s="727"/>
      <c r="C51" s="454" t="s">
        <v>5406</v>
      </c>
      <c r="D51" s="3195"/>
      <c r="E51" s="1014" t="s">
        <v>100</v>
      </c>
      <c r="F51" s="1014" t="s">
        <v>194</v>
      </c>
      <c r="G51" s="1014" t="s">
        <v>525</v>
      </c>
      <c r="H51" s="2299" t="s">
        <v>205</v>
      </c>
      <c r="I51" s="1014" t="s">
        <v>135</v>
      </c>
      <c r="J51" s="1014" t="s">
        <v>561</v>
      </c>
      <c r="K51" s="838"/>
      <c r="L51" s="934"/>
      <c r="M51" s="934"/>
      <c r="N51" s="934"/>
      <c r="O51" s="934"/>
    </row>
    <row r="52" spans="1:16" s="14" customFormat="1" ht="30" hidden="1" customHeight="1">
      <c r="A52" s="1833"/>
      <c r="B52" s="727"/>
      <c r="C52" s="2300" t="s">
        <v>6023</v>
      </c>
      <c r="D52" s="2301" t="s">
        <v>5909</v>
      </c>
      <c r="E52" s="514" t="s">
        <v>210</v>
      </c>
      <c r="F52" s="850" t="s">
        <v>3211</v>
      </c>
      <c r="G52" s="1876" t="s">
        <v>4507</v>
      </c>
      <c r="H52" s="1876" t="s">
        <v>3163</v>
      </c>
      <c r="I52" s="1876" t="s">
        <v>3213</v>
      </c>
      <c r="J52" s="1876" t="s">
        <v>3335</v>
      </c>
      <c r="L52" s="837" t="s">
        <v>4774</v>
      </c>
      <c r="M52" s="3230" t="s">
        <v>1422</v>
      </c>
      <c r="N52" s="839" t="s">
        <v>5910</v>
      </c>
      <c r="O52" s="839"/>
      <c r="P52" s="839" t="s">
        <v>4914</v>
      </c>
    </row>
    <row r="53" spans="1:16" s="14" customFormat="1" ht="16.5" hidden="1" customHeight="1">
      <c r="A53" s="1833" t="s">
        <v>1943</v>
      </c>
      <c r="B53" s="727" t="s">
        <v>6024</v>
      </c>
      <c r="C53" s="3297" t="s">
        <v>2813</v>
      </c>
      <c r="D53" s="3298" t="s">
        <v>6025</v>
      </c>
      <c r="E53" s="3299">
        <v>45584</v>
      </c>
      <c r="F53" s="3305" t="s">
        <v>3303</v>
      </c>
      <c r="G53" s="3290">
        <f t="shared" ref="G53:G70" si="49">E53+22</f>
        <v>45606</v>
      </c>
      <c r="H53" s="3301">
        <f t="shared" ref="H53:H65" si="50">E53+24</f>
        <v>45608</v>
      </c>
      <c r="I53" s="3301">
        <f t="shared" ref="I53:I54" si="51">E53+29</f>
        <v>45613</v>
      </c>
      <c r="J53" s="3247"/>
      <c r="L53" s="838">
        <f>K49+7</f>
        <v>45571</v>
      </c>
      <c r="M53" s="934">
        <f t="shared" ref="M53:M61" si="52">L53+2</f>
        <v>45573</v>
      </c>
      <c r="N53" s="934">
        <f t="shared" ref="N53:N57" si="53">M53-7</f>
        <v>45566</v>
      </c>
      <c r="O53" s="934"/>
      <c r="P53" s="934">
        <f t="shared" ref="P53:P57" si="54">N53</f>
        <v>45566</v>
      </c>
    </row>
    <row r="54" spans="1:16" s="14" customFormat="1" ht="16.5" hidden="1" customHeight="1">
      <c r="A54" s="1833"/>
      <c r="B54" s="727" t="s">
        <v>6026</v>
      </c>
      <c r="C54" s="3306" t="s">
        <v>1573</v>
      </c>
      <c r="D54" s="3304" t="s">
        <v>6027</v>
      </c>
      <c r="E54" s="3248">
        <v>45578</v>
      </c>
      <c r="F54" s="3247"/>
      <c r="G54" s="2733">
        <f t="shared" si="49"/>
        <v>45600</v>
      </c>
      <c r="H54" s="3247">
        <f t="shared" si="50"/>
        <v>45602</v>
      </c>
      <c r="I54" s="3247">
        <f t="shared" si="51"/>
        <v>45607</v>
      </c>
      <c r="J54" s="3247"/>
      <c r="L54" s="838">
        <f t="shared" ref="L54:L61" si="55">L53+7</f>
        <v>45578</v>
      </c>
      <c r="M54" s="934">
        <f t="shared" si="52"/>
        <v>45580</v>
      </c>
      <c r="N54" s="934">
        <f t="shared" si="53"/>
        <v>45573</v>
      </c>
      <c r="O54" s="934"/>
      <c r="P54" s="934">
        <f t="shared" si="54"/>
        <v>45573</v>
      </c>
    </row>
    <row r="55" spans="1:16" s="14" customFormat="1" ht="16.5" hidden="1" customHeight="1">
      <c r="A55" s="1833" t="s">
        <v>6028</v>
      </c>
      <c r="B55" s="727" t="s">
        <v>6029</v>
      </c>
      <c r="C55" s="3297" t="s">
        <v>1850</v>
      </c>
      <c r="D55" s="3298" t="s">
        <v>6030</v>
      </c>
      <c r="E55" s="3299">
        <v>45591</v>
      </c>
      <c r="F55" s="3290">
        <f t="shared" ref="F55:F70" si="56">E55+6</f>
        <v>45597</v>
      </c>
      <c r="G55" s="3290">
        <f t="shared" si="49"/>
        <v>45613</v>
      </c>
      <c r="H55" s="3301">
        <f t="shared" si="50"/>
        <v>45615</v>
      </c>
      <c r="I55" s="3301">
        <f t="shared" ref="I55:I61" si="57">E55+29</f>
        <v>45620</v>
      </c>
      <c r="J55" s="3247"/>
      <c r="L55" s="838">
        <f t="shared" si="55"/>
        <v>45585</v>
      </c>
      <c r="M55" s="934">
        <f t="shared" si="52"/>
        <v>45587</v>
      </c>
      <c r="N55" s="934">
        <f t="shared" si="53"/>
        <v>45580</v>
      </c>
      <c r="O55" s="934"/>
      <c r="P55" s="934">
        <f t="shared" si="54"/>
        <v>45580</v>
      </c>
    </row>
    <row r="56" spans="1:16" s="14" customFormat="1" ht="16.5" hidden="1" customHeight="1">
      <c r="A56" s="1833" t="s">
        <v>6031</v>
      </c>
      <c r="B56" s="727" t="s">
        <v>6032</v>
      </c>
      <c r="C56" s="3297" t="s">
        <v>2556</v>
      </c>
      <c r="D56" s="3298" t="s">
        <v>6033</v>
      </c>
      <c r="E56" s="3299">
        <v>45598</v>
      </c>
      <c r="F56" s="3290">
        <f t="shared" si="56"/>
        <v>45604</v>
      </c>
      <c r="G56" s="3290">
        <f t="shared" si="49"/>
        <v>45620</v>
      </c>
      <c r="H56" s="3301">
        <f t="shared" si="50"/>
        <v>45622</v>
      </c>
      <c r="I56" s="3301">
        <f t="shared" si="57"/>
        <v>45627</v>
      </c>
      <c r="J56" s="3247"/>
      <c r="L56" s="838">
        <f t="shared" si="55"/>
        <v>45592</v>
      </c>
      <c r="M56" s="934">
        <f t="shared" si="52"/>
        <v>45594</v>
      </c>
      <c r="N56" s="934">
        <f t="shared" si="53"/>
        <v>45587</v>
      </c>
      <c r="O56" s="934"/>
      <c r="P56" s="934">
        <f t="shared" si="54"/>
        <v>45587</v>
      </c>
    </row>
    <row r="57" spans="1:16" s="14" customFormat="1" ht="16.5" hidden="1" customHeight="1">
      <c r="A57" s="1833" t="s">
        <v>6034</v>
      </c>
      <c r="B57" s="727" t="s">
        <v>6035</v>
      </c>
      <c r="C57" s="1881" t="s">
        <v>5268</v>
      </c>
      <c r="D57" s="3249" t="s">
        <v>6036</v>
      </c>
      <c r="E57" s="3250">
        <v>45610</v>
      </c>
      <c r="F57" s="3251">
        <f t="shared" si="56"/>
        <v>45616</v>
      </c>
      <c r="G57" s="3251">
        <f t="shared" si="49"/>
        <v>45632</v>
      </c>
      <c r="H57" s="3234">
        <f t="shared" si="50"/>
        <v>45634</v>
      </c>
      <c r="I57" s="3234">
        <f t="shared" si="57"/>
        <v>45639</v>
      </c>
      <c r="J57" s="3247"/>
      <c r="L57" s="838">
        <f t="shared" si="55"/>
        <v>45599</v>
      </c>
      <c r="M57" s="934">
        <f t="shared" si="52"/>
        <v>45601</v>
      </c>
      <c r="N57" s="934">
        <f t="shared" si="53"/>
        <v>45594</v>
      </c>
      <c r="O57" s="934"/>
      <c r="P57" s="934">
        <f t="shared" si="54"/>
        <v>45594</v>
      </c>
    </row>
    <row r="58" spans="1:16" s="14" customFormat="1" ht="16.5" hidden="1" customHeight="1">
      <c r="A58" s="1833"/>
      <c r="B58" s="727" t="s">
        <v>6037</v>
      </c>
      <c r="C58" s="1881" t="s">
        <v>6038</v>
      </c>
      <c r="D58" s="3249" t="s">
        <v>6039</v>
      </c>
      <c r="E58" s="3250">
        <v>45613</v>
      </c>
      <c r="F58" s="2733">
        <f t="shared" si="56"/>
        <v>45619</v>
      </c>
      <c r="G58" s="3251">
        <f t="shared" si="49"/>
        <v>45635</v>
      </c>
      <c r="H58" s="3234">
        <f t="shared" si="50"/>
        <v>45637</v>
      </c>
      <c r="I58" s="3234">
        <f t="shared" si="57"/>
        <v>45642</v>
      </c>
      <c r="J58" s="3247"/>
      <c r="L58" s="838">
        <f t="shared" si="55"/>
        <v>45606</v>
      </c>
      <c r="M58" s="934">
        <f t="shared" si="52"/>
        <v>45608</v>
      </c>
      <c r="N58" s="934">
        <f t="shared" ref="N58:N72" si="58">M58-7</f>
        <v>45601</v>
      </c>
      <c r="O58" s="934"/>
      <c r="P58" s="934">
        <f t="shared" ref="P58:P72" si="59">N58</f>
        <v>45601</v>
      </c>
    </row>
    <row r="59" spans="1:16" s="14" customFormat="1" ht="16.5" hidden="1" customHeight="1">
      <c r="A59" s="1833"/>
      <c r="B59" s="727" t="s">
        <v>6040</v>
      </c>
      <c r="C59" s="1881" t="s">
        <v>3369</v>
      </c>
      <c r="D59" s="3249" t="s">
        <v>6041</v>
      </c>
      <c r="E59" s="3250">
        <v>45622</v>
      </c>
      <c r="F59" s="2733">
        <f t="shared" si="56"/>
        <v>45628</v>
      </c>
      <c r="G59" s="3251">
        <f t="shared" si="49"/>
        <v>45644</v>
      </c>
      <c r="H59" s="3234">
        <f t="shared" si="50"/>
        <v>45646</v>
      </c>
      <c r="I59" s="3234">
        <f t="shared" si="57"/>
        <v>45651</v>
      </c>
      <c r="J59" s="3247"/>
      <c r="L59" s="838">
        <f t="shared" si="55"/>
        <v>45613</v>
      </c>
      <c r="M59" s="934">
        <f t="shared" si="52"/>
        <v>45615</v>
      </c>
      <c r="N59" s="934">
        <f t="shared" si="58"/>
        <v>45608</v>
      </c>
      <c r="O59" s="934"/>
      <c r="P59" s="934">
        <f t="shared" si="59"/>
        <v>45608</v>
      </c>
    </row>
    <row r="60" spans="1:16" s="14" customFormat="1" ht="16.5" hidden="1" customHeight="1">
      <c r="A60" s="1833" t="s">
        <v>6042</v>
      </c>
      <c r="B60" s="727" t="s">
        <v>6043</v>
      </c>
      <c r="C60" s="1881" t="s">
        <v>2547</v>
      </c>
      <c r="D60" s="3249" t="s">
        <v>6044</v>
      </c>
      <c r="E60" s="3250">
        <v>45628</v>
      </c>
      <c r="F60" s="2733">
        <f t="shared" si="56"/>
        <v>45634</v>
      </c>
      <c r="G60" s="3251">
        <f t="shared" si="49"/>
        <v>45650</v>
      </c>
      <c r="H60" s="3234">
        <f t="shared" si="50"/>
        <v>45652</v>
      </c>
      <c r="I60" s="3234">
        <f t="shared" si="57"/>
        <v>45657</v>
      </c>
      <c r="J60" s="3247"/>
      <c r="L60" s="838">
        <f>L59+7</f>
        <v>45620</v>
      </c>
      <c r="M60" s="934">
        <f t="shared" si="52"/>
        <v>45622</v>
      </c>
      <c r="N60" s="934">
        <f t="shared" si="58"/>
        <v>45615</v>
      </c>
      <c r="O60" s="934"/>
      <c r="P60" s="934">
        <f t="shared" si="59"/>
        <v>45615</v>
      </c>
    </row>
    <row r="61" spans="1:16" s="14" customFormat="1" ht="16.5" hidden="1" customHeight="1">
      <c r="A61" s="1833" t="s">
        <v>6045</v>
      </c>
      <c r="B61" s="727" t="s">
        <v>6046</v>
      </c>
      <c r="C61" s="3297" t="s">
        <v>4270</v>
      </c>
      <c r="D61" s="3298" t="s">
        <v>6047</v>
      </c>
      <c r="E61" s="3299">
        <v>45634</v>
      </c>
      <c r="F61" s="3290">
        <f t="shared" si="56"/>
        <v>45640</v>
      </c>
      <c r="G61" s="3290">
        <f t="shared" si="49"/>
        <v>45656</v>
      </c>
      <c r="H61" s="3301">
        <f t="shared" si="50"/>
        <v>45658</v>
      </c>
      <c r="I61" s="3301">
        <f t="shared" si="57"/>
        <v>45663</v>
      </c>
      <c r="J61" s="3247"/>
      <c r="L61" s="838">
        <f t="shared" si="55"/>
        <v>45627</v>
      </c>
      <c r="M61" s="934">
        <f t="shared" si="52"/>
        <v>45629</v>
      </c>
      <c r="N61" s="934">
        <f t="shared" si="58"/>
        <v>45622</v>
      </c>
      <c r="O61" s="934"/>
      <c r="P61" s="934">
        <f t="shared" si="59"/>
        <v>45622</v>
      </c>
    </row>
    <row r="62" spans="1:16" s="14" customFormat="1" ht="16.5" hidden="1" customHeight="1">
      <c r="A62" s="1833" t="s">
        <v>6048</v>
      </c>
      <c r="B62" s="727" t="s">
        <v>6049</v>
      </c>
      <c r="C62" s="3297" t="s">
        <v>1801</v>
      </c>
      <c r="D62" s="3298" t="s">
        <v>6050</v>
      </c>
      <c r="E62" s="3299">
        <v>45640</v>
      </c>
      <c r="F62" s="3290">
        <f t="shared" si="56"/>
        <v>45646</v>
      </c>
      <c r="G62" s="3290">
        <f t="shared" si="49"/>
        <v>45662</v>
      </c>
      <c r="H62" s="3301">
        <f t="shared" si="50"/>
        <v>45664</v>
      </c>
      <c r="I62" s="3301">
        <f t="shared" ref="I62:I66" si="60">E62+29</f>
        <v>45669</v>
      </c>
      <c r="J62" s="3247"/>
      <c r="L62" s="838">
        <f t="shared" ref="L62:L72" si="61">L61+7</f>
        <v>45634</v>
      </c>
      <c r="M62" s="934">
        <f>L62+2</f>
        <v>45636</v>
      </c>
      <c r="N62" s="934">
        <f t="shared" si="58"/>
        <v>45629</v>
      </c>
      <c r="O62" s="934"/>
      <c r="P62" s="934">
        <f t="shared" si="59"/>
        <v>45629</v>
      </c>
    </row>
    <row r="63" spans="1:16" s="14" customFormat="1" ht="16.5" hidden="1" customHeight="1">
      <c r="A63" s="1833"/>
      <c r="B63" s="727" t="s">
        <v>6051</v>
      </c>
      <c r="C63" s="3297" t="s">
        <v>2455</v>
      </c>
      <c r="D63" s="3298" t="s">
        <v>6052</v>
      </c>
      <c r="E63" s="3299">
        <v>45651</v>
      </c>
      <c r="F63" s="3290">
        <f t="shared" si="56"/>
        <v>45657</v>
      </c>
      <c r="G63" s="3290">
        <f t="shared" si="49"/>
        <v>45673</v>
      </c>
      <c r="H63" s="3301">
        <f t="shared" si="50"/>
        <v>45675</v>
      </c>
      <c r="I63" s="3301">
        <f t="shared" si="60"/>
        <v>45680</v>
      </c>
      <c r="J63" s="3247"/>
      <c r="L63" s="838">
        <f t="shared" si="61"/>
        <v>45641</v>
      </c>
      <c r="M63" s="934">
        <f>L63+2</f>
        <v>45643</v>
      </c>
      <c r="N63" s="934">
        <f t="shared" si="58"/>
        <v>45636</v>
      </c>
      <c r="O63" s="934"/>
      <c r="P63" s="934">
        <f t="shared" si="59"/>
        <v>45636</v>
      </c>
    </row>
    <row r="64" spans="1:16" s="14" customFormat="1" ht="16.5" hidden="1" customHeight="1">
      <c r="A64" s="1833"/>
      <c r="B64" s="727" t="s">
        <v>6053</v>
      </c>
      <c r="C64" s="3297" t="s">
        <v>2879</v>
      </c>
      <c r="D64" s="3298" t="s">
        <v>6054</v>
      </c>
      <c r="E64" s="3299">
        <v>45654</v>
      </c>
      <c r="F64" s="3290">
        <f t="shared" si="56"/>
        <v>45660</v>
      </c>
      <c r="G64" s="3290">
        <f t="shared" si="49"/>
        <v>45676</v>
      </c>
      <c r="H64" s="3301">
        <f t="shared" si="50"/>
        <v>45678</v>
      </c>
      <c r="I64" s="3301">
        <f t="shared" si="60"/>
        <v>45683</v>
      </c>
      <c r="J64" s="3247"/>
      <c r="L64" s="838">
        <f t="shared" si="61"/>
        <v>45648</v>
      </c>
      <c r="M64" s="934">
        <f>L64+2</f>
        <v>45650</v>
      </c>
      <c r="N64" s="934">
        <f t="shared" si="58"/>
        <v>45643</v>
      </c>
      <c r="O64" s="934"/>
      <c r="P64" s="934">
        <f t="shared" si="59"/>
        <v>45643</v>
      </c>
    </row>
    <row r="65" spans="1:18" s="14" customFormat="1" ht="16.5" hidden="1" customHeight="1">
      <c r="A65" s="1833" t="s">
        <v>6055</v>
      </c>
      <c r="B65" s="727" t="s">
        <v>6056</v>
      </c>
      <c r="C65" s="3297" t="s">
        <v>2550</v>
      </c>
      <c r="D65" s="3298" t="s">
        <v>6057</v>
      </c>
      <c r="E65" s="3299">
        <v>45302</v>
      </c>
      <c r="F65" s="3290">
        <f t="shared" si="56"/>
        <v>45308</v>
      </c>
      <c r="G65" s="3290">
        <f t="shared" si="49"/>
        <v>45324</v>
      </c>
      <c r="H65" s="3301">
        <f t="shared" si="50"/>
        <v>45326</v>
      </c>
      <c r="I65" s="3301">
        <f t="shared" si="60"/>
        <v>45331</v>
      </c>
      <c r="J65" s="3247"/>
      <c r="L65" s="838">
        <f t="shared" si="61"/>
        <v>45655</v>
      </c>
      <c r="M65" s="934">
        <f>L65+2</f>
        <v>45657</v>
      </c>
      <c r="N65" s="934">
        <f t="shared" si="58"/>
        <v>45650</v>
      </c>
      <c r="O65" s="934"/>
      <c r="P65" s="934">
        <f t="shared" si="59"/>
        <v>45650</v>
      </c>
    </row>
    <row r="66" spans="1:18" s="14" customFormat="1" ht="16.5" hidden="1" customHeight="1">
      <c r="A66" s="1833"/>
      <c r="B66" s="727" t="s">
        <v>6058</v>
      </c>
      <c r="C66" s="817" t="s">
        <v>3186</v>
      </c>
      <c r="D66" s="3196" t="s">
        <v>6059</v>
      </c>
      <c r="E66" s="3199">
        <v>45299</v>
      </c>
      <c r="F66" s="2733">
        <f t="shared" si="56"/>
        <v>45305</v>
      </c>
      <c r="G66" s="2728">
        <f t="shared" si="49"/>
        <v>45321</v>
      </c>
      <c r="H66" s="3198" t="b">
        <f>C67=E66+24</f>
        <v>0</v>
      </c>
      <c r="I66" s="3198">
        <f t="shared" si="60"/>
        <v>45328</v>
      </c>
      <c r="J66" s="3247"/>
      <c r="L66" s="838">
        <f t="shared" si="61"/>
        <v>45662</v>
      </c>
      <c r="M66" s="934">
        <f>L66+2</f>
        <v>45664</v>
      </c>
      <c r="N66" s="934">
        <f t="shared" si="58"/>
        <v>45657</v>
      </c>
      <c r="O66" s="934"/>
      <c r="P66" s="934">
        <f t="shared" si="59"/>
        <v>45657</v>
      </c>
    </row>
    <row r="67" spans="1:18" s="14" customFormat="1" ht="16.5" hidden="1" customHeight="1">
      <c r="A67" s="1833" t="s">
        <v>6060</v>
      </c>
      <c r="B67" s="727" t="s">
        <v>6061</v>
      </c>
      <c r="C67" s="817" t="s">
        <v>6062</v>
      </c>
      <c r="D67" s="3196" t="s">
        <v>6063</v>
      </c>
      <c r="E67" s="3199">
        <v>45679</v>
      </c>
      <c r="F67" s="2733">
        <f t="shared" si="56"/>
        <v>45685</v>
      </c>
      <c r="G67" s="2728">
        <f t="shared" si="49"/>
        <v>45701</v>
      </c>
      <c r="H67" s="3198">
        <f>E67+24</f>
        <v>45703</v>
      </c>
      <c r="I67" s="3198">
        <f t="shared" ref="I67:J72" si="62">E67+29</f>
        <v>45708</v>
      </c>
      <c r="J67" s="3247"/>
      <c r="L67" s="838">
        <f t="shared" si="61"/>
        <v>45669</v>
      </c>
      <c r="M67" s="934">
        <f t="shared" ref="M67:M72" si="63">L67+2</f>
        <v>45671</v>
      </c>
      <c r="N67" s="934">
        <f t="shared" si="58"/>
        <v>45664</v>
      </c>
      <c r="O67" s="934"/>
      <c r="P67" s="934">
        <f t="shared" si="59"/>
        <v>45664</v>
      </c>
    </row>
    <row r="68" spans="1:18" s="14" customFormat="1" ht="16.5" hidden="1" customHeight="1">
      <c r="A68" s="1833"/>
      <c r="B68" s="727" t="s">
        <v>6064</v>
      </c>
      <c r="C68" s="817" t="s">
        <v>2480</v>
      </c>
      <c r="D68" s="3196" t="s">
        <v>6065</v>
      </c>
      <c r="E68" s="3199">
        <v>45689</v>
      </c>
      <c r="F68" s="2733">
        <f t="shared" si="56"/>
        <v>45695</v>
      </c>
      <c r="G68" s="2728">
        <f t="shared" si="49"/>
        <v>45711</v>
      </c>
      <c r="H68" s="3198">
        <f>E68+24</f>
        <v>45713</v>
      </c>
      <c r="I68" s="3198">
        <f t="shared" si="62"/>
        <v>45718</v>
      </c>
      <c r="J68" s="3247"/>
      <c r="L68" s="838">
        <f t="shared" si="61"/>
        <v>45676</v>
      </c>
      <c r="M68" s="934">
        <f t="shared" si="63"/>
        <v>45678</v>
      </c>
      <c r="N68" s="934">
        <f t="shared" si="58"/>
        <v>45671</v>
      </c>
      <c r="O68" s="934"/>
      <c r="P68" s="934">
        <f t="shared" si="59"/>
        <v>45671</v>
      </c>
    </row>
    <row r="69" spans="1:18" s="14" customFormat="1" ht="15.75" hidden="1" customHeight="1">
      <c r="A69" s="1833" t="s">
        <v>6066</v>
      </c>
      <c r="B69" s="727" t="s">
        <v>6067</v>
      </c>
      <c r="C69" s="1881" t="s">
        <v>3667</v>
      </c>
      <c r="D69" s="3196" t="s">
        <v>6068</v>
      </c>
      <c r="E69" s="3199">
        <v>45693</v>
      </c>
      <c r="F69" s="2733">
        <f t="shared" si="56"/>
        <v>45699</v>
      </c>
      <c r="G69" s="2728">
        <f t="shared" si="49"/>
        <v>45715</v>
      </c>
      <c r="H69" s="3198">
        <f>E69+24</f>
        <v>45717</v>
      </c>
      <c r="I69" s="3198">
        <f t="shared" si="62"/>
        <v>45722</v>
      </c>
      <c r="J69" s="3247"/>
      <c r="L69" s="838">
        <f t="shared" si="61"/>
        <v>45683</v>
      </c>
      <c r="M69" s="934">
        <f t="shared" si="63"/>
        <v>45685</v>
      </c>
      <c r="N69" s="934">
        <f t="shared" si="58"/>
        <v>45678</v>
      </c>
      <c r="O69" s="934"/>
      <c r="P69" s="934">
        <f t="shared" si="59"/>
        <v>45678</v>
      </c>
    </row>
    <row r="70" spans="1:18" s="14" customFormat="1" ht="16.5" hidden="1" customHeight="1">
      <c r="A70" s="1833" t="s">
        <v>6028</v>
      </c>
      <c r="B70" s="727" t="s">
        <v>6069</v>
      </c>
      <c r="C70" s="3297" t="s">
        <v>6070</v>
      </c>
      <c r="D70" s="3298" t="s">
        <v>6071</v>
      </c>
      <c r="E70" s="3299">
        <v>45696</v>
      </c>
      <c r="F70" s="3290">
        <f t="shared" si="56"/>
        <v>45702</v>
      </c>
      <c r="G70" s="3290">
        <f t="shared" si="49"/>
        <v>45718</v>
      </c>
      <c r="H70" s="3301">
        <f>E70+24</f>
        <v>45720</v>
      </c>
      <c r="I70" s="3301">
        <f t="shared" si="62"/>
        <v>45725</v>
      </c>
      <c r="J70" s="3247"/>
      <c r="L70" s="838">
        <f t="shared" si="61"/>
        <v>45690</v>
      </c>
      <c r="M70" s="934">
        <f t="shared" si="63"/>
        <v>45692</v>
      </c>
      <c r="N70" s="934">
        <f t="shared" si="58"/>
        <v>45685</v>
      </c>
      <c r="O70" s="934"/>
      <c r="P70" s="934">
        <f t="shared" si="59"/>
        <v>45685</v>
      </c>
    </row>
    <row r="71" spans="1:18" s="14" customFormat="1" ht="16.5" hidden="1" customHeight="1">
      <c r="A71" s="1833"/>
      <c r="B71" s="2193" t="s">
        <v>6072</v>
      </c>
      <c r="C71" s="3297" t="s">
        <v>2327</v>
      </c>
      <c r="D71" s="3298" t="s">
        <v>6073</v>
      </c>
      <c r="E71" s="3299">
        <v>45707</v>
      </c>
      <c r="F71" s="3290">
        <f t="shared" ref="F71:F72" si="64">E71+6</f>
        <v>45713</v>
      </c>
      <c r="G71" s="3290">
        <f t="shared" ref="G71:G72" si="65">E71+22</f>
        <v>45729</v>
      </c>
      <c r="H71" s="3301">
        <f t="shared" ref="H71:H72" si="66">E71+24</f>
        <v>45731</v>
      </c>
      <c r="I71" s="3301">
        <f t="shared" si="62"/>
        <v>45736</v>
      </c>
      <c r="J71" s="3247"/>
      <c r="L71" s="838">
        <f>L70+7</f>
        <v>45697</v>
      </c>
      <c r="M71" s="934">
        <f t="shared" si="63"/>
        <v>45699</v>
      </c>
      <c r="N71" s="934">
        <f t="shared" si="58"/>
        <v>45692</v>
      </c>
      <c r="O71" s="934"/>
      <c r="P71" s="934">
        <f t="shared" si="59"/>
        <v>45692</v>
      </c>
    </row>
    <row r="72" spans="1:18" s="14" customFormat="1" ht="16.5" hidden="1" customHeight="1">
      <c r="A72" s="1833"/>
      <c r="B72" s="2193" t="s">
        <v>6074</v>
      </c>
      <c r="C72" s="3303" t="s">
        <v>1573</v>
      </c>
      <c r="D72" s="3304" t="s">
        <v>6075</v>
      </c>
      <c r="E72" s="3252">
        <v>45704</v>
      </c>
      <c r="F72" s="2733">
        <f t="shared" si="64"/>
        <v>45710</v>
      </c>
      <c r="G72" s="2733">
        <f t="shared" si="65"/>
        <v>45726</v>
      </c>
      <c r="H72" s="3247">
        <f t="shared" si="66"/>
        <v>45728</v>
      </c>
      <c r="I72" s="3247">
        <f t="shared" si="62"/>
        <v>45733</v>
      </c>
      <c r="J72" s="3247">
        <f t="shared" si="62"/>
        <v>45739</v>
      </c>
      <c r="L72" s="838">
        <f t="shared" si="61"/>
        <v>45704</v>
      </c>
      <c r="M72" s="934">
        <f t="shared" si="63"/>
        <v>45706</v>
      </c>
      <c r="N72" s="934">
        <f t="shared" si="58"/>
        <v>45699</v>
      </c>
      <c r="O72" s="934"/>
      <c r="P72" s="934">
        <f t="shared" si="59"/>
        <v>45699</v>
      </c>
    </row>
    <row r="73" spans="1:18" s="14" customFormat="1" ht="16.5" hidden="1" customHeight="1">
      <c r="A73" s="1833" t="s">
        <v>6076</v>
      </c>
      <c r="B73" s="727" t="s">
        <v>6077</v>
      </c>
      <c r="C73" s="3302" t="s">
        <v>1950</v>
      </c>
      <c r="D73" s="3298" t="s">
        <v>6078</v>
      </c>
      <c r="E73" s="3299">
        <v>45721</v>
      </c>
      <c r="F73" s="3290">
        <f t="shared" ref="F73:F78" si="67">E73+6</f>
        <v>45727</v>
      </c>
      <c r="G73" s="3290">
        <f>E73+27</f>
        <v>45748</v>
      </c>
      <c r="H73" s="3301">
        <f>E73+30</f>
        <v>45751</v>
      </c>
      <c r="I73" s="3301">
        <f>E73+34</f>
        <v>45755</v>
      </c>
      <c r="J73" s="3247"/>
      <c r="L73" s="838">
        <f t="shared" ref="L73:L78" si="68">L72+7</f>
        <v>45711</v>
      </c>
      <c r="M73" s="934">
        <f t="shared" ref="M73:M78" si="69">L73+2</f>
        <v>45713</v>
      </c>
      <c r="N73" s="934">
        <f t="shared" ref="N73:N78" si="70">M73-7</f>
        <v>45706</v>
      </c>
      <c r="O73" s="934"/>
      <c r="P73" s="934">
        <f t="shared" ref="P73:P78" si="71">N73</f>
        <v>45706</v>
      </c>
    </row>
    <row r="74" spans="1:18" s="14" customFormat="1" ht="16.5" hidden="1" customHeight="1">
      <c r="A74" s="1833" t="s">
        <v>6079</v>
      </c>
      <c r="B74" s="727" t="s">
        <v>6080</v>
      </c>
      <c r="C74" s="817" t="s">
        <v>2833</v>
      </c>
      <c r="D74" s="3196" t="s">
        <v>6081</v>
      </c>
      <c r="E74" s="3199">
        <v>45724</v>
      </c>
      <c r="F74" s="2733">
        <f t="shared" si="67"/>
        <v>45730</v>
      </c>
      <c r="G74" s="2728">
        <f t="shared" ref="G74:G78" si="72">E74+27</f>
        <v>45751</v>
      </c>
      <c r="H74" s="3198">
        <f t="shared" ref="H74:H78" si="73">E74+30</f>
        <v>45754</v>
      </c>
      <c r="I74" s="3198">
        <f t="shared" ref="I74:I78" si="74">E74+34</f>
        <v>45758</v>
      </c>
      <c r="J74" s="3247"/>
      <c r="L74" s="838">
        <f t="shared" si="68"/>
        <v>45718</v>
      </c>
      <c r="M74" s="934">
        <f t="shared" si="69"/>
        <v>45720</v>
      </c>
      <c r="N74" s="934">
        <f t="shared" si="70"/>
        <v>45713</v>
      </c>
      <c r="O74" s="934"/>
      <c r="P74" s="934">
        <f t="shared" si="71"/>
        <v>45713</v>
      </c>
    </row>
    <row r="75" spans="1:18" s="14" customFormat="1" ht="16.5" hidden="1" customHeight="1">
      <c r="A75" s="1833" t="s">
        <v>6082</v>
      </c>
      <c r="B75" s="727" t="s">
        <v>6083</v>
      </c>
      <c r="C75" s="817" t="s">
        <v>6084</v>
      </c>
      <c r="D75" s="3196" t="s">
        <v>6085</v>
      </c>
      <c r="E75" s="3199">
        <v>45740</v>
      </c>
      <c r="F75" s="2733">
        <f t="shared" si="67"/>
        <v>45746</v>
      </c>
      <c r="G75" s="2728">
        <f t="shared" si="72"/>
        <v>45767</v>
      </c>
      <c r="H75" s="3198">
        <f t="shared" si="73"/>
        <v>45770</v>
      </c>
      <c r="I75" s="3198">
        <f>E75+34</f>
        <v>45774</v>
      </c>
      <c r="J75" s="3234">
        <f>E75+38</f>
        <v>45778</v>
      </c>
      <c r="L75" s="2229">
        <v>45734</v>
      </c>
      <c r="M75" s="2230">
        <f t="shared" si="69"/>
        <v>45736</v>
      </c>
      <c r="N75" s="934">
        <f t="shared" si="70"/>
        <v>45729</v>
      </c>
      <c r="O75" s="934"/>
      <c r="P75" s="934">
        <f t="shared" si="71"/>
        <v>45729</v>
      </c>
      <c r="Q75" s="2234" t="s">
        <v>6086</v>
      </c>
      <c r="R75" s="2235"/>
    </row>
    <row r="76" spans="1:18" s="14" customFormat="1" ht="16.5" hidden="1" customHeight="1">
      <c r="A76" s="1833"/>
      <c r="B76" s="727" t="s">
        <v>6087</v>
      </c>
      <c r="C76" s="817" t="s">
        <v>6088</v>
      </c>
      <c r="D76" s="3196" t="s">
        <v>6089</v>
      </c>
      <c r="E76" s="3199">
        <v>45747</v>
      </c>
      <c r="F76" s="2733">
        <f t="shared" si="67"/>
        <v>45753</v>
      </c>
      <c r="G76" s="3251">
        <f t="shared" si="72"/>
        <v>45774</v>
      </c>
      <c r="H76" s="3234">
        <f t="shared" si="73"/>
        <v>45777</v>
      </c>
      <c r="I76" s="3234">
        <f t="shared" si="74"/>
        <v>45781</v>
      </c>
      <c r="J76" s="3234">
        <f t="shared" ref="J76:J78" si="75">E76+38</f>
        <v>45785</v>
      </c>
      <c r="L76" s="2229">
        <f t="shared" si="68"/>
        <v>45741</v>
      </c>
      <c r="M76" s="2230">
        <f t="shared" si="69"/>
        <v>45743</v>
      </c>
      <c r="N76" s="934">
        <f t="shared" si="70"/>
        <v>45736</v>
      </c>
      <c r="O76" s="934"/>
      <c r="P76" s="934">
        <f t="shared" si="71"/>
        <v>45736</v>
      </c>
      <c r="Q76" s="2234" t="s">
        <v>6086</v>
      </c>
      <c r="R76" s="2235"/>
    </row>
    <row r="77" spans="1:18" s="14" customFormat="1" ht="16.5" hidden="1" customHeight="1">
      <c r="A77" s="1833" t="s">
        <v>3344</v>
      </c>
      <c r="B77" s="727" t="s">
        <v>6090</v>
      </c>
      <c r="C77" s="3297" t="s">
        <v>6091</v>
      </c>
      <c r="D77" s="3298" t="s">
        <v>6092</v>
      </c>
      <c r="E77" s="3299">
        <v>45752</v>
      </c>
      <c r="F77" s="3290">
        <f t="shared" si="67"/>
        <v>45758</v>
      </c>
      <c r="G77" s="3290">
        <f t="shared" si="72"/>
        <v>45779</v>
      </c>
      <c r="H77" s="3301">
        <f t="shared" si="73"/>
        <v>45782</v>
      </c>
      <c r="I77" s="3301">
        <f t="shared" si="74"/>
        <v>45786</v>
      </c>
      <c r="J77" s="3301">
        <f t="shared" si="75"/>
        <v>45790</v>
      </c>
      <c r="L77" s="2229">
        <f t="shared" si="68"/>
        <v>45748</v>
      </c>
      <c r="M77" s="2230">
        <f t="shared" si="69"/>
        <v>45750</v>
      </c>
      <c r="N77" s="934">
        <f t="shared" si="70"/>
        <v>45743</v>
      </c>
      <c r="O77" s="934"/>
      <c r="P77" s="934">
        <f t="shared" si="71"/>
        <v>45743</v>
      </c>
      <c r="Q77" s="2234" t="s">
        <v>6086</v>
      </c>
      <c r="R77" s="2235"/>
    </row>
    <row r="78" spans="1:18" s="14" customFormat="1" ht="16.5" hidden="1" customHeight="1">
      <c r="A78" s="1833" t="s">
        <v>6093</v>
      </c>
      <c r="B78" s="727" t="s">
        <v>6094</v>
      </c>
      <c r="C78" s="3297" t="s">
        <v>3340</v>
      </c>
      <c r="D78" s="3298" t="s">
        <v>6095</v>
      </c>
      <c r="E78" s="3299">
        <v>45763</v>
      </c>
      <c r="F78" s="3290">
        <f t="shared" si="67"/>
        <v>45769</v>
      </c>
      <c r="G78" s="3290">
        <f t="shared" si="72"/>
        <v>45790</v>
      </c>
      <c r="H78" s="3301">
        <f t="shared" si="73"/>
        <v>45793</v>
      </c>
      <c r="I78" s="3301">
        <f t="shared" si="74"/>
        <v>45797</v>
      </c>
      <c r="J78" s="3301">
        <f t="shared" si="75"/>
        <v>45801</v>
      </c>
      <c r="L78" s="2229">
        <f t="shared" si="68"/>
        <v>45755</v>
      </c>
      <c r="M78" s="2230">
        <f t="shared" si="69"/>
        <v>45757</v>
      </c>
      <c r="N78" s="934">
        <f t="shared" si="70"/>
        <v>45750</v>
      </c>
      <c r="O78" s="934"/>
      <c r="P78" s="934">
        <f t="shared" si="71"/>
        <v>45750</v>
      </c>
      <c r="Q78" s="2234" t="s">
        <v>6086</v>
      </c>
      <c r="R78" s="2235"/>
    </row>
    <row r="79" spans="1:18" s="14" customFormat="1" ht="16.5" hidden="1" customHeight="1">
      <c r="A79" s="1833"/>
      <c r="B79" s="727"/>
      <c r="C79" s="1034"/>
      <c r="D79" s="3244"/>
      <c r="E79" s="3245"/>
      <c r="F79" s="3246"/>
      <c r="G79" s="3246"/>
      <c r="H79" s="3235"/>
      <c r="I79" s="3235"/>
      <c r="J79" s="3235"/>
      <c r="L79" s="838"/>
      <c r="M79" s="934"/>
      <c r="N79" s="934"/>
      <c r="O79" s="934"/>
      <c r="P79" s="934"/>
      <c r="Q79" s="2263"/>
    </row>
    <row r="80" spans="1:18" s="14" customFormat="1" ht="16.5" hidden="1" customHeight="1">
      <c r="A80" s="1833"/>
      <c r="B80" s="727"/>
      <c r="C80" s="1034"/>
      <c r="D80" s="3244"/>
      <c r="E80" s="3245"/>
      <c r="F80" s="3246"/>
      <c r="G80" s="3246"/>
      <c r="H80" s="3235"/>
      <c r="I80" s="3235"/>
      <c r="J80" s="3235"/>
      <c r="L80" s="838"/>
      <c r="M80" s="934"/>
      <c r="N80" s="934"/>
      <c r="O80" s="934"/>
      <c r="P80" s="934"/>
      <c r="Q80" s="2263"/>
    </row>
    <row r="81" spans="1:18" s="14" customFormat="1" ht="34.5" hidden="1" customHeight="1">
      <c r="A81" s="1833"/>
      <c r="B81" s="727"/>
      <c r="C81" s="454" t="s">
        <v>5206</v>
      </c>
      <c r="D81" s="3195"/>
      <c r="E81" s="1014" t="s">
        <v>100</v>
      </c>
      <c r="F81" s="1014" t="s">
        <v>186</v>
      </c>
      <c r="G81" s="1014" t="s">
        <v>525</v>
      </c>
      <c r="H81" s="2299" t="s">
        <v>205</v>
      </c>
      <c r="I81" s="1014" t="s">
        <v>135</v>
      </c>
      <c r="J81" s="1014" t="s">
        <v>561</v>
      </c>
      <c r="L81" s="838"/>
      <c r="M81" s="934"/>
      <c r="N81" s="934"/>
      <c r="O81" s="934"/>
      <c r="P81" s="934"/>
      <c r="Q81" s="2263"/>
    </row>
    <row r="82" spans="1:18" s="14" customFormat="1" ht="26.25" hidden="1" customHeight="1">
      <c r="A82" s="1833"/>
      <c r="B82" s="727"/>
      <c r="C82" s="2433" t="s">
        <v>6096</v>
      </c>
      <c r="D82" s="2301" t="s">
        <v>2149</v>
      </c>
      <c r="E82" s="514" t="s">
        <v>210</v>
      </c>
      <c r="F82" s="850" t="s">
        <v>4544</v>
      </c>
      <c r="G82" s="1876" t="s">
        <v>4507</v>
      </c>
      <c r="H82" s="1876" t="s">
        <v>3163</v>
      </c>
      <c r="I82" s="1876" t="s">
        <v>3213</v>
      </c>
      <c r="J82" s="1876" t="s">
        <v>3335</v>
      </c>
      <c r="L82" s="2652" t="s">
        <v>4377</v>
      </c>
      <c r="M82" s="2652" t="s">
        <v>4021</v>
      </c>
    </row>
    <row r="83" spans="1:18" s="14" customFormat="1" ht="38.25" hidden="1">
      <c r="A83" s="1833"/>
      <c r="B83" s="727" t="s">
        <v>6097</v>
      </c>
      <c r="C83" s="3297" t="s">
        <v>2292</v>
      </c>
      <c r="D83" s="3298" t="s">
        <v>6098</v>
      </c>
      <c r="E83" s="3299">
        <v>45770</v>
      </c>
      <c r="F83" s="3300" t="s">
        <v>6099</v>
      </c>
      <c r="G83" s="3290">
        <f>E83+27</f>
        <v>45797</v>
      </c>
      <c r="H83" s="3301">
        <f>E83+30</f>
        <v>45800</v>
      </c>
      <c r="I83" s="3301">
        <f>E83+34</f>
        <v>45804</v>
      </c>
      <c r="J83" s="3301">
        <f>E83+38</f>
        <v>45808</v>
      </c>
      <c r="L83" s="2588">
        <f>L78+7</f>
        <v>45762</v>
      </c>
      <c r="M83" s="2589">
        <f>L83+2</f>
        <v>45764</v>
      </c>
      <c r="N83" s="2234" t="s">
        <v>6086</v>
      </c>
      <c r="O83" s="2234"/>
      <c r="P83" s="2234"/>
      <c r="Q83" s="2234"/>
      <c r="R83" s="2235"/>
    </row>
    <row r="84" spans="1:18" s="14" customFormat="1" ht="38.25" hidden="1">
      <c r="A84" s="1833" t="s">
        <v>6100</v>
      </c>
      <c r="B84" s="727" t="s">
        <v>6101</v>
      </c>
      <c r="C84" s="3297" t="s">
        <v>1924</v>
      </c>
      <c r="D84" s="3298" t="s">
        <v>6102</v>
      </c>
      <c r="E84" s="3299">
        <v>45773</v>
      </c>
      <c r="F84" s="3300" t="s">
        <v>6103</v>
      </c>
      <c r="G84" s="3290">
        <f>E84+27</f>
        <v>45800</v>
      </c>
      <c r="H84" s="3301">
        <f>E84+30</f>
        <v>45803</v>
      </c>
      <c r="I84" s="3301">
        <f>E84+34</f>
        <v>45807</v>
      </c>
      <c r="J84" s="3301">
        <f>E84+38</f>
        <v>45811</v>
      </c>
      <c r="L84" s="708">
        <f>L83+7</f>
        <v>45769</v>
      </c>
      <c r="M84" s="114">
        <f>L84+2</f>
        <v>45771</v>
      </c>
      <c r="N84" s="2263"/>
      <c r="O84" s="2263"/>
      <c r="P84" s="2263"/>
      <c r="Q84" s="2263"/>
    </row>
    <row r="85" spans="1:18" s="14" customFormat="1" ht="16.5" hidden="1" customHeight="1">
      <c r="A85" s="1833"/>
      <c r="B85" s="727" t="s">
        <v>6104</v>
      </c>
      <c r="C85" s="817" t="s">
        <v>2237</v>
      </c>
      <c r="D85" s="3196" t="s">
        <v>6105</v>
      </c>
      <c r="E85" s="3199">
        <v>45782</v>
      </c>
      <c r="F85" s="2733">
        <f>E85+7</f>
        <v>45789</v>
      </c>
      <c r="G85" s="3251">
        <f>E85+27</f>
        <v>45809</v>
      </c>
      <c r="H85" s="3234">
        <f>E85+30</f>
        <v>45812</v>
      </c>
      <c r="I85" s="3234">
        <f>E85+34</f>
        <v>45816</v>
      </c>
      <c r="J85" s="3234">
        <f>E85+38</f>
        <v>45820</v>
      </c>
      <c r="L85" s="708">
        <f>L84+7</f>
        <v>45776</v>
      </c>
      <c r="M85" s="114">
        <f>L85+2</f>
        <v>45778</v>
      </c>
      <c r="N85" s="2263"/>
      <c r="O85" s="2263"/>
      <c r="P85" s="2263"/>
      <c r="Q85" s="2263"/>
    </row>
    <row r="86" spans="1:18" s="14" customFormat="1" ht="16.5" hidden="1" customHeight="1">
      <c r="A86" s="1833" t="s">
        <v>6106</v>
      </c>
      <c r="B86" s="727" t="s">
        <v>6107</v>
      </c>
      <c r="C86" s="2205" t="s">
        <v>6108</v>
      </c>
      <c r="D86" s="3253" t="s">
        <v>6109</v>
      </c>
      <c r="E86" s="3254">
        <v>45791</v>
      </c>
      <c r="F86" s="2733">
        <f t="shared" ref="F86:F91" si="76">E86+7</f>
        <v>45798</v>
      </c>
      <c r="G86" s="3232">
        <f t="shared" ref="G86:G91" si="77">E86+27</f>
        <v>45818</v>
      </c>
      <c r="H86" s="3255">
        <f t="shared" ref="H86:H91" si="78">E86+30</f>
        <v>45821</v>
      </c>
      <c r="I86" s="3233">
        <f t="shared" ref="I86:I91" si="79">E86+34</f>
        <v>45825</v>
      </c>
      <c r="J86" s="3256">
        <f t="shared" ref="J86:J91" si="80">E86+38</f>
        <v>45829</v>
      </c>
      <c r="L86" s="708">
        <f t="shared" ref="L86:L91" si="81">L85+7</f>
        <v>45783</v>
      </c>
      <c r="M86" s="114">
        <f t="shared" ref="M86:M91" si="82">L86+2</f>
        <v>45785</v>
      </c>
      <c r="N86" s="2263"/>
      <c r="O86" s="2263"/>
      <c r="P86" s="2263"/>
      <c r="Q86" s="2263"/>
    </row>
    <row r="87" spans="1:18" s="14" customFormat="1" ht="16.5" hidden="1" customHeight="1">
      <c r="A87" s="1833"/>
      <c r="B87" s="727" t="s">
        <v>6110</v>
      </c>
      <c r="C87" s="2318" t="s">
        <v>1573</v>
      </c>
      <c r="D87" s="3257" t="s">
        <v>6111</v>
      </c>
      <c r="E87" s="3258" t="s">
        <v>6112</v>
      </c>
      <c r="F87" s="2733" t="e">
        <f t="shared" si="76"/>
        <v>#VALUE!</v>
      </c>
      <c r="G87" s="2822" t="e">
        <f t="shared" si="77"/>
        <v>#VALUE!</v>
      </c>
      <c r="H87" s="2826" t="e">
        <f t="shared" si="78"/>
        <v>#VALUE!</v>
      </c>
      <c r="I87" s="2827" t="e">
        <f t="shared" si="79"/>
        <v>#VALUE!</v>
      </c>
      <c r="J87" s="2828" t="e">
        <f t="shared" si="80"/>
        <v>#VALUE!</v>
      </c>
      <c r="L87" s="708">
        <f t="shared" si="81"/>
        <v>45790</v>
      </c>
      <c r="M87" s="114">
        <f t="shared" si="82"/>
        <v>45792</v>
      </c>
      <c r="N87" s="2263"/>
      <c r="O87" s="2263"/>
      <c r="P87" s="2263"/>
      <c r="Q87" s="2263"/>
    </row>
    <row r="88" spans="1:18" s="14" customFormat="1" ht="16.5" hidden="1" customHeight="1">
      <c r="A88" s="1833"/>
      <c r="B88" s="727" t="s">
        <v>6113</v>
      </c>
      <c r="C88" s="2205" t="s">
        <v>6114</v>
      </c>
      <c r="D88" s="3253" t="s">
        <v>6115</v>
      </c>
      <c r="E88" s="3254">
        <v>45804</v>
      </c>
      <c r="F88" s="2733">
        <f t="shared" si="76"/>
        <v>45811</v>
      </c>
      <c r="G88" s="3232">
        <f t="shared" si="77"/>
        <v>45831</v>
      </c>
      <c r="H88" s="3255">
        <f t="shared" si="78"/>
        <v>45834</v>
      </c>
      <c r="I88" s="3233">
        <f t="shared" si="79"/>
        <v>45838</v>
      </c>
      <c r="J88" s="3256">
        <f t="shared" si="80"/>
        <v>45842</v>
      </c>
      <c r="L88" s="708">
        <f t="shared" si="81"/>
        <v>45797</v>
      </c>
      <c r="M88" s="114">
        <f t="shared" si="82"/>
        <v>45799</v>
      </c>
      <c r="N88" s="2263"/>
      <c r="O88" s="2263"/>
      <c r="P88" s="2263"/>
      <c r="Q88" s="2263"/>
    </row>
    <row r="89" spans="1:18" s="14" customFormat="1" ht="16.5" hidden="1" customHeight="1">
      <c r="A89" s="1833"/>
      <c r="B89" s="727" t="s">
        <v>6116</v>
      </c>
      <c r="C89" s="2205" t="s">
        <v>1936</v>
      </c>
      <c r="D89" s="3253" t="s">
        <v>6117</v>
      </c>
      <c r="E89" s="3254">
        <v>45806</v>
      </c>
      <c r="F89" s="2733">
        <f t="shared" si="76"/>
        <v>45813</v>
      </c>
      <c r="G89" s="3232">
        <f t="shared" si="77"/>
        <v>45833</v>
      </c>
      <c r="H89" s="3255">
        <f t="shared" si="78"/>
        <v>45836</v>
      </c>
      <c r="I89" s="3233">
        <f t="shared" si="79"/>
        <v>45840</v>
      </c>
      <c r="J89" s="3256">
        <f t="shared" si="80"/>
        <v>45844</v>
      </c>
      <c r="L89" s="708">
        <f t="shared" si="81"/>
        <v>45804</v>
      </c>
      <c r="M89" s="114">
        <f t="shared" si="82"/>
        <v>45806</v>
      </c>
      <c r="N89" s="2263"/>
      <c r="O89" s="2263"/>
      <c r="P89" s="2263"/>
      <c r="Q89" s="2263"/>
    </row>
    <row r="90" spans="1:18" s="14" customFormat="1" ht="16.5" hidden="1" customHeight="1">
      <c r="A90" s="1833" t="s">
        <v>6118</v>
      </c>
      <c r="B90" s="727" t="s">
        <v>6119</v>
      </c>
      <c r="C90" s="3289" t="s">
        <v>5348</v>
      </c>
      <c r="D90" s="3295" t="s">
        <v>6120</v>
      </c>
      <c r="E90" s="3296">
        <v>45810</v>
      </c>
      <c r="F90" s="3290">
        <f t="shared" si="76"/>
        <v>45817</v>
      </c>
      <c r="G90" s="3291">
        <f t="shared" si="77"/>
        <v>45837</v>
      </c>
      <c r="H90" s="3292">
        <f t="shared" si="78"/>
        <v>45840</v>
      </c>
      <c r="I90" s="3293">
        <f t="shared" si="79"/>
        <v>45844</v>
      </c>
      <c r="J90" s="3294">
        <f t="shared" si="80"/>
        <v>45848</v>
      </c>
      <c r="L90" s="708">
        <v>45811</v>
      </c>
      <c r="M90" s="114">
        <f t="shared" si="82"/>
        <v>45813</v>
      </c>
      <c r="N90" s="2263"/>
      <c r="O90" s="2263"/>
      <c r="P90" s="2263"/>
      <c r="Q90" s="2263"/>
    </row>
    <row r="91" spans="1:18" s="14" customFormat="1" ht="16.5" hidden="1" customHeight="1">
      <c r="A91" s="1833" t="s">
        <v>6121</v>
      </c>
      <c r="B91" s="727" t="s">
        <v>6122</v>
      </c>
      <c r="C91" s="3289" t="s">
        <v>5745</v>
      </c>
      <c r="D91" s="3295" t="s">
        <v>6123</v>
      </c>
      <c r="E91" s="3296">
        <v>45818</v>
      </c>
      <c r="F91" s="3290">
        <f t="shared" si="76"/>
        <v>45825</v>
      </c>
      <c r="G91" s="3291">
        <f t="shared" si="77"/>
        <v>45845</v>
      </c>
      <c r="H91" s="3292">
        <f t="shared" si="78"/>
        <v>45848</v>
      </c>
      <c r="I91" s="3293">
        <f t="shared" si="79"/>
        <v>45852</v>
      </c>
      <c r="J91" s="3294">
        <f t="shared" si="80"/>
        <v>45856</v>
      </c>
      <c r="L91" s="708">
        <f t="shared" si="81"/>
        <v>45818</v>
      </c>
      <c r="M91" s="114">
        <f t="shared" si="82"/>
        <v>45820</v>
      </c>
      <c r="N91" s="2263"/>
      <c r="O91" s="2263"/>
      <c r="P91" s="2263"/>
      <c r="Q91" s="2263"/>
    </row>
    <row r="92" spans="1:18" s="14" customFormat="1" ht="16.5" hidden="1" customHeight="1">
      <c r="A92" s="1833" t="s">
        <v>6124</v>
      </c>
      <c r="B92" s="727" t="s">
        <v>6125</v>
      </c>
      <c r="C92" s="3289" t="s">
        <v>6126</v>
      </c>
      <c r="D92" s="3295" t="s">
        <v>6127</v>
      </c>
      <c r="E92" s="3296">
        <v>45825</v>
      </c>
      <c r="F92" s="3290">
        <f t="shared" ref="F92:F98" si="83">E92+7</f>
        <v>45832</v>
      </c>
      <c r="G92" s="3291">
        <f t="shared" ref="G92:G98" si="84">E92+27</f>
        <v>45852</v>
      </c>
      <c r="H92" s="3292">
        <f t="shared" ref="H92:H98" si="85">E92+30</f>
        <v>45855</v>
      </c>
      <c r="I92" s="3293">
        <f t="shared" ref="I92:I98" si="86">E92+34</f>
        <v>45859</v>
      </c>
      <c r="J92" s="3294">
        <f t="shared" ref="J92:J98" si="87">E92+38</f>
        <v>45863</v>
      </c>
      <c r="L92" s="708">
        <v>45825</v>
      </c>
      <c r="M92" s="114">
        <f t="shared" ref="M92:M98" si="88">L92+2</f>
        <v>45827</v>
      </c>
      <c r="N92" s="2263"/>
      <c r="O92" s="2263"/>
      <c r="P92" s="2263"/>
      <c r="Q92" s="2263"/>
    </row>
    <row r="93" spans="1:18" s="14" customFormat="1" ht="16.5" hidden="1" customHeight="1">
      <c r="A93" s="1833" t="s">
        <v>6128</v>
      </c>
      <c r="B93" s="727" t="s">
        <v>3627</v>
      </c>
      <c r="C93" s="3289" t="s">
        <v>6084</v>
      </c>
      <c r="D93" s="3295" t="s">
        <v>6129</v>
      </c>
      <c r="E93" s="3296">
        <v>45834</v>
      </c>
      <c r="F93" s="3290">
        <f t="shared" si="83"/>
        <v>45841</v>
      </c>
      <c r="G93" s="3291">
        <f>E93+27</f>
        <v>45861</v>
      </c>
      <c r="H93" s="3292">
        <f t="shared" si="85"/>
        <v>45864</v>
      </c>
      <c r="I93" s="3293">
        <f t="shared" si="86"/>
        <v>45868</v>
      </c>
      <c r="J93" s="3294">
        <f t="shared" si="87"/>
        <v>45872</v>
      </c>
      <c r="L93" s="708">
        <v>45832</v>
      </c>
      <c r="M93" s="114">
        <f t="shared" si="88"/>
        <v>45834</v>
      </c>
      <c r="N93" s="2263"/>
      <c r="O93" s="2263"/>
      <c r="P93" s="2263"/>
      <c r="Q93" s="2263"/>
    </row>
    <row r="94" spans="1:18" s="14" customFormat="1" ht="16.5" hidden="1" customHeight="1">
      <c r="A94" s="1833"/>
      <c r="B94" s="727" t="s">
        <v>3629</v>
      </c>
      <c r="C94" s="2205" t="s">
        <v>2312</v>
      </c>
      <c r="D94" s="3253" t="s">
        <v>6130</v>
      </c>
      <c r="E94" s="3254">
        <v>45840</v>
      </c>
      <c r="F94" s="2728">
        <f t="shared" si="83"/>
        <v>45847</v>
      </c>
      <c r="G94" s="2729">
        <f t="shared" si="84"/>
        <v>45867</v>
      </c>
      <c r="H94" s="2730">
        <f t="shared" si="85"/>
        <v>45870</v>
      </c>
      <c r="I94" s="2731">
        <f t="shared" si="86"/>
        <v>45874</v>
      </c>
      <c r="J94" s="2732">
        <f t="shared" si="87"/>
        <v>45878</v>
      </c>
      <c r="L94" s="708">
        <v>45839</v>
      </c>
      <c r="M94" s="114">
        <f t="shared" si="88"/>
        <v>45841</v>
      </c>
      <c r="N94" s="2263"/>
      <c r="O94" s="2263"/>
      <c r="P94" s="2263"/>
      <c r="Q94" s="2263"/>
    </row>
    <row r="95" spans="1:18" s="14" customFormat="1" ht="16.5" hidden="1" customHeight="1">
      <c r="A95" s="1833"/>
      <c r="B95" s="727" t="s">
        <v>4228</v>
      </c>
      <c r="C95" s="2205" t="s">
        <v>2262</v>
      </c>
      <c r="D95" s="2734" t="s">
        <v>6131</v>
      </c>
      <c r="E95" s="2735">
        <v>45852</v>
      </c>
      <c r="F95" s="2728">
        <f t="shared" si="83"/>
        <v>45859</v>
      </c>
      <c r="G95" s="2729">
        <f t="shared" si="84"/>
        <v>45879</v>
      </c>
      <c r="H95" s="2730">
        <f t="shared" si="85"/>
        <v>45882</v>
      </c>
      <c r="I95" s="2731">
        <f t="shared" si="86"/>
        <v>45886</v>
      </c>
      <c r="J95" s="2732">
        <f t="shared" si="87"/>
        <v>45890</v>
      </c>
      <c r="L95" s="708">
        <v>45846</v>
      </c>
      <c r="M95" s="114">
        <f t="shared" si="88"/>
        <v>45848</v>
      </c>
      <c r="N95" s="2263"/>
      <c r="O95" s="2263"/>
      <c r="P95" s="2263"/>
      <c r="Q95" s="2263"/>
    </row>
    <row r="96" spans="1:18" s="14" customFormat="1" ht="16.5" hidden="1" customHeight="1">
      <c r="A96" s="1833"/>
      <c r="B96" s="727" t="s">
        <v>3633</v>
      </c>
      <c r="C96" s="2205" t="s">
        <v>2260</v>
      </c>
      <c r="D96" s="2734" t="s">
        <v>6132</v>
      </c>
      <c r="E96" s="2735">
        <v>45861</v>
      </c>
      <c r="F96" s="2728">
        <f t="shared" si="83"/>
        <v>45868</v>
      </c>
      <c r="G96" s="2729">
        <f t="shared" si="84"/>
        <v>45888</v>
      </c>
      <c r="H96" s="2730">
        <f t="shared" si="85"/>
        <v>45891</v>
      </c>
      <c r="I96" s="2731">
        <f t="shared" si="86"/>
        <v>45895</v>
      </c>
      <c r="J96" s="2732">
        <f t="shared" si="87"/>
        <v>45899</v>
      </c>
      <c r="L96" s="708">
        <v>45853</v>
      </c>
      <c r="M96" s="114">
        <f t="shared" si="88"/>
        <v>45855</v>
      </c>
      <c r="N96" s="2263"/>
      <c r="O96" s="2263"/>
      <c r="P96" s="2263"/>
      <c r="Q96" s="2263"/>
    </row>
    <row r="97" spans="1:17" s="14" customFormat="1" ht="16.5" hidden="1" customHeight="1">
      <c r="A97" s="1833" t="s">
        <v>6133</v>
      </c>
      <c r="B97" s="727" t="s">
        <v>3637</v>
      </c>
      <c r="C97" s="2205" t="s">
        <v>2243</v>
      </c>
      <c r="D97" s="2734" t="s">
        <v>6134</v>
      </c>
      <c r="E97" s="2735">
        <v>45866</v>
      </c>
      <c r="F97" s="2728">
        <f t="shared" si="83"/>
        <v>45873</v>
      </c>
      <c r="G97" s="2729">
        <f t="shared" si="84"/>
        <v>45893</v>
      </c>
      <c r="H97" s="2730">
        <f t="shared" si="85"/>
        <v>45896</v>
      </c>
      <c r="I97" s="2731">
        <f t="shared" si="86"/>
        <v>45900</v>
      </c>
      <c r="J97" s="2732">
        <f t="shared" si="87"/>
        <v>45904</v>
      </c>
      <c r="L97" s="708">
        <v>45860</v>
      </c>
      <c r="M97" s="114">
        <f t="shared" si="88"/>
        <v>45862</v>
      </c>
      <c r="N97" s="2263"/>
      <c r="O97" s="2263"/>
      <c r="P97" s="2263"/>
      <c r="Q97" s="2263"/>
    </row>
    <row r="98" spans="1:17" s="14" customFormat="1" ht="16.5" hidden="1" customHeight="1">
      <c r="A98" s="1833" t="s">
        <v>6135</v>
      </c>
      <c r="B98" s="727" t="s">
        <v>3639</v>
      </c>
      <c r="C98" s="2205" t="s">
        <v>2975</v>
      </c>
      <c r="D98" s="2734" t="s">
        <v>6136</v>
      </c>
      <c r="E98" s="2735">
        <v>45875</v>
      </c>
      <c r="F98" s="2728">
        <f t="shared" si="83"/>
        <v>45882</v>
      </c>
      <c r="G98" s="2729">
        <f t="shared" si="84"/>
        <v>45902</v>
      </c>
      <c r="H98" s="2730">
        <f t="shared" si="85"/>
        <v>45905</v>
      </c>
      <c r="I98" s="2731">
        <f t="shared" si="86"/>
        <v>45909</v>
      </c>
      <c r="J98" s="2732">
        <f t="shared" si="87"/>
        <v>45913</v>
      </c>
      <c r="L98" s="708">
        <v>45867</v>
      </c>
      <c r="M98" s="114">
        <f t="shared" si="88"/>
        <v>45869</v>
      </c>
      <c r="N98" s="2263"/>
      <c r="O98" s="2263"/>
      <c r="P98" s="2263"/>
      <c r="Q98" s="2263"/>
    </row>
    <row r="99" spans="1:17" s="14" customFormat="1" ht="16.5" hidden="1" customHeight="1">
      <c r="A99" s="1833"/>
      <c r="B99" s="727"/>
      <c r="C99" s="53"/>
      <c r="D99" s="30"/>
      <c r="E99" s="2081"/>
      <c r="F99" s="2081"/>
      <c r="G99" s="53"/>
      <c r="H99" s="53"/>
      <c r="I99" s="53"/>
      <c r="J99" s="30"/>
      <c r="L99" s="708"/>
      <c r="M99" s="114"/>
      <c r="N99" s="2263"/>
      <c r="O99" s="2263"/>
      <c r="P99" s="2263"/>
      <c r="Q99" s="2263"/>
    </row>
    <row r="100" spans="1:17" s="14" customFormat="1" ht="42.75" hidden="1">
      <c r="A100" s="1833"/>
      <c r="B100" s="727"/>
      <c r="C100" s="454" t="s">
        <v>4946</v>
      </c>
      <c r="D100" s="4102"/>
      <c r="E100" s="4103" t="s">
        <v>100</v>
      </c>
      <c r="F100" s="2517" t="s">
        <v>186</v>
      </c>
      <c r="G100" s="2517" t="s">
        <v>525</v>
      </c>
      <c r="H100" s="2517" t="s">
        <v>205</v>
      </c>
      <c r="I100" s="2517" t="s">
        <v>135</v>
      </c>
      <c r="J100" s="2517" t="s">
        <v>561</v>
      </c>
      <c r="L100" s="838"/>
      <c r="M100" s="934"/>
      <c r="N100" s="2263"/>
      <c r="O100" s="2263"/>
      <c r="P100" s="2263"/>
    </row>
    <row r="101" spans="1:17" s="14" customFormat="1" ht="19.5" hidden="1">
      <c r="A101" s="1833"/>
      <c r="B101" s="727"/>
      <c r="C101" s="2389" t="s">
        <v>5908</v>
      </c>
      <c r="D101" s="4080" t="s">
        <v>1415</v>
      </c>
      <c r="E101" s="2517" t="s">
        <v>210</v>
      </c>
      <c r="F101" s="4093" t="s">
        <v>4544</v>
      </c>
      <c r="G101" s="1650" t="s">
        <v>4507</v>
      </c>
      <c r="H101" s="1650" t="s">
        <v>3163</v>
      </c>
      <c r="I101" s="1650" t="s">
        <v>3213</v>
      </c>
      <c r="J101" s="1650" t="s">
        <v>3335</v>
      </c>
      <c r="L101" s="2652" t="s">
        <v>4377</v>
      </c>
      <c r="M101" s="2652" t="s">
        <v>4021</v>
      </c>
      <c r="N101" s="2263"/>
      <c r="O101" s="2263"/>
      <c r="P101" s="2263"/>
    </row>
    <row r="102" spans="1:17" s="14" customFormat="1" ht="16.5" hidden="1" customHeight="1">
      <c r="A102" s="1833" t="s">
        <v>6137</v>
      </c>
      <c r="B102" s="727" t="s">
        <v>3641</v>
      </c>
      <c r="C102" s="4081" t="s">
        <v>2257</v>
      </c>
      <c r="D102" s="4104" t="s">
        <v>6138</v>
      </c>
      <c r="E102" s="3320">
        <v>45878</v>
      </c>
      <c r="F102" s="4094">
        <f>E102+7</f>
        <v>45885</v>
      </c>
      <c r="G102" s="3291">
        <f t="shared" ref="G102:G112" si="89">E102+27</f>
        <v>45905</v>
      </c>
      <c r="H102" s="3292">
        <f t="shared" ref="H102:H112" si="90">E102+30</f>
        <v>45908</v>
      </c>
      <c r="I102" s="3293">
        <f t="shared" ref="I102:I112" si="91">E102+34</f>
        <v>45912</v>
      </c>
      <c r="J102" s="3294">
        <f t="shared" ref="J102:J112" si="92">E102+38</f>
        <v>45916</v>
      </c>
      <c r="L102" s="2055">
        <v>45874</v>
      </c>
      <c r="M102" s="2055">
        <f t="shared" ref="M102:M106" si="93">L102+2</f>
        <v>45876</v>
      </c>
      <c r="N102" s="2263"/>
      <c r="O102" s="2263"/>
      <c r="P102" s="2263"/>
    </row>
    <row r="103" spans="1:17" s="14" customFormat="1" ht="16.5" hidden="1" customHeight="1">
      <c r="A103" s="1833" t="s">
        <v>6139</v>
      </c>
      <c r="B103" s="727" t="s">
        <v>3643</v>
      </c>
      <c r="C103" s="4081" t="s">
        <v>6140</v>
      </c>
      <c r="D103" s="4104" t="s">
        <v>6141</v>
      </c>
      <c r="E103" s="3320">
        <v>45897</v>
      </c>
      <c r="F103" s="4094">
        <f>E103+7</f>
        <v>45904</v>
      </c>
      <c r="G103" s="3291">
        <f t="shared" si="89"/>
        <v>45924</v>
      </c>
      <c r="H103" s="3292">
        <f t="shared" si="90"/>
        <v>45927</v>
      </c>
      <c r="I103" s="3293">
        <f t="shared" si="91"/>
        <v>45931</v>
      </c>
      <c r="J103" s="3294">
        <f t="shared" si="92"/>
        <v>45935</v>
      </c>
      <c r="L103" s="2055">
        <v>45881</v>
      </c>
      <c r="M103" s="2055">
        <f t="shared" si="93"/>
        <v>45883</v>
      </c>
      <c r="N103" s="2263"/>
      <c r="O103" s="2263"/>
      <c r="P103" s="2263"/>
    </row>
    <row r="104" spans="1:17" s="14" customFormat="1" ht="16.5" hidden="1" customHeight="1">
      <c r="A104" s="1833"/>
      <c r="B104" s="727" t="s">
        <v>3645</v>
      </c>
      <c r="C104" s="4081" t="s">
        <v>6114</v>
      </c>
      <c r="D104" s="4104" t="s">
        <v>6142</v>
      </c>
      <c r="E104" s="3320">
        <v>45899</v>
      </c>
      <c r="F104" s="4094">
        <f>E104+7</f>
        <v>45906</v>
      </c>
      <c r="G104" s="3291">
        <f t="shared" si="89"/>
        <v>45926</v>
      </c>
      <c r="H104" s="3292">
        <f t="shared" si="90"/>
        <v>45929</v>
      </c>
      <c r="I104" s="3293">
        <f t="shared" si="91"/>
        <v>45933</v>
      </c>
      <c r="J104" s="3294">
        <f t="shared" si="92"/>
        <v>45937</v>
      </c>
      <c r="L104" s="2055">
        <v>45888</v>
      </c>
      <c r="M104" s="2055">
        <f t="shared" si="93"/>
        <v>45890</v>
      </c>
      <c r="N104" s="2263"/>
      <c r="O104" s="2263"/>
      <c r="P104" s="2263"/>
    </row>
    <row r="105" spans="1:17" s="14" customFormat="1" ht="16.5" hidden="1" customHeight="1">
      <c r="A105" s="1833" t="s">
        <v>6143</v>
      </c>
      <c r="B105" s="727" t="s">
        <v>3647</v>
      </c>
      <c r="C105" s="4081" t="s">
        <v>6144</v>
      </c>
      <c r="D105" s="4104" t="s">
        <v>6145</v>
      </c>
      <c r="E105" s="3320">
        <v>45906</v>
      </c>
      <c r="F105" s="4094">
        <f>E105+7</f>
        <v>45913</v>
      </c>
      <c r="G105" s="3291">
        <f t="shared" si="89"/>
        <v>45933</v>
      </c>
      <c r="H105" s="3292">
        <f t="shared" si="90"/>
        <v>45936</v>
      </c>
      <c r="I105" s="3293">
        <f t="shared" si="91"/>
        <v>45940</v>
      </c>
      <c r="J105" s="3294">
        <f t="shared" si="92"/>
        <v>45944</v>
      </c>
      <c r="L105" s="2055">
        <v>45895</v>
      </c>
      <c r="M105" s="2055">
        <f t="shared" si="93"/>
        <v>45897</v>
      </c>
      <c r="N105" s="2263"/>
      <c r="O105" s="2263"/>
      <c r="P105" s="2263"/>
    </row>
    <row r="106" spans="1:17" s="14" customFormat="1" ht="16.5" hidden="1" customHeight="1">
      <c r="A106" s="1833" t="s">
        <v>6146</v>
      </c>
      <c r="B106" s="727" t="s">
        <v>3649</v>
      </c>
      <c r="C106" s="4082" t="s">
        <v>6147</v>
      </c>
      <c r="D106" s="4105" t="s">
        <v>6148</v>
      </c>
      <c r="E106" s="3209">
        <v>45907</v>
      </c>
      <c r="F106" s="4095" t="s">
        <v>1581</v>
      </c>
      <c r="G106" s="2729">
        <f t="shared" si="89"/>
        <v>45934</v>
      </c>
      <c r="H106" s="2730">
        <f t="shared" si="90"/>
        <v>45937</v>
      </c>
      <c r="I106" s="2731">
        <f t="shared" si="91"/>
        <v>45941</v>
      </c>
      <c r="J106" s="2732">
        <f t="shared" si="92"/>
        <v>45945</v>
      </c>
      <c r="L106" s="2055">
        <v>45902</v>
      </c>
      <c r="M106" s="2055">
        <f t="shared" si="93"/>
        <v>45904</v>
      </c>
      <c r="N106" s="2263"/>
      <c r="O106" s="2263"/>
      <c r="P106" s="2263"/>
    </row>
    <row r="107" spans="1:17" s="14" customFormat="1" ht="16.5" hidden="1" customHeight="1">
      <c r="A107" s="1833" t="s">
        <v>6149</v>
      </c>
      <c r="B107" s="727" t="s">
        <v>3651</v>
      </c>
      <c r="C107" s="4082" t="s">
        <v>6150</v>
      </c>
      <c r="D107" s="4105" t="s">
        <v>6151</v>
      </c>
      <c r="E107" s="3209">
        <v>45919</v>
      </c>
      <c r="F107" s="4095">
        <f>E107+7</f>
        <v>45926</v>
      </c>
      <c r="G107" s="2729">
        <f t="shared" si="89"/>
        <v>45946</v>
      </c>
      <c r="H107" s="2730">
        <f t="shared" si="90"/>
        <v>45949</v>
      </c>
      <c r="I107" s="2731">
        <f t="shared" si="91"/>
        <v>45953</v>
      </c>
      <c r="J107" s="2732">
        <f t="shared" si="92"/>
        <v>45957</v>
      </c>
      <c r="L107" s="2055">
        <v>45909</v>
      </c>
      <c r="M107" s="2055">
        <f>L107+2</f>
        <v>45911</v>
      </c>
      <c r="N107" s="2263"/>
      <c r="O107" s="2263"/>
      <c r="P107" s="2263"/>
    </row>
    <row r="108" spans="1:17" s="14" customFormat="1" ht="16.5" hidden="1" customHeight="1">
      <c r="A108" s="1833" t="s">
        <v>6152</v>
      </c>
      <c r="B108" s="727" t="s">
        <v>3653</v>
      </c>
      <c r="C108" s="4082" t="s">
        <v>6153</v>
      </c>
      <c r="D108" s="4105" t="s">
        <v>6154</v>
      </c>
      <c r="E108" s="3209">
        <v>45925</v>
      </c>
      <c r="F108" s="4096">
        <f>E108+7</f>
        <v>45932</v>
      </c>
      <c r="G108" s="2729">
        <f t="shared" si="89"/>
        <v>45952</v>
      </c>
      <c r="H108" s="2730">
        <f t="shared" si="90"/>
        <v>45955</v>
      </c>
      <c r="I108" s="2731">
        <f t="shared" si="91"/>
        <v>45959</v>
      </c>
      <c r="J108" s="2732">
        <f t="shared" si="92"/>
        <v>45963</v>
      </c>
      <c r="L108" s="2055">
        <v>45916</v>
      </c>
      <c r="M108" s="2055">
        <f>L108+2</f>
        <v>45918</v>
      </c>
      <c r="N108" s="2263"/>
      <c r="O108" s="2263"/>
      <c r="P108" s="2263"/>
    </row>
    <row r="109" spans="1:17" s="14" customFormat="1" ht="16.5" hidden="1" customHeight="1">
      <c r="A109" s="1833" t="s">
        <v>6155</v>
      </c>
      <c r="B109" s="727" t="s">
        <v>3655</v>
      </c>
      <c r="C109" s="4082" t="s">
        <v>6156</v>
      </c>
      <c r="D109" s="4105" t="s">
        <v>6157</v>
      </c>
      <c r="E109" s="3209">
        <v>45932</v>
      </c>
      <c r="F109" s="4096">
        <f>E109+7</f>
        <v>45939</v>
      </c>
      <c r="G109" s="2729">
        <f t="shared" si="89"/>
        <v>45959</v>
      </c>
      <c r="H109" s="2730">
        <f t="shared" si="90"/>
        <v>45962</v>
      </c>
      <c r="I109" s="2731">
        <f t="shared" si="91"/>
        <v>45966</v>
      </c>
      <c r="J109" s="2732">
        <f t="shared" si="92"/>
        <v>45970</v>
      </c>
      <c r="L109" s="2055">
        <v>45923</v>
      </c>
      <c r="M109" s="2055">
        <f>L109+2</f>
        <v>45925</v>
      </c>
      <c r="N109" s="2809" t="s">
        <v>6158</v>
      </c>
      <c r="O109" s="2809"/>
    </row>
    <row r="110" spans="1:17" s="14" customFormat="1" ht="16.5" hidden="1" customHeight="1">
      <c r="A110" s="1833" t="s">
        <v>6159</v>
      </c>
      <c r="B110" s="727" t="s">
        <v>3657</v>
      </c>
      <c r="C110" s="4082" t="s">
        <v>6160</v>
      </c>
      <c r="D110" s="4105" t="s">
        <v>6161</v>
      </c>
      <c r="E110" s="3209">
        <v>45939</v>
      </c>
      <c r="F110" s="4096">
        <f>E110+7</f>
        <v>45946</v>
      </c>
      <c r="G110" s="2729">
        <f t="shared" si="89"/>
        <v>45966</v>
      </c>
      <c r="H110" s="2730">
        <f t="shared" si="90"/>
        <v>45969</v>
      </c>
      <c r="I110" s="2731">
        <f t="shared" si="91"/>
        <v>45973</v>
      </c>
      <c r="J110" s="2732">
        <f t="shared" si="92"/>
        <v>45977</v>
      </c>
      <c r="L110" s="2055">
        <v>45930</v>
      </c>
      <c r="M110" s="2055">
        <f t="shared" ref="M110:M111" si="94">L110+2</f>
        <v>45932</v>
      </c>
      <c r="N110" s="2263"/>
      <c r="O110" s="2263"/>
      <c r="P110" s="2263"/>
    </row>
    <row r="111" spans="1:17" s="14" customFormat="1" ht="16.5" hidden="1" customHeight="1">
      <c r="A111" s="1833" t="s">
        <v>6162</v>
      </c>
      <c r="B111" s="727" t="s">
        <v>3659</v>
      </c>
      <c r="C111" s="4081" t="s">
        <v>2382</v>
      </c>
      <c r="D111" s="4104" t="s">
        <v>6163</v>
      </c>
      <c r="E111" s="3320">
        <v>45947</v>
      </c>
      <c r="F111" s="4095"/>
      <c r="G111" s="3291">
        <f t="shared" si="89"/>
        <v>45974</v>
      </c>
      <c r="H111" s="3292">
        <f t="shared" si="90"/>
        <v>45977</v>
      </c>
      <c r="I111" s="3293">
        <f t="shared" si="91"/>
        <v>45981</v>
      </c>
      <c r="J111" s="3294">
        <f t="shared" si="92"/>
        <v>45985</v>
      </c>
      <c r="L111" s="2055">
        <v>45937</v>
      </c>
      <c r="M111" s="2055">
        <f t="shared" si="94"/>
        <v>45939</v>
      </c>
      <c r="N111" s="2263"/>
      <c r="O111" s="2263"/>
      <c r="P111" s="2263"/>
    </row>
    <row r="112" spans="1:17" s="14" customFormat="1" ht="16.5" hidden="1" customHeight="1">
      <c r="A112" s="1833" t="s">
        <v>6164</v>
      </c>
      <c r="B112" s="727" t="s">
        <v>4233</v>
      </c>
      <c r="C112" s="4081" t="s">
        <v>2247</v>
      </c>
      <c r="D112" s="4104" t="s">
        <v>6165</v>
      </c>
      <c r="E112" s="3320">
        <v>45950</v>
      </c>
      <c r="F112" s="4094">
        <f>E112+7</f>
        <v>45957</v>
      </c>
      <c r="G112" s="3291">
        <f t="shared" si="89"/>
        <v>45977</v>
      </c>
      <c r="H112" s="3292">
        <f t="shared" si="90"/>
        <v>45980</v>
      </c>
      <c r="I112" s="3293">
        <f t="shared" si="91"/>
        <v>45984</v>
      </c>
      <c r="J112" s="3294">
        <f t="shared" si="92"/>
        <v>45988</v>
      </c>
      <c r="L112" s="2055">
        <v>45944</v>
      </c>
      <c r="M112" s="2055">
        <f>L112+2</f>
        <v>45946</v>
      </c>
      <c r="N112" s="2263"/>
      <c r="O112" s="2263"/>
      <c r="P112" s="2263"/>
    </row>
    <row r="113" spans="1:16" s="14" customFormat="1" ht="16.5" hidden="1" customHeight="1">
      <c r="A113" s="1833" t="s">
        <v>6166</v>
      </c>
      <c r="B113" s="727" t="s">
        <v>4234</v>
      </c>
      <c r="C113" s="4083" t="s">
        <v>5982</v>
      </c>
      <c r="D113" s="4104" t="s">
        <v>6167</v>
      </c>
      <c r="E113" s="3205">
        <v>45951</v>
      </c>
      <c r="F113" s="4095"/>
      <c r="G113" s="2822"/>
      <c r="H113" s="2826"/>
      <c r="I113" s="2827"/>
      <c r="J113" s="2828"/>
      <c r="L113" s="2055">
        <v>45951</v>
      </c>
      <c r="M113" s="2055">
        <f>L113+2</f>
        <v>45953</v>
      </c>
      <c r="N113" s="2263"/>
      <c r="O113" s="2263"/>
      <c r="P113" s="2263"/>
    </row>
    <row r="114" spans="1:16" s="14" customFormat="1" ht="16.5" hidden="1" customHeight="1">
      <c r="A114" s="1833" t="s">
        <v>5776</v>
      </c>
      <c r="B114" s="727" t="s">
        <v>4235</v>
      </c>
      <c r="C114" s="4084" t="s">
        <v>2260</v>
      </c>
      <c r="D114" s="4104" t="s">
        <v>6168</v>
      </c>
      <c r="E114" s="3320">
        <v>45960</v>
      </c>
      <c r="F114" s="4094">
        <f>E114+7</f>
        <v>45967</v>
      </c>
      <c r="G114" s="3291">
        <f t="shared" ref="G114:G130" si="95">E114+27</f>
        <v>45987</v>
      </c>
      <c r="H114" s="3292">
        <f>E114+30</f>
        <v>45990</v>
      </c>
      <c r="I114" s="3293">
        <f t="shared" ref="I114:I130" si="96">E114+34</f>
        <v>45994</v>
      </c>
      <c r="J114" s="3294">
        <f t="shared" ref="J114:J130" si="97">E114+38</f>
        <v>45998</v>
      </c>
      <c r="L114" s="2055">
        <v>45958</v>
      </c>
      <c r="M114" s="2055">
        <f t="shared" ref="M114:M116" si="98">L114+2</f>
        <v>45960</v>
      </c>
      <c r="N114" s="2263"/>
      <c r="O114" s="2263"/>
      <c r="P114" s="2263"/>
    </row>
    <row r="115" spans="1:16" s="14" customFormat="1" ht="36" hidden="1">
      <c r="A115" s="1833" t="s">
        <v>6169</v>
      </c>
      <c r="B115" s="727" t="s">
        <v>4236</v>
      </c>
      <c r="C115" s="4082" t="s">
        <v>5856</v>
      </c>
      <c r="D115" s="4105" t="s">
        <v>6170</v>
      </c>
      <c r="E115" s="3209">
        <v>45973</v>
      </c>
      <c r="F115" s="4095">
        <f>E115+7</f>
        <v>45980</v>
      </c>
      <c r="G115" s="2729">
        <f t="shared" si="95"/>
        <v>46000</v>
      </c>
      <c r="H115" s="2845" t="s">
        <v>6171</v>
      </c>
      <c r="I115" s="2731">
        <f t="shared" si="96"/>
        <v>46007</v>
      </c>
      <c r="J115" s="2732">
        <f t="shared" si="97"/>
        <v>46011</v>
      </c>
      <c r="L115" s="2055">
        <v>45965</v>
      </c>
      <c r="M115" s="2055">
        <f t="shared" si="98"/>
        <v>45967</v>
      </c>
      <c r="N115" s="2263"/>
      <c r="O115" s="2263"/>
      <c r="P115" s="2263"/>
    </row>
    <row r="116" spans="1:16" s="14" customFormat="1" ht="16.5" hidden="1" customHeight="1">
      <c r="A116" s="1833" t="s">
        <v>6172</v>
      </c>
      <c r="B116" s="727" t="s">
        <v>4237</v>
      </c>
      <c r="C116" s="4082" t="s">
        <v>6173</v>
      </c>
      <c r="D116" s="4105" t="s">
        <v>6174</v>
      </c>
      <c r="E116" s="3209">
        <v>45979</v>
      </c>
      <c r="F116" s="4095"/>
      <c r="G116" s="2729">
        <f t="shared" si="95"/>
        <v>46006</v>
      </c>
      <c r="H116" s="2730">
        <f t="shared" ref="H116:H130" si="99">E116+30</f>
        <v>46009</v>
      </c>
      <c r="I116" s="2731">
        <f t="shared" si="96"/>
        <v>46013</v>
      </c>
      <c r="J116" s="2732">
        <f t="shared" si="97"/>
        <v>46017</v>
      </c>
      <c r="L116" s="2055">
        <v>45972</v>
      </c>
      <c r="M116" s="2055">
        <f t="shared" si="98"/>
        <v>45974</v>
      </c>
      <c r="N116" s="2263"/>
      <c r="O116" s="2263"/>
      <c r="P116" s="2263"/>
    </row>
    <row r="117" spans="1:16" s="14" customFormat="1" ht="16.5" hidden="1" customHeight="1">
      <c r="A117" s="1833" t="s">
        <v>6175</v>
      </c>
      <c r="B117" s="727" t="s">
        <v>4238</v>
      </c>
      <c r="C117" s="4082" t="s">
        <v>3580</v>
      </c>
      <c r="D117" s="4105" t="s">
        <v>6176</v>
      </c>
      <c r="E117" s="3209">
        <v>45988</v>
      </c>
      <c r="F117" s="4096">
        <f t="shared" ref="F117:F130" si="100">E117+7</f>
        <v>45995</v>
      </c>
      <c r="G117" s="2729">
        <f t="shared" si="95"/>
        <v>46015</v>
      </c>
      <c r="H117" s="2730">
        <f t="shared" si="99"/>
        <v>46018</v>
      </c>
      <c r="I117" s="2731">
        <f t="shared" si="96"/>
        <v>46022</v>
      </c>
      <c r="J117" s="2732">
        <f t="shared" si="97"/>
        <v>46026</v>
      </c>
      <c r="L117" s="2055">
        <v>45979</v>
      </c>
      <c r="M117" s="2055">
        <f t="shared" ref="M117:M118" si="101">L117+2</f>
        <v>45981</v>
      </c>
      <c r="N117" s="2263"/>
      <c r="O117" s="2263"/>
      <c r="P117" s="2263"/>
    </row>
    <row r="118" spans="1:16" s="14" customFormat="1" ht="16.5" hidden="1" customHeight="1">
      <c r="A118" s="1833" t="s">
        <v>6177</v>
      </c>
      <c r="B118" s="727" t="s">
        <v>4239</v>
      </c>
      <c r="C118" s="4082" t="s">
        <v>6178</v>
      </c>
      <c r="D118" s="4105" t="s">
        <v>6179</v>
      </c>
      <c r="E118" s="3209">
        <v>45993</v>
      </c>
      <c r="F118" s="4096">
        <f t="shared" si="100"/>
        <v>46000</v>
      </c>
      <c r="G118" s="2729">
        <f t="shared" si="95"/>
        <v>46020</v>
      </c>
      <c r="H118" s="2730">
        <f t="shared" si="99"/>
        <v>46023</v>
      </c>
      <c r="I118" s="2731">
        <f t="shared" si="96"/>
        <v>46027</v>
      </c>
      <c r="J118" s="2732">
        <f t="shared" si="97"/>
        <v>46031</v>
      </c>
      <c r="L118" s="2055">
        <v>45986</v>
      </c>
      <c r="M118" s="2055">
        <f t="shared" si="101"/>
        <v>45988</v>
      </c>
      <c r="N118" s="2263"/>
      <c r="O118" s="2263"/>
      <c r="P118" s="2263"/>
    </row>
    <row r="119" spans="1:16" s="14" customFormat="1" ht="16.5" hidden="1" customHeight="1">
      <c r="A119" s="1833" t="s">
        <v>6180</v>
      </c>
      <c r="B119" s="727" t="s">
        <v>4241</v>
      </c>
      <c r="C119" s="4081" t="s">
        <v>6181</v>
      </c>
      <c r="D119" s="4104" t="s">
        <v>6182</v>
      </c>
      <c r="E119" s="3320">
        <v>45998</v>
      </c>
      <c r="F119" s="4094">
        <f t="shared" si="100"/>
        <v>46005</v>
      </c>
      <c r="G119" s="3291">
        <f t="shared" si="95"/>
        <v>46025</v>
      </c>
      <c r="H119" s="3292">
        <f t="shared" si="99"/>
        <v>46028</v>
      </c>
      <c r="I119" s="3293">
        <f t="shared" si="96"/>
        <v>46032</v>
      </c>
      <c r="J119" s="3294">
        <f t="shared" si="97"/>
        <v>46036</v>
      </c>
      <c r="L119" s="2055">
        <v>45993</v>
      </c>
      <c r="M119" s="2055">
        <f t="shared" ref="M119" si="102">L119+2</f>
        <v>45995</v>
      </c>
      <c r="N119" s="2263"/>
      <c r="O119" s="2263"/>
      <c r="P119" s="2263"/>
    </row>
    <row r="120" spans="1:16" s="14" customFormat="1" ht="16.5" hidden="1" customHeight="1">
      <c r="A120" s="1833" t="s">
        <v>6183</v>
      </c>
      <c r="B120" s="727" t="s">
        <v>4243</v>
      </c>
      <c r="C120" s="4081" t="s">
        <v>6150</v>
      </c>
      <c r="D120" s="4104" t="s">
        <v>6184</v>
      </c>
      <c r="E120" s="3320">
        <v>46003</v>
      </c>
      <c r="F120" s="4094">
        <f t="shared" si="100"/>
        <v>46010</v>
      </c>
      <c r="G120" s="3291">
        <f t="shared" si="95"/>
        <v>46030</v>
      </c>
      <c r="H120" s="2826">
        <f t="shared" si="99"/>
        <v>46033</v>
      </c>
      <c r="I120" s="3293">
        <f t="shared" si="96"/>
        <v>46037</v>
      </c>
      <c r="J120" s="3294">
        <f t="shared" si="97"/>
        <v>46041</v>
      </c>
      <c r="L120" s="2055">
        <v>46000</v>
      </c>
      <c r="M120" s="2055">
        <f t="shared" ref="M120:M122" si="103">L120+2</f>
        <v>46002</v>
      </c>
      <c r="N120" s="2263"/>
      <c r="O120" s="2263"/>
      <c r="P120" s="2263"/>
    </row>
    <row r="121" spans="1:16" s="14" customFormat="1" ht="16.5" hidden="1" customHeight="1">
      <c r="A121" s="1833" t="s">
        <v>6185</v>
      </c>
      <c r="B121" s="727" t="s">
        <v>5783</v>
      </c>
      <c r="C121" s="4085" t="s">
        <v>6144</v>
      </c>
      <c r="D121" s="4104" t="s">
        <v>6186</v>
      </c>
      <c r="E121" s="3320">
        <v>46016</v>
      </c>
      <c r="F121" s="4095"/>
      <c r="G121" s="3291">
        <f t="shared" si="95"/>
        <v>46043</v>
      </c>
      <c r="H121" s="3292">
        <f t="shared" si="99"/>
        <v>46046</v>
      </c>
      <c r="I121" s="3293">
        <f t="shared" ref="I121" si="104">E121+34</f>
        <v>46050</v>
      </c>
      <c r="J121" s="3294">
        <f t="shared" ref="J121" si="105">E121+38</f>
        <v>46054</v>
      </c>
      <c r="L121" s="2055">
        <v>46007</v>
      </c>
      <c r="M121" s="2055">
        <f t="shared" si="103"/>
        <v>46009</v>
      </c>
      <c r="N121" s="2263"/>
      <c r="O121" s="2263"/>
      <c r="P121" s="2263"/>
    </row>
    <row r="122" spans="1:16" s="14" customFormat="1" ht="16.5" hidden="1" customHeight="1">
      <c r="A122" s="1833" t="s">
        <v>6187</v>
      </c>
      <c r="B122" s="727" t="s">
        <v>5787</v>
      </c>
      <c r="C122" s="4081" t="s">
        <v>2379</v>
      </c>
      <c r="D122" s="4104" t="s">
        <v>6188</v>
      </c>
      <c r="E122" s="3320">
        <v>46019</v>
      </c>
      <c r="F122" s="4094">
        <f t="shared" si="100"/>
        <v>46026</v>
      </c>
      <c r="G122" s="3291">
        <f t="shared" si="95"/>
        <v>46046</v>
      </c>
      <c r="H122" s="3292">
        <f>E122+30</f>
        <v>46049</v>
      </c>
      <c r="I122" s="3293">
        <f t="shared" si="96"/>
        <v>46053</v>
      </c>
      <c r="J122" s="3294">
        <f t="shared" si="97"/>
        <v>46057</v>
      </c>
      <c r="L122" s="2055">
        <v>46014</v>
      </c>
      <c r="M122" s="2055">
        <f t="shared" si="103"/>
        <v>46016</v>
      </c>
      <c r="N122" s="2263"/>
      <c r="O122" s="2263"/>
      <c r="P122" s="2263"/>
    </row>
    <row r="123" spans="1:16" s="14" customFormat="1" ht="16.5" hidden="1" customHeight="1">
      <c r="A123" s="1833" t="s">
        <v>6189</v>
      </c>
      <c r="B123" s="727" t="s">
        <v>5791</v>
      </c>
      <c r="C123" s="4085" t="s">
        <v>3536</v>
      </c>
      <c r="D123" s="4104" t="s">
        <v>6190</v>
      </c>
      <c r="E123" s="3320">
        <v>46026</v>
      </c>
      <c r="F123" s="4094">
        <f t="shared" si="100"/>
        <v>46033</v>
      </c>
      <c r="G123" s="3291">
        <f>E123+33</f>
        <v>46059</v>
      </c>
      <c r="H123" s="3292">
        <f>E123+36</f>
        <v>46062</v>
      </c>
      <c r="I123" s="3293">
        <f>E123+40</f>
        <v>46066</v>
      </c>
      <c r="J123" s="3294">
        <f>E123+44</f>
        <v>46070</v>
      </c>
      <c r="L123" s="2055">
        <v>46021</v>
      </c>
      <c r="M123" s="2055">
        <f t="shared" ref="M123" si="106">L123+2</f>
        <v>46023</v>
      </c>
      <c r="N123" s="2263"/>
      <c r="O123" s="2263"/>
      <c r="P123" s="2263"/>
    </row>
    <row r="124" spans="1:16" s="14" customFormat="1" ht="16.5" hidden="1" customHeight="1">
      <c r="A124" s="1833" t="s">
        <v>6191</v>
      </c>
      <c r="B124" s="727" t="s">
        <v>5794</v>
      </c>
      <c r="C124" s="4082" t="s">
        <v>2516</v>
      </c>
      <c r="D124" s="4105" t="s">
        <v>6192</v>
      </c>
      <c r="E124" s="3209">
        <v>46035</v>
      </c>
      <c r="F124" s="4096">
        <f t="shared" si="100"/>
        <v>46042</v>
      </c>
      <c r="G124" s="2729">
        <f t="shared" si="95"/>
        <v>46062</v>
      </c>
      <c r="H124" s="2730">
        <f t="shared" si="99"/>
        <v>46065</v>
      </c>
      <c r="I124" s="2731">
        <f t="shared" si="96"/>
        <v>46069</v>
      </c>
      <c r="J124" s="2732">
        <f t="shared" si="97"/>
        <v>46073</v>
      </c>
      <c r="L124" s="2055">
        <v>46028</v>
      </c>
      <c r="M124" s="2055">
        <f t="shared" ref="M124:M127" si="107">L124+2</f>
        <v>46030</v>
      </c>
      <c r="N124" s="2263"/>
      <c r="O124" s="2263"/>
      <c r="P124" s="2263"/>
    </row>
    <row r="125" spans="1:16" s="14" customFormat="1" ht="16.5" hidden="1" customHeight="1">
      <c r="A125" s="1833"/>
      <c r="B125" s="727" t="s">
        <v>5797</v>
      </c>
      <c r="C125" s="4082" t="s">
        <v>4102</v>
      </c>
      <c r="D125" s="4105" t="s">
        <v>6193</v>
      </c>
      <c r="E125" s="3209">
        <v>46042</v>
      </c>
      <c r="F125" s="4096">
        <f t="shared" si="100"/>
        <v>46049</v>
      </c>
      <c r="G125" s="2729">
        <f t="shared" si="95"/>
        <v>46069</v>
      </c>
      <c r="H125" s="2730">
        <f t="shared" si="99"/>
        <v>46072</v>
      </c>
      <c r="I125" s="2731">
        <f t="shared" si="96"/>
        <v>46076</v>
      </c>
      <c r="J125" s="2732">
        <f t="shared" si="97"/>
        <v>46080</v>
      </c>
      <c r="L125" s="2055">
        <v>46035</v>
      </c>
      <c r="M125" s="2055">
        <f t="shared" si="107"/>
        <v>46037</v>
      </c>
      <c r="N125" s="2263"/>
      <c r="O125" s="2263"/>
      <c r="P125" s="2263"/>
    </row>
    <row r="126" spans="1:16" s="14" customFormat="1" ht="16.5" hidden="1" customHeight="1">
      <c r="A126" s="1833" t="s">
        <v>6194</v>
      </c>
      <c r="B126" s="727" t="s">
        <v>5802</v>
      </c>
      <c r="C126" s="4086" t="s">
        <v>6195</v>
      </c>
      <c r="D126" s="4105" t="s">
        <v>6196</v>
      </c>
      <c r="E126" s="3209">
        <v>46048</v>
      </c>
      <c r="F126" s="4096">
        <f t="shared" si="100"/>
        <v>46055</v>
      </c>
      <c r="G126" s="2729">
        <f t="shared" si="95"/>
        <v>46075</v>
      </c>
      <c r="H126" s="2730">
        <f t="shared" si="99"/>
        <v>46078</v>
      </c>
      <c r="I126" s="2731">
        <f t="shared" si="96"/>
        <v>46082</v>
      </c>
      <c r="J126" s="2732">
        <f t="shared" si="97"/>
        <v>46086</v>
      </c>
      <c r="L126" s="2055">
        <v>46042</v>
      </c>
      <c r="M126" s="2055">
        <f t="shared" si="107"/>
        <v>46044</v>
      </c>
      <c r="N126" s="2263"/>
      <c r="O126" s="2263"/>
      <c r="P126" s="2263"/>
    </row>
    <row r="127" spans="1:16" s="14" customFormat="1" ht="16.5" hidden="1" customHeight="1">
      <c r="A127" s="1833" t="s">
        <v>6197</v>
      </c>
      <c r="B127" s="727" t="s">
        <v>5804</v>
      </c>
      <c r="C127" s="4086" t="s">
        <v>6198</v>
      </c>
      <c r="D127" s="4105" t="s">
        <v>6199</v>
      </c>
      <c r="E127" s="3209">
        <v>46058</v>
      </c>
      <c r="F127" s="4095"/>
      <c r="G127" s="2729">
        <f>E127+33</f>
        <v>46091</v>
      </c>
      <c r="H127" s="2730">
        <f>E127+37</f>
        <v>46095</v>
      </c>
      <c r="I127" s="2731">
        <f>E127+39</f>
        <v>46097</v>
      </c>
      <c r="J127" s="2732">
        <f>E127+45</f>
        <v>46103</v>
      </c>
      <c r="L127" s="2055">
        <v>46049</v>
      </c>
      <c r="M127" s="2055">
        <f t="shared" si="107"/>
        <v>46051</v>
      </c>
      <c r="N127" s="2263"/>
      <c r="O127" s="2263"/>
      <c r="P127" s="2263"/>
    </row>
    <row r="128" spans="1:16" s="14" customFormat="1" ht="16.5" hidden="1" customHeight="1">
      <c r="A128" s="1833" t="s">
        <v>6200</v>
      </c>
      <c r="B128" s="727" t="s">
        <v>5807</v>
      </c>
      <c r="C128" s="4085" t="s">
        <v>6201</v>
      </c>
      <c r="D128" s="4104" t="s">
        <v>6202</v>
      </c>
      <c r="E128" s="3320">
        <v>46065</v>
      </c>
      <c r="F128" s="4094">
        <f t="shared" si="100"/>
        <v>46072</v>
      </c>
      <c r="G128" s="3291">
        <f t="shared" si="95"/>
        <v>46092</v>
      </c>
      <c r="H128" s="3292">
        <f t="shared" si="99"/>
        <v>46095</v>
      </c>
      <c r="I128" s="3293">
        <f t="shared" si="96"/>
        <v>46099</v>
      </c>
      <c r="J128" s="3294">
        <f t="shared" si="97"/>
        <v>46103</v>
      </c>
      <c r="L128" s="2055">
        <v>46056</v>
      </c>
      <c r="M128" s="2055">
        <f t="shared" ref="M128:M129" si="108">L128+2</f>
        <v>46058</v>
      </c>
      <c r="N128" s="2263"/>
      <c r="O128" s="2263"/>
      <c r="P128" s="2263"/>
    </row>
    <row r="129" spans="1:16" s="14" customFormat="1" ht="16.5" hidden="1" customHeight="1">
      <c r="A129" s="1833"/>
      <c r="B129" s="727" t="s">
        <v>5810</v>
      </c>
      <c r="C129" s="4087" t="s">
        <v>5880</v>
      </c>
      <c r="D129" s="4104" t="s">
        <v>6203</v>
      </c>
      <c r="E129" s="3320">
        <v>46070</v>
      </c>
      <c r="F129" s="4097">
        <f t="shared" si="100"/>
        <v>46077</v>
      </c>
      <c r="G129" s="3772">
        <f t="shared" si="95"/>
        <v>46097</v>
      </c>
      <c r="H129" s="3773">
        <f t="shared" si="99"/>
        <v>46100</v>
      </c>
      <c r="I129" s="3774">
        <f t="shared" si="96"/>
        <v>46104</v>
      </c>
      <c r="J129" s="3775">
        <f t="shared" si="97"/>
        <v>46108</v>
      </c>
      <c r="L129" s="2055">
        <v>46063</v>
      </c>
      <c r="M129" s="2055">
        <f t="shared" si="108"/>
        <v>46065</v>
      </c>
      <c r="N129" s="2263"/>
      <c r="O129" s="2263"/>
      <c r="P129" s="2263"/>
    </row>
    <row r="130" spans="1:16" s="14" customFormat="1" ht="16.5" hidden="1" customHeight="1">
      <c r="A130" s="1833"/>
      <c r="B130" s="727" t="s">
        <v>5815</v>
      </c>
      <c r="C130" s="4088" t="s">
        <v>5856</v>
      </c>
      <c r="D130" s="4104" t="s">
        <v>6204</v>
      </c>
      <c r="E130" s="3320">
        <v>46076</v>
      </c>
      <c r="F130" s="4098">
        <f t="shared" si="100"/>
        <v>46083</v>
      </c>
      <c r="G130" s="3290">
        <f t="shared" si="95"/>
        <v>46103</v>
      </c>
      <c r="H130" s="3301">
        <f t="shared" si="99"/>
        <v>46106</v>
      </c>
      <c r="I130" s="3301">
        <f t="shared" si="96"/>
        <v>46110</v>
      </c>
      <c r="J130" s="3301">
        <f t="shared" si="97"/>
        <v>46114</v>
      </c>
      <c r="L130" s="2055">
        <v>46070</v>
      </c>
      <c r="M130" s="2055">
        <f t="shared" ref="M130" si="109">L130+2</f>
        <v>46072</v>
      </c>
      <c r="N130" s="2263"/>
      <c r="O130" s="2263"/>
      <c r="P130" s="2263"/>
    </row>
    <row r="131" spans="1:16" s="14" customFormat="1" ht="16.5" hidden="1" customHeight="1">
      <c r="A131" s="1833" t="s">
        <v>6205</v>
      </c>
      <c r="B131" s="727" t="s">
        <v>5819</v>
      </c>
      <c r="C131" s="4089" t="s">
        <v>3005</v>
      </c>
      <c r="D131" s="4104" t="s">
        <v>6206</v>
      </c>
      <c r="E131" s="3320">
        <v>46080</v>
      </c>
      <c r="F131" s="4098">
        <f>E131+7</f>
        <v>46087</v>
      </c>
      <c r="G131" s="3290">
        <f>E131+27</f>
        <v>46107</v>
      </c>
      <c r="H131" s="3301">
        <f>E131+33</f>
        <v>46113</v>
      </c>
      <c r="I131" s="3301">
        <f>E131+34</f>
        <v>46114</v>
      </c>
      <c r="J131" s="3301">
        <f>E131+38</f>
        <v>46118</v>
      </c>
      <c r="L131" s="2055">
        <v>46077</v>
      </c>
      <c r="M131" s="2055">
        <f>L131+2</f>
        <v>46079</v>
      </c>
      <c r="N131" s="2263"/>
      <c r="O131" s="2263"/>
      <c r="P131" s="2263"/>
    </row>
    <row r="132" spans="1:16" s="14" customFormat="1" ht="16.5" hidden="1" customHeight="1">
      <c r="A132" s="1833" t="s">
        <v>6207</v>
      </c>
      <c r="B132" s="727" t="s">
        <v>4196</v>
      </c>
      <c r="C132" s="4090" t="s">
        <v>2324</v>
      </c>
      <c r="D132" s="4105" t="s">
        <v>6208</v>
      </c>
      <c r="E132" s="3209">
        <v>46091</v>
      </c>
      <c r="F132" s="4099">
        <f>E132+7</f>
        <v>46098</v>
      </c>
      <c r="G132" s="2728">
        <f>E132+27</f>
        <v>46118</v>
      </c>
      <c r="H132" s="3198">
        <f>E132+30</f>
        <v>46121</v>
      </c>
      <c r="I132" s="3198">
        <f>E132+34</f>
        <v>46125</v>
      </c>
      <c r="J132" s="3198">
        <f>E132+38</f>
        <v>46129</v>
      </c>
      <c r="L132" s="2055">
        <v>46084</v>
      </c>
      <c r="M132" s="2055">
        <f>L132+2</f>
        <v>46086</v>
      </c>
      <c r="N132" s="2263"/>
      <c r="O132" s="2263"/>
      <c r="P132" s="2263"/>
    </row>
    <row r="133" spans="1:16" s="14" customFormat="1" ht="16.5" hidden="1" customHeight="1">
      <c r="A133" s="1833" t="s">
        <v>6209</v>
      </c>
      <c r="B133" s="727" t="s">
        <v>4197</v>
      </c>
      <c r="C133" s="4091" t="s">
        <v>1824</v>
      </c>
      <c r="D133" s="4105" t="s">
        <v>6210</v>
      </c>
      <c r="E133" s="3216">
        <v>46091</v>
      </c>
      <c r="F133" s="4100">
        <f>E133+7</f>
        <v>46098</v>
      </c>
      <c r="G133" s="2733">
        <f>E133+27</f>
        <v>46118</v>
      </c>
      <c r="H133" s="3247">
        <f>E133+30</f>
        <v>46121</v>
      </c>
      <c r="I133" s="3247">
        <f>E133+34</f>
        <v>46125</v>
      </c>
      <c r="J133" s="3247">
        <f>E133+38</f>
        <v>46129</v>
      </c>
      <c r="L133" s="2055">
        <v>46091</v>
      </c>
      <c r="M133" s="2055">
        <f t="shared" ref="M133:M135" si="110">L133+2</f>
        <v>46093</v>
      </c>
      <c r="N133" s="2263"/>
      <c r="O133" s="2263"/>
      <c r="P133" s="2263"/>
    </row>
    <row r="134" spans="1:16" s="14" customFormat="1" ht="16.5" hidden="1" customHeight="1">
      <c r="A134" s="1833"/>
      <c r="B134" s="727" t="s">
        <v>4198</v>
      </c>
      <c r="C134" s="4092" t="s">
        <v>6178</v>
      </c>
      <c r="D134" s="4105" t="s">
        <v>6211</v>
      </c>
      <c r="E134" s="3209">
        <v>46102</v>
      </c>
      <c r="F134" s="4101" t="s">
        <v>6212</v>
      </c>
      <c r="G134" s="2728">
        <f t="shared" ref="G134:G135" si="111">E134+27</f>
        <v>46129</v>
      </c>
      <c r="H134" s="3198">
        <f t="shared" ref="H134:H135" si="112">E134+30</f>
        <v>46132</v>
      </c>
      <c r="I134" s="3198">
        <f t="shared" ref="I134:I135" si="113">E134+34</f>
        <v>46136</v>
      </c>
      <c r="J134" s="3198">
        <f t="shared" ref="J134:J135" si="114">E134+38</f>
        <v>46140</v>
      </c>
      <c r="L134" s="2055">
        <v>46098</v>
      </c>
      <c r="M134" s="2055">
        <f t="shared" si="110"/>
        <v>46100</v>
      </c>
      <c r="N134" s="2263"/>
      <c r="O134" s="2263"/>
      <c r="P134" s="2263"/>
    </row>
    <row r="135" spans="1:16" s="14" customFormat="1" ht="16.5" hidden="1" customHeight="1">
      <c r="A135" s="1833" t="s">
        <v>6213</v>
      </c>
      <c r="B135" s="727" t="s">
        <v>4200</v>
      </c>
      <c r="C135" s="4090" t="s">
        <v>5253</v>
      </c>
      <c r="D135" s="4105" t="s">
        <v>6214</v>
      </c>
      <c r="E135" s="3209">
        <v>46111</v>
      </c>
      <c r="F135" s="4099">
        <f t="shared" ref="F135" si="115">E135+7</f>
        <v>46118</v>
      </c>
      <c r="G135" s="2728">
        <f t="shared" si="111"/>
        <v>46138</v>
      </c>
      <c r="H135" s="3198">
        <f t="shared" si="112"/>
        <v>46141</v>
      </c>
      <c r="I135" s="3198">
        <f t="shared" si="113"/>
        <v>46145</v>
      </c>
      <c r="J135" s="3198">
        <f t="shared" si="114"/>
        <v>46149</v>
      </c>
      <c r="L135" s="2055">
        <v>46105</v>
      </c>
      <c r="M135" s="2055">
        <f t="shared" si="110"/>
        <v>46107</v>
      </c>
      <c r="N135" s="2263"/>
      <c r="O135" s="2263"/>
      <c r="P135" s="2263"/>
    </row>
    <row r="136" spans="1:16" s="14" customFormat="1" ht="16.5" hidden="1" customHeight="1">
      <c r="A136" s="1833" t="s">
        <v>6215</v>
      </c>
      <c r="B136" s="727" t="s">
        <v>4201</v>
      </c>
      <c r="C136" s="4090" t="s">
        <v>6181</v>
      </c>
      <c r="D136" s="4105" t="s">
        <v>6216</v>
      </c>
      <c r="E136" s="3209">
        <v>46115</v>
      </c>
      <c r="F136" s="4099">
        <f t="shared" ref="F136:F138" si="116">E136+7</f>
        <v>46122</v>
      </c>
      <c r="G136" s="2728">
        <f t="shared" ref="G136:G138" si="117">E136+27</f>
        <v>46142</v>
      </c>
      <c r="H136" s="3198">
        <f t="shared" ref="H136:H138" si="118">E136+30</f>
        <v>46145</v>
      </c>
      <c r="I136" s="3198">
        <f t="shared" ref="I136:I138" si="119">E136+34</f>
        <v>46149</v>
      </c>
      <c r="J136" s="3198">
        <f t="shared" ref="J136:J138" si="120">E136+38</f>
        <v>46153</v>
      </c>
      <c r="L136" s="2055">
        <v>46112</v>
      </c>
      <c r="M136" s="2055">
        <f t="shared" ref="M136:M138" si="121">L136+2</f>
        <v>46114</v>
      </c>
      <c r="N136" s="2263"/>
      <c r="O136" s="2263"/>
      <c r="P136" s="2263"/>
    </row>
    <row r="137" spans="1:16" s="14" customFormat="1" ht="16.5" hidden="1" customHeight="1">
      <c r="A137" s="1833" t="s">
        <v>6217</v>
      </c>
      <c r="B137" s="727" t="s">
        <v>4202</v>
      </c>
      <c r="C137" s="4088" t="s">
        <v>6150</v>
      </c>
      <c r="D137" s="4104" t="s">
        <v>6218</v>
      </c>
      <c r="E137" s="3320">
        <v>46121</v>
      </c>
      <c r="F137" s="4098">
        <f t="shared" si="116"/>
        <v>46128</v>
      </c>
      <c r="G137" s="3290">
        <f t="shared" si="117"/>
        <v>46148</v>
      </c>
      <c r="H137" s="3301">
        <f t="shared" si="118"/>
        <v>46151</v>
      </c>
      <c r="I137" s="3301">
        <f t="shared" si="119"/>
        <v>46155</v>
      </c>
      <c r="J137" s="3301">
        <f t="shared" si="120"/>
        <v>46159</v>
      </c>
      <c r="L137" s="2055">
        <v>46119</v>
      </c>
      <c r="M137" s="2055">
        <f t="shared" si="121"/>
        <v>46121</v>
      </c>
      <c r="N137" s="2263"/>
      <c r="O137" s="2263"/>
      <c r="P137" s="2263"/>
    </row>
    <row r="138" spans="1:16" s="14" customFormat="1" ht="16.5" hidden="1" customHeight="1">
      <c r="A138" s="1833" t="s">
        <v>6219</v>
      </c>
      <c r="B138" s="727" t="s">
        <v>4203</v>
      </c>
      <c r="C138" s="4088" t="s">
        <v>2257</v>
      </c>
      <c r="D138" s="4104" t="s">
        <v>6220</v>
      </c>
      <c r="E138" s="3320">
        <v>46134</v>
      </c>
      <c r="F138" s="4098">
        <f t="shared" si="116"/>
        <v>46141</v>
      </c>
      <c r="G138" s="3290">
        <f t="shared" si="117"/>
        <v>46161</v>
      </c>
      <c r="H138" s="3301">
        <f t="shared" si="118"/>
        <v>46164</v>
      </c>
      <c r="I138" s="3301">
        <f t="shared" si="119"/>
        <v>46168</v>
      </c>
      <c r="J138" s="3301">
        <f t="shared" si="120"/>
        <v>46172</v>
      </c>
      <c r="L138" s="2055">
        <v>46126</v>
      </c>
      <c r="M138" s="2055">
        <f t="shared" si="121"/>
        <v>46128</v>
      </c>
      <c r="N138" s="2263"/>
      <c r="O138" s="2263"/>
      <c r="P138" s="2263"/>
    </row>
    <row r="139" spans="1:16" s="14" customFormat="1" ht="16.5" hidden="1" customHeight="1">
      <c r="A139" s="1833" t="s">
        <v>6221</v>
      </c>
      <c r="B139" s="727" t="s">
        <v>4206</v>
      </c>
      <c r="C139" s="4089" t="s">
        <v>2430</v>
      </c>
      <c r="D139" s="4104" t="s">
        <v>6222</v>
      </c>
      <c r="E139" s="3320">
        <v>46139</v>
      </c>
      <c r="F139" s="4098">
        <f t="shared" ref="F139:F140" si="122">E139+7</f>
        <v>46146</v>
      </c>
      <c r="G139" s="3290">
        <f t="shared" ref="G139:G140" si="123">E139+27</f>
        <v>46166</v>
      </c>
      <c r="H139" s="3301">
        <f t="shared" ref="H139:H140" si="124">E139+30</f>
        <v>46169</v>
      </c>
      <c r="I139" s="3301">
        <f t="shared" ref="I139:I140" si="125">E139+34</f>
        <v>46173</v>
      </c>
      <c r="J139" s="3301">
        <f t="shared" ref="J139:J140" si="126">E139+38</f>
        <v>46177</v>
      </c>
      <c r="L139" s="2055">
        <v>46133</v>
      </c>
      <c r="M139" s="2055">
        <f t="shared" ref="M139:M140" si="127">L139+2</f>
        <v>46135</v>
      </c>
      <c r="N139" s="2263"/>
      <c r="O139" s="2263"/>
      <c r="P139" s="2263"/>
    </row>
    <row r="140" spans="1:16" s="14" customFormat="1" ht="16.5" hidden="1" customHeight="1">
      <c r="A140" s="1833" t="s">
        <v>6223</v>
      </c>
      <c r="B140" s="727" t="s">
        <v>4208</v>
      </c>
      <c r="C140" s="4088" t="s">
        <v>5745</v>
      </c>
      <c r="D140" s="4104" t="s">
        <v>6224</v>
      </c>
      <c r="E140" s="3320">
        <v>46146</v>
      </c>
      <c r="F140" s="4098">
        <f t="shared" si="122"/>
        <v>46153</v>
      </c>
      <c r="G140" s="3290">
        <f t="shared" si="123"/>
        <v>46173</v>
      </c>
      <c r="H140" s="3301">
        <f t="shared" si="124"/>
        <v>46176</v>
      </c>
      <c r="I140" s="3301">
        <f t="shared" si="125"/>
        <v>46180</v>
      </c>
      <c r="J140" s="3301">
        <f t="shared" si="126"/>
        <v>46184</v>
      </c>
      <c r="L140" s="2055">
        <v>46140</v>
      </c>
      <c r="M140" s="2055">
        <f t="shared" si="127"/>
        <v>46142</v>
      </c>
      <c r="N140" s="2263"/>
      <c r="O140" s="2263"/>
      <c r="P140" s="2263"/>
    </row>
    <row r="141" spans="1:16" s="14" customFormat="1" ht="16.5" hidden="1" customHeight="1">
      <c r="A141" s="1833" t="s">
        <v>6225</v>
      </c>
      <c r="B141" s="727" t="s">
        <v>4210</v>
      </c>
      <c r="C141" s="817" t="s">
        <v>2993</v>
      </c>
      <c r="D141" s="2734" t="s">
        <v>6226</v>
      </c>
      <c r="E141" s="2732">
        <v>46151</v>
      </c>
      <c r="F141" s="2728">
        <f t="shared" ref="F141:F146" si="128">E141+7</f>
        <v>46158</v>
      </c>
      <c r="G141" s="2728">
        <f t="shared" ref="G141" si="129">E141+27</f>
        <v>46178</v>
      </c>
      <c r="H141" s="3198">
        <f t="shared" ref="H141" si="130">E141+30</f>
        <v>46181</v>
      </c>
      <c r="I141" s="3198">
        <f t="shared" ref="I141" si="131">E141+34</f>
        <v>46185</v>
      </c>
      <c r="J141" s="3198">
        <f t="shared" ref="J141" si="132">E141+38</f>
        <v>46189</v>
      </c>
      <c r="L141" s="2055">
        <v>46147</v>
      </c>
      <c r="M141" s="2055">
        <f t="shared" ref="M141" si="133">L141+2</f>
        <v>46149</v>
      </c>
      <c r="N141" s="2263"/>
      <c r="O141" s="2263"/>
      <c r="P141" s="2263"/>
    </row>
    <row r="142" spans="1:16" s="14" customFormat="1" ht="16.5" hidden="1" customHeight="1">
      <c r="A142" s="1833"/>
      <c r="B142" s="727"/>
      <c r="C142" s="53"/>
      <c r="D142" s="30"/>
      <c r="E142" s="2081"/>
      <c r="F142" s="2081"/>
      <c r="G142" s="53"/>
      <c r="H142" s="53"/>
      <c r="I142" s="53"/>
      <c r="J142" s="30"/>
      <c r="L142" s="2055"/>
      <c r="M142" s="2055"/>
      <c r="N142" s="2263"/>
      <c r="O142" s="2263"/>
      <c r="P142" s="2263"/>
    </row>
    <row r="143" spans="1:16" s="14" customFormat="1" ht="42.75" hidden="1">
      <c r="A143" s="1833"/>
      <c r="B143" s="727"/>
      <c r="C143" s="454"/>
      <c r="D143" s="3195"/>
      <c r="E143" s="2517" t="s">
        <v>100</v>
      </c>
      <c r="F143" s="4078" t="s">
        <v>186</v>
      </c>
      <c r="G143" s="2517" t="s">
        <v>525</v>
      </c>
      <c r="H143" s="2517" t="s">
        <v>205</v>
      </c>
      <c r="I143" s="2517" t="s">
        <v>135</v>
      </c>
      <c r="J143" s="2517" t="s">
        <v>561</v>
      </c>
      <c r="L143" s="2055"/>
      <c r="M143" s="2055"/>
      <c r="N143" s="2263"/>
      <c r="O143" s="2263"/>
      <c r="P143" s="2263"/>
    </row>
    <row r="144" spans="1:16" s="14" customFormat="1" ht="16.5" hidden="1" customHeight="1">
      <c r="A144" s="1833"/>
      <c r="B144" s="727"/>
      <c r="C144" s="2389" t="s">
        <v>5908</v>
      </c>
      <c r="D144" s="4080" t="s">
        <v>2589</v>
      </c>
      <c r="E144" s="4079" t="s">
        <v>210</v>
      </c>
      <c r="F144" s="1650" t="s">
        <v>4544</v>
      </c>
      <c r="G144" s="1650" t="s">
        <v>6227</v>
      </c>
      <c r="H144" s="1650" t="s">
        <v>3458</v>
      </c>
      <c r="I144" s="1650" t="s">
        <v>3596</v>
      </c>
      <c r="J144" s="1650" t="s">
        <v>1722</v>
      </c>
      <c r="L144" s="2652"/>
      <c r="M144" s="2652"/>
      <c r="N144" s="2263"/>
      <c r="O144" s="2263"/>
      <c r="P144" s="2263"/>
    </row>
    <row r="145" spans="1:16" s="14" customFormat="1" ht="16.5" hidden="1" customHeight="1">
      <c r="A145" s="1833" t="s">
        <v>6228</v>
      </c>
      <c r="B145" s="727" t="s">
        <v>4213</v>
      </c>
      <c r="C145" s="3778" t="s">
        <v>6229</v>
      </c>
      <c r="D145" s="2734" t="s">
        <v>6230</v>
      </c>
      <c r="E145" s="3247">
        <v>46151</v>
      </c>
      <c r="F145" s="2733"/>
      <c r="G145" s="2733"/>
      <c r="H145" s="3247"/>
      <c r="I145" s="3247"/>
      <c r="J145" s="3247"/>
      <c r="L145" s="2055"/>
      <c r="M145" s="2055"/>
      <c r="N145" s="4058"/>
      <c r="O145" s="4058"/>
      <c r="P145" s="2263"/>
    </row>
    <row r="146" spans="1:16" s="14" customFormat="1" ht="16.5" hidden="1" customHeight="1">
      <c r="A146" s="1833" t="s">
        <v>6231</v>
      </c>
      <c r="B146" s="727" t="s">
        <v>3617</v>
      </c>
      <c r="C146" s="817" t="s">
        <v>2621</v>
      </c>
      <c r="D146" s="3777" t="s">
        <v>6232</v>
      </c>
      <c r="E146" s="3198">
        <v>46159</v>
      </c>
      <c r="F146" s="2728">
        <f t="shared" si="128"/>
        <v>46166</v>
      </c>
      <c r="G146" s="2728">
        <f t="shared" ref="G146:G152" si="134">E146+28</f>
        <v>46187</v>
      </c>
      <c r="H146" s="3198">
        <f t="shared" ref="H146:H152" si="135">E146+32</f>
        <v>46191</v>
      </c>
      <c r="I146" s="3198">
        <f t="shared" ref="I146:I152" si="136">E146+37</f>
        <v>46196</v>
      </c>
      <c r="J146" s="3198">
        <f t="shared" ref="J146:J152" si="137">E146+41</f>
        <v>46200</v>
      </c>
      <c r="L146" s="2055"/>
      <c r="M146" s="2055"/>
      <c r="N146" s="2263"/>
      <c r="O146" s="2263"/>
      <c r="P146" s="2263"/>
    </row>
    <row r="147" spans="1:16" s="14" customFormat="1" ht="16.5" hidden="1" customHeight="1">
      <c r="A147" s="1833" t="s">
        <v>6233</v>
      </c>
      <c r="B147" s="727" t="s">
        <v>3619</v>
      </c>
      <c r="C147" s="817" t="s">
        <v>6195</v>
      </c>
      <c r="D147" s="3777" t="s">
        <v>6234</v>
      </c>
      <c r="E147" s="3198">
        <v>46167</v>
      </c>
      <c r="F147" s="2728">
        <f t="shared" ref="F147" si="138">E147+7</f>
        <v>46174</v>
      </c>
      <c r="G147" s="2728">
        <f t="shared" si="134"/>
        <v>46195</v>
      </c>
      <c r="H147" s="3198">
        <f t="shared" si="135"/>
        <v>46199</v>
      </c>
      <c r="I147" s="3198">
        <f t="shared" si="136"/>
        <v>46204</v>
      </c>
      <c r="J147" s="3198">
        <f t="shared" si="137"/>
        <v>46208</v>
      </c>
      <c r="L147" s="2055"/>
      <c r="M147" s="2055"/>
      <c r="N147" s="2263"/>
      <c r="O147" s="2263"/>
      <c r="P147" s="2263"/>
    </row>
    <row r="148" spans="1:16" s="14" customFormat="1" ht="16.5" hidden="1" customHeight="1">
      <c r="A148" s="1833" t="s">
        <v>6235</v>
      </c>
      <c r="B148" s="727" t="s">
        <v>3621</v>
      </c>
      <c r="C148" s="817" t="s">
        <v>2241</v>
      </c>
      <c r="D148" s="3777" t="s">
        <v>6236</v>
      </c>
      <c r="E148" s="3198">
        <v>46175</v>
      </c>
      <c r="F148" s="2728">
        <f t="shared" ref="F148" si="139">E148+7</f>
        <v>46182</v>
      </c>
      <c r="G148" s="2728">
        <f t="shared" si="134"/>
        <v>46203</v>
      </c>
      <c r="H148" s="3198">
        <f t="shared" si="135"/>
        <v>46207</v>
      </c>
      <c r="I148" s="3198">
        <f t="shared" si="136"/>
        <v>46212</v>
      </c>
      <c r="J148" s="3198">
        <f t="shared" si="137"/>
        <v>46216</v>
      </c>
      <c r="L148" s="2055"/>
      <c r="M148" s="2055"/>
      <c r="N148" s="2263"/>
      <c r="O148" s="2263"/>
      <c r="P148" s="2263"/>
    </row>
    <row r="149" spans="1:16" s="14" customFormat="1" ht="16.5" hidden="1" customHeight="1">
      <c r="A149" s="1833" t="s">
        <v>6237</v>
      </c>
      <c r="B149" s="727" t="s">
        <v>3623</v>
      </c>
      <c r="C149" s="3297" t="s">
        <v>1730</v>
      </c>
      <c r="D149" s="3776" t="s">
        <v>6238</v>
      </c>
      <c r="E149" s="3301">
        <v>46182</v>
      </c>
      <c r="F149" s="4210" t="s">
        <v>1581</v>
      </c>
      <c r="G149" s="3290">
        <f t="shared" si="134"/>
        <v>46210</v>
      </c>
      <c r="H149" s="3301">
        <f t="shared" si="135"/>
        <v>46214</v>
      </c>
      <c r="I149" s="3301">
        <f t="shared" si="136"/>
        <v>46219</v>
      </c>
      <c r="J149" s="3301">
        <f t="shared" si="137"/>
        <v>46223</v>
      </c>
      <c r="L149" s="2055"/>
      <c r="M149" s="2055"/>
      <c r="N149" s="2263"/>
      <c r="O149" s="2263"/>
      <c r="P149" s="2263"/>
    </row>
    <row r="150" spans="1:16" s="14" customFormat="1" ht="16.5" hidden="1" customHeight="1">
      <c r="A150" s="1833" t="s">
        <v>6239</v>
      </c>
      <c r="B150" s="727" t="s">
        <v>3625</v>
      </c>
      <c r="C150" s="3297" t="s">
        <v>6126</v>
      </c>
      <c r="D150" s="3776" t="s">
        <v>6240</v>
      </c>
      <c r="E150" s="3301">
        <v>46187</v>
      </c>
      <c r="F150" s="4210" t="s">
        <v>1581</v>
      </c>
      <c r="G150" s="3290">
        <f t="shared" si="134"/>
        <v>46215</v>
      </c>
      <c r="H150" s="3301">
        <f t="shared" si="135"/>
        <v>46219</v>
      </c>
      <c r="I150" s="3301">
        <f t="shared" si="136"/>
        <v>46224</v>
      </c>
      <c r="J150" s="3301">
        <f t="shared" si="137"/>
        <v>46228</v>
      </c>
      <c r="L150" s="2055"/>
      <c r="M150" s="2055"/>
      <c r="N150" s="2263"/>
      <c r="O150" s="2263"/>
      <c r="P150" s="2263"/>
    </row>
    <row r="151" spans="1:16" s="14" customFormat="1" ht="16.5" hidden="1" customHeight="1">
      <c r="A151" s="1833" t="s">
        <v>6241</v>
      </c>
      <c r="B151" s="727" t="s">
        <v>3627</v>
      </c>
      <c r="C151" s="3297" t="s">
        <v>6242</v>
      </c>
      <c r="D151" s="3776" t="s">
        <v>6243</v>
      </c>
      <c r="E151" s="3301">
        <v>46193</v>
      </c>
      <c r="F151" s="4210" t="s">
        <v>1581</v>
      </c>
      <c r="G151" s="3290">
        <f t="shared" si="134"/>
        <v>46221</v>
      </c>
      <c r="H151" s="3301">
        <f t="shared" si="135"/>
        <v>46225</v>
      </c>
      <c r="I151" s="3301">
        <f t="shared" si="136"/>
        <v>46230</v>
      </c>
      <c r="J151" s="3301">
        <f t="shared" si="137"/>
        <v>46234</v>
      </c>
      <c r="L151" s="2055"/>
      <c r="M151" s="2055"/>
      <c r="N151" s="2263"/>
      <c r="O151" s="2263"/>
      <c r="P151" s="2263"/>
    </row>
    <row r="152" spans="1:16" s="14" customFormat="1" ht="16.5" hidden="1" customHeight="1">
      <c r="A152" s="1833" t="s">
        <v>5322</v>
      </c>
      <c r="B152" s="727" t="s">
        <v>3629</v>
      </c>
      <c r="C152" s="3297" t="s">
        <v>2324</v>
      </c>
      <c r="D152" s="3776" t="s">
        <v>6244</v>
      </c>
      <c r="E152" s="3301">
        <v>46201</v>
      </c>
      <c r="F152" s="4210" t="s">
        <v>1581</v>
      </c>
      <c r="G152" s="3290">
        <f t="shared" si="134"/>
        <v>46229</v>
      </c>
      <c r="H152" s="3301">
        <f t="shared" si="135"/>
        <v>46233</v>
      </c>
      <c r="I152" s="3301">
        <f t="shared" si="136"/>
        <v>46238</v>
      </c>
      <c r="J152" s="3301">
        <f t="shared" si="137"/>
        <v>46242</v>
      </c>
      <c r="L152" s="2055"/>
      <c r="M152" s="2055"/>
      <c r="N152" s="2263"/>
      <c r="O152" s="2263"/>
      <c r="P152" s="2263"/>
    </row>
    <row r="153" spans="1:16" s="14" customFormat="1" ht="16.5" hidden="1" customHeight="1">
      <c r="A153" s="1833"/>
      <c r="B153" s="727"/>
      <c r="C153" s="53"/>
      <c r="D153" s="30"/>
      <c r="E153" s="2081"/>
      <c r="F153" s="2081"/>
      <c r="G153" s="53"/>
      <c r="H153" s="53"/>
      <c r="I153" s="53"/>
      <c r="J153" s="30"/>
      <c r="L153" s="2055"/>
      <c r="M153" s="2055"/>
      <c r="N153" s="2263"/>
      <c r="O153" s="2263"/>
      <c r="P153" s="2263"/>
    </row>
    <row r="154" spans="1:16" s="14" customFormat="1" ht="28.5" customHeight="1">
      <c r="A154" s="1833"/>
      <c r="B154" s="727"/>
      <c r="C154" s="454"/>
      <c r="D154" s="3195"/>
      <c r="E154" s="2517" t="s">
        <v>100</v>
      </c>
      <c r="F154" s="2517" t="s">
        <v>525</v>
      </c>
      <c r="G154" s="2517" t="s">
        <v>205</v>
      </c>
      <c r="H154" s="2517" t="s">
        <v>135</v>
      </c>
      <c r="I154" s="2517" t="s">
        <v>561</v>
      </c>
      <c r="K154" s="2055"/>
      <c r="L154" s="2055"/>
      <c r="M154" s="2263"/>
      <c r="N154" s="2263"/>
      <c r="O154" s="2263"/>
    </row>
    <row r="155" spans="1:16" s="14" customFormat="1" ht="16.5" customHeight="1">
      <c r="A155" s="1833"/>
      <c r="B155" s="727"/>
      <c r="C155" s="2389" t="s">
        <v>5908</v>
      </c>
      <c r="D155" s="4080" t="s">
        <v>2589</v>
      </c>
      <c r="E155" s="4079" t="s">
        <v>210</v>
      </c>
      <c r="F155" s="1650" t="s">
        <v>6227</v>
      </c>
      <c r="G155" s="1650" t="s">
        <v>3458</v>
      </c>
      <c r="H155" s="1650" t="s">
        <v>3596</v>
      </c>
      <c r="I155" s="1650" t="s">
        <v>1722</v>
      </c>
      <c r="K155" s="2055"/>
      <c r="L155" s="2055"/>
      <c r="M155" s="2263"/>
      <c r="N155" s="2263"/>
      <c r="O155" s="2263"/>
    </row>
    <row r="156" spans="1:16" s="14" customFormat="1" ht="16.5" hidden="1" customHeight="1">
      <c r="A156" s="1833" t="s">
        <v>5322</v>
      </c>
      <c r="B156" s="727" t="s">
        <v>4228</v>
      </c>
      <c r="C156" s="817" t="s">
        <v>2260</v>
      </c>
      <c r="D156" s="3777" t="s">
        <v>6245</v>
      </c>
      <c r="E156" s="3198">
        <v>46211</v>
      </c>
      <c r="F156" s="2728">
        <f>E156+28</f>
        <v>46239</v>
      </c>
      <c r="G156" s="3198">
        <f>E156+32</f>
        <v>46243</v>
      </c>
      <c r="H156" s="3198">
        <f>E156+37</f>
        <v>46248</v>
      </c>
      <c r="I156" s="3198">
        <f>E156+41</f>
        <v>46252</v>
      </c>
      <c r="K156" s="2055"/>
      <c r="L156" s="2055"/>
      <c r="M156" s="2263"/>
      <c r="N156" s="2263"/>
      <c r="O156" s="2263"/>
    </row>
    <row r="157" spans="1:16" s="14" customFormat="1" ht="16.5" hidden="1" customHeight="1">
      <c r="A157" s="1833" t="s">
        <v>6246</v>
      </c>
      <c r="B157" s="727" t="s">
        <v>3633</v>
      </c>
      <c r="C157" s="4228" t="s">
        <v>2500</v>
      </c>
      <c r="D157" s="3777" t="s">
        <v>6247</v>
      </c>
      <c r="E157" s="3198">
        <v>46219</v>
      </c>
      <c r="F157" s="2728">
        <f>E157+28</f>
        <v>46247</v>
      </c>
      <c r="G157" s="3198">
        <f>E157+32</f>
        <v>46251</v>
      </c>
      <c r="H157" s="3198">
        <f>E157+37</f>
        <v>46256</v>
      </c>
      <c r="I157" s="3198">
        <f>E157+41</f>
        <v>46260</v>
      </c>
      <c r="K157" s="2055"/>
      <c r="L157" s="2055"/>
      <c r="M157" s="2263"/>
      <c r="N157" s="2263"/>
      <c r="O157" s="2263"/>
    </row>
    <row r="158" spans="1:16" s="14" customFormat="1" ht="16.5" customHeight="1">
      <c r="A158" s="1833"/>
      <c r="B158" s="727" t="s">
        <v>3637</v>
      </c>
      <c r="C158" s="817" t="s">
        <v>6248</v>
      </c>
      <c r="D158" s="3777" t="s">
        <v>6249</v>
      </c>
      <c r="E158" s="3198">
        <v>46222</v>
      </c>
      <c r="F158" s="2728">
        <f>E158+28</f>
        <v>46250</v>
      </c>
      <c r="G158" s="3198">
        <f>E158+32</f>
        <v>46254</v>
      </c>
      <c r="H158" s="3198">
        <f>E158+37</f>
        <v>46259</v>
      </c>
      <c r="I158" s="3198">
        <f>E158+41</f>
        <v>46263</v>
      </c>
      <c r="K158" s="2055"/>
      <c r="L158" s="2055"/>
      <c r="M158" s="2263"/>
      <c r="N158" s="2263"/>
      <c r="O158" s="2263"/>
    </row>
    <row r="159" spans="1:16" s="14" customFormat="1" ht="16.5" customHeight="1">
      <c r="A159" s="1833"/>
      <c r="B159" s="727" t="s">
        <v>3639</v>
      </c>
      <c r="C159" s="817" t="s">
        <v>6181</v>
      </c>
      <c r="D159" s="3777" t="s">
        <v>6250</v>
      </c>
      <c r="E159" s="3198">
        <v>46238</v>
      </c>
      <c r="F159" s="2728">
        <f>E159+28</f>
        <v>46266</v>
      </c>
      <c r="G159" s="3198">
        <f>E159+32</f>
        <v>46270</v>
      </c>
      <c r="H159" s="3198">
        <f>E159+37</f>
        <v>46275</v>
      </c>
      <c r="I159" s="3198">
        <f>E159+41</f>
        <v>46279</v>
      </c>
      <c r="K159" s="2055"/>
      <c r="L159" s="2055"/>
      <c r="M159" s="2263"/>
      <c r="N159" s="2263"/>
      <c r="O159" s="2263"/>
    </row>
    <row r="160" spans="1:16" s="14" customFormat="1" ht="16.5" customHeight="1">
      <c r="A160" s="1833" t="s">
        <v>6251</v>
      </c>
      <c r="B160" s="727" t="s">
        <v>3641</v>
      </c>
      <c r="C160" s="3297" t="s">
        <v>2773</v>
      </c>
      <c r="D160" s="3776" t="s">
        <v>6252</v>
      </c>
      <c r="E160" s="3301">
        <v>46245</v>
      </c>
      <c r="F160" s="3290">
        <f>E160+28</f>
        <v>46273</v>
      </c>
      <c r="G160" s="3301">
        <f>E160+32</f>
        <v>46277</v>
      </c>
      <c r="H160" s="3301">
        <f>E160+37</f>
        <v>46282</v>
      </c>
      <c r="I160" s="3301">
        <f>E160+41</f>
        <v>46286</v>
      </c>
      <c r="K160" s="2055"/>
      <c r="L160" s="2055"/>
      <c r="M160" s="2263"/>
      <c r="N160" s="2263"/>
      <c r="O160" s="2263"/>
    </row>
    <row r="161" spans="1:15" s="14" customFormat="1" ht="16.5" customHeight="1">
      <c r="A161" s="1833"/>
      <c r="B161" s="727" t="s">
        <v>3643</v>
      </c>
      <c r="C161" s="3297" t="s">
        <v>3009</v>
      </c>
      <c r="D161" s="3776" t="s">
        <v>6253</v>
      </c>
      <c r="E161" s="3301">
        <v>46243</v>
      </c>
      <c r="F161" s="3290">
        <f t="shared" ref="F161:F162" si="140">E161+28</f>
        <v>46271</v>
      </c>
      <c r="G161" s="3301">
        <f t="shared" ref="G161:G162" si="141">E161+32</f>
        <v>46275</v>
      </c>
      <c r="H161" s="3301">
        <f t="shared" ref="H161:H162" si="142">E161+37</f>
        <v>46280</v>
      </c>
      <c r="I161" s="3301">
        <f t="shared" ref="I161:I162" si="143">E161+41</f>
        <v>46284</v>
      </c>
      <c r="K161" s="2055"/>
      <c r="L161" s="2055"/>
      <c r="M161" s="2263"/>
      <c r="N161" s="2263"/>
      <c r="O161" s="2263"/>
    </row>
    <row r="162" spans="1:15" s="14" customFormat="1" ht="16.5" customHeight="1">
      <c r="A162" s="1833" t="s">
        <v>6254</v>
      </c>
      <c r="B162" s="727" t="s">
        <v>3645</v>
      </c>
      <c r="C162" s="3302" t="s">
        <v>6255</v>
      </c>
      <c r="D162" s="3776" t="s">
        <v>6256</v>
      </c>
      <c r="E162" s="3301">
        <v>46256</v>
      </c>
      <c r="F162" s="3290">
        <f t="shared" si="140"/>
        <v>46284</v>
      </c>
      <c r="G162" s="3301">
        <f t="shared" si="141"/>
        <v>46288</v>
      </c>
      <c r="H162" s="3301">
        <f t="shared" si="142"/>
        <v>46293</v>
      </c>
      <c r="I162" s="3301">
        <f t="shared" si="143"/>
        <v>46297</v>
      </c>
      <c r="K162" s="2055"/>
      <c r="L162" s="2055"/>
      <c r="M162" s="2263"/>
      <c r="N162" s="2263"/>
      <c r="O162" s="2263"/>
    </row>
    <row r="163" spans="1:15" s="14" customFormat="1" ht="16.5" customHeight="1">
      <c r="A163" s="1833" t="s">
        <v>6257</v>
      </c>
      <c r="B163" s="727" t="s">
        <v>3647</v>
      </c>
      <c r="C163" s="3302" t="s">
        <v>2442</v>
      </c>
      <c r="D163" s="3776" t="s">
        <v>6258</v>
      </c>
      <c r="E163" s="3301">
        <v>46259</v>
      </c>
      <c r="F163" s="3290">
        <f t="shared" ref="F163:F168" si="144">E163+28</f>
        <v>46287</v>
      </c>
      <c r="G163" s="3301">
        <f t="shared" ref="G163:G168" si="145">E163+32</f>
        <v>46291</v>
      </c>
      <c r="H163" s="3301">
        <f t="shared" ref="H163:H168" si="146">E163+37</f>
        <v>46296</v>
      </c>
      <c r="I163" s="3301">
        <f t="shared" ref="I163:I168" si="147">E163+41</f>
        <v>46300</v>
      </c>
      <c r="K163" s="2055"/>
      <c r="L163" s="2055"/>
      <c r="M163" s="2263"/>
      <c r="N163" s="2263"/>
      <c r="O163" s="2263"/>
    </row>
    <row r="164" spans="1:15" s="14" customFormat="1" ht="16.5" customHeight="1">
      <c r="A164" s="1833" t="s">
        <v>6259</v>
      </c>
      <c r="B164" s="727" t="s">
        <v>3649</v>
      </c>
      <c r="C164" s="4446" t="s">
        <v>6260</v>
      </c>
      <c r="D164" s="3776" t="s">
        <v>6261</v>
      </c>
      <c r="E164" s="3301">
        <v>46263</v>
      </c>
      <c r="F164" s="3290">
        <f t="shared" si="144"/>
        <v>46291</v>
      </c>
      <c r="G164" s="3301">
        <f t="shared" si="145"/>
        <v>46295</v>
      </c>
      <c r="H164" s="3301">
        <f t="shared" si="146"/>
        <v>46300</v>
      </c>
      <c r="I164" s="3301">
        <f t="shared" si="147"/>
        <v>46304</v>
      </c>
      <c r="K164" s="2055"/>
      <c r="L164" s="2055"/>
      <c r="M164" s="2263"/>
      <c r="N164" s="2263"/>
      <c r="O164" s="2263"/>
    </row>
    <row r="165" spans="1:15" s="14" customFormat="1" ht="16.5" customHeight="1">
      <c r="A165" s="1833" t="s">
        <v>6262</v>
      </c>
      <c r="B165" s="727" t="s">
        <v>3651</v>
      </c>
      <c r="C165" s="817" t="s">
        <v>2975</v>
      </c>
      <c r="D165" s="3777" t="s">
        <v>6263</v>
      </c>
      <c r="E165" s="3198">
        <v>46270</v>
      </c>
      <c r="F165" s="2728">
        <f t="shared" si="144"/>
        <v>46298</v>
      </c>
      <c r="G165" s="3198">
        <f t="shared" si="145"/>
        <v>46302</v>
      </c>
      <c r="H165" s="3198">
        <f t="shared" si="146"/>
        <v>46307</v>
      </c>
      <c r="I165" s="3198">
        <f t="shared" si="147"/>
        <v>46311</v>
      </c>
      <c r="K165" s="2055"/>
      <c r="L165" s="2055"/>
      <c r="M165" s="2263"/>
      <c r="N165" s="2263"/>
      <c r="O165" s="2263"/>
    </row>
    <row r="166" spans="1:15" s="14" customFormat="1" ht="16.5" customHeight="1">
      <c r="A166" s="1833" t="s">
        <v>6264</v>
      </c>
      <c r="B166" s="727" t="s">
        <v>3653</v>
      </c>
      <c r="C166" s="817" t="s">
        <v>3476</v>
      </c>
      <c r="D166" s="3777" t="s">
        <v>6265</v>
      </c>
      <c r="E166" s="3198">
        <v>46277</v>
      </c>
      <c r="F166" s="2728">
        <f t="shared" si="144"/>
        <v>46305</v>
      </c>
      <c r="G166" s="3198">
        <f t="shared" si="145"/>
        <v>46309</v>
      </c>
      <c r="H166" s="3198">
        <f t="shared" si="146"/>
        <v>46314</v>
      </c>
      <c r="I166" s="3198">
        <f t="shared" si="147"/>
        <v>46318</v>
      </c>
      <c r="K166" s="2055"/>
      <c r="L166" s="2055"/>
      <c r="M166" s="2263"/>
      <c r="N166" s="2263"/>
      <c r="O166" s="2263"/>
    </row>
    <row r="167" spans="1:15" s="14" customFormat="1" ht="16.5" customHeight="1">
      <c r="A167" s="1833" t="s">
        <v>6266</v>
      </c>
      <c r="B167" s="727" t="s">
        <v>3655</v>
      </c>
      <c r="C167" s="817" t="s">
        <v>10072</v>
      </c>
      <c r="D167" s="3777" t="s">
        <v>6267</v>
      </c>
      <c r="E167" s="3198">
        <v>46284</v>
      </c>
      <c r="F167" s="2728">
        <f t="shared" si="144"/>
        <v>46312</v>
      </c>
      <c r="G167" s="3198">
        <f t="shared" si="145"/>
        <v>46316</v>
      </c>
      <c r="H167" s="3198">
        <f t="shared" si="146"/>
        <v>46321</v>
      </c>
      <c r="I167" s="3198">
        <f t="shared" si="147"/>
        <v>46325</v>
      </c>
      <c r="K167" s="2055"/>
      <c r="L167" s="2055"/>
      <c r="M167" s="2263"/>
      <c r="N167" s="2263"/>
      <c r="O167" s="2263"/>
    </row>
    <row r="168" spans="1:15" s="14" customFormat="1" ht="16.5" customHeight="1">
      <c r="A168" s="1833" t="s">
        <v>6268</v>
      </c>
      <c r="B168" s="727" t="s">
        <v>3657</v>
      </c>
      <c r="C168" s="817" t="s">
        <v>3340</v>
      </c>
      <c r="D168" s="3777" t="s">
        <v>6269</v>
      </c>
      <c r="E168" s="3198">
        <v>46291</v>
      </c>
      <c r="F168" s="2728">
        <f t="shared" si="144"/>
        <v>46319</v>
      </c>
      <c r="G168" s="3198">
        <f t="shared" si="145"/>
        <v>46323</v>
      </c>
      <c r="H168" s="3198">
        <f t="shared" si="146"/>
        <v>46328</v>
      </c>
      <c r="I168" s="3198">
        <f t="shared" si="147"/>
        <v>46332</v>
      </c>
      <c r="K168" s="2055"/>
      <c r="L168" s="2055"/>
      <c r="M168" s="2263"/>
      <c r="N168" s="2263"/>
      <c r="O168" s="2263"/>
    </row>
    <row r="169" spans="1:15" s="14" customFormat="1" ht="16.5" customHeight="1">
      <c r="A169" s="1833" t="s">
        <v>6270</v>
      </c>
      <c r="B169" s="727" t="s">
        <v>3659</v>
      </c>
      <c r="C169" s="3297" t="s">
        <v>2650</v>
      </c>
      <c r="D169" s="3776" t="s">
        <v>6271</v>
      </c>
      <c r="E169" s="3301">
        <v>46298</v>
      </c>
      <c r="F169" s="3290">
        <f t="shared" ref="F169:F171" si="148">E169+28</f>
        <v>46326</v>
      </c>
      <c r="G169" s="3301">
        <f t="shared" ref="G169:G171" si="149">E169+32</f>
        <v>46330</v>
      </c>
      <c r="H169" s="3301">
        <f t="shared" ref="H169:H171" si="150">E169+37</f>
        <v>46335</v>
      </c>
      <c r="I169" s="3301">
        <f t="shared" ref="I169:I171" si="151">E169+41</f>
        <v>46339</v>
      </c>
      <c r="K169" s="2055"/>
      <c r="L169" s="2055"/>
      <c r="M169" s="2263"/>
      <c r="N169" s="2263"/>
      <c r="O169" s="2263"/>
    </row>
    <row r="170" spans="1:15" s="14" customFormat="1" ht="16.5" customHeight="1">
      <c r="A170" s="1833" t="s">
        <v>6272</v>
      </c>
      <c r="B170" s="727" t="s">
        <v>4233</v>
      </c>
      <c r="C170" s="3297" t="s">
        <v>1788</v>
      </c>
      <c r="D170" s="3776" t="s">
        <v>6273</v>
      </c>
      <c r="E170" s="3301">
        <v>46305</v>
      </c>
      <c r="F170" s="3290">
        <f t="shared" si="148"/>
        <v>46333</v>
      </c>
      <c r="G170" s="3301">
        <f t="shared" si="149"/>
        <v>46337</v>
      </c>
      <c r="H170" s="3301">
        <f t="shared" si="150"/>
        <v>46342</v>
      </c>
      <c r="I170" s="3301">
        <f t="shared" si="151"/>
        <v>46346</v>
      </c>
      <c r="K170" s="2055"/>
      <c r="L170" s="2055"/>
      <c r="M170" s="2263"/>
      <c r="N170" s="2263"/>
      <c r="O170" s="2263"/>
    </row>
    <row r="171" spans="1:15" s="14" customFormat="1" ht="16.5" customHeight="1">
      <c r="A171" s="1833" t="s">
        <v>6274</v>
      </c>
      <c r="B171" s="727" t="s">
        <v>4234</v>
      </c>
      <c r="C171" s="3297" t="s">
        <v>3225</v>
      </c>
      <c r="D171" s="3776" t="s">
        <v>6275</v>
      </c>
      <c r="E171" s="3301">
        <v>46312</v>
      </c>
      <c r="F171" s="3290">
        <f t="shared" si="148"/>
        <v>46340</v>
      </c>
      <c r="G171" s="3301">
        <f t="shared" si="149"/>
        <v>46344</v>
      </c>
      <c r="H171" s="3301">
        <f t="shared" si="150"/>
        <v>46349</v>
      </c>
      <c r="I171" s="3301">
        <f t="shared" si="151"/>
        <v>46353</v>
      </c>
      <c r="K171" s="2055"/>
      <c r="L171" s="2055"/>
      <c r="M171" s="2263"/>
      <c r="N171" s="2263"/>
      <c r="O171" s="2263"/>
    </row>
    <row r="172" spans="1:15" s="14" customFormat="1" ht="16.5" customHeight="1">
      <c r="A172" s="1833"/>
      <c r="B172" s="727" t="s">
        <v>4235</v>
      </c>
      <c r="C172" s="4581" t="s">
        <v>2693</v>
      </c>
      <c r="D172" s="4582" t="s">
        <v>10073</v>
      </c>
      <c r="E172" s="4583">
        <v>46319</v>
      </c>
      <c r="F172" s="4584">
        <f>E172+28</f>
        <v>46347</v>
      </c>
      <c r="G172" s="4583">
        <f>E172+32</f>
        <v>46351</v>
      </c>
      <c r="H172" s="4583">
        <f>E172+37</f>
        <v>46356</v>
      </c>
      <c r="I172" s="4583">
        <f>E172+41</f>
        <v>46360</v>
      </c>
      <c r="K172" s="2055"/>
      <c r="L172" s="2055"/>
      <c r="M172" s="2263"/>
      <c r="N172" s="2263"/>
      <c r="O172" s="2263"/>
    </row>
    <row r="173" spans="1:15" s="14" customFormat="1" ht="16.5" customHeight="1">
      <c r="A173" s="1833"/>
      <c r="B173" s="727" t="s">
        <v>4236</v>
      </c>
      <c r="C173" s="4581" t="s">
        <v>6248</v>
      </c>
      <c r="D173" s="4582" t="s">
        <v>10074</v>
      </c>
      <c r="E173" s="4583">
        <v>46326</v>
      </c>
      <c r="F173" s="4584">
        <f>E173+28</f>
        <v>46354</v>
      </c>
      <c r="G173" s="4583">
        <f>E173+32</f>
        <v>46358</v>
      </c>
      <c r="H173" s="4583">
        <f>E173+37</f>
        <v>46363</v>
      </c>
      <c r="I173" s="4583">
        <f>E173+41</f>
        <v>46367</v>
      </c>
      <c r="K173" s="2055"/>
      <c r="L173" s="2055"/>
      <c r="M173" s="2263"/>
      <c r="N173" s="2263"/>
      <c r="O173" s="2263"/>
    </row>
    <row r="174" spans="1:15" s="14" customFormat="1" ht="16.5" customHeight="1">
      <c r="A174" s="1833"/>
      <c r="B174" s="727" t="s">
        <v>4237</v>
      </c>
      <c r="C174" s="4585" t="s">
        <v>6181</v>
      </c>
      <c r="D174" s="4586" t="s">
        <v>10075</v>
      </c>
      <c r="E174" s="4587">
        <f>E173+7</f>
        <v>46333</v>
      </c>
      <c r="F174" s="4588">
        <f>E174+28</f>
        <v>46361</v>
      </c>
      <c r="G174" s="4587">
        <f>E174+32</f>
        <v>46365</v>
      </c>
      <c r="H174" s="4587">
        <f>E174+37</f>
        <v>46370</v>
      </c>
      <c r="I174" s="4587">
        <f>E174+41</f>
        <v>46374</v>
      </c>
      <c r="K174" s="2055"/>
      <c r="L174" s="2055"/>
      <c r="M174" s="2263"/>
      <c r="N174" s="2263"/>
      <c r="O174" s="2263"/>
    </row>
    <row r="175" spans="1:15" s="14" customFormat="1" ht="16.350000000000001" customHeight="1">
      <c r="A175" s="663"/>
      <c r="B175" s="663"/>
      <c r="C175" s="425" t="s">
        <v>112</v>
      </c>
      <c r="D175" s="53"/>
      <c r="E175" s="53"/>
      <c r="F175" s="53"/>
      <c r="G175" s="30"/>
      <c r="H175" s="30"/>
      <c r="I175" s="27"/>
      <c r="J175" s="27"/>
      <c r="K175" s="27"/>
      <c r="L175" s="120"/>
      <c r="M175" s="120"/>
      <c r="N175" s="120"/>
      <c r="O175" s="120"/>
    </row>
    <row r="176" spans="1:15" s="30" customFormat="1" ht="15">
      <c r="A176" s="663"/>
      <c r="B176" s="663"/>
      <c r="C176" s="53"/>
      <c r="E176" s="2081"/>
      <c r="F176" s="2081"/>
      <c r="G176" s="53"/>
      <c r="H176" s="53"/>
      <c r="I176" s="53"/>
      <c r="L176" s="120"/>
    </row>
    <row r="177" spans="1:15" s="30" customFormat="1" ht="17.25" customHeight="1">
      <c r="A177" s="1833"/>
      <c r="B177" s="1833"/>
      <c r="C177" s="209" t="s">
        <v>0</v>
      </c>
      <c r="D177" s="69"/>
      <c r="E177" s="252" t="s">
        <v>1973</v>
      </c>
      <c r="F177" s="70"/>
      <c r="G177" s="70" t="s">
        <v>38</v>
      </c>
      <c r="H177" s="70"/>
      <c r="I177" s="69"/>
      <c r="J177" s="69"/>
      <c r="K177" s="70" t="s">
        <v>65</v>
      </c>
      <c r="L177" s="70" t="str">
        <f>'HOW TO-&gt;'!$B$136</f>
        <v>6011 2413</v>
      </c>
      <c r="M177" s="70"/>
      <c r="N177" s="69"/>
      <c r="O177" s="69"/>
    </row>
    <row r="178" spans="1:15" s="30" customFormat="1" ht="17.25" customHeight="1">
      <c r="A178" s="1833"/>
      <c r="B178" s="1833"/>
      <c r="C178" s="79" t="s">
        <v>1</v>
      </c>
      <c r="D178" s="69"/>
      <c r="E178" s="252" t="s">
        <v>1974</v>
      </c>
      <c r="F178" s="70"/>
      <c r="G178" s="69" t="s">
        <v>1975</v>
      </c>
      <c r="H178" s="69"/>
      <c r="I178" s="252" t="s">
        <v>41</v>
      </c>
      <c r="J178" s="69"/>
      <c r="K178" s="69" t="s">
        <v>67</v>
      </c>
      <c r="L178" s="69"/>
      <c r="M178" s="252" t="s">
        <v>68</v>
      </c>
      <c r="N178" s="69"/>
      <c r="O178" s="69"/>
    </row>
    <row r="179" spans="1:15" s="30" customFormat="1" ht="17.25" customHeight="1">
      <c r="A179" s="1833"/>
      <c r="B179" s="1833"/>
      <c r="C179" s="79"/>
      <c r="D179" s="69"/>
      <c r="E179" s="252"/>
      <c r="F179" s="69"/>
      <c r="G179" s="69"/>
      <c r="H179" s="69"/>
      <c r="I179" s="252"/>
      <c r="J179" s="69"/>
      <c r="K179" s="69" t="str">
        <f>'HOW TO-&gt;'!$A$138</f>
        <v>PERMIT</v>
      </c>
      <c r="L179" s="69"/>
      <c r="M179" s="2204" t="str">
        <f>'HOW TO-&gt;'!$C$138</f>
        <v>SG094-SinPermit@msc.com</v>
      </c>
      <c r="N179" s="69"/>
      <c r="O179" s="69"/>
    </row>
    <row r="180" spans="1:15" s="30" customFormat="1" ht="17.25" customHeight="1">
      <c r="A180" s="1833"/>
      <c r="B180" s="1833"/>
      <c r="C180" s="1141">
        <f>'HOW TO-&gt;'!$A$105</f>
        <v>0</v>
      </c>
      <c r="D180" s="1141">
        <f>'HOW TO-&gt;'!$B$105</f>
        <v>0</v>
      </c>
      <c r="E180" s="79">
        <f>'HOW TO-&gt;'!$C$105</f>
        <v>0</v>
      </c>
      <c r="F180" s="69"/>
      <c r="G180" s="1141" t="str">
        <f>'HOW TO-&gt;'!$A$124</f>
        <v>ROBERT CHIA</v>
      </c>
      <c r="H180" s="1141" t="str">
        <f>'HOW TO-&gt;'!$B$124</f>
        <v>6011 0564</v>
      </c>
      <c r="I180" s="79" t="str">
        <f>'HOW TO-&gt;'!$C$124</f>
        <v>robert.chia@msc.com</v>
      </c>
      <c r="J180" s="69"/>
      <c r="K180" s="1141" t="str">
        <f>'HOW TO-&gt;'!$A$139</f>
        <v>RAYNAR ANG</v>
      </c>
      <c r="L180" s="1141" t="str">
        <f>'HOW TO-&gt;'!$B$139</f>
        <v>6011 2358</v>
      </c>
      <c r="M180" s="79" t="str">
        <f>'HOW TO-&gt;'!$C$139</f>
        <v>raynar.ang@msc.com</v>
      </c>
      <c r="N180" s="69"/>
      <c r="O180" s="69"/>
    </row>
    <row r="181" spans="1:15" s="162" customFormat="1">
      <c r="A181" s="3259"/>
      <c r="B181" s="3259"/>
      <c r="C181" s="1141" t="str">
        <f>'HOW TO-&gt;'!$A$106</f>
        <v>NATALIE LEW</v>
      </c>
      <c r="D181" s="1141" t="str">
        <f>'HOW TO-&gt;'!$B$106</f>
        <v>6011 2399</v>
      </c>
      <c r="E181" s="79" t="str">
        <f>'HOW TO-&gt;'!$C$106</f>
        <v>natalie.lew@msc.com</v>
      </c>
      <c r="F181" s="69"/>
      <c r="G181" s="1141" t="str">
        <f>'HOW TO-&gt;'!$A$125</f>
        <v>S. Y. LIEW</v>
      </c>
      <c r="H181" s="1141" t="str">
        <f>'HOW TO-&gt;'!$B$125</f>
        <v>6011 2348</v>
      </c>
      <c r="I181" s="79" t="str">
        <f>'HOW TO-&gt;'!$C$125</f>
        <v>seoyi.liew@msc.com</v>
      </c>
      <c r="J181" s="69"/>
      <c r="K181" s="1141" t="str">
        <f>'HOW TO-&gt;'!$A$140</f>
        <v>KAI SIANG</v>
      </c>
      <c r="L181" s="1141" t="str">
        <f>'HOW TO-&gt;'!$B$140</f>
        <v>6011 2356</v>
      </c>
      <c r="M181" s="79" t="str">
        <f>'HOW TO-&gt;'!$C$140</f>
        <v>kaisiang.lim@msc.com</v>
      </c>
      <c r="N181" s="69"/>
      <c r="O181" s="69"/>
    </row>
    <row r="182" spans="1:15" s="162" customFormat="1">
      <c r="A182" s="3259"/>
      <c r="B182" s="3259"/>
      <c r="C182" s="1141" t="str">
        <f>'HOW TO-&gt;'!$A$107</f>
        <v>PHOEBE HUANG</v>
      </c>
      <c r="D182" s="1141" t="str">
        <f>'HOW TO-&gt;'!$B$107</f>
        <v>6011 0562</v>
      </c>
      <c r="E182" s="79" t="str">
        <f>'HOW TO-&gt;'!$C$107</f>
        <v>phoebe.huang@msc.com</v>
      </c>
      <c r="F182" s="69"/>
      <c r="G182" s="1141" t="str">
        <f>'HOW TO-&gt;'!$A$126</f>
        <v>SHARON KOH</v>
      </c>
      <c r="H182" s="1141" t="str">
        <f>'HOW TO-&gt;'!$B$126</f>
        <v>6011 2349</v>
      </c>
      <c r="I182" s="79" t="str">
        <f>'HOW TO-&gt;'!$C$126</f>
        <v>sharon.koh@msc.com</v>
      </c>
      <c r="J182" s="69"/>
      <c r="K182" s="1141" t="str">
        <f>'HOW TO-&gt;'!$A$141</f>
        <v>DEWI</v>
      </c>
      <c r="L182" s="1141" t="str">
        <f>'HOW TO-&gt;'!$B$141</f>
        <v>6011 2354</v>
      </c>
      <c r="M182" s="79" t="str">
        <f>'HOW TO-&gt;'!$C$141</f>
        <v>dewi.ratnah@msc.com</v>
      </c>
      <c r="N182" s="69"/>
      <c r="O182" s="69"/>
    </row>
    <row r="183" spans="1:15" s="162" customFormat="1">
      <c r="A183" s="3259"/>
      <c r="B183" s="3259"/>
      <c r="C183" s="1141" t="str">
        <f>'HOW TO-&gt;'!$A$108</f>
        <v>SHERWIN LIM</v>
      </c>
      <c r="D183" s="1141" t="str">
        <f>'HOW TO-&gt;'!$B$108</f>
        <v>6011 2395</v>
      </c>
      <c r="E183" s="79" t="str">
        <f>'HOW TO-&gt;'!$C$108</f>
        <v>sherwin.lim@msc.com</v>
      </c>
      <c r="F183" s="69"/>
      <c r="G183" s="1141" t="str">
        <f>'HOW TO-&gt;'!$A$127</f>
        <v>ANGELIA LAU</v>
      </c>
      <c r="H183" s="1141" t="str">
        <f>'HOW TO-&gt;'!$B$127</f>
        <v>6011 2346</v>
      </c>
      <c r="I183" s="79" t="str">
        <f>'HOW TO-&gt;'!$C$127</f>
        <v>angelia.lau@msc.com</v>
      </c>
      <c r="J183" s="69"/>
      <c r="K183" s="1141" t="str">
        <f>'HOW TO-&gt;'!$A$142</f>
        <v>YU TING</v>
      </c>
      <c r="L183" s="1141" t="str">
        <f>'HOW TO-&gt;'!$B$142</f>
        <v>6011 2359</v>
      </c>
      <c r="M183" s="79" t="str">
        <f>'HOW TO-&gt;'!$C$142</f>
        <v>yuting.luo@msc.com</v>
      </c>
      <c r="N183" s="69"/>
      <c r="O183" s="69"/>
    </row>
    <row r="184" spans="1:15" s="162" customFormat="1">
      <c r="A184" s="3259"/>
      <c r="B184" s="3259"/>
      <c r="C184" s="1141" t="str">
        <f>'HOW TO-&gt;'!$A$109</f>
        <v>CHOK KAR HEE</v>
      </c>
      <c r="D184" s="1141" t="str">
        <f>'HOW TO-&gt;'!$B$109</f>
        <v>6011 2397</v>
      </c>
      <c r="E184" s="79" t="str">
        <f>'HOW TO-&gt;'!$C$109</f>
        <v>karhee.chok@msc.com</v>
      </c>
      <c r="F184" s="69"/>
      <c r="G184" s="1141" t="str">
        <f>'HOW TO-&gt;'!$A$128</f>
        <v>NOOR AFNINDAH</v>
      </c>
      <c r="H184" s="1141" t="str">
        <f>'HOW TO-&gt;'!$B$128</f>
        <v>6011 2347</v>
      </c>
      <c r="I184" s="79" t="str">
        <f>'HOW TO-&gt;'!$C$128</f>
        <v>noor.afnindah@msc.com</v>
      </c>
      <c r="J184" s="69"/>
      <c r="K184" s="1141" t="str">
        <f>'HOW TO-&gt;'!$A$143</f>
        <v>SHAN SHAN</v>
      </c>
      <c r="L184" s="1141" t="str">
        <f>'HOW TO-&gt;'!$B$143</f>
        <v>6011 2353</v>
      </c>
      <c r="M184" s="79" t="str">
        <f>'HOW TO-&gt;'!$C$143</f>
        <v>shanshan.chin@msc.com</v>
      </c>
      <c r="N184" s="69"/>
      <c r="O184" s="69"/>
    </row>
    <row r="185" spans="1:15" s="162" customFormat="1">
      <c r="A185" s="3259"/>
      <c r="B185" s="3259"/>
      <c r="C185" s="1141" t="str">
        <f>'HOW TO-&gt;'!$A$110</f>
        <v>LEWIS SOH</v>
      </c>
      <c r="D185" s="1141" t="str">
        <f>'HOW TO-&gt;'!$B$110</f>
        <v>6011 7905</v>
      </c>
      <c r="E185" s="79" t="str">
        <f>'HOW TO-&gt;'!$C$110</f>
        <v>lewis.soh@msc.com</v>
      </c>
      <c r="F185" s="69"/>
      <c r="G185" s="1141" t="str">
        <f>'HOW TO-&gt;'!$A$129</f>
        <v>NG CHING WEI</v>
      </c>
      <c r="H185" s="1141" t="str">
        <f>'HOW TO-&gt;'!$B$129</f>
        <v>6011 2404</v>
      </c>
      <c r="I185" s="79" t="str">
        <f>'HOW TO-&gt;'!$C$129</f>
        <v>chingwei.ng@msc.com</v>
      </c>
      <c r="J185" s="69"/>
      <c r="K185" s="1141" t="str">
        <f>'HOW TO-&gt;'!$A$144</f>
        <v>EUNICE</v>
      </c>
      <c r="L185" s="1141" t="str">
        <f>'HOW TO-&gt;'!$B$144</f>
        <v>6011 2355</v>
      </c>
      <c r="M185" s="79" t="str">
        <f>'HOW TO-&gt;'!$C$144</f>
        <v>eunice.chan@msc.com</v>
      </c>
      <c r="N185" s="69"/>
      <c r="O185" s="69"/>
    </row>
    <row r="186" spans="1:15" s="162" customFormat="1">
      <c r="A186" s="3259"/>
      <c r="B186" s="3259"/>
      <c r="C186" s="1141" t="str">
        <f>'HOW TO-&gt;'!$A$111</f>
        <v xml:space="preserve">MELVIN TAN </v>
      </c>
      <c r="D186" s="1141" t="str">
        <f>'HOW TO-&gt;'!$B$111</f>
        <v>6011 0561</v>
      </c>
      <c r="E186" s="79" t="str">
        <f>'HOW TO-&gt;'!$C$111</f>
        <v>melvin.tan@msc.com</v>
      </c>
      <c r="F186" s="69"/>
      <c r="G186" s="1141" t="str">
        <f>'HOW TO-&gt;'!$A$130</f>
        <v>ZOEY ONG</v>
      </c>
      <c r="H186" s="1141" t="str">
        <f>'HOW TO-&gt;'!$B$130</f>
        <v>6011 2424</v>
      </c>
      <c r="I186" s="79" t="str">
        <f>'HOW TO-&gt;'!$C$130</f>
        <v>zoey.ong@msc.com</v>
      </c>
      <c r="J186" s="69"/>
      <c r="K186" s="1141" t="str">
        <f>'HOW TO-&gt;'!$A$145</f>
        <v>HAZEL</v>
      </c>
      <c r="L186" s="1141" t="str">
        <f>'HOW TO-&gt;'!$B$145</f>
        <v>6011 2435</v>
      </c>
      <c r="M186" s="79" t="str">
        <f>'HOW TO-&gt;'!$C$145</f>
        <v>hazel.toh@msc.com</v>
      </c>
      <c r="N186" s="69"/>
      <c r="O186" s="69"/>
    </row>
    <row r="187" spans="1:15" s="162" customFormat="1">
      <c r="A187" s="3259"/>
      <c r="B187" s="3259"/>
      <c r="C187" s="1141" t="str">
        <f>'HOW TO-&gt;'!$A$112</f>
        <v>SUE ANN SOON</v>
      </c>
      <c r="D187" s="1141" t="str">
        <f>'HOW TO-&gt;'!$B$112</f>
        <v>6011 2327</v>
      </c>
      <c r="E187" s="79" t="str">
        <f>'HOW TO-&gt;'!$C$112</f>
        <v>sueann.soon@msc.com</v>
      </c>
      <c r="F187" s="69"/>
      <c r="G187" s="1141" t="str">
        <f>'HOW TO-&gt;'!$A$131</f>
        <v>.</v>
      </c>
      <c r="H187" s="1141" t="str">
        <f>'HOW TO-&gt;'!$B$131</f>
        <v>.</v>
      </c>
      <c r="I187" s="79" t="str">
        <f>'HOW TO-&gt;'!$C$131</f>
        <v>.</v>
      </c>
      <c r="J187" s="69"/>
      <c r="K187" s="1141">
        <f>'HOW TO-&gt;'!$A$146</f>
        <v>0</v>
      </c>
      <c r="L187" s="1141">
        <f>'HOW TO-&gt;'!$B$146</f>
        <v>0</v>
      </c>
      <c r="M187" s="79">
        <f>'HOW TO-&gt;'!$C$146</f>
        <v>0</v>
      </c>
      <c r="N187" s="69"/>
      <c r="O187" s="69"/>
    </row>
    <row r="188" spans="1:15" s="162" customFormat="1">
      <c r="A188" s="3259"/>
      <c r="B188" s="3259"/>
      <c r="C188" s="1141" t="str">
        <f>'HOW TO-&gt;'!$A$113</f>
        <v>LAWRENCE ANG (CROSS-TRADE)</v>
      </c>
      <c r="D188" s="1141" t="str">
        <f>'HOW TO-&gt;'!$B$113</f>
        <v>6011 2400</v>
      </c>
      <c r="E188" s="79" t="str">
        <f>'HOW TO-&gt;'!$C$113</f>
        <v>lawrence.ang@msc.com</v>
      </c>
      <c r="F188" s="69"/>
      <c r="G188" s="1141">
        <f>'HOW TO-&gt;'!$A$132</f>
        <v>0</v>
      </c>
      <c r="H188" s="1141">
        <f>'HOW TO-&gt;'!$B$132</f>
        <v>0</v>
      </c>
      <c r="I188" s="79">
        <f>'HOW TO-&gt;'!$C$132</f>
        <v>0</v>
      </c>
      <c r="J188" s="69"/>
      <c r="K188" s="1141">
        <f>'HOW TO-&gt;'!$A$147</f>
        <v>0</v>
      </c>
      <c r="L188" s="1141">
        <f>'HOW TO-&gt;'!$B$147</f>
        <v>0</v>
      </c>
      <c r="M188" s="79">
        <f>'HOW TO-&gt;'!$C$147</f>
        <v>0</v>
      </c>
      <c r="N188" s="69"/>
      <c r="O188" s="69"/>
    </row>
    <row r="189" spans="1:15" s="162" customFormat="1">
      <c r="A189" s="3259"/>
      <c r="B189" s="3259"/>
      <c r="C189" s="1141" t="str">
        <f>'HOW TO-&gt;'!$A$114</f>
        <v>DARIUS ONG</v>
      </c>
      <c r="D189" s="1141" t="str">
        <f>'HOW TO-&gt;'!$B$114</f>
        <v>6011 2396</v>
      </c>
      <c r="E189" s="79" t="str">
        <f>'HOW TO-&gt;'!$C$114</f>
        <v>darius.ong@msc.com</v>
      </c>
      <c r="F189" s="69"/>
      <c r="G189" s="69"/>
      <c r="H189" s="100"/>
      <c r="I189" s="252"/>
      <c r="J189" s="69"/>
      <c r="K189" s="1141">
        <f>'HOW TO-&gt;'!$A$148</f>
        <v>0</v>
      </c>
      <c r="L189" s="1141">
        <f>'HOW TO-&gt;'!$B$148</f>
        <v>0</v>
      </c>
      <c r="M189" s="79">
        <f>'HOW TO-&gt;'!$C$148</f>
        <v>0</v>
      </c>
      <c r="N189" s="69"/>
      <c r="O189" s="69"/>
    </row>
    <row r="190" spans="1:15" s="162" customFormat="1">
      <c r="A190" s="3259"/>
      <c r="B190" s="3259"/>
      <c r="C190" s="1141" t="str">
        <f>'HOW TO-&gt;'!$A$115</f>
        <v>YURIKO KHOO</v>
      </c>
      <c r="D190" s="1141" t="str">
        <f>'HOW TO-&gt;'!$B$115</f>
        <v>6011 2402</v>
      </c>
      <c r="E190" s="79" t="str">
        <f>'HOW TO-&gt;'!$C$115</f>
        <v>yuriko.k@msc.com</v>
      </c>
      <c r="F190" s="69"/>
      <c r="G190" s="69"/>
      <c r="H190" s="100"/>
      <c r="I190" s="100"/>
      <c r="J190" s="252"/>
      <c r="K190" s="1141"/>
      <c r="L190" s="1141"/>
      <c r="M190" s="79"/>
      <c r="N190" s="69"/>
      <c r="O190" s="69"/>
    </row>
    <row r="191" spans="1:15">
      <c r="A191" s="663"/>
      <c r="B191" s="663"/>
      <c r="C191" s="1141" t="str">
        <f>'HOW TO-&gt;'!$A$116</f>
        <v>VICKY ZHU</v>
      </c>
      <c r="D191" s="1141" t="str">
        <f>'HOW TO-&gt;'!$B$116</f>
        <v>6011 7900</v>
      </c>
      <c r="E191" s="79" t="str">
        <f>'HOW TO-&gt;'!$C$116</f>
        <v>vicky.zhu@msc.com</v>
      </c>
      <c r="N191" s="69"/>
      <c r="O191" s="69"/>
    </row>
    <row r="192" spans="1:15">
      <c r="A192" s="663"/>
      <c r="B192" s="663"/>
      <c r="N192" s="69"/>
      <c r="O192" s="69"/>
    </row>
    <row r="193" spans="1:15">
      <c r="A193" s="663"/>
      <c r="B193" s="663"/>
      <c r="C193" s="1141" t="str">
        <f>'HOW TO-&gt;'!$A$119</f>
        <v xml:space="preserve">MAIN LINE  </v>
      </c>
      <c r="D193" s="1141" t="str">
        <f>'HOW TO-&gt;'!$B$119</f>
        <v>6011 2424</v>
      </c>
      <c r="E193" s="79">
        <f>'HOW TO-&gt;'!$C$119</f>
        <v>0</v>
      </c>
      <c r="N193" s="69"/>
      <c r="O193" s="69"/>
    </row>
    <row r="194" spans="1:15" ht="12.75" customHeight="1">
      <c r="C194" s="1141">
        <f>'HOW TO-&gt;'!$A$120</f>
        <v>0</v>
      </c>
      <c r="D194" s="1141">
        <f>'HOW TO-&gt;'!$B$120</f>
        <v>0</v>
      </c>
      <c r="E194" s="79">
        <f>'HOW TO-&gt;'!$C$120</f>
        <v>0</v>
      </c>
      <c r="N194" s="69"/>
      <c r="O194" s="69"/>
    </row>
  </sheetData>
  <customSheetViews>
    <customSheetView guid="{25211047-2AA7-431D-8637-AA6183637E8E}" scale="80" fitToPage="1" hiddenRows="1">
      <selection activeCell="C28" sqref="C28"/>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0" fitToPage="1" hiddenRows="1">
      <selection activeCell="C28" sqref="C28"/>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80" fitToPage="1" hiddenRows="1">
      <selection activeCell="B6" sqref="B6:F30"/>
      <pageMargins left="0" right="0" top="0" bottom="0" header="0" footer="0"/>
      <pageSetup paperSize="9" scale="69" orientation="landscape" r:id="rId3"/>
      <headerFooter>
        <oddFooter>&amp;RLast update : &amp;D   &amp;T&amp;L&amp;1#&amp;"Calibri"&amp;10 Sensitivity: Internal</oddFooter>
      </headerFooter>
    </customSheetView>
    <customSheetView guid="{999D0099-E3FC-46FC-839A-D58F693EE82E}" fitToPage="1" hiddenRows="1">
      <selection activeCell="C26" sqref="C26"/>
      <pageMargins left="0" right="0" top="0" bottom="0" header="0" footer="0"/>
      <pageSetup paperSize="9" scale="71" orientation="landscape" r:id="rId4"/>
      <headerFooter>
        <oddFooter>&amp;RLast update : &amp;D   &amp;T&amp;L&amp;1#&amp;"Calibri"&amp;10 Sensitivity: Internal</oddFooter>
      </headerFooter>
    </customSheetView>
    <customSheetView guid="{9C701732-F58F-4708-A15C-976D1C40D46C}" fitToPage="1" hiddenRows="1">
      <selection activeCell="A36" sqref="A36:XFD36"/>
      <pageMargins left="0" right="0" top="0" bottom="0" header="0" footer="0"/>
      <pageSetup paperSize="9" scale="76" orientation="landscape" r:id="rId5"/>
      <headerFooter>
        <oddFooter>&amp;RLast update : &amp;D   &amp;T</oddFooter>
      </headerFooter>
    </customSheetView>
    <customSheetView guid="{4207851A-A9C4-4C7F-A983-5888F88768C0}" fitToPage="1" hiddenRows="1">
      <selection activeCell="B6" sqref="B6:F37"/>
      <pageMargins left="0" right="0" top="0" bottom="0" header="0" footer="0"/>
      <pageSetup paperSize="9" scale="76" orientation="landscape" r:id="rId6"/>
      <headerFooter>
        <oddFooter>&amp;RLast update : &amp;D   &amp;T</oddFooter>
      </headerFooter>
    </customSheetView>
    <customSheetView guid="{1A9C4D40-FD7F-415B-AEEF-6F3B6F11E2D9}" fitToPage="1" hiddenRows="1">
      <selection activeCell="B32" sqref="B6:D32"/>
      <pageMargins left="0" right="0" top="0" bottom="0" header="0" footer="0"/>
      <pageSetup paperSize="9" scale="76" orientation="landscape" r:id="rId7"/>
      <headerFooter>
        <oddFooter>&amp;RLast update : &amp;D   &amp;T</oddFooter>
      </headerFooter>
    </customSheetView>
    <customSheetView guid="{160FD25C-1E8A-49AB-8AA3-887F1FFDB82C}" fitToPage="1" hiddenRows="1">
      <selection activeCell="J34" sqref="J34"/>
      <pageMargins left="0" right="0" top="0" bottom="0" header="0" footer="0"/>
      <pageSetup paperSize="9" scale="76" orientation="landscape" r:id="rId8"/>
      <headerFooter>
        <oddFooter>&amp;RLast update : &amp;D   &amp;T</oddFooter>
      </headerFooter>
    </customSheetView>
    <customSheetView guid="{03674205-2BF0-451F-960D-B59271ECD65B}" fitToPage="1">
      <selection activeCell="B5" sqref="B5"/>
      <pageMargins left="0" right="0" top="0" bottom="0" header="0" footer="0"/>
      <pageSetup paperSize="9" scale="76" orientation="landscape" r:id="rId9"/>
      <headerFooter>
        <oddFooter>&amp;RLast update : &amp;D   &amp;T</oddFooter>
      </headerFooter>
    </customSheetView>
    <customSheetView guid="{D36430BB-1304-416E-AC9B-64341E38D53B}" fitToPage="1">
      <pageMargins left="0" right="0" top="0" bottom="0" header="0" footer="0"/>
      <pageSetup paperSize="9" scale="71" orientation="landscape" r:id="rId10"/>
      <headerFooter>
        <oddFooter>&amp;RLast update : &amp;D   &amp;T</oddFooter>
      </headerFooter>
    </customSheetView>
    <customSheetView guid="{A1DFBD3A-7D67-4D0B-A768-38A02D65809C}" fitToPage="1">
      <pageMargins left="0" right="0" top="0" bottom="0" header="0" footer="0"/>
      <pageSetup paperSize="9" scale="86" orientation="landscape" r:id="rId11"/>
      <headerFooter>
        <oddFooter>&amp;RLast update : &amp;D   &amp;T</oddFooter>
      </headerFooter>
    </customSheetView>
    <customSheetView guid="{8F6257B3-44F8-495E-975F-715EC7CBE577}" fitToPage="1">
      <selection activeCell="B7" sqref="B7"/>
      <pageMargins left="0" right="0" top="0" bottom="0" header="0" footer="0"/>
      <pageSetup paperSize="9" scale="88" orientation="landscape" r:id="rId12"/>
      <headerFooter>
        <oddFooter>&amp;RLast update : &amp;D   &amp;T</oddFooter>
      </headerFooter>
    </customSheetView>
    <customSheetView guid="{4E666960-F75E-4DEC-AA08-CB80C5246F2D}" fitToPage="1" topLeftCell="A16">
      <selection activeCell="I55" sqref="I55"/>
      <pageMargins left="0" right="0" top="0" bottom="0" header="0" footer="0"/>
      <pageSetup paperSize="9" scale="86" orientation="landscape" r:id="rId13"/>
      <headerFooter>
        <oddFooter>&amp;RLast update : &amp;D   &amp;T</oddFooter>
      </headerFooter>
    </customSheetView>
    <customSheetView guid="{DF664468-2591-4537-A401-E39E9401FA18}" fitToPage="1">
      <selection activeCell="D10" sqref="D10"/>
      <pageMargins left="0" right="0" top="0" bottom="0" header="0" footer="0"/>
      <pageSetup paperSize="9" scale="86" orientation="landscape" r:id="rId14"/>
      <headerFooter>
        <oddFooter>&amp;RLast update : &amp;D   &amp;T</oddFooter>
      </headerFooter>
    </customSheetView>
    <customSheetView guid="{16EA4947-C328-4911-A966-8572790A84A9}" fitToPage="1">
      <pageMargins left="0" right="0" top="0" bottom="0" header="0" footer="0"/>
      <pageSetup paperSize="9" scale="81" orientation="landscape" r:id="rId15"/>
      <headerFooter>
        <oddFooter>&amp;RLast update : &amp;D   &amp;T&amp;L&amp;1#&amp;"Calibri"&amp;10 Sensitivity: Internal</oddFooter>
      </headerFooter>
    </customSheetView>
    <customSheetView guid="{5024D59A-F791-4B48-8A8A-90A9A8BA3CB8}" fitToPage="1" printArea="1" topLeftCell="A22">
      <selection activeCell="H16" sqref="H16"/>
      <pageMargins left="0" right="0" top="0" bottom="0" header="0" footer="0"/>
      <pageSetup paperSize="9" scale="81" orientation="landscape" r:id="rId16"/>
      <headerFooter>
        <oddFooter>&amp;RLast update : &amp;D   &amp;T&amp;L&amp;1#&amp;"Calibri"&amp;10 Sensitivity: Internal</oddFooter>
      </headerFooter>
    </customSheetView>
    <customSheetView guid="{834388B3-D1C0-4496-81CB-D8907F6C94B1}" fitToPage="1" hiddenRows="1">
      <selection activeCell="C16" sqref="C16"/>
      <pageMargins left="0" right="0" top="0" bottom="0" header="0" footer="0"/>
      <pageSetup paperSize="9" scale="81" orientation="landscape" r:id="rId17"/>
      <headerFooter>
        <oddFooter>&amp;RLast update : &amp;D   &amp;T&amp;L&amp;1#&amp;"Calibri"&amp;10 Sensitivity: Internal</oddFooter>
      </headerFooter>
    </customSheetView>
    <customSheetView guid="{C9B667F6-80E0-402E-8E37-77C446D41929}" scale="80" fitToPage="1" hiddenRows="1">
      <selection activeCell="H31" sqref="H31"/>
      <pageMargins left="0" right="0" top="0" bottom="0" header="0" footer="0"/>
      <pageSetup paperSize="9" scale="75" orientation="landscape" r:id="rId18"/>
      <headerFooter>
        <oddFooter>&amp;RLast update : &amp;D   &amp;T&amp;L&amp;1#&amp;"Calibri"&amp;10&amp;K000000Sensitivity: Internal</oddFooter>
      </headerFooter>
    </customSheetView>
    <customSheetView guid="{F64DF93A-0CD5-4665-A448-613906F88C7C}" scale="80" fitToPage="1" hiddenRows="1">
      <selection activeCell="B30" sqref="B30"/>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0" fitToPage="1" hiddenRows="1">
      <selection activeCell="C28" sqref="C28"/>
      <pageMargins left="0" right="0" top="0" bottom="0" header="0" footer="0"/>
      <pageSetup paperSize="9" scale="65" orientation="landscape" r:id="rId20"/>
      <headerFooter>
        <oddFooter>&amp;RLast update : &amp;D   &amp;T&amp;L&amp;1#&amp;"Calibri"&amp;10&amp;K000000Sensitivity: Internal</oddFooter>
      </headerFooter>
    </customSheetView>
  </customSheetViews>
  <phoneticPr fontId="29" type="noConversion"/>
  <hyperlinks>
    <hyperlink ref="M178" display="sinexp@msca.com.sg" xr:uid="{FFFC02A8-EFAE-4BAF-8D73-1BF4D4E2AEC0}"/>
    <hyperlink ref="E178" display="mktg-dept@msca.com.sg" xr:uid="{94F53896-AC2B-4433-8FDF-28D0189A201B}"/>
    <hyperlink ref="E177" r:id="rId21" display="mailto:SG094-Sales@msc.com" xr:uid="{15A8BC44-3AF3-46A5-91DC-A0E86A93C5AE}"/>
    <hyperlink ref="I178" display="custsvc@msca.com.sg" xr:uid="{1C261761-4234-43E4-91E4-1F22EE09218E}"/>
  </hyperlinks>
  <pageMargins left="0.19685039370078741" right="0.43307086614173229" top="0.74803149606299213" bottom="0.74803149606299213" header="0.31496062992125984" footer="0.31496062992125984"/>
  <pageSetup paperSize="9" scale="79" orientation="landscape" r:id="rId22"/>
  <headerFooter>
    <oddFooter>&amp;L_x000D_&amp;1#&amp;"Calibri"&amp;10&amp;K000000 Sensitivity: Internal&amp;RLast update : &amp;D   &amp;T&amp;</oddFooter>
  </headerFooter>
  <drawing r:id="rId2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FBCF-9D59-49C5-A832-51CA913D7032}">
  <sheetPr codeName="Sheet51">
    <tabColor rgb="FF00B0F0"/>
  </sheetPr>
  <dimension ref="A1:T46"/>
  <sheetViews>
    <sheetView zoomScale="88" zoomScaleNormal="88" workbookViewId="0">
      <selection activeCell="E17" sqref="E17"/>
    </sheetView>
  </sheetViews>
  <sheetFormatPr defaultRowHeight="12.75"/>
  <cols>
    <col min="1" max="1" width="9.28515625" style="64" customWidth="1"/>
    <col min="2" max="2" width="9.28515625" style="11" customWidth="1"/>
    <col min="3" max="3" width="38.42578125" customWidth="1"/>
    <col min="4" max="4" width="14" customWidth="1"/>
    <col min="5" max="11" width="16.42578125" customWidth="1"/>
    <col min="12" max="12" width="13.5703125" customWidth="1"/>
    <col min="13" max="14" width="17.5703125" customWidth="1"/>
    <col min="15" max="15" width="18.5703125" customWidth="1"/>
    <col min="16" max="16" width="19.42578125" customWidth="1"/>
  </cols>
  <sheetData>
    <row r="1" spans="1:20">
      <c r="T1">
        <v>13</v>
      </c>
    </row>
    <row r="2" spans="1:20" s="6" customFormat="1" ht="33">
      <c r="A2" s="60"/>
      <c r="B2" s="11"/>
      <c r="C2" s="129" t="s">
        <v>97</v>
      </c>
      <c r="D2" s="44"/>
    </row>
    <row r="3" spans="1:20" s="6" customFormat="1" ht="33">
      <c r="A3" s="60"/>
      <c r="B3" s="11"/>
      <c r="C3" s="129"/>
      <c r="D3" s="44"/>
    </row>
    <row r="4" spans="1:20" ht="18">
      <c r="C4" s="45"/>
      <c r="D4" s="45"/>
      <c r="E4" s="160" t="s">
        <v>6276</v>
      </c>
      <c r="H4" s="45"/>
      <c r="I4" s="45"/>
      <c r="J4" s="45"/>
      <c r="K4" s="45"/>
      <c r="L4" s="37"/>
      <c r="M4" s="37"/>
      <c r="N4" s="37"/>
    </row>
    <row r="5" spans="1:20" s="14" customFormat="1" ht="19.5">
      <c r="A5" s="69"/>
      <c r="B5" s="20"/>
      <c r="C5" s="249"/>
      <c r="D5" s="114"/>
      <c r="E5" s="114"/>
      <c r="F5" s="114"/>
      <c r="G5" s="844"/>
      <c r="H5" s="844"/>
      <c r="I5" s="114"/>
      <c r="J5" s="114"/>
      <c r="K5" s="114"/>
      <c r="L5" s="114"/>
      <c r="M5" s="114"/>
    </row>
    <row r="6" spans="1:20" s="14" customFormat="1" ht="19.5">
      <c r="A6" s="69"/>
      <c r="B6" s="20"/>
      <c r="C6" s="249"/>
      <c r="D6" s="114"/>
      <c r="E6" s="114"/>
      <c r="F6" s="114"/>
      <c r="G6" s="844"/>
      <c r="H6" s="844"/>
      <c r="I6" s="114"/>
      <c r="J6" s="114"/>
      <c r="K6" s="114"/>
      <c r="L6" s="114"/>
      <c r="M6" s="114"/>
    </row>
    <row r="7" spans="1:20" s="14" customFormat="1" ht="33" customHeight="1">
      <c r="A7" s="69"/>
      <c r="B7" s="20"/>
      <c r="C7" s="4181"/>
      <c r="D7" s="2783"/>
      <c r="E7" s="2784" t="s">
        <v>100</v>
      </c>
      <c r="F7" s="2785" t="s">
        <v>194</v>
      </c>
      <c r="G7" s="2785" t="s">
        <v>6277</v>
      </c>
      <c r="H7" s="2785" t="s">
        <v>388</v>
      </c>
      <c r="I7" s="3265"/>
      <c r="J7" s="2652"/>
      <c r="K7" s="2652"/>
      <c r="L7" s="3265"/>
    </row>
    <row r="8" spans="1:20" s="14" customFormat="1" ht="21" customHeight="1">
      <c r="A8" s="69"/>
      <c r="B8" s="4204" t="s">
        <v>3631</v>
      </c>
      <c r="C8" s="2389" t="s">
        <v>6276</v>
      </c>
      <c r="D8" s="2786"/>
      <c r="E8" s="2787"/>
      <c r="F8" s="4180" t="s">
        <v>3211</v>
      </c>
      <c r="G8" s="4180" t="s">
        <v>3747</v>
      </c>
      <c r="H8" s="4180" t="s">
        <v>3748</v>
      </c>
      <c r="I8" s="3265"/>
      <c r="J8" s="2055"/>
      <c r="K8" s="2055"/>
      <c r="L8" s="3265"/>
    </row>
    <row r="9" spans="1:20" s="14" customFormat="1" ht="19.5" hidden="1">
      <c r="A9" s="69"/>
      <c r="B9" s="20">
        <v>23</v>
      </c>
      <c r="C9" s="2415" t="s">
        <v>6278</v>
      </c>
      <c r="D9" s="3287" t="s">
        <v>6279</v>
      </c>
      <c r="E9" s="3288">
        <v>46178</v>
      </c>
      <c r="F9" s="3288">
        <f t="shared" ref="F9:F14" si="0">E9+6</f>
        <v>46184</v>
      </c>
      <c r="G9" s="3288">
        <f t="shared" ref="G9:G14" si="1">E9+13</f>
        <v>46191</v>
      </c>
      <c r="H9" s="3288">
        <f t="shared" ref="H9:H14" si="2">E9+17</f>
        <v>46195</v>
      </c>
      <c r="I9" s="3265"/>
      <c r="J9" s="2055"/>
      <c r="K9" s="2055"/>
      <c r="L9" s="3265"/>
    </row>
    <row r="10" spans="1:20" s="14" customFormat="1" ht="19.5" hidden="1">
      <c r="A10" s="69"/>
      <c r="B10" s="20">
        <f>B9+1</f>
        <v>24</v>
      </c>
      <c r="C10" s="878" t="s">
        <v>6280</v>
      </c>
      <c r="D10" s="3287" t="s">
        <v>6281</v>
      </c>
      <c r="E10" s="3288">
        <v>46190</v>
      </c>
      <c r="F10" s="3288">
        <f t="shared" si="0"/>
        <v>46196</v>
      </c>
      <c r="G10" s="3288">
        <f t="shared" si="1"/>
        <v>46203</v>
      </c>
      <c r="H10" s="3288">
        <f t="shared" si="2"/>
        <v>46207</v>
      </c>
      <c r="I10" s="3265"/>
      <c r="J10" s="2055"/>
      <c r="K10" s="2055"/>
      <c r="L10" s="3265"/>
    </row>
    <row r="11" spans="1:20" s="14" customFormat="1" ht="19.5" hidden="1">
      <c r="A11" s="69" t="s">
        <v>6282</v>
      </c>
      <c r="B11" s="20">
        <v>24</v>
      </c>
      <c r="C11" s="1091" t="s">
        <v>1573</v>
      </c>
      <c r="D11" s="3287" t="s">
        <v>6283</v>
      </c>
      <c r="E11" s="2913">
        <v>46191</v>
      </c>
      <c r="F11" s="2048"/>
      <c r="G11" s="2048"/>
      <c r="H11" s="2048"/>
      <c r="I11" s="3265"/>
      <c r="J11" s="2055"/>
      <c r="K11" s="2055"/>
      <c r="L11" s="3265"/>
    </row>
    <row r="12" spans="1:20" s="14" customFormat="1" ht="19.5" hidden="1">
      <c r="A12" s="69" t="s">
        <v>6284</v>
      </c>
      <c r="B12" s="20">
        <f t="shared" ref="B12" si="3">B11+1</f>
        <v>25</v>
      </c>
      <c r="C12" s="2415" t="s">
        <v>6285</v>
      </c>
      <c r="D12" s="3287" t="s">
        <v>6286</v>
      </c>
      <c r="E12" s="3288">
        <v>46197</v>
      </c>
      <c r="F12" s="3288">
        <f t="shared" si="0"/>
        <v>46203</v>
      </c>
      <c r="G12" s="3288">
        <f t="shared" si="1"/>
        <v>46210</v>
      </c>
      <c r="H12" s="3288">
        <f t="shared" si="2"/>
        <v>46214</v>
      </c>
      <c r="I12" s="3265"/>
      <c r="J12" s="2055"/>
      <c r="K12" s="2055"/>
      <c r="L12" s="3265"/>
    </row>
    <row r="13" spans="1:20" s="14" customFormat="1" ht="19.5" hidden="1">
      <c r="A13" s="69" t="s">
        <v>6287</v>
      </c>
      <c r="B13" s="20">
        <v>25</v>
      </c>
      <c r="C13" s="2303" t="s">
        <v>6288</v>
      </c>
      <c r="D13" s="1907" t="s">
        <v>6289</v>
      </c>
      <c r="E13" s="487">
        <v>46205</v>
      </c>
      <c r="F13" s="487">
        <f t="shared" si="0"/>
        <v>46211</v>
      </c>
      <c r="G13" s="487">
        <f t="shared" si="1"/>
        <v>46218</v>
      </c>
      <c r="H13" s="487">
        <f t="shared" si="2"/>
        <v>46222</v>
      </c>
      <c r="I13" s="3265"/>
      <c r="J13" s="2055"/>
      <c r="K13" s="2055"/>
      <c r="L13" s="3265"/>
    </row>
    <row r="14" spans="1:20" s="14" customFormat="1" ht="19.5" hidden="1">
      <c r="A14" s="69" t="s">
        <v>6290</v>
      </c>
      <c r="B14" s="20">
        <f t="shared" ref="B14:B19" si="4">B13+1</f>
        <v>26</v>
      </c>
      <c r="C14" s="877" t="s">
        <v>6291</v>
      </c>
      <c r="D14" s="1907" t="s">
        <v>6292</v>
      </c>
      <c r="E14" s="487">
        <v>46223</v>
      </c>
      <c r="F14" s="487">
        <f t="shared" si="0"/>
        <v>46229</v>
      </c>
      <c r="G14" s="487">
        <f t="shared" si="1"/>
        <v>46236</v>
      </c>
      <c r="H14" s="487">
        <f t="shared" si="2"/>
        <v>46240</v>
      </c>
      <c r="I14" s="3265"/>
      <c r="J14" s="2055"/>
      <c r="K14" s="2055"/>
      <c r="L14" s="3265"/>
    </row>
    <row r="15" spans="1:20" s="14" customFormat="1" ht="19.5">
      <c r="A15" s="69" t="s">
        <v>6293</v>
      </c>
      <c r="B15" s="20">
        <f t="shared" si="4"/>
        <v>27</v>
      </c>
      <c r="C15" s="877" t="s">
        <v>1573</v>
      </c>
      <c r="D15" s="1907" t="s">
        <v>6294</v>
      </c>
      <c r="E15" s="4164">
        <v>46220</v>
      </c>
      <c r="F15" s="4164"/>
      <c r="G15" s="4164"/>
      <c r="H15" s="4164"/>
      <c r="I15" s="3265"/>
      <c r="J15" s="2055"/>
      <c r="K15" s="2055"/>
      <c r="L15" s="3265"/>
    </row>
    <row r="16" spans="1:20" s="14" customFormat="1" ht="19.5">
      <c r="A16" s="69" t="s">
        <v>6295</v>
      </c>
      <c r="B16" s="20">
        <f t="shared" si="4"/>
        <v>28</v>
      </c>
      <c r="C16" s="877" t="s">
        <v>6280</v>
      </c>
      <c r="D16" s="1907" t="s">
        <v>6296</v>
      </c>
      <c r="E16" s="487">
        <v>46229</v>
      </c>
      <c r="F16" s="487">
        <f t="shared" ref="F16" si="5">E16+6</f>
        <v>46235</v>
      </c>
      <c r="G16" s="487">
        <f t="shared" ref="G16" si="6">E16+13</f>
        <v>46242</v>
      </c>
      <c r="H16" s="487">
        <f t="shared" ref="H16" si="7">E16+17</f>
        <v>46246</v>
      </c>
      <c r="I16" s="3265"/>
      <c r="J16" s="2055"/>
      <c r="K16" s="2055"/>
      <c r="L16" s="3265"/>
    </row>
    <row r="17" spans="1:13" s="14" customFormat="1" ht="19.5">
      <c r="A17" s="69" t="s">
        <v>6297</v>
      </c>
      <c r="B17" s="20">
        <f t="shared" si="4"/>
        <v>29</v>
      </c>
      <c r="C17" s="877" t="s">
        <v>6285</v>
      </c>
      <c r="D17" s="1907" t="s">
        <v>6298</v>
      </c>
      <c r="E17" s="487">
        <v>46237</v>
      </c>
      <c r="F17" s="487">
        <f t="shared" ref="F17:F19" si="8">E17+6</f>
        <v>46243</v>
      </c>
      <c r="G17" s="487">
        <f t="shared" ref="G17:G19" si="9">E17+13</f>
        <v>46250</v>
      </c>
      <c r="H17" s="487">
        <f t="shared" ref="H17:H19" si="10">E17+17</f>
        <v>46254</v>
      </c>
      <c r="I17" s="3265"/>
      <c r="J17" s="2055"/>
      <c r="K17" s="2055"/>
      <c r="L17" s="3265"/>
    </row>
    <row r="18" spans="1:13" s="14" customFormat="1" ht="19.5">
      <c r="A18" s="69" t="s">
        <v>6287</v>
      </c>
      <c r="B18" s="20">
        <f t="shared" si="4"/>
        <v>30</v>
      </c>
      <c r="C18" s="878" t="s">
        <v>6288</v>
      </c>
      <c r="D18" s="3287" t="s">
        <v>6299</v>
      </c>
      <c r="E18" s="3288">
        <v>46243</v>
      </c>
      <c r="F18" s="3288">
        <f t="shared" si="8"/>
        <v>46249</v>
      </c>
      <c r="G18" s="3288">
        <f t="shared" si="9"/>
        <v>46256</v>
      </c>
      <c r="H18" s="3288">
        <f t="shared" si="10"/>
        <v>46260</v>
      </c>
      <c r="I18" s="3265"/>
      <c r="J18" s="2055"/>
      <c r="K18" s="2055"/>
      <c r="L18" s="3265"/>
    </row>
    <row r="19" spans="1:13" s="14" customFormat="1" ht="19.5">
      <c r="A19" s="69" t="s">
        <v>6293</v>
      </c>
      <c r="B19" s="20">
        <f t="shared" si="4"/>
        <v>31</v>
      </c>
      <c r="C19" s="878" t="s">
        <v>6291</v>
      </c>
      <c r="D19" s="3287" t="s">
        <v>6300</v>
      </c>
      <c r="E19" s="3288">
        <v>46246</v>
      </c>
      <c r="F19" s="3288">
        <f t="shared" si="8"/>
        <v>46252</v>
      </c>
      <c r="G19" s="3288">
        <f t="shared" si="9"/>
        <v>46259</v>
      </c>
      <c r="H19" s="3288">
        <f t="shared" si="10"/>
        <v>46263</v>
      </c>
      <c r="I19" s="3265"/>
      <c r="J19" s="2055"/>
      <c r="K19" s="2055"/>
      <c r="L19" s="3265"/>
    </row>
    <row r="20" spans="1:13" s="14" customFormat="1" ht="19.5">
      <c r="A20" s="69" t="s">
        <v>6301</v>
      </c>
      <c r="B20" s="20">
        <f t="shared" ref="B20:B25" si="11">B19+1</f>
        <v>32</v>
      </c>
      <c r="C20" s="878" t="s">
        <v>6280</v>
      </c>
      <c r="D20" s="3287" t="s">
        <v>6302</v>
      </c>
      <c r="E20" s="3288">
        <v>46253</v>
      </c>
      <c r="F20" s="3288">
        <f t="shared" ref="F20:F25" si="12">E20+6</f>
        <v>46259</v>
      </c>
      <c r="G20" s="3288">
        <f t="shared" ref="G20:G25" si="13">E20+13</f>
        <v>46266</v>
      </c>
      <c r="H20" s="3288">
        <f t="shared" ref="H20:H25" si="14">E20+17</f>
        <v>46270</v>
      </c>
      <c r="I20" s="3265"/>
      <c r="J20" s="2055"/>
      <c r="K20" s="2055"/>
      <c r="L20" s="3265"/>
    </row>
    <row r="21" spans="1:13" s="14" customFormat="1" ht="19.5">
      <c r="A21" s="69" t="s">
        <v>6303</v>
      </c>
      <c r="B21" s="20">
        <f t="shared" si="11"/>
        <v>33</v>
      </c>
      <c r="C21" s="878" t="s">
        <v>6285</v>
      </c>
      <c r="D21" s="3287" t="s">
        <v>6304</v>
      </c>
      <c r="E21" s="3288">
        <f>E20+7</f>
        <v>46260</v>
      </c>
      <c r="F21" s="3288">
        <f t="shared" si="12"/>
        <v>46266</v>
      </c>
      <c r="G21" s="3288">
        <f t="shared" si="13"/>
        <v>46273</v>
      </c>
      <c r="H21" s="3288">
        <f t="shared" si="14"/>
        <v>46277</v>
      </c>
      <c r="I21" s="3265"/>
      <c r="J21" s="2055"/>
      <c r="K21" s="2055"/>
      <c r="L21" s="3265"/>
    </row>
    <row r="22" spans="1:13" s="14" customFormat="1" ht="19.5">
      <c r="A22" s="69"/>
      <c r="B22" s="20">
        <f t="shared" si="11"/>
        <v>34</v>
      </c>
      <c r="C22" s="877" t="s">
        <v>6288</v>
      </c>
      <c r="D22" s="1907" t="s">
        <v>10076</v>
      </c>
      <c r="E22" s="487">
        <f>E21+7</f>
        <v>46267</v>
      </c>
      <c r="F22" s="487">
        <f t="shared" si="12"/>
        <v>46273</v>
      </c>
      <c r="G22" s="487">
        <f t="shared" si="13"/>
        <v>46280</v>
      </c>
      <c r="H22" s="487">
        <f t="shared" si="14"/>
        <v>46284</v>
      </c>
      <c r="I22" s="3265"/>
      <c r="J22" s="2055"/>
      <c r="K22" s="2055"/>
      <c r="L22" s="3265"/>
    </row>
    <row r="23" spans="1:13" s="14" customFormat="1" ht="19.5">
      <c r="A23" s="69"/>
      <c r="B23" s="20">
        <f t="shared" si="11"/>
        <v>35</v>
      </c>
      <c r="C23" s="877" t="s">
        <v>6291</v>
      </c>
      <c r="D23" s="1907" t="s">
        <v>10077</v>
      </c>
      <c r="E23" s="487">
        <f>E22+7</f>
        <v>46274</v>
      </c>
      <c r="F23" s="487">
        <f t="shared" si="12"/>
        <v>46280</v>
      </c>
      <c r="G23" s="487">
        <f t="shared" si="13"/>
        <v>46287</v>
      </c>
      <c r="H23" s="487">
        <f t="shared" si="14"/>
        <v>46291</v>
      </c>
      <c r="I23" s="3265"/>
      <c r="J23" s="2055"/>
      <c r="K23" s="2055"/>
      <c r="L23" s="3265"/>
    </row>
    <row r="24" spans="1:13" s="14" customFormat="1" ht="19.5">
      <c r="A24" s="69"/>
      <c r="B24" s="20">
        <f t="shared" si="11"/>
        <v>36</v>
      </c>
      <c r="C24" s="877" t="s">
        <v>10080</v>
      </c>
      <c r="D24" s="1907" t="s">
        <v>10078</v>
      </c>
      <c r="E24" s="487">
        <f>E23+7</f>
        <v>46281</v>
      </c>
      <c r="F24" s="487">
        <f t="shared" si="12"/>
        <v>46287</v>
      </c>
      <c r="G24" s="487">
        <f t="shared" si="13"/>
        <v>46294</v>
      </c>
      <c r="H24" s="487">
        <f t="shared" si="14"/>
        <v>46298</v>
      </c>
      <c r="I24" s="3265"/>
      <c r="J24" s="2055"/>
      <c r="K24" s="2055"/>
      <c r="L24" s="3265"/>
    </row>
    <row r="25" spans="1:13" s="14" customFormat="1" ht="19.5">
      <c r="A25" s="69"/>
      <c r="B25" s="20">
        <f t="shared" si="11"/>
        <v>37</v>
      </c>
      <c r="C25" s="877" t="s">
        <v>6285</v>
      </c>
      <c r="D25" s="1907" t="s">
        <v>10079</v>
      </c>
      <c r="E25" s="487">
        <f>E24+7</f>
        <v>46288</v>
      </c>
      <c r="F25" s="487">
        <f t="shared" si="12"/>
        <v>46294</v>
      </c>
      <c r="G25" s="487">
        <f t="shared" si="13"/>
        <v>46301</v>
      </c>
      <c r="H25" s="487">
        <f t="shared" si="14"/>
        <v>46305</v>
      </c>
      <c r="I25" s="3265"/>
      <c r="J25" s="2055"/>
      <c r="K25" s="2055"/>
      <c r="L25" s="3265"/>
    </row>
    <row r="26" spans="1:13" s="14" customFormat="1" ht="19.5">
      <c r="A26" s="69"/>
      <c r="B26" s="20"/>
      <c r="C26" s="179" t="s">
        <v>112</v>
      </c>
      <c r="D26" s="4179"/>
      <c r="E26" s="4179"/>
      <c r="F26" s="4179"/>
      <c r="G26" s="4179"/>
      <c r="H26" s="4179"/>
      <c r="I26" s="114"/>
      <c r="J26" s="114"/>
      <c r="K26" s="114"/>
      <c r="L26" s="114"/>
      <c r="M26" s="114"/>
    </row>
    <row r="27" spans="1:13" s="14" customFormat="1" ht="19.5">
      <c r="A27" s="69"/>
      <c r="B27" s="20"/>
      <c r="D27" s="60"/>
      <c r="E27" s="60"/>
      <c r="F27" s="60"/>
      <c r="G27" s="60"/>
      <c r="H27" s="60"/>
      <c r="I27" s="60"/>
      <c r="J27" s="60"/>
      <c r="K27" s="60"/>
      <c r="L27" s="60"/>
      <c r="M27" s="60"/>
    </row>
    <row r="28" spans="1:13" s="14" customFormat="1" ht="19.5">
      <c r="A28" s="69"/>
      <c r="B28" s="20"/>
      <c r="C28" s="60"/>
      <c r="D28" s="60"/>
      <c r="E28" s="60"/>
      <c r="F28" s="60"/>
      <c r="G28" s="60"/>
      <c r="H28" s="60"/>
      <c r="I28" s="60"/>
      <c r="J28" s="60"/>
      <c r="K28" s="60"/>
      <c r="L28" s="60"/>
      <c r="M28" s="60"/>
    </row>
    <row r="29" spans="1:13" s="69" customFormat="1" ht="13.5" customHeight="1">
      <c r="A29" s="933"/>
      <c r="B29" s="4205"/>
      <c r="C29" s="209" t="s">
        <v>0</v>
      </c>
      <c r="E29" s="845" t="s">
        <v>1973</v>
      </c>
      <c r="F29" s="70"/>
      <c r="G29" s="70" t="s">
        <v>38</v>
      </c>
      <c r="H29" s="70"/>
      <c r="K29" s="70" t="s">
        <v>65</v>
      </c>
      <c r="L29" s="70" t="str">
        <f>'HOW TO-&gt;'!$B$136</f>
        <v>6011 2413</v>
      </c>
      <c r="M29" s="70"/>
    </row>
    <row r="30" spans="1:13" s="69" customFormat="1" ht="13.5" customHeight="1">
      <c r="A30" s="933"/>
      <c r="B30" s="4205"/>
      <c r="C30" s="79" t="s">
        <v>1</v>
      </c>
      <c r="E30" s="252" t="s">
        <v>1974</v>
      </c>
      <c r="F30" s="70"/>
      <c r="G30" s="69" t="s">
        <v>1975</v>
      </c>
      <c r="I30" s="252" t="s">
        <v>41</v>
      </c>
      <c r="K30" s="69" t="s">
        <v>67</v>
      </c>
      <c r="M30" s="252" t="s">
        <v>68</v>
      </c>
    </row>
    <row r="31" spans="1:13" s="69" customFormat="1" ht="13.5" customHeight="1">
      <c r="A31" s="933"/>
      <c r="B31" s="4205"/>
      <c r="C31" s="79"/>
      <c r="E31" s="252"/>
      <c r="I31" s="252"/>
      <c r="K31" s="69" t="str">
        <f>'HOW TO-&gt;'!$A$138</f>
        <v>PERMIT</v>
      </c>
      <c r="M31" s="2204" t="str">
        <f>'HOW TO-&gt;'!$C$138</f>
        <v>SG094-SinPermit@msc.com</v>
      </c>
    </row>
    <row r="32" spans="1:13" s="69" customFormat="1" ht="13.5" customHeight="1">
      <c r="A32" s="933"/>
      <c r="B32" s="4205"/>
      <c r="C32" s="1141">
        <f>'HOW TO-&gt;'!$A$105</f>
        <v>0</v>
      </c>
      <c r="D32" s="1141">
        <f>'HOW TO-&gt;'!$B$105</f>
        <v>0</v>
      </c>
      <c r="E32" s="79">
        <f>'HOW TO-&gt;'!$C$105</f>
        <v>0</v>
      </c>
      <c r="G32" s="1141" t="str">
        <f>'HOW TO-&gt;'!$A$124</f>
        <v>ROBERT CHIA</v>
      </c>
      <c r="H32" s="1141" t="str">
        <f>'HOW TO-&gt;'!$B$124</f>
        <v>6011 0564</v>
      </c>
      <c r="I32" s="79" t="str">
        <f>'HOW TO-&gt;'!$C$124</f>
        <v>robert.chia@msc.com</v>
      </c>
      <c r="K32" s="1141" t="str">
        <f>'HOW TO-&gt;'!$A$139</f>
        <v>RAYNAR ANG</v>
      </c>
      <c r="L32" s="1141" t="str">
        <f>'HOW TO-&gt;'!$B$139</f>
        <v>6011 2358</v>
      </c>
      <c r="M32" s="79" t="str">
        <f>'HOW TO-&gt;'!$C$139</f>
        <v>raynar.ang@msc.com</v>
      </c>
    </row>
    <row r="33" spans="1:13" s="69" customFormat="1" ht="13.5" customHeight="1">
      <c r="A33" s="933"/>
      <c r="B33" s="4205"/>
      <c r="C33" s="1141" t="str">
        <f>'HOW TO-&gt;'!$A$106</f>
        <v>NATALIE LEW</v>
      </c>
      <c r="D33" s="1141" t="str">
        <f>'HOW TO-&gt;'!$B$106</f>
        <v>6011 2399</v>
      </c>
      <c r="E33" s="79" t="str">
        <f>'HOW TO-&gt;'!$C$106</f>
        <v>natalie.lew@msc.com</v>
      </c>
      <c r="G33" s="1141" t="str">
        <f>'HOW TO-&gt;'!$A$125</f>
        <v>S. Y. LIEW</v>
      </c>
      <c r="H33" s="1141" t="str">
        <f>'HOW TO-&gt;'!$B$125</f>
        <v>6011 2348</v>
      </c>
      <c r="I33" s="79" t="str">
        <f>'HOW TO-&gt;'!$C$125</f>
        <v>seoyi.liew@msc.com</v>
      </c>
      <c r="K33" s="1141" t="str">
        <f>'HOW TO-&gt;'!$A$140</f>
        <v>KAI SIANG</v>
      </c>
      <c r="L33" s="1141" t="str">
        <f>'HOW TO-&gt;'!$B$140</f>
        <v>6011 2356</v>
      </c>
      <c r="M33" s="79" t="str">
        <f>'HOW TO-&gt;'!$C$140</f>
        <v>kaisiang.lim@msc.com</v>
      </c>
    </row>
    <row r="34" spans="1:13" s="69" customFormat="1" ht="13.5" customHeight="1">
      <c r="A34" s="933"/>
      <c r="B34" s="4205"/>
      <c r="C34" s="1141" t="str">
        <f>'HOW TO-&gt;'!$A$107</f>
        <v>PHOEBE HUANG</v>
      </c>
      <c r="D34" s="1141" t="str">
        <f>'HOW TO-&gt;'!$B$107</f>
        <v>6011 0562</v>
      </c>
      <c r="E34" s="79" t="str">
        <f>'HOW TO-&gt;'!$C$107</f>
        <v>phoebe.huang@msc.com</v>
      </c>
      <c r="G34" s="1141" t="str">
        <f>'HOW TO-&gt;'!$A$126</f>
        <v>SHARON KOH</v>
      </c>
      <c r="H34" s="1141" t="str">
        <f>'HOW TO-&gt;'!$B$126</f>
        <v>6011 2349</v>
      </c>
      <c r="I34" s="79" t="str">
        <f>'HOW TO-&gt;'!$C$126</f>
        <v>sharon.koh@msc.com</v>
      </c>
      <c r="K34" s="1141" t="str">
        <f>'HOW TO-&gt;'!$A$141</f>
        <v>DEWI</v>
      </c>
      <c r="L34" s="1141" t="str">
        <f>'HOW TO-&gt;'!$B$141</f>
        <v>6011 2354</v>
      </c>
      <c r="M34" s="79" t="str">
        <f>'HOW TO-&gt;'!$C$141</f>
        <v>dewi.ratnah@msc.com</v>
      </c>
    </row>
    <row r="35" spans="1:13" s="69" customFormat="1" ht="13.5" customHeight="1">
      <c r="B35" s="21"/>
      <c r="C35" s="1141" t="str">
        <f>'HOW TO-&gt;'!$A$108</f>
        <v>SHERWIN LIM</v>
      </c>
      <c r="D35" s="1141" t="str">
        <f>'HOW TO-&gt;'!$B$108</f>
        <v>6011 2395</v>
      </c>
      <c r="E35" s="79" t="str">
        <f>'HOW TO-&gt;'!$C$108</f>
        <v>sherwin.lim@msc.com</v>
      </c>
      <c r="G35" s="1141" t="str">
        <f>'HOW TO-&gt;'!$A$127</f>
        <v>ANGELIA LAU</v>
      </c>
      <c r="H35" s="1141" t="str">
        <f>'HOW TO-&gt;'!$B$127</f>
        <v>6011 2346</v>
      </c>
      <c r="I35" s="79" t="str">
        <f>'HOW TO-&gt;'!$C$127</f>
        <v>angelia.lau@msc.com</v>
      </c>
      <c r="K35" s="1141" t="str">
        <f>'HOW TO-&gt;'!$A$142</f>
        <v>YU TING</v>
      </c>
      <c r="L35" s="1141" t="str">
        <f>'HOW TO-&gt;'!$B$142</f>
        <v>6011 2359</v>
      </c>
      <c r="M35" s="79" t="str">
        <f>'HOW TO-&gt;'!$C$142</f>
        <v>yuting.luo@msc.com</v>
      </c>
    </row>
    <row r="36" spans="1:13" s="69" customFormat="1" ht="13.5" customHeight="1">
      <c r="B36" s="21"/>
      <c r="C36" s="1141" t="str">
        <f>'HOW TO-&gt;'!$A$109</f>
        <v>CHOK KAR HEE</v>
      </c>
      <c r="D36" s="1141" t="str">
        <f>'HOW TO-&gt;'!$B$109</f>
        <v>6011 2397</v>
      </c>
      <c r="E36" s="79" t="str">
        <f>'HOW TO-&gt;'!$C$109</f>
        <v>karhee.chok@msc.com</v>
      </c>
      <c r="G36" s="1141" t="str">
        <f>'HOW TO-&gt;'!$A$128</f>
        <v>NOOR AFNINDAH</v>
      </c>
      <c r="H36" s="1141" t="str">
        <f>'HOW TO-&gt;'!$B$128</f>
        <v>6011 2347</v>
      </c>
      <c r="I36" s="79" t="str">
        <f>'HOW TO-&gt;'!$C$128</f>
        <v>noor.afnindah@msc.com</v>
      </c>
      <c r="K36" s="1141" t="str">
        <f>'HOW TO-&gt;'!$A$143</f>
        <v>SHAN SHAN</v>
      </c>
      <c r="L36" s="1141" t="str">
        <f>'HOW TO-&gt;'!$B$143</f>
        <v>6011 2353</v>
      </c>
      <c r="M36" s="79" t="str">
        <f>'HOW TO-&gt;'!$C$143</f>
        <v>shanshan.chin@msc.com</v>
      </c>
    </row>
    <row r="37" spans="1:13" s="69" customFormat="1" ht="13.5" customHeight="1">
      <c r="B37" s="21"/>
      <c r="C37" s="1141" t="str">
        <f>'HOW TO-&gt;'!$A$110</f>
        <v>LEWIS SOH</v>
      </c>
      <c r="D37" s="1141" t="str">
        <f>'HOW TO-&gt;'!$B$110</f>
        <v>6011 7905</v>
      </c>
      <c r="E37" s="79" t="str">
        <f>'HOW TO-&gt;'!$C$110</f>
        <v>lewis.soh@msc.com</v>
      </c>
      <c r="G37" s="1141" t="str">
        <f>'HOW TO-&gt;'!$A$129</f>
        <v>NG CHING WEI</v>
      </c>
      <c r="H37" s="1141" t="str">
        <f>'HOW TO-&gt;'!$B$129</f>
        <v>6011 2404</v>
      </c>
      <c r="I37" s="79" t="str">
        <f>'HOW TO-&gt;'!$C$129</f>
        <v>chingwei.ng@msc.com</v>
      </c>
      <c r="K37" s="1141" t="str">
        <f>'HOW TO-&gt;'!$A$144</f>
        <v>EUNICE</v>
      </c>
      <c r="L37" s="1141" t="str">
        <f>'HOW TO-&gt;'!$B$144</f>
        <v>6011 2355</v>
      </c>
      <c r="M37" s="79" t="str">
        <f>'HOW TO-&gt;'!$C$144</f>
        <v>eunice.chan@msc.com</v>
      </c>
    </row>
    <row r="38" spans="1:13" s="69" customFormat="1" ht="13.5" customHeight="1">
      <c r="B38" s="21"/>
      <c r="C38" s="1141" t="str">
        <f>'HOW TO-&gt;'!$A$111</f>
        <v xml:space="preserve">MELVIN TAN </v>
      </c>
      <c r="D38" s="1141" t="str">
        <f>'HOW TO-&gt;'!$B$111</f>
        <v>6011 0561</v>
      </c>
      <c r="E38" s="79" t="str">
        <f>'HOW TO-&gt;'!$C$111</f>
        <v>melvin.tan@msc.com</v>
      </c>
      <c r="G38" s="1141" t="str">
        <f>'HOW TO-&gt;'!$A$130</f>
        <v>ZOEY ONG</v>
      </c>
      <c r="H38" s="1141" t="str">
        <f>'HOW TO-&gt;'!$B$130</f>
        <v>6011 2424</v>
      </c>
      <c r="I38" s="79" t="str">
        <f>'HOW TO-&gt;'!$C$130</f>
        <v>zoey.ong@msc.com</v>
      </c>
      <c r="K38" s="1141" t="str">
        <f>'HOW TO-&gt;'!$A$145</f>
        <v>HAZEL</v>
      </c>
      <c r="L38" s="1141" t="str">
        <f>'HOW TO-&gt;'!$B$145</f>
        <v>6011 2435</v>
      </c>
      <c r="M38" s="79" t="str">
        <f>'HOW TO-&gt;'!$C$145</f>
        <v>hazel.toh@msc.com</v>
      </c>
    </row>
    <row r="39" spans="1:13" s="69" customFormat="1" ht="13.5" customHeight="1">
      <c r="B39" s="21"/>
      <c r="C39" s="1141" t="str">
        <f>'HOW TO-&gt;'!$A$112</f>
        <v>SUE ANN SOON</v>
      </c>
      <c r="D39" s="1141" t="str">
        <f>'HOW TO-&gt;'!$B$112</f>
        <v>6011 2327</v>
      </c>
      <c r="E39" s="79" t="str">
        <f>'HOW TO-&gt;'!$C$112</f>
        <v>sueann.soon@msc.com</v>
      </c>
      <c r="G39" s="1141" t="str">
        <f>'HOW TO-&gt;'!$A$131</f>
        <v>.</v>
      </c>
      <c r="H39" s="1141" t="str">
        <f>'HOW TO-&gt;'!$B$131</f>
        <v>.</v>
      </c>
      <c r="I39" s="79" t="str">
        <f>'HOW TO-&gt;'!$C$131</f>
        <v>.</v>
      </c>
      <c r="K39" s="1141">
        <f>'HOW TO-&gt;'!$A$146</f>
        <v>0</v>
      </c>
      <c r="L39" s="1141">
        <f>'HOW TO-&gt;'!$B$146</f>
        <v>0</v>
      </c>
      <c r="M39" s="79">
        <f>'HOW TO-&gt;'!$C$146</f>
        <v>0</v>
      </c>
    </row>
    <row r="40" spans="1:13" s="69" customFormat="1" ht="13.5" customHeight="1">
      <c r="B40" s="21"/>
      <c r="C40" s="1141" t="str">
        <f>'HOW TO-&gt;'!$A$113</f>
        <v>LAWRENCE ANG (CROSS-TRADE)</v>
      </c>
      <c r="D40" s="1141" t="str">
        <f>'HOW TO-&gt;'!$B$113</f>
        <v>6011 2400</v>
      </c>
      <c r="E40" s="79" t="str">
        <f>'HOW TO-&gt;'!$C$113</f>
        <v>lawrence.ang@msc.com</v>
      </c>
      <c r="G40" s="1141">
        <f>'HOW TO-&gt;'!$A$132</f>
        <v>0</v>
      </c>
      <c r="H40" s="1141">
        <f>'HOW TO-&gt;'!$B$132</f>
        <v>0</v>
      </c>
      <c r="I40" s="79">
        <f>'HOW TO-&gt;'!$C$132</f>
        <v>0</v>
      </c>
      <c r="K40" s="1141">
        <f>'HOW TO-&gt;'!$A$147</f>
        <v>0</v>
      </c>
      <c r="L40" s="1141">
        <f>'HOW TO-&gt;'!$B$147</f>
        <v>0</v>
      </c>
      <c r="M40" s="79">
        <f>'HOW TO-&gt;'!$C$147</f>
        <v>0</v>
      </c>
    </row>
    <row r="41" spans="1:13" s="69" customFormat="1" ht="13.5" customHeight="1">
      <c r="B41" s="21"/>
      <c r="C41" s="1141" t="str">
        <f>'HOW TO-&gt;'!$A$114</f>
        <v>DARIUS ONG</v>
      </c>
      <c r="D41" s="1141" t="str">
        <f>'HOW TO-&gt;'!$B$114</f>
        <v>6011 2396</v>
      </c>
      <c r="E41" s="79" t="str">
        <f>'HOW TO-&gt;'!$C$114</f>
        <v>darius.ong@msc.com</v>
      </c>
      <c r="H41" s="100"/>
      <c r="I41" s="252"/>
      <c r="K41" s="1141">
        <f>'HOW TO-&gt;'!$A$148</f>
        <v>0</v>
      </c>
      <c r="L41" s="1141">
        <f>'HOW TO-&gt;'!$B$148</f>
        <v>0</v>
      </c>
      <c r="M41" s="79">
        <f>'HOW TO-&gt;'!$C$148</f>
        <v>0</v>
      </c>
    </row>
    <row r="42" spans="1:13" s="69" customFormat="1" ht="13.5" customHeight="1">
      <c r="B42" s="21"/>
      <c r="C42" s="1141" t="str">
        <f>'HOW TO-&gt;'!$A$115</f>
        <v>YURIKO KHOO</v>
      </c>
      <c r="D42" s="1141" t="str">
        <f>'HOW TO-&gt;'!$B$115</f>
        <v>6011 2402</v>
      </c>
      <c r="E42" s="79" t="str">
        <f>'HOW TO-&gt;'!$C$115</f>
        <v>yuriko.k@msc.com</v>
      </c>
      <c r="H42" s="100"/>
      <c r="I42" s="100"/>
      <c r="J42" s="252"/>
      <c r="K42" s="1141"/>
      <c r="L42" s="1141"/>
      <c r="M42" s="79"/>
    </row>
    <row r="43" spans="1:13" s="69" customFormat="1" ht="13.5" customHeight="1">
      <c r="A43" s="4182"/>
      <c r="B43" s="4206"/>
      <c r="C43" s="1141" t="str">
        <f>'HOW TO-&gt;'!$A$116</f>
        <v>VICKY ZHU</v>
      </c>
      <c r="D43" s="1141" t="str">
        <f>'HOW TO-&gt;'!$B$116</f>
        <v>6011 7900</v>
      </c>
      <c r="E43" s="79" t="str">
        <f>'HOW TO-&gt;'!$C$116</f>
        <v>vicky.zhu@msc.com</v>
      </c>
    </row>
    <row r="44" spans="1:13" s="69" customFormat="1" ht="13.5" customHeight="1">
      <c r="A44" s="4182"/>
      <c r="B44" s="4206"/>
    </row>
    <row r="45" spans="1:13" s="69" customFormat="1" ht="13.5" customHeight="1">
      <c r="A45" s="4182"/>
      <c r="B45" s="4206"/>
      <c r="C45" s="1141" t="str">
        <f>'HOW TO-&gt;'!$A$119</f>
        <v xml:space="preserve">MAIN LINE  </v>
      </c>
      <c r="D45" s="1141" t="str">
        <f>'HOW TO-&gt;'!$B$119</f>
        <v>6011 2424</v>
      </c>
      <c r="E45" s="79">
        <f>'HOW TO-&gt;'!$C$119</f>
        <v>0</v>
      </c>
    </row>
    <row r="46" spans="1:13" s="69" customFormat="1" ht="13.5" customHeight="1">
      <c r="A46" s="4182"/>
      <c r="B46" s="4206"/>
      <c r="C46" s="1141">
        <f>'HOW TO-&gt;'!$A$120</f>
        <v>0</v>
      </c>
      <c r="D46" s="1141">
        <f>'HOW TO-&gt;'!$B$120</f>
        <v>0</v>
      </c>
      <c r="E46" s="79">
        <f>'HOW TO-&gt;'!$C$120</f>
        <v>0</v>
      </c>
    </row>
  </sheetData>
  <hyperlinks>
    <hyperlink ref="I30" display="custsvc@msca.com.sg" xr:uid="{29AF4FE2-B44B-4E45-B45F-D4CCDC6D643D}"/>
    <hyperlink ref="M30" display="sinexp@msca.com.sg" xr:uid="{0EE89C10-B45F-489F-9315-AB09B1C10F18}"/>
    <hyperlink ref="E29" r:id="rId1" xr:uid="{9AA00046-C74E-434A-B18A-56F8D375311A}"/>
    <hyperlink ref="E30" display="mktg-dept@msca.com.sg" xr:uid="{8A3852DA-E33A-4B6F-B35E-C203A40B1C9F}"/>
  </hyperlinks>
  <pageMargins left="0.7" right="0.7" top="0.75" bottom="0.75" header="0.3" footer="0.3"/>
  <headerFooter>
    <oddFooter>&amp;L_x000D_&amp;1#&amp;"Calibri"&amp;10&amp;K000000 Sensitivity: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F6AD4-3241-41BE-9070-78E7B9536930}">
  <sheetPr codeName="Sheet49">
    <tabColor rgb="FF00B0F0"/>
  </sheetPr>
  <dimension ref="A1:S98"/>
  <sheetViews>
    <sheetView zoomScaleNormal="100" workbookViewId="0">
      <pane ySplit="44" topLeftCell="A65" activePane="bottomLeft" state="frozen"/>
      <selection pane="bottomLeft" activeCell="I72" sqref="I72"/>
    </sheetView>
  </sheetViews>
  <sheetFormatPr defaultColWidth="9.140625" defaultRowHeight="12.75"/>
  <cols>
    <col min="1" max="1" width="16.28515625" style="3263" customWidth="1"/>
    <col min="2" max="2" width="5.28515625" style="4198" customWidth="1"/>
    <col min="3" max="3" width="36.28515625" style="27" customWidth="1"/>
    <col min="4" max="4" width="12.42578125" style="27" customWidth="1"/>
    <col min="5" max="5" width="14.5703125" style="27" customWidth="1"/>
    <col min="6" max="6" width="13.140625" style="27" customWidth="1"/>
    <col min="7" max="7" width="13.5703125" style="27" customWidth="1"/>
    <col min="8" max="8" width="12.28515625" style="27" customWidth="1"/>
    <col min="9" max="9" width="12.7109375" style="27" customWidth="1"/>
    <col min="10" max="11" width="11.7109375" style="27" customWidth="1"/>
    <col min="12" max="12" width="13.140625" style="27" customWidth="1"/>
    <col min="13" max="14" width="13.28515625" style="27" customWidth="1"/>
    <col min="15" max="15" width="12.85546875" style="27" customWidth="1"/>
    <col min="16" max="16" width="11.28515625" style="27" customWidth="1"/>
    <col min="17" max="17" width="10.42578125" style="27" customWidth="1"/>
    <col min="18" max="18" width="12" style="27" customWidth="1"/>
    <col min="19" max="19" width="11.5703125" style="21" customWidth="1"/>
    <col min="20" max="16384" width="9.140625" style="27"/>
  </cols>
  <sheetData>
    <row r="1" spans="1:19" ht="15">
      <c r="A1" s="3260"/>
      <c r="B1" s="4196"/>
      <c r="C1" s="3261"/>
      <c r="D1" s="3261"/>
      <c r="E1" s="1558"/>
      <c r="F1" s="1558"/>
      <c r="G1" s="1558"/>
      <c r="H1" s="1558"/>
      <c r="I1" s="1558"/>
      <c r="J1" s="1662"/>
      <c r="K1" s="1662"/>
      <c r="L1" s="1662"/>
      <c r="M1" s="3261"/>
      <c r="N1" s="3261"/>
      <c r="O1" s="3261"/>
      <c r="P1" s="1663"/>
    </row>
    <row r="2" spans="1:19" s="122" customFormat="1" ht="27.75" customHeight="1">
      <c r="A2" s="3262"/>
      <c r="B2" s="4197"/>
      <c r="C2" s="297" t="s">
        <v>97</v>
      </c>
      <c r="D2" s="2761"/>
    </row>
    <row r="3" spans="1:19" ht="12" customHeight="1">
      <c r="C3" s="160"/>
      <c r="D3" s="160"/>
      <c r="F3" s="160"/>
      <c r="G3" s="160"/>
      <c r="H3" s="160"/>
      <c r="I3" s="160"/>
      <c r="J3" s="160"/>
      <c r="K3" s="160"/>
      <c r="L3" s="160"/>
      <c r="M3" s="160"/>
      <c r="N3" s="160"/>
      <c r="O3" s="160"/>
      <c r="P3" s="41"/>
    </row>
    <row r="4" spans="1:19" ht="18">
      <c r="C4" s="160"/>
      <c r="D4" s="160"/>
      <c r="E4" s="160" t="s">
        <v>6305</v>
      </c>
      <c r="F4" s="160"/>
      <c r="G4" s="160"/>
      <c r="H4" s="160"/>
      <c r="I4" s="160"/>
      <c r="J4" s="160"/>
      <c r="K4" s="160"/>
      <c r="L4" s="160"/>
      <c r="M4" s="160"/>
      <c r="N4" s="160"/>
      <c r="O4" s="160"/>
      <c r="P4" s="41"/>
    </row>
    <row r="5" spans="1:19" s="171" customFormat="1" ht="14.25">
      <c r="A5" s="3264"/>
      <c r="B5" s="4199"/>
      <c r="C5" s="2587"/>
      <c r="D5" s="2590"/>
      <c r="E5" s="2612"/>
      <c r="F5" s="2612"/>
      <c r="G5" s="2612"/>
      <c r="H5" s="2612"/>
      <c r="I5" s="2612"/>
      <c r="J5" s="2612"/>
      <c r="K5" s="2612"/>
      <c r="L5" s="2612"/>
      <c r="M5" s="2612"/>
      <c r="N5" s="2612"/>
      <c r="O5" s="2612"/>
      <c r="P5" s="27"/>
      <c r="Q5" s="293"/>
      <c r="R5" s="934"/>
      <c r="S5" s="934"/>
    </row>
    <row r="6" spans="1:19" s="171" customFormat="1" ht="34.5" hidden="1" customHeight="1">
      <c r="A6" s="1141"/>
      <c r="B6" s="188"/>
      <c r="C6" s="454" t="s">
        <v>5710</v>
      </c>
      <c r="D6" s="2783"/>
      <c r="E6" s="2784" t="s">
        <v>100</v>
      </c>
      <c r="F6" s="2785" t="s">
        <v>867</v>
      </c>
      <c r="G6" s="2785" t="s">
        <v>521</v>
      </c>
      <c r="H6" s="2785" t="s">
        <v>291</v>
      </c>
      <c r="I6" s="2785" t="s">
        <v>6306</v>
      </c>
      <c r="J6" s="2785" t="s">
        <v>1025</v>
      </c>
      <c r="K6" s="2785" t="s">
        <v>846</v>
      </c>
      <c r="M6" s="2652"/>
      <c r="N6" s="2652"/>
      <c r="O6" s="293"/>
      <c r="P6" s="293"/>
      <c r="Q6" s="293"/>
      <c r="R6" s="934"/>
      <c r="S6" s="2655"/>
    </row>
    <row r="7" spans="1:19" s="171" customFormat="1" ht="23.25" hidden="1" customHeight="1">
      <c r="A7" s="1141"/>
      <c r="B7" s="188" t="s">
        <v>3631</v>
      </c>
      <c r="C7" s="1999"/>
      <c r="D7" s="2786" t="s">
        <v>2947</v>
      </c>
      <c r="E7" s="2787"/>
      <c r="F7" s="2788" t="s">
        <v>3750</v>
      </c>
      <c r="G7" s="2788" t="s">
        <v>6307</v>
      </c>
      <c r="H7" s="2788" t="s">
        <v>6227</v>
      </c>
      <c r="I7" s="2788" t="s">
        <v>3967</v>
      </c>
      <c r="J7" s="2788" t="s">
        <v>3458</v>
      </c>
      <c r="K7" s="2788" t="s">
        <v>3596</v>
      </c>
      <c r="L7" s="293"/>
      <c r="M7" s="2652" t="s">
        <v>4377</v>
      </c>
      <c r="N7" s="2652" t="s">
        <v>4021</v>
      </c>
      <c r="O7" s="293"/>
      <c r="P7" s="293"/>
      <c r="Q7" s="293"/>
      <c r="R7" s="3230"/>
      <c r="S7" s="3230"/>
    </row>
    <row r="8" spans="1:19" s="171" customFormat="1" ht="16.5" hidden="1" customHeight="1">
      <c r="A8" s="1141" t="s">
        <v>6308</v>
      </c>
      <c r="B8" s="188">
        <v>38</v>
      </c>
      <c r="C8" s="2001" t="s">
        <v>1573</v>
      </c>
      <c r="D8" s="1907" t="s">
        <v>6309</v>
      </c>
      <c r="E8" s="2048">
        <v>45918</v>
      </c>
      <c r="F8" s="2048"/>
      <c r="G8" s="2048"/>
      <c r="H8" s="2048"/>
      <c r="I8" s="2048"/>
      <c r="J8" s="2048"/>
      <c r="K8" s="2048"/>
      <c r="M8" s="2055">
        <v>45918</v>
      </c>
      <c r="N8" s="2055">
        <f>M8+2</f>
        <v>45920</v>
      </c>
      <c r="R8" s="1882"/>
      <c r="S8" s="1882"/>
    </row>
    <row r="9" spans="1:19" s="171" customFormat="1" ht="16.5" hidden="1" customHeight="1">
      <c r="A9" s="1141" t="s">
        <v>6310</v>
      </c>
      <c r="B9" s="188">
        <v>39</v>
      </c>
      <c r="C9" s="2001" t="s">
        <v>1573</v>
      </c>
      <c r="D9" s="1907" t="s">
        <v>6311</v>
      </c>
      <c r="E9" s="2048">
        <v>45933</v>
      </c>
      <c r="F9" s="2048"/>
      <c r="G9" s="2048"/>
      <c r="H9" s="2048"/>
      <c r="I9" s="2048"/>
      <c r="J9" s="2048"/>
      <c r="K9" s="2048"/>
      <c r="M9" s="2055">
        <v>45925</v>
      </c>
      <c r="N9" s="2055">
        <f>M9+2</f>
        <v>45927</v>
      </c>
      <c r="R9" s="1882"/>
      <c r="S9" s="1882"/>
    </row>
    <row r="10" spans="1:19" s="171" customFormat="1" ht="16.5" hidden="1" customHeight="1">
      <c r="A10" s="1141" t="s">
        <v>6312</v>
      </c>
      <c r="B10" s="188">
        <v>40</v>
      </c>
      <c r="C10" s="1091" t="s">
        <v>1573</v>
      </c>
      <c r="D10" s="3287" t="s">
        <v>6313</v>
      </c>
      <c r="E10" s="2048">
        <v>45932</v>
      </c>
      <c r="F10" s="2048"/>
      <c r="G10" s="2048"/>
      <c r="H10" s="2048"/>
      <c r="I10" s="2048"/>
      <c r="J10" s="2048"/>
      <c r="K10" s="2048"/>
      <c r="M10" s="2055">
        <v>45932</v>
      </c>
      <c r="N10" s="2055">
        <f t="shared" ref="N10:N16" si="0">M10+2</f>
        <v>45934</v>
      </c>
      <c r="R10" s="1882"/>
      <c r="S10" s="1882"/>
    </row>
    <row r="11" spans="1:19" s="171" customFormat="1" ht="16.5" hidden="1" customHeight="1">
      <c r="A11" s="1141" t="s">
        <v>6314</v>
      </c>
      <c r="B11" s="188">
        <v>41</v>
      </c>
      <c r="C11" s="878" t="s">
        <v>6315</v>
      </c>
      <c r="D11" s="3287" t="s">
        <v>6316</v>
      </c>
      <c r="E11" s="3288">
        <v>45940</v>
      </c>
      <c r="F11" s="3288">
        <f t="shared" ref="F11:F16" si="1">E11+22</f>
        <v>45962</v>
      </c>
      <c r="G11" s="3288">
        <f t="shared" ref="G11:G14" si="2">E11+26</f>
        <v>45966</v>
      </c>
      <c r="H11" s="3288">
        <f t="shared" ref="H11:H14" si="3">E11+28</f>
        <v>45968</v>
      </c>
      <c r="I11" s="3288">
        <f t="shared" ref="I11:I14" si="4">E11+29</f>
        <v>45969</v>
      </c>
      <c r="J11" s="3288">
        <f t="shared" ref="J11:J14" si="5">E11+32</f>
        <v>45972</v>
      </c>
      <c r="K11" s="3288">
        <f t="shared" ref="K11:K14" si="6">E11+37</f>
        <v>45977</v>
      </c>
      <c r="M11" s="2055">
        <v>45939</v>
      </c>
      <c r="N11" s="2055">
        <f t="shared" si="0"/>
        <v>45941</v>
      </c>
      <c r="R11" s="1882"/>
      <c r="S11" s="1882"/>
    </row>
    <row r="12" spans="1:19" s="171" customFormat="1" ht="16.5" hidden="1" customHeight="1">
      <c r="A12" s="1141" t="s">
        <v>6317</v>
      </c>
      <c r="B12" s="188">
        <v>42</v>
      </c>
      <c r="C12" s="1091" t="s">
        <v>1573</v>
      </c>
      <c r="D12" s="3287" t="s">
        <v>6318</v>
      </c>
      <c r="E12" s="2048">
        <v>45946</v>
      </c>
      <c r="F12" s="2048"/>
      <c r="G12" s="2048"/>
      <c r="H12" s="2048"/>
      <c r="I12" s="2048"/>
      <c r="J12" s="2048"/>
      <c r="K12" s="2048"/>
      <c r="M12" s="2055">
        <v>45946</v>
      </c>
      <c r="N12" s="2055">
        <f t="shared" si="0"/>
        <v>45948</v>
      </c>
      <c r="R12" s="1882"/>
      <c r="S12" s="1882"/>
    </row>
    <row r="13" spans="1:19" s="171" customFormat="1" ht="16.5" hidden="1" customHeight="1">
      <c r="A13" s="1141" t="s">
        <v>6319</v>
      </c>
      <c r="B13" s="188">
        <v>43</v>
      </c>
      <c r="C13" s="878" t="s">
        <v>5588</v>
      </c>
      <c r="D13" s="3287" t="s">
        <v>6320</v>
      </c>
      <c r="E13" s="3288">
        <v>45962</v>
      </c>
      <c r="F13" s="3288">
        <f t="shared" si="1"/>
        <v>45984</v>
      </c>
      <c r="G13" s="3288">
        <f t="shared" si="2"/>
        <v>45988</v>
      </c>
      <c r="H13" s="3288">
        <f t="shared" si="3"/>
        <v>45990</v>
      </c>
      <c r="I13" s="3288">
        <f t="shared" si="4"/>
        <v>45991</v>
      </c>
      <c r="J13" s="3288">
        <f t="shared" si="5"/>
        <v>45994</v>
      </c>
      <c r="K13" s="3288">
        <f t="shared" si="6"/>
        <v>45999</v>
      </c>
      <c r="M13" s="2055">
        <v>45953</v>
      </c>
      <c r="N13" s="2055">
        <f t="shared" si="0"/>
        <v>45955</v>
      </c>
      <c r="R13" s="1882"/>
      <c r="S13" s="1882"/>
    </row>
    <row r="14" spans="1:19" s="171" customFormat="1" ht="16.5" hidden="1" customHeight="1">
      <c r="A14" s="1141" t="s">
        <v>6321</v>
      </c>
      <c r="B14" s="188">
        <v>44</v>
      </c>
      <c r="C14" s="2415" t="s">
        <v>4979</v>
      </c>
      <c r="D14" s="3287" t="s">
        <v>6322</v>
      </c>
      <c r="E14" s="3288">
        <v>45974</v>
      </c>
      <c r="F14" s="3288">
        <f t="shared" si="1"/>
        <v>45996</v>
      </c>
      <c r="G14" s="3288">
        <f t="shared" si="2"/>
        <v>46000</v>
      </c>
      <c r="H14" s="3288">
        <f t="shared" si="3"/>
        <v>46002</v>
      </c>
      <c r="I14" s="3288">
        <f t="shared" si="4"/>
        <v>46003</v>
      </c>
      <c r="J14" s="3288">
        <f t="shared" si="5"/>
        <v>46006</v>
      </c>
      <c r="K14" s="3288">
        <f t="shared" si="6"/>
        <v>46011</v>
      </c>
      <c r="M14" s="2055">
        <v>45960</v>
      </c>
      <c r="N14" s="2055">
        <f t="shared" si="0"/>
        <v>45962</v>
      </c>
      <c r="R14" s="1882"/>
      <c r="S14" s="1882"/>
    </row>
    <row r="15" spans="1:19" s="171" customFormat="1" ht="16.5" hidden="1" customHeight="1">
      <c r="A15" s="1141" t="s">
        <v>6323</v>
      </c>
      <c r="B15" s="188">
        <v>45</v>
      </c>
      <c r="C15" s="3055" t="s">
        <v>6324</v>
      </c>
      <c r="D15" s="1907" t="s">
        <v>6325</v>
      </c>
      <c r="E15" s="487">
        <v>45969</v>
      </c>
      <c r="F15" s="2048">
        <f t="shared" si="1"/>
        <v>45991</v>
      </c>
      <c r="G15" s="487">
        <f t="shared" ref="G15:G16" si="7">E15+26</f>
        <v>45995</v>
      </c>
      <c r="H15" s="487">
        <f t="shared" ref="H15:H16" si="8">E15+28</f>
        <v>45997</v>
      </c>
      <c r="I15" s="487">
        <f t="shared" ref="I15:I16" si="9">E15+29</f>
        <v>45998</v>
      </c>
      <c r="J15" s="487">
        <f t="shared" ref="J15:J16" si="10">E15+32</f>
        <v>46001</v>
      </c>
      <c r="K15" s="487">
        <f t="shared" ref="K15:K16" si="11">E15+37</f>
        <v>46006</v>
      </c>
      <c r="M15" s="2055">
        <v>45967</v>
      </c>
      <c r="N15" s="2055">
        <f t="shared" si="0"/>
        <v>45969</v>
      </c>
      <c r="O15" s="3265"/>
      <c r="P15" s="3265"/>
      <c r="R15" s="1882"/>
      <c r="S15" s="1882"/>
    </row>
    <row r="16" spans="1:19" s="171" customFormat="1" ht="16.5" hidden="1" customHeight="1">
      <c r="A16" s="1141"/>
      <c r="B16" s="188">
        <v>46</v>
      </c>
      <c r="C16" s="1561" t="s">
        <v>6326</v>
      </c>
      <c r="D16" s="1907" t="s">
        <v>6327</v>
      </c>
      <c r="E16" s="487">
        <v>45978</v>
      </c>
      <c r="F16" s="487">
        <f t="shared" si="1"/>
        <v>46000</v>
      </c>
      <c r="G16" s="487">
        <f t="shared" si="7"/>
        <v>46004</v>
      </c>
      <c r="H16" s="487">
        <f t="shared" si="8"/>
        <v>46006</v>
      </c>
      <c r="I16" s="487">
        <f t="shared" si="9"/>
        <v>46007</v>
      </c>
      <c r="J16" s="487">
        <f t="shared" si="10"/>
        <v>46010</v>
      </c>
      <c r="K16" s="487">
        <f t="shared" si="11"/>
        <v>46015</v>
      </c>
      <c r="M16" s="2055">
        <v>45974</v>
      </c>
      <c r="N16" s="2055">
        <f t="shared" si="0"/>
        <v>45976</v>
      </c>
      <c r="O16" s="3265"/>
      <c r="P16" s="3265"/>
      <c r="R16" s="1882"/>
      <c r="S16" s="1882"/>
    </row>
    <row r="17" spans="1:19" s="171" customFormat="1" ht="16.5" hidden="1" customHeight="1">
      <c r="A17" s="1141" t="s">
        <v>6328</v>
      </c>
      <c r="B17" s="188">
        <v>47</v>
      </c>
      <c r="C17" s="1561" t="s">
        <v>6329</v>
      </c>
      <c r="D17" s="1907" t="s">
        <v>6330</v>
      </c>
      <c r="E17" s="487">
        <v>45989</v>
      </c>
      <c r="F17" s="487">
        <f t="shared" ref="F17" si="12">E17+22</f>
        <v>46011</v>
      </c>
      <c r="G17" s="487">
        <f t="shared" ref="G17" si="13">E17+26</f>
        <v>46015</v>
      </c>
      <c r="H17" s="487">
        <f t="shared" ref="H17" si="14">E17+28</f>
        <v>46017</v>
      </c>
      <c r="I17" s="487">
        <f t="shared" ref="I17" si="15">E17+29</f>
        <v>46018</v>
      </c>
      <c r="J17" s="487">
        <f t="shared" ref="J17" si="16">E17+32</f>
        <v>46021</v>
      </c>
      <c r="K17" s="487">
        <f t="shared" ref="K17" si="17">E17+37</f>
        <v>46026</v>
      </c>
      <c r="M17" s="2055">
        <v>45981</v>
      </c>
      <c r="N17" s="2055">
        <f t="shared" ref="N17" si="18">M17+2</f>
        <v>45983</v>
      </c>
      <c r="O17" s="3265"/>
      <c r="P17" s="3265"/>
      <c r="R17" s="1882"/>
      <c r="S17" s="1882"/>
    </row>
    <row r="18" spans="1:19" s="171" customFormat="1" ht="16.5" hidden="1" customHeight="1">
      <c r="A18" s="1141" t="s">
        <v>6331</v>
      </c>
      <c r="B18" s="188">
        <v>48</v>
      </c>
      <c r="C18" s="2303" t="s">
        <v>5507</v>
      </c>
      <c r="D18" s="1907" t="s">
        <v>6332</v>
      </c>
      <c r="E18" s="487">
        <v>46001</v>
      </c>
      <c r="F18" s="487">
        <f t="shared" ref="F18:F28" si="19">E18+22</f>
        <v>46023</v>
      </c>
      <c r="G18" s="487">
        <f t="shared" ref="G18:G28" si="20">E18+26</f>
        <v>46027</v>
      </c>
      <c r="H18" s="487">
        <f t="shared" ref="H18:H28" si="21">E18+28</f>
        <v>46029</v>
      </c>
      <c r="I18" s="487">
        <f t="shared" ref="I18:I28" si="22">E18+29</f>
        <v>46030</v>
      </c>
      <c r="J18" s="487">
        <f t="shared" ref="J18:J28" si="23">E18+32</f>
        <v>46033</v>
      </c>
      <c r="K18" s="487">
        <f t="shared" ref="K18:K28" si="24">E18+37</f>
        <v>46038</v>
      </c>
      <c r="M18" s="2055">
        <v>45988</v>
      </c>
      <c r="N18" s="2055">
        <f t="shared" ref="N18:N28" si="25">M18+2</f>
        <v>45990</v>
      </c>
      <c r="O18" s="3265"/>
      <c r="P18" s="3265"/>
      <c r="R18" s="1882"/>
      <c r="S18" s="1882"/>
    </row>
    <row r="19" spans="1:19" s="171" customFormat="1" ht="16.5" hidden="1" customHeight="1">
      <c r="A19" s="1141" t="s">
        <v>6333</v>
      </c>
      <c r="B19" s="188">
        <v>49</v>
      </c>
      <c r="C19" s="2415" t="s">
        <v>6334</v>
      </c>
      <c r="D19" s="3287" t="s">
        <v>6335</v>
      </c>
      <c r="E19" s="3288">
        <v>46009</v>
      </c>
      <c r="F19" s="3288">
        <f t="shared" si="19"/>
        <v>46031</v>
      </c>
      <c r="G19" s="3288">
        <f t="shared" si="20"/>
        <v>46035</v>
      </c>
      <c r="H19" s="3288">
        <f t="shared" si="21"/>
        <v>46037</v>
      </c>
      <c r="I19" s="3288">
        <f t="shared" si="22"/>
        <v>46038</v>
      </c>
      <c r="J19" s="3288">
        <f t="shared" si="23"/>
        <v>46041</v>
      </c>
      <c r="K19" s="3288">
        <f t="shared" si="24"/>
        <v>46046</v>
      </c>
      <c r="M19" s="2055">
        <v>45995</v>
      </c>
      <c r="N19" s="2055">
        <f t="shared" si="25"/>
        <v>45997</v>
      </c>
      <c r="O19" s="3265"/>
      <c r="P19" s="3265"/>
      <c r="R19" s="1882"/>
      <c r="S19" s="1882"/>
    </row>
    <row r="20" spans="1:19" s="171" customFormat="1" ht="16.5" hidden="1" customHeight="1">
      <c r="A20" s="1141" t="s">
        <v>6333</v>
      </c>
      <c r="B20" s="188">
        <v>50</v>
      </c>
      <c r="C20" s="1091" t="s">
        <v>1573</v>
      </c>
      <c r="D20" s="3287" t="s">
        <v>6336</v>
      </c>
      <c r="E20" s="2048">
        <v>46002</v>
      </c>
      <c r="F20" s="2048"/>
      <c r="G20" s="2048"/>
      <c r="H20" s="2048"/>
      <c r="I20" s="2048"/>
      <c r="J20" s="2048"/>
      <c r="K20" s="2048"/>
      <c r="M20" s="2055">
        <v>46002</v>
      </c>
      <c r="N20" s="2055">
        <f t="shared" si="25"/>
        <v>46004</v>
      </c>
      <c r="O20" s="3265"/>
      <c r="P20" s="3265"/>
      <c r="R20" s="1882"/>
      <c r="S20" s="1882"/>
    </row>
    <row r="21" spans="1:19" s="171" customFormat="1" ht="16.5" hidden="1" customHeight="1">
      <c r="A21" s="1141" t="s">
        <v>6337</v>
      </c>
      <c r="B21" s="188">
        <v>51</v>
      </c>
      <c r="C21" s="1091" t="s">
        <v>1573</v>
      </c>
      <c r="D21" s="3287" t="s">
        <v>6338</v>
      </c>
      <c r="E21" s="2048">
        <v>46011</v>
      </c>
      <c r="F21" s="2048"/>
      <c r="G21" s="2048"/>
      <c r="H21" s="2048"/>
      <c r="I21" s="2048"/>
      <c r="J21" s="2048"/>
      <c r="K21" s="2048"/>
      <c r="M21" s="2055">
        <v>46009</v>
      </c>
      <c r="N21" s="2055">
        <f t="shared" si="25"/>
        <v>46011</v>
      </c>
      <c r="O21" s="3265"/>
      <c r="P21" s="3265"/>
      <c r="R21" s="1882"/>
      <c r="S21" s="1882"/>
    </row>
    <row r="22" spans="1:19" s="171" customFormat="1" ht="16.5" hidden="1" customHeight="1">
      <c r="A22" s="1141" t="s">
        <v>6339</v>
      </c>
      <c r="B22" s="188">
        <v>52</v>
      </c>
      <c r="C22" s="1091" t="s">
        <v>1573</v>
      </c>
      <c r="D22" s="3287" t="s">
        <v>6340</v>
      </c>
      <c r="E22" s="2048">
        <v>46019</v>
      </c>
      <c r="F22" s="2048"/>
      <c r="G22" s="2048"/>
      <c r="H22" s="2048"/>
      <c r="I22" s="2048"/>
      <c r="J22" s="2048"/>
      <c r="K22" s="2048"/>
      <c r="M22" s="2055">
        <v>46016</v>
      </c>
      <c r="N22" s="2055">
        <f t="shared" si="25"/>
        <v>46018</v>
      </c>
      <c r="O22" s="3265"/>
      <c r="P22" s="3265"/>
      <c r="R22" s="1882"/>
      <c r="S22" s="1882"/>
    </row>
    <row r="23" spans="1:19" s="171" customFormat="1" ht="16.5" hidden="1" customHeight="1">
      <c r="A23" s="1141" t="s">
        <v>6341</v>
      </c>
      <c r="B23" s="188" t="s">
        <v>6342</v>
      </c>
      <c r="C23" s="2303" t="s">
        <v>6343</v>
      </c>
      <c r="D23" s="1907" t="s">
        <v>6344</v>
      </c>
      <c r="E23" s="487">
        <v>46031</v>
      </c>
      <c r="F23" s="487">
        <f>E23+22</f>
        <v>46053</v>
      </c>
      <c r="G23" s="487">
        <f>E23+26</f>
        <v>46057</v>
      </c>
      <c r="H23" s="487">
        <f>E23+28</f>
        <v>46059</v>
      </c>
      <c r="I23" s="487">
        <f>E23+29</f>
        <v>46060</v>
      </c>
      <c r="J23" s="487">
        <f>E23+32</f>
        <v>46063</v>
      </c>
      <c r="K23" s="487">
        <f>E23+37</f>
        <v>46068</v>
      </c>
      <c r="M23" s="2055">
        <v>46023</v>
      </c>
      <c r="N23" s="2055">
        <f t="shared" si="25"/>
        <v>46025</v>
      </c>
      <c r="O23" s="3265"/>
      <c r="P23" s="3265"/>
      <c r="R23" s="1882"/>
      <c r="S23" s="1882"/>
    </row>
    <row r="24" spans="1:19" s="171" customFormat="1" ht="16.5" hidden="1" customHeight="1">
      <c r="A24" s="1141"/>
      <c r="B24" s="188"/>
      <c r="C24" s="27"/>
      <c r="D24" s="21"/>
      <c r="E24" s="309"/>
      <c r="F24" s="309"/>
      <c r="G24" s="309"/>
      <c r="H24" s="309"/>
      <c r="I24" s="309"/>
      <c r="J24" s="309"/>
      <c r="K24" s="309"/>
      <c r="M24" s="2055"/>
      <c r="N24" s="2055"/>
      <c r="O24" s="3265"/>
      <c r="P24" s="3265"/>
      <c r="R24" s="1882"/>
      <c r="S24" s="1882"/>
    </row>
    <row r="25" spans="1:19" s="171" customFormat="1" ht="16.5" hidden="1" customHeight="1">
      <c r="A25" s="1141"/>
      <c r="B25" s="188"/>
      <c r="C25" s="27"/>
      <c r="D25" s="21"/>
      <c r="E25" s="309"/>
      <c r="F25" s="309"/>
      <c r="G25" s="309"/>
      <c r="H25" s="309"/>
      <c r="I25" s="309"/>
      <c r="J25" s="309"/>
      <c r="K25" s="309"/>
      <c r="M25" s="2055"/>
      <c r="N25" s="2055"/>
      <c r="O25" s="3265"/>
      <c r="P25" s="3265"/>
      <c r="R25" s="1882"/>
      <c r="S25" s="1882"/>
    </row>
    <row r="26" spans="1:19" s="171" customFormat="1" ht="27" hidden="1">
      <c r="A26" s="1141"/>
      <c r="B26" s="188"/>
      <c r="C26" s="454" t="s">
        <v>5710</v>
      </c>
      <c r="D26" s="2783"/>
      <c r="E26" s="2784" t="s">
        <v>100</v>
      </c>
      <c r="F26" s="2785" t="s">
        <v>867</v>
      </c>
      <c r="G26" s="2785" t="s">
        <v>521</v>
      </c>
      <c r="H26" s="2785" t="s">
        <v>291</v>
      </c>
      <c r="I26" s="2785" t="s">
        <v>6306</v>
      </c>
      <c r="J26" s="2785" t="s">
        <v>1025</v>
      </c>
      <c r="K26" s="2785" t="s">
        <v>846</v>
      </c>
      <c r="L26" s="2785" t="s">
        <v>6345</v>
      </c>
      <c r="M26" s="2055"/>
      <c r="N26" s="2055"/>
      <c r="O26" s="3265"/>
      <c r="P26" s="3265"/>
      <c r="R26" s="1882"/>
      <c r="S26" s="1882"/>
    </row>
    <row r="27" spans="1:19" s="171" customFormat="1" ht="22.5" hidden="1" customHeight="1">
      <c r="A27" s="1141"/>
      <c r="B27" s="188" t="s">
        <v>3631</v>
      </c>
      <c r="C27" s="2389" t="s">
        <v>6346</v>
      </c>
      <c r="D27" s="2786" t="s">
        <v>2947</v>
      </c>
      <c r="E27" s="2787"/>
      <c r="F27" s="2788" t="s">
        <v>3750</v>
      </c>
      <c r="G27" s="2788" t="s">
        <v>6307</v>
      </c>
      <c r="H27" s="2788" t="s">
        <v>6227</v>
      </c>
      <c r="I27" s="2788" t="s">
        <v>3967</v>
      </c>
      <c r="J27" s="2788" t="s">
        <v>3458</v>
      </c>
      <c r="K27" s="2788" t="s">
        <v>3596</v>
      </c>
      <c r="L27" s="2788" t="s">
        <v>3336</v>
      </c>
      <c r="M27" s="2652" t="s">
        <v>4377</v>
      </c>
      <c r="N27" s="2652" t="s">
        <v>4021</v>
      </c>
      <c r="O27" s="3265"/>
      <c r="P27" s="3265"/>
      <c r="R27" s="1882"/>
      <c r="S27" s="1882"/>
    </row>
    <row r="28" spans="1:19" s="171" customFormat="1" ht="16.5" hidden="1" customHeight="1">
      <c r="A28" s="1141" t="s">
        <v>6347</v>
      </c>
      <c r="B28" s="4200">
        <v>2</v>
      </c>
      <c r="C28" s="2303" t="s">
        <v>6348</v>
      </c>
      <c r="D28" s="1907" t="s">
        <v>6349</v>
      </c>
      <c r="E28" s="487">
        <v>46037</v>
      </c>
      <c r="F28" s="487">
        <f t="shared" si="19"/>
        <v>46059</v>
      </c>
      <c r="G28" s="487">
        <f t="shared" si="20"/>
        <v>46063</v>
      </c>
      <c r="H28" s="487">
        <f t="shared" si="21"/>
        <v>46065</v>
      </c>
      <c r="I28" s="487">
        <f t="shared" si="22"/>
        <v>46066</v>
      </c>
      <c r="J28" s="487">
        <f t="shared" si="23"/>
        <v>46069</v>
      </c>
      <c r="K28" s="487">
        <f t="shared" si="24"/>
        <v>46074</v>
      </c>
      <c r="L28" s="487">
        <f>E28+43</f>
        <v>46080</v>
      </c>
      <c r="M28" s="2055">
        <v>46030</v>
      </c>
      <c r="N28" s="2055">
        <f t="shared" si="25"/>
        <v>46032</v>
      </c>
      <c r="O28" s="3265"/>
      <c r="P28" s="3265"/>
      <c r="R28" s="1882"/>
      <c r="S28" s="1882"/>
    </row>
    <row r="29" spans="1:19" s="171" customFormat="1" ht="16.5" hidden="1" customHeight="1">
      <c r="A29" s="1141" t="s">
        <v>6350</v>
      </c>
      <c r="B29" s="4200">
        <v>3</v>
      </c>
      <c r="C29" s="2001" t="s">
        <v>1573</v>
      </c>
      <c r="D29" s="1907" t="s">
        <v>6351</v>
      </c>
      <c r="E29" s="2048">
        <v>46037</v>
      </c>
      <c r="F29" s="2048"/>
      <c r="G29" s="2048"/>
      <c r="H29" s="2048"/>
      <c r="I29" s="2048"/>
      <c r="J29" s="2048"/>
      <c r="K29" s="2048"/>
      <c r="L29" s="2048"/>
      <c r="M29" s="2055">
        <v>46037</v>
      </c>
      <c r="N29" s="2055">
        <f t="shared" ref="N29:N35" si="26">M29+2</f>
        <v>46039</v>
      </c>
      <c r="O29" s="3265"/>
      <c r="P29" s="3265"/>
      <c r="R29" s="1882"/>
      <c r="S29" s="1882"/>
    </row>
    <row r="30" spans="1:19" s="171" customFormat="1" ht="16.5" hidden="1" customHeight="1">
      <c r="A30" s="1141" t="s">
        <v>6352</v>
      </c>
      <c r="B30" s="4200">
        <v>4</v>
      </c>
      <c r="C30" s="2001" t="s">
        <v>1573</v>
      </c>
      <c r="D30" s="1907" t="s">
        <v>6353</v>
      </c>
      <c r="E30" s="2048">
        <v>46044</v>
      </c>
      <c r="F30" s="2048"/>
      <c r="G30" s="2048"/>
      <c r="H30" s="2048"/>
      <c r="I30" s="2048"/>
      <c r="J30" s="2048"/>
      <c r="K30" s="2048"/>
      <c r="L30" s="2048"/>
      <c r="M30" s="2055">
        <v>46044</v>
      </c>
      <c r="N30" s="2055">
        <f t="shared" si="26"/>
        <v>46046</v>
      </c>
      <c r="O30" s="3265"/>
      <c r="P30" s="3265"/>
      <c r="R30" s="1882"/>
      <c r="S30" s="1882"/>
    </row>
    <row r="31" spans="1:19" s="171" customFormat="1" ht="16.5" hidden="1" customHeight="1">
      <c r="A31" s="1141"/>
      <c r="B31" s="4200"/>
      <c r="C31" s="27"/>
      <c r="D31" s="21"/>
      <c r="E31" s="309"/>
      <c r="F31" s="309"/>
      <c r="G31" s="309"/>
      <c r="H31" s="309"/>
      <c r="I31" s="309"/>
      <c r="J31" s="309"/>
      <c r="K31" s="309"/>
      <c r="M31" s="2055"/>
      <c r="N31" s="2055"/>
      <c r="O31" s="3265"/>
      <c r="P31" s="3265"/>
      <c r="R31" s="1882"/>
      <c r="S31" s="1882"/>
    </row>
    <row r="32" spans="1:19" s="171" customFormat="1" ht="27" hidden="1">
      <c r="A32" s="1141"/>
      <c r="B32" s="4200"/>
      <c r="C32" s="454" t="s">
        <v>5406</v>
      </c>
      <c r="D32" s="2783"/>
      <c r="E32" s="2784" t="s">
        <v>100</v>
      </c>
      <c r="F32" s="2785" t="s">
        <v>6345</v>
      </c>
      <c r="G32" s="2785" t="s">
        <v>867</v>
      </c>
      <c r="H32" s="2785" t="s">
        <v>521</v>
      </c>
      <c r="I32" s="2785" t="s">
        <v>6354</v>
      </c>
      <c r="J32" s="2785" t="s">
        <v>6306</v>
      </c>
      <c r="K32" s="2785" t="s">
        <v>1025</v>
      </c>
      <c r="L32" s="2785" t="s">
        <v>846</v>
      </c>
      <c r="M32" s="2055"/>
      <c r="N32" s="2055"/>
      <c r="O32" s="3265"/>
      <c r="P32" s="3265"/>
      <c r="R32" s="1882"/>
      <c r="S32" s="1882"/>
    </row>
    <row r="33" spans="1:19" s="171" customFormat="1" ht="22.5" hidden="1" customHeight="1">
      <c r="A33" s="1141"/>
      <c r="B33" s="188" t="s">
        <v>3631</v>
      </c>
      <c r="C33" s="4077" t="s">
        <v>6346</v>
      </c>
      <c r="D33" s="2786" t="s">
        <v>5909</v>
      </c>
      <c r="E33" s="2787"/>
      <c r="F33" s="2788" t="s">
        <v>4458</v>
      </c>
      <c r="G33" s="2788" t="s">
        <v>6307</v>
      </c>
      <c r="H33" s="2788" t="s">
        <v>3163</v>
      </c>
      <c r="I33" s="2788" t="s">
        <v>3458</v>
      </c>
      <c r="J33" s="2788" t="s">
        <v>1934</v>
      </c>
      <c r="K33" s="2788" t="s">
        <v>1721</v>
      </c>
      <c r="L33" s="2788" t="s">
        <v>1722</v>
      </c>
      <c r="M33" s="2652" t="s">
        <v>4377</v>
      </c>
      <c r="N33" s="2652" t="s">
        <v>4021</v>
      </c>
      <c r="O33" s="3265"/>
      <c r="P33" s="3265"/>
      <c r="R33" s="1882"/>
      <c r="S33" s="1882"/>
    </row>
    <row r="34" spans="1:19" s="171" customFormat="1" ht="16.5" hidden="1" customHeight="1">
      <c r="A34" s="1141" t="s">
        <v>6355</v>
      </c>
      <c r="B34" s="4200">
        <v>6</v>
      </c>
      <c r="C34" s="878" t="s">
        <v>6356</v>
      </c>
      <c r="D34" s="3287" t="s">
        <v>6357</v>
      </c>
      <c r="E34" s="3288">
        <v>46057</v>
      </c>
      <c r="F34" s="3288">
        <f>E34+18</f>
        <v>46075</v>
      </c>
      <c r="G34" s="3288">
        <f>E34+26</f>
        <v>46083</v>
      </c>
      <c r="H34" s="3288">
        <f>E34+30</f>
        <v>46087</v>
      </c>
      <c r="I34" s="3288">
        <f>E34+32</f>
        <v>46089</v>
      </c>
      <c r="J34" s="3288">
        <f>E34+33</f>
        <v>46090</v>
      </c>
      <c r="K34" s="3288">
        <f>E34+36</f>
        <v>46093</v>
      </c>
      <c r="L34" s="3288">
        <f>E34+41</f>
        <v>46098</v>
      </c>
      <c r="M34" s="2055">
        <v>46054</v>
      </c>
      <c r="N34" s="2055">
        <f t="shared" si="26"/>
        <v>46056</v>
      </c>
      <c r="O34" s="4163" t="s">
        <v>1436</v>
      </c>
      <c r="P34" s="4163"/>
      <c r="R34" s="1882"/>
      <c r="S34" s="1882"/>
    </row>
    <row r="35" spans="1:19" s="171" customFormat="1" ht="16.5" hidden="1" customHeight="1">
      <c r="A35" s="1141" t="s">
        <v>6358</v>
      </c>
      <c r="B35" s="4200">
        <v>7</v>
      </c>
      <c r="C35" s="2415" t="s">
        <v>6359</v>
      </c>
      <c r="D35" s="3287" t="s">
        <v>6360</v>
      </c>
      <c r="E35" s="3288">
        <v>46072</v>
      </c>
      <c r="F35" s="3288">
        <f t="shared" ref="F35:F46" si="27">E35+18</f>
        <v>46090</v>
      </c>
      <c r="G35" s="3288">
        <f>E35+22</f>
        <v>46094</v>
      </c>
      <c r="H35" s="3288">
        <f>E35+26</f>
        <v>46098</v>
      </c>
      <c r="I35" s="3288">
        <f>E35+28</f>
        <v>46100</v>
      </c>
      <c r="J35" s="3288">
        <f>E35+29</f>
        <v>46101</v>
      </c>
      <c r="K35" s="3288">
        <f>E35+32</f>
        <v>46104</v>
      </c>
      <c r="L35" s="3288">
        <f>E35+37</f>
        <v>46109</v>
      </c>
      <c r="M35" s="2055">
        <v>46061</v>
      </c>
      <c r="N35" s="2055">
        <f t="shared" si="26"/>
        <v>46063</v>
      </c>
      <c r="O35" s="3265"/>
      <c r="P35" s="3265"/>
      <c r="R35" s="1882"/>
      <c r="S35" s="1882"/>
    </row>
    <row r="36" spans="1:19" s="171" customFormat="1" ht="16.5" hidden="1" customHeight="1">
      <c r="A36" s="1141" t="s">
        <v>6361</v>
      </c>
      <c r="B36" s="4200">
        <v>8</v>
      </c>
      <c r="C36" s="2415" t="s">
        <v>6362</v>
      </c>
      <c r="D36" s="3287" t="s">
        <v>6363</v>
      </c>
      <c r="E36" s="3288">
        <v>46073</v>
      </c>
      <c r="F36" s="3288">
        <f t="shared" si="27"/>
        <v>46091</v>
      </c>
      <c r="G36" s="3288">
        <f>E36+22</f>
        <v>46095</v>
      </c>
      <c r="H36" s="3288">
        <f>E36+26</f>
        <v>46099</v>
      </c>
      <c r="I36" s="3288">
        <f>E36+28</f>
        <v>46101</v>
      </c>
      <c r="J36" s="3288">
        <f>E36+29</f>
        <v>46102</v>
      </c>
      <c r="K36" s="3288">
        <f>E36+32</f>
        <v>46105</v>
      </c>
      <c r="L36" s="3288">
        <f>E36+37</f>
        <v>46110</v>
      </c>
      <c r="M36" s="2055">
        <v>46068</v>
      </c>
      <c r="N36" s="2055">
        <f>M36+2</f>
        <v>46070</v>
      </c>
      <c r="O36" s="3265" t="s">
        <v>6364</v>
      </c>
      <c r="P36" s="3265"/>
      <c r="R36" s="1882"/>
      <c r="S36" s="1882"/>
    </row>
    <row r="37" spans="1:19" s="171" customFormat="1" ht="34.5" hidden="1" customHeight="1">
      <c r="A37" s="1141" t="s">
        <v>6365</v>
      </c>
      <c r="B37" s="4200">
        <v>9</v>
      </c>
      <c r="C37" s="1091" t="s">
        <v>1573</v>
      </c>
      <c r="D37" s="3287" t="s">
        <v>6366</v>
      </c>
      <c r="E37" s="2913">
        <v>46075</v>
      </c>
      <c r="F37" s="2913" t="s">
        <v>6367</v>
      </c>
      <c r="G37" s="2913" t="s">
        <v>6367</v>
      </c>
      <c r="H37" s="3733" t="s">
        <v>6368</v>
      </c>
      <c r="I37" s="3733" t="s">
        <v>6369</v>
      </c>
      <c r="J37" s="3733" t="s">
        <v>6369</v>
      </c>
      <c r="K37" s="3733" t="s">
        <v>6369</v>
      </c>
      <c r="L37" s="3733" t="s">
        <v>6369</v>
      </c>
      <c r="M37" s="2055">
        <v>46075</v>
      </c>
      <c r="N37" s="2055">
        <f t="shared" ref="N37:N40" si="28">M37+2</f>
        <v>46077</v>
      </c>
      <c r="O37" s="3265"/>
      <c r="P37" s="3265"/>
      <c r="R37" s="1882"/>
      <c r="S37" s="1882"/>
    </row>
    <row r="38" spans="1:19" s="171" customFormat="1" ht="16.5" hidden="1" customHeight="1">
      <c r="A38" s="1141" t="s">
        <v>6370</v>
      </c>
      <c r="B38" s="4200">
        <v>10</v>
      </c>
      <c r="C38" s="877" t="s">
        <v>6371</v>
      </c>
      <c r="D38" s="1907" t="s">
        <v>6367</v>
      </c>
      <c r="E38" s="487">
        <v>46088</v>
      </c>
      <c r="F38" s="487">
        <f t="shared" si="27"/>
        <v>46106</v>
      </c>
      <c r="G38" s="487">
        <f t="shared" ref="G38" si="29">E38+22</f>
        <v>46110</v>
      </c>
      <c r="H38" s="487">
        <f t="shared" ref="H38" si="30">E38+26</f>
        <v>46114</v>
      </c>
      <c r="I38" s="487">
        <f t="shared" ref="I38" si="31">E38+28</f>
        <v>46116</v>
      </c>
      <c r="J38" s="487">
        <f t="shared" ref="J38" si="32">E38+29</f>
        <v>46117</v>
      </c>
      <c r="K38" s="487">
        <f t="shared" ref="K38" si="33">E38+32</f>
        <v>46120</v>
      </c>
      <c r="L38" s="487">
        <f t="shared" ref="L38" si="34">E38+37</f>
        <v>46125</v>
      </c>
      <c r="M38" s="2055">
        <v>46082</v>
      </c>
      <c r="N38" s="2055">
        <f t="shared" si="28"/>
        <v>46084</v>
      </c>
      <c r="O38" s="3265"/>
      <c r="P38" s="3265"/>
      <c r="R38" s="1882"/>
      <c r="S38" s="1882"/>
    </row>
    <row r="39" spans="1:19" s="171" customFormat="1" ht="25.5" hidden="1">
      <c r="A39" s="1141"/>
      <c r="B39" s="4200">
        <v>11</v>
      </c>
      <c r="C39" s="2001" t="s">
        <v>1573</v>
      </c>
      <c r="D39" s="1907" t="s">
        <v>6372</v>
      </c>
      <c r="E39" s="2913">
        <v>46089</v>
      </c>
      <c r="F39" s="2913" t="s">
        <v>6373</v>
      </c>
      <c r="G39" s="2913" t="s">
        <v>6373</v>
      </c>
      <c r="H39" s="3733" t="s">
        <v>6374</v>
      </c>
      <c r="I39" s="3733" t="s">
        <v>6375</v>
      </c>
      <c r="J39" s="3733" t="s">
        <v>6375</v>
      </c>
      <c r="K39" s="3733" t="s">
        <v>6375</v>
      </c>
      <c r="L39" s="3733" t="s">
        <v>6375</v>
      </c>
      <c r="M39" s="2055">
        <v>46089</v>
      </c>
      <c r="N39" s="2055">
        <f t="shared" si="28"/>
        <v>46091</v>
      </c>
      <c r="O39" s="3265"/>
      <c r="P39" s="3265"/>
      <c r="R39" s="1882"/>
      <c r="S39" s="1882"/>
    </row>
    <row r="40" spans="1:19" s="171" customFormat="1" ht="16.5" hidden="1" customHeight="1">
      <c r="A40" s="1141" t="s">
        <v>6376</v>
      </c>
      <c r="B40" s="4200">
        <v>12</v>
      </c>
      <c r="C40" s="877" t="s">
        <v>4979</v>
      </c>
      <c r="D40" s="1907" t="s">
        <v>6373</v>
      </c>
      <c r="E40" s="487">
        <v>46099</v>
      </c>
      <c r="F40" s="487">
        <f t="shared" ref="F40" si="35">E40+18</f>
        <v>46117</v>
      </c>
      <c r="G40" s="487">
        <f t="shared" ref="G40" si="36">E40+22</f>
        <v>46121</v>
      </c>
      <c r="H40" s="487">
        <f t="shared" ref="H40" si="37">E40+26</f>
        <v>46125</v>
      </c>
      <c r="I40" s="487">
        <f t="shared" ref="I40" si="38">E40+28</f>
        <v>46127</v>
      </c>
      <c r="J40" s="487">
        <f t="shared" ref="J40" si="39">E40+29</f>
        <v>46128</v>
      </c>
      <c r="K40" s="487">
        <f t="shared" ref="K40" si="40">E40+32</f>
        <v>46131</v>
      </c>
      <c r="L40" s="487">
        <f t="shared" ref="L40" si="41">E40+37</f>
        <v>46136</v>
      </c>
      <c r="M40" s="2055">
        <v>46096</v>
      </c>
      <c r="N40" s="2055">
        <f t="shared" si="28"/>
        <v>46098</v>
      </c>
      <c r="O40" s="3265"/>
      <c r="P40" s="3265"/>
      <c r="R40" s="1882"/>
      <c r="S40" s="1882"/>
    </row>
    <row r="41" spans="1:19" s="171" customFormat="1" ht="16.5" hidden="1" customHeight="1">
      <c r="A41" s="1141"/>
      <c r="B41" s="4200"/>
      <c r="C41" s="2587"/>
      <c r="D41" s="2590"/>
      <c r="E41" s="3269" t="s">
        <v>152</v>
      </c>
      <c r="F41" s="121"/>
      <c r="G41" s="121"/>
      <c r="H41" s="121"/>
      <c r="I41" s="2612"/>
      <c r="J41" s="2612"/>
      <c r="K41" s="2612"/>
      <c r="L41" s="2612"/>
      <c r="M41" s="2612"/>
      <c r="N41" s="2055"/>
      <c r="O41" s="3265"/>
      <c r="P41" s="3265"/>
      <c r="R41" s="1882"/>
      <c r="S41" s="1882"/>
    </row>
    <row r="42" spans="1:19" s="171" customFormat="1" ht="16.5" hidden="1" customHeight="1">
      <c r="A42" s="1141"/>
      <c r="B42" s="4200"/>
      <c r="C42" s="2587"/>
      <c r="D42" s="2590"/>
      <c r="E42" s="3269" t="s">
        <v>152</v>
      </c>
      <c r="F42" s="121"/>
      <c r="G42" s="121"/>
      <c r="H42" s="121"/>
      <c r="I42" s="2612"/>
      <c r="J42" s="2612"/>
      <c r="K42" s="2612"/>
      <c r="L42" s="2612"/>
      <c r="M42" s="2612"/>
      <c r="N42" s="2055"/>
      <c r="O42" s="3265"/>
      <c r="P42" s="3265"/>
      <c r="R42" s="1882"/>
      <c r="S42" s="1882"/>
    </row>
    <row r="43" spans="1:19" s="171" customFormat="1" ht="27">
      <c r="A43" s="1141"/>
      <c r="B43" s="4200"/>
      <c r="C43" s="454"/>
      <c r="D43" s="2783"/>
      <c r="E43" s="2784" t="s">
        <v>100</v>
      </c>
      <c r="F43" s="2785" t="s">
        <v>6345</v>
      </c>
      <c r="G43" s="2785" t="s">
        <v>867</v>
      </c>
      <c r="H43" s="2785" t="s">
        <v>521</v>
      </c>
      <c r="I43" s="2785" t="s">
        <v>6354</v>
      </c>
      <c r="J43" s="2785" t="s">
        <v>6306</v>
      </c>
      <c r="K43" s="2785" t="s">
        <v>1025</v>
      </c>
      <c r="L43" s="3265"/>
      <c r="M43" s="2652"/>
      <c r="N43" s="2652"/>
      <c r="O43" s="3265"/>
      <c r="P43" s="3265"/>
      <c r="R43" s="1882"/>
      <c r="S43" s="1882"/>
    </row>
    <row r="44" spans="1:19" s="171" customFormat="1" ht="15.75">
      <c r="A44" s="1141"/>
      <c r="B44" s="4200" t="s">
        <v>3631</v>
      </c>
      <c r="C44" s="2389" t="s">
        <v>6346</v>
      </c>
      <c r="D44" s="2786" t="s">
        <v>5909</v>
      </c>
      <c r="E44" s="2787"/>
      <c r="F44" s="2788" t="s">
        <v>4458</v>
      </c>
      <c r="G44" s="2788" t="s">
        <v>6307</v>
      </c>
      <c r="H44" s="2788" t="s">
        <v>3163</v>
      </c>
      <c r="I44" s="2788" t="s">
        <v>3458</v>
      </c>
      <c r="J44" s="2788" t="s">
        <v>1934</v>
      </c>
      <c r="K44" s="2788" t="s">
        <v>1721</v>
      </c>
      <c r="L44" s="3265"/>
      <c r="M44" s="2055"/>
      <c r="N44" s="2055"/>
      <c r="O44" s="3265"/>
      <c r="P44" s="3265"/>
      <c r="R44" s="1882"/>
      <c r="S44" s="1882"/>
    </row>
    <row r="45" spans="1:19" s="171" customFormat="1" ht="16.5" hidden="1" customHeight="1">
      <c r="A45" s="1141" t="s">
        <v>6377</v>
      </c>
      <c r="B45" s="4200" t="s">
        <v>6378</v>
      </c>
      <c r="C45" s="2303" t="s">
        <v>6379</v>
      </c>
      <c r="D45" s="1907" t="s">
        <v>6380</v>
      </c>
      <c r="E45" s="487">
        <v>46109</v>
      </c>
      <c r="F45" s="487">
        <f t="shared" si="27"/>
        <v>46127</v>
      </c>
      <c r="G45" s="487">
        <f t="shared" ref="G45:G46" si="42">E45+22</f>
        <v>46131</v>
      </c>
      <c r="H45" s="487">
        <f t="shared" ref="H45:H46" si="43">E45+26</f>
        <v>46135</v>
      </c>
      <c r="I45" s="487">
        <f t="shared" ref="I45:I46" si="44">E45+28</f>
        <v>46137</v>
      </c>
      <c r="J45" s="487">
        <f t="shared" ref="J45:J46" si="45">E45+29</f>
        <v>46138</v>
      </c>
      <c r="K45" s="487">
        <f t="shared" ref="K45:K46" si="46">E45+32</f>
        <v>46141</v>
      </c>
      <c r="L45" s="3265"/>
      <c r="M45" s="2055"/>
      <c r="N45" s="2055"/>
      <c r="O45" s="3265"/>
      <c r="P45" s="3265"/>
      <c r="R45" s="1882"/>
      <c r="S45" s="1882"/>
    </row>
    <row r="46" spans="1:19" s="171" customFormat="1" ht="16.5" hidden="1" customHeight="1">
      <c r="A46" s="1141" t="s">
        <v>6381</v>
      </c>
      <c r="B46" s="4200" t="s">
        <v>6382</v>
      </c>
      <c r="C46" s="877" t="s">
        <v>6383</v>
      </c>
      <c r="D46" s="1907" t="s">
        <v>6384</v>
      </c>
      <c r="E46" s="487">
        <v>46114</v>
      </c>
      <c r="F46" s="487">
        <f t="shared" si="27"/>
        <v>46132</v>
      </c>
      <c r="G46" s="487">
        <f t="shared" si="42"/>
        <v>46136</v>
      </c>
      <c r="H46" s="487">
        <f t="shared" si="43"/>
        <v>46140</v>
      </c>
      <c r="I46" s="487">
        <f t="shared" si="44"/>
        <v>46142</v>
      </c>
      <c r="J46" s="487">
        <f t="shared" si="45"/>
        <v>46143</v>
      </c>
      <c r="K46" s="487">
        <f t="shared" si="46"/>
        <v>46146</v>
      </c>
      <c r="L46" s="3265"/>
      <c r="M46" s="2055"/>
      <c r="N46" s="2055"/>
      <c r="O46" s="3265"/>
      <c r="P46" s="3265"/>
      <c r="R46" s="1882"/>
      <c r="S46" s="1882"/>
    </row>
    <row r="47" spans="1:19" s="171" customFormat="1" ht="16.5" hidden="1" customHeight="1">
      <c r="A47" s="1141" t="s">
        <v>6385</v>
      </c>
      <c r="B47" s="4200" t="s">
        <v>6386</v>
      </c>
      <c r="C47" s="878" t="s">
        <v>6387</v>
      </c>
      <c r="D47" s="3287" t="s">
        <v>6388</v>
      </c>
      <c r="E47" s="3288">
        <v>46119</v>
      </c>
      <c r="F47" s="3288">
        <f t="shared" ref="F47:F49" si="47">E47+18</f>
        <v>46137</v>
      </c>
      <c r="G47" s="3288">
        <f t="shared" ref="G47:G49" si="48">E47+22</f>
        <v>46141</v>
      </c>
      <c r="H47" s="3288">
        <f t="shared" ref="H47:H49" si="49">E47+26</f>
        <v>46145</v>
      </c>
      <c r="I47" s="3288">
        <f t="shared" ref="I47:I49" si="50">E47+28</f>
        <v>46147</v>
      </c>
      <c r="J47" s="3288">
        <f t="shared" ref="J47:J49" si="51">E47+29</f>
        <v>46148</v>
      </c>
      <c r="K47" s="3288">
        <f t="shared" ref="K47:K49" si="52">E47+32</f>
        <v>46151</v>
      </c>
      <c r="L47" s="3265"/>
      <c r="M47" s="2055"/>
      <c r="N47" s="2055"/>
      <c r="O47" s="3265"/>
      <c r="P47" s="3265"/>
      <c r="R47" s="1882"/>
      <c r="S47" s="1882"/>
    </row>
    <row r="48" spans="1:19" s="171" customFormat="1" ht="30" hidden="1" customHeight="1">
      <c r="A48" s="1141" t="s">
        <v>6389</v>
      </c>
      <c r="B48" s="4200" t="s">
        <v>6390</v>
      </c>
      <c r="C48" s="1091" t="s">
        <v>1573</v>
      </c>
      <c r="D48" s="3287" t="s">
        <v>6391</v>
      </c>
      <c r="E48" s="2913">
        <v>46124</v>
      </c>
      <c r="F48" s="2913" t="s">
        <v>6392</v>
      </c>
      <c r="G48" s="2913" t="s">
        <v>6392</v>
      </c>
      <c r="H48" s="3733" t="s">
        <v>6393</v>
      </c>
      <c r="I48" s="3733" t="s">
        <v>6394</v>
      </c>
      <c r="J48" s="3733" t="s">
        <v>6394</v>
      </c>
      <c r="K48" s="3733" t="s">
        <v>6394</v>
      </c>
      <c r="L48" s="3265"/>
      <c r="M48" s="2055"/>
      <c r="N48" s="2055"/>
      <c r="O48" s="3265"/>
      <c r="P48" s="3265"/>
      <c r="R48" s="1882"/>
      <c r="S48" s="1882"/>
    </row>
    <row r="49" spans="1:19" s="171" customFormat="1" ht="16.5" hidden="1" customHeight="1">
      <c r="A49" s="1141" t="s">
        <v>6395</v>
      </c>
      <c r="B49" s="4200" t="s">
        <v>6396</v>
      </c>
      <c r="C49" s="878" t="s">
        <v>6397</v>
      </c>
      <c r="D49" s="3287" t="s">
        <v>6392</v>
      </c>
      <c r="E49" s="3288">
        <v>46133</v>
      </c>
      <c r="F49" s="3288">
        <f t="shared" si="47"/>
        <v>46151</v>
      </c>
      <c r="G49" s="3288">
        <f t="shared" si="48"/>
        <v>46155</v>
      </c>
      <c r="H49" s="3288">
        <f t="shared" si="49"/>
        <v>46159</v>
      </c>
      <c r="I49" s="3288">
        <f t="shared" si="50"/>
        <v>46161</v>
      </c>
      <c r="J49" s="3288">
        <f t="shared" si="51"/>
        <v>46162</v>
      </c>
      <c r="K49" s="3288">
        <f t="shared" si="52"/>
        <v>46165</v>
      </c>
      <c r="L49" s="3265"/>
      <c r="M49" s="2055"/>
      <c r="N49" s="2055"/>
      <c r="O49" s="3265"/>
      <c r="P49" s="3265"/>
      <c r="R49" s="1882"/>
      <c r="S49" s="1882"/>
    </row>
    <row r="50" spans="1:19" s="171" customFormat="1" ht="25.5" hidden="1">
      <c r="A50" s="1141" t="s">
        <v>6398</v>
      </c>
      <c r="B50" s="4200" t="s">
        <v>6399</v>
      </c>
      <c r="C50" s="1091" t="s">
        <v>1824</v>
      </c>
      <c r="D50" s="3287" t="s">
        <v>6400</v>
      </c>
      <c r="E50" s="3733">
        <v>46138</v>
      </c>
      <c r="F50" s="3733" t="s">
        <v>6401</v>
      </c>
      <c r="G50" s="3733" t="s">
        <v>6401</v>
      </c>
      <c r="H50" s="3733" t="s">
        <v>6402</v>
      </c>
      <c r="I50" s="3733" t="s">
        <v>6401</v>
      </c>
      <c r="J50" s="3733" t="s">
        <v>6403</v>
      </c>
      <c r="K50" s="3733" t="s">
        <v>6403</v>
      </c>
      <c r="L50" s="3265"/>
      <c r="M50" s="2055"/>
      <c r="N50" s="2055"/>
      <c r="O50" s="3265"/>
      <c r="P50" s="3265"/>
      <c r="R50" s="1882"/>
      <c r="S50" s="1882"/>
    </row>
    <row r="51" spans="1:19" s="171" customFormat="1" ht="16.5" hidden="1" customHeight="1">
      <c r="A51" s="1141" t="s">
        <v>6404</v>
      </c>
      <c r="B51" s="4200" t="s">
        <v>6405</v>
      </c>
      <c r="C51" s="877" t="s">
        <v>6406</v>
      </c>
      <c r="D51" s="1907" t="s">
        <v>6401</v>
      </c>
      <c r="E51" s="487">
        <v>46150</v>
      </c>
      <c r="F51" s="487">
        <f t="shared" ref="F51" si="53">E51+18</f>
        <v>46168</v>
      </c>
      <c r="G51" s="487">
        <f t="shared" ref="G51" si="54">E51+22</f>
        <v>46172</v>
      </c>
      <c r="H51" s="487">
        <f t="shared" ref="H51" si="55">E51+26</f>
        <v>46176</v>
      </c>
      <c r="I51" s="487">
        <f t="shared" ref="I51" si="56">E51+28</f>
        <v>46178</v>
      </c>
      <c r="J51" s="487">
        <f t="shared" ref="J51" si="57">E51+29</f>
        <v>46179</v>
      </c>
      <c r="K51" s="487">
        <f t="shared" ref="K51" si="58">E51+32</f>
        <v>46182</v>
      </c>
      <c r="L51" s="3265"/>
      <c r="M51" s="2055"/>
      <c r="N51" s="2055"/>
      <c r="O51" s="3265"/>
      <c r="P51" s="3265"/>
      <c r="R51" s="1882"/>
      <c r="S51" s="1882"/>
    </row>
    <row r="52" spans="1:19" s="171" customFormat="1" ht="16.5" hidden="1" customHeight="1">
      <c r="A52" s="1141" t="s">
        <v>6407</v>
      </c>
      <c r="B52" s="4200" t="s">
        <v>6408</v>
      </c>
      <c r="C52" s="877" t="s">
        <v>6409</v>
      </c>
      <c r="D52" s="1907" t="s">
        <v>6410</v>
      </c>
      <c r="E52" s="487">
        <v>46155</v>
      </c>
      <c r="F52" s="487">
        <f t="shared" ref="F52" si="59">E52+18</f>
        <v>46173</v>
      </c>
      <c r="G52" s="487">
        <f t="shared" ref="G52" si="60">E52+22</f>
        <v>46177</v>
      </c>
      <c r="H52" s="487">
        <f t="shared" ref="H52" si="61">E52+26</f>
        <v>46181</v>
      </c>
      <c r="I52" s="487">
        <f t="shared" ref="I52" si="62">E52+28</f>
        <v>46183</v>
      </c>
      <c r="J52" s="487">
        <f t="shared" ref="J52" si="63">E52+29</f>
        <v>46184</v>
      </c>
      <c r="K52" s="487">
        <f t="shared" ref="K52" si="64">E52+32</f>
        <v>46187</v>
      </c>
      <c r="L52" s="3265"/>
      <c r="M52" s="2055"/>
      <c r="N52" s="2055"/>
      <c r="O52" s="3265"/>
      <c r="P52" s="3265"/>
      <c r="R52" s="1882"/>
      <c r="S52" s="1882"/>
    </row>
    <row r="53" spans="1:19" s="171" customFormat="1" ht="16.5" hidden="1" customHeight="1">
      <c r="A53" s="1141" t="s">
        <v>6411</v>
      </c>
      <c r="B53" s="4200" t="s">
        <v>6412</v>
      </c>
      <c r="C53" s="2001" t="s">
        <v>1573</v>
      </c>
      <c r="D53" s="1907" t="s">
        <v>6413</v>
      </c>
      <c r="E53" s="4164">
        <v>46159</v>
      </c>
      <c r="F53" s="2048"/>
      <c r="G53" s="2048"/>
      <c r="H53" s="2048"/>
      <c r="I53" s="2048"/>
      <c r="J53" s="2048"/>
      <c r="K53" s="2048"/>
      <c r="L53" s="3265"/>
      <c r="M53" s="2055"/>
      <c r="N53" s="2055"/>
      <c r="O53" s="3265"/>
      <c r="P53" s="3265"/>
      <c r="R53" s="1882"/>
      <c r="S53" s="1882"/>
    </row>
    <row r="54" spans="1:19" s="171" customFormat="1" ht="16.5" hidden="1" customHeight="1">
      <c r="A54" s="1141" t="s">
        <v>6414</v>
      </c>
      <c r="B54" s="4200" t="s">
        <v>6415</v>
      </c>
      <c r="C54" s="2001" t="s">
        <v>6416</v>
      </c>
      <c r="D54" s="1907" t="s">
        <v>6417</v>
      </c>
      <c r="E54" s="4164">
        <v>46166</v>
      </c>
      <c r="F54" s="4164"/>
      <c r="G54" s="4164"/>
      <c r="H54" s="4164"/>
      <c r="I54" s="4164"/>
      <c r="J54" s="4164"/>
      <c r="K54" s="4164"/>
      <c r="L54" s="3265"/>
      <c r="M54" s="2055"/>
      <c r="N54" s="2055"/>
      <c r="O54" s="3265"/>
      <c r="P54" s="3265"/>
      <c r="R54" s="1882"/>
      <c r="S54" s="1882"/>
    </row>
    <row r="55" spans="1:19" s="171" customFormat="1" ht="16.5" hidden="1" customHeight="1">
      <c r="A55" s="1141" t="s">
        <v>6341</v>
      </c>
      <c r="B55" s="4200" t="s">
        <v>6418</v>
      </c>
      <c r="C55" s="877" t="s">
        <v>6359</v>
      </c>
      <c r="D55" s="1907" t="s">
        <v>6419</v>
      </c>
      <c r="E55" s="487">
        <v>46180</v>
      </c>
      <c r="F55" s="487">
        <f t="shared" ref="F55" si="65">E55+18</f>
        <v>46198</v>
      </c>
      <c r="G55" s="487">
        <f t="shared" ref="G55" si="66">E55+26</f>
        <v>46206</v>
      </c>
      <c r="H55" s="487">
        <f t="shared" ref="H55" si="67">E55+30</f>
        <v>46210</v>
      </c>
      <c r="I55" s="487">
        <f t="shared" ref="I55" si="68">E55+32</f>
        <v>46212</v>
      </c>
      <c r="J55" s="487">
        <f t="shared" ref="J55" si="69">E55+33</f>
        <v>46213</v>
      </c>
      <c r="K55" s="487">
        <f t="shared" ref="K55" si="70">E55+36</f>
        <v>46216</v>
      </c>
      <c r="L55" s="3265"/>
      <c r="M55" s="2055"/>
      <c r="N55" s="2055"/>
      <c r="O55" s="3265"/>
      <c r="P55" s="3265"/>
      <c r="R55" s="1882"/>
      <c r="S55" s="1882"/>
    </row>
    <row r="56" spans="1:19" s="171" customFormat="1" ht="16.5" hidden="1" customHeight="1">
      <c r="A56" s="1141" t="s">
        <v>6420</v>
      </c>
      <c r="B56" s="4200" t="s">
        <v>6421</v>
      </c>
      <c r="C56" s="878" t="s">
        <v>6422</v>
      </c>
      <c r="D56" s="3287" t="s">
        <v>6423</v>
      </c>
      <c r="E56" s="3288">
        <v>46187</v>
      </c>
      <c r="F56" s="3288">
        <f t="shared" ref="F56:F57" si="71">E56+18</f>
        <v>46205</v>
      </c>
      <c r="G56" s="3288">
        <f t="shared" ref="G56" si="72">E56+26</f>
        <v>46213</v>
      </c>
      <c r="H56" s="3288">
        <f t="shared" ref="H56" si="73">E56+30</f>
        <v>46217</v>
      </c>
      <c r="I56" s="3288">
        <f t="shared" ref="I56" si="74">E56+32</f>
        <v>46219</v>
      </c>
      <c r="J56" s="3288">
        <f t="shared" ref="J56" si="75">E56+33</f>
        <v>46220</v>
      </c>
      <c r="K56" s="3288">
        <f t="shared" ref="K56" si="76">E56+36</f>
        <v>46223</v>
      </c>
      <c r="L56" s="3265"/>
      <c r="M56" s="2055"/>
      <c r="N56" s="2055"/>
      <c r="O56" s="3265"/>
      <c r="P56" s="3265"/>
      <c r="R56" s="1882"/>
      <c r="S56" s="1882"/>
    </row>
    <row r="57" spans="1:19" s="171" customFormat="1" ht="16.5" hidden="1" customHeight="1">
      <c r="A57" s="1141" t="s">
        <v>6424</v>
      </c>
      <c r="B57" s="4200" t="s">
        <v>6425</v>
      </c>
      <c r="C57" s="878" t="s">
        <v>5518</v>
      </c>
      <c r="D57" s="3287" t="s">
        <v>6426</v>
      </c>
      <c r="E57" s="3288">
        <v>46197</v>
      </c>
      <c r="F57" s="3288">
        <f t="shared" si="71"/>
        <v>46215</v>
      </c>
      <c r="G57" s="3288">
        <f t="shared" ref="G57" si="77">E57+26</f>
        <v>46223</v>
      </c>
      <c r="H57" s="3288">
        <f t="shared" ref="H57" si="78">E57+30</f>
        <v>46227</v>
      </c>
      <c r="I57" s="3288">
        <f t="shared" ref="I57" si="79">E57+32</f>
        <v>46229</v>
      </c>
      <c r="J57" s="3288">
        <f t="shared" ref="J57" si="80">E57+33</f>
        <v>46230</v>
      </c>
      <c r="K57" s="3288">
        <f t="shared" ref="K57" si="81">E57+36</f>
        <v>46233</v>
      </c>
      <c r="L57" s="3265"/>
      <c r="M57" s="2055"/>
      <c r="N57" s="2055"/>
      <c r="O57" s="3265"/>
      <c r="P57" s="3265"/>
      <c r="R57" s="1882"/>
      <c r="S57" s="1882"/>
    </row>
    <row r="58" spans="1:19" s="171" customFormat="1" ht="16.5" hidden="1" customHeight="1">
      <c r="A58" s="1141" t="s">
        <v>6427</v>
      </c>
      <c r="B58" s="4200" t="s">
        <v>6428</v>
      </c>
      <c r="C58" s="878" t="s">
        <v>6429</v>
      </c>
      <c r="D58" s="3287" t="s">
        <v>6430</v>
      </c>
      <c r="E58" s="3288">
        <v>46194</v>
      </c>
      <c r="F58" s="2048">
        <f t="shared" ref="F58:F61" si="82">E58+18</f>
        <v>46212</v>
      </c>
      <c r="G58" s="3288">
        <f t="shared" ref="G58" si="83">E58+26</f>
        <v>46220</v>
      </c>
      <c r="H58" s="3288">
        <f t="shared" ref="H58" si="84">E58+30</f>
        <v>46224</v>
      </c>
      <c r="I58" s="3288">
        <f t="shared" ref="I58" si="85">E58+32</f>
        <v>46226</v>
      </c>
      <c r="J58" s="3288">
        <f t="shared" ref="J58" si="86">E58+33</f>
        <v>46227</v>
      </c>
      <c r="K58" s="3288">
        <f t="shared" ref="K58" si="87">E58+36</f>
        <v>46230</v>
      </c>
      <c r="L58" s="3265"/>
      <c r="M58" s="2055"/>
      <c r="N58" s="2055"/>
      <c r="O58" s="3265"/>
      <c r="P58" s="3265"/>
      <c r="R58" s="1882"/>
      <c r="S58" s="1882"/>
    </row>
    <row r="59" spans="1:19" s="171" customFormat="1" ht="16.5" hidden="1" customHeight="1">
      <c r="A59" s="1141" t="s">
        <v>6431</v>
      </c>
      <c r="B59" s="4200" t="s">
        <v>6432</v>
      </c>
      <c r="C59" s="878" t="s">
        <v>6348</v>
      </c>
      <c r="D59" s="3287" t="s">
        <v>6433</v>
      </c>
      <c r="E59" s="3288">
        <v>46209</v>
      </c>
      <c r="F59" s="3288">
        <f t="shared" si="82"/>
        <v>46227</v>
      </c>
      <c r="G59" s="3288">
        <f t="shared" ref="G59" si="88">E59+26</f>
        <v>46235</v>
      </c>
      <c r="H59" s="3288">
        <f t="shared" ref="H59" si="89">E59+30</f>
        <v>46239</v>
      </c>
      <c r="I59" s="3288">
        <f t="shared" ref="I59" si="90">E59+32</f>
        <v>46241</v>
      </c>
      <c r="J59" s="3288">
        <f t="shared" ref="J59" si="91">E59+33</f>
        <v>46242</v>
      </c>
      <c r="K59" s="3288">
        <f t="shared" ref="K59" si="92">E59+36</f>
        <v>46245</v>
      </c>
      <c r="L59" s="3265"/>
      <c r="M59" s="2055"/>
      <c r="N59" s="2055"/>
      <c r="O59" s="3265"/>
      <c r="P59" s="3265"/>
      <c r="R59" s="1882"/>
      <c r="S59" s="1882"/>
    </row>
    <row r="60" spans="1:19" s="171" customFormat="1" ht="16.5" customHeight="1">
      <c r="A60" s="1141" t="s">
        <v>6434</v>
      </c>
      <c r="B60" s="4200" t="s">
        <v>6435</v>
      </c>
      <c r="C60" s="2303" t="s">
        <v>4979</v>
      </c>
      <c r="D60" s="1907" t="s">
        <v>6436</v>
      </c>
      <c r="E60" s="487">
        <v>46225</v>
      </c>
      <c r="F60" s="487">
        <f t="shared" si="82"/>
        <v>46243</v>
      </c>
      <c r="G60" s="2913" t="s">
        <v>1581</v>
      </c>
      <c r="H60" s="487">
        <f t="shared" ref="H60" si="93">E60+30</f>
        <v>46255</v>
      </c>
      <c r="I60" s="487">
        <f t="shared" ref="I60" si="94">E60+32</f>
        <v>46257</v>
      </c>
      <c r="J60" s="487">
        <f t="shared" ref="J60" si="95">E60+33</f>
        <v>46258</v>
      </c>
      <c r="K60" s="487">
        <f t="shared" ref="K60" si="96">E60+36</f>
        <v>46261</v>
      </c>
      <c r="L60" s="3265"/>
      <c r="M60" s="2055"/>
      <c r="N60" s="2055"/>
      <c r="O60" s="3265"/>
      <c r="P60" s="3265"/>
      <c r="R60" s="1882"/>
      <c r="S60" s="1882"/>
    </row>
    <row r="61" spans="1:19" s="171" customFormat="1" ht="16.5" customHeight="1">
      <c r="A61" s="1141" t="s">
        <v>6437</v>
      </c>
      <c r="B61" s="4200" t="s">
        <v>6438</v>
      </c>
      <c r="C61" s="877" t="s">
        <v>6383</v>
      </c>
      <c r="D61" s="1907" t="s">
        <v>6439</v>
      </c>
      <c r="E61" s="487">
        <v>46223</v>
      </c>
      <c r="F61" s="487">
        <f t="shared" si="82"/>
        <v>46241</v>
      </c>
      <c r="G61" s="487">
        <f t="shared" ref="G61" si="97">E61+26</f>
        <v>46249</v>
      </c>
      <c r="H61" s="487">
        <f t="shared" ref="H61" si="98">E61+30</f>
        <v>46253</v>
      </c>
      <c r="I61" s="487">
        <f t="shared" ref="I61" si="99">E61+32</f>
        <v>46255</v>
      </c>
      <c r="J61" s="487">
        <f t="shared" ref="J61" si="100">E61+33</f>
        <v>46256</v>
      </c>
      <c r="K61" s="487">
        <f t="shared" ref="K61" si="101">E61+36</f>
        <v>46259</v>
      </c>
      <c r="L61" s="3265"/>
      <c r="M61" s="2055"/>
      <c r="N61" s="2055"/>
      <c r="O61" s="3265"/>
      <c r="P61" s="3265"/>
      <c r="R61" s="1882"/>
      <c r="S61" s="1882"/>
    </row>
    <row r="62" spans="1:19" s="171" customFormat="1" ht="16.5" customHeight="1">
      <c r="A62" s="1141" t="s">
        <v>6440</v>
      </c>
      <c r="B62" s="4200" t="s">
        <v>6441</v>
      </c>
      <c r="C62" s="2303" t="s">
        <v>5507</v>
      </c>
      <c r="D62" s="1907" t="s">
        <v>6442</v>
      </c>
      <c r="E62" s="487">
        <v>46230</v>
      </c>
      <c r="F62" s="487">
        <f t="shared" ref="F62" si="102">E62+18</f>
        <v>46248</v>
      </c>
      <c r="G62" s="487">
        <f t="shared" ref="G62" si="103">E62+26</f>
        <v>46256</v>
      </c>
      <c r="H62" s="487">
        <f t="shared" ref="H62" si="104">E62+30</f>
        <v>46260</v>
      </c>
      <c r="I62" s="487">
        <f t="shared" ref="I62" si="105">E62+32</f>
        <v>46262</v>
      </c>
      <c r="J62" s="487">
        <f t="shared" ref="J62" si="106">E62+33</f>
        <v>46263</v>
      </c>
      <c r="K62" s="487">
        <f t="shared" ref="K62" si="107">E62+36</f>
        <v>46266</v>
      </c>
      <c r="L62" s="3265"/>
      <c r="M62" s="2055"/>
      <c r="N62" s="2055"/>
      <c r="O62" s="3265"/>
      <c r="P62" s="3265"/>
      <c r="R62" s="1882"/>
      <c r="S62" s="1882"/>
    </row>
    <row r="63" spans="1:19" s="171" customFormat="1" ht="16.5" customHeight="1">
      <c r="A63" s="1141" t="s">
        <v>6443</v>
      </c>
      <c r="B63" s="4200" t="s">
        <v>6444</v>
      </c>
      <c r="C63" s="877" t="s">
        <v>6397</v>
      </c>
      <c r="D63" s="1907" t="s">
        <v>6445</v>
      </c>
      <c r="E63" s="487">
        <v>46241</v>
      </c>
      <c r="F63" s="487">
        <f t="shared" ref="F63" si="108">E63+18</f>
        <v>46259</v>
      </c>
      <c r="G63" s="487">
        <f t="shared" ref="G63" si="109">E63+26</f>
        <v>46267</v>
      </c>
      <c r="H63" s="487">
        <f t="shared" ref="H63" si="110">E63+30</f>
        <v>46271</v>
      </c>
      <c r="I63" s="487">
        <f t="shared" ref="I63" si="111">E63+32</f>
        <v>46273</v>
      </c>
      <c r="J63" s="487">
        <f t="shared" ref="J63" si="112">E63+33</f>
        <v>46274</v>
      </c>
      <c r="K63" s="487">
        <f t="shared" ref="K63" si="113">E63+36</f>
        <v>46277</v>
      </c>
      <c r="L63" s="3265"/>
      <c r="M63" s="2055"/>
      <c r="N63" s="2055"/>
      <c r="O63" s="3265"/>
      <c r="P63" s="3265"/>
      <c r="R63" s="1882"/>
      <c r="S63" s="1882"/>
    </row>
    <row r="64" spans="1:19" s="171" customFormat="1" ht="16.5" customHeight="1">
      <c r="A64" s="1141" t="s">
        <v>6446</v>
      </c>
      <c r="B64" s="4200" t="s">
        <v>6447</v>
      </c>
      <c r="C64" s="878" t="s">
        <v>6448</v>
      </c>
      <c r="D64" s="3287" t="s">
        <v>6449</v>
      </c>
      <c r="E64" s="3288">
        <v>46244</v>
      </c>
      <c r="F64" s="3288">
        <f t="shared" ref="F64" si="114">E64+18</f>
        <v>46262</v>
      </c>
      <c r="G64" s="3288">
        <f t="shared" ref="G64" si="115">E64+26</f>
        <v>46270</v>
      </c>
      <c r="H64" s="3288">
        <f t="shared" ref="H64" si="116">E64+30</f>
        <v>46274</v>
      </c>
      <c r="I64" s="3288">
        <f t="shared" ref="I64" si="117">E64+32</f>
        <v>46276</v>
      </c>
      <c r="J64" s="3288">
        <f t="shared" ref="J64" si="118">E64+33</f>
        <v>46277</v>
      </c>
      <c r="K64" s="3288">
        <f t="shared" ref="K64" si="119">E64+36</f>
        <v>46280</v>
      </c>
      <c r="L64" s="3265"/>
      <c r="M64" s="2055"/>
      <c r="N64" s="2055"/>
      <c r="O64" s="3265"/>
      <c r="P64" s="3265"/>
      <c r="R64" s="1882"/>
      <c r="S64" s="1882"/>
    </row>
    <row r="65" spans="1:19" s="171" customFormat="1" ht="16.5" customHeight="1">
      <c r="A65" s="1141"/>
      <c r="B65" s="4200" t="s">
        <v>6450</v>
      </c>
      <c r="C65" s="1091" t="s">
        <v>1573</v>
      </c>
      <c r="D65" s="3287" t="s">
        <v>6451</v>
      </c>
      <c r="E65" s="2913">
        <v>46243</v>
      </c>
      <c r="F65" s="2048"/>
      <c r="G65" s="2048"/>
      <c r="H65" s="2048"/>
      <c r="I65" s="2048"/>
      <c r="J65" s="2048"/>
      <c r="K65" s="2048"/>
      <c r="L65" s="3265"/>
      <c r="M65" s="2055"/>
      <c r="N65" s="2055"/>
      <c r="O65" s="3265"/>
      <c r="P65" s="3265"/>
      <c r="R65" s="1882"/>
      <c r="S65" s="1882"/>
    </row>
    <row r="66" spans="1:19" s="171" customFormat="1" ht="16.5" customHeight="1">
      <c r="A66" s="1141" t="s">
        <v>6452</v>
      </c>
      <c r="B66" s="4200" t="s">
        <v>6453</v>
      </c>
      <c r="C66" s="878" t="s">
        <v>6454</v>
      </c>
      <c r="D66" s="3287" t="s">
        <v>6455</v>
      </c>
      <c r="E66" s="3288">
        <v>46250</v>
      </c>
      <c r="F66" s="3288">
        <f t="shared" ref="F66:F70" si="120">E66+18</f>
        <v>46268</v>
      </c>
      <c r="G66" s="3288">
        <f t="shared" ref="G66:G70" si="121">E66+26</f>
        <v>46276</v>
      </c>
      <c r="H66" s="3288">
        <f t="shared" ref="H66:H70" si="122">E66+30</f>
        <v>46280</v>
      </c>
      <c r="I66" s="3288">
        <f t="shared" ref="I66:I70" si="123">E66+32</f>
        <v>46282</v>
      </c>
      <c r="J66" s="3288">
        <f t="shared" ref="J66:J70" si="124">E66+33</f>
        <v>46283</v>
      </c>
      <c r="K66" s="3288">
        <f t="shared" ref="K66:K70" si="125">E66+36</f>
        <v>46286</v>
      </c>
      <c r="L66" s="3265"/>
      <c r="M66" s="2055"/>
      <c r="N66" s="2055"/>
      <c r="O66" s="3265"/>
      <c r="P66" s="3265"/>
      <c r="R66" s="1882"/>
      <c r="S66" s="1882"/>
    </row>
    <row r="67" spans="1:19" s="171" customFormat="1" ht="16.5" customHeight="1">
      <c r="A67" s="1141" t="s">
        <v>6456</v>
      </c>
      <c r="B67" s="4200" t="s">
        <v>6457</v>
      </c>
      <c r="C67" s="2415" t="s">
        <v>6458</v>
      </c>
      <c r="D67" s="3287" t="s">
        <v>6459</v>
      </c>
      <c r="E67" s="3288">
        <v>46257</v>
      </c>
      <c r="F67" s="3288">
        <f t="shared" si="120"/>
        <v>46275</v>
      </c>
      <c r="G67" s="3288">
        <f t="shared" si="121"/>
        <v>46283</v>
      </c>
      <c r="H67" s="3288">
        <f t="shared" si="122"/>
        <v>46287</v>
      </c>
      <c r="I67" s="3288">
        <f t="shared" si="123"/>
        <v>46289</v>
      </c>
      <c r="J67" s="3288">
        <f t="shared" si="124"/>
        <v>46290</v>
      </c>
      <c r="K67" s="3288">
        <f t="shared" si="125"/>
        <v>46293</v>
      </c>
      <c r="L67" s="3265"/>
      <c r="M67" s="2055"/>
      <c r="N67" s="2055"/>
      <c r="O67" s="3265"/>
      <c r="P67" s="3265"/>
      <c r="R67" s="1882"/>
      <c r="S67" s="1882"/>
    </row>
    <row r="68" spans="1:19" s="171" customFormat="1" ht="16.5" customHeight="1">
      <c r="A68" s="4422" t="s">
        <v>6460</v>
      </c>
      <c r="B68" s="4200" t="s">
        <v>6461</v>
      </c>
      <c r="C68" s="2415" t="s">
        <v>6462</v>
      </c>
      <c r="D68" s="3287" t="s">
        <v>6463</v>
      </c>
      <c r="E68" s="3288">
        <v>46264</v>
      </c>
      <c r="F68" s="3288">
        <f t="shared" si="120"/>
        <v>46282</v>
      </c>
      <c r="G68" s="3288">
        <f t="shared" si="121"/>
        <v>46290</v>
      </c>
      <c r="H68" s="3288">
        <f t="shared" si="122"/>
        <v>46294</v>
      </c>
      <c r="I68" s="3288">
        <f t="shared" si="123"/>
        <v>46296</v>
      </c>
      <c r="J68" s="3288">
        <f t="shared" si="124"/>
        <v>46297</v>
      </c>
      <c r="K68" s="3288">
        <f t="shared" si="125"/>
        <v>46300</v>
      </c>
      <c r="L68" s="3265"/>
      <c r="M68" s="2055"/>
      <c r="N68" s="2055"/>
      <c r="O68" s="3265"/>
      <c r="P68" s="3265"/>
      <c r="R68" s="1882"/>
      <c r="S68" s="1882"/>
    </row>
    <row r="69" spans="1:19" s="171" customFormat="1" ht="16.5" customHeight="1">
      <c r="A69" s="1141" t="s">
        <v>6464</v>
      </c>
      <c r="B69" s="4200" t="s">
        <v>6465</v>
      </c>
      <c r="C69" s="877" t="s">
        <v>6429</v>
      </c>
      <c r="D69" s="1907" t="s">
        <v>6466</v>
      </c>
      <c r="E69" s="487">
        <v>46271</v>
      </c>
      <c r="F69" s="487">
        <f t="shared" si="120"/>
        <v>46289</v>
      </c>
      <c r="G69" s="487">
        <f t="shared" si="121"/>
        <v>46297</v>
      </c>
      <c r="H69" s="487">
        <f t="shared" si="122"/>
        <v>46301</v>
      </c>
      <c r="I69" s="487">
        <f t="shared" si="123"/>
        <v>46303</v>
      </c>
      <c r="J69" s="487">
        <f t="shared" si="124"/>
        <v>46304</v>
      </c>
      <c r="K69" s="487">
        <f t="shared" si="125"/>
        <v>46307</v>
      </c>
      <c r="L69" s="3265"/>
      <c r="M69" s="2055"/>
      <c r="N69" s="2055"/>
      <c r="O69" s="3265"/>
      <c r="P69" s="3265"/>
      <c r="R69" s="1882"/>
      <c r="S69" s="1882"/>
    </row>
    <row r="70" spans="1:19" s="171" customFormat="1" ht="16.5" customHeight="1">
      <c r="A70" s="1141" t="s">
        <v>6467</v>
      </c>
      <c r="B70" s="4200" t="s">
        <v>6468</v>
      </c>
      <c r="C70" s="877" t="s">
        <v>1634</v>
      </c>
      <c r="D70" s="1907" t="s">
        <v>6469</v>
      </c>
      <c r="E70" s="487">
        <v>46278</v>
      </c>
      <c r="F70" s="487">
        <f t="shared" si="120"/>
        <v>46296</v>
      </c>
      <c r="G70" s="487">
        <f t="shared" si="121"/>
        <v>46304</v>
      </c>
      <c r="H70" s="487">
        <f t="shared" si="122"/>
        <v>46308</v>
      </c>
      <c r="I70" s="487">
        <f t="shared" si="123"/>
        <v>46310</v>
      </c>
      <c r="J70" s="487">
        <f t="shared" si="124"/>
        <v>46311</v>
      </c>
      <c r="K70" s="487">
        <f t="shared" si="125"/>
        <v>46314</v>
      </c>
      <c r="L70" s="3265"/>
      <c r="M70" s="2055"/>
      <c r="N70" s="2055"/>
      <c r="O70" s="3265"/>
      <c r="P70" s="3265"/>
      <c r="R70" s="1882"/>
      <c r="S70" s="1882"/>
    </row>
    <row r="71" spans="1:19" s="171" customFormat="1" ht="16.5" customHeight="1">
      <c r="A71" s="1141" t="s">
        <v>6319</v>
      </c>
      <c r="B71" s="4200" t="s">
        <v>6470</v>
      </c>
      <c r="C71" s="877" t="s">
        <v>4644</v>
      </c>
      <c r="D71" s="1907" t="s">
        <v>6471</v>
      </c>
      <c r="E71" s="487">
        <v>46285</v>
      </c>
      <c r="F71" s="487">
        <f t="shared" ref="F71" si="126">E71+18</f>
        <v>46303</v>
      </c>
      <c r="G71" s="487">
        <f>E71+26</f>
        <v>46311</v>
      </c>
      <c r="H71" s="487">
        <f>E71+30</f>
        <v>46315</v>
      </c>
      <c r="I71" s="487">
        <f>E71+32</f>
        <v>46317</v>
      </c>
      <c r="J71" s="487">
        <f>E71+33</f>
        <v>46318</v>
      </c>
      <c r="K71" s="487">
        <f>E71+36</f>
        <v>46321</v>
      </c>
      <c r="L71" s="3265"/>
      <c r="M71" s="2055"/>
      <c r="N71" s="2055"/>
      <c r="O71" s="3265"/>
      <c r="P71" s="3265"/>
      <c r="R71" s="1882"/>
      <c r="S71" s="1882"/>
    </row>
    <row r="72" spans="1:19" s="171" customFormat="1" ht="16.5" customHeight="1">
      <c r="A72" s="1141"/>
      <c r="B72" s="4200" t="s">
        <v>6472</v>
      </c>
      <c r="C72" s="877" t="s">
        <v>4979</v>
      </c>
      <c r="D72" s="1907" t="s">
        <v>6473</v>
      </c>
      <c r="E72" s="487">
        <v>46292</v>
      </c>
      <c r="F72" s="487">
        <f t="shared" ref="F72" si="127">E72+18</f>
        <v>46310</v>
      </c>
      <c r="G72" s="487">
        <f>E72+26</f>
        <v>46318</v>
      </c>
      <c r="H72" s="487">
        <f>E72+30</f>
        <v>46322</v>
      </c>
      <c r="I72" s="487">
        <f>E72+32</f>
        <v>46324</v>
      </c>
      <c r="J72" s="487">
        <f>E72+33</f>
        <v>46325</v>
      </c>
      <c r="K72" s="487">
        <f>E72+36</f>
        <v>46328</v>
      </c>
      <c r="L72" s="3265"/>
      <c r="M72" s="2055"/>
      <c r="N72" s="2055"/>
      <c r="O72" s="3265"/>
      <c r="P72" s="3265"/>
      <c r="R72" s="1882"/>
      <c r="S72" s="1882"/>
    </row>
    <row r="73" spans="1:19" s="171" customFormat="1" ht="16.5" customHeight="1">
      <c r="A73" s="1141"/>
      <c r="B73" s="4200" t="s">
        <v>6474</v>
      </c>
      <c r="C73" s="878" t="s">
        <v>6383</v>
      </c>
      <c r="D73" s="3287" t="s">
        <v>6475</v>
      </c>
      <c r="E73" s="3288">
        <f t="shared" ref="E73" si="128">E72+7</f>
        <v>46299</v>
      </c>
      <c r="F73" s="3288">
        <f t="shared" ref="F73" si="129">E73+18</f>
        <v>46317</v>
      </c>
      <c r="G73" s="3288">
        <f>E73+26</f>
        <v>46325</v>
      </c>
      <c r="H73" s="3288">
        <f>E73+30</f>
        <v>46329</v>
      </c>
      <c r="I73" s="3288">
        <f>E73+32</f>
        <v>46331</v>
      </c>
      <c r="J73" s="3288">
        <f>E73+33</f>
        <v>46332</v>
      </c>
      <c r="K73" s="3288">
        <f>E73+36</f>
        <v>46335</v>
      </c>
      <c r="L73" s="3265"/>
      <c r="M73" s="2055"/>
      <c r="N73" s="2055"/>
      <c r="O73" s="3265"/>
      <c r="P73" s="3265"/>
      <c r="R73" s="1882"/>
      <c r="S73" s="1882"/>
    </row>
    <row r="74" spans="1:19" s="171" customFormat="1" ht="15.75">
      <c r="A74" s="3266"/>
      <c r="B74" s="4201"/>
      <c r="C74" s="61" t="s">
        <v>112</v>
      </c>
      <c r="D74" s="2590"/>
      <c r="E74" s="2612"/>
      <c r="F74" s="2612"/>
      <c r="G74" s="2612"/>
      <c r="H74" s="2612"/>
      <c r="I74" s="2612"/>
      <c r="J74" s="2612"/>
      <c r="K74" s="2612"/>
      <c r="L74" s="2612"/>
      <c r="M74" s="2612"/>
      <c r="N74" s="2612"/>
      <c r="O74" s="2612"/>
      <c r="P74" s="27"/>
      <c r="Q74" s="8"/>
      <c r="R74" s="3267"/>
      <c r="S74" s="3268"/>
    </row>
    <row r="75" spans="1:19" s="171" customFormat="1" ht="14.25">
      <c r="A75" s="3266"/>
      <c r="B75" s="4202"/>
      <c r="C75" s="2587"/>
      <c r="D75" s="2590"/>
      <c r="E75" s="3269" t="s">
        <v>152</v>
      </c>
      <c r="F75" s="121"/>
      <c r="G75" s="121"/>
      <c r="H75" s="121"/>
      <c r="I75" s="2612"/>
      <c r="J75" s="2612"/>
      <c r="K75" s="2612"/>
      <c r="L75" s="2612"/>
      <c r="M75" s="2612"/>
      <c r="N75" s="2612"/>
      <c r="O75" s="2612"/>
      <c r="P75" s="27"/>
      <c r="Q75" s="8"/>
      <c r="R75" s="121"/>
      <c r="S75" s="3270"/>
    </row>
    <row r="76" spans="1:19" s="171" customFormat="1" ht="12">
      <c r="A76" s="471"/>
      <c r="B76" s="4203"/>
      <c r="C76" s="3271"/>
      <c r="D76" s="121"/>
      <c r="E76" s="3269" t="s">
        <v>152</v>
      </c>
      <c r="F76" s="121"/>
      <c r="G76" s="121"/>
      <c r="H76" s="121"/>
      <c r="I76" s="121"/>
      <c r="J76" s="121"/>
      <c r="K76" s="121"/>
      <c r="L76" s="121"/>
      <c r="M76" s="121"/>
      <c r="N76" s="121"/>
      <c r="O76" s="121"/>
      <c r="P76" s="121"/>
      <c r="Q76" s="121"/>
      <c r="R76" s="121"/>
      <c r="S76" s="926"/>
    </row>
    <row r="77" spans="1:19" s="171" customFormat="1" ht="12">
      <c r="A77" s="471"/>
      <c r="B77" s="4203"/>
      <c r="C77" s="3271"/>
      <c r="D77" s="121"/>
      <c r="E77" s="121"/>
      <c r="F77" s="121"/>
      <c r="G77" s="121"/>
      <c r="H77" s="121"/>
      <c r="I77" s="121"/>
      <c r="J77" s="121"/>
      <c r="K77" s="121"/>
      <c r="L77" s="121"/>
      <c r="M77" s="121"/>
      <c r="N77" s="121"/>
      <c r="O77" s="121"/>
      <c r="P77" s="121"/>
      <c r="Q77" s="121"/>
      <c r="R77" s="121"/>
      <c r="S77" s="926"/>
    </row>
    <row r="78" spans="1:19" s="171" customFormat="1" ht="15">
      <c r="A78" s="471"/>
      <c r="B78" s="4203"/>
      <c r="C78" s="180" t="s">
        <v>0</v>
      </c>
      <c r="D78" s="121"/>
      <c r="E78" s="121"/>
      <c r="F78" s="121"/>
      <c r="G78" s="121"/>
      <c r="H78" s="181"/>
      <c r="O78" s="121"/>
      <c r="P78" s="121"/>
      <c r="Q78" s="53" t="s">
        <v>65</v>
      </c>
    </row>
    <row r="79" spans="1:19" s="171" customFormat="1" ht="12">
      <c r="A79" s="299"/>
      <c r="B79" s="4203"/>
      <c r="C79" s="209" t="s">
        <v>0</v>
      </c>
      <c r="D79" s="69"/>
      <c r="E79" s="845" t="s">
        <v>1973</v>
      </c>
      <c r="F79" s="70"/>
      <c r="G79" s="70" t="s">
        <v>38</v>
      </c>
      <c r="H79" s="70"/>
      <c r="I79" s="69"/>
      <c r="J79" s="69"/>
      <c r="K79" s="69"/>
      <c r="L79" s="69"/>
      <c r="M79" s="70" t="s">
        <v>65</v>
      </c>
      <c r="N79" s="70" t="s">
        <v>65</v>
      </c>
      <c r="O79" s="70" t="str">
        <f>'HOW TO-&gt;'!$B$136</f>
        <v>6011 2413</v>
      </c>
      <c r="P79" s="70"/>
      <c r="Q79" s="69"/>
      <c r="R79" s="2756"/>
    </row>
    <row r="80" spans="1:19" s="171" customFormat="1" ht="12">
      <c r="A80" s="299"/>
      <c r="B80" s="4203"/>
      <c r="C80" s="79" t="s">
        <v>1</v>
      </c>
      <c r="D80" s="69"/>
      <c r="E80" s="252" t="s">
        <v>1974</v>
      </c>
      <c r="F80" s="70"/>
      <c r="G80" s="69" t="s">
        <v>1975</v>
      </c>
      <c r="H80" s="69"/>
      <c r="I80" s="252" t="s">
        <v>41</v>
      </c>
      <c r="J80" s="69"/>
      <c r="K80" s="69"/>
      <c r="L80" s="69"/>
      <c r="M80" s="69" t="s">
        <v>67</v>
      </c>
      <c r="N80" s="69" t="s">
        <v>67</v>
      </c>
      <c r="O80" s="69"/>
      <c r="P80" s="252" t="s">
        <v>68</v>
      </c>
      <c r="Q80" s="69"/>
      <c r="R80" s="3272"/>
    </row>
    <row r="81" spans="1:19" s="171" customFormat="1" ht="12">
      <c r="A81" s="344"/>
      <c r="B81" s="1409"/>
      <c r="C81" s="79"/>
      <c r="D81" s="69"/>
      <c r="E81" s="252"/>
      <c r="F81" s="69"/>
      <c r="G81" s="69"/>
      <c r="H81" s="69"/>
      <c r="I81" s="252"/>
      <c r="J81" s="69"/>
      <c r="K81" s="69"/>
      <c r="L81" s="69"/>
      <c r="M81" s="69" t="str">
        <f>'HOW TO-&gt;'!$A$138</f>
        <v>PERMIT</v>
      </c>
      <c r="N81" s="69" t="str">
        <f>'HOW TO-&gt;'!$A$138</f>
        <v>PERMIT</v>
      </c>
      <c r="O81" s="69"/>
      <c r="P81" s="2204" t="str">
        <f>'HOW TO-&gt;'!$C$138</f>
        <v>SG094-SinPermit@msc.com</v>
      </c>
      <c r="Q81" s="69"/>
      <c r="R81" s="1141">
        <f>HOME!B$705</f>
        <v>0</v>
      </c>
    </row>
    <row r="82" spans="1:19" s="171" customFormat="1" ht="12">
      <c r="C82" s="1141">
        <f>'HOW TO-&gt;'!$A$105</f>
        <v>0</v>
      </c>
      <c r="D82" s="1141">
        <f>'HOW TO-&gt;'!$B$105</f>
        <v>0</v>
      </c>
      <c r="E82" s="79">
        <f>'HOW TO-&gt;'!$C$105</f>
        <v>0</v>
      </c>
      <c r="F82" s="69"/>
      <c r="G82" s="1141" t="str">
        <f>'HOW TO-&gt;'!$A$124</f>
        <v>ROBERT CHIA</v>
      </c>
      <c r="H82" s="1141" t="str">
        <f>'HOW TO-&gt;'!$B$124</f>
        <v>6011 0564</v>
      </c>
      <c r="I82" s="79" t="str">
        <f>'HOW TO-&gt;'!$C$124</f>
        <v>robert.chia@msc.com</v>
      </c>
      <c r="J82" s="69"/>
      <c r="K82" s="69"/>
      <c r="L82" s="69"/>
      <c r="M82" s="1141" t="str">
        <f>'HOW TO-&gt;'!$A$139</f>
        <v>RAYNAR ANG</v>
      </c>
      <c r="N82" s="1141" t="str">
        <f>'HOW TO-&gt;'!$A$139</f>
        <v>RAYNAR ANG</v>
      </c>
      <c r="O82" s="1141" t="str">
        <f>'HOW TO-&gt;'!$B$139</f>
        <v>6011 2358</v>
      </c>
      <c r="P82" s="79" t="str">
        <f>'HOW TO-&gt;'!$C$139</f>
        <v>raynar.ang@msc.com</v>
      </c>
      <c r="Q82" s="69"/>
      <c r="R82" s="1141">
        <f>HOME!B$706</f>
        <v>0</v>
      </c>
    </row>
    <row r="83" spans="1:19" s="171" customFormat="1" ht="12">
      <c r="C83" s="1141" t="str">
        <f>'HOW TO-&gt;'!$A$106</f>
        <v>NATALIE LEW</v>
      </c>
      <c r="D83" s="1141" t="str">
        <f>'HOW TO-&gt;'!$B$106</f>
        <v>6011 2399</v>
      </c>
      <c r="E83" s="79" t="str">
        <f>'HOW TO-&gt;'!$C$106</f>
        <v>natalie.lew@msc.com</v>
      </c>
      <c r="F83" s="69"/>
      <c r="G83" s="1141" t="str">
        <f>'HOW TO-&gt;'!$A$125</f>
        <v>S. Y. LIEW</v>
      </c>
      <c r="H83" s="1141" t="str">
        <f>'HOW TO-&gt;'!$B$125</f>
        <v>6011 2348</v>
      </c>
      <c r="I83" s="79" t="str">
        <f>'HOW TO-&gt;'!$C$125</f>
        <v>seoyi.liew@msc.com</v>
      </c>
      <c r="J83" s="69"/>
      <c r="K83" s="69"/>
      <c r="L83" s="69"/>
      <c r="M83" s="1141" t="str">
        <f>'HOW TO-&gt;'!$A$140</f>
        <v>KAI SIANG</v>
      </c>
      <c r="N83" s="1141" t="str">
        <f>'HOW TO-&gt;'!$A$140</f>
        <v>KAI SIANG</v>
      </c>
      <c r="O83" s="1141" t="str">
        <f>'HOW TO-&gt;'!$B$140</f>
        <v>6011 2356</v>
      </c>
      <c r="P83" s="79" t="str">
        <f>'HOW TO-&gt;'!$C$140</f>
        <v>kaisiang.lim@msc.com</v>
      </c>
      <c r="Q83" s="69"/>
      <c r="R83" s="1141">
        <f>HOME!B$707</f>
        <v>0</v>
      </c>
    </row>
    <row r="84" spans="1:19" s="121" customFormat="1" ht="12">
      <c r="B84" s="171"/>
      <c r="C84" s="1141" t="str">
        <f>'HOW TO-&gt;'!$A$107</f>
        <v>PHOEBE HUANG</v>
      </c>
      <c r="D84" s="1141" t="str">
        <f>'HOW TO-&gt;'!$B$107</f>
        <v>6011 0562</v>
      </c>
      <c r="E84" s="79" t="str">
        <f>'HOW TO-&gt;'!$C$107</f>
        <v>phoebe.huang@msc.com</v>
      </c>
      <c r="F84" s="69"/>
      <c r="G84" s="1141" t="str">
        <f>'HOW TO-&gt;'!$A$126</f>
        <v>SHARON KOH</v>
      </c>
      <c r="H84" s="1141" t="str">
        <f>'HOW TO-&gt;'!$B$126</f>
        <v>6011 2349</v>
      </c>
      <c r="I84" s="79" t="str">
        <f>'HOW TO-&gt;'!$C$126</f>
        <v>sharon.koh@msc.com</v>
      </c>
      <c r="J84" s="69"/>
      <c r="K84" s="69"/>
      <c r="L84" s="69"/>
      <c r="M84" s="1141" t="str">
        <f>'HOW TO-&gt;'!$A$141</f>
        <v>DEWI</v>
      </c>
      <c r="N84" s="1141" t="str">
        <f>'HOW TO-&gt;'!$A$141</f>
        <v>DEWI</v>
      </c>
      <c r="O84" s="1141" t="str">
        <f>'HOW TO-&gt;'!$B$141</f>
        <v>6011 2354</v>
      </c>
      <c r="P84" s="79" t="str">
        <f>'HOW TO-&gt;'!$C$141</f>
        <v>dewi.ratnah@msc.com</v>
      </c>
      <c r="Q84" s="69"/>
      <c r="R84" s="1141">
        <f>HOME!B$708</f>
        <v>0</v>
      </c>
    </row>
    <row r="85" spans="1:19" s="121" customFormat="1" ht="12">
      <c r="B85" s="171"/>
      <c r="C85" s="1141" t="str">
        <f>'HOW TO-&gt;'!$A$108</f>
        <v>SHERWIN LIM</v>
      </c>
      <c r="D85" s="1141" t="str">
        <f>'HOW TO-&gt;'!$B$108</f>
        <v>6011 2395</v>
      </c>
      <c r="E85" s="79" t="str">
        <f>'HOW TO-&gt;'!$C$108</f>
        <v>sherwin.lim@msc.com</v>
      </c>
      <c r="F85" s="69"/>
      <c r="G85" s="1141" t="str">
        <f>'HOW TO-&gt;'!$A$127</f>
        <v>ANGELIA LAU</v>
      </c>
      <c r="H85" s="1141" t="str">
        <f>'HOW TO-&gt;'!$B$127</f>
        <v>6011 2346</v>
      </c>
      <c r="I85" s="79" t="str">
        <f>'HOW TO-&gt;'!$C$127</f>
        <v>angelia.lau@msc.com</v>
      </c>
      <c r="J85" s="69"/>
      <c r="K85" s="69"/>
      <c r="L85" s="69"/>
      <c r="M85" s="1141" t="str">
        <f>'HOW TO-&gt;'!$A$142</f>
        <v>YU TING</v>
      </c>
      <c r="N85" s="1141" t="str">
        <f>'HOW TO-&gt;'!$A$142</f>
        <v>YU TING</v>
      </c>
      <c r="O85" s="1141" t="str">
        <f>'HOW TO-&gt;'!$B$142</f>
        <v>6011 2359</v>
      </c>
      <c r="P85" s="79" t="str">
        <f>'HOW TO-&gt;'!$C$142</f>
        <v>yuting.luo@msc.com</v>
      </c>
      <c r="Q85" s="69"/>
      <c r="R85" s="1141">
        <f>HOME!B$709</f>
        <v>0</v>
      </c>
    </row>
    <row r="86" spans="1:19" s="69" customFormat="1" ht="11.25">
      <c r="B86" s="70"/>
      <c r="C86" s="1141" t="str">
        <f>'HOW TO-&gt;'!$A$109</f>
        <v>CHOK KAR HEE</v>
      </c>
      <c r="D86" s="1141" t="str">
        <f>'HOW TO-&gt;'!$B$109</f>
        <v>6011 2397</v>
      </c>
      <c r="E86" s="79" t="str">
        <f>'HOW TO-&gt;'!$C$109</f>
        <v>karhee.chok@msc.com</v>
      </c>
      <c r="G86" s="1141" t="str">
        <f>'HOW TO-&gt;'!$A$128</f>
        <v>NOOR AFNINDAH</v>
      </c>
      <c r="H86" s="1141" t="str">
        <f>'HOW TO-&gt;'!$B$128</f>
        <v>6011 2347</v>
      </c>
      <c r="I86" s="79" t="str">
        <f>'HOW TO-&gt;'!$C$128</f>
        <v>noor.afnindah@msc.com</v>
      </c>
      <c r="M86" s="1141" t="str">
        <f>'HOW TO-&gt;'!$A$143</f>
        <v>SHAN SHAN</v>
      </c>
      <c r="N86" s="1141" t="str">
        <f>'HOW TO-&gt;'!$A$143</f>
        <v>SHAN SHAN</v>
      </c>
      <c r="O86" s="1141" t="str">
        <f>'HOW TO-&gt;'!$B$143</f>
        <v>6011 2353</v>
      </c>
      <c r="P86" s="79" t="str">
        <f>'HOW TO-&gt;'!$C$143</f>
        <v>shanshan.chin@msc.com</v>
      </c>
      <c r="R86" s="1141">
        <f>HOME!B$710</f>
        <v>0</v>
      </c>
    </row>
    <row r="87" spans="1:19" s="69" customFormat="1" ht="11.25">
      <c r="B87" s="70"/>
      <c r="C87" s="1141" t="str">
        <f>'HOW TO-&gt;'!$A$110</f>
        <v>LEWIS SOH</v>
      </c>
      <c r="D87" s="1141" t="str">
        <f>'HOW TO-&gt;'!$B$110</f>
        <v>6011 7905</v>
      </c>
      <c r="E87" s="79" t="str">
        <f>'HOW TO-&gt;'!$C$110</f>
        <v>lewis.soh@msc.com</v>
      </c>
      <c r="G87" s="1141" t="str">
        <f>'HOW TO-&gt;'!$A$129</f>
        <v>NG CHING WEI</v>
      </c>
      <c r="H87" s="1141" t="str">
        <f>'HOW TO-&gt;'!$B$129</f>
        <v>6011 2404</v>
      </c>
      <c r="I87" s="79" t="str">
        <f>'HOW TO-&gt;'!$C$129</f>
        <v>chingwei.ng@msc.com</v>
      </c>
      <c r="M87" s="1141" t="str">
        <f>'HOW TO-&gt;'!$A$144</f>
        <v>EUNICE</v>
      </c>
      <c r="N87" s="1141" t="str">
        <f>'HOW TO-&gt;'!$A$144</f>
        <v>EUNICE</v>
      </c>
      <c r="O87" s="1141" t="str">
        <f>'HOW TO-&gt;'!$B$144</f>
        <v>6011 2355</v>
      </c>
      <c r="P87" s="79" t="str">
        <f>'HOW TO-&gt;'!$C$144</f>
        <v>eunice.chan@msc.com</v>
      </c>
      <c r="R87" s="1141">
        <f>HOME!B$711</f>
        <v>0</v>
      </c>
    </row>
    <row r="88" spans="1:19" s="69" customFormat="1" ht="11.25">
      <c r="B88" s="70"/>
      <c r="C88" s="1141" t="str">
        <f>'HOW TO-&gt;'!$A$111</f>
        <v xml:space="preserve">MELVIN TAN </v>
      </c>
      <c r="D88" s="1141" t="str">
        <f>'HOW TO-&gt;'!$B$111</f>
        <v>6011 0561</v>
      </c>
      <c r="E88" s="79" t="str">
        <f>'HOW TO-&gt;'!$C$111</f>
        <v>melvin.tan@msc.com</v>
      </c>
      <c r="G88" s="1141" t="str">
        <f>'HOW TO-&gt;'!$A$130</f>
        <v>ZOEY ONG</v>
      </c>
      <c r="H88" s="1141" t="str">
        <f>'HOW TO-&gt;'!$B$130</f>
        <v>6011 2424</v>
      </c>
      <c r="I88" s="79" t="str">
        <f>'HOW TO-&gt;'!$C$130</f>
        <v>zoey.ong@msc.com</v>
      </c>
      <c r="M88" s="1141" t="str">
        <f>'HOW TO-&gt;'!$A$145</f>
        <v>HAZEL</v>
      </c>
      <c r="N88" s="1141" t="str">
        <f>'HOW TO-&gt;'!$A$145</f>
        <v>HAZEL</v>
      </c>
      <c r="O88" s="1141" t="str">
        <f>'HOW TO-&gt;'!$B$145</f>
        <v>6011 2435</v>
      </c>
      <c r="P88" s="79" t="str">
        <f>'HOW TO-&gt;'!$C$145</f>
        <v>hazel.toh@msc.com</v>
      </c>
      <c r="R88" s="1141">
        <f>HOME!B$712</f>
        <v>0</v>
      </c>
    </row>
    <row r="89" spans="1:19" s="69" customFormat="1" ht="12">
      <c r="B89" s="70"/>
      <c r="C89" s="1141" t="str">
        <f>'HOW TO-&gt;'!$A$112</f>
        <v>SUE ANN SOON</v>
      </c>
      <c r="D89" s="1141" t="str">
        <f>'HOW TO-&gt;'!$B$112</f>
        <v>6011 2327</v>
      </c>
      <c r="E89" s="79" t="str">
        <f>'HOW TO-&gt;'!$C$112</f>
        <v>sueann.soon@msc.com</v>
      </c>
      <c r="G89" s="1141" t="str">
        <f>'HOW TO-&gt;'!$A$131</f>
        <v>.</v>
      </c>
      <c r="H89" s="1141" t="str">
        <f>'HOW TO-&gt;'!$B$131</f>
        <v>.</v>
      </c>
      <c r="I89" s="79" t="str">
        <f>'HOW TO-&gt;'!$C$131</f>
        <v>.</v>
      </c>
      <c r="M89" s="1141">
        <f>'HOW TO-&gt;'!$A$146</f>
        <v>0</v>
      </c>
      <c r="N89" s="1141">
        <f>'HOW TO-&gt;'!$A$146</f>
        <v>0</v>
      </c>
      <c r="O89" s="1141">
        <f>'HOW TO-&gt;'!$B$146</f>
        <v>0</v>
      </c>
      <c r="P89" s="79">
        <f>'HOW TO-&gt;'!$C$146</f>
        <v>0</v>
      </c>
      <c r="R89" s="121"/>
      <c r="S89" s="121"/>
    </row>
    <row r="90" spans="1:19" s="69" customFormat="1" ht="12">
      <c r="B90" s="70"/>
      <c r="C90" s="1141" t="str">
        <f>'HOW TO-&gt;'!$A$113</f>
        <v>LAWRENCE ANG (CROSS-TRADE)</v>
      </c>
      <c r="D90" s="1141" t="str">
        <f>'HOW TO-&gt;'!$B$113</f>
        <v>6011 2400</v>
      </c>
      <c r="E90" s="79" t="str">
        <f>'HOW TO-&gt;'!$C$113</f>
        <v>lawrence.ang@msc.com</v>
      </c>
      <c r="G90" s="1141">
        <f>'HOW TO-&gt;'!$A$132</f>
        <v>0</v>
      </c>
      <c r="H90" s="1141">
        <f>'HOW TO-&gt;'!$B$132</f>
        <v>0</v>
      </c>
      <c r="I90" s="79">
        <f>'HOW TO-&gt;'!$C$132</f>
        <v>0</v>
      </c>
      <c r="M90" s="1141">
        <f>'HOW TO-&gt;'!$A$147</f>
        <v>0</v>
      </c>
      <c r="N90" s="1141">
        <f>'HOW TO-&gt;'!$A$147</f>
        <v>0</v>
      </c>
      <c r="O90" s="1141">
        <f>'HOW TO-&gt;'!$B$147</f>
        <v>0</v>
      </c>
      <c r="P90" s="79">
        <f>'HOW TO-&gt;'!$C$147</f>
        <v>0</v>
      </c>
      <c r="R90" s="121"/>
    </row>
    <row r="91" spans="1:19" s="69" customFormat="1" ht="12">
      <c r="B91" s="70"/>
      <c r="C91" s="1141" t="str">
        <f>'HOW TO-&gt;'!$A$114</f>
        <v>DARIUS ONG</v>
      </c>
      <c r="D91" s="1141" t="str">
        <f>'HOW TO-&gt;'!$B$114</f>
        <v>6011 2396</v>
      </c>
      <c r="E91" s="79" t="str">
        <f>'HOW TO-&gt;'!$C$114</f>
        <v>darius.ong@msc.com</v>
      </c>
      <c r="H91" s="100"/>
      <c r="I91" s="252"/>
      <c r="M91" s="1141">
        <f>'HOW TO-&gt;'!$A$148</f>
        <v>0</v>
      </c>
      <c r="N91" s="1141">
        <f>'HOW TO-&gt;'!$A$148</f>
        <v>0</v>
      </c>
      <c r="O91" s="1141">
        <f>'HOW TO-&gt;'!$B$148</f>
        <v>0</v>
      </c>
      <c r="P91" s="79">
        <f>'HOW TO-&gt;'!$C$148</f>
        <v>0</v>
      </c>
      <c r="R91" s="121"/>
    </row>
    <row r="92" spans="1:19" s="69" customFormat="1" ht="12">
      <c r="B92" s="70"/>
      <c r="C92" s="1141" t="str">
        <f>'HOW TO-&gt;'!$A$115</f>
        <v>YURIKO KHOO</v>
      </c>
      <c r="D92" s="1141" t="str">
        <f>'HOW TO-&gt;'!$B$115</f>
        <v>6011 2402</v>
      </c>
      <c r="E92" s="79" t="str">
        <f>'HOW TO-&gt;'!$C$115</f>
        <v>yuriko.k@msc.com</v>
      </c>
      <c r="H92" s="100"/>
      <c r="I92" s="100"/>
      <c r="J92" s="252"/>
      <c r="K92" s="252"/>
      <c r="L92" s="252"/>
      <c r="M92" s="1141"/>
      <c r="N92" s="1141"/>
      <c r="O92" s="1141"/>
      <c r="P92" s="79"/>
      <c r="R92" s="121"/>
    </row>
    <row r="93" spans="1:19" s="69" customFormat="1" ht="14.25">
      <c r="B93" s="70"/>
      <c r="C93" s="1141" t="str">
        <f>'HOW TO-&gt;'!$A$116</f>
        <v>VICKY ZHU</v>
      </c>
      <c r="D93" s="1141" t="str">
        <f>'HOW TO-&gt;'!$B$116</f>
        <v>6011 7900</v>
      </c>
      <c r="E93" s="79" t="str">
        <f>'HOW TO-&gt;'!$C$116</f>
        <v>vicky.zhu@msc.com</v>
      </c>
      <c r="R93" s="30"/>
    </row>
    <row r="94" spans="1:19" s="121" customFormat="1">
      <c r="B94" s="171"/>
      <c r="C94" s="69"/>
      <c r="D94" s="69"/>
      <c r="E94" s="69"/>
      <c r="F94" s="69"/>
      <c r="G94" s="69"/>
      <c r="H94" s="69"/>
      <c r="I94" s="69"/>
      <c r="J94" s="69"/>
      <c r="K94" s="69"/>
      <c r="L94" s="69"/>
      <c r="M94" s="69"/>
      <c r="N94" s="69"/>
      <c r="O94" s="69"/>
      <c r="P94" s="69"/>
      <c r="Q94" s="69"/>
      <c r="R94" s="27"/>
    </row>
    <row r="95" spans="1:19">
      <c r="C95" s="1141" t="str">
        <f>'HOW TO-&gt;'!$A$119</f>
        <v xml:space="preserve">MAIN LINE  </v>
      </c>
      <c r="D95" s="1141" t="str">
        <f>'HOW TO-&gt;'!$B$119</f>
        <v>6011 2424</v>
      </c>
      <c r="E95" s="79">
        <f>'HOW TO-&gt;'!$C$119</f>
        <v>0</v>
      </c>
      <c r="F95" s="69"/>
      <c r="G95" s="69"/>
      <c r="H95" s="69"/>
      <c r="I95" s="69"/>
      <c r="J95" s="69"/>
      <c r="K95" s="69"/>
      <c r="L95" s="69"/>
      <c r="M95" s="69"/>
      <c r="N95" s="69"/>
      <c r="O95" s="69"/>
      <c r="P95" s="69"/>
      <c r="Q95" s="69"/>
    </row>
    <row r="96" spans="1:19">
      <c r="C96" s="1141">
        <f>'HOW TO-&gt;'!$A$120</f>
        <v>0</v>
      </c>
      <c r="D96" s="1141">
        <f>'HOW TO-&gt;'!$B$120</f>
        <v>0</v>
      </c>
      <c r="E96" s="79">
        <f>'HOW TO-&gt;'!$C$120</f>
        <v>0</v>
      </c>
      <c r="F96" s="69"/>
      <c r="G96" s="69"/>
      <c r="H96" s="69"/>
      <c r="I96" s="69"/>
      <c r="J96" s="69"/>
      <c r="K96" s="69"/>
      <c r="L96" s="69"/>
      <c r="M96" s="69"/>
      <c r="N96" s="69"/>
      <c r="O96" s="69"/>
      <c r="P96" s="69"/>
      <c r="Q96" s="69"/>
    </row>
    <row r="97" spans="3:5">
      <c r="C97" s="69"/>
      <c r="D97" s="69"/>
      <c r="E97" s="69"/>
    </row>
    <row r="98" spans="3:5">
      <c r="C98" s="69"/>
      <c r="D98" s="69"/>
      <c r="E98" s="69"/>
    </row>
  </sheetData>
  <phoneticPr fontId="29" type="noConversion"/>
  <hyperlinks>
    <hyperlink ref="R79" display="sinexp@msca.com.sg" xr:uid="{40368AB5-40CB-40B2-994B-9703EE246618}"/>
    <hyperlink ref="I80" display="custsvc@msca.com.sg" xr:uid="{D98996FB-B68F-4E01-B367-A3BA4AC02680}"/>
    <hyperlink ref="P80" display="sinexp@msca.com.sg" xr:uid="{629AC7B5-92B2-4D83-BCC2-7DB0160A367D}"/>
    <hyperlink ref="E79" r:id="rId1" xr:uid="{E1CF5C21-05C2-4909-925D-A2CF09835C4F}"/>
    <hyperlink ref="E80" display="mktg-dept@msca.com.sg" xr:uid="{31345A5A-BB1B-47F5-BC3E-F9A0DE6111DA}"/>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FF00"/>
    <pageSetUpPr fitToPage="1"/>
  </sheetPr>
  <dimension ref="A1:N196"/>
  <sheetViews>
    <sheetView zoomScale="130" zoomScaleNormal="130" workbookViewId="0">
      <selection activeCell="D165" sqref="D165"/>
    </sheetView>
  </sheetViews>
  <sheetFormatPr defaultColWidth="9.42578125" defaultRowHeight="12.75"/>
  <cols>
    <col min="1" max="1" width="16.5703125" style="59" customWidth="1"/>
    <col min="2" max="2" width="8" style="59" customWidth="1"/>
    <col min="3" max="3" width="27" style="5" customWidth="1"/>
    <col min="4" max="4" width="21" style="387" bestFit="1" customWidth="1"/>
    <col min="5" max="5" width="16.42578125" style="387" customWidth="1"/>
    <col min="6" max="6" width="13.7109375" style="387" hidden="1" customWidth="1"/>
    <col min="7" max="7" width="15.5703125" style="387" customWidth="1"/>
    <col min="8" max="8" width="15.7109375" style="387" customWidth="1"/>
    <col min="9" max="9" width="15.5703125" style="387" customWidth="1"/>
    <col min="10" max="10" width="9.5703125" style="387" customWidth="1"/>
    <col min="11" max="11" width="11.28515625" style="5" customWidth="1"/>
    <col min="12" max="12" width="11.7109375" style="59" customWidth="1"/>
    <col min="13" max="13" width="12.7109375" style="5" customWidth="1"/>
    <col min="14" max="16384" width="9.42578125" style="5"/>
  </cols>
  <sheetData>
    <row r="1" spans="1:13" ht="6" customHeight="1"/>
    <row r="2" spans="1:13" s="6" customFormat="1" ht="33">
      <c r="A2" s="122"/>
      <c r="B2" s="122"/>
      <c r="C2" s="43" t="s">
        <v>97</v>
      </c>
      <c r="D2" s="483"/>
      <c r="E2" s="484"/>
      <c r="F2" s="484"/>
      <c r="G2" s="484"/>
      <c r="H2" s="485"/>
    </row>
    <row r="3" spans="1:13" ht="15.75">
      <c r="A3" s="486"/>
      <c r="B3" s="486"/>
      <c r="C3" s="45"/>
      <c r="F3" s="676"/>
    </row>
    <row r="4" spans="1:13" ht="15.75">
      <c r="A4" s="486"/>
      <c r="B4" s="486"/>
      <c r="C4" s="45"/>
      <c r="D4" s="676"/>
      <c r="E4" s="676"/>
      <c r="F4" s="676"/>
    </row>
    <row r="5" spans="1:13" s="23" customFormat="1" ht="33" hidden="1" customHeight="1">
      <c r="A5" s="31"/>
      <c r="B5" s="31"/>
      <c r="C5" s="488" t="s">
        <v>6476</v>
      </c>
      <c r="D5" s="489"/>
      <c r="E5" s="296" t="s">
        <v>100</v>
      </c>
      <c r="F5" s="490" t="s">
        <v>194</v>
      </c>
      <c r="G5" s="490" t="s">
        <v>898</v>
      </c>
      <c r="H5" s="490" t="s">
        <v>223</v>
      </c>
      <c r="I5" s="490" t="s">
        <v>158</v>
      </c>
      <c r="J5" s="296" t="s">
        <v>855</v>
      </c>
      <c r="K5"/>
      <c r="L5" s="1054" t="s">
        <v>4948</v>
      </c>
      <c r="M5" s="1054" t="s">
        <v>6477</v>
      </c>
    </row>
    <row r="6" spans="1:13" s="23" customFormat="1" ht="18" hidden="1" customHeight="1" thickBot="1">
      <c r="A6" s="31"/>
      <c r="B6" s="31"/>
      <c r="C6" s="491" t="s">
        <v>4189</v>
      </c>
      <c r="D6" s="492" t="s">
        <v>4505</v>
      </c>
      <c r="E6" s="493"/>
      <c r="F6" s="494" t="s">
        <v>4544</v>
      </c>
      <c r="G6" s="494" t="s">
        <v>3162</v>
      </c>
      <c r="H6" s="495" t="s">
        <v>4507</v>
      </c>
      <c r="I6" s="495" t="s">
        <v>3163</v>
      </c>
      <c r="J6" s="494" t="s">
        <v>3596</v>
      </c>
      <c r="K6"/>
      <c r="L6" s="1055"/>
      <c r="M6" s="1056"/>
    </row>
    <row r="7" spans="1:13" s="23" customFormat="1" ht="16.149999999999999" hidden="1" customHeight="1" thickTop="1">
      <c r="A7" s="31"/>
      <c r="B7" s="915" t="s">
        <v>3627</v>
      </c>
      <c r="C7" s="817" t="s">
        <v>2598</v>
      </c>
      <c r="D7" s="818" t="s">
        <v>6478</v>
      </c>
      <c r="E7" s="831">
        <v>45109</v>
      </c>
      <c r="F7" s="871"/>
      <c r="G7" s="818">
        <f t="shared" ref="G7:G11" si="0">E7+20</f>
        <v>45129</v>
      </c>
      <c r="H7" s="818">
        <f t="shared" ref="H7:H11" si="1">E7+22</f>
        <v>45131</v>
      </c>
      <c r="I7" s="818">
        <f t="shared" ref="I7:I10" si="2">E7+25</f>
        <v>45134</v>
      </c>
      <c r="J7" s="797">
        <f t="shared" ref="J7:J11" si="3">E7+30</f>
        <v>45139</v>
      </c>
      <c r="K7"/>
      <c r="L7" s="1057">
        <v>45111</v>
      </c>
      <c r="M7" s="1055" t="s">
        <v>6479</v>
      </c>
    </row>
    <row r="8" spans="1:13" s="23" customFormat="1" ht="16.149999999999999" hidden="1" customHeight="1">
      <c r="A8" s="31"/>
      <c r="B8" s="915" t="s">
        <v>3629</v>
      </c>
      <c r="C8" s="817" t="s">
        <v>5588</v>
      </c>
      <c r="D8" s="818" t="s">
        <v>6480</v>
      </c>
      <c r="E8" s="831">
        <v>45122</v>
      </c>
      <c r="F8" s="871"/>
      <c r="G8" s="818">
        <f t="shared" si="0"/>
        <v>45142</v>
      </c>
      <c r="H8" s="818">
        <f t="shared" si="1"/>
        <v>45144</v>
      </c>
      <c r="I8" s="818">
        <f t="shared" si="2"/>
        <v>45147</v>
      </c>
      <c r="J8" s="797">
        <f t="shared" si="3"/>
        <v>45152</v>
      </c>
      <c r="K8"/>
      <c r="L8" s="1057">
        <v>45118</v>
      </c>
      <c r="M8" s="1056"/>
    </row>
    <row r="9" spans="1:13" s="23" customFormat="1" ht="16.149999999999999" hidden="1" customHeight="1">
      <c r="A9" s="31"/>
      <c r="B9" s="915" t="s">
        <v>4228</v>
      </c>
      <c r="C9" s="817" t="s">
        <v>6481</v>
      </c>
      <c r="D9" s="818" t="s">
        <v>6482</v>
      </c>
      <c r="E9" s="831">
        <v>45126</v>
      </c>
      <c r="F9" s="871"/>
      <c r="G9" s="818">
        <f t="shared" si="0"/>
        <v>45146</v>
      </c>
      <c r="H9" s="818">
        <f t="shared" si="1"/>
        <v>45148</v>
      </c>
      <c r="I9" s="818">
        <f t="shared" si="2"/>
        <v>45151</v>
      </c>
      <c r="J9" s="797">
        <f t="shared" si="3"/>
        <v>45156</v>
      </c>
      <c r="K9"/>
      <c r="L9" s="1057">
        <v>45125</v>
      </c>
      <c r="M9" s="1056"/>
    </row>
    <row r="10" spans="1:13" s="23" customFormat="1" ht="16.149999999999999" hidden="1" customHeight="1">
      <c r="A10" s="31"/>
      <c r="B10" s="915" t="s">
        <v>3633</v>
      </c>
      <c r="C10" s="817" t="s">
        <v>6483</v>
      </c>
      <c r="D10" s="818" t="s">
        <v>6484</v>
      </c>
      <c r="E10" s="831">
        <v>45129</v>
      </c>
      <c r="F10" s="871"/>
      <c r="G10" s="818">
        <f t="shared" si="0"/>
        <v>45149</v>
      </c>
      <c r="H10" s="818">
        <f t="shared" si="1"/>
        <v>45151</v>
      </c>
      <c r="I10" s="818">
        <f t="shared" si="2"/>
        <v>45154</v>
      </c>
      <c r="J10" s="797">
        <f t="shared" si="3"/>
        <v>45159</v>
      </c>
      <c r="K10"/>
      <c r="L10" s="1057">
        <v>45132</v>
      </c>
      <c r="M10" s="1056"/>
    </row>
    <row r="11" spans="1:13" s="23" customFormat="1" hidden="1">
      <c r="A11" s="31"/>
      <c r="B11" s="915" t="s">
        <v>3637</v>
      </c>
      <c r="C11" s="911" t="s">
        <v>5569</v>
      </c>
      <c r="D11" s="912" t="s">
        <v>6485</v>
      </c>
      <c r="E11" s="962">
        <v>45135</v>
      </c>
      <c r="F11" s="913"/>
      <c r="G11" s="912">
        <f t="shared" si="0"/>
        <v>45155</v>
      </c>
      <c r="H11" s="912">
        <f t="shared" si="1"/>
        <v>45157</v>
      </c>
      <c r="I11" s="912">
        <f>E11+30</f>
        <v>45165</v>
      </c>
      <c r="J11" s="914">
        <f t="shared" si="3"/>
        <v>45165</v>
      </c>
      <c r="K11"/>
      <c r="L11" s="1057">
        <v>45139</v>
      </c>
      <c r="M11" s="1056"/>
    </row>
    <row r="12" spans="1:13" s="23" customFormat="1" ht="16.149999999999999" hidden="1" customHeight="1">
      <c r="A12" s="31"/>
      <c r="B12" s="915" t="s">
        <v>3639</v>
      </c>
      <c r="C12" s="869" t="s">
        <v>408</v>
      </c>
      <c r="D12" s="870" t="s">
        <v>6486</v>
      </c>
      <c r="E12" s="879">
        <v>45146</v>
      </c>
      <c r="F12" s="872"/>
      <c r="G12" s="870">
        <f t="shared" ref="G12:G20" si="4">E12+20</f>
        <v>45166</v>
      </c>
      <c r="H12" s="870">
        <f t="shared" ref="H12:H20" si="5">E12+22</f>
        <v>45168</v>
      </c>
      <c r="I12" s="870">
        <f t="shared" ref="I12:I20" si="6">E12+25</f>
        <v>45171</v>
      </c>
      <c r="J12" s="799">
        <f t="shared" ref="J12:J20" si="7">E12+30</f>
        <v>45176</v>
      </c>
      <c r="K12"/>
      <c r="L12" s="1057">
        <v>45145</v>
      </c>
      <c r="M12" s="1056"/>
    </row>
    <row r="13" spans="1:13" s="23" customFormat="1" ht="16.149999999999999" hidden="1" customHeight="1">
      <c r="A13" s="31"/>
      <c r="B13" s="915" t="s">
        <v>3641</v>
      </c>
      <c r="C13" s="869" t="s">
        <v>6487</v>
      </c>
      <c r="D13" s="870" t="s">
        <v>6488</v>
      </c>
      <c r="E13" s="870">
        <v>45149</v>
      </c>
      <c r="F13" s="872"/>
      <c r="G13" s="870">
        <f t="shared" si="4"/>
        <v>45169</v>
      </c>
      <c r="H13" s="870">
        <f t="shared" si="5"/>
        <v>45171</v>
      </c>
      <c r="I13" s="870">
        <f t="shared" si="6"/>
        <v>45174</v>
      </c>
      <c r="J13" s="799">
        <f t="shared" si="7"/>
        <v>45179</v>
      </c>
      <c r="K13"/>
      <c r="L13" s="1057">
        <v>45152</v>
      </c>
      <c r="M13" s="1056"/>
    </row>
    <row r="14" spans="1:13" s="23" customFormat="1" ht="16.149999999999999" hidden="1" customHeight="1">
      <c r="A14" s="31"/>
      <c r="B14" s="915" t="s">
        <v>3643</v>
      </c>
      <c r="C14" s="869" t="s">
        <v>4558</v>
      </c>
      <c r="D14" s="870" t="s">
        <v>6489</v>
      </c>
      <c r="E14" s="879">
        <v>45157</v>
      </c>
      <c r="F14" s="872"/>
      <c r="G14" s="870">
        <f t="shared" si="4"/>
        <v>45177</v>
      </c>
      <c r="H14" s="870">
        <f t="shared" si="5"/>
        <v>45179</v>
      </c>
      <c r="I14" s="870">
        <f t="shared" si="6"/>
        <v>45182</v>
      </c>
      <c r="J14" s="799">
        <f t="shared" si="7"/>
        <v>45187</v>
      </c>
      <c r="K14"/>
      <c r="L14" s="1057">
        <v>45159</v>
      </c>
      <c r="M14" s="1056"/>
    </row>
    <row r="15" spans="1:13" s="23" customFormat="1" ht="16.149999999999999" hidden="1" customHeight="1">
      <c r="A15" s="31"/>
      <c r="B15" s="915" t="s">
        <v>3645</v>
      </c>
      <c r="C15" s="869" t="s">
        <v>6490</v>
      </c>
      <c r="D15" s="870" t="s">
        <v>6491</v>
      </c>
      <c r="E15" s="879">
        <v>45165</v>
      </c>
      <c r="F15" s="872"/>
      <c r="G15" s="870">
        <f t="shared" si="4"/>
        <v>45185</v>
      </c>
      <c r="H15" s="870">
        <f t="shared" si="5"/>
        <v>45187</v>
      </c>
      <c r="I15" s="870">
        <f t="shared" si="6"/>
        <v>45190</v>
      </c>
      <c r="J15" s="799">
        <f t="shared" si="7"/>
        <v>45195</v>
      </c>
      <c r="K15"/>
      <c r="L15" s="1057">
        <v>45166</v>
      </c>
      <c r="M15" s="1056"/>
    </row>
    <row r="16" spans="1:13" s="23" customFormat="1" ht="16.149999999999999" hidden="1" customHeight="1">
      <c r="A16" s="31"/>
      <c r="B16" s="915" t="s">
        <v>3647</v>
      </c>
      <c r="C16" s="817" t="s">
        <v>6492</v>
      </c>
      <c r="D16" s="818" t="s">
        <v>6493</v>
      </c>
      <c r="E16" s="831">
        <v>45171</v>
      </c>
      <c r="F16" s="871"/>
      <c r="G16" s="818">
        <f t="shared" si="4"/>
        <v>45191</v>
      </c>
      <c r="H16" s="818">
        <f t="shared" si="5"/>
        <v>45193</v>
      </c>
      <c r="I16" s="818">
        <f t="shared" si="6"/>
        <v>45196</v>
      </c>
      <c r="J16" s="797">
        <f t="shared" si="7"/>
        <v>45201</v>
      </c>
      <c r="K16"/>
      <c r="L16" s="1057">
        <v>45173</v>
      </c>
      <c r="M16" s="1056"/>
    </row>
    <row r="17" spans="1:13" s="23" customFormat="1" ht="16.149999999999999" hidden="1" customHeight="1">
      <c r="A17" s="31"/>
      <c r="B17" s="915" t="s">
        <v>3649</v>
      </c>
      <c r="C17" s="817" t="s">
        <v>6494</v>
      </c>
      <c r="D17" s="818" t="s">
        <v>6495</v>
      </c>
      <c r="E17" s="831">
        <v>45181</v>
      </c>
      <c r="F17" s="871"/>
      <c r="G17" s="818">
        <f t="shared" si="4"/>
        <v>45201</v>
      </c>
      <c r="H17" s="818">
        <f t="shared" si="5"/>
        <v>45203</v>
      </c>
      <c r="I17" s="818">
        <f t="shared" si="6"/>
        <v>45206</v>
      </c>
      <c r="J17" s="797">
        <f t="shared" si="7"/>
        <v>45211</v>
      </c>
      <c r="K17"/>
      <c r="L17" s="1057">
        <v>45180</v>
      </c>
      <c r="M17" s="1056"/>
    </row>
    <row r="18" spans="1:13" s="23" customFormat="1" ht="16.149999999999999" hidden="1" customHeight="1">
      <c r="A18" s="31"/>
      <c r="B18" s="915" t="s">
        <v>3651</v>
      </c>
      <c r="C18" s="817" t="s">
        <v>6496</v>
      </c>
      <c r="D18" s="818" t="s">
        <v>6497</v>
      </c>
      <c r="E18" s="831">
        <v>45185</v>
      </c>
      <c r="F18" s="871"/>
      <c r="G18" s="818">
        <f t="shared" si="4"/>
        <v>45205</v>
      </c>
      <c r="H18" s="818">
        <f t="shared" si="5"/>
        <v>45207</v>
      </c>
      <c r="I18" s="818">
        <f t="shared" si="6"/>
        <v>45210</v>
      </c>
      <c r="J18" s="797">
        <f t="shared" si="7"/>
        <v>45215</v>
      </c>
      <c r="K18"/>
      <c r="L18" s="1057">
        <v>45187</v>
      </c>
      <c r="M18" s="1055" t="s">
        <v>6479</v>
      </c>
    </row>
    <row r="19" spans="1:13" s="23" customFormat="1" ht="16.149999999999999" hidden="1" customHeight="1">
      <c r="A19" s="31"/>
      <c r="B19" s="915" t="s">
        <v>3653</v>
      </c>
      <c r="C19" s="817" t="s">
        <v>6498</v>
      </c>
      <c r="D19" s="818" t="s">
        <v>6499</v>
      </c>
      <c r="E19" s="831">
        <v>45192</v>
      </c>
      <c r="F19" s="871"/>
      <c r="G19" s="818">
        <f t="shared" si="4"/>
        <v>45212</v>
      </c>
      <c r="H19" s="818">
        <f t="shared" si="5"/>
        <v>45214</v>
      </c>
      <c r="I19" s="818">
        <f t="shared" si="6"/>
        <v>45217</v>
      </c>
      <c r="J19" s="797">
        <f t="shared" si="7"/>
        <v>45222</v>
      </c>
      <c r="K19"/>
      <c r="L19" s="1057">
        <v>45194</v>
      </c>
      <c r="M19" s="1056"/>
    </row>
    <row r="20" spans="1:13" s="23" customFormat="1" ht="16.149999999999999" hidden="1" customHeight="1">
      <c r="A20" s="31"/>
      <c r="B20" s="915" t="s">
        <v>3655</v>
      </c>
      <c r="C20" s="817" t="s">
        <v>6500</v>
      </c>
      <c r="D20" s="818" t="s">
        <v>6501</v>
      </c>
      <c r="E20" s="831">
        <v>45201</v>
      </c>
      <c r="F20" s="871"/>
      <c r="G20" s="818">
        <f t="shared" si="4"/>
        <v>45221</v>
      </c>
      <c r="H20" s="818">
        <f t="shared" si="5"/>
        <v>45223</v>
      </c>
      <c r="I20" s="818">
        <f t="shared" si="6"/>
        <v>45226</v>
      </c>
      <c r="J20" s="797">
        <f t="shared" si="7"/>
        <v>45231</v>
      </c>
      <c r="K20"/>
      <c r="L20" s="1057">
        <v>45201</v>
      </c>
      <c r="M20" s="1056"/>
    </row>
    <row r="21" spans="1:13" s="23" customFormat="1" ht="16.149999999999999" hidden="1" customHeight="1">
      <c r="A21" s="31"/>
      <c r="B21" s="915" t="s">
        <v>3657</v>
      </c>
      <c r="C21" s="869" t="s">
        <v>6502</v>
      </c>
      <c r="D21" s="870" t="s">
        <v>6503</v>
      </c>
      <c r="E21" s="879">
        <v>45206</v>
      </c>
      <c r="F21" s="872"/>
      <c r="G21" s="870">
        <f t="shared" ref="G21:G23" si="8">E21+20</f>
        <v>45226</v>
      </c>
      <c r="H21" s="870">
        <f t="shared" ref="H21:H23" si="9">E21+22</f>
        <v>45228</v>
      </c>
      <c r="I21" s="870">
        <f t="shared" ref="I21:I23" si="10">E21+25</f>
        <v>45231</v>
      </c>
      <c r="J21" s="799">
        <f t="shared" ref="J21:J23" si="11">E21+30</f>
        <v>45236</v>
      </c>
      <c r="K21"/>
      <c r="L21" s="1057">
        <v>45208</v>
      </c>
      <c r="M21" s="1056"/>
    </row>
    <row r="22" spans="1:13" s="23" customFormat="1" ht="16.149999999999999" hidden="1" customHeight="1">
      <c r="A22" s="31"/>
      <c r="B22" s="915" t="s">
        <v>3659</v>
      </c>
      <c r="C22" s="869" t="s">
        <v>5689</v>
      </c>
      <c r="D22" s="870" t="s">
        <v>6504</v>
      </c>
      <c r="E22" s="879">
        <v>45218</v>
      </c>
      <c r="F22" s="872"/>
      <c r="G22" s="870">
        <f t="shared" si="8"/>
        <v>45238</v>
      </c>
      <c r="H22" s="870">
        <f t="shared" si="9"/>
        <v>45240</v>
      </c>
      <c r="I22" s="870">
        <f t="shared" si="10"/>
        <v>45243</v>
      </c>
      <c r="J22" s="799">
        <f t="shared" si="11"/>
        <v>45248</v>
      </c>
      <c r="K22"/>
      <c r="L22" s="1057">
        <v>45215</v>
      </c>
      <c r="M22" s="1056"/>
    </row>
    <row r="23" spans="1:13" s="23" customFormat="1" ht="16.149999999999999" hidden="1" customHeight="1">
      <c r="A23" s="1002" t="s">
        <v>3180</v>
      </c>
      <c r="B23" s="915" t="s">
        <v>4233</v>
      </c>
      <c r="C23" s="869" t="s">
        <v>5588</v>
      </c>
      <c r="D23" s="870" t="s">
        <v>6505</v>
      </c>
      <c r="E23" s="879">
        <v>45221</v>
      </c>
      <c r="F23" s="872"/>
      <c r="G23" s="870">
        <f t="shared" si="8"/>
        <v>45241</v>
      </c>
      <c r="H23" s="870">
        <f t="shared" si="9"/>
        <v>45243</v>
      </c>
      <c r="I23" s="870">
        <f t="shared" si="10"/>
        <v>45246</v>
      </c>
      <c r="J23" s="799">
        <f t="shared" si="11"/>
        <v>45251</v>
      </c>
      <c r="K23"/>
      <c r="L23" s="1057">
        <v>45222</v>
      </c>
      <c r="M23" s="1056" t="s">
        <v>6479</v>
      </c>
    </row>
    <row r="24" spans="1:13" s="23" customFormat="1" ht="16.149999999999999" customHeight="1">
      <c r="A24" s="1002"/>
      <c r="B24" s="100"/>
      <c r="C24" s="1034"/>
      <c r="D24" s="676"/>
      <c r="E24" s="676" t="s">
        <v>6506</v>
      </c>
      <c r="F24" s="809"/>
      <c r="G24" s="1035"/>
      <c r="H24" s="1035"/>
      <c r="I24" s="1035"/>
      <c r="J24" s="828"/>
      <c r="K24"/>
      <c r="L24" s="1057"/>
      <c r="M24" s="1056"/>
    </row>
    <row r="25" spans="1:13" s="23" customFormat="1" ht="16.149999999999999" customHeight="1">
      <c r="A25" s="1002"/>
      <c r="B25" s="100"/>
      <c r="C25" s="1034"/>
      <c r="D25" s="1035"/>
      <c r="E25" s="1061"/>
      <c r="F25" s="809"/>
      <c r="G25" s="1035"/>
      <c r="H25" s="1035"/>
      <c r="I25" s="1035"/>
      <c r="J25" s="828"/>
      <c r="K25"/>
      <c r="L25" s="1057"/>
      <c r="M25" s="1056"/>
    </row>
    <row r="26" spans="1:13" s="23" customFormat="1" ht="16.149999999999999" customHeight="1">
      <c r="A26" s="1002"/>
      <c r="B26" s="100"/>
      <c r="C26" s="1034"/>
      <c r="D26" s="1035"/>
      <c r="E26" s="1061"/>
      <c r="F26" s="809"/>
      <c r="G26" s="1035"/>
      <c r="H26" s="1035"/>
      <c r="I26" s="1035"/>
      <c r="J26" s="828"/>
      <c r="K26"/>
      <c r="L26" s="1057"/>
      <c r="M26" s="1056"/>
    </row>
    <row r="27" spans="1:13" s="23" customFormat="1" ht="28.5" hidden="1">
      <c r="A27" s="1002"/>
      <c r="B27" s="100"/>
      <c r="C27" s="488" t="s">
        <v>6476</v>
      </c>
      <c r="D27" s="489"/>
      <c r="E27" s="296" t="s">
        <v>100</v>
      </c>
      <c r="F27" s="490" t="s">
        <v>194</v>
      </c>
      <c r="G27" s="490" t="s">
        <v>578</v>
      </c>
      <c r="H27" s="1077" t="s">
        <v>194</v>
      </c>
      <c r="I27" s="296" t="s">
        <v>855</v>
      </c>
      <c r="J27" s="1078"/>
      <c r="K27"/>
      <c r="L27" s="1054" t="s">
        <v>4948</v>
      </c>
      <c r="M27" s="846" t="s">
        <v>1422</v>
      </c>
    </row>
    <row r="28" spans="1:13" s="23" customFormat="1" ht="16.149999999999999" hidden="1" customHeight="1" thickBot="1">
      <c r="A28" s="1002"/>
      <c r="B28" s="100"/>
      <c r="C28" s="491" t="s">
        <v>4189</v>
      </c>
      <c r="D28" s="492" t="s">
        <v>4505</v>
      </c>
      <c r="E28" s="1079"/>
      <c r="F28" s="1080" t="s">
        <v>4544</v>
      </c>
      <c r="G28" s="1080" t="s">
        <v>4544</v>
      </c>
      <c r="H28" s="1081" t="s">
        <v>4912</v>
      </c>
      <c r="I28" s="1082" t="s">
        <v>3596</v>
      </c>
      <c r="J28" s="1083"/>
      <c r="K28"/>
      <c r="L28" s="1055"/>
      <c r="M28" s="1056"/>
    </row>
    <row r="29" spans="1:13" s="23" customFormat="1" ht="16.149999999999999" hidden="1" customHeight="1" thickTop="1">
      <c r="A29" s="31"/>
      <c r="B29" s="1059" t="s">
        <v>4239</v>
      </c>
      <c r="C29" s="869" t="s">
        <v>6507</v>
      </c>
      <c r="D29" s="870" t="s">
        <v>6508</v>
      </c>
      <c r="E29" s="879">
        <v>45277</v>
      </c>
      <c r="F29" s="872"/>
      <c r="G29" s="870">
        <f t="shared" ref="G29:G33" si="12">E29+25</f>
        <v>45302</v>
      </c>
      <c r="H29" s="1062">
        <f t="shared" ref="H29:H33" si="13">E29+27</f>
        <v>45304</v>
      </c>
      <c r="I29" s="870">
        <f t="shared" ref="I29:I33" si="14">E29+30</f>
        <v>45307</v>
      </c>
      <c r="J29" s="1078"/>
      <c r="K29"/>
      <c r="L29" s="1057">
        <v>45261</v>
      </c>
      <c r="M29" s="1058">
        <f t="shared" ref="M29:M38" si="15">L29+3</f>
        <v>45264</v>
      </c>
    </row>
    <row r="30" spans="1:13" s="23" customFormat="1" ht="16.149999999999999" hidden="1" customHeight="1">
      <c r="A30" s="31"/>
      <c r="B30" s="1059" t="s">
        <v>4241</v>
      </c>
      <c r="C30" s="869" t="s">
        <v>4558</v>
      </c>
      <c r="D30" s="870" t="s">
        <v>6509</v>
      </c>
      <c r="E30" s="879">
        <v>45270</v>
      </c>
      <c r="F30" s="872"/>
      <c r="G30" s="870">
        <f t="shared" si="12"/>
        <v>45295</v>
      </c>
      <c r="H30" s="1062">
        <f t="shared" si="13"/>
        <v>45297</v>
      </c>
      <c r="I30" s="870">
        <f t="shared" si="14"/>
        <v>45300</v>
      </c>
      <c r="J30" s="1078"/>
      <c r="K30"/>
      <c r="L30" s="1057">
        <v>45268</v>
      </c>
      <c r="M30" s="1058">
        <f t="shared" si="15"/>
        <v>45271</v>
      </c>
    </row>
    <row r="31" spans="1:13" s="23" customFormat="1" ht="16.149999999999999" hidden="1" customHeight="1">
      <c r="A31" s="31"/>
      <c r="B31" s="1059" t="s">
        <v>4243</v>
      </c>
      <c r="C31" s="869" t="s">
        <v>6490</v>
      </c>
      <c r="D31" s="870" t="s">
        <v>6510</v>
      </c>
      <c r="E31" s="879">
        <v>45282</v>
      </c>
      <c r="F31" s="872"/>
      <c r="G31" s="870">
        <f t="shared" si="12"/>
        <v>45307</v>
      </c>
      <c r="H31" s="1062">
        <f t="shared" si="13"/>
        <v>45309</v>
      </c>
      <c r="I31" s="870">
        <f t="shared" si="14"/>
        <v>45312</v>
      </c>
      <c r="J31" s="1078"/>
      <c r="K31"/>
      <c r="L31" s="1057">
        <v>45275</v>
      </c>
      <c r="M31" s="1058">
        <f t="shared" si="15"/>
        <v>45278</v>
      </c>
    </row>
    <row r="32" spans="1:13" s="23" customFormat="1" ht="16.149999999999999" hidden="1" customHeight="1">
      <c r="A32" s="31"/>
      <c r="B32" s="1059" t="s">
        <v>5783</v>
      </c>
      <c r="C32" s="869" t="s">
        <v>6492</v>
      </c>
      <c r="D32" s="870" t="s">
        <v>6511</v>
      </c>
      <c r="E32" s="870">
        <v>45289</v>
      </c>
      <c r="F32" s="872"/>
      <c r="G32" s="870">
        <f t="shared" si="12"/>
        <v>45314</v>
      </c>
      <c r="H32" s="1062">
        <f t="shared" si="13"/>
        <v>45316</v>
      </c>
      <c r="I32" s="870">
        <f t="shared" si="14"/>
        <v>45319</v>
      </c>
      <c r="J32" s="1078"/>
      <c r="K32"/>
      <c r="L32" s="1057">
        <v>45282</v>
      </c>
      <c r="M32" s="1058">
        <f t="shared" si="15"/>
        <v>45285</v>
      </c>
    </row>
    <row r="33" spans="1:13" s="23" customFormat="1" ht="16.149999999999999" hidden="1" customHeight="1">
      <c r="A33" s="31"/>
      <c r="B33" s="1059" t="s">
        <v>5787</v>
      </c>
      <c r="C33" s="873" t="s">
        <v>6494</v>
      </c>
      <c r="D33" s="874" t="s">
        <v>6512</v>
      </c>
      <c r="E33" s="874">
        <v>45298</v>
      </c>
      <c r="F33" s="872"/>
      <c r="G33" s="870">
        <f t="shared" si="12"/>
        <v>45323</v>
      </c>
      <c r="H33" s="1062">
        <f t="shared" si="13"/>
        <v>45325</v>
      </c>
      <c r="I33" s="870">
        <f t="shared" si="14"/>
        <v>45328</v>
      </c>
      <c r="J33" s="1078"/>
      <c r="K33"/>
      <c r="L33" s="1057">
        <v>45289</v>
      </c>
      <c r="M33" s="1058">
        <f t="shared" si="15"/>
        <v>45292</v>
      </c>
    </row>
    <row r="34" spans="1:13" s="23" customFormat="1" ht="16.149999999999999" hidden="1" customHeight="1">
      <c r="A34" s="31"/>
      <c r="B34" s="1059" t="s">
        <v>4508</v>
      </c>
      <c r="C34" s="1128" t="s">
        <v>6496</v>
      </c>
      <c r="D34" s="1129" t="s">
        <v>6513</v>
      </c>
      <c r="E34" s="1129">
        <v>45310</v>
      </c>
      <c r="F34" s="1033"/>
      <c r="G34" s="912">
        <f t="shared" ref="G34" si="16">E34+25</f>
        <v>45335</v>
      </c>
      <c r="H34" s="1130">
        <f t="shared" ref="H34" si="17">E34+27</f>
        <v>45337</v>
      </c>
      <c r="I34" s="912">
        <f t="shared" ref="I34" si="18">E34+30</f>
        <v>45340</v>
      </c>
      <c r="J34" s="1078"/>
      <c r="K34"/>
      <c r="L34" s="1057">
        <v>45296</v>
      </c>
      <c r="M34" s="1058">
        <f t="shared" si="15"/>
        <v>45299</v>
      </c>
    </row>
    <row r="35" spans="1:13" s="23" customFormat="1" ht="16.149999999999999" hidden="1" customHeight="1">
      <c r="A35" s="31"/>
      <c r="B35" s="1059" t="s">
        <v>4298</v>
      </c>
      <c r="C35" s="1036" t="s">
        <v>5689</v>
      </c>
      <c r="D35" s="1037" t="s">
        <v>6514</v>
      </c>
      <c r="E35" s="1153">
        <v>45340</v>
      </c>
      <c r="F35" s="1131"/>
      <c r="G35" s="1037">
        <f t="shared" ref="G35:G51" si="19">E35+7</f>
        <v>45347</v>
      </c>
      <c r="H35" s="1037">
        <f t="shared" ref="H35:H51" si="20">E35+10</f>
        <v>45350</v>
      </c>
      <c r="I35" s="1037">
        <f t="shared" ref="I35:I51" si="21">E35+37</f>
        <v>45377</v>
      </c>
      <c r="J35" s="1078"/>
      <c r="K35"/>
      <c r="L35" s="1057">
        <v>45324</v>
      </c>
      <c r="M35" s="1058">
        <f t="shared" si="15"/>
        <v>45327</v>
      </c>
    </row>
    <row r="36" spans="1:13" s="23" customFormat="1" ht="16.149999999999999" hidden="1" customHeight="1">
      <c r="A36" s="31"/>
      <c r="B36" s="1059" t="s">
        <v>4303</v>
      </c>
      <c r="C36" s="1036" t="s">
        <v>6515</v>
      </c>
      <c r="D36" s="1037" t="s">
        <v>6516</v>
      </c>
      <c r="E36" s="1153">
        <v>45356</v>
      </c>
      <c r="F36" s="1131"/>
      <c r="G36" s="1037">
        <f t="shared" si="19"/>
        <v>45363</v>
      </c>
      <c r="H36" s="1037">
        <f t="shared" si="20"/>
        <v>45366</v>
      </c>
      <c r="I36" s="1037">
        <f t="shared" si="21"/>
        <v>45393</v>
      </c>
      <c r="J36" s="1078"/>
      <c r="K36"/>
      <c r="L36" s="1057">
        <v>45331</v>
      </c>
      <c r="M36" s="1058">
        <f t="shared" si="15"/>
        <v>45334</v>
      </c>
    </row>
    <row r="37" spans="1:13" s="23" customFormat="1" ht="16.149999999999999" hidden="1" customHeight="1">
      <c r="A37" s="31"/>
      <c r="B37" s="1059" t="s">
        <v>4308</v>
      </c>
      <c r="C37" s="1036" t="s">
        <v>6517</v>
      </c>
      <c r="D37" s="1037" t="s">
        <v>6518</v>
      </c>
      <c r="E37" s="1037">
        <v>45367</v>
      </c>
      <c r="F37" s="1131"/>
      <c r="G37" s="1037">
        <f t="shared" si="19"/>
        <v>45374</v>
      </c>
      <c r="H37" s="1037">
        <f t="shared" si="20"/>
        <v>45377</v>
      </c>
      <c r="I37" s="1037">
        <f t="shared" si="21"/>
        <v>45404</v>
      </c>
      <c r="J37" s="1078"/>
      <c r="K37"/>
      <c r="L37" s="1057">
        <v>45338</v>
      </c>
      <c r="M37" s="1058">
        <f t="shared" si="15"/>
        <v>45341</v>
      </c>
    </row>
    <row r="38" spans="1:13" s="23" customFormat="1" ht="16.149999999999999" hidden="1" customHeight="1">
      <c r="A38" s="31" t="s">
        <v>6519</v>
      </c>
      <c r="B38" s="1059" t="s">
        <v>4191</v>
      </c>
      <c r="C38" s="1171" t="s">
        <v>1581</v>
      </c>
      <c r="D38" s="1037" t="s">
        <v>6520</v>
      </c>
      <c r="E38" s="1169">
        <v>45371</v>
      </c>
      <c r="F38" s="1170"/>
      <c r="G38" s="1169">
        <f t="shared" si="19"/>
        <v>45378</v>
      </c>
      <c r="H38" s="1169">
        <f t="shared" si="20"/>
        <v>45381</v>
      </c>
      <c r="I38" s="1169">
        <f t="shared" si="21"/>
        <v>45408</v>
      </c>
      <c r="J38" s="1078"/>
      <c r="K38"/>
      <c r="L38" s="1057">
        <v>45345</v>
      </c>
      <c r="M38" s="1058">
        <f t="shared" si="15"/>
        <v>45348</v>
      </c>
    </row>
    <row r="39" spans="1:13" s="23" customFormat="1" ht="16.149999999999999" hidden="1" customHeight="1">
      <c r="A39" s="31" t="s">
        <v>6521</v>
      </c>
      <c r="B39" s="1059" t="s">
        <v>4193</v>
      </c>
      <c r="C39" s="1038" t="s">
        <v>6522</v>
      </c>
      <c r="D39" s="1039" t="s">
        <v>6523</v>
      </c>
      <c r="E39" s="1039">
        <v>45372</v>
      </c>
      <c r="F39" s="1132"/>
      <c r="G39" s="1039">
        <f t="shared" si="19"/>
        <v>45379</v>
      </c>
      <c r="H39" s="1039">
        <f t="shared" si="20"/>
        <v>45382</v>
      </c>
      <c r="I39" s="1039">
        <f t="shared" si="21"/>
        <v>45409</v>
      </c>
      <c r="J39" s="1078"/>
      <c r="K39"/>
      <c r="L39" s="1057">
        <v>45352</v>
      </c>
      <c r="M39" s="1058">
        <f t="shared" ref="M39:M51" si="22">L39+3</f>
        <v>45355</v>
      </c>
    </row>
    <row r="40" spans="1:13" s="23" customFormat="1" ht="16.149999999999999" hidden="1" customHeight="1">
      <c r="A40" s="31"/>
      <c r="B40" s="1059" t="s">
        <v>4196</v>
      </c>
      <c r="C40" s="1113" t="s">
        <v>1573</v>
      </c>
      <c r="D40" s="1133" t="s">
        <v>6524</v>
      </c>
      <c r="E40" s="1169">
        <v>45359</v>
      </c>
      <c r="F40" s="1170"/>
      <c r="G40" s="1169"/>
      <c r="H40" s="1169"/>
      <c r="I40" s="1169"/>
      <c r="J40" s="1078"/>
      <c r="K40"/>
      <c r="L40" s="1057">
        <v>45359</v>
      </c>
      <c r="M40" s="1058">
        <f t="shared" si="22"/>
        <v>45362</v>
      </c>
    </row>
    <row r="41" spans="1:13" s="23" customFormat="1" ht="16.149999999999999" hidden="1" customHeight="1">
      <c r="A41" s="31"/>
      <c r="B41" s="1059" t="s">
        <v>4197</v>
      </c>
      <c r="C41" s="1113" t="s">
        <v>1573</v>
      </c>
      <c r="D41" s="1039" t="s">
        <v>6525</v>
      </c>
      <c r="E41" s="1169">
        <v>45366</v>
      </c>
      <c r="F41" s="1170"/>
      <c r="G41" s="1169">
        <f>E41+7</f>
        <v>45373</v>
      </c>
      <c r="H41" s="1169">
        <f>E41+10</f>
        <v>45376</v>
      </c>
      <c r="I41" s="1169">
        <f>E41+37</f>
        <v>45403</v>
      </c>
      <c r="J41" s="1078"/>
      <c r="K41"/>
      <c r="L41" s="1057">
        <v>45366</v>
      </c>
      <c r="M41" s="1058">
        <f t="shared" si="22"/>
        <v>45369</v>
      </c>
    </row>
    <row r="42" spans="1:13" s="23" customFormat="1" ht="16.149999999999999" hidden="1" customHeight="1">
      <c r="A42" s="31"/>
      <c r="B42" s="1059" t="s">
        <v>4198</v>
      </c>
      <c r="C42" s="1038" t="s">
        <v>5569</v>
      </c>
      <c r="D42" s="1039" t="s">
        <v>6526</v>
      </c>
      <c r="E42" s="1039">
        <v>45377</v>
      </c>
      <c r="F42" s="1132"/>
      <c r="G42" s="1039">
        <f t="shared" si="19"/>
        <v>45384</v>
      </c>
      <c r="H42" s="1039">
        <f t="shared" si="20"/>
        <v>45387</v>
      </c>
      <c r="I42" s="1039">
        <f t="shared" si="21"/>
        <v>45414</v>
      </c>
      <c r="J42" s="1078"/>
      <c r="K42"/>
      <c r="L42" s="1057">
        <v>45373</v>
      </c>
      <c r="M42" s="1058">
        <f t="shared" si="22"/>
        <v>45376</v>
      </c>
    </row>
    <row r="43" spans="1:13" s="23" customFormat="1" ht="16.149999999999999" hidden="1" customHeight="1">
      <c r="A43" s="31"/>
      <c r="B43" s="1059" t="s">
        <v>4200</v>
      </c>
      <c r="C43" s="1038" t="s">
        <v>6527</v>
      </c>
      <c r="D43" s="1039" t="s">
        <v>6528</v>
      </c>
      <c r="E43" s="1039">
        <v>45389</v>
      </c>
      <c r="F43" s="1132"/>
      <c r="G43" s="1039">
        <f t="shared" si="19"/>
        <v>45396</v>
      </c>
      <c r="H43" s="1039">
        <f t="shared" si="20"/>
        <v>45399</v>
      </c>
      <c r="I43" s="1039">
        <f t="shared" si="21"/>
        <v>45426</v>
      </c>
      <c r="J43" s="1078"/>
      <c r="K43"/>
      <c r="L43" s="1057">
        <v>45380</v>
      </c>
      <c r="M43" s="1058">
        <f t="shared" si="22"/>
        <v>45383</v>
      </c>
    </row>
    <row r="44" spans="1:13" s="23" customFormat="1" ht="16.149999999999999" hidden="1" customHeight="1">
      <c r="A44" s="31"/>
      <c r="B44" s="1059" t="s">
        <v>4201</v>
      </c>
      <c r="C44" s="1036" t="s">
        <v>408</v>
      </c>
      <c r="D44" s="1037" t="s">
        <v>6529</v>
      </c>
      <c r="E44" s="1037">
        <v>45393</v>
      </c>
      <c r="F44" s="1131"/>
      <c r="G44" s="1037">
        <f t="shared" si="19"/>
        <v>45400</v>
      </c>
      <c r="H44" s="1037">
        <f t="shared" si="20"/>
        <v>45403</v>
      </c>
      <c r="I44" s="1037">
        <f t="shared" si="21"/>
        <v>45430</v>
      </c>
      <c r="J44" s="1078"/>
      <c r="K44"/>
      <c r="L44" s="1057">
        <v>45387</v>
      </c>
      <c r="M44" s="1058">
        <f t="shared" si="22"/>
        <v>45390</v>
      </c>
    </row>
    <row r="45" spans="1:13" s="23" customFormat="1" ht="16.149999999999999" hidden="1" customHeight="1">
      <c r="A45" s="31"/>
      <c r="B45" s="1059" t="s">
        <v>4202</v>
      </c>
      <c r="C45" s="1036" t="s">
        <v>4558</v>
      </c>
      <c r="D45" s="1037" t="s">
        <v>6530</v>
      </c>
      <c r="E45" s="1037">
        <v>45403</v>
      </c>
      <c r="F45" s="1131"/>
      <c r="G45" s="1037">
        <f t="shared" si="19"/>
        <v>45410</v>
      </c>
      <c r="H45" s="1037">
        <f t="shared" si="20"/>
        <v>45413</v>
      </c>
      <c r="I45" s="1037">
        <f t="shared" si="21"/>
        <v>45440</v>
      </c>
      <c r="J45" s="1078"/>
      <c r="K45"/>
      <c r="L45" s="1057">
        <v>45394</v>
      </c>
      <c r="M45" s="1058">
        <f t="shared" si="22"/>
        <v>45397</v>
      </c>
    </row>
    <row r="46" spans="1:13" s="23" customFormat="1" ht="16.149999999999999" hidden="1" customHeight="1">
      <c r="A46" s="31"/>
      <c r="B46" s="1059" t="s">
        <v>4203</v>
      </c>
      <c r="C46" s="1143" t="s">
        <v>6507</v>
      </c>
      <c r="D46" s="1215" t="s">
        <v>6531</v>
      </c>
      <c r="E46" s="1215">
        <v>45413</v>
      </c>
      <c r="F46" s="1216"/>
      <c r="G46" s="1215">
        <f t="shared" si="19"/>
        <v>45420</v>
      </c>
      <c r="H46" s="1215">
        <f t="shared" si="20"/>
        <v>45423</v>
      </c>
      <c r="I46" s="1215">
        <f t="shared" si="21"/>
        <v>45450</v>
      </c>
      <c r="J46" s="1078"/>
      <c r="K46"/>
      <c r="L46" s="1057">
        <v>45401</v>
      </c>
      <c r="M46" s="1058">
        <f t="shared" si="22"/>
        <v>45404</v>
      </c>
    </row>
    <row r="47" spans="1:13" s="23" customFormat="1" ht="16.149999999999999" hidden="1" customHeight="1">
      <c r="A47" s="31"/>
      <c r="B47" s="1059" t="s">
        <v>4206</v>
      </c>
      <c r="C47" s="1143" t="s">
        <v>6490</v>
      </c>
      <c r="D47" s="1215" t="s">
        <v>6532</v>
      </c>
      <c r="E47" s="1215">
        <v>45421</v>
      </c>
      <c r="F47" s="1216"/>
      <c r="G47" s="1215">
        <f t="shared" si="19"/>
        <v>45428</v>
      </c>
      <c r="H47" s="1215">
        <f t="shared" si="20"/>
        <v>45431</v>
      </c>
      <c r="I47" s="1215">
        <f t="shared" si="21"/>
        <v>45458</v>
      </c>
      <c r="J47" s="1078"/>
      <c r="K47"/>
      <c r="L47" s="1057">
        <v>45408</v>
      </c>
      <c r="M47" s="1058">
        <f t="shared" si="22"/>
        <v>45411</v>
      </c>
    </row>
    <row r="48" spans="1:13" s="23" customFormat="1" ht="16.149999999999999" hidden="1" customHeight="1">
      <c r="A48" s="31"/>
      <c r="B48" s="1059" t="s">
        <v>5949</v>
      </c>
      <c r="C48" s="1038" t="s">
        <v>6492</v>
      </c>
      <c r="D48" s="1039" t="s">
        <v>6533</v>
      </c>
      <c r="E48" s="1039">
        <v>45433</v>
      </c>
      <c r="F48" s="1131"/>
      <c r="G48" s="1039">
        <f t="shared" si="19"/>
        <v>45440</v>
      </c>
      <c r="H48" s="1039">
        <f t="shared" si="20"/>
        <v>45443</v>
      </c>
      <c r="I48" s="1039">
        <f t="shared" si="21"/>
        <v>45470</v>
      </c>
      <c r="J48" s="1078"/>
      <c r="K48"/>
      <c r="L48" s="1057">
        <v>45415</v>
      </c>
      <c r="M48" s="1058">
        <f t="shared" si="22"/>
        <v>45418</v>
      </c>
    </row>
    <row r="49" spans="1:13" s="23" customFormat="1" ht="16.149999999999999" hidden="1" customHeight="1">
      <c r="A49" s="31"/>
      <c r="B49" s="1059" t="s">
        <v>6534</v>
      </c>
      <c r="C49" s="1038" t="s">
        <v>6494</v>
      </c>
      <c r="D49" s="1039" t="s">
        <v>6535</v>
      </c>
      <c r="E49" s="1039">
        <v>45435</v>
      </c>
      <c r="F49" s="1131"/>
      <c r="G49" s="1039">
        <f>E49+7</f>
        <v>45442</v>
      </c>
      <c r="H49" s="1039">
        <f>E49+10</f>
        <v>45445</v>
      </c>
      <c r="I49" s="1039">
        <f>E49+37</f>
        <v>45472</v>
      </c>
      <c r="J49" s="1078"/>
      <c r="K49"/>
      <c r="L49" s="1057">
        <v>45422</v>
      </c>
      <c r="M49" s="1058">
        <f>L49+3</f>
        <v>45425</v>
      </c>
    </row>
    <row r="50" spans="1:13" s="23" customFormat="1" ht="16.149999999999999" hidden="1" customHeight="1">
      <c r="A50" s="31"/>
      <c r="B50" s="1059" t="s">
        <v>5955</v>
      </c>
      <c r="C50" s="1038" t="s">
        <v>6498</v>
      </c>
      <c r="D50" s="1039" t="s">
        <v>6536</v>
      </c>
      <c r="E50" s="1039">
        <v>45437</v>
      </c>
      <c r="F50" s="1131"/>
      <c r="G50" s="1039">
        <f>E50+7</f>
        <v>45444</v>
      </c>
      <c r="H50" s="1039">
        <f>E50+10</f>
        <v>45447</v>
      </c>
      <c r="I50" s="1039">
        <f>E50+37</f>
        <v>45474</v>
      </c>
      <c r="J50" s="1078"/>
      <c r="K50"/>
      <c r="L50" s="1057">
        <v>45429</v>
      </c>
      <c r="M50" s="1058">
        <f>L50+3</f>
        <v>45432</v>
      </c>
    </row>
    <row r="51" spans="1:13" s="23" customFormat="1" ht="16.149999999999999" hidden="1" customHeight="1">
      <c r="A51" s="31"/>
      <c r="B51" s="1059" t="s">
        <v>5959</v>
      </c>
      <c r="C51" s="1038" t="s">
        <v>6537</v>
      </c>
      <c r="D51" s="1039" t="s">
        <v>6538</v>
      </c>
      <c r="E51" s="1039">
        <v>45443</v>
      </c>
      <c r="F51" s="1131"/>
      <c r="G51" s="1039">
        <f t="shared" si="19"/>
        <v>45450</v>
      </c>
      <c r="H51" s="1039">
        <f t="shared" si="20"/>
        <v>45453</v>
      </c>
      <c r="I51" s="1039">
        <f t="shared" si="21"/>
        <v>45480</v>
      </c>
      <c r="J51" s="1078"/>
      <c r="K51"/>
      <c r="L51" s="1057">
        <v>45436</v>
      </c>
      <c r="M51" s="1058">
        <f t="shared" si="22"/>
        <v>45439</v>
      </c>
    </row>
    <row r="52" spans="1:13" s="23" customFormat="1" ht="16.149999999999999" hidden="1" customHeight="1">
      <c r="A52" s="31"/>
      <c r="B52" s="1059" t="s">
        <v>5963</v>
      </c>
      <c r="C52" s="1038" t="s">
        <v>6500</v>
      </c>
      <c r="D52" s="1039" t="s">
        <v>6539</v>
      </c>
      <c r="E52" s="1039">
        <v>45459</v>
      </c>
      <c r="F52" s="1131"/>
      <c r="G52" s="1210" t="s">
        <v>1581</v>
      </c>
      <c r="H52" s="1039">
        <f>E52+10</f>
        <v>45469</v>
      </c>
      <c r="I52" s="1039">
        <f>E52+37</f>
        <v>45496</v>
      </c>
      <c r="J52" s="1078"/>
      <c r="K52"/>
      <c r="L52" s="1057">
        <v>45443</v>
      </c>
      <c r="M52" s="1058">
        <f>L52+3</f>
        <v>45446</v>
      </c>
    </row>
    <row r="53" spans="1:13" s="23" customFormat="1" ht="16.149999999999999" hidden="1" customHeight="1">
      <c r="A53" s="31"/>
      <c r="B53" s="1059" t="s">
        <v>5967</v>
      </c>
      <c r="C53" s="1143" t="s">
        <v>6487</v>
      </c>
      <c r="D53" s="1215" t="s">
        <v>6540</v>
      </c>
      <c r="E53" s="1215">
        <v>45462</v>
      </c>
      <c r="F53" s="1216"/>
      <c r="G53" s="1215">
        <f>E53+7</f>
        <v>45469</v>
      </c>
      <c r="H53" s="1215">
        <f>E53+10</f>
        <v>45472</v>
      </c>
      <c r="I53" s="1215">
        <f>E53+37</f>
        <v>45499</v>
      </c>
      <c r="J53" s="1078"/>
      <c r="K53"/>
      <c r="L53" s="1057">
        <v>45450</v>
      </c>
      <c r="M53" s="1058">
        <f>L53+3</f>
        <v>45453</v>
      </c>
    </row>
    <row r="54" spans="1:13" s="23" customFormat="1" ht="16.149999999999999" hidden="1" customHeight="1">
      <c r="A54" s="31"/>
      <c r="B54" s="1059" t="s">
        <v>5971</v>
      </c>
      <c r="C54" s="1143" t="s">
        <v>2598</v>
      </c>
      <c r="D54" s="1215" t="s">
        <v>6541</v>
      </c>
      <c r="E54" s="1215">
        <v>45465</v>
      </c>
      <c r="F54" s="1216"/>
      <c r="G54" s="1215">
        <f t="shared" ref="G54:G56" si="23">E54+7</f>
        <v>45472</v>
      </c>
      <c r="H54" s="1215">
        <f t="shared" ref="H54:H56" si="24">E54+10</f>
        <v>45475</v>
      </c>
      <c r="I54" s="1215">
        <f t="shared" ref="I54:I56" si="25">E54+37</f>
        <v>45502</v>
      </c>
      <c r="J54" s="1078"/>
      <c r="K54"/>
      <c r="L54" s="1057">
        <v>45457</v>
      </c>
      <c r="M54" s="1058">
        <f t="shared" ref="M54:M56" si="26">L54+3</f>
        <v>45460</v>
      </c>
    </row>
    <row r="55" spans="1:13" s="23" customFormat="1" ht="16.149999999999999" hidden="1" customHeight="1">
      <c r="A55" s="31"/>
      <c r="B55" s="1059" t="s">
        <v>6542</v>
      </c>
      <c r="C55" s="1143" t="s">
        <v>5689</v>
      </c>
      <c r="D55" s="1215" t="s">
        <v>6543</v>
      </c>
      <c r="E55" s="1215">
        <v>45472</v>
      </c>
      <c r="F55" s="1216"/>
      <c r="G55" s="1215">
        <f t="shared" si="23"/>
        <v>45479</v>
      </c>
      <c r="H55" s="1215">
        <f t="shared" si="24"/>
        <v>45482</v>
      </c>
      <c r="I55" s="1215">
        <f t="shared" si="25"/>
        <v>45509</v>
      </c>
      <c r="J55" s="1078"/>
      <c r="K55"/>
      <c r="L55" s="1057">
        <v>45464</v>
      </c>
      <c r="M55" s="1058">
        <f t="shared" si="26"/>
        <v>45467</v>
      </c>
    </row>
    <row r="56" spans="1:13" s="23" customFormat="1" ht="16.149999999999999" hidden="1" customHeight="1">
      <c r="A56" s="31"/>
      <c r="B56" s="1059" t="s">
        <v>5975</v>
      </c>
      <c r="C56" s="1217" t="s">
        <v>1573</v>
      </c>
      <c r="D56" s="1216" t="s">
        <v>6544</v>
      </c>
      <c r="E56" s="1210">
        <v>45471</v>
      </c>
      <c r="F56" s="1211"/>
      <c r="G56" s="1210">
        <f t="shared" si="23"/>
        <v>45478</v>
      </c>
      <c r="H56" s="1210">
        <f t="shared" si="24"/>
        <v>45481</v>
      </c>
      <c r="I56" s="1210">
        <f t="shared" si="25"/>
        <v>45508</v>
      </c>
      <c r="J56" s="1078"/>
      <c r="K56"/>
      <c r="L56" s="1057">
        <v>45471</v>
      </c>
      <c r="M56" s="1058">
        <f t="shared" si="26"/>
        <v>45474</v>
      </c>
    </row>
    <row r="57" spans="1:13" s="23" customFormat="1" ht="16.149999999999999" hidden="1" customHeight="1">
      <c r="A57" s="31"/>
      <c r="B57" s="1059" t="s">
        <v>5978</v>
      </c>
      <c r="C57" s="1038" t="s">
        <v>6515</v>
      </c>
      <c r="D57" s="1039" t="s">
        <v>6545</v>
      </c>
      <c r="E57" s="1039">
        <v>45478</v>
      </c>
      <c r="F57" s="1131"/>
      <c r="G57" s="1039">
        <f t="shared" ref="G57:G82" si="27">E57+7</f>
        <v>45485</v>
      </c>
      <c r="H57" s="1039">
        <f t="shared" ref="H57:H82" si="28">E57+10</f>
        <v>45488</v>
      </c>
      <c r="I57" s="1039">
        <f t="shared" ref="I57:I82" si="29">E57+37</f>
        <v>45515</v>
      </c>
      <c r="J57" s="1078"/>
      <c r="L57" s="1057">
        <v>45478</v>
      </c>
      <c r="M57" s="1058">
        <f t="shared" ref="M57:M64" si="30">L57+3</f>
        <v>45481</v>
      </c>
    </row>
    <row r="58" spans="1:13" s="23" customFormat="1" ht="16.149999999999999" hidden="1" customHeight="1">
      <c r="A58" s="79" t="s">
        <v>6546</v>
      </c>
      <c r="B58" s="1059" t="s">
        <v>5981</v>
      </c>
      <c r="C58" s="1038" t="s">
        <v>5518</v>
      </c>
      <c r="D58" s="1039" t="s">
        <v>6547</v>
      </c>
      <c r="E58" s="1039">
        <v>45497</v>
      </c>
      <c r="F58" s="1131"/>
      <c r="G58" s="1039">
        <f t="shared" si="27"/>
        <v>45504</v>
      </c>
      <c r="H58" s="1039">
        <f t="shared" si="28"/>
        <v>45507</v>
      </c>
      <c r="I58" s="1039">
        <f t="shared" si="29"/>
        <v>45534</v>
      </c>
      <c r="J58" s="1078"/>
      <c r="K58"/>
      <c r="L58" s="1057">
        <v>45485</v>
      </c>
      <c r="M58" s="1058">
        <f t="shared" si="30"/>
        <v>45488</v>
      </c>
    </row>
    <row r="59" spans="1:13" s="23" customFormat="1" ht="16.149999999999999" hidden="1" customHeight="1">
      <c r="A59" s="31"/>
      <c r="B59" s="1059" t="s">
        <v>5985</v>
      </c>
      <c r="C59" s="1038" t="s">
        <v>6522</v>
      </c>
      <c r="D59" s="1039" t="s">
        <v>6548</v>
      </c>
      <c r="E59" s="1039">
        <v>45502</v>
      </c>
      <c r="F59" s="1131"/>
      <c r="G59" s="1210" t="s">
        <v>1581</v>
      </c>
      <c r="H59" s="1039">
        <f t="shared" si="28"/>
        <v>45512</v>
      </c>
      <c r="I59" s="1039">
        <f t="shared" si="29"/>
        <v>45539</v>
      </c>
      <c r="J59" s="1078"/>
      <c r="K59"/>
      <c r="L59" s="1057">
        <v>45492</v>
      </c>
      <c r="M59" s="1058">
        <f t="shared" si="30"/>
        <v>45495</v>
      </c>
    </row>
    <row r="60" spans="1:13" s="23" customFormat="1" ht="18" hidden="1" customHeight="1">
      <c r="A60" s="31"/>
      <c r="B60" s="1059" t="s">
        <v>5989</v>
      </c>
      <c r="C60" s="1038" t="s">
        <v>5569</v>
      </c>
      <c r="D60" s="1039" t="s">
        <v>6549</v>
      </c>
      <c r="E60" s="1039">
        <v>45509</v>
      </c>
      <c r="F60" s="1131"/>
      <c r="G60" s="1039">
        <f t="shared" si="27"/>
        <v>45516</v>
      </c>
      <c r="H60" s="1039">
        <f t="shared" si="28"/>
        <v>45519</v>
      </c>
      <c r="I60" s="1039">
        <f t="shared" si="29"/>
        <v>45546</v>
      </c>
      <c r="J60" s="1078"/>
      <c r="K60"/>
      <c r="L60" s="1057">
        <v>45499</v>
      </c>
      <c r="M60" s="1058">
        <f t="shared" si="30"/>
        <v>45502</v>
      </c>
    </row>
    <row r="61" spans="1:13" s="23" customFormat="1" ht="16.149999999999999" hidden="1" customHeight="1">
      <c r="A61" s="31"/>
      <c r="B61" s="1059" t="s">
        <v>5992</v>
      </c>
      <c r="C61" s="1143" t="s">
        <v>6527</v>
      </c>
      <c r="D61" s="1215" t="s">
        <v>6550</v>
      </c>
      <c r="E61" s="1215">
        <v>45515</v>
      </c>
      <c r="F61" s="1216"/>
      <c r="G61" s="1215">
        <f t="shared" si="27"/>
        <v>45522</v>
      </c>
      <c r="H61" s="1215">
        <f t="shared" si="28"/>
        <v>45525</v>
      </c>
      <c r="I61" s="1215">
        <f t="shared" si="29"/>
        <v>45552</v>
      </c>
      <c r="J61" s="1078"/>
      <c r="K61"/>
      <c r="L61" s="1057">
        <v>45506</v>
      </c>
      <c r="M61" s="1058">
        <f t="shared" si="30"/>
        <v>45509</v>
      </c>
    </row>
    <row r="62" spans="1:13" s="23" customFormat="1" ht="16.149999999999999" hidden="1" customHeight="1">
      <c r="A62" s="31"/>
      <c r="B62" s="1059" t="s">
        <v>5996</v>
      </c>
      <c r="C62" s="1217" t="s">
        <v>1573</v>
      </c>
      <c r="D62" s="1216" t="s">
        <v>6551</v>
      </c>
      <c r="E62" s="1210">
        <v>45513</v>
      </c>
      <c r="F62" s="1211"/>
      <c r="G62" s="1169">
        <f t="shared" si="27"/>
        <v>45520</v>
      </c>
      <c r="H62" s="1169">
        <f t="shared" si="28"/>
        <v>45523</v>
      </c>
      <c r="I62" s="1169">
        <f t="shared" si="29"/>
        <v>45550</v>
      </c>
      <c r="J62" s="1078"/>
      <c r="K62"/>
      <c r="L62" s="1057">
        <v>45513</v>
      </c>
      <c r="M62" s="1058">
        <f t="shared" si="30"/>
        <v>45516</v>
      </c>
    </row>
    <row r="63" spans="1:13" s="23" customFormat="1" ht="16.149999999999999" hidden="1" customHeight="1">
      <c r="A63" s="31"/>
      <c r="B63" s="1059" t="s">
        <v>6000</v>
      </c>
      <c r="C63" s="1143" t="s">
        <v>408</v>
      </c>
      <c r="D63" s="1215" t="s">
        <v>6552</v>
      </c>
      <c r="E63" s="1215">
        <v>45529</v>
      </c>
      <c r="F63" s="1216"/>
      <c r="G63" s="1210" t="s">
        <v>1581</v>
      </c>
      <c r="H63" s="1215">
        <f t="shared" si="28"/>
        <v>45539</v>
      </c>
      <c r="I63" s="1215">
        <f t="shared" si="29"/>
        <v>45566</v>
      </c>
      <c r="J63" s="1078"/>
      <c r="K63"/>
      <c r="L63" s="1057">
        <v>45520</v>
      </c>
      <c r="M63" s="1058">
        <f t="shared" si="30"/>
        <v>45523</v>
      </c>
    </row>
    <row r="64" spans="1:13" s="23" customFormat="1" ht="16.149999999999999" hidden="1" customHeight="1">
      <c r="A64" s="31"/>
      <c r="B64" s="1059" t="s">
        <v>6003</v>
      </c>
      <c r="C64" s="1217" t="s">
        <v>1824</v>
      </c>
      <c r="D64" s="1216" t="s">
        <v>6553</v>
      </c>
      <c r="E64" s="1210">
        <v>45542</v>
      </c>
      <c r="F64" s="1170"/>
      <c r="G64" s="1169">
        <f t="shared" si="27"/>
        <v>45549</v>
      </c>
      <c r="H64" s="1169">
        <f t="shared" si="28"/>
        <v>45552</v>
      </c>
      <c r="I64" s="1169">
        <f t="shared" si="29"/>
        <v>45579</v>
      </c>
      <c r="J64" s="1078"/>
      <c r="K64"/>
      <c r="L64" s="1883">
        <v>45527</v>
      </c>
      <c r="M64" s="1884">
        <f t="shared" si="30"/>
        <v>45530</v>
      </c>
    </row>
    <row r="65" spans="1:13" s="23" customFormat="1" ht="16.149999999999999" hidden="1" customHeight="1">
      <c r="A65" s="31"/>
      <c r="B65" s="1059" t="s">
        <v>6007</v>
      </c>
      <c r="C65" s="1038" t="s">
        <v>6507</v>
      </c>
      <c r="D65" s="1039" t="s">
        <v>6554</v>
      </c>
      <c r="E65" s="1039">
        <v>45548</v>
      </c>
      <c r="F65" s="1132"/>
      <c r="G65" s="1210" t="s">
        <v>1581</v>
      </c>
      <c r="H65" s="1039">
        <f t="shared" ref="H65:H72" si="31">E65+10</f>
        <v>45558</v>
      </c>
      <c r="I65" s="1039">
        <f t="shared" ref="I65:I72" si="32">E65+37</f>
        <v>45585</v>
      </c>
      <c r="J65" s="1078"/>
      <c r="K65"/>
      <c r="L65" s="1883">
        <v>45534</v>
      </c>
      <c r="M65" s="1884">
        <f t="shared" ref="M65:M72" si="33">L65+3</f>
        <v>45537</v>
      </c>
    </row>
    <row r="66" spans="1:13" s="23" customFormat="1" ht="16.149999999999999" hidden="1" customHeight="1">
      <c r="A66" s="31"/>
      <c r="B66" s="1059" t="s">
        <v>6011</v>
      </c>
      <c r="C66" s="1038" t="s">
        <v>6490</v>
      </c>
      <c r="D66" s="1039" t="s">
        <v>6555</v>
      </c>
      <c r="E66" s="1039">
        <v>45550</v>
      </c>
      <c r="F66" s="1132"/>
      <c r="G66" s="1039">
        <f t="shared" ref="G66:G72" si="34">E66+7</f>
        <v>45557</v>
      </c>
      <c r="H66" s="1039">
        <f t="shared" si="31"/>
        <v>45560</v>
      </c>
      <c r="I66" s="1039">
        <f t="shared" si="32"/>
        <v>45587</v>
      </c>
      <c r="J66" s="1078"/>
      <c r="K66"/>
      <c r="L66" s="1883">
        <v>45541</v>
      </c>
      <c r="M66" s="1884">
        <f t="shared" si="33"/>
        <v>45544</v>
      </c>
    </row>
    <row r="67" spans="1:13" s="23" customFormat="1" ht="16.149999999999999" hidden="1" customHeight="1">
      <c r="A67" s="31"/>
      <c r="B67" s="1059" t="s">
        <v>6014</v>
      </c>
      <c r="C67" s="1038" t="s">
        <v>6492</v>
      </c>
      <c r="D67" s="1039" t="s">
        <v>6556</v>
      </c>
      <c r="E67" s="1039">
        <v>45553</v>
      </c>
      <c r="F67" s="1132"/>
      <c r="G67" s="1039">
        <f t="shared" si="34"/>
        <v>45560</v>
      </c>
      <c r="H67" s="1039">
        <f t="shared" si="31"/>
        <v>45563</v>
      </c>
      <c r="I67" s="1039">
        <f t="shared" si="32"/>
        <v>45590</v>
      </c>
      <c r="J67" s="1078"/>
      <c r="K67"/>
      <c r="L67" s="1883">
        <v>45548</v>
      </c>
      <c r="M67" s="1884">
        <f t="shared" si="33"/>
        <v>45551</v>
      </c>
    </row>
    <row r="68" spans="1:13" s="23" customFormat="1" ht="16.149999999999999" hidden="1" customHeight="1">
      <c r="A68" s="31"/>
      <c r="B68" s="1059" t="s">
        <v>6018</v>
      </c>
      <c r="C68" s="1038" t="s">
        <v>6494</v>
      </c>
      <c r="D68" s="1039" t="s">
        <v>6557</v>
      </c>
      <c r="E68" s="1039">
        <v>45565</v>
      </c>
      <c r="F68" s="1132"/>
      <c r="G68" s="1173" t="s">
        <v>1581</v>
      </c>
      <c r="H68" s="1039">
        <f t="shared" si="31"/>
        <v>45575</v>
      </c>
      <c r="I68" s="1039">
        <f t="shared" si="32"/>
        <v>45602</v>
      </c>
      <c r="J68" s="1078"/>
      <c r="K68"/>
      <c r="L68" s="1883">
        <v>45555</v>
      </c>
      <c r="M68" s="1884">
        <f t="shared" si="33"/>
        <v>45558</v>
      </c>
    </row>
    <row r="69" spans="1:13" s="23" customFormat="1" ht="16.149999999999999" hidden="1" customHeight="1">
      <c r="A69" s="31"/>
      <c r="B69" s="1059" t="s">
        <v>6021</v>
      </c>
      <c r="C69" s="1038" t="s">
        <v>6498</v>
      </c>
      <c r="D69" s="1039" t="s">
        <v>6558</v>
      </c>
      <c r="E69" s="1039">
        <v>45583</v>
      </c>
      <c r="F69" s="1132"/>
      <c r="G69" s="1039">
        <f t="shared" si="34"/>
        <v>45590</v>
      </c>
      <c r="H69" s="1039">
        <f t="shared" si="31"/>
        <v>45593</v>
      </c>
      <c r="I69" s="1039">
        <f t="shared" si="32"/>
        <v>45620</v>
      </c>
      <c r="J69" s="1078"/>
      <c r="K69"/>
      <c r="L69" s="1883">
        <v>45562</v>
      </c>
      <c r="M69" s="1884">
        <f t="shared" si="33"/>
        <v>45565</v>
      </c>
    </row>
    <row r="70" spans="1:13" s="23" customFormat="1" ht="16.149999999999999" hidden="1" customHeight="1">
      <c r="A70" s="31"/>
      <c r="B70" s="1059" t="s">
        <v>6024</v>
      </c>
      <c r="C70" s="1143" t="s">
        <v>6537</v>
      </c>
      <c r="D70" s="1215" t="s">
        <v>6559</v>
      </c>
      <c r="E70" s="1215">
        <v>45581</v>
      </c>
      <c r="F70" s="1216"/>
      <c r="G70" s="1215">
        <f t="shared" si="34"/>
        <v>45588</v>
      </c>
      <c r="H70" s="1215">
        <f t="shared" si="31"/>
        <v>45591</v>
      </c>
      <c r="I70" s="1215">
        <f t="shared" si="32"/>
        <v>45618</v>
      </c>
      <c r="J70" s="1078"/>
      <c r="K70"/>
      <c r="L70" s="1883">
        <v>45569</v>
      </c>
      <c r="M70" s="1884">
        <f t="shared" si="33"/>
        <v>45572</v>
      </c>
    </row>
    <row r="71" spans="1:13" s="23" customFormat="1" ht="16.149999999999999" hidden="1" customHeight="1">
      <c r="A71" s="31"/>
      <c r="B71" s="1059" t="s">
        <v>6026</v>
      </c>
      <c r="C71" s="1143" t="s">
        <v>6560</v>
      </c>
      <c r="D71" s="1215" t="s">
        <v>6561</v>
      </c>
      <c r="E71" s="1215">
        <v>45585</v>
      </c>
      <c r="F71" s="1216"/>
      <c r="G71" s="1271" t="s">
        <v>3303</v>
      </c>
      <c r="H71" s="1215">
        <f t="shared" si="31"/>
        <v>45595</v>
      </c>
      <c r="I71" s="1215">
        <f t="shared" si="32"/>
        <v>45622</v>
      </c>
      <c r="J71" s="1078"/>
      <c r="K71"/>
      <c r="L71" s="1883">
        <v>45576</v>
      </c>
      <c r="M71" s="1884">
        <f t="shared" si="33"/>
        <v>45579</v>
      </c>
    </row>
    <row r="72" spans="1:13" s="23" customFormat="1" ht="16.149999999999999" hidden="1" customHeight="1">
      <c r="A72" s="31"/>
      <c r="B72" s="1059" t="s">
        <v>6029</v>
      </c>
      <c r="C72" s="1143" t="s">
        <v>6487</v>
      </c>
      <c r="D72" s="1215" t="s">
        <v>6562</v>
      </c>
      <c r="E72" s="1215">
        <v>45594</v>
      </c>
      <c r="F72" s="1216"/>
      <c r="G72" s="1215">
        <f t="shared" si="34"/>
        <v>45601</v>
      </c>
      <c r="H72" s="1215">
        <f t="shared" si="31"/>
        <v>45604</v>
      </c>
      <c r="I72" s="1215">
        <f t="shared" si="32"/>
        <v>45631</v>
      </c>
      <c r="J72" s="1078"/>
      <c r="K72"/>
      <c r="L72" s="1883">
        <v>45583</v>
      </c>
      <c r="M72" s="1884">
        <f t="shared" si="33"/>
        <v>45586</v>
      </c>
    </row>
    <row r="73" spans="1:13" s="23" customFormat="1" ht="16.149999999999999" hidden="1" customHeight="1">
      <c r="A73" s="31"/>
      <c r="B73" s="1059" t="s">
        <v>6032</v>
      </c>
      <c r="C73" s="1217" t="s">
        <v>1573</v>
      </c>
      <c r="D73" s="1216" t="s">
        <v>6563</v>
      </c>
      <c r="E73" s="1210">
        <v>45590</v>
      </c>
      <c r="F73" s="1170"/>
      <c r="G73" s="1169">
        <f t="shared" ref="G73:G79" si="35">E73+7</f>
        <v>45597</v>
      </c>
      <c r="H73" s="1169">
        <f t="shared" ref="H73:H79" si="36">E73+10</f>
        <v>45600</v>
      </c>
      <c r="I73" s="1169">
        <f t="shared" ref="I73:I79" si="37">E73+37</f>
        <v>45627</v>
      </c>
      <c r="J73" s="1078"/>
      <c r="K73"/>
      <c r="L73" s="1883">
        <v>45590</v>
      </c>
      <c r="M73" s="1884">
        <f>L73+3</f>
        <v>45593</v>
      </c>
    </row>
    <row r="74" spans="1:13" s="23" customFormat="1" ht="16.149999999999999" hidden="1" customHeight="1">
      <c r="A74" s="31"/>
      <c r="B74" s="1059" t="s">
        <v>6035</v>
      </c>
      <c r="C74" s="1038" t="s">
        <v>5689</v>
      </c>
      <c r="D74" s="1039" t="s">
        <v>6564</v>
      </c>
      <c r="E74" s="1039">
        <v>45600</v>
      </c>
      <c r="F74" s="1132"/>
      <c r="G74" s="1039">
        <f t="shared" si="35"/>
        <v>45607</v>
      </c>
      <c r="H74" s="1039">
        <f t="shared" si="36"/>
        <v>45610</v>
      </c>
      <c r="I74" s="1039">
        <f t="shared" si="37"/>
        <v>45637</v>
      </c>
      <c r="J74" s="1078"/>
      <c r="K74"/>
      <c r="L74" s="1882">
        <f>L73+7</f>
        <v>45597</v>
      </c>
      <c r="M74" s="1882">
        <f t="shared" ref="L74:M78" si="38">M73+7</f>
        <v>45600</v>
      </c>
    </row>
    <row r="75" spans="1:13" s="23" customFormat="1" ht="16.149999999999999" hidden="1" customHeight="1">
      <c r="A75" s="31"/>
      <c r="B75" s="1059" t="s">
        <v>6037</v>
      </c>
      <c r="C75" s="1038" t="s">
        <v>6515</v>
      </c>
      <c r="D75" s="1039" t="s">
        <v>6565</v>
      </c>
      <c r="E75" s="1039">
        <v>45610</v>
      </c>
      <c r="F75" s="1132"/>
      <c r="G75" s="1039">
        <f t="shared" si="35"/>
        <v>45617</v>
      </c>
      <c r="H75" s="1039">
        <f t="shared" si="36"/>
        <v>45620</v>
      </c>
      <c r="I75" s="1039">
        <f t="shared" si="37"/>
        <v>45647</v>
      </c>
      <c r="J75" s="1078"/>
      <c r="K75"/>
      <c r="L75" s="1882">
        <f t="shared" si="38"/>
        <v>45604</v>
      </c>
      <c r="M75" s="1882">
        <f t="shared" si="38"/>
        <v>45607</v>
      </c>
    </row>
    <row r="76" spans="1:13" s="23" customFormat="1" ht="16.149999999999999" hidden="1" customHeight="1">
      <c r="A76" s="31"/>
      <c r="B76" s="1059" t="s">
        <v>6040</v>
      </c>
      <c r="C76" s="1038" t="s">
        <v>3174</v>
      </c>
      <c r="D76" s="1039" t="s">
        <v>6566</v>
      </c>
      <c r="E76" s="1039">
        <v>45618</v>
      </c>
      <c r="F76" s="1132"/>
      <c r="G76" s="1039">
        <f t="shared" si="35"/>
        <v>45625</v>
      </c>
      <c r="H76" s="1039">
        <f t="shared" si="36"/>
        <v>45628</v>
      </c>
      <c r="I76" s="1039">
        <f t="shared" si="37"/>
        <v>45655</v>
      </c>
      <c r="J76" s="1078"/>
      <c r="K76"/>
      <c r="L76" s="1882">
        <f t="shared" si="38"/>
        <v>45611</v>
      </c>
      <c r="M76" s="1882">
        <f t="shared" si="38"/>
        <v>45614</v>
      </c>
    </row>
    <row r="77" spans="1:13" s="23" customFormat="1" ht="16.149999999999999" hidden="1" customHeight="1">
      <c r="A77" s="31"/>
      <c r="B77" s="1059" t="s">
        <v>6043</v>
      </c>
      <c r="C77" s="1038" t="s">
        <v>6522</v>
      </c>
      <c r="D77" s="1039" t="s">
        <v>6567</v>
      </c>
      <c r="E77" s="1039">
        <v>45628</v>
      </c>
      <c r="F77" s="1132"/>
      <c r="G77" s="1039">
        <f t="shared" si="35"/>
        <v>45635</v>
      </c>
      <c r="H77" s="1039">
        <f t="shared" si="36"/>
        <v>45638</v>
      </c>
      <c r="I77" s="1039">
        <f t="shared" si="37"/>
        <v>45665</v>
      </c>
      <c r="J77" s="1078"/>
      <c r="K77"/>
      <c r="L77" s="1882">
        <f t="shared" si="38"/>
        <v>45618</v>
      </c>
      <c r="M77" s="1882">
        <f t="shared" si="38"/>
        <v>45621</v>
      </c>
    </row>
    <row r="78" spans="1:13" s="23" customFormat="1" ht="16.149999999999999" hidden="1" customHeight="1">
      <c r="A78" s="31"/>
      <c r="B78" s="1059" t="s">
        <v>6568</v>
      </c>
      <c r="C78" s="1548" t="s">
        <v>1573</v>
      </c>
      <c r="D78" s="1216" t="s">
        <v>6569</v>
      </c>
      <c r="E78" s="1210">
        <v>45635</v>
      </c>
      <c r="F78" s="1170"/>
      <c r="G78" s="1169">
        <f t="shared" si="35"/>
        <v>45642</v>
      </c>
      <c r="H78" s="1169">
        <f t="shared" si="36"/>
        <v>45645</v>
      </c>
      <c r="I78" s="1169">
        <f t="shared" si="37"/>
        <v>45672</v>
      </c>
      <c r="J78" s="1078"/>
      <c r="K78"/>
      <c r="L78" s="1882">
        <f t="shared" si="38"/>
        <v>45625</v>
      </c>
      <c r="M78" s="1882">
        <f t="shared" ref="M78" si="39">M77+7</f>
        <v>45628</v>
      </c>
    </row>
    <row r="79" spans="1:13" s="23" customFormat="1" ht="16.149999999999999" hidden="1" customHeight="1">
      <c r="A79" s="31"/>
      <c r="B79" s="1059" t="s">
        <v>6570</v>
      </c>
      <c r="C79" s="1143" t="s">
        <v>2623</v>
      </c>
      <c r="D79" s="1215" t="s">
        <v>6571</v>
      </c>
      <c r="E79" s="1215">
        <v>45640</v>
      </c>
      <c r="F79" s="1216"/>
      <c r="G79" s="1215">
        <f t="shared" si="35"/>
        <v>45647</v>
      </c>
      <c r="H79" s="1215">
        <f t="shared" si="36"/>
        <v>45650</v>
      </c>
      <c r="I79" s="1215">
        <f t="shared" si="37"/>
        <v>45677</v>
      </c>
      <c r="J79" s="1078"/>
      <c r="K79"/>
      <c r="L79" s="1882">
        <f>L78+7</f>
        <v>45632</v>
      </c>
      <c r="M79" s="1882">
        <f t="shared" ref="M79" si="40">M78+7</f>
        <v>45635</v>
      </c>
    </row>
    <row r="80" spans="1:13" s="23" customFormat="1" ht="16.149999999999999" hidden="1" customHeight="1">
      <c r="A80" s="31"/>
      <c r="B80" s="1059" t="s">
        <v>6572</v>
      </c>
      <c r="C80" s="1143" t="s">
        <v>6527</v>
      </c>
      <c r="D80" s="1215" t="s">
        <v>6573</v>
      </c>
      <c r="E80" s="1215">
        <v>45647</v>
      </c>
      <c r="F80" s="1216"/>
      <c r="G80" s="1215">
        <f>E80+7</f>
        <v>45654</v>
      </c>
      <c r="H80" s="1215">
        <f>E80+10</f>
        <v>45657</v>
      </c>
      <c r="I80" s="1215">
        <f>E80+37</f>
        <v>45684</v>
      </c>
      <c r="J80" s="1078"/>
      <c r="K80"/>
      <c r="L80" s="1882">
        <f>L79+7</f>
        <v>45639</v>
      </c>
      <c r="M80" s="1882">
        <f t="shared" ref="M80" si="41">M79+7</f>
        <v>45642</v>
      </c>
    </row>
    <row r="81" spans="1:13" s="23" customFormat="1" ht="16.149999999999999" hidden="1" customHeight="1">
      <c r="A81" s="31"/>
      <c r="B81" s="1059" t="s">
        <v>6574</v>
      </c>
      <c r="C81" s="1143" t="s">
        <v>6575</v>
      </c>
      <c r="D81" s="1215" t="s">
        <v>6576</v>
      </c>
      <c r="E81" s="1215">
        <v>45653</v>
      </c>
      <c r="F81" s="1216"/>
      <c r="G81" s="1215">
        <f t="shared" ref="G81" si="42">E81+7</f>
        <v>45660</v>
      </c>
      <c r="H81" s="1215">
        <f t="shared" ref="H81" si="43">E81+10</f>
        <v>45663</v>
      </c>
      <c r="I81" s="1215">
        <f t="shared" ref="I81" si="44">E81+37</f>
        <v>45690</v>
      </c>
      <c r="J81" s="1078"/>
      <c r="K81"/>
      <c r="L81" s="1882">
        <f t="shared" ref="L81:M82" si="45">L80+7</f>
        <v>45646</v>
      </c>
      <c r="M81" s="1882">
        <f t="shared" si="45"/>
        <v>45649</v>
      </c>
    </row>
    <row r="82" spans="1:13" s="23" customFormat="1" ht="16.149999999999999" hidden="1" customHeight="1">
      <c r="A82" s="31"/>
      <c r="B82" s="1059" t="s">
        <v>5787</v>
      </c>
      <c r="C82" s="1548" t="s">
        <v>1573</v>
      </c>
      <c r="D82" s="1216" t="s">
        <v>6577</v>
      </c>
      <c r="E82" s="1210">
        <v>45653</v>
      </c>
      <c r="F82" s="1170"/>
      <c r="G82" s="1169">
        <f t="shared" si="27"/>
        <v>45660</v>
      </c>
      <c r="H82" s="1169">
        <f t="shared" si="28"/>
        <v>45663</v>
      </c>
      <c r="I82" s="1169">
        <f t="shared" si="29"/>
        <v>45690</v>
      </c>
      <c r="J82" s="1078"/>
      <c r="K82"/>
      <c r="L82" s="1882">
        <f t="shared" si="45"/>
        <v>45653</v>
      </c>
      <c r="M82" s="1882">
        <f t="shared" si="45"/>
        <v>45656</v>
      </c>
    </row>
    <row r="83" spans="1:13" s="23" customFormat="1" ht="16.149999999999999" hidden="1" customHeight="1">
      <c r="A83" s="31"/>
      <c r="B83" s="1059" t="s">
        <v>4508</v>
      </c>
      <c r="C83" s="1038" t="s">
        <v>6507</v>
      </c>
      <c r="D83" s="1039" t="s">
        <v>6578</v>
      </c>
      <c r="E83" s="1039">
        <v>45303</v>
      </c>
      <c r="F83" s="1132"/>
      <c r="G83" s="1039">
        <f>E83+7</f>
        <v>45310</v>
      </c>
      <c r="H83" s="1039">
        <f>E83+10</f>
        <v>45313</v>
      </c>
      <c r="I83" s="1039">
        <f>E83+37</f>
        <v>45340</v>
      </c>
      <c r="J83" s="1078"/>
      <c r="K83"/>
      <c r="L83" s="1882">
        <f>L82+7</f>
        <v>45660</v>
      </c>
      <c r="M83" s="1882">
        <f>M82+7</f>
        <v>45663</v>
      </c>
    </row>
    <row r="84" spans="1:13" s="23" customFormat="1" ht="16.149999999999999" hidden="1" customHeight="1">
      <c r="A84" s="31"/>
      <c r="B84" s="1059" t="s">
        <v>4512</v>
      </c>
      <c r="C84" s="1038" t="s">
        <v>6579</v>
      </c>
      <c r="D84" s="1039" t="s">
        <v>6580</v>
      </c>
      <c r="E84" s="1039">
        <v>45312</v>
      </c>
      <c r="F84" s="1132"/>
      <c r="G84" s="1210" t="s">
        <v>1581</v>
      </c>
      <c r="H84" s="1039">
        <f>E84+10</f>
        <v>45322</v>
      </c>
      <c r="I84" s="1039">
        <f>E84+37</f>
        <v>45349</v>
      </c>
      <c r="J84" s="1078"/>
      <c r="K84"/>
      <c r="L84" s="1882">
        <f>L83+7</f>
        <v>45667</v>
      </c>
      <c r="M84" s="1882">
        <f>M82+7</f>
        <v>45663</v>
      </c>
    </row>
    <row r="85" spans="1:13" s="23" customFormat="1" ht="16.149999999999999" hidden="1" customHeight="1">
      <c r="A85" s="31"/>
      <c r="B85" s="1059" t="s">
        <v>4516</v>
      </c>
      <c r="C85" s="1038" t="s">
        <v>6492</v>
      </c>
      <c r="D85" s="1039" t="s">
        <v>6581</v>
      </c>
      <c r="E85" s="1039">
        <v>45317</v>
      </c>
      <c r="F85" s="1132"/>
      <c r="G85" s="1039">
        <f t="shared" ref="G85:G94" si="46">E85+7</f>
        <v>45324</v>
      </c>
      <c r="H85" s="1039">
        <f t="shared" ref="H85:H94" si="47">E85+10</f>
        <v>45327</v>
      </c>
      <c r="I85" s="1039">
        <f t="shared" ref="I85:I94" si="48">E85+37</f>
        <v>45354</v>
      </c>
      <c r="J85" s="1078"/>
      <c r="K85"/>
      <c r="L85" s="1882">
        <f t="shared" ref="L85:L95" si="49">L84+7</f>
        <v>45674</v>
      </c>
      <c r="M85" s="1882">
        <f t="shared" ref="M85:M91" si="50">M76+7</f>
        <v>45621</v>
      </c>
    </row>
    <row r="86" spans="1:13" s="23" customFormat="1" ht="16.149999999999999" hidden="1" customHeight="1">
      <c r="A86" s="31"/>
      <c r="B86" s="1059" t="s">
        <v>4293</v>
      </c>
      <c r="C86" s="2090" t="s">
        <v>6582</v>
      </c>
      <c r="D86" s="1039" t="s">
        <v>6583</v>
      </c>
      <c r="E86" s="1169">
        <v>45315</v>
      </c>
      <c r="F86" s="1170"/>
      <c r="G86" s="1169">
        <f t="shared" si="46"/>
        <v>45322</v>
      </c>
      <c r="H86" s="1169">
        <f t="shared" si="47"/>
        <v>45325</v>
      </c>
      <c r="I86" s="1169">
        <f t="shared" si="48"/>
        <v>45352</v>
      </c>
      <c r="J86" s="1078"/>
      <c r="K86"/>
      <c r="L86" s="1882">
        <f t="shared" si="49"/>
        <v>45681</v>
      </c>
      <c r="M86" s="1882">
        <f t="shared" si="50"/>
        <v>45628</v>
      </c>
    </row>
    <row r="87" spans="1:13" s="23" customFormat="1" ht="16.149999999999999" hidden="1" customHeight="1">
      <c r="A87" s="31"/>
      <c r="B87" s="1059" t="s">
        <v>4298</v>
      </c>
      <c r="C87" s="1038" t="s">
        <v>6537</v>
      </c>
      <c r="D87" s="1039" t="s">
        <v>6584</v>
      </c>
      <c r="E87" s="1039">
        <v>45329</v>
      </c>
      <c r="F87" s="1132"/>
      <c r="G87" s="1039">
        <f t="shared" si="46"/>
        <v>45336</v>
      </c>
      <c r="H87" s="1039">
        <f t="shared" si="47"/>
        <v>45339</v>
      </c>
      <c r="I87" s="1039">
        <f t="shared" si="48"/>
        <v>45366</v>
      </c>
      <c r="J87" s="1078"/>
      <c r="K87"/>
      <c r="L87" s="1882">
        <f t="shared" si="49"/>
        <v>45688</v>
      </c>
      <c r="M87" s="1882">
        <f t="shared" si="50"/>
        <v>45635</v>
      </c>
    </row>
    <row r="88" spans="1:13" s="23" customFormat="1" ht="16.149999999999999" hidden="1" customHeight="1">
      <c r="A88" s="31"/>
      <c r="B88" s="1059" t="s">
        <v>4303</v>
      </c>
      <c r="C88" s="1143" t="s">
        <v>6498</v>
      </c>
      <c r="D88" s="1215" t="s">
        <v>6585</v>
      </c>
      <c r="E88" s="1215">
        <v>45329</v>
      </c>
      <c r="F88" s="1216"/>
      <c r="G88" s="1215">
        <f t="shared" si="46"/>
        <v>45336</v>
      </c>
      <c r="H88" s="1215">
        <f t="shared" si="47"/>
        <v>45339</v>
      </c>
      <c r="I88" s="1215">
        <f t="shared" si="48"/>
        <v>45366</v>
      </c>
      <c r="J88" s="1078"/>
      <c r="K88"/>
      <c r="L88" s="1882">
        <f t="shared" si="49"/>
        <v>45695</v>
      </c>
      <c r="M88" s="1882">
        <f t="shared" si="50"/>
        <v>45642</v>
      </c>
    </row>
    <row r="89" spans="1:13" s="23" customFormat="1" ht="16.149999999999999" hidden="1" customHeight="1">
      <c r="A89" s="31"/>
      <c r="B89" s="1059" t="s">
        <v>4308</v>
      </c>
      <c r="C89" s="1143" t="s">
        <v>6560</v>
      </c>
      <c r="D89" s="1215" t="s">
        <v>6586</v>
      </c>
      <c r="E89" s="1215">
        <v>45336</v>
      </c>
      <c r="F89" s="1216"/>
      <c r="G89" s="1215">
        <f t="shared" si="46"/>
        <v>45343</v>
      </c>
      <c r="H89" s="1215">
        <f t="shared" si="47"/>
        <v>45346</v>
      </c>
      <c r="I89" s="1215">
        <f t="shared" si="48"/>
        <v>45373</v>
      </c>
      <c r="J89" s="1078"/>
      <c r="K89"/>
      <c r="L89" s="1882">
        <f t="shared" si="49"/>
        <v>45702</v>
      </c>
      <c r="M89" s="1882">
        <f t="shared" si="50"/>
        <v>45649</v>
      </c>
    </row>
    <row r="90" spans="1:13" s="23" customFormat="1" ht="16.149999999999999" hidden="1" customHeight="1">
      <c r="A90" s="31"/>
      <c r="B90" s="1059" t="s">
        <v>4191</v>
      </c>
      <c r="C90" s="1143" t="s">
        <v>2658</v>
      </c>
      <c r="D90" s="1215" t="s">
        <v>6587</v>
      </c>
      <c r="E90" s="1215">
        <v>45343</v>
      </c>
      <c r="F90" s="1216"/>
      <c r="G90" s="1215">
        <f t="shared" si="46"/>
        <v>45350</v>
      </c>
      <c r="H90" s="1215">
        <f t="shared" si="47"/>
        <v>45353</v>
      </c>
      <c r="I90" s="1215">
        <f t="shared" si="48"/>
        <v>45380</v>
      </c>
      <c r="J90" s="1078"/>
      <c r="K90"/>
      <c r="L90" s="1882">
        <f t="shared" si="49"/>
        <v>45709</v>
      </c>
      <c r="M90" s="1882">
        <f t="shared" si="50"/>
        <v>45656</v>
      </c>
    </row>
    <row r="91" spans="1:13" s="23" customFormat="1" ht="16.149999999999999" hidden="1" customHeight="1">
      <c r="A91" s="31"/>
      <c r="B91" s="1059" t="s">
        <v>4193</v>
      </c>
      <c r="C91" s="1143" t="s">
        <v>6487</v>
      </c>
      <c r="D91" s="1215" t="s">
        <v>6588</v>
      </c>
      <c r="E91" s="1215">
        <v>45350</v>
      </c>
      <c r="F91" s="1216"/>
      <c r="G91" s="1215">
        <f t="shared" si="46"/>
        <v>45357</v>
      </c>
      <c r="H91" s="1215">
        <f t="shared" si="47"/>
        <v>45360</v>
      </c>
      <c r="I91" s="1215">
        <f t="shared" si="48"/>
        <v>45387</v>
      </c>
      <c r="J91" s="1078"/>
      <c r="K91"/>
      <c r="L91" s="1882">
        <f t="shared" si="49"/>
        <v>45716</v>
      </c>
      <c r="M91" s="1882">
        <f t="shared" si="50"/>
        <v>45663</v>
      </c>
    </row>
    <row r="92" spans="1:13" s="23" customFormat="1" ht="16.149999999999999" hidden="1" customHeight="1">
      <c r="A92" s="31"/>
      <c r="B92" s="1059" t="s">
        <v>4196</v>
      </c>
      <c r="C92" s="1038" t="s">
        <v>5689</v>
      </c>
      <c r="D92" s="1039" t="s">
        <v>6589</v>
      </c>
      <c r="E92" s="1039">
        <v>45358</v>
      </c>
      <c r="F92" s="1132"/>
      <c r="G92" s="1039">
        <f t="shared" si="46"/>
        <v>45365</v>
      </c>
      <c r="H92" s="1039">
        <f t="shared" si="47"/>
        <v>45368</v>
      </c>
      <c r="I92" s="1039">
        <f t="shared" si="48"/>
        <v>45395</v>
      </c>
      <c r="J92" s="1078"/>
      <c r="K92"/>
      <c r="L92" s="1882">
        <f t="shared" si="49"/>
        <v>45723</v>
      </c>
      <c r="M92" s="1882">
        <f t="shared" ref="M92:M94" si="51">M80+7</f>
        <v>45649</v>
      </c>
    </row>
    <row r="93" spans="1:13" s="23" customFormat="1" ht="16.149999999999999" hidden="1" customHeight="1">
      <c r="A93" s="31"/>
      <c r="B93" s="1059" t="s">
        <v>4197</v>
      </c>
      <c r="C93" s="1038" t="s">
        <v>6515</v>
      </c>
      <c r="D93" s="1039" t="s">
        <v>6590</v>
      </c>
      <c r="E93" s="1039">
        <v>45365</v>
      </c>
      <c r="F93" s="1132"/>
      <c r="G93" s="1039">
        <f t="shared" si="46"/>
        <v>45372</v>
      </c>
      <c r="H93" s="1039">
        <f t="shared" si="47"/>
        <v>45375</v>
      </c>
      <c r="I93" s="1039">
        <f t="shared" si="48"/>
        <v>45402</v>
      </c>
      <c r="J93" s="1078"/>
      <c r="K93"/>
      <c r="L93" s="1882">
        <f t="shared" si="49"/>
        <v>45730</v>
      </c>
      <c r="M93" s="1882">
        <f t="shared" si="51"/>
        <v>45656</v>
      </c>
    </row>
    <row r="94" spans="1:13" s="23" customFormat="1" ht="16.149999999999999" hidden="1" customHeight="1">
      <c r="A94" s="31"/>
      <c r="B94" s="1059" t="s">
        <v>4198</v>
      </c>
      <c r="C94" s="1571" t="s">
        <v>1573</v>
      </c>
      <c r="D94" s="1132" t="s">
        <v>6591</v>
      </c>
      <c r="E94" s="1210">
        <v>45372</v>
      </c>
      <c r="F94" s="1170"/>
      <c r="G94" s="1169">
        <f t="shared" si="46"/>
        <v>45379</v>
      </c>
      <c r="H94" s="1169">
        <f t="shared" si="47"/>
        <v>45382</v>
      </c>
      <c r="I94" s="1169">
        <f t="shared" si="48"/>
        <v>45409</v>
      </c>
      <c r="J94" s="1078"/>
      <c r="K94"/>
      <c r="L94" s="1882">
        <f t="shared" si="49"/>
        <v>45737</v>
      </c>
      <c r="M94" s="1882">
        <f t="shared" si="51"/>
        <v>45663</v>
      </c>
    </row>
    <row r="95" spans="1:13" s="23" customFormat="1" ht="16.149999999999999" hidden="1" customHeight="1">
      <c r="A95" s="31"/>
      <c r="B95" s="1059" t="s">
        <v>4200</v>
      </c>
      <c r="C95" s="1038" t="s">
        <v>3174</v>
      </c>
      <c r="D95" s="1039" t="s">
        <v>6592</v>
      </c>
      <c r="E95" s="1039">
        <v>45379</v>
      </c>
      <c r="F95" s="1132"/>
      <c r="G95" s="1039">
        <f>E95+7</f>
        <v>45386</v>
      </c>
      <c r="H95" s="1039">
        <f>E95+10</f>
        <v>45389</v>
      </c>
      <c r="I95" s="1039">
        <f>E95+37</f>
        <v>45416</v>
      </c>
      <c r="J95" s="1078"/>
      <c r="K95"/>
      <c r="L95" s="1882">
        <f t="shared" si="49"/>
        <v>45744</v>
      </c>
      <c r="M95" s="1882">
        <f>M83+7</f>
        <v>45670</v>
      </c>
    </row>
    <row r="96" spans="1:13" s="23" customFormat="1" ht="16.149999999999999" hidden="1" customHeight="1">
      <c r="A96" s="31"/>
      <c r="B96" s="1059"/>
      <c r="C96" s="1034"/>
      <c r="D96" s="1035"/>
      <c r="E96" s="1035"/>
      <c r="F96" s="809"/>
      <c r="G96" s="1035"/>
      <c r="H96" s="1035"/>
      <c r="I96" s="1035"/>
      <c r="J96" s="1078"/>
      <c r="K96"/>
      <c r="L96" s="1882"/>
      <c r="M96" s="1882"/>
    </row>
    <row r="97" spans="1:14" s="23" customFormat="1" ht="28.5" hidden="1" customHeight="1">
      <c r="A97" s="31"/>
      <c r="B97" s="100"/>
      <c r="C97" s="488" t="s">
        <v>6476</v>
      </c>
      <c r="D97" s="489"/>
      <c r="E97" s="296" t="s">
        <v>100</v>
      </c>
      <c r="F97" s="490" t="s">
        <v>194</v>
      </c>
      <c r="G97" s="2519" t="s">
        <v>578</v>
      </c>
      <c r="H97" s="1077" t="s">
        <v>194</v>
      </c>
      <c r="I97" s="296" t="s">
        <v>855</v>
      </c>
      <c r="J97" s="1078"/>
      <c r="K97"/>
      <c r="L97" s="846"/>
      <c r="M97" s="846"/>
    </row>
    <row r="98" spans="1:14" s="23" customFormat="1" ht="19.5" hidden="1" customHeight="1" thickBot="1">
      <c r="A98" s="31"/>
      <c r="B98" s="100"/>
      <c r="C98" s="491" t="s">
        <v>4189</v>
      </c>
      <c r="D98" s="492" t="s">
        <v>4505</v>
      </c>
      <c r="E98" s="1079"/>
      <c r="F98" s="1080" t="s">
        <v>4544</v>
      </c>
      <c r="G98" s="1080" t="s">
        <v>4544</v>
      </c>
      <c r="H98" s="1081" t="s">
        <v>4912</v>
      </c>
      <c r="I98" s="1082" t="s">
        <v>3596</v>
      </c>
      <c r="J98" s="1083"/>
      <c r="K98" s="846" t="s">
        <v>6593</v>
      </c>
      <c r="L98" s="846" t="s">
        <v>6594</v>
      </c>
    </row>
    <row r="99" spans="1:14" ht="15.75" hidden="1" thickTop="1">
      <c r="B99" s="1059" t="s">
        <v>6595</v>
      </c>
      <c r="C99" s="1143" t="s">
        <v>6596</v>
      </c>
      <c r="D99" s="1215" t="s">
        <v>6597</v>
      </c>
      <c r="E99" s="1215">
        <v>45804</v>
      </c>
      <c r="F99" s="1216"/>
      <c r="G99" s="1215">
        <f t="shared" ref="G99:G109" si="52">E99+6</f>
        <v>45810</v>
      </c>
      <c r="H99" s="1215">
        <f t="shared" ref="H99:H109" si="53">E99+10</f>
        <v>45814</v>
      </c>
      <c r="I99" s="1215">
        <f t="shared" ref="I99:I109" si="54">E99+37</f>
        <v>45841</v>
      </c>
      <c r="J99" s="1078"/>
      <c r="K99" s="1882">
        <v>45793</v>
      </c>
      <c r="L99" s="1882">
        <v>45796</v>
      </c>
      <c r="N99"/>
    </row>
    <row r="100" spans="1:14" ht="15.75" hidden="1">
      <c r="B100" s="1059" t="s">
        <v>6598</v>
      </c>
      <c r="C100" s="1548" t="s">
        <v>1573</v>
      </c>
      <c r="D100" s="1216" t="s">
        <v>6599</v>
      </c>
      <c r="E100" s="1169">
        <v>45804</v>
      </c>
      <c r="F100" s="1170"/>
      <c r="G100" s="1169">
        <f t="shared" si="52"/>
        <v>45810</v>
      </c>
      <c r="H100" s="1169">
        <f t="shared" si="53"/>
        <v>45814</v>
      </c>
      <c r="I100" s="1169">
        <f t="shared" si="54"/>
        <v>45841</v>
      </c>
      <c r="K100" s="1882">
        <f t="shared" ref="K100:K115" si="55">K99+7</f>
        <v>45800</v>
      </c>
      <c r="L100" s="1882">
        <f t="shared" ref="L100:L115" si="56">L99+7</f>
        <v>45803</v>
      </c>
    </row>
    <row r="101" spans="1:14" hidden="1">
      <c r="B101" s="1059" t="s">
        <v>6119</v>
      </c>
      <c r="C101" s="1038" t="s">
        <v>6492</v>
      </c>
      <c r="D101" s="1039" t="s">
        <v>6600</v>
      </c>
      <c r="E101" s="1039">
        <v>45817</v>
      </c>
      <c r="F101" s="1132"/>
      <c r="G101" s="1039">
        <f t="shared" si="52"/>
        <v>45823</v>
      </c>
      <c r="H101" s="1039">
        <f t="shared" si="53"/>
        <v>45827</v>
      </c>
      <c r="I101" s="1039">
        <f t="shared" si="54"/>
        <v>45854</v>
      </c>
      <c r="K101" s="1882">
        <f t="shared" si="55"/>
        <v>45807</v>
      </c>
      <c r="L101" s="1882">
        <f t="shared" si="56"/>
        <v>45810</v>
      </c>
    </row>
    <row r="102" spans="1:14" hidden="1">
      <c r="B102" s="1059" t="s">
        <v>6122</v>
      </c>
      <c r="C102" s="1038" t="s">
        <v>6490</v>
      </c>
      <c r="D102" s="1039" t="s">
        <v>6601</v>
      </c>
      <c r="E102" s="1039">
        <v>45827</v>
      </c>
      <c r="F102" s="1132"/>
      <c r="G102" s="1210" t="s">
        <v>1581</v>
      </c>
      <c r="H102" s="1039">
        <f t="shared" si="53"/>
        <v>45837</v>
      </c>
      <c r="I102" s="1039">
        <f t="shared" si="54"/>
        <v>45864</v>
      </c>
      <c r="K102" s="1882">
        <f t="shared" si="55"/>
        <v>45814</v>
      </c>
      <c r="L102" s="1882">
        <f t="shared" si="56"/>
        <v>45817</v>
      </c>
    </row>
    <row r="103" spans="1:14" hidden="1">
      <c r="B103" s="1059" t="s">
        <v>3625</v>
      </c>
      <c r="C103" s="1038" t="s">
        <v>6537</v>
      </c>
      <c r="D103" s="1039" t="s">
        <v>6602</v>
      </c>
      <c r="E103" s="1039">
        <v>45828</v>
      </c>
      <c r="F103" s="1132"/>
      <c r="G103" s="1039">
        <f t="shared" si="52"/>
        <v>45834</v>
      </c>
      <c r="H103" s="1039">
        <f t="shared" si="53"/>
        <v>45838</v>
      </c>
      <c r="I103" s="1039">
        <f t="shared" si="54"/>
        <v>45865</v>
      </c>
      <c r="K103" s="1882">
        <f t="shared" si="55"/>
        <v>45821</v>
      </c>
      <c r="L103" s="1882">
        <f t="shared" si="56"/>
        <v>45824</v>
      </c>
    </row>
    <row r="104" spans="1:14" hidden="1">
      <c r="B104" s="1059" t="s">
        <v>3627</v>
      </c>
      <c r="C104" s="1038" t="s">
        <v>6498</v>
      </c>
      <c r="D104" s="1039" t="s">
        <v>6603</v>
      </c>
      <c r="E104" s="1039">
        <v>45843</v>
      </c>
      <c r="F104" s="1132"/>
      <c r="G104" s="1039">
        <f t="shared" si="52"/>
        <v>45849</v>
      </c>
      <c r="H104" s="1039">
        <f t="shared" si="53"/>
        <v>45853</v>
      </c>
      <c r="I104" s="1039">
        <f t="shared" si="54"/>
        <v>45880</v>
      </c>
      <c r="K104" s="1882">
        <f t="shared" si="55"/>
        <v>45828</v>
      </c>
      <c r="L104" s="1882">
        <f t="shared" si="56"/>
        <v>45831</v>
      </c>
    </row>
    <row r="105" spans="1:14" hidden="1">
      <c r="B105" s="1059" t="s">
        <v>3629</v>
      </c>
      <c r="C105" s="1038" t="s">
        <v>6560</v>
      </c>
      <c r="D105" s="1039" t="s">
        <v>6604</v>
      </c>
      <c r="E105" s="1039">
        <v>45847</v>
      </c>
      <c r="F105" s="1132"/>
      <c r="G105" s="1169">
        <f>E105+6</f>
        <v>45853</v>
      </c>
      <c r="H105" s="1039">
        <f t="shared" si="53"/>
        <v>45857</v>
      </c>
      <c r="I105" s="1039">
        <f t="shared" si="54"/>
        <v>45884</v>
      </c>
      <c r="K105" s="1882">
        <f t="shared" si="55"/>
        <v>45835</v>
      </c>
      <c r="L105" s="1882">
        <f t="shared" si="56"/>
        <v>45838</v>
      </c>
    </row>
    <row r="106" spans="1:14" hidden="1">
      <c r="B106" s="1059" t="s">
        <v>4228</v>
      </c>
      <c r="C106" s="857" t="s">
        <v>6605</v>
      </c>
      <c r="D106" s="1215" t="s">
        <v>6606</v>
      </c>
      <c r="E106" s="1169">
        <v>45804</v>
      </c>
      <c r="F106" s="1170"/>
      <c r="G106" s="1169">
        <f t="shared" ref="G106" si="57">E106+6</f>
        <v>45810</v>
      </c>
      <c r="H106" s="1169">
        <f t="shared" ref="H106" si="58">E106+10</f>
        <v>45814</v>
      </c>
      <c r="I106" s="1169">
        <f t="shared" ref="I106" si="59">E106+37</f>
        <v>45841</v>
      </c>
      <c r="K106" s="1882">
        <f t="shared" si="55"/>
        <v>45842</v>
      </c>
      <c r="L106" s="1882">
        <f t="shared" si="56"/>
        <v>45845</v>
      </c>
    </row>
    <row r="107" spans="1:14" hidden="1">
      <c r="B107" s="1059" t="s">
        <v>3633</v>
      </c>
      <c r="C107" s="857" t="s">
        <v>6487</v>
      </c>
      <c r="D107" s="1039" t="s">
        <v>6607</v>
      </c>
      <c r="E107" s="1039">
        <v>45861</v>
      </c>
      <c r="F107" s="1132"/>
      <c r="G107" s="1039">
        <f t="shared" si="52"/>
        <v>45867</v>
      </c>
      <c r="H107" s="1039">
        <f t="shared" si="53"/>
        <v>45871</v>
      </c>
      <c r="I107" s="1039">
        <f t="shared" si="54"/>
        <v>45898</v>
      </c>
      <c r="K107" s="1882">
        <f t="shared" si="55"/>
        <v>45849</v>
      </c>
      <c r="L107" s="1882">
        <f t="shared" si="56"/>
        <v>45852</v>
      </c>
    </row>
    <row r="108" spans="1:14" hidden="1">
      <c r="B108" s="1059" t="s">
        <v>3637</v>
      </c>
      <c r="C108" s="857" t="s">
        <v>3721</v>
      </c>
      <c r="D108" s="1039" t="s">
        <v>6608</v>
      </c>
      <c r="E108" s="1039">
        <v>45873</v>
      </c>
      <c r="F108" s="1132"/>
      <c r="G108" s="1039">
        <f t="shared" si="52"/>
        <v>45879</v>
      </c>
      <c r="H108" s="1039">
        <f t="shared" si="53"/>
        <v>45883</v>
      </c>
      <c r="I108" s="1039">
        <f t="shared" si="54"/>
        <v>45910</v>
      </c>
      <c r="K108" s="1882">
        <f t="shared" si="55"/>
        <v>45856</v>
      </c>
      <c r="L108" s="1882">
        <f t="shared" si="56"/>
        <v>45859</v>
      </c>
    </row>
    <row r="109" spans="1:14" hidden="1">
      <c r="B109" s="1059" t="s">
        <v>3639</v>
      </c>
      <c r="C109" s="857" t="s">
        <v>6515</v>
      </c>
      <c r="D109" s="1039" t="s">
        <v>6609</v>
      </c>
      <c r="E109" s="1039">
        <v>45884</v>
      </c>
      <c r="F109" s="1132"/>
      <c r="G109" s="1039">
        <f t="shared" si="52"/>
        <v>45890</v>
      </c>
      <c r="H109" s="1039">
        <f t="shared" si="53"/>
        <v>45894</v>
      </c>
      <c r="I109" s="1039">
        <f t="shared" si="54"/>
        <v>45921</v>
      </c>
      <c r="K109" s="1882">
        <f t="shared" si="55"/>
        <v>45863</v>
      </c>
      <c r="L109" s="1882">
        <f t="shared" si="56"/>
        <v>45866</v>
      </c>
    </row>
    <row r="110" spans="1:14" hidden="1">
      <c r="B110" s="1059" t="s">
        <v>3641</v>
      </c>
      <c r="C110" s="857" t="s">
        <v>3174</v>
      </c>
      <c r="D110" s="1039" t="s">
        <v>6610</v>
      </c>
      <c r="E110" s="1039">
        <v>45886</v>
      </c>
      <c r="F110" s="1132"/>
      <c r="G110" s="1039">
        <f t="shared" ref="G110:G115" si="60">E110+6</f>
        <v>45892</v>
      </c>
      <c r="H110" s="1039">
        <f t="shared" ref="H110:H115" si="61">E110+10</f>
        <v>45896</v>
      </c>
      <c r="I110" s="1039">
        <f t="shared" ref="I110:I115" si="62">E110+37</f>
        <v>45923</v>
      </c>
      <c r="K110" s="1882">
        <f t="shared" si="55"/>
        <v>45870</v>
      </c>
      <c r="L110" s="1882">
        <f t="shared" si="56"/>
        <v>45873</v>
      </c>
    </row>
    <row r="111" spans="1:14" hidden="1">
      <c r="B111" s="1059" t="s">
        <v>3643</v>
      </c>
      <c r="C111" s="1166" t="s">
        <v>1573</v>
      </c>
      <c r="D111" s="1039" t="s">
        <v>6611</v>
      </c>
      <c r="E111" s="1169">
        <v>45877</v>
      </c>
      <c r="F111" s="1170"/>
      <c r="G111" s="1169"/>
      <c r="H111" s="1169"/>
      <c r="I111" s="1169"/>
      <c r="K111" s="1882">
        <f t="shared" si="55"/>
        <v>45877</v>
      </c>
      <c r="L111" s="1882">
        <f t="shared" si="56"/>
        <v>45880</v>
      </c>
    </row>
    <row r="112" spans="1:14" hidden="1">
      <c r="B112" s="1059" t="s">
        <v>3645</v>
      </c>
      <c r="C112" s="857" t="s">
        <v>6612</v>
      </c>
      <c r="D112" s="2777" t="s">
        <v>6613</v>
      </c>
      <c r="E112" s="1039">
        <v>45894</v>
      </c>
      <c r="F112" s="1132"/>
      <c r="G112" s="1039">
        <f>E112+6</f>
        <v>45900</v>
      </c>
      <c r="H112" s="1039">
        <f>E112+10</f>
        <v>45904</v>
      </c>
      <c r="I112" s="1039">
        <f>E112+37</f>
        <v>45931</v>
      </c>
      <c r="K112" s="1882">
        <f t="shared" si="55"/>
        <v>45884</v>
      </c>
      <c r="L112" s="1882">
        <f t="shared" si="56"/>
        <v>45887</v>
      </c>
    </row>
    <row r="113" spans="2:12" hidden="1">
      <c r="B113" s="1059" t="s">
        <v>3647</v>
      </c>
      <c r="C113" s="857" t="s">
        <v>6614</v>
      </c>
      <c r="D113" s="1039" t="s">
        <v>6615</v>
      </c>
      <c r="E113" s="1039">
        <v>45911</v>
      </c>
      <c r="F113" s="1132"/>
      <c r="G113" s="1039">
        <f>E113+6</f>
        <v>45917</v>
      </c>
      <c r="H113" s="1039">
        <f t="shared" si="61"/>
        <v>45921</v>
      </c>
      <c r="I113" s="1039">
        <f t="shared" si="62"/>
        <v>45948</v>
      </c>
      <c r="K113" s="1882">
        <f t="shared" si="55"/>
        <v>45891</v>
      </c>
      <c r="L113" s="1882">
        <f t="shared" si="56"/>
        <v>45894</v>
      </c>
    </row>
    <row r="114" spans="2:12" hidden="1">
      <c r="B114" s="1059" t="s">
        <v>3649</v>
      </c>
      <c r="C114" s="857" t="s">
        <v>2623</v>
      </c>
      <c r="D114" s="1039" t="s">
        <v>6616</v>
      </c>
      <c r="E114" s="1039">
        <v>45920</v>
      </c>
      <c r="F114" s="1132"/>
      <c r="G114" s="1132" t="s">
        <v>1581</v>
      </c>
      <c r="H114" s="1039">
        <f t="shared" ref="H114" si="63">E114+10</f>
        <v>45930</v>
      </c>
      <c r="I114" s="1039">
        <f t="shared" ref="I114" si="64">E114+37</f>
        <v>45957</v>
      </c>
      <c r="K114" s="1882">
        <f t="shared" si="55"/>
        <v>45898</v>
      </c>
      <c r="L114" s="1882">
        <f t="shared" si="56"/>
        <v>45901</v>
      </c>
    </row>
    <row r="115" spans="2:12" hidden="1">
      <c r="B115" s="1059" t="s">
        <v>3651</v>
      </c>
      <c r="C115" s="1166" t="s">
        <v>1573</v>
      </c>
      <c r="D115" s="1132" t="s">
        <v>6617</v>
      </c>
      <c r="E115" s="1169">
        <v>45924</v>
      </c>
      <c r="F115" s="1170"/>
      <c r="G115" s="1169">
        <f t="shared" si="60"/>
        <v>45930</v>
      </c>
      <c r="H115" s="1169">
        <f t="shared" si="61"/>
        <v>45934</v>
      </c>
      <c r="I115" s="1169">
        <f t="shared" si="62"/>
        <v>45961</v>
      </c>
      <c r="K115" s="1882">
        <f t="shared" si="55"/>
        <v>45905</v>
      </c>
      <c r="L115" s="1882">
        <f t="shared" si="56"/>
        <v>45908</v>
      </c>
    </row>
    <row r="116" spans="2:12" hidden="1">
      <c r="B116" s="1059" t="s">
        <v>3653</v>
      </c>
      <c r="C116" s="857" t="s">
        <v>6618</v>
      </c>
      <c r="D116" s="1039" t="s">
        <v>6619</v>
      </c>
      <c r="E116" s="1039">
        <v>45929</v>
      </c>
      <c r="F116" s="1132"/>
      <c r="G116" s="1039">
        <f>E116+6</f>
        <v>45935</v>
      </c>
      <c r="H116" s="1039">
        <f>E116+10</f>
        <v>45939</v>
      </c>
      <c r="I116" s="1039">
        <f>E116+37</f>
        <v>45966</v>
      </c>
      <c r="K116" s="1882">
        <f t="shared" ref="K116:L118" si="65">K115+7</f>
        <v>45912</v>
      </c>
      <c r="L116" s="1882">
        <f t="shared" si="65"/>
        <v>45915</v>
      </c>
    </row>
    <row r="117" spans="2:12" hidden="1">
      <c r="B117" s="1059" t="s">
        <v>3655</v>
      </c>
      <c r="C117" s="857" t="s">
        <v>6575</v>
      </c>
      <c r="D117" s="1039" t="s">
        <v>6620</v>
      </c>
      <c r="E117" s="1039">
        <v>45943</v>
      </c>
      <c r="F117" s="1132"/>
      <c r="G117" s="1039">
        <f>E117+6</f>
        <v>45949</v>
      </c>
      <c r="H117" s="1039">
        <f>E117+10</f>
        <v>45953</v>
      </c>
      <c r="I117" s="1039">
        <f>E117+37</f>
        <v>45980</v>
      </c>
      <c r="K117" s="1882">
        <f t="shared" si="65"/>
        <v>45919</v>
      </c>
      <c r="L117" s="1882">
        <f t="shared" si="65"/>
        <v>45922</v>
      </c>
    </row>
    <row r="118" spans="2:12" hidden="1">
      <c r="B118" s="1059" t="s">
        <v>3657</v>
      </c>
      <c r="C118" s="857" t="s">
        <v>6596</v>
      </c>
      <c r="D118" s="1039" t="s">
        <v>6621</v>
      </c>
      <c r="E118" s="1039">
        <v>45951</v>
      </c>
      <c r="F118" s="1132"/>
      <c r="G118" s="1039">
        <f>E118+6</f>
        <v>45957</v>
      </c>
      <c r="H118" s="1039">
        <f>E118+10</f>
        <v>45961</v>
      </c>
      <c r="I118" s="1039">
        <f>E118+37</f>
        <v>45988</v>
      </c>
      <c r="K118" s="1882">
        <f t="shared" si="65"/>
        <v>45926</v>
      </c>
      <c r="L118" s="1882">
        <f t="shared" si="65"/>
        <v>45929</v>
      </c>
    </row>
    <row r="119" spans="2:12" hidden="1">
      <c r="B119" s="1059" t="s">
        <v>4237</v>
      </c>
      <c r="C119" s="857" t="s">
        <v>6622</v>
      </c>
      <c r="D119" s="1039" t="s">
        <v>6623</v>
      </c>
      <c r="E119" s="1039">
        <v>45977</v>
      </c>
      <c r="F119" s="1132"/>
      <c r="G119" s="1039">
        <f t="shared" ref="G119:G122" si="66">E119+6</f>
        <v>45983</v>
      </c>
      <c r="H119" s="1039">
        <f t="shared" ref="H119:H122" si="67">E119+10</f>
        <v>45987</v>
      </c>
      <c r="I119" s="1039">
        <f t="shared" ref="I119:I122" si="68">E119+37</f>
        <v>46014</v>
      </c>
      <c r="K119" s="1882">
        <v>45970</v>
      </c>
      <c r="L119" s="1882">
        <v>45971</v>
      </c>
    </row>
    <row r="120" spans="2:12" hidden="1">
      <c r="B120" s="1059" t="s">
        <v>4238</v>
      </c>
      <c r="C120" s="1166" t="s">
        <v>1573</v>
      </c>
      <c r="D120" s="1039" t="s">
        <v>6624</v>
      </c>
      <c r="E120" s="1039">
        <v>46002</v>
      </c>
      <c r="F120" s="1132"/>
      <c r="G120" s="1169"/>
      <c r="H120" s="1169"/>
      <c r="I120" s="1169"/>
      <c r="K120" s="1882">
        <v>45975</v>
      </c>
      <c r="L120" s="1882">
        <v>45978</v>
      </c>
    </row>
    <row r="121" spans="2:12" hidden="1">
      <c r="B121" s="1059" t="s">
        <v>4239</v>
      </c>
      <c r="C121" s="857" t="s">
        <v>6487</v>
      </c>
      <c r="D121" s="1039" t="s">
        <v>6625</v>
      </c>
      <c r="E121" s="1039">
        <v>45997</v>
      </c>
      <c r="F121" s="1132"/>
      <c r="G121" s="1039">
        <f t="shared" si="66"/>
        <v>46003</v>
      </c>
      <c r="H121" s="1039">
        <f t="shared" si="67"/>
        <v>46007</v>
      </c>
      <c r="I121" s="1039">
        <f t="shared" si="68"/>
        <v>46034</v>
      </c>
      <c r="K121" s="1882">
        <v>45982</v>
      </c>
      <c r="L121" s="1882">
        <v>45985</v>
      </c>
    </row>
    <row r="122" spans="2:12" hidden="1">
      <c r="B122" s="1059" t="s">
        <v>4241</v>
      </c>
      <c r="C122" s="857" t="s">
        <v>3721</v>
      </c>
      <c r="D122" s="1039" t="s">
        <v>6626</v>
      </c>
      <c r="E122" s="1039">
        <v>46007</v>
      </c>
      <c r="F122" s="1132"/>
      <c r="G122" s="1039">
        <f t="shared" si="66"/>
        <v>46013</v>
      </c>
      <c r="H122" s="1039">
        <f t="shared" si="67"/>
        <v>46017</v>
      </c>
      <c r="I122" s="1039">
        <f t="shared" si="68"/>
        <v>46044</v>
      </c>
      <c r="K122" s="1882">
        <v>45989</v>
      </c>
      <c r="L122" s="1882">
        <v>45992</v>
      </c>
    </row>
    <row r="123" spans="2:12" hidden="1">
      <c r="B123" s="1059" t="s">
        <v>4243</v>
      </c>
      <c r="C123" s="2748" t="s">
        <v>6515</v>
      </c>
      <c r="D123" s="1039" t="s">
        <v>6627</v>
      </c>
      <c r="E123" s="1039">
        <v>46014</v>
      </c>
      <c r="F123" s="1132"/>
      <c r="G123" s="1039">
        <f t="shared" ref="G123" si="69">E123+6</f>
        <v>46020</v>
      </c>
      <c r="H123" s="1039">
        <f t="shared" ref="H123" si="70">E123+10</f>
        <v>46024</v>
      </c>
      <c r="I123" s="1039">
        <f t="shared" ref="I123" si="71">E123+37</f>
        <v>46051</v>
      </c>
      <c r="K123" s="1882">
        <v>45996</v>
      </c>
      <c r="L123" s="1882">
        <v>45999</v>
      </c>
    </row>
    <row r="124" spans="2:12" hidden="1">
      <c r="B124" s="1059" t="s">
        <v>5783</v>
      </c>
      <c r="C124" s="857" t="s">
        <v>3174</v>
      </c>
      <c r="D124" s="1039" t="s">
        <v>6628</v>
      </c>
      <c r="E124" s="1039">
        <v>46018</v>
      </c>
      <c r="F124" s="1132"/>
      <c r="G124" s="1039">
        <f>E124+6</f>
        <v>46024</v>
      </c>
      <c r="H124" s="1039">
        <f>E124+10</f>
        <v>46028</v>
      </c>
      <c r="I124" s="1039">
        <f>E124+37</f>
        <v>46055</v>
      </c>
      <c r="K124" s="1882">
        <v>46003</v>
      </c>
      <c r="L124" s="1882">
        <v>46006</v>
      </c>
    </row>
    <row r="125" spans="2:12" ht="13.5" hidden="1" thickTop="1">
      <c r="B125" s="1059" t="s">
        <v>5787</v>
      </c>
      <c r="C125" s="1166" t="s">
        <v>1573</v>
      </c>
      <c r="D125" s="1129" t="s">
        <v>6629</v>
      </c>
      <c r="E125" s="1129">
        <v>46010</v>
      </c>
      <c r="F125" s="3040"/>
      <c r="G125" s="3041"/>
      <c r="H125" s="3041"/>
      <c r="I125" s="3041"/>
      <c r="K125" s="1882">
        <v>46010</v>
      </c>
      <c r="L125" s="1882">
        <v>46013</v>
      </c>
    </row>
    <row r="126" spans="2:12" ht="13.5" hidden="1" thickTop="1">
      <c r="B126" s="1059" t="s">
        <v>4508</v>
      </c>
      <c r="C126" s="3018" t="s">
        <v>6612</v>
      </c>
      <c r="D126" s="3042" t="s">
        <v>6630</v>
      </c>
      <c r="E126" s="3042">
        <v>46031</v>
      </c>
      <c r="F126" s="3043"/>
      <c r="G126" s="3042">
        <f>E126+6</f>
        <v>46037</v>
      </c>
      <c r="H126" s="3042">
        <f>E126+10</f>
        <v>46041</v>
      </c>
      <c r="I126" s="3042">
        <f>E126+37</f>
        <v>46068</v>
      </c>
      <c r="K126" s="1882">
        <v>46017</v>
      </c>
      <c r="L126" s="1882">
        <v>46020</v>
      </c>
    </row>
    <row r="127" spans="2:12" hidden="1">
      <c r="B127" s="1059"/>
      <c r="C127" s="1172"/>
      <c r="D127" s="1035"/>
      <c r="E127" s="1035"/>
      <c r="F127" s="809"/>
      <c r="G127" s="1035"/>
      <c r="H127" s="1035"/>
      <c r="I127" s="1035"/>
      <c r="K127" s="1882"/>
      <c r="L127" s="1882"/>
    </row>
    <row r="128" spans="2:12" hidden="1">
      <c r="B128" s="1059"/>
      <c r="C128" s="1172"/>
      <c r="D128" s="1035"/>
      <c r="E128" s="1035"/>
      <c r="F128" s="809"/>
      <c r="G128" s="1035"/>
      <c r="H128" s="1035"/>
      <c r="I128" s="1035"/>
      <c r="K128" s="1882"/>
      <c r="L128" s="1882"/>
    </row>
    <row r="129" spans="2:12" ht="28.5" hidden="1">
      <c r="B129" s="1059"/>
      <c r="C129" s="488" t="s">
        <v>6631</v>
      </c>
      <c r="D129" s="489"/>
      <c r="E129" s="296" t="s">
        <v>100</v>
      </c>
      <c r="F129" s="490" t="s">
        <v>194</v>
      </c>
      <c r="G129" s="2519" t="s">
        <v>578</v>
      </c>
      <c r="H129" s="490" t="s">
        <v>194</v>
      </c>
      <c r="I129" s="296" t="s">
        <v>855</v>
      </c>
      <c r="K129" s="3019"/>
      <c r="L129" s="1882"/>
    </row>
    <row r="130" spans="2:12" ht="15" hidden="1" thickBot="1">
      <c r="B130" s="1059"/>
      <c r="C130" s="491" t="s">
        <v>4189</v>
      </c>
      <c r="D130" s="492" t="s">
        <v>4505</v>
      </c>
      <c r="E130" s="1079"/>
      <c r="F130" s="1080" t="s">
        <v>4544</v>
      </c>
      <c r="G130" s="1080" t="s">
        <v>4456</v>
      </c>
      <c r="H130" s="1081" t="s">
        <v>4506</v>
      </c>
      <c r="I130" s="1082" t="s">
        <v>1722</v>
      </c>
      <c r="K130" s="846"/>
      <c r="L130" s="846"/>
    </row>
    <row r="131" spans="2:12" ht="13.5" hidden="1" thickTop="1">
      <c r="B131" s="1059" t="s">
        <v>4512</v>
      </c>
      <c r="C131" s="857" t="s">
        <v>6632</v>
      </c>
      <c r="D131" s="1039" t="s">
        <v>6633</v>
      </c>
      <c r="E131" s="1039">
        <v>46039</v>
      </c>
      <c r="F131" s="1132"/>
      <c r="G131" s="1039">
        <f>E131+8</f>
        <v>46047</v>
      </c>
      <c r="H131" s="1039">
        <f>E131+11</f>
        <v>46050</v>
      </c>
      <c r="I131" s="1039">
        <f>E131+41</f>
        <v>46080</v>
      </c>
      <c r="K131" s="1882"/>
      <c r="L131" s="1882"/>
    </row>
    <row r="132" spans="2:12" hidden="1">
      <c r="B132" s="1059" t="s">
        <v>4516</v>
      </c>
      <c r="C132" s="857" t="s">
        <v>6614</v>
      </c>
      <c r="D132" s="1039" t="s">
        <v>6634</v>
      </c>
      <c r="E132" s="1039">
        <v>46043</v>
      </c>
      <c r="F132" s="1132"/>
      <c r="G132" s="1039">
        <f>E132+8</f>
        <v>46051</v>
      </c>
      <c r="H132" s="1039">
        <f>E132+11</f>
        <v>46054</v>
      </c>
      <c r="I132" s="1039">
        <f>E132+41</f>
        <v>46084</v>
      </c>
      <c r="K132" s="1882"/>
      <c r="L132" s="1882"/>
    </row>
    <row r="133" spans="2:12" hidden="1">
      <c r="B133" s="1059" t="s">
        <v>4293</v>
      </c>
      <c r="C133" s="857" t="s">
        <v>2623</v>
      </c>
      <c r="D133" s="1039" t="s">
        <v>6635</v>
      </c>
      <c r="E133" s="1039">
        <v>46049</v>
      </c>
      <c r="F133" s="1132"/>
      <c r="G133" s="1039">
        <f t="shared" ref="G133:G136" si="72">E133+8</f>
        <v>46057</v>
      </c>
      <c r="H133" s="1039">
        <f t="shared" ref="H133:H136" si="73">E133+11</f>
        <v>46060</v>
      </c>
      <c r="I133" s="1039">
        <f t="shared" ref="I133:I136" si="74">E133+41</f>
        <v>46090</v>
      </c>
      <c r="K133" s="1882"/>
      <c r="L133" s="1882"/>
    </row>
    <row r="134" spans="2:12" hidden="1">
      <c r="B134" s="1059" t="s">
        <v>4298</v>
      </c>
      <c r="C134" s="857" t="s">
        <v>6507</v>
      </c>
      <c r="D134" s="1039" t="s">
        <v>6636</v>
      </c>
      <c r="E134" s="1039">
        <v>46062</v>
      </c>
      <c r="F134" s="1132"/>
      <c r="G134" s="3787" t="s">
        <v>1581</v>
      </c>
      <c r="H134" s="1039">
        <f t="shared" si="73"/>
        <v>46073</v>
      </c>
      <c r="I134" s="1039">
        <f t="shared" si="74"/>
        <v>46103</v>
      </c>
      <c r="K134" s="1882"/>
      <c r="L134" s="1882"/>
    </row>
    <row r="135" spans="2:12" ht="13.5" hidden="1" thickTop="1">
      <c r="B135" s="1059" t="s">
        <v>4303</v>
      </c>
      <c r="C135" s="857" t="s">
        <v>6527</v>
      </c>
      <c r="D135" s="1039" t="s">
        <v>6637</v>
      </c>
      <c r="E135" s="1039">
        <v>46070</v>
      </c>
      <c r="F135" s="1132"/>
      <c r="G135" s="1039">
        <f t="shared" si="72"/>
        <v>46078</v>
      </c>
      <c r="H135" s="1039">
        <f t="shared" si="73"/>
        <v>46081</v>
      </c>
      <c r="I135" s="1039">
        <f t="shared" si="74"/>
        <v>46111</v>
      </c>
      <c r="K135" s="1882"/>
      <c r="L135" s="1882"/>
    </row>
    <row r="136" spans="2:12" hidden="1">
      <c r="B136" s="1059" t="s">
        <v>4308</v>
      </c>
      <c r="C136" s="2748" t="s">
        <v>6596</v>
      </c>
      <c r="D136" s="1039" t="s">
        <v>6638</v>
      </c>
      <c r="E136" s="1039">
        <v>46079</v>
      </c>
      <c r="F136" s="1132"/>
      <c r="G136" s="1039">
        <f t="shared" si="72"/>
        <v>46087</v>
      </c>
      <c r="H136" s="1039">
        <f t="shared" si="73"/>
        <v>46090</v>
      </c>
      <c r="I136" s="1039">
        <f t="shared" si="74"/>
        <v>46120</v>
      </c>
      <c r="K136" s="1882"/>
      <c r="L136" s="1882"/>
    </row>
    <row r="137" spans="2:12" hidden="1">
      <c r="B137" s="1059" t="s">
        <v>4191</v>
      </c>
      <c r="C137" s="857" t="s">
        <v>6575</v>
      </c>
      <c r="D137" s="1129" t="s">
        <v>6639</v>
      </c>
      <c r="E137" s="1039">
        <v>46084</v>
      </c>
      <c r="F137" s="1132"/>
      <c r="G137" s="1039">
        <f>E137+8</f>
        <v>46092</v>
      </c>
      <c r="H137" s="1039">
        <f>E137+11</f>
        <v>46095</v>
      </c>
      <c r="I137" s="1039">
        <f>E137+41</f>
        <v>46125</v>
      </c>
      <c r="K137" s="1882"/>
      <c r="L137" s="1882"/>
    </row>
    <row r="138" spans="2:12" hidden="1">
      <c r="B138" s="1059" t="s">
        <v>4193</v>
      </c>
      <c r="C138" s="857" t="s">
        <v>6492</v>
      </c>
      <c r="D138" s="3614" t="s">
        <v>6640</v>
      </c>
      <c r="E138" s="3618">
        <v>46092</v>
      </c>
      <c r="F138" s="1132"/>
      <c r="G138" s="1039">
        <f>E138+8</f>
        <v>46100</v>
      </c>
      <c r="H138" s="1039">
        <f>E138+11</f>
        <v>46103</v>
      </c>
      <c r="I138" s="1039">
        <f>E138+41</f>
        <v>46133</v>
      </c>
      <c r="K138" s="1882"/>
      <c r="L138" s="1882"/>
    </row>
    <row r="139" spans="2:12" hidden="1">
      <c r="B139" s="1059" t="s">
        <v>4196</v>
      </c>
      <c r="C139" s="1166" t="s">
        <v>1573</v>
      </c>
      <c r="D139" s="3614" t="s">
        <v>6641</v>
      </c>
      <c r="E139" s="3619">
        <v>45718</v>
      </c>
      <c r="F139" s="1132"/>
      <c r="G139" s="1169"/>
      <c r="H139" s="1169"/>
      <c r="I139" s="1169"/>
      <c r="K139" s="1882"/>
      <c r="L139" s="1882"/>
    </row>
    <row r="140" spans="2:12" ht="13.5" hidden="1" thickTop="1">
      <c r="B140" s="1059" t="s">
        <v>4197</v>
      </c>
      <c r="C140" s="857" t="s">
        <v>6537</v>
      </c>
      <c r="D140" s="3614" t="s">
        <v>6642</v>
      </c>
      <c r="E140" s="3618">
        <v>46100</v>
      </c>
      <c r="F140" s="1132"/>
      <c r="G140" s="1039">
        <f>E140+8</f>
        <v>46108</v>
      </c>
      <c r="H140" s="1039">
        <f>E140+11</f>
        <v>46111</v>
      </c>
      <c r="I140" s="1039">
        <f>E140+41</f>
        <v>46141</v>
      </c>
      <c r="K140" s="1882"/>
      <c r="L140" s="1882"/>
    </row>
    <row r="141" spans="2:12" hidden="1">
      <c r="B141" s="1059" t="s">
        <v>4198</v>
      </c>
      <c r="C141" s="3725" t="s">
        <v>1573</v>
      </c>
      <c r="D141" s="818" t="s">
        <v>6643</v>
      </c>
      <c r="E141" s="3619">
        <v>45732</v>
      </c>
      <c r="F141" s="1170"/>
      <c r="G141" s="1169">
        <f>E141+8</f>
        <v>45740</v>
      </c>
      <c r="H141" s="1169">
        <f>E141+11</f>
        <v>45743</v>
      </c>
      <c r="I141" s="1169">
        <f>E141+41</f>
        <v>45773</v>
      </c>
      <c r="K141" s="1882"/>
      <c r="L141" s="1882"/>
    </row>
    <row r="142" spans="2:12" hidden="1">
      <c r="B142" s="1059" t="s">
        <v>4200</v>
      </c>
      <c r="C142" s="3725" t="s">
        <v>6644</v>
      </c>
      <c r="D142" s="3614" t="s">
        <v>6645</v>
      </c>
      <c r="E142" s="3619">
        <v>45732</v>
      </c>
      <c r="F142" s="1170"/>
      <c r="G142" s="1169">
        <f>E142+8</f>
        <v>45740</v>
      </c>
      <c r="H142" s="1169">
        <f>E142+11</f>
        <v>45743</v>
      </c>
      <c r="I142" s="1169">
        <f>E142+41</f>
        <v>45773</v>
      </c>
      <c r="K142" s="1882"/>
      <c r="L142" s="1882"/>
    </row>
    <row r="143" spans="2:12" hidden="1">
      <c r="B143" s="1059" t="s">
        <v>4201</v>
      </c>
      <c r="C143" s="3726" t="s">
        <v>6498</v>
      </c>
      <c r="D143" s="3614" t="s">
        <v>6646</v>
      </c>
      <c r="E143" s="3618">
        <v>46119</v>
      </c>
      <c r="F143" s="1132"/>
      <c r="G143" s="1039">
        <f>E143+8</f>
        <v>46127</v>
      </c>
      <c r="H143" s="1039">
        <f>E143+11</f>
        <v>46130</v>
      </c>
      <c r="I143" s="1039">
        <f>E143+41</f>
        <v>46160</v>
      </c>
      <c r="K143" s="1882"/>
      <c r="L143" s="1882"/>
    </row>
    <row r="144" spans="2:12" ht="13.5" hidden="1" thickTop="1">
      <c r="B144" s="1059" t="s">
        <v>4202</v>
      </c>
      <c r="C144" s="3726" t="s">
        <v>6647</v>
      </c>
      <c r="D144" s="3614" t="s">
        <v>6648</v>
      </c>
      <c r="E144" s="3618">
        <v>46133</v>
      </c>
      <c r="F144" s="1132"/>
      <c r="G144" s="1039">
        <f t="shared" ref="G144:G145" si="75">E144+8</f>
        <v>46141</v>
      </c>
      <c r="H144" s="1039">
        <f t="shared" ref="H144:H145" si="76">E144+11</f>
        <v>46144</v>
      </c>
      <c r="I144" s="1039">
        <f t="shared" ref="I144:I145" si="77">E144+41</f>
        <v>46174</v>
      </c>
      <c r="K144" s="1882"/>
      <c r="L144" s="1882"/>
    </row>
    <row r="145" spans="2:12" hidden="1">
      <c r="B145" s="1059" t="s">
        <v>4203</v>
      </c>
      <c r="C145" s="3726" t="s">
        <v>6487</v>
      </c>
      <c r="D145" s="818" t="s">
        <v>6649</v>
      </c>
      <c r="E145" s="3618">
        <v>46136</v>
      </c>
      <c r="F145" s="1132"/>
      <c r="G145" s="1039">
        <f t="shared" si="75"/>
        <v>46144</v>
      </c>
      <c r="H145" s="1039">
        <f t="shared" si="76"/>
        <v>46147</v>
      </c>
      <c r="I145" s="1039">
        <f t="shared" si="77"/>
        <v>46177</v>
      </c>
      <c r="K145" s="1882"/>
      <c r="L145" s="1882"/>
    </row>
    <row r="146" spans="2:12" hidden="1">
      <c r="B146" s="1059" t="s">
        <v>4206</v>
      </c>
      <c r="C146" s="3726" t="s">
        <v>3188</v>
      </c>
      <c r="D146" s="3614" t="s">
        <v>6650</v>
      </c>
      <c r="E146" s="3618">
        <v>46145</v>
      </c>
      <c r="F146" s="1132"/>
      <c r="G146" s="1039">
        <f t="shared" ref="G146:G148" si="78">E146+8</f>
        <v>46153</v>
      </c>
      <c r="H146" s="1039">
        <f t="shared" ref="H146:H148" si="79">E146+11</f>
        <v>46156</v>
      </c>
      <c r="I146" s="1039">
        <f t="shared" ref="I146:I148" si="80">E146+41</f>
        <v>46186</v>
      </c>
      <c r="K146" s="1882"/>
      <c r="L146" s="1882"/>
    </row>
    <row r="147" spans="2:12" hidden="1">
      <c r="B147" s="1059" t="s">
        <v>4208</v>
      </c>
      <c r="C147" s="3726" t="s">
        <v>6651</v>
      </c>
      <c r="D147" s="818" t="s">
        <v>6652</v>
      </c>
      <c r="E147" s="3618">
        <v>46146</v>
      </c>
      <c r="F147" s="1132"/>
      <c r="G147" s="1039">
        <f t="shared" si="78"/>
        <v>46154</v>
      </c>
      <c r="H147" s="1039">
        <f t="shared" si="79"/>
        <v>46157</v>
      </c>
      <c r="I147" s="1039">
        <f t="shared" si="80"/>
        <v>46187</v>
      </c>
      <c r="K147" s="1882"/>
      <c r="L147" s="1882"/>
    </row>
    <row r="148" spans="2:12" hidden="1">
      <c r="B148" s="1059" t="s">
        <v>4210</v>
      </c>
      <c r="C148" s="3726" t="s">
        <v>3174</v>
      </c>
      <c r="D148" s="3614" t="s">
        <v>6653</v>
      </c>
      <c r="E148" s="3618">
        <v>46149</v>
      </c>
      <c r="F148" s="1132"/>
      <c r="G148" s="1039">
        <f t="shared" si="78"/>
        <v>46157</v>
      </c>
      <c r="H148" s="1039">
        <f t="shared" si="79"/>
        <v>46160</v>
      </c>
      <c r="I148" s="1039">
        <f t="shared" si="80"/>
        <v>46190</v>
      </c>
      <c r="K148" s="1882"/>
      <c r="L148" s="1882"/>
    </row>
    <row r="149" spans="2:12" ht="13.5" hidden="1" thickTop="1">
      <c r="B149" s="1059"/>
      <c r="C149" s="3726"/>
      <c r="D149" s="3614"/>
      <c r="E149" s="3618"/>
      <c r="F149" s="1132"/>
      <c r="G149" s="1039"/>
      <c r="H149" s="1039"/>
      <c r="I149" s="1039"/>
      <c r="K149" s="1882"/>
      <c r="L149" s="1882"/>
    </row>
    <row r="150" spans="2:12" ht="28.5">
      <c r="B150" s="1059"/>
      <c r="C150" s="488"/>
      <c r="D150" s="489"/>
      <c r="E150" s="296" t="s">
        <v>100</v>
      </c>
      <c r="F150" s="490" t="s">
        <v>194</v>
      </c>
      <c r="G150" s="2519" t="s">
        <v>578</v>
      </c>
      <c r="H150" s="490" t="s">
        <v>194</v>
      </c>
      <c r="I150" s="296" t="s">
        <v>855</v>
      </c>
      <c r="K150" s="1882"/>
      <c r="L150" s="1882"/>
    </row>
    <row r="151" spans="2:12" ht="15" thickBot="1">
      <c r="B151" s="1059"/>
      <c r="C151" s="491"/>
      <c r="D151" s="492"/>
      <c r="E151" s="1079"/>
      <c r="F151" s="1080" t="s">
        <v>4544</v>
      </c>
      <c r="G151" s="1080" t="s">
        <v>4456</v>
      </c>
      <c r="H151" s="1081" t="s">
        <v>4506</v>
      </c>
      <c r="I151" s="1082" t="s">
        <v>1722</v>
      </c>
      <c r="K151" s="1882"/>
      <c r="L151" s="1882"/>
    </row>
    <row r="152" spans="2:12" ht="13.5" hidden="1" thickTop="1">
      <c r="B152" s="1059" t="s">
        <v>4213</v>
      </c>
      <c r="C152" s="3726" t="s">
        <v>6612</v>
      </c>
      <c r="D152" s="818" t="s">
        <v>6654</v>
      </c>
      <c r="E152" s="3618">
        <v>46159</v>
      </c>
      <c r="F152" s="1132"/>
      <c r="G152" s="1039">
        <f>E152+8</f>
        <v>46167</v>
      </c>
      <c r="H152" s="1039">
        <f>E152+11</f>
        <v>46170</v>
      </c>
      <c r="I152" s="1039">
        <f>E152+41</f>
        <v>46200</v>
      </c>
      <c r="K152" s="1882"/>
      <c r="L152" s="1882"/>
    </row>
    <row r="153" spans="2:12" hidden="1">
      <c r="B153" s="1059" t="s">
        <v>3617</v>
      </c>
      <c r="C153" s="3726" t="s">
        <v>6632</v>
      </c>
      <c r="D153" s="3614" t="s">
        <v>6655</v>
      </c>
      <c r="E153" s="3618">
        <v>46170</v>
      </c>
      <c r="F153" s="1132"/>
      <c r="G153" s="1039">
        <f>E153+8</f>
        <v>46178</v>
      </c>
      <c r="H153" s="1039">
        <f>E153+11</f>
        <v>46181</v>
      </c>
      <c r="I153" s="1039">
        <f>E153+41</f>
        <v>46211</v>
      </c>
      <c r="K153" s="1882"/>
      <c r="L153" s="1882"/>
    </row>
    <row r="154" spans="2:12" hidden="1">
      <c r="B154" s="1059" t="s">
        <v>3619</v>
      </c>
      <c r="C154" s="3726" t="s">
        <v>6614</v>
      </c>
      <c r="D154" s="818" t="s">
        <v>6656</v>
      </c>
      <c r="E154" s="3618">
        <v>46175</v>
      </c>
      <c r="F154" s="1132"/>
      <c r="G154" s="1039">
        <f>E154+8</f>
        <v>46183</v>
      </c>
      <c r="H154" s="1039">
        <f>E154+11</f>
        <v>46186</v>
      </c>
      <c r="I154" s="1039">
        <f>E154+41</f>
        <v>46216</v>
      </c>
      <c r="K154" s="1882"/>
      <c r="L154" s="1882"/>
    </row>
    <row r="155" spans="2:12" hidden="1">
      <c r="B155" s="1059" t="s">
        <v>3621</v>
      </c>
      <c r="C155" s="3726" t="s">
        <v>2623</v>
      </c>
      <c r="D155" s="3614" t="s">
        <v>6657</v>
      </c>
      <c r="E155" s="3618">
        <v>46183</v>
      </c>
      <c r="F155" s="1132"/>
      <c r="G155" s="1039">
        <f>E155+8</f>
        <v>46191</v>
      </c>
      <c r="H155" s="1039">
        <f>E155+11</f>
        <v>46194</v>
      </c>
      <c r="I155" s="1039">
        <f>E155+41</f>
        <v>46224</v>
      </c>
      <c r="K155" s="1882"/>
      <c r="L155" s="1882"/>
    </row>
    <row r="156" spans="2:12" ht="13.5" hidden="1" thickTop="1">
      <c r="B156" s="1059" t="s">
        <v>3623</v>
      </c>
      <c r="C156" s="3726" t="s">
        <v>5588</v>
      </c>
      <c r="D156" s="818" t="s">
        <v>6658</v>
      </c>
      <c r="E156" s="3618">
        <v>46193</v>
      </c>
      <c r="F156" s="1132"/>
      <c r="G156" s="1132" t="s">
        <v>1581</v>
      </c>
      <c r="H156" s="1039">
        <f t="shared" ref="H156:H160" si="81">E156+11</f>
        <v>46204</v>
      </c>
      <c r="I156" s="1039">
        <f t="shared" ref="I156:I160" si="82">E156+41</f>
        <v>46234</v>
      </c>
      <c r="K156" s="1882"/>
      <c r="L156" s="1882"/>
    </row>
    <row r="157" spans="2:12" hidden="1">
      <c r="B157" s="1059" t="s">
        <v>3625</v>
      </c>
      <c r="C157" s="3726" t="s">
        <v>6507</v>
      </c>
      <c r="D157" s="3614" t="s">
        <v>6659</v>
      </c>
      <c r="E157" s="3618">
        <v>46199</v>
      </c>
      <c r="F157" s="1132"/>
      <c r="G157" s="1039">
        <f t="shared" ref="G157:G160" si="83">E157+8</f>
        <v>46207</v>
      </c>
      <c r="H157" s="1039">
        <f t="shared" si="81"/>
        <v>46210</v>
      </c>
      <c r="I157" s="1039">
        <f t="shared" si="82"/>
        <v>46240</v>
      </c>
      <c r="K157" s="1882"/>
      <c r="L157" s="1882"/>
    </row>
    <row r="158" spans="2:12" hidden="1">
      <c r="B158" s="1059" t="s">
        <v>3627</v>
      </c>
      <c r="C158" s="3726" t="s">
        <v>6527</v>
      </c>
      <c r="D158" s="818" t="s">
        <v>6660</v>
      </c>
      <c r="E158" s="3618">
        <v>46205</v>
      </c>
      <c r="F158" s="1132"/>
      <c r="G158" s="1039">
        <f t="shared" si="83"/>
        <v>46213</v>
      </c>
      <c r="H158" s="1039">
        <f t="shared" si="81"/>
        <v>46216</v>
      </c>
      <c r="I158" s="1039">
        <f t="shared" si="82"/>
        <v>46246</v>
      </c>
      <c r="K158" s="1882"/>
      <c r="L158" s="1882"/>
    </row>
    <row r="159" spans="2:12" ht="13.5" thickTop="1">
      <c r="B159" s="1059" t="s">
        <v>3629</v>
      </c>
      <c r="C159" s="3726" t="s">
        <v>6596</v>
      </c>
      <c r="D159" s="3614" t="s">
        <v>6661</v>
      </c>
      <c r="E159" s="3618">
        <v>46214</v>
      </c>
      <c r="F159" s="1132"/>
      <c r="G159" s="1039">
        <f t="shared" si="83"/>
        <v>46222</v>
      </c>
      <c r="H159" s="1039">
        <f t="shared" si="81"/>
        <v>46225</v>
      </c>
      <c r="I159" s="1039">
        <f t="shared" si="82"/>
        <v>46255</v>
      </c>
      <c r="K159" s="1882"/>
      <c r="L159" s="1882"/>
    </row>
    <row r="160" spans="2:12">
      <c r="B160" s="1059" t="s">
        <v>4228</v>
      </c>
      <c r="C160" s="3726" t="s">
        <v>6575</v>
      </c>
      <c r="D160" s="818" t="s">
        <v>6662</v>
      </c>
      <c r="E160" s="3618">
        <v>46226</v>
      </c>
      <c r="F160" s="1132"/>
      <c r="G160" s="1039">
        <f t="shared" si="83"/>
        <v>46234</v>
      </c>
      <c r="H160" s="1039">
        <f t="shared" si="81"/>
        <v>46237</v>
      </c>
      <c r="I160" s="1039">
        <f t="shared" si="82"/>
        <v>46267</v>
      </c>
      <c r="K160" s="1882"/>
      <c r="L160" s="1882"/>
    </row>
    <row r="161" spans="2:13">
      <c r="B161" s="1059" t="s">
        <v>3633</v>
      </c>
      <c r="C161" s="3726" t="s">
        <v>6492</v>
      </c>
      <c r="D161" s="3614" t="s">
        <v>6663</v>
      </c>
      <c r="E161" s="3618">
        <v>46222</v>
      </c>
      <c r="F161" s="1132"/>
      <c r="G161" s="1132" t="s">
        <v>1581</v>
      </c>
      <c r="H161" s="1039">
        <f>E161+11</f>
        <v>46233</v>
      </c>
      <c r="I161" s="1039">
        <f>E161+41</f>
        <v>46263</v>
      </c>
      <c r="K161" s="1882"/>
      <c r="L161" s="1882"/>
    </row>
    <row r="162" spans="2:13">
      <c r="B162" s="1059" t="s">
        <v>3637</v>
      </c>
      <c r="C162" s="3726" t="s">
        <v>6537</v>
      </c>
      <c r="D162" s="3614" t="s">
        <v>6664</v>
      </c>
      <c r="E162" s="3618">
        <v>46235</v>
      </c>
      <c r="F162" s="1132"/>
      <c r="G162" s="1039">
        <f>E162+8</f>
        <v>46243</v>
      </c>
      <c r="H162" s="1039">
        <f>E162+11</f>
        <v>46246</v>
      </c>
      <c r="I162" s="1039">
        <f>E162+41</f>
        <v>46276</v>
      </c>
      <c r="K162" s="1882"/>
      <c r="L162" s="1882"/>
    </row>
    <row r="163" spans="2:13">
      <c r="B163" s="1059" t="s">
        <v>3639</v>
      </c>
      <c r="C163" s="4223" t="s">
        <v>1573</v>
      </c>
      <c r="D163" s="3614" t="s">
        <v>6665</v>
      </c>
      <c r="E163" s="3618">
        <v>46230</v>
      </c>
      <c r="F163" s="1132"/>
      <c r="G163" s="1169"/>
      <c r="H163" s="1169"/>
      <c r="I163" s="1169"/>
      <c r="K163" s="1882"/>
      <c r="L163" s="1882"/>
    </row>
    <row r="164" spans="2:13">
      <c r="B164" s="1059" t="s">
        <v>3641</v>
      </c>
      <c r="C164" s="3726" t="s">
        <v>6666</v>
      </c>
      <c r="D164" s="818" t="s">
        <v>6667</v>
      </c>
      <c r="E164" s="3618">
        <v>46246</v>
      </c>
      <c r="F164" s="1132"/>
      <c r="G164" s="1039">
        <f t="shared" ref="G164:G170" si="84">E164+8</f>
        <v>46254</v>
      </c>
      <c r="H164" s="1039">
        <f t="shared" ref="H164:H170" si="85">E164+11</f>
        <v>46257</v>
      </c>
      <c r="I164" s="1039">
        <f t="shared" ref="I164:I170" si="86">E164+41</f>
        <v>46287</v>
      </c>
      <c r="K164" s="1882"/>
      <c r="L164" s="1882"/>
    </row>
    <row r="165" spans="2:13">
      <c r="B165" s="1059" t="s">
        <v>3643</v>
      </c>
      <c r="C165" s="3726" t="s">
        <v>6498</v>
      </c>
      <c r="D165" s="3614" t="s">
        <v>6668</v>
      </c>
      <c r="E165" s="3618">
        <v>46246</v>
      </c>
      <c r="F165" s="1132"/>
      <c r="G165" s="1039">
        <f t="shared" si="84"/>
        <v>46254</v>
      </c>
      <c r="H165" s="1039">
        <f t="shared" si="85"/>
        <v>46257</v>
      </c>
      <c r="I165" s="1039">
        <f t="shared" si="86"/>
        <v>46287</v>
      </c>
      <c r="K165" s="1882"/>
      <c r="L165" s="1882"/>
    </row>
    <row r="166" spans="2:13">
      <c r="B166" s="1059" t="s">
        <v>3645</v>
      </c>
      <c r="C166" s="3726" t="s">
        <v>6647</v>
      </c>
      <c r="D166" s="818" t="s">
        <v>6669</v>
      </c>
      <c r="E166" s="3618">
        <v>46259</v>
      </c>
      <c r="F166" s="1132"/>
      <c r="G166" s="1039">
        <f t="shared" si="84"/>
        <v>46267</v>
      </c>
      <c r="H166" s="1039">
        <f t="shared" si="85"/>
        <v>46270</v>
      </c>
      <c r="I166" s="1039">
        <f t="shared" si="86"/>
        <v>46300</v>
      </c>
      <c r="K166" s="1882"/>
      <c r="L166" s="1882"/>
    </row>
    <row r="167" spans="2:13">
      <c r="B167" s="1059" t="s">
        <v>3647</v>
      </c>
      <c r="C167" s="3726" t="s">
        <v>6487</v>
      </c>
      <c r="D167" s="3614" t="s">
        <v>6670</v>
      </c>
      <c r="E167" s="3618">
        <v>46264</v>
      </c>
      <c r="F167" s="1132"/>
      <c r="G167" s="1039">
        <f t="shared" si="84"/>
        <v>46272</v>
      </c>
      <c r="H167" s="1039">
        <f t="shared" si="85"/>
        <v>46275</v>
      </c>
      <c r="I167" s="1039">
        <f t="shared" si="86"/>
        <v>46305</v>
      </c>
      <c r="K167" s="1882"/>
      <c r="L167" s="1882"/>
    </row>
    <row r="168" spans="2:13">
      <c r="B168" s="1059" t="s">
        <v>3649</v>
      </c>
      <c r="C168" s="3726" t="s">
        <v>6671</v>
      </c>
      <c r="D168" s="818" t="s">
        <v>6672</v>
      </c>
      <c r="E168" s="3618">
        <v>46271</v>
      </c>
      <c r="F168" s="1132"/>
      <c r="G168" s="1039">
        <f t="shared" si="84"/>
        <v>46279</v>
      </c>
      <c r="H168" s="1039">
        <f t="shared" si="85"/>
        <v>46282</v>
      </c>
      <c r="I168" s="1039">
        <f t="shared" si="86"/>
        <v>46312</v>
      </c>
      <c r="K168" s="1882"/>
      <c r="L168" s="1882"/>
    </row>
    <row r="169" spans="2:13">
      <c r="B169" s="1059" t="s">
        <v>3651</v>
      </c>
      <c r="C169" s="3726" t="s">
        <v>3174</v>
      </c>
      <c r="D169" s="3614" t="s">
        <v>6673</v>
      </c>
      <c r="E169" s="3618">
        <v>46275</v>
      </c>
      <c r="F169" s="1132"/>
      <c r="G169" s="1039">
        <f t="shared" si="84"/>
        <v>46283</v>
      </c>
      <c r="H169" s="1039">
        <f t="shared" si="85"/>
        <v>46286</v>
      </c>
      <c r="I169" s="1039">
        <f t="shared" si="86"/>
        <v>46316</v>
      </c>
      <c r="K169" s="1882"/>
      <c r="L169" s="1882"/>
    </row>
    <row r="170" spans="2:13">
      <c r="B170" s="1059" t="s">
        <v>3653</v>
      </c>
      <c r="C170" s="3726" t="s">
        <v>3461</v>
      </c>
      <c r="D170" s="818" t="s">
        <v>6674</v>
      </c>
      <c r="E170" s="3618">
        <v>46281</v>
      </c>
      <c r="F170" s="1132"/>
      <c r="G170" s="1039">
        <f t="shared" si="84"/>
        <v>46289</v>
      </c>
      <c r="H170" s="1039">
        <f t="shared" si="85"/>
        <v>46292</v>
      </c>
      <c r="I170" s="1039">
        <f t="shared" si="86"/>
        <v>46322</v>
      </c>
      <c r="K170" s="1882"/>
      <c r="L170" s="1882"/>
    </row>
    <row r="171" spans="2:13">
      <c r="B171" s="1059" t="s">
        <v>3655</v>
      </c>
      <c r="C171" s="3726" t="s">
        <v>6612</v>
      </c>
      <c r="D171" s="3614" t="s">
        <v>6675</v>
      </c>
      <c r="E171" s="3618">
        <v>46287</v>
      </c>
      <c r="F171" s="1132"/>
      <c r="G171" s="1039">
        <f>E171+8</f>
        <v>46295</v>
      </c>
      <c r="H171" s="1039">
        <f>E171+11</f>
        <v>46298</v>
      </c>
      <c r="I171" s="1039">
        <f>E171+41</f>
        <v>46328</v>
      </c>
      <c r="K171" s="1882"/>
      <c r="L171" s="1882"/>
    </row>
    <row r="172" spans="2:13">
      <c r="B172" s="1059" t="s">
        <v>3657</v>
      </c>
      <c r="C172" s="3726" t="s">
        <v>6632</v>
      </c>
      <c r="D172" s="818" t="s">
        <v>6676</v>
      </c>
      <c r="E172" s="3618">
        <v>46293</v>
      </c>
      <c r="F172" s="1132"/>
      <c r="G172" s="1039">
        <f>E172+8</f>
        <v>46301</v>
      </c>
      <c r="H172" s="1039">
        <f>E172+11</f>
        <v>46304</v>
      </c>
      <c r="I172" s="1039">
        <f>E172+41</f>
        <v>46334</v>
      </c>
      <c r="K172" s="1882"/>
      <c r="L172" s="1882"/>
    </row>
    <row r="173" spans="2:13">
      <c r="B173" s="1059" t="s">
        <v>3659</v>
      </c>
      <c r="C173" s="3726" t="s">
        <v>6614</v>
      </c>
      <c r="D173" s="3614" t="s">
        <v>6677</v>
      </c>
      <c r="E173" s="3618">
        <v>46300</v>
      </c>
      <c r="F173" s="1132"/>
      <c r="G173" s="1039">
        <f>E173+8</f>
        <v>46308</v>
      </c>
      <c r="H173" s="1039">
        <f>E173+11</f>
        <v>46311</v>
      </c>
      <c r="I173" s="1039">
        <f>E173+41</f>
        <v>46341</v>
      </c>
      <c r="K173" s="1882"/>
      <c r="L173" s="1882"/>
    </row>
    <row r="174" spans="2:13">
      <c r="B174" s="1059" t="s">
        <v>4233</v>
      </c>
      <c r="C174" s="3726" t="s">
        <v>2623</v>
      </c>
      <c r="D174" s="818" t="s">
        <v>6678</v>
      </c>
      <c r="E174" s="3618">
        <v>46307</v>
      </c>
      <c r="F174" s="1132"/>
      <c r="G174" s="1039">
        <f>E174+8</f>
        <v>46315</v>
      </c>
      <c r="H174" s="1039">
        <f>E174+11</f>
        <v>46318</v>
      </c>
      <c r="I174" s="1039">
        <f>E174+41</f>
        <v>46348</v>
      </c>
      <c r="K174" s="1882"/>
      <c r="L174" s="1882"/>
    </row>
    <row r="175" spans="2:13" ht="21">
      <c r="B175" s="5"/>
      <c r="C175" s="2413" t="s">
        <v>112</v>
      </c>
      <c r="D175" s="2008"/>
      <c r="E175" s="2008"/>
      <c r="F175" s="2008"/>
      <c r="G175" s="2008"/>
      <c r="H175" s="2009"/>
      <c r="I175" s="1490"/>
      <c r="J175" s="1428"/>
      <c r="K175" s="1993"/>
      <c r="L175" s="1428"/>
      <c r="M175"/>
    </row>
    <row r="176" spans="2:13" ht="21">
      <c r="B176" s="5"/>
      <c r="C176" s="2413"/>
      <c r="D176" s="2008"/>
      <c r="E176" s="2008"/>
      <c r="F176" s="2008"/>
      <c r="G176" s="2008"/>
      <c r="H176" s="2009"/>
      <c r="I176" s="1490"/>
      <c r="J176" s="1428"/>
      <c r="K176" s="1993"/>
      <c r="L176" s="1428"/>
      <c r="M176"/>
    </row>
    <row r="177" spans="2:13" ht="21">
      <c r="B177" s="5"/>
      <c r="C177" s="2413"/>
      <c r="D177" s="2008"/>
      <c r="E177" s="2008"/>
      <c r="F177" s="2008"/>
      <c r="G177" s="2008"/>
      <c r="H177" s="2009"/>
      <c r="I177" s="1490"/>
      <c r="J177" s="1428"/>
      <c r="K177" s="1993"/>
      <c r="L177" s="1428"/>
      <c r="M177"/>
    </row>
    <row r="178" spans="2:13" ht="15">
      <c r="B178" s="1544"/>
      <c r="C178" s="1544"/>
      <c r="D178" s="1992"/>
      <c r="E178" s="1544"/>
      <c r="F178" s="1544"/>
      <c r="G178" s="2010"/>
      <c r="H178" s="1992"/>
      <c r="I178" s="1544"/>
      <c r="J178" s="1544"/>
      <c r="K178" s="1992"/>
      <c r="L178" s="1544"/>
      <c r="M178"/>
    </row>
    <row r="179" spans="2:13">
      <c r="B179" s="209" t="s">
        <v>0</v>
      </c>
      <c r="C179" s="69"/>
      <c r="D179" s="845" t="s">
        <v>1973</v>
      </c>
      <c r="E179" s="70"/>
      <c r="F179" s="70" t="s">
        <v>38</v>
      </c>
      <c r="G179" s="70"/>
      <c r="H179" s="69"/>
      <c r="I179" s="69"/>
      <c r="J179" s="70" t="s">
        <v>65</v>
      </c>
      <c r="K179" s="70" t="str">
        <f>'HOW TO-&gt;'!$B$136</f>
        <v>6011 2413</v>
      </c>
      <c r="L179" s="70"/>
      <c r="M179"/>
    </row>
    <row r="180" spans="2:13">
      <c r="B180" s="79" t="s">
        <v>1</v>
      </c>
      <c r="C180" s="69"/>
      <c r="D180" s="252" t="s">
        <v>1974</v>
      </c>
      <c r="E180" s="70"/>
      <c r="F180" s="69" t="s">
        <v>1975</v>
      </c>
      <c r="G180" s="69"/>
      <c r="H180" s="252" t="s">
        <v>41</v>
      </c>
      <c r="I180" s="69"/>
      <c r="J180" s="69" t="s">
        <v>67</v>
      </c>
      <c r="K180" s="69"/>
      <c r="L180" s="226" t="s">
        <v>68</v>
      </c>
      <c r="M180"/>
    </row>
    <row r="181" spans="2:13">
      <c r="B181" s="79"/>
      <c r="C181" s="69"/>
      <c r="D181" s="252"/>
      <c r="E181" s="60"/>
      <c r="F181" s="69"/>
      <c r="G181" s="69"/>
      <c r="H181" s="252"/>
      <c r="I181" s="69"/>
      <c r="J181" s="69" t="str">
        <f>'HOW TO-&gt;'!$A$138</f>
        <v>PERMIT</v>
      </c>
      <c r="K181" s="69"/>
      <c r="L181" s="2204" t="str">
        <f>'HOW TO-&gt;'!$C$138</f>
        <v>SG094-SinPermit@msc.com</v>
      </c>
      <c r="M181"/>
    </row>
    <row r="182" spans="2:13">
      <c r="B182" s="77">
        <f>'HOW TO-&gt;'!$A$105</f>
        <v>0</v>
      </c>
      <c r="C182" s="77">
        <f>'HOW TO-&gt;'!$B$105</f>
        <v>0</v>
      </c>
      <c r="D182" s="64">
        <f>'HOW TO-&gt;'!$C$105</f>
        <v>0</v>
      </c>
      <c r="E182" s="60"/>
      <c r="F182" s="77" t="str">
        <f>'HOW TO-&gt;'!$A$124</f>
        <v>ROBERT CHIA</v>
      </c>
      <c r="G182" s="77" t="str">
        <f>'HOW TO-&gt;'!$B$124</f>
        <v>6011 0564</v>
      </c>
      <c r="H182" s="64" t="str">
        <f>'HOW TO-&gt;'!$C$124</f>
        <v>robert.chia@msc.com</v>
      </c>
      <c r="I182" s="60"/>
      <c r="J182" s="77" t="str">
        <f>'HOW TO-&gt;'!$A$139</f>
        <v>RAYNAR ANG</v>
      </c>
      <c r="K182" s="77" t="str">
        <f>'HOW TO-&gt;'!$B$139</f>
        <v>6011 2358</v>
      </c>
      <c r="L182" s="64" t="str">
        <f>'HOW TO-&gt;'!$C$139</f>
        <v>raynar.ang@msc.com</v>
      </c>
      <c r="M182"/>
    </row>
    <row r="183" spans="2:13">
      <c r="B183" s="77" t="str">
        <f>'HOW TO-&gt;'!$A$106</f>
        <v>NATALIE LEW</v>
      </c>
      <c r="C183" s="77" t="str">
        <f>'HOW TO-&gt;'!$B$106</f>
        <v>6011 2399</v>
      </c>
      <c r="D183" s="64" t="str">
        <f>'HOW TO-&gt;'!$C$106</f>
        <v>natalie.lew@msc.com</v>
      </c>
      <c r="E183" s="60"/>
      <c r="F183" s="77" t="str">
        <f>'HOW TO-&gt;'!$A$125</f>
        <v>S. Y. LIEW</v>
      </c>
      <c r="G183" s="77" t="str">
        <f>'HOW TO-&gt;'!$B$125</f>
        <v>6011 2348</v>
      </c>
      <c r="H183" s="64" t="str">
        <f>'HOW TO-&gt;'!$C$125</f>
        <v>seoyi.liew@msc.com</v>
      </c>
      <c r="I183" s="60"/>
      <c r="J183" s="77" t="str">
        <f>'HOW TO-&gt;'!$A$140</f>
        <v>KAI SIANG</v>
      </c>
      <c r="K183" s="77" t="str">
        <f>'HOW TO-&gt;'!$B$140</f>
        <v>6011 2356</v>
      </c>
      <c r="L183" s="64" t="str">
        <f>'HOW TO-&gt;'!$C$140</f>
        <v>kaisiang.lim@msc.com</v>
      </c>
      <c r="M183"/>
    </row>
    <row r="184" spans="2:13">
      <c r="B184" s="77" t="str">
        <f>'HOW TO-&gt;'!$A$107</f>
        <v>PHOEBE HUANG</v>
      </c>
      <c r="C184" s="77" t="str">
        <f>'HOW TO-&gt;'!$B$107</f>
        <v>6011 0562</v>
      </c>
      <c r="D184" s="64" t="str">
        <f>'HOW TO-&gt;'!$C$107</f>
        <v>phoebe.huang@msc.com</v>
      </c>
      <c r="E184" s="60"/>
      <c r="F184" s="77" t="str">
        <f>'HOW TO-&gt;'!$A$126</f>
        <v>SHARON KOH</v>
      </c>
      <c r="G184" s="77" t="str">
        <f>'HOW TO-&gt;'!$B$126</f>
        <v>6011 2349</v>
      </c>
      <c r="H184" s="64" t="str">
        <f>'HOW TO-&gt;'!$C$126</f>
        <v>sharon.koh@msc.com</v>
      </c>
      <c r="I184" s="60"/>
      <c r="J184" s="77" t="str">
        <f>'HOW TO-&gt;'!$A$141</f>
        <v>DEWI</v>
      </c>
      <c r="K184" s="77" t="str">
        <f>'HOW TO-&gt;'!$B$141</f>
        <v>6011 2354</v>
      </c>
      <c r="L184" s="64" t="str">
        <f>'HOW TO-&gt;'!$C$141</f>
        <v>dewi.ratnah@msc.com</v>
      </c>
      <c r="M184"/>
    </row>
    <row r="185" spans="2:13">
      <c r="B185" s="77" t="str">
        <f>'HOW TO-&gt;'!$A$108</f>
        <v>SHERWIN LIM</v>
      </c>
      <c r="C185" s="77" t="str">
        <f>'HOW TO-&gt;'!$B$108</f>
        <v>6011 2395</v>
      </c>
      <c r="D185" s="64" t="str">
        <f>'HOW TO-&gt;'!$C$108</f>
        <v>sherwin.lim@msc.com</v>
      </c>
      <c r="E185" s="60"/>
      <c r="F185" s="77" t="str">
        <f>'HOW TO-&gt;'!$A$127</f>
        <v>ANGELIA LAU</v>
      </c>
      <c r="G185" s="77" t="str">
        <f>'HOW TO-&gt;'!$B$127</f>
        <v>6011 2346</v>
      </c>
      <c r="H185" s="64" t="str">
        <f>'HOW TO-&gt;'!$C$127</f>
        <v>angelia.lau@msc.com</v>
      </c>
      <c r="I185" s="60"/>
      <c r="J185" s="77" t="str">
        <f>'HOW TO-&gt;'!$A$142</f>
        <v>YU TING</v>
      </c>
      <c r="K185" s="77" t="str">
        <f>'HOW TO-&gt;'!$B$142</f>
        <v>6011 2359</v>
      </c>
      <c r="L185" s="64" t="str">
        <f>'HOW TO-&gt;'!$C$142</f>
        <v>yuting.luo@msc.com</v>
      </c>
      <c r="M185"/>
    </row>
    <row r="186" spans="2:13">
      <c r="B186" s="77" t="str">
        <f>'HOW TO-&gt;'!$A$109</f>
        <v>CHOK KAR HEE</v>
      </c>
      <c r="C186" s="77" t="str">
        <f>'HOW TO-&gt;'!$B$109</f>
        <v>6011 2397</v>
      </c>
      <c r="D186" s="64" t="str">
        <f>'HOW TO-&gt;'!$C$109</f>
        <v>karhee.chok@msc.com</v>
      </c>
      <c r="E186" s="60"/>
      <c r="F186" s="77" t="str">
        <f>'HOW TO-&gt;'!$A$128</f>
        <v>NOOR AFNINDAH</v>
      </c>
      <c r="G186" s="77" t="str">
        <f>'HOW TO-&gt;'!$B$128</f>
        <v>6011 2347</v>
      </c>
      <c r="H186" s="64" t="str">
        <f>'HOW TO-&gt;'!$C$128</f>
        <v>noor.afnindah@msc.com</v>
      </c>
      <c r="I186" s="60"/>
      <c r="J186" s="77" t="str">
        <f>'HOW TO-&gt;'!$A$143</f>
        <v>SHAN SHAN</v>
      </c>
      <c r="K186" s="77" t="str">
        <f>'HOW TO-&gt;'!$B$143</f>
        <v>6011 2353</v>
      </c>
      <c r="L186" s="64" t="str">
        <f>'HOW TO-&gt;'!$C$143</f>
        <v>shanshan.chin@msc.com</v>
      </c>
      <c r="M186"/>
    </row>
    <row r="187" spans="2:13">
      <c r="B187" s="77" t="str">
        <f>'HOW TO-&gt;'!$A$110</f>
        <v>LEWIS SOH</v>
      </c>
      <c r="C187" s="77" t="str">
        <f>'HOW TO-&gt;'!$B$110</f>
        <v>6011 7905</v>
      </c>
      <c r="D187" s="64" t="str">
        <f>'HOW TO-&gt;'!$C$110</f>
        <v>lewis.soh@msc.com</v>
      </c>
      <c r="E187" s="60"/>
      <c r="F187" s="77" t="str">
        <f>'HOW TO-&gt;'!$A$129</f>
        <v>NG CHING WEI</v>
      </c>
      <c r="G187" s="77" t="str">
        <f>'HOW TO-&gt;'!$B$129</f>
        <v>6011 2404</v>
      </c>
      <c r="H187" s="64" t="str">
        <f>'HOW TO-&gt;'!$C$129</f>
        <v>chingwei.ng@msc.com</v>
      </c>
      <c r="I187" s="60"/>
      <c r="J187" s="77" t="str">
        <f>'HOW TO-&gt;'!$A$144</f>
        <v>EUNICE</v>
      </c>
      <c r="K187" s="77" t="str">
        <f>'HOW TO-&gt;'!$B$144</f>
        <v>6011 2355</v>
      </c>
      <c r="L187" s="64" t="str">
        <f>'HOW TO-&gt;'!$C$144</f>
        <v>eunice.chan@msc.com</v>
      </c>
      <c r="M187"/>
    </row>
    <row r="188" spans="2:13">
      <c r="B188" s="77" t="str">
        <f>'HOW TO-&gt;'!$A$111</f>
        <v xml:space="preserve">MELVIN TAN </v>
      </c>
      <c r="C188" s="77" t="str">
        <f>'HOW TO-&gt;'!$B$111</f>
        <v>6011 0561</v>
      </c>
      <c r="D188" s="64" t="str">
        <f>'HOW TO-&gt;'!$C$111</f>
        <v>melvin.tan@msc.com</v>
      </c>
      <c r="E188" s="60"/>
      <c r="F188" s="77" t="str">
        <f>'HOW TO-&gt;'!$A$130</f>
        <v>ZOEY ONG</v>
      </c>
      <c r="G188" s="77" t="str">
        <f>'HOW TO-&gt;'!$B$130</f>
        <v>6011 2424</v>
      </c>
      <c r="H188" s="64" t="str">
        <f>'HOW TO-&gt;'!$C$130</f>
        <v>zoey.ong@msc.com</v>
      </c>
      <c r="I188" s="60"/>
      <c r="J188" s="77" t="str">
        <f>'HOW TO-&gt;'!$A$145</f>
        <v>HAZEL</v>
      </c>
      <c r="K188" s="77" t="str">
        <f>'HOW TO-&gt;'!$B$145</f>
        <v>6011 2435</v>
      </c>
      <c r="L188" s="64" t="str">
        <f>'HOW TO-&gt;'!$C$145</f>
        <v>hazel.toh@msc.com</v>
      </c>
      <c r="M188"/>
    </row>
    <row r="189" spans="2:13">
      <c r="B189" s="77" t="str">
        <f>'HOW TO-&gt;'!$A$112</f>
        <v>SUE ANN SOON</v>
      </c>
      <c r="C189" s="77" t="str">
        <f>'HOW TO-&gt;'!$B$112</f>
        <v>6011 2327</v>
      </c>
      <c r="D189" s="64" t="str">
        <f>'HOW TO-&gt;'!$C$112</f>
        <v>sueann.soon@msc.com</v>
      </c>
      <c r="E189" s="60"/>
      <c r="F189" s="77" t="str">
        <f>'HOW TO-&gt;'!$A$131</f>
        <v>.</v>
      </c>
      <c r="G189" s="77" t="str">
        <f>'HOW TO-&gt;'!$B$131</f>
        <v>.</v>
      </c>
      <c r="H189" s="64" t="str">
        <f>'HOW TO-&gt;'!$C$131</f>
        <v>.</v>
      </c>
      <c r="I189" s="60"/>
      <c r="J189" s="77">
        <f>'HOW TO-&gt;'!$A$146</f>
        <v>0</v>
      </c>
      <c r="K189" s="77">
        <f>'HOW TO-&gt;'!$B$146</f>
        <v>0</v>
      </c>
      <c r="L189" s="64">
        <f>'HOW TO-&gt;'!$C$146</f>
        <v>0</v>
      </c>
      <c r="M189"/>
    </row>
    <row r="190" spans="2:13">
      <c r="B190" s="77" t="str">
        <f>'HOW TO-&gt;'!$A$113</f>
        <v>LAWRENCE ANG (CROSS-TRADE)</v>
      </c>
      <c r="C190" s="77" t="str">
        <f>'HOW TO-&gt;'!$B$113</f>
        <v>6011 2400</v>
      </c>
      <c r="D190" s="64" t="str">
        <f>'HOW TO-&gt;'!$C$113</f>
        <v>lawrence.ang@msc.com</v>
      </c>
      <c r="E190" s="60"/>
      <c r="F190" s="77">
        <f>'HOW TO-&gt;'!$A$132</f>
        <v>0</v>
      </c>
      <c r="G190" s="77">
        <f>'HOW TO-&gt;'!$B$132</f>
        <v>0</v>
      </c>
      <c r="H190" s="64">
        <f>'HOW TO-&gt;'!$C$132</f>
        <v>0</v>
      </c>
      <c r="I190" s="60"/>
      <c r="J190" s="77">
        <f>'HOW TO-&gt;'!$A$147</f>
        <v>0</v>
      </c>
      <c r="K190" s="77">
        <f>'HOW TO-&gt;'!$B$147</f>
        <v>0</v>
      </c>
      <c r="L190" s="64">
        <f>'HOW TO-&gt;'!$C$147</f>
        <v>0</v>
      </c>
      <c r="M190"/>
    </row>
    <row r="191" spans="2:13">
      <c r="B191" s="77" t="str">
        <f>'HOW TO-&gt;'!$A$114</f>
        <v>DARIUS ONG</v>
      </c>
      <c r="C191" s="77" t="str">
        <f>'HOW TO-&gt;'!$B$114</f>
        <v>6011 2396</v>
      </c>
      <c r="D191" s="64" t="str">
        <f>'HOW TO-&gt;'!$C$114</f>
        <v>darius.ong@msc.com</v>
      </c>
      <c r="E191" s="60"/>
      <c r="F191" s="60"/>
      <c r="G191" s="81"/>
      <c r="H191" s="226"/>
      <c r="I191" s="60"/>
      <c r="J191" s="77">
        <f>'HOW TO-&gt;'!$A$148</f>
        <v>0</v>
      </c>
      <c r="K191" s="77">
        <f>'HOW TO-&gt;'!$B$148</f>
        <v>0</v>
      </c>
      <c r="L191" s="64">
        <f>'HOW TO-&gt;'!$C$148</f>
        <v>0</v>
      </c>
      <c r="M191"/>
    </row>
    <row r="192" spans="2:13">
      <c r="B192" s="77" t="str">
        <f>'HOW TO-&gt;'!$A$115</f>
        <v>YURIKO KHOO</v>
      </c>
      <c r="C192" s="77" t="str">
        <f>'HOW TO-&gt;'!$B$115</f>
        <v>6011 2402</v>
      </c>
      <c r="D192" s="64" t="str">
        <f>'HOW TO-&gt;'!$C$115</f>
        <v>yuriko.k@msc.com</v>
      </c>
      <c r="E192" s="60"/>
      <c r="F192" s="60"/>
      <c r="G192" s="81"/>
      <c r="H192" s="81"/>
      <c r="I192" s="226"/>
      <c r="J192" s="77"/>
      <c r="K192" s="77"/>
      <c r="L192" s="64"/>
      <c r="M192"/>
    </row>
    <row r="193" spans="2:13">
      <c r="B193" s="77" t="str">
        <f>'HOW TO-&gt;'!$A$116</f>
        <v>VICKY ZHU</v>
      </c>
      <c r="C193" s="77" t="str">
        <f>'HOW TO-&gt;'!$B$116</f>
        <v>6011 7900</v>
      </c>
      <c r="D193" s="64" t="str">
        <f>'HOW TO-&gt;'!$C$116</f>
        <v>vicky.zhu@msc.com</v>
      </c>
      <c r="E193" s="60"/>
      <c r="F193" s="60"/>
      <c r="G193" s="60"/>
      <c r="H193" s="60"/>
      <c r="I193" s="60"/>
      <c r="J193" s="60"/>
      <c r="K193" s="60"/>
      <c r="L193" s="60"/>
      <c r="M193"/>
    </row>
    <row r="194" spans="2:13">
      <c r="B194" s="60"/>
      <c r="C194" s="60"/>
      <c r="D194" s="60"/>
      <c r="E194" s="60"/>
      <c r="F194" s="60"/>
      <c r="G194" s="60"/>
      <c r="H194" s="60"/>
      <c r="I194" s="60"/>
      <c r="J194" s="60"/>
      <c r="K194" s="60"/>
      <c r="L194" s="60"/>
      <c r="M194"/>
    </row>
    <row r="195" spans="2:13">
      <c r="B195" s="77" t="str">
        <f>'HOW TO-&gt;'!$A$119</f>
        <v xml:space="preserve">MAIN LINE  </v>
      </c>
      <c r="C195" s="77" t="str">
        <f>'HOW TO-&gt;'!$B$119</f>
        <v>6011 2424</v>
      </c>
      <c r="D195" s="64">
        <f>'HOW TO-&gt;'!$C$119</f>
        <v>0</v>
      </c>
      <c r="E195" s="60"/>
      <c r="F195" s="60"/>
      <c r="G195" s="60"/>
      <c r="H195" s="60"/>
      <c r="I195" s="60"/>
      <c r="J195" s="60"/>
      <c r="K195" s="60"/>
      <c r="L195" s="60"/>
      <c r="M195"/>
    </row>
    <row r="196" spans="2:13">
      <c r="B196" s="77">
        <f>'HOW TO-&gt;'!$A$120</f>
        <v>0</v>
      </c>
      <c r="C196" s="77">
        <f>'HOW TO-&gt;'!$B$120</f>
        <v>0</v>
      </c>
      <c r="D196" s="64">
        <f>'HOW TO-&gt;'!$C$120</f>
        <v>0</v>
      </c>
    </row>
  </sheetData>
  <customSheetViews>
    <customSheetView guid="{25211047-2AA7-431D-8637-AA6183637E8E}" scale="80" fitToPage="1" showAutoFilter="1" hiddenRows="1">
      <selection activeCell="A25" sqref="A25:XFD25"/>
      <pageMargins left="0" right="0" top="0" bottom="0" header="0" footer="0"/>
      <pageSetup paperSize="9" scale="69" orientation="landscape" r:id="rId1"/>
      <headerFooter>
        <oddFooter>&amp;RLast update : &amp;D   &amp;T&amp;L&amp;1#&amp;"Calibri"&amp;10&amp;K000000Sensitivity: Internal</oddFooter>
      </headerFooter>
      <autoFilter ref="A17:J34" xr:uid="{4523BB39-569A-46A4-953F-BDC6D05E8D70}"/>
    </customSheetView>
    <customSheetView guid="{B0B43395-6E32-4DB3-A2D8-DD2362C77F4F}" scale="80" fitToPage="1" showAutoFilter="1" hiddenRows="1">
      <selection activeCell="A25" sqref="A25:XFD25"/>
      <pageMargins left="0" right="0" top="0" bottom="0" header="0" footer="0"/>
      <pageSetup paperSize="9" scale="69" orientation="landscape" r:id="rId2"/>
      <headerFooter>
        <oddFooter>&amp;RLast update : &amp;D   &amp;T&amp;L&amp;1#&amp;"Calibri"&amp;10&amp;K000000Sensitivity: Internal</oddFooter>
      </headerFooter>
      <autoFilter ref="A17:J34" xr:uid="{6E1FD8BA-DD50-42FF-BEAC-6D4036EBEB43}"/>
    </customSheetView>
    <customSheetView guid="{82E65AA3-5988-4ED4-A56D-19D1BA591355}" scale="80" fitToPage="1" hiddenRows="1">
      <selection activeCell="B23" sqref="B23"/>
      <pageMargins left="0" right="0" top="0" bottom="0" header="0" footer="0"/>
      <pageSetup paperSize="9" scale="94" orientation="landscape" r:id="rId3"/>
      <headerFooter>
        <oddFooter>&amp;RLast update : &amp;D   &amp;T&amp;L&amp;1#&amp;"Calibri"&amp;10 Sensitivity: Internal</oddFooter>
      </headerFooter>
    </customSheetView>
    <customSheetView guid="{999D0099-E3FC-46FC-839A-D58F693EE82E}" fitToPage="1" hiddenRows="1">
      <selection activeCell="A33" sqref="A33:XFD33"/>
      <pageMargins left="0" right="0" top="0" bottom="0" header="0" footer="0"/>
      <pageSetup paperSize="9" scale="84" orientation="landscape" r:id="rId4"/>
      <headerFooter>
        <oddFooter>&amp;RLast update : &amp;D   &amp;T&amp;L&amp;1#&amp;"Calibri"&amp;10 Sensitivity: Internal</oddFooter>
      </headerFooter>
    </customSheetView>
    <customSheetView guid="{9C701732-F58F-4708-A15C-976D1C40D46C}" fitToPage="1" hiddenRows="1">
      <selection activeCell="A19" sqref="A19:XFD19"/>
      <pageMargins left="0" right="0" top="0" bottom="0" header="0" footer="0"/>
      <pageSetup paperSize="9" orientation="landscape" r:id="rId5"/>
      <headerFooter>
        <oddFooter>&amp;RLast update : &amp;D   &amp;T</oddFooter>
      </headerFooter>
    </customSheetView>
    <customSheetView guid="{4207851A-A9C4-4C7F-A983-5888F88768C0}" fitToPage="1" hiddenRows="1">
      <selection activeCell="D2" sqref="D2"/>
      <pageMargins left="0" right="0" top="0" bottom="0" header="0" footer="0"/>
      <pageSetup paperSize="9" orientation="landscape" r:id="rId6"/>
      <headerFooter>
        <oddFooter>&amp;RLast update : &amp;D   &amp;T</oddFooter>
      </headerFooter>
    </customSheetView>
    <customSheetView guid="{1A9C4D40-FD7F-415B-AEEF-6F3B6F11E2D9}" fitToPage="1" hiddenRows="1">
      <pageMargins left="0" right="0" top="0" bottom="0" header="0" footer="0"/>
      <pageSetup paperSize="9" orientation="landscape" r:id="rId7"/>
      <headerFooter>
        <oddFooter>&amp;RLast update : &amp;D   &amp;T</oddFooter>
      </headerFooter>
    </customSheetView>
    <customSheetView guid="{160FD25C-1E8A-49AB-8AA3-887F1FFDB82C}" fitToPage="1" hiddenRows="1">
      <pageMargins left="0" right="0" top="0" bottom="0" header="0" footer="0"/>
      <pageSetup paperSize="9" orientation="landscape" r:id="rId8"/>
      <headerFooter>
        <oddFooter>&amp;RLast update : &amp;D   &amp;T</oddFooter>
      </headerFooter>
    </customSheetView>
    <customSheetView guid="{03674205-2BF0-451F-960D-B59271ECD65B}" scale="85" fitToPage="1" printArea="1" hiddenRows="1">
      <selection activeCell="A7" sqref="A7:XFD9"/>
      <pageMargins left="0" right="0" top="0" bottom="0" header="0" footer="0"/>
      <pageSetup paperSize="9" orientation="landscape" r:id="rId9"/>
      <headerFooter>
        <oddFooter>&amp;RLast update : &amp;D   &amp;T</oddFooter>
      </headerFooter>
    </customSheetView>
    <customSheetView guid="{D36430BB-1304-416E-AC9B-64341E38D53B}" scale="85" fitToPage="1">
      <selection activeCell="A10" sqref="A10"/>
      <pageMargins left="0" right="0" top="0" bottom="0" header="0" footer="0"/>
      <pageSetup paperSize="9" scale="96" orientation="landscape" r:id="rId10"/>
      <headerFooter>
        <oddFooter>&amp;RLast update : &amp;D   &amp;T</oddFooter>
      </headerFooter>
    </customSheetView>
    <customSheetView guid="{A1DFBD3A-7D67-4D0B-A768-38A02D65809C}" scale="85" fitToPage="1">
      <selection activeCell="G6" sqref="G6"/>
      <pageMargins left="0" right="0" top="0" bottom="0" header="0" footer="0"/>
      <pageSetup paperSize="9" orientation="landscape" r:id="rId11"/>
      <headerFooter>
        <oddFooter>&amp;RLast update : &amp;D   &amp;T</oddFooter>
      </headerFooter>
    </customSheetView>
    <customSheetView guid="{8F6257B3-44F8-495E-975F-715EC7CBE577}" scale="85" fitToPage="1">
      <selection activeCell="A17" sqref="A17:XFD17"/>
      <pageMargins left="0" right="0" top="0" bottom="0" header="0" footer="0"/>
      <pageSetup paperSize="9" orientation="landscape" r:id="rId12"/>
      <headerFooter>
        <oddFooter>&amp;RLast update : &amp;D   &amp;T</oddFooter>
      </headerFooter>
    </customSheetView>
    <customSheetView guid="{4E666960-F75E-4DEC-AA08-CB80C5246F2D}" scale="85" fitToPage="1">
      <selection activeCell="E5" sqref="E5:G5"/>
      <pageMargins left="0" right="0" top="0" bottom="0" header="0" footer="0"/>
      <pageSetup paperSize="9" orientation="landscape" r:id="rId13"/>
      <headerFooter>
        <oddFooter>&amp;RLast update : &amp;D   &amp;T</oddFooter>
      </headerFooter>
    </customSheetView>
    <customSheetView guid="{DF664468-2591-4537-A401-E39E9401FA18}" scale="85" fitToPage="1">
      <selection activeCell="E7" sqref="E7:E8"/>
      <pageMargins left="0" right="0" top="0" bottom="0" header="0" footer="0"/>
      <pageSetup paperSize="9" orientation="landscape" r:id="rId14"/>
      <headerFooter>
        <oddFooter>&amp;RLast update : &amp;D   &amp;T</oddFooter>
      </headerFooter>
    </customSheetView>
    <customSheetView guid="{16EA4947-C328-4911-A966-8572790A84A9}" fitToPage="1" printArea="1" hiddenRows="1">
      <selection activeCell="A30" sqref="A30"/>
      <pageMargins left="0" right="0" top="0" bottom="0" header="0" footer="0"/>
      <pageSetup paperSize="9" orientation="landscape" r:id="rId15"/>
      <headerFooter>
        <oddFooter>&amp;RLast update : &amp;D   &amp;T&amp;L&amp;1#&amp;"Calibri"&amp;10 Sensitivity: Internal</oddFooter>
      </headerFooter>
    </customSheetView>
    <customSheetView guid="{5024D59A-F791-4B48-8A8A-90A9A8BA3CB8}" fitToPage="1" printArea="1" hiddenRows="1">
      <selection activeCell="E33" sqref="E33"/>
      <pageMargins left="0" right="0" top="0" bottom="0" header="0" footer="0"/>
      <pageSetup paperSize="9" orientation="landscape" r:id="rId16"/>
      <headerFooter>
        <oddFooter>&amp;RLast update : &amp;D   &amp;T&amp;L&amp;1#&amp;"Calibri"&amp;10 Sensitivity: Internal</oddFooter>
      </headerFooter>
    </customSheetView>
    <customSheetView guid="{834388B3-D1C0-4496-81CB-D8907F6C94B1}" fitToPage="1" hiddenRows="1">
      <selection activeCell="B3" sqref="B3:F35"/>
      <pageMargins left="0" right="0" top="0" bottom="0" header="0" footer="0"/>
      <pageSetup paperSize="9" orientation="landscape" r:id="rId17"/>
      <headerFooter>
        <oddFooter>&amp;RLast update : &amp;D   &amp;T&amp;L&amp;1#&amp;"Calibri"&amp;10 Sensitivity: Internal</oddFooter>
      </headerFooter>
    </customSheetView>
    <customSheetView guid="{C9B667F6-80E0-402E-8E37-77C446D41929}" scale="80" fitToPage="1" hiddenRows="1">
      <selection activeCell="A20" sqref="A20:XFD20"/>
      <pageMargins left="0" right="0" top="0" bottom="0" header="0" footer="0"/>
      <pageSetup paperSize="9" scale="79" orientation="landscape" r:id="rId18"/>
      <headerFooter>
        <oddFooter>&amp;RLast update : &amp;D   &amp;T&amp;L&amp;1#&amp;"Calibri"&amp;10&amp;K000000Sensitivity: Internal</oddFooter>
      </headerFooter>
    </customSheetView>
    <customSheetView guid="{F64DF93A-0CD5-4665-A448-613906F88C7C}" scale="80" fitToPage="1" showAutoFilter="1" hiddenRows="1">
      <selection activeCell="J33" sqref="J33"/>
      <pageMargins left="0" right="0" top="0" bottom="0" header="0" footer="0"/>
      <pageSetup paperSize="9" scale="69" orientation="landscape" r:id="rId19"/>
      <headerFooter>
        <oddFooter>&amp;RLast update : &amp;D   &amp;T&amp;L&amp;1#&amp;"Calibri"&amp;10&amp;K000000Sensitivity: Internal</oddFooter>
      </headerFooter>
      <autoFilter ref="A24:J41" xr:uid="{0CA59732-A823-4391-9505-42445C5CBE23}"/>
    </customSheetView>
    <customSheetView guid="{D8AE3607-C68D-4DD7-8BE1-F63EA4A613B4}" scale="80" fitToPage="1" showAutoFilter="1" hiddenRows="1">
      <selection activeCell="A25" sqref="A25:XFD25"/>
      <pageMargins left="0" right="0" top="0" bottom="0" header="0" footer="0"/>
      <pageSetup paperSize="9" scale="69" orientation="landscape" r:id="rId20"/>
      <headerFooter>
        <oddFooter>&amp;RLast update : &amp;D   &amp;T&amp;L&amp;1#&amp;"Calibri"&amp;10&amp;K000000Sensitivity: Internal</oddFooter>
      </headerFooter>
      <autoFilter ref="A17:J34" xr:uid="{61D3D209-B9F7-4967-8566-AE1380DF7E9F}"/>
    </customSheetView>
  </customSheetViews>
  <phoneticPr fontId="29" type="noConversion"/>
  <hyperlinks>
    <hyperlink ref="H180" display="custsvc@msca.com.sg" xr:uid="{A1C833DD-FAE2-4858-9251-4074C58EA0AA}"/>
    <hyperlink ref="L180" display="sinexp@msca.com.sg" xr:uid="{AFDCCD8F-5A9A-46D2-ABD6-E3093193265F}"/>
    <hyperlink ref="D179" r:id="rId21" xr:uid="{CA6DAA27-7502-4803-9F2D-7996AF6CDBB7}"/>
    <hyperlink ref="D180" display="mktg-dept@msca.com.sg" xr:uid="{3557E31C-0ECF-43EB-9594-214AFFD549E5}"/>
  </hyperlinks>
  <pageMargins left="0.19685039370078741" right="0.39370078740157483" top="0.74803149606299213" bottom="0.74803149606299213" header="0.31496062992125984" footer="0.31496062992125984"/>
  <pageSetup paperSize="9" orientation="landscape" r:id="rId22"/>
  <headerFooter>
    <oddFooter>&amp;L_x000D_&amp;1#&amp;"Calibri"&amp;10&amp;K000000 Sensitivity: Internal&amp;RLast update : &amp;D   &amp;T&amp;</oddFooter>
  </headerFooter>
  <drawing r:id="rId2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FF00"/>
    <pageSetUpPr fitToPage="1"/>
  </sheetPr>
  <dimension ref="A1:N309"/>
  <sheetViews>
    <sheetView zoomScale="90" zoomScaleNormal="90" workbookViewId="0">
      <selection activeCell="E217" sqref="E217"/>
    </sheetView>
  </sheetViews>
  <sheetFormatPr defaultColWidth="9.42578125" defaultRowHeight="14.25"/>
  <cols>
    <col min="1" max="1" width="14.28515625" style="347" customWidth="1"/>
    <col min="2" max="2" width="10.42578125" style="2155" customWidth="1"/>
    <col min="3" max="3" width="34.28515625" style="5" customWidth="1"/>
    <col min="4" max="4" width="16.7109375" style="5" bestFit="1" customWidth="1"/>
    <col min="5" max="11" width="15.5703125" style="5" customWidth="1"/>
    <col min="12" max="13" width="12" style="5" customWidth="1"/>
    <col min="14" max="14" width="11.5703125" style="387" customWidth="1"/>
    <col min="15" max="16384" width="9.42578125" style="5"/>
  </cols>
  <sheetData>
    <row r="1" spans="1:11" ht="6" customHeight="1">
      <c r="A1" s="347" t="s">
        <v>6679</v>
      </c>
    </row>
    <row r="2" spans="1:11" s="6" customFormat="1" ht="33">
      <c r="A2" s="470"/>
      <c r="B2" s="2155"/>
      <c r="C2" s="43" t="s">
        <v>97</v>
      </c>
      <c r="D2" s="44"/>
    </row>
    <row r="3" spans="1:11" ht="18">
      <c r="C3" s="104"/>
      <c r="D3" s="104"/>
      <c r="E3" s="104" t="s">
        <v>6680</v>
      </c>
      <c r="F3" s="104"/>
      <c r="G3" s="104"/>
      <c r="H3" s="104"/>
      <c r="I3" s="104"/>
      <c r="J3" s="104"/>
      <c r="K3" s="37"/>
    </row>
    <row r="4" spans="1:11" ht="18">
      <c r="C4" s="104"/>
      <c r="D4" s="104"/>
      <c r="E4" s="104"/>
      <c r="F4" s="104"/>
      <c r="G4" s="104"/>
      <c r="H4" s="104"/>
      <c r="I4" s="104"/>
      <c r="J4" s="104"/>
      <c r="K4" s="37"/>
    </row>
    <row r="5" spans="1:11" ht="15.75">
      <c r="C5" s="46"/>
      <c r="D5" s="46"/>
      <c r="E5" s="46"/>
      <c r="F5" s="46"/>
      <c r="G5" s="46"/>
      <c r="H5" s="46"/>
      <c r="I5" s="116"/>
      <c r="J5" s="116"/>
      <c r="K5" s="37"/>
    </row>
    <row r="6" spans="1:11" s="171" customFormat="1" ht="22.5" hidden="1" customHeight="1">
      <c r="A6" s="471"/>
      <c r="B6" s="2156"/>
      <c r="C6" s="472"/>
      <c r="D6" s="187"/>
      <c r="E6" s="4634" t="s">
        <v>100</v>
      </c>
      <c r="F6" s="175" t="s">
        <v>1231</v>
      </c>
      <c r="G6" s="175" t="s">
        <v>1050</v>
      </c>
      <c r="H6" s="175" t="s">
        <v>429</v>
      </c>
      <c r="I6" s="175" t="s">
        <v>943</v>
      </c>
      <c r="J6" s="175" t="s">
        <v>1168</v>
      </c>
      <c r="K6" s="175" t="s">
        <v>982</v>
      </c>
    </row>
    <row r="7" spans="1:11" s="171" customFormat="1" ht="22.5" hidden="1" customHeight="1">
      <c r="A7" s="471"/>
      <c r="B7" s="2156"/>
      <c r="C7" s="472"/>
      <c r="D7" s="473" t="s">
        <v>2589</v>
      </c>
      <c r="E7" s="4634"/>
      <c r="F7" s="474" t="s">
        <v>3750</v>
      </c>
      <c r="G7" s="474" t="s">
        <v>4908</v>
      </c>
      <c r="H7" s="474" t="s">
        <v>4507</v>
      </c>
      <c r="I7" s="474" t="s">
        <v>3163</v>
      </c>
      <c r="J7" s="234" t="s">
        <v>3458</v>
      </c>
      <c r="K7" s="234" t="s">
        <v>3632</v>
      </c>
    </row>
    <row r="8" spans="1:11" s="171" customFormat="1" ht="22.5" hidden="1" customHeight="1">
      <c r="A8" s="471"/>
      <c r="B8" s="2156"/>
      <c r="C8" s="350" t="s">
        <v>6681</v>
      </c>
      <c r="D8" s="351" t="s">
        <v>6682</v>
      </c>
      <c r="E8" s="351">
        <v>42961</v>
      </c>
      <c r="F8" s="672">
        <f t="shared" ref="F8:F16" si="0">E8+22</f>
        <v>42983</v>
      </c>
      <c r="G8" s="672">
        <f t="shared" ref="G8:G16" si="1">E8+24</f>
        <v>42985</v>
      </c>
      <c r="H8" s="672">
        <f t="shared" ref="H8:H16" si="2">E8+27</f>
        <v>42988</v>
      </c>
      <c r="I8" s="475">
        <f t="shared" ref="I8:I16" si="3">E8+30</f>
        <v>42991</v>
      </c>
      <c r="J8" s="351">
        <f t="shared" ref="J8:J16" si="4">E8+32</f>
        <v>42993</v>
      </c>
      <c r="K8" s="351">
        <f t="shared" ref="K8:K16" si="5">E8+35</f>
        <v>42996</v>
      </c>
    </row>
    <row r="9" spans="1:11" s="171" customFormat="1" ht="22.5" hidden="1" customHeight="1">
      <c r="A9" s="476" t="s">
        <v>6683</v>
      </c>
      <c r="B9" s="2157"/>
      <c r="C9" s="350" t="s">
        <v>6684</v>
      </c>
      <c r="D9" s="351" t="s">
        <v>6685</v>
      </c>
      <c r="E9" s="351">
        <v>42966</v>
      </c>
      <c r="F9" s="672">
        <f t="shared" si="0"/>
        <v>42988</v>
      </c>
      <c r="G9" s="672">
        <f t="shared" si="1"/>
        <v>42990</v>
      </c>
      <c r="H9" s="672">
        <f t="shared" si="2"/>
        <v>42993</v>
      </c>
      <c r="I9" s="475">
        <f t="shared" si="3"/>
        <v>42996</v>
      </c>
      <c r="J9" s="351">
        <f t="shared" si="4"/>
        <v>42998</v>
      </c>
      <c r="K9" s="351">
        <f t="shared" si="5"/>
        <v>43001</v>
      </c>
    </row>
    <row r="10" spans="1:11" s="171" customFormat="1" ht="22.5" hidden="1" customHeight="1">
      <c r="A10" s="471"/>
      <c r="B10" s="2156"/>
      <c r="C10" s="350" t="s">
        <v>6686</v>
      </c>
      <c r="D10" s="351" t="s">
        <v>6687</v>
      </c>
      <c r="E10" s="351">
        <v>42973</v>
      </c>
      <c r="F10" s="672">
        <f t="shared" si="0"/>
        <v>42995</v>
      </c>
      <c r="G10" s="672">
        <f t="shared" si="1"/>
        <v>42997</v>
      </c>
      <c r="H10" s="672">
        <f t="shared" si="2"/>
        <v>43000</v>
      </c>
      <c r="I10" s="475">
        <f t="shared" si="3"/>
        <v>43003</v>
      </c>
      <c r="J10" s="351">
        <f t="shared" si="4"/>
        <v>43005</v>
      </c>
      <c r="K10" s="351">
        <f t="shared" si="5"/>
        <v>43008</v>
      </c>
    </row>
    <row r="11" spans="1:11" s="171" customFormat="1" ht="22.5" hidden="1" customHeight="1">
      <c r="A11" s="471"/>
      <c r="B11" s="2156"/>
      <c r="C11" s="350" t="s">
        <v>6688</v>
      </c>
      <c r="D11" s="351" t="s">
        <v>6689</v>
      </c>
      <c r="E11" s="351">
        <v>42984</v>
      </c>
      <c r="F11" s="672">
        <f t="shared" si="0"/>
        <v>43006</v>
      </c>
      <c r="G11" s="672">
        <f t="shared" si="1"/>
        <v>43008</v>
      </c>
      <c r="H11" s="672">
        <f t="shared" si="2"/>
        <v>43011</v>
      </c>
      <c r="I11" s="475">
        <f t="shared" si="3"/>
        <v>43014</v>
      </c>
      <c r="J11" s="351">
        <f t="shared" si="4"/>
        <v>43016</v>
      </c>
      <c r="K11" s="351">
        <f t="shared" si="5"/>
        <v>43019</v>
      </c>
    </row>
    <row r="12" spans="1:11" s="171" customFormat="1" ht="22.5" hidden="1" customHeight="1">
      <c r="A12" s="471"/>
      <c r="B12" s="2156"/>
      <c r="C12" s="350" t="s">
        <v>6690</v>
      </c>
      <c r="D12" s="351" t="s">
        <v>6691</v>
      </c>
      <c r="E12" s="351">
        <v>42987</v>
      </c>
      <c r="F12" s="672">
        <f t="shared" si="0"/>
        <v>43009</v>
      </c>
      <c r="G12" s="672">
        <f t="shared" si="1"/>
        <v>43011</v>
      </c>
      <c r="H12" s="672">
        <f t="shared" si="2"/>
        <v>43014</v>
      </c>
      <c r="I12" s="475">
        <f t="shared" si="3"/>
        <v>43017</v>
      </c>
      <c r="J12" s="351">
        <f t="shared" si="4"/>
        <v>43019</v>
      </c>
      <c r="K12" s="351">
        <f t="shared" si="5"/>
        <v>43022</v>
      </c>
    </row>
    <row r="13" spans="1:11" s="171" customFormat="1" ht="22.5" hidden="1" customHeight="1">
      <c r="A13" s="471"/>
      <c r="B13" s="2156"/>
      <c r="C13" s="350" t="s">
        <v>6692</v>
      </c>
      <c r="D13" s="351" t="s">
        <v>6693</v>
      </c>
      <c r="E13" s="351">
        <v>42995</v>
      </c>
      <c r="F13" s="672">
        <f t="shared" si="0"/>
        <v>43017</v>
      </c>
      <c r="G13" s="672">
        <f t="shared" si="1"/>
        <v>43019</v>
      </c>
      <c r="H13" s="672">
        <f t="shared" si="2"/>
        <v>43022</v>
      </c>
      <c r="I13" s="475">
        <f t="shared" si="3"/>
        <v>43025</v>
      </c>
      <c r="J13" s="351">
        <f t="shared" si="4"/>
        <v>43027</v>
      </c>
      <c r="K13" s="351">
        <f t="shared" si="5"/>
        <v>43030</v>
      </c>
    </row>
    <row r="14" spans="1:11" s="171" customFormat="1" ht="22.5" hidden="1" customHeight="1">
      <c r="A14" s="471"/>
      <c r="B14" s="2156"/>
      <c r="C14" s="350" t="s">
        <v>6694</v>
      </c>
      <c r="D14" s="351" t="s">
        <v>6695</v>
      </c>
      <c r="E14" s="351">
        <v>43003</v>
      </c>
      <c r="F14" s="672">
        <f t="shared" si="0"/>
        <v>43025</v>
      </c>
      <c r="G14" s="672">
        <f t="shared" si="1"/>
        <v>43027</v>
      </c>
      <c r="H14" s="672">
        <f t="shared" si="2"/>
        <v>43030</v>
      </c>
      <c r="I14" s="475">
        <f t="shared" si="3"/>
        <v>43033</v>
      </c>
      <c r="J14" s="351">
        <f t="shared" si="4"/>
        <v>43035</v>
      </c>
      <c r="K14" s="351">
        <f t="shared" si="5"/>
        <v>43038</v>
      </c>
    </row>
    <row r="15" spans="1:11" s="171" customFormat="1" ht="22.5" hidden="1" customHeight="1">
      <c r="A15" s="471"/>
      <c r="B15" s="2156"/>
      <c r="C15" s="350" t="s">
        <v>6696</v>
      </c>
      <c r="D15" s="351" t="s">
        <v>6697</v>
      </c>
      <c r="E15" s="351">
        <v>43010</v>
      </c>
      <c r="F15" s="672">
        <f t="shared" si="0"/>
        <v>43032</v>
      </c>
      <c r="G15" s="672">
        <f t="shared" si="1"/>
        <v>43034</v>
      </c>
      <c r="H15" s="672">
        <f t="shared" si="2"/>
        <v>43037</v>
      </c>
      <c r="I15" s="475">
        <f t="shared" si="3"/>
        <v>43040</v>
      </c>
      <c r="J15" s="351">
        <f t="shared" si="4"/>
        <v>43042</v>
      </c>
      <c r="K15" s="351">
        <f t="shared" si="5"/>
        <v>43045</v>
      </c>
    </row>
    <row r="16" spans="1:11" s="171" customFormat="1" ht="22.5" hidden="1" customHeight="1">
      <c r="A16" s="471"/>
      <c r="B16" s="2156"/>
      <c r="C16" s="235" t="s">
        <v>6698</v>
      </c>
      <c r="D16" s="236" t="s">
        <v>6699</v>
      </c>
      <c r="E16" s="236">
        <v>43015</v>
      </c>
      <c r="F16" s="237">
        <f t="shared" si="0"/>
        <v>43037</v>
      </c>
      <c r="G16" s="237">
        <f t="shared" si="1"/>
        <v>43039</v>
      </c>
      <c r="H16" s="237">
        <f t="shared" si="2"/>
        <v>43042</v>
      </c>
      <c r="I16" s="238">
        <f t="shared" si="3"/>
        <v>43045</v>
      </c>
      <c r="J16" s="236">
        <f t="shared" si="4"/>
        <v>43047</v>
      </c>
      <c r="K16" s="236">
        <f t="shared" si="5"/>
        <v>43050</v>
      </c>
    </row>
    <row r="17" spans="1:14" hidden="1"/>
    <row r="18" spans="1:14" hidden="1"/>
    <row r="19" spans="1:14" s="171" customFormat="1" ht="32.25" hidden="1" customHeight="1">
      <c r="A19" s="477"/>
      <c r="B19" s="2158"/>
      <c r="C19" s="478" t="s">
        <v>434</v>
      </c>
      <c r="D19" s="832"/>
      <c r="E19" s="858" t="s">
        <v>100</v>
      </c>
      <c r="F19" s="296" t="s">
        <v>1231</v>
      </c>
      <c r="G19" s="296" t="s">
        <v>1050</v>
      </c>
      <c r="H19" s="296" t="s">
        <v>982</v>
      </c>
      <c r="I19" s="296" t="s">
        <v>943</v>
      </c>
      <c r="J19" s="296" t="s">
        <v>429</v>
      </c>
      <c r="K19" s="296" t="s">
        <v>1168</v>
      </c>
      <c r="M19" s="934"/>
      <c r="N19" s="934"/>
    </row>
    <row r="20" spans="1:14" s="171" customFormat="1" ht="20.100000000000001" hidden="1" customHeight="1">
      <c r="A20" s="810" t="s">
        <v>6700</v>
      </c>
      <c r="B20" s="2159"/>
      <c r="C20" s="748" t="s">
        <v>3089</v>
      </c>
      <c r="D20" s="750" t="s">
        <v>6701</v>
      </c>
      <c r="E20" s="756">
        <v>44779</v>
      </c>
      <c r="F20" s="697">
        <v>44801</v>
      </c>
      <c r="G20" s="697">
        <v>44804</v>
      </c>
      <c r="H20" s="697">
        <v>44806</v>
      </c>
      <c r="I20" s="697">
        <v>44809</v>
      </c>
      <c r="J20" s="697">
        <v>44810</v>
      </c>
      <c r="K20" s="697">
        <v>44814</v>
      </c>
      <c r="L20" s="36" t="s">
        <v>6702</v>
      </c>
      <c r="M20" s="1029">
        <v>45234</v>
      </c>
      <c r="N20" s="1029">
        <v>44781</v>
      </c>
    </row>
    <row r="21" spans="1:14" s="171" customFormat="1" ht="20.100000000000001" hidden="1" customHeight="1">
      <c r="A21" s="810" t="s">
        <v>6703</v>
      </c>
      <c r="B21" s="2159"/>
      <c r="C21" s="749" t="s">
        <v>6704</v>
      </c>
      <c r="D21" s="751" t="s">
        <v>6705</v>
      </c>
      <c r="E21" s="752">
        <v>44786</v>
      </c>
      <c r="F21" s="693">
        <v>44808</v>
      </c>
      <c r="G21" s="693">
        <v>44811</v>
      </c>
      <c r="H21" s="693">
        <v>44813</v>
      </c>
      <c r="I21" s="693">
        <v>44816</v>
      </c>
      <c r="J21" s="693">
        <v>44817</v>
      </c>
      <c r="K21" s="693">
        <v>44821</v>
      </c>
      <c r="L21" s="36" t="s">
        <v>6706</v>
      </c>
      <c r="M21" s="1029">
        <v>45241</v>
      </c>
      <c r="N21" s="1029">
        <v>44788</v>
      </c>
    </row>
    <row r="22" spans="1:14" s="171" customFormat="1" ht="20.100000000000001" hidden="1" customHeight="1">
      <c r="A22" s="810" t="s">
        <v>6707</v>
      </c>
      <c r="B22" s="2159"/>
      <c r="C22" s="749" t="s">
        <v>6708</v>
      </c>
      <c r="D22" s="751" t="s">
        <v>6709</v>
      </c>
      <c r="E22" s="752">
        <v>44793</v>
      </c>
      <c r="F22" s="693">
        <v>44815</v>
      </c>
      <c r="G22" s="693">
        <v>44818</v>
      </c>
      <c r="H22" s="693">
        <v>44820</v>
      </c>
      <c r="I22" s="693">
        <v>44823</v>
      </c>
      <c r="J22" s="693">
        <v>44824</v>
      </c>
      <c r="K22" s="693">
        <v>44828</v>
      </c>
      <c r="L22" s="36" t="s">
        <v>6710</v>
      </c>
      <c r="M22" s="1029">
        <v>45248</v>
      </c>
      <c r="N22" s="1029">
        <v>44795</v>
      </c>
    </row>
    <row r="23" spans="1:14" s="171" customFormat="1" ht="20.100000000000001" hidden="1" customHeight="1">
      <c r="A23" s="810" t="s">
        <v>6711</v>
      </c>
      <c r="B23" s="2159"/>
      <c r="C23" s="749" t="s">
        <v>3079</v>
      </c>
      <c r="D23" s="751" t="s">
        <v>6712</v>
      </c>
      <c r="E23" s="752">
        <v>44800</v>
      </c>
      <c r="F23" s="693">
        <v>44822</v>
      </c>
      <c r="G23" s="693">
        <v>44825</v>
      </c>
      <c r="H23" s="693">
        <v>44827</v>
      </c>
      <c r="I23" s="693">
        <v>44830</v>
      </c>
      <c r="J23" s="693">
        <v>44831</v>
      </c>
      <c r="K23" s="693">
        <v>44835</v>
      </c>
      <c r="L23" s="36" t="s">
        <v>6713</v>
      </c>
      <c r="M23" s="1029">
        <v>45255</v>
      </c>
      <c r="N23" s="1029">
        <v>44802</v>
      </c>
    </row>
    <row r="24" spans="1:14" s="171" customFormat="1" ht="20.100000000000001" hidden="1" customHeight="1">
      <c r="A24" s="810" t="s">
        <v>6714</v>
      </c>
      <c r="B24" s="2159"/>
      <c r="C24" s="763" t="s">
        <v>6694</v>
      </c>
      <c r="D24" s="764" t="s">
        <v>6715</v>
      </c>
      <c r="E24" s="765">
        <v>44812</v>
      </c>
      <c r="F24" s="766">
        <f>E24+22</f>
        <v>44834</v>
      </c>
      <c r="G24" s="766">
        <f>E24+25</f>
        <v>44837</v>
      </c>
      <c r="H24" s="766">
        <f>E24+27</f>
        <v>44839</v>
      </c>
      <c r="I24" s="766">
        <f>E24+30</f>
        <v>44842</v>
      </c>
      <c r="J24" s="766">
        <f>E24+31</f>
        <v>44843</v>
      </c>
      <c r="K24" s="766">
        <f>E24+35</f>
        <v>44847</v>
      </c>
      <c r="L24" s="36" t="s">
        <v>6716</v>
      </c>
      <c r="M24" s="1029">
        <v>45262</v>
      </c>
      <c r="N24" s="1029">
        <v>44809</v>
      </c>
    </row>
    <row r="25" spans="1:14" s="171" customFormat="1" ht="20.100000000000001" hidden="1" customHeight="1">
      <c r="A25" s="810" t="s">
        <v>6717</v>
      </c>
      <c r="B25" s="2159"/>
      <c r="C25" s="763" t="s">
        <v>6718</v>
      </c>
      <c r="D25" s="764" t="s">
        <v>6719</v>
      </c>
      <c r="E25" s="770">
        <v>44824</v>
      </c>
      <c r="F25" s="766">
        <f>E25+22</f>
        <v>44846</v>
      </c>
      <c r="G25" s="766">
        <f>E25+25</f>
        <v>44849</v>
      </c>
      <c r="H25" s="766">
        <f>E25+27</f>
        <v>44851</v>
      </c>
      <c r="I25" s="766">
        <f>E25+30</f>
        <v>44854</v>
      </c>
      <c r="J25" s="766">
        <f>E25+31</f>
        <v>44855</v>
      </c>
      <c r="K25" s="766">
        <f>E25+35</f>
        <v>44859</v>
      </c>
      <c r="L25" s="36" t="s">
        <v>6720</v>
      </c>
      <c r="M25" s="1029">
        <v>45269</v>
      </c>
      <c r="N25" s="1029">
        <v>44816</v>
      </c>
    </row>
    <row r="26" spans="1:14" s="171" customFormat="1" ht="20.100000000000001" hidden="1" customHeight="1">
      <c r="A26" s="810" t="s">
        <v>6721</v>
      </c>
      <c r="B26" s="2159"/>
      <c r="C26" s="763" t="s">
        <v>6722</v>
      </c>
      <c r="D26" s="764" t="s">
        <v>6723</v>
      </c>
      <c r="E26" s="770">
        <v>44830</v>
      </c>
      <c r="F26" s="766">
        <v>44843</v>
      </c>
      <c r="G26" s="766">
        <v>44846</v>
      </c>
      <c r="H26" s="766">
        <v>44848</v>
      </c>
      <c r="I26" s="766">
        <v>44851</v>
      </c>
      <c r="J26" s="766">
        <v>44852</v>
      </c>
      <c r="K26" s="766">
        <v>44856</v>
      </c>
      <c r="L26" s="36" t="s">
        <v>6724</v>
      </c>
      <c r="M26" s="1029">
        <v>45276</v>
      </c>
      <c r="N26" s="1029">
        <v>44823</v>
      </c>
    </row>
    <row r="27" spans="1:14" s="171" customFormat="1" ht="20.100000000000001" hidden="1" customHeight="1">
      <c r="A27" s="810" t="s">
        <v>6725</v>
      </c>
      <c r="B27" s="2159"/>
      <c r="C27" s="763" t="s">
        <v>3127</v>
      </c>
      <c r="D27" s="764" t="s">
        <v>6726</v>
      </c>
      <c r="E27" s="770">
        <v>44833</v>
      </c>
      <c r="F27" s="766">
        <v>44850</v>
      </c>
      <c r="G27" s="766">
        <v>44853</v>
      </c>
      <c r="H27" s="766">
        <v>44855</v>
      </c>
      <c r="I27" s="766">
        <v>44858</v>
      </c>
      <c r="J27" s="766">
        <v>44859</v>
      </c>
      <c r="K27" s="766">
        <v>44863</v>
      </c>
      <c r="L27" s="36" t="s">
        <v>6727</v>
      </c>
      <c r="M27" s="1029">
        <v>45283</v>
      </c>
      <c r="N27" s="1029">
        <v>44830</v>
      </c>
    </row>
    <row r="28" spans="1:14" s="171" customFormat="1" ht="20.100000000000001" hidden="1" customHeight="1">
      <c r="A28" s="810" t="s">
        <v>6728</v>
      </c>
      <c r="B28" s="2159"/>
      <c r="C28" s="769" t="s">
        <v>6729</v>
      </c>
      <c r="D28" s="759" t="s">
        <v>6730</v>
      </c>
      <c r="E28" s="771">
        <v>44838</v>
      </c>
      <c r="F28" s="758">
        <f t="shared" ref="F28:F41" si="6">E28+22</f>
        <v>44860</v>
      </c>
      <c r="G28" s="758">
        <f t="shared" ref="G28:G41" si="7">E28+25</f>
        <v>44863</v>
      </c>
      <c r="H28" s="758">
        <f t="shared" ref="H28:H41" si="8">E28+27</f>
        <v>44865</v>
      </c>
      <c r="I28" s="758">
        <f t="shared" ref="I28:I41" si="9">E28+30</f>
        <v>44868</v>
      </c>
      <c r="J28" s="758">
        <f t="shared" ref="J28:J41" si="10">E28+31</f>
        <v>44869</v>
      </c>
      <c r="K28" s="758">
        <f t="shared" ref="K28:K41" si="11">E28+35</f>
        <v>44873</v>
      </c>
      <c r="L28" s="36" t="s">
        <v>6731</v>
      </c>
      <c r="M28" s="1029">
        <v>45290</v>
      </c>
      <c r="N28" s="1029">
        <v>44837</v>
      </c>
    </row>
    <row r="29" spans="1:14" s="171" customFormat="1" ht="20.100000000000001" hidden="1" customHeight="1">
      <c r="A29" s="810" t="s">
        <v>6732</v>
      </c>
      <c r="B29" s="2159"/>
      <c r="C29" s="748" t="s">
        <v>6733</v>
      </c>
      <c r="D29" s="759" t="s">
        <v>6734</v>
      </c>
      <c r="E29" s="771">
        <v>44846</v>
      </c>
      <c r="F29" s="758">
        <f t="shared" si="6"/>
        <v>44868</v>
      </c>
      <c r="G29" s="758">
        <f t="shared" si="7"/>
        <v>44871</v>
      </c>
      <c r="H29" s="758">
        <f t="shared" si="8"/>
        <v>44873</v>
      </c>
      <c r="I29" s="758">
        <f t="shared" si="9"/>
        <v>44876</v>
      </c>
      <c r="J29" s="758">
        <f t="shared" si="10"/>
        <v>44877</v>
      </c>
      <c r="K29" s="758">
        <f t="shared" si="11"/>
        <v>44881</v>
      </c>
      <c r="L29" s="36" t="s">
        <v>6735</v>
      </c>
      <c r="M29" s="1029">
        <v>45297</v>
      </c>
      <c r="N29" s="1029">
        <v>44844</v>
      </c>
    </row>
    <row r="30" spans="1:14" s="171" customFormat="1" ht="20.100000000000001" hidden="1" customHeight="1">
      <c r="A30" s="810" t="s">
        <v>6736</v>
      </c>
      <c r="B30" s="2159"/>
      <c r="C30" s="748" t="s">
        <v>6737</v>
      </c>
      <c r="D30" s="759" t="s">
        <v>6738</v>
      </c>
      <c r="E30" s="771">
        <v>44854</v>
      </c>
      <c r="F30" s="758">
        <f t="shared" si="6"/>
        <v>44876</v>
      </c>
      <c r="G30" s="758">
        <f t="shared" si="7"/>
        <v>44879</v>
      </c>
      <c r="H30" s="758">
        <f t="shared" si="8"/>
        <v>44881</v>
      </c>
      <c r="I30" s="758">
        <f t="shared" si="9"/>
        <v>44884</v>
      </c>
      <c r="J30" s="758">
        <f t="shared" si="10"/>
        <v>44885</v>
      </c>
      <c r="K30" s="758">
        <f t="shared" si="11"/>
        <v>44889</v>
      </c>
      <c r="L30" s="36" t="s">
        <v>6739</v>
      </c>
      <c r="M30" s="1029">
        <v>45304</v>
      </c>
      <c r="N30" s="1029">
        <v>44851</v>
      </c>
    </row>
    <row r="31" spans="1:14" s="171" customFormat="1" ht="20.100000000000001" hidden="1" customHeight="1">
      <c r="A31" s="810" t="s">
        <v>6740</v>
      </c>
      <c r="B31" s="2159"/>
      <c r="C31" s="748" t="s">
        <v>5993</v>
      </c>
      <c r="D31" s="759" t="s">
        <v>6741</v>
      </c>
      <c r="E31" s="771">
        <v>44860</v>
      </c>
      <c r="F31" s="758">
        <f t="shared" si="6"/>
        <v>44882</v>
      </c>
      <c r="G31" s="758">
        <f t="shared" si="7"/>
        <v>44885</v>
      </c>
      <c r="H31" s="758">
        <f t="shared" si="8"/>
        <v>44887</v>
      </c>
      <c r="I31" s="758">
        <f t="shared" si="9"/>
        <v>44890</v>
      </c>
      <c r="J31" s="758">
        <f t="shared" si="10"/>
        <v>44891</v>
      </c>
      <c r="K31" s="758">
        <f t="shared" si="11"/>
        <v>44895</v>
      </c>
      <c r="L31" s="36" t="s">
        <v>6742</v>
      </c>
      <c r="M31" s="1029">
        <v>45311</v>
      </c>
      <c r="N31" s="1029">
        <v>44858</v>
      </c>
    </row>
    <row r="32" spans="1:14" s="171" customFormat="1" ht="20.100000000000001" hidden="1" customHeight="1">
      <c r="A32" s="810" t="s">
        <v>6743</v>
      </c>
      <c r="B32" s="2159"/>
      <c r="C32" s="748" t="s">
        <v>6744</v>
      </c>
      <c r="D32" s="759" t="s">
        <v>6745</v>
      </c>
      <c r="E32" s="771">
        <v>44873</v>
      </c>
      <c r="F32" s="758">
        <f t="shared" si="6"/>
        <v>44895</v>
      </c>
      <c r="G32" s="758">
        <f t="shared" si="7"/>
        <v>44898</v>
      </c>
      <c r="H32" s="758">
        <f t="shared" si="8"/>
        <v>44900</v>
      </c>
      <c r="I32" s="758">
        <f t="shared" si="9"/>
        <v>44903</v>
      </c>
      <c r="J32" s="758">
        <f t="shared" si="10"/>
        <v>44904</v>
      </c>
      <c r="K32" s="758">
        <f t="shared" si="11"/>
        <v>44908</v>
      </c>
      <c r="L32" s="36" t="s">
        <v>6746</v>
      </c>
      <c r="M32" s="1027"/>
      <c r="N32" s="1029">
        <v>44865</v>
      </c>
    </row>
    <row r="33" spans="1:14" s="171" customFormat="1" ht="20.100000000000001" hidden="1" customHeight="1">
      <c r="A33" s="810" t="s">
        <v>6747</v>
      </c>
      <c r="B33" s="2159"/>
      <c r="C33" s="760" t="s">
        <v>3089</v>
      </c>
      <c r="D33" s="761" t="s">
        <v>6748</v>
      </c>
      <c r="E33" s="788">
        <v>44872</v>
      </c>
      <c r="F33" s="762">
        <f t="shared" si="6"/>
        <v>44894</v>
      </c>
      <c r="G33" s="762">
        <f t="shared" si="7"/>
        <v>44897</v>
      </c>
      <c r="H33" s="762">
        <f t="shared" si="8"/>
        <v>44899</v>
      </c>
      <c r="I33" s="762">
        <f t="shared" si="9"/>
        <v>44902</v>
      </c>
      <c r="J33" s="762">
        <f t="shared" si="10"/>
        <v>44903</v>
      </c>
      <c r="K33" s="762">
        <f t="shared" si="11"/>
        <v>44907</v>
      </c>
      <c r="L33" s="36" t="s">
        <v>6749</v>
      </c>
      <c r="M33" s="1027"/>
      <c r="N33" s="1029">
        <v>44872</v>
      </c>
    </row>
    <row r="34" spans="1:14" s="171" customFormat="1" ht="20.100000000000001" hidden="1" customHeight="1">
      <c r="A34" s="810" t="s">
        <v>6750</v>
      </c>
      <c r="B34" s="2159"/>
      <c r="C34" s="800" t="s">
        <v>6704</v>
      </c>
      <c r="D34" s="801" t="s">
        <v>6751</v>
      </c>
      <c r="E34" s="802">
        <v>44888</v>
      </c>
      <c r="F34" s="803">
        <f t="shared" si="6"/>
        <v>44910</v>
      </c>
      <c r="G34" s="803">
        <f t="shared" si="7"/>
        <v>44913</v>
      </c>
      <c r="H34" s="803">
        <f t="shared" si="8"/>
        <v>44915</v>
      </c>
      <c r="I34" s="803">
        <f t="shared" si="9"/>
        <v>44918</v>
      </c>
      <c r="J34" s="803">
        <f t="shared" si="10"/>
        <v>44919</v>
      </c>
      <c r="K34" s="803">
        <f t="shared" si="11"/>
        <v>44923</v>
      </c>
      <c r="L34" s="36" t="s">
        <v>6752</v>
      </c>
      <c r="M34" s="1027"/>
      <c r="N34" s="1029">
        <v>44879</v>
      </c>
    </row>
    <row r="35" spans="1:14" s="171" customFormat="1" ht="20.100000000000001" hidden="1" customHeight="1">
      <c r="A35" s="810" t="s">
        <v>6753</v>
      </c>
      <c r="B35" s="2159"/>
      <c r="C35" s="800" t="s">
        <v>6708</v>
      </c>
      <c r="D35" s="801" t="s">
        <v>6754</v>
      </c>
      <c r="E35" s="802">
        <v>44886</v>
      </c>
      <c r="F35" s="803">
        <f t="shared" si="6"/>
        <v>44908</v>
      </c>
      <c r="G35" s="803">
        <f t="shared" si="7"/>
        <v>44911</v>
      </c>
      <c r="H35" s="803">
        <f t="shared" si="8"/>
        <v>44913</v>
      </c>
      <c r="I35" s="803">
        <f t="shared" si="9"/>
        <v>44916</v>
      </c>
      <c r="J35" s="803">
        <f t="shared" si="10"/>
        <v>44917</v>
      </c>
      <c r="K35" s="803">
        <f t="shared" si="11"/>
        <v>44921</v>
      </c>
      <c r="L35" s="36" t="s">
        <v>6755</v>
      </c>
      <c r="M35" s="1027"/>
      <c r="N35" s="1029">
        <v>44886</v>
      </c>
    </row>
    <row r="36" spans="1:14" s="171" customFormat="1" ht="20.100000000000001" hidden="1" customHeight="1">
      <c r="A36" s="810" t="s">
        <v>6756</v>
      </c>
      <c r="B36" s="2159"/>
      <c r="C36" s="800" t="s">
        <v>3079</v>
      </c>
      <c r="D36" s="801" t="s">
        <v>6757</v>
      </c>
      <c r="E36" s="802">
        <v>44892</v>
      </c>
      <c r="F36" s="803">
        <f t="shared" si="6"/>
        <v>44914</v>
      </c>
      <c r="G36" s="803">
        <f t="shared" si="7"/>
        <v>44917</v>
      </c>
      <c r="H36" s="803">
        <f t="shared" si="8"/>
        <v>44919</v>
      </c>
      <c r="I36" s="803">
        <f t="shared" si="9"/>
        <v>44922</v>
      </c>
      <c r="J36" s="803">
        <f t="shared" si="10"/>
        <v>44923</v>
      </c>
      <c r="K36" s="803">
        <f t="shared" si="11"/>
        <v>44927</v>
      </c>
      <c r="L36" s="36" t="s">
        <v>6758</v>
      </c>
      <c r="M36" s="1027"/>
      <c r="N36" s="1029">
        <v>44893</v>
      </c>
    </row>
    <row r="37" spans="1:14" s="171" customFormat="1" ht="20.100000000000001" hidden="1" customHeight="1">
      <c r="A37" s="810" t="s">
        <v>6759</v>
      </c>
      <c r="B37" s="2159"/>
      <c r="C37" s="804" t="s">
        <v>6694</v>
      </c>
      <c r="D37" s="795" t="s">
        <v>6760</v>
      </c>
      <c r="E37" s="796">
        <v>44902</v>
      </c>
      <c r="F37" s="798">
        <f t="shared" si="6"/>
        <v>44924</v>
      </c>
      <c r="G37" s="798">
        <f t="shared" si="7"/>
        <v>44927</v>
      </c>
      <c r="H37" s="798">
        <f t="shared" si="8"/>
        <v>44929</v>
      </c>
      <c r="I37" s="798">
        <f t="shared" si="9"/>
        <v>44932</v>
      </c>
      <c r="J37" s="798">
        <f t="shared" si="10"/>
        <v>44933</v>
      </c>
      <c r="K37" s="798">
        <f t="shared" si="11"/>
        <v>44937</v>
      </c>
      <c r="L37" s="36" t="s">
        <v>6761</v>
      </c>
      <c r="M37" s="1027"/>
      <c r="N37" s="1029">
        <v>44900</v>
      </c>
    </row>
    <row r="38" spans="1:14" s="171" customFormat="1" ht="20.100000000000001" hidden="1" customHeight="1">
      <c r="A38" s="810" t="s">
        <v>6762</v>
      </c>
      <c r="B38" s="2159"/>
      <c r="C38" s="804" t="s">
        <v>6718</v>
      </c>
      <c r="D38" s="795" t="s">
        <v>6763</v>
      </c>
      <c r="E38" s="796">
        <v>44909</v>
      </c>
      <c r="F38" s="798">
        <f t="shared" si="6"/>
        <v>44931</v>
      </c>
      <c r="G38" s="798">
        <f t="shared" si="7"/>
        <v>44934</v>
      </c>
      <c r="H38" s="798">
        <f t="shared" si="8"/>
        <v>44936</v>
      </c>
      <c r="I38" s="798">
        <f t="shared" si="9"/>
        <v>44939</v>
      </c>
      <c r="J38" s="798">
        <f t="shared" si="10"/>
        <v>44940</v>
      </c>
      <c r="K38" s="798">
        <f t="shared" si="11"/>
        <v>44944</v>
      </c>
      <c r="L38" s="36" t="s">
        <v>6764</v>
      </c>
      <c r="M38" s="1027"/>
      <c r="N38" s="1028">
        <v>44907</v>
      </c>
    </row>
    <row r="39" spans="1:14" s="171" customFormat="1" ht="20.100000000000001" hidden="1" customHeight="1">
      <c r="A39" s="810" t="s">
        <v>6765</v>
      </c>
      <c r="B39" s="2159"/>
      <c r="C39" s="804" t="s">
        <v>6722</v>
      </c>
      <c r="D39" s="795" t="s">
        <v>6766</v>
      </c>
      <c r="E39" s="796">
        <v>44918</v>
      </c>
      <c r="F39" s="798">
        <f t="shared" si="6"/>
        <v>44940</v>
      </c>
      <c r="G39" s="798">
        <f t="shared" si="7"/>
        <v>44943</v>
      </c>
      <c r="H39" s="798">
        <f t="shared" si="8"/>
        <v>44945</v>
      </c>
      <c r="I39" s="798">
        <f t="shared" si="9"/>
        <v>44948</v>
      </c>
      <c r="J39" s="798">
        <f t="shared" si="10"/>
        <v>44949</v>
      </c>
      <c r="K39" s="798">
        <f t="shared" si="11"/>
        <v>44953</v>
      </c>
      <c r="L39" s="36" t="s">
        <v>6767</v>
      </c>
      <c r="M39" s="1027"/>
      <c r="N39" s="1028">
        <v>44914</v>
      </c>
    </row>
    <row r="40" spans="1:14" s="171" customFormat="1" ht="20.100000000000001" hidden="1" customHeight="1">
      <c r="A40" s="810" t="s">
        <v>6768</v>
      </c>
      <c r="B40" s="2159"/>
      <c r="C40" s="804" t="s">
        <v>3127</v>
      </c>
      <c r="D40" s="795" t="s">
        <v>6769</v>
      </c>
      <c r="E40" s="796">
        <v>44921</v>
      </c>
      <c r="F40" s="798">
        <f t="shared" si="6"/>
        <v>44943</v>
      </c>
      <c r="G40" s="798">
        <f t="shared" si="7"/>
        <v>44946</v>
      </c>
      <c r="H40" s="798">
        <f t="shared" si="8"/>
        <v>44948</v>
      </c>
      <c r="I40" s="798">
        <f t="shared" si="9"/>
        <v>44951</v>
      </c>
      <c r="J40" s="798">
        <f t="shared" si="10"/>
        <v>44952</v>
      </c>
      <c r="K40" s="798">
        <f t="shared" si="11"/>
        <v>44956</v>
      </c>
      <c r="L40" s="36" t="s">
        <v>6770</v>
      </c>
      <c r="M40" s="1027"/>
      <c r="N40" s="1028">
        <v>44921</v>
      </c>
    </row>
    <row r="41" spans="1:14" s="171" customFormat="1" ht="20.100000000000001" hidden="1" customHeight="1">
      <c r="A41" s="810" t="s">
        <v>6771</v>
      </c>
      <c r="B41" s="2159"/>
      <c r="C41" s="804" t="s">
        <v>6729</v>
      </c>
      <c r="D41" s="795" t="s">
        <v>6772</v>
      </c>
      <c r="E41" s="796">
        <v>44565</v>
      </c>
      <c r="F41" s="798">
        <f t="shared" si="6"/>
        <v>44587</v>
      </c>
      <c r="G41" s="798">
        <f t="shared" si="7"/>
        <v>44590</v>
      </c>
      <c r="H41" s="798">
        <f t="shared" si="8"/>
        <v>44592</v>
      </c>
      <c r="I41" s="798">
        <f t="shared" si="9"/>
        <v>44595</v>
      </c>
      <c r="J41" s="798">
        <f t="shared" si="10"/>
        <v>44596</v>
      </c>
      <c r="K41" s="798">
        <f t="shared" si="11"/>
        <v>44600</v>
      </c>
      <c r="L41" s="36" t="s">
        <v>6773</v>
      </c>
      <c r="M41" s="1027"/>
      <c r="N41" s="1028">
        <v>44563</v>
      </c>
    </row>
    <row r="42" spans="1:14" s="171" customFormat="1" ht="20.100000000000001" hidden="1" customHeight="1">
      <c r="A42" s="810"/>
      <c r="B42" s="2159"/>
      <c r="C42" s="800" t="s">
        <v>6733</v>
      </c>
      <c r="D42" s="801" t="s">
        <v>6774</v>
      </c>
      <c r="E42" s="802">
        <v>44573</v>
      </c>
      <c r="F42" s="803">
        <f t="shared" ref="F42:F49" si="12">E42+22</f>
        <v>44595</v>
      </c>
      <c r="G42" s="803">
        <f t="shared" ref="G42:G49" si="13">E42+25</f>
        <v>44598</v>
      </c>
      <c r="H42" s="803">
        <f t="shared" ref="H42:H49" si="14">E42+27</f>
        <v>44600</v>
      </c>
      <c r="I42" s="803">
        <f t="shared" ref="I42:I49" si="15">E42+30</f>
        <v>44603</v>
      </c>
      <c r="J42" s="803">
        <f t="shared" ref="J42:J49" si="16">E42+31</f>
        <v>44604</v>
      </c>
      <c r="K42" s="803">
        <f t="shared" ref="K42:K49" si="17">E42+35</f>
        <v>44608</v>
      </c>
      <c r="L42" s="36" t="s">
        <v>6775</v>
      </c>
      <c r="M42" s="1027"/>
      <c r="N42" s="1028">
        <v>44570</v>
      </c>
    </row>
    <row r="43" spans="1:14" s="171" customFormat="1" ht="20.100000000000001" hidden="1" customHeight="1">
      <c r="A43" s="810"/>
      <c r="B43" s="2159"/>
      <c r="C43" s="800" t="s">
        <v>6737</v>
      </c>
      <c r="D43" s="801" t="s">
        <v>6776</v>
      </c>
      <c r="E43" s="802">
        <v>44578</v>
      </c>
      <c r="F43" s="803">
        <f t="shared" si="12"/>
        <v>44600</v>
      </c>
      <c r="G43" s="803">
        <f t="shared" si="13"/>
        <v>44603</v>
      </c>
      <c r="H43" s="803">
        <f t="shared" si="14"/>
        <v>44605</v>
      </c>
      <c r="I43" s="803">
        <f t="shared" si="15"/>
        <v>44608</v>
      </c>
      <c r="J43" s="803">
        <f t="shared" si="16"/>
        <v>44609</v>
      </c>
      <c r="K43" s="803">
        <f t="shared" si="17"/>
        <v>44613</v>
      </c>
      <c r="L43" s="36" t="s">
        <v>6777</v>
      </c>
      <c r="M43" s="1027"/>
      <c r="N43" s="1028">
        <v>44577</v>
      </c>
    </row>
    <row r="44" spans="1:14" s="171" customFormat="1" ht="20.100000000000001" hidden="1" customHeight="1">
      <c r="A44" s="810" t="s">
        <v>6778</v>
      </c>
      <c r="B44" s="2159"/>
      <c r="C44" s="800" t="s">
        <v>6779</v>
      </c>
      <c r="D44" s="801" t="s">
        <v>6780</v>
      </c>
      <c r="E44" s="802">
        <v>44587</v>
      </c>
      <c r="F44" s="803">
        <f t="shared" si="12"/>
        <v>44609</v>
      </c>
      <c r="G44" s="803">
        <f t="shared" si="13"/>
        <v>44612</v>
      </c>
      <c r="H44" s="803">
        <f t="shared" si="14"/>
        <v>44614</v>
      </c>
      <c r="I44" s="803">
        <f t="shared" si="15"/>
        <v>44617</v>
      </c>
      <c r="J44" s="803">
        <f t="shared" si="16"/>
        <v>44618</v>
      </c>
      <c r="K44" s="803">
        <f t="shared" si="17"/>
        <v>44622</v>
      </c>
      <c r="L44" s="36" t="s">
        <v>6781</v>
      </c>
      <c r="M44" s="1027"/>
      <c r="N44" s="1028">
        <v>44584</v>
      </c>
    </row>
    <row r="45" spans="1:14" s="171" customFormat="1" ht="20.100000000000001" hidden="1" customHeight="1">
      <c r="A45" s="810"/>
      <c r="B45" s="2159"/>
      <c r="C45" s="811" t="s">
        <v>6744</v>
      </c>
      <c r="D45" s="812" t="s">
        <v>6782</v>
      </c>
      <c r="E45" s="853">
        <v>44594</v>
      </c>
      <c r="F45" s="813">
        <f t="shared" si="12"/>
        <v>44616</v>
      </c>
      <c r="G45" s="813">
        <f t="shared" si="13"/>
        <v>44619</v>
      </c>
      <c r="H45" s="813">
        <f t="shared" si="14"/>
        <v>44621</v>
      </c>
      <c r="I45" s="813">
        <f t="shared" si="15"/>
        <v>44624</v>
      </c>
      <c r="J45" s="813">
        <f t="shared" si="16"/>
        <v>44625</v>
      </c>
      <c r="K45" s="813">
        <f t="shared" si="17"/>
        <v>44629</v>
      </c>
      <c r="L45" s="36" t="s">
        <v>6783</v>
      </c>
      <c r="M45" s="1027"/>
      <c r="N45" s="1028">
        <v>44954</v>
      </c>
    </row>
    <row r="46" spans="1:14" s="171" customFormat="1" ht="20.100000000000001" hidden="1" customHeight="1">
      <c r="A46" s="810"/>
      <c r="B46" s="2159"/>
      <c r="C46" s="829" t="s">
        <v>1573</v>
      </c>
      <c r="D46" s="795" t="s">
        <v>6784</v>
      </c>
      <c r="E46" s="830"/>
      <c r="F46" s="830"/>
      <c r="G46" s="830"/>
      <c r="H46" s="830"/>
      <c r="I46" s="830"/>
      <c r="J46" s="830"/>
      <c r="K46" s="830"/>
      <c r="L46" s="836"/>
      <c r="M46" s="1030"/>
      <c r="N46" s="1031"/>
    </row>
    <row r="47" spans="1:14" s="171" customFormat="1" ht="20.100000000000001" hidden="1" customHeight="1">
      <c r="A47" s="810" t="s">
        <v>6785</v>
      </c>
      <c r="B47" s="2159"/>
      <c r="C47" s="804" t="s">
        <v>4933</v>
      </c>
      <c r="D47" s="795" t="s">
        <v>6786</v>
      </c>
      <c r="E47" s="798">
        <v>44601</v>
      </c>
      <c r="F47" s="798">
        <f t="shared" si="12"/>
        <v>44623</v>
      </c>
      <c r="G47" s="798">
        <f t="shared" si="13"/>
        <v>44626</v>
      </c>
      <c r="H47" s="798">
        <f t="shared" si="14"/>
        <v>44628</v>
      </c>
      <c r="I47" s="798">
        <f t="shared" si="15"/>
        <v>44631</v>
      </c>
      <c r="J47" s="798">
        <f t="shared" si="16"/>
        <v>44632</v>
      </c>
      <c r="K47" s="798">
        <f t="shared" si="17"/>
        <v>44636</v>
      </c>
      <c r="L47" s="36" t="s">
        <v>6787</v>
      </c>
      <c r="M47" s="1027"/>
      <c r="N47" s="1028">
        <v>44966</v>
      </c>
    </row>
    <row r="48" spans="1:14" s="171" customFormat="1" ht="20.100000000000001" hidden="1" customHeight="1">
      <c r="A48" s="810" t="s">
        <v>6708</v>
      </c>
      <c r="B48" s="2159"/>
      <c r="C48" s="804" t="s">
        <v>6788</v>
      </c>
      <c r="D48" s="795" t="s">
        <v>6789</v>
      </c>
      <c r="E48" s="796">
        <v>44610</v>
      </c>
      <c r="F48" s="798">
        <f t="shared" si="12"/>
        <v>44632</v>
      </c>
      <c r="G48" s="798">
        <f t="shared" si="13"/>
        <v>44635</v>
      </c>
      <c r="H48" s="798">
        <f t="shared" si="14"/>
        <v>44637</v>
      </c>
      <c r="I48" s="798">
        <f t="shared" si="15"/>
        <v>44640</v>
      </c>
      <c r="J48" s="798">
        <f t="shared" si="16"/>
        <v>44641</v>
      </c>
      <c r="K48" s="798">
        <f t="shared" si="17"/>
        <v>44645</v>
      </c>
      <c r="L48" s="36" t="s">
        <v>6790</v>
      </c>
      <c r="M48" s="1027"/>
      <c r="N48" s="1028">
        <v>44973</v>
      </c>
    </row>
    <row r="49" spans="1:14" s="171" customFormat="1" ht="20.100000000000001" hidden="1" customHeight="1">
      <c r="A49" s="810" t="s">
        <v>3079</v>
      </c>
      <c r="B49" s="2159"/>
      <c r="C49" s="833" t="s">
        <v>6708</v>
      </c>
      <c r="D49" s="834" t="s">
        <v>6791</v>
      </c>
      <c r="E49" s="855">
        <v>44616</v>
      </c>
      <c r="F49" s="835">
        <f t="shared" si="12"/>
        <v>44638</v>
      </c>
      <c r="G49" s="835">
        <f t="shared" si="13"/>
        <v>44641</v>
      </c>
      <c r="H49" s="835">
        <f t="shared" si="14"/>
        <v>44643</v>
      </c>
      <c r="I49" s="835">
        <f t="shared" si="15"/>
        <v>44646</v>
      </c>
      <c r="J49" s="835">
        <f t="shared" si="16"/>
        <v>44647</v>
      </c>
      <c r="K49" s="835">
        <f t="shared" si="17"/>
        <v>44651</v>
      </c>
      <c r="L49" s="36" t="s">
        <v>6792</v>
      </c>
      <c r="M49" s="1027"/>
      <c r="N49" s="1028">
        <v>44982</v>
      </c>
    </row>
    <row r="50" spans="1:14" s="171" customFormat="1" ht="20.100000000000001" hidden="1" customHeight="1">
      <c r="A50" s="810"/>
      <c r="B50" s="2159"/>
      <c r="C50" s="800" t="s">
        <v>3089</v>
      </c>
      <c r="D50" s="801" t="s">
        <v>6793</v>
      </c>
      <c r="E50" s="803">
        <v>44987</v>
      </c>
      <c r="F50" s="803">
        <f t="shared" ref="F50:F58" si="18">E50+22</f>
        <v>45009</v>
      </c>
      <c r="G50" s="803">
        <f t="shared" ref="G50:G58" si="19">E50+25</f>
        <v>45012</v>
      </c>
      <c r="H50" s="803">
        <f t="shared" ref="H50:H58" si="20">E50+27</f>
        <v>45014</v>
      </c>
      <c r="I50" s="803">
        <f t="shared" ref="I50:I58" si="21">E50+30</f>
        <v>45017</v>
      </c>
      <c r="J50" s="803">
        <f t="shared" ref="J50:J58" si="22">E50+31</f>
        <v>45018</v>
      </c>
      <c r="K50" s="803">
        <f t="shared" ref="K50:K58" si="23">E50+35</f>
        <v>45022</v>
      </c>
      <c r="L50" s="36" t="s">
        <v>6794</v>
      </c>
      <c r="M50" s="1027"/>
      <c r="N50" s="1028">
        <v>44989</v>
      </c>
    </row>
    <row r="51" spans="1:14" s="171" customFormat="1" ht="20.100000000000001" hidden="1" customHeight="1">
      <c r="A51" s="810" t="s">
        <v>6694</v>
      </c>
      <c r="B51" s="2159"/>
      <c r="C51" s="859" t="s">
        <v>6795</v>
      </c>
      <c r="D51" s="801" t="s">
        <v>6796</v>
      </c>
      <c r="E51" s="802">
        <v>44997</v>
      </c>
      <c r="F51" s="803">
        <f t="shared" si="18"/>
        <v>45019</v>
      </c>
      <c r="G51" s="803">
        <f t="shared" si="19"/>
        <v>45022</v>
      </c>
      <c r="H51" s="803">
        <f t="shared" si="20"/>
        <v>45024</v>
      </c>
      <c r="I51" s="803">
        <f t="shared" si="21"/>
        <v>45027</v>
      </c>
      <c r="J51" s="803">
        <f t="shared" si="22"/>
        <v>45028</v>
      </c>
      <c r="K51" s="803">
        <f t="shared" si="23"/>
        <v>45032</v>
      </c>
      <c r="L51" s="36" t="s">
        <v>6797</v>
      </c>
      <c r="M51" s="1027"/>
      <c r="N51" s="1028">
        <v>44996</v>
      </c>
    </row>
    <row r="52" spans="1:14" s="171" customFormat="1" ht="20.100000000000001" hidden="1" customHeight="1">
      <c r="A52" s="810"/>
      <c r="B52" s="2159"/>
      <c r="C52" s="800" t="s">
        <v>6718</v>
      </c>
      <c r="D52" s="801" t="s">
        <v>6798</v>
      </c>
      <c r="E52" s="802">
        <v>45003</v>
      </c>
      <c r="F52" s="803">
        <f t="shared" si="18"/>
        <v>45025</v>
      </c>
      <c r="G52" s="803">
        <f t="shared" si="19"/>
        <v>45028</v>
      </c>
      <c r="H52" s="803">
        <f t="shared" si="20"/>
        <v>45030</v>
      </c>
      <c r="I52" s="803">
        <f t="shared" si="21"/>
        <v>45033</v>
      </c>
      <c r="J52" s="803">
        <f t="shared" si="22"/>
        <v>45034</v>
      </c>
      <c r="K52" s="803">
        <f t="shared" si="23"/>
        <v>45038</v>
      </c>
      <c r="L52" s="36" t="s">
        <v>6799</v>
      </c>
      <c r="M52" s="1027"/>
      <c r="N52" s="1028">
        <v>45003</v>
      </c>
    </row>
    <row r="53" spans="1:14" s="171" customFormat="1" ht="20.100000000000001" hidden="1" customHeight="1">
      <c r="A53" s="810"/>
      <c r="B53" s="2159"/>
      <c r="C53" s="811" t="s">
        <v>6722</v>
      </c>
      <c r="D53" s="812" t="s">
        <v>6800</v>
      </c>
      <c r="E53" s="853">
        <v>45012</v>
      </c>
      <c r="F53" s="813">
        <f t="shared" si="18"/>
        <v>45034</v>
      </c>
      <c r="G53" s="813">
        <f t="shared" si="19"/>
        <v>45037</v>
      </c>
      <c r="H53" s="813">
        <f t="shared" si="20"/>
        <v>45039</v>
      </c>
      <c r="I53" s="813">
        <f t="shared" si="21"/>
        <v>45042</v>
      </c>
      <c r="J53" s="813">
        <f t="shared" si="22"/>
        <v>45043</v>
      </c>
      <c r="K53" s="813">
        <f t="shared" si="23"/>
        <v>45047</v>
      </c>
      <c r="L53" s="36" t="s">
        <v>6801</v>
      </c>
      <c r="M53" s="1027"/>
      <c r="N53" s="1028">
        <v>45010</v>
      </c>
    </row>
    <row r="54" spans="1:14" s="171" customFormat="1" ht="20.100000000000001" hidden="1" customHeight="1">
      <c r="A54" s="810"/>
      <c r="B54" s="2159"/>
      <c r="C54" s="800" t="s">
        <v>3127</v>
      </c>
      <c r="D54" s="801" t="s">
        <v>6802</v>
      </c>
      <c r="E54" s="802">
        <v>45025</v>
      </c>
      <c r="F54" s="803">
        <f t="shared" si="18"/>
        <v>45047</v>
      </c>
      <c r="G54" s="803">
        <f t="shared" si="19"/>
        <v>45050</v>
      </c>
      <c r="H54" s="803">
        <f t="shared" si="20"/>
        <v>45052</v>
      </c>
      <c r="I54" s="803">
        <f t="shared" si="21"/>
        <v>45055</v>
      </c>
      <c r="J54" s="803">
        <f t="shared" si="22"/>
        <v>45056</v>
      </c>
      <c r="K54" s="803">
        <f t="shared" si="23"/>
        <v>45060</v>
      </c>
      <c r="L54" s="36" t="s">
        <v>6803</v>
      </c>
      <c r="M54" s="1027"/>
      <c r="N54" s="1028">
        <v>45017</v>
      </c>
    </row>
    <row r="55" spans="1:14" s="171" customFormat="1" ht="20.100000000000001" hidden="1" customHeight="1">
      <c r="A55" s="810"/>
      <c r="B55" s="2159"/>
      <c r="C55" s="804" t="s">
        <v>6804</v>
      </c>
      <c r="D55" s="795" t="s">
        <v>6805</v>
      </c>
      <c r="E55" s="796">
        <v>45028</v>
      </c>
      <c r="F55" s="798">
        <f t="shared" si="18"/>
        <v>45050</v>
      </c>
      <c r="G55" s="798">
        <f t="shared" si="19"/>
        <v>45053</v>
      </c>
      <c r="H55" s="798">
        <f t="shared" si="20"/>
        <v>45055</v>
      </c>
      <c r="I55" s="798">
        <f t="shared" si="21"/>
        <v>45058</v>
      </c>
      <c r="J55" s="798">
        <f t="shared" si="22"/>
        <v>45059</v>
      </c>
      <c r="K55" s="798">
        <f t="shared" si="23"/>
        <v>45063</v>
      </c>
      <c r="L55" s="36" t="s">
        <v>6806</v>
      </c>
      <c r="M55" s="1027"/>
      <c r="N55" s="1028">
        <v>45024</v>
      </c>
    </row>
    <row r="56" spans="1:14" s="171" customFormat="1" ht="20.100000000000001" hidden="1" customHeight="1">
      <c r="A56" s="810" t="s">
        <v>6733</v>
      </c>
      <c r="B56" s="2159"/>
      <c r="C56" s="804" t="s">
        <v>6807</v>
      </c>
      <c r="D56" s="795" t="s">
        <v>6808</v>
      </c>
      <c r="E56" s="796">
        <v>45038</v>
      </c>
      <c r="F56" s="798">
        <f t="shared" si="18"/>
        <v>45060</v>
      </c>
      <c r="G56" s="798">
        <f t="shared" si="19"/>
        <v>45063</v>
      </c>
      <c r="H56" s="798">
        <f t="shared" si="20"/>
        <v>45065</v>
      </c>
      <c r="I56" s="798">
        <f t="shared" si="21"/>
        <v>45068</v>
      </c>
      <c r="J56" s="798">
        <f t="shared" si="22"/>
        <v>45069</v>
      </c>
      <c r="K56" s="798">
        <f t="shared" si="23"/>
        <v>45073</v>
      </c>
      <c r="L56" s="36" t="s">
        <v>6809</v>
      </c>
      <c r="M56" s="1027"/>
      <c r="N56" s="1028">
        <v>45031</v>
      </c>
    </row>
    <row r="57" spans="1:14" s="171" customFormat="1" ht="20.100000000000001" hidden="1" customHeight="1">
      <c r="A57" s="810"/>
      <c r="B57" s="2159"/>
      <c r="C57" s="804" t="s">
        <v>6737</v>
      </c>
      <c r="D57" s="795" t="s">
        <v>6810</v>
      </c>
      <c r="E57" s="796">
        <v>45040</v>
      </c>
      <c r="F57" s="798">
        <f t="shared" si="18"/>
        <v>45062</v>
      </c>
      <c r="G57" s="798">
        <f t="shared" si="19"/>
        <v>45065</v>
      </c>
      <c r="H57" s="798">
        <f t="shared" si="20"/>
        <v>45067</v>
      </c>
      <c r="I57" s="798">
        <f t="shared" si="21"/>
        <v>45070</v>
      </c>
      <c r="J57" s="798">
        <f t="shared" si="22"/>
        <v>45071</v>
      </c>
      <c r="K57" s="798">
        <f t="shared" si="23"/>
        <v>45075</v>
      </c>
      <c r="L57" s="36" t="s">
        <v>6811</v>
      </c>
      <c r="M57" s="1027"/>
      <c r="N57" s="1028">
        <v>45038</v>
      </c>
    </row>
    <row r="58" spans="1:14" s="171" customFormat="1" ht="20.100000000000001" hidden="1" customHeight="1">
      <c r="A58" s="810"/>
      <c r="B58" s="2160" t="s">
        <v>4206</v>
      </c>
      <c r="C58" s="804" t="s">
        <v>6779</v>
      </c>
      <c r="D58" s="795" t="s">
        <v>6812</v>
      </c>
      <c r="E58" s="796">
        <v>45051</v>
      </c>
      <c r="F58" s="798">
        <f t="shared" si="18"/>
        <v>45073</v>
      </c>
      <c r="G58" s="798">
        <f t="shared" si="19"/>
        <v>45076</v>
      </c>
      <c r="H58" s="798">
        <f t="shared" si="20"/>
        <v>45078</v>
      </c>
      <c r="I58" s="798">
        <f t="shared" si="21"/>
        <v>45081</v>
      </c>
      <c r="J58" s="798">
        <f t="shared" si="22"/>
        <v>45082</v>
      </c>
      <c r="K58" s="798">
        <f t="shared" si="23"/>
        <v>45086</v>
      </c>
      <c r="L58" s="36" t="s">
        <v>6813</v>
      </c>
      <c r="M58" s="1027"/>
      <c r="N58" s="1028">
        <v>45045</v>
      </c>
    </row>
    <row r="59" spans="1:14" s="171" customFormat="1" ht="20.100000000000001" hidden="1" customHeight="1">
      <c r="A59" s="810"/>
      <c r="B59" s="2160" t="s">
        <v>4208</v>
      </c>
      <c r="C59" s="800" t="s">
        <v>6744</v>
      </c>
      <c r="D59" s="801" t="s">
        <v>6814</v>
      </c>
      <c r="E59" s="802">
        <v>45054</v>
      </c>
      <c r="F59" s="803">
        <f t="shared" ref="F59:F71" si="24">E59+22</f>
        <v>45076</v>
      </c>
      <c r="G59" s="803">
        <f t="shared" ref="G59:G71" si="25">E59+25</f>
        <v>45079</v>
      </c>
      <c r="H59" s="803">
        <f t="shared" ref="H59:H71" si="26">E59+27</f>
        <v>45081</v>
      </c>
      <c r="I59" s="803">
        <f t="shared" ref="I59:I71" si="27">E59+30</f>
        <v>45084</v>
      </c>
      <c r="J59" s="803">
        <f t="shared" ref="J59:J71" si="28">E59+31</f>
        <v>45085</v>
      </c>
      <c r="K59" s="803">
        <f t="shared" ref="K59:K71" si="29">E59+35</f>
        <v>45089</v>
      </c>
      <c r="L59" s="36" t="s">
        <v>6815</v>
      </c>
      <c r="M59" s="1027"/>
      <c r="N59" s="1028">
        <v>45052</v>
      </c>
    </row>
    <row r="60" spans="1:14" s="171" customFormat="1" ht="20.100000000000001" hidden="1" customHeight="1">
      <c r="A60" s="810" t="s">
        <v>4933</v>
      </c>
      <c r="B60" s="2160" t="s">
        <v>4210</v>
      </c>
      <c r="C60" s="800" t="s">
        <v>6733</v>
      </c>
      <c r="D60" s="801" t="s">
        <v>6816</v>
      </c>
      <c r="E60" s="802">
        <v>45058</v>
      </c>
      <c r="F60" s="803">
        <f t="shared" si="24"/>
        <v>45080</v>
      </c>
      <c r="G60" s="803">
        <f t="shared" si="25"/>
        <v>45083</v>
      </c>
      <c r="H60" s="803">
        <f t="shared" si="26"/>
        <v>45085</v>
      </c>
      <c r="I60" s="803">
        <f t="shared" si="27"/>
        <v>45088</v>
      </c>
      <c r="J60" s="803">
        <f t="shared" si="28"/>
        <v>45089</v>
      </c>
      <c r="K60" s="803">
        <f t="shared" si="29"/>
        <v>45093</v>
      </c>
      <c r="L60" s="36" t="s">
        <v>6817</v>
      </c>
      <c r="M60" s="1027"/>
      <c r="N60" s="1028">
        <v>45059</v>
      </c>
    </row>
    <row r="61" spans="1:14" s="171" customFormat="1" ht="20.100000000000001" hidden="1" customHeight="1">
      <c r="A61" s="810" t="s">
        <v>6788</v>
      </c>
      <c r="B61" s="2160" t="s">
        <v>4213</v>
      </c>
      <c r="C61" s="800" t="s">
        <v>4933</v>
      </c>
      <c r="D61" s="801" t="s">
        <v>6818</v>
      </c>
      <c r="E61" s="802">
        <v>45070</v>
      </c>
      <c r="F61" s="803">
        <f t="shared" si="24"/>
        <v>45092</v>
      </c>
      <c r="G61" s="803">
        <f t="shared" si="25"/>
        <v>45095</v>
      </c>
      <c r="H61" s="803">
        <f t="shared" si="26"/>
        <v>45097</v>
      </c>
      <c r="I61" s="803">
        <f t="shared" si="27"/>
        <v>45100</v>
      </c>
      <c r="J61" s="803">
        <f t="shared" si="28"/>
        <v>45101</v>
      </c>
      <c r="K61" s="803">
        <f t="shared" si="29"/>
        <v>45105</v>
      </c>
      <c r="L61" s="36" t="s">
        <v>6819</v>
      </c>
      <c r="M61" s="1027"/>
      <c r="N61" s="1028">
        <v>45066</v>
      </c>
    </row>
    <row r="62" spans="1:14" s="171" customFormat="1" ht="20.100000000000001" hidden="1" customHeight="1">
      <c r="A62" s="810"/>
      <c r="B62" s="2160" t="s">
        <v>3617</v>
      </c>
      <c r="C62" s="800" t="s">
        <v>6820</v>
      </c>
      <c r="D62" s="801" t="s">
        <v>6821</v>
      </c>
      <c r="E62" s="802">
        <v>45073</v>
      </c>
      <c r="F62" s="803">
        <f t="shared" si="24"/>
        <v>45095</v>
      </c>
      <c r="G62" s="803">
        <f t="shared" si="25"/>
        <v>45098</v>
      </c>
      <c r="H62" s="803">
        <f t="shared" si="26"/>
        <v>45100</v>
      </c>
      <c r="I62" s="803">
        <f t="shared" si="27"/>
        <v>45103</v>
      </c>
      <c r="J62" s="803">
        <f t="shared" si="28"/>
        <v>45104</v>
      </c>
      <c r="K62" s="803">
        <f t="shared" si="29"/>
        <v>45108</v>
      </c>
      <c r="L62" s="36" t="s">
        <v>6822</v>
      </c>
      <c r="M62" s="1027"/>
      <c r="N62" s="1028">
        <v>45073</v>
      </c>
    </row>
    <row r="63" spans="1:14" s="171" customFormat="1" ht="20.100000000000001" hidden="1" customHeight="1">
      <c r="A63" s="810"/>
      <c r="B63" s="2160" t="s">
        <v>3619</v>
      </c>
      <c r="C63" s="804" t="s">
        <v>6708</v>
      </c>
      <c r="D63" s="795" t="s">
        <v>6823</v>
      </c>
      <c r="E63" s="796">
        <v>45082</v>
      </c>
      <c r="F63" s="798">
        <f t="shared" si="24"/>
        <v>45104</v>
      </c>
      <c r="G63" s="798">
        <f t="shared" si="25"/>
        <v>45107</v>
      </c>
      <c r="H63" s="798">
        <f t="shared" si="26"/>
        <v>45109</v>
      </c>
      <c r="I63" s="798">
        <f t="shared" si="27"/>
        <v>45112</v>
      </c>
      <c r="J63" s="798">
        <f t="shared" si="28"/>
        <v>45113</v>
      </c>
      <c r="K63" s="798">
        <f t="shared" si="29"/>
        <v>45117</v>
      </c>
      <c r="L63" s="36" t="s">
        <v>6824</v>
      </c>
      <c r="M63" s="1027"/>
      <c r="N63" s="1028">
        <v>45080</v>
      </c>
    </row>
    <row r="64" spans="1:14" s="171" customFormat="1" ht="20.100000000000001" hidden="1" customHeight="1">
      <c r="A64" s="810"/>
      <c r="B64" s="2160" t="s">
        <v>3621</v>
      </c>
      <c r="C64" s="804" t="s">
        <v>6795</v>
      </c>
      <c r="D64" s="795" t="s">
        <v>6825</v>
      </c>
      <c r="E64" s="796">
        <v>45087</v>
      </c>
      <c r="F64" s="798">
        <f t="shared" si="24"/>
        <v>45109</v>
      </c>
      <c r="G64" s="798">
        <f t="shared" si="25"/>
        <v>45112</v>
      </c>
      <c r="H64" s="798">
        <f t="shared" si="26"/>
        <v>45114</v>
      </c>
      <c r="I64" s="798">
        <f t="shared" si="27"/>
        <v>45117</v>
      </c>
      <c r="J64" s="798">
        <f t="shared" si="28"/>
        <v>45118</v>
      </c>
      <c r="K64" s="798">
        <f t="shared" si="29"/>
        <v>45122</v>
      </c>
      <c r="L64" s="36" t="s">
        <v>6826</v>
      </c>
      <c r="M64" s="1027"/>
      <c r="N64" s="1028">
        <v>45087</v>
      </c>
    </row>
    <row r="65" spans="1:14" s="171" customFormat="1" ht="20.100000000000001" hidden="1" customHeight="1">
      <c r="A65" s="810"/>
      <c r="B65" s="2160" t="s">
        <v>3623</v>
      </c>
      <c r="C65" s="833" t="s">
        <v>6718</v>
      </c>
      <c r="D65" s="834" t="s">
        <v>6827</v>
      </c>
      <c r="E65" s="855">
        <v>45094</v>
      </c>
      <c r="F65" s="835">
        <f t="shared" si="24"/>
        <v>45116</v>
      </c>
      <c r="G65" s="835">
        <f t="shared" si="25"/>
        <v>45119</v>
      </c>
      <c r="H65" s="835">
        <f t="shared" si="26"/>
        <v>45121</v>
      </c>
      <c r="I65" s="835">
        <f t="shared" si="27"/>
        <v>45124</v>
      </c>
      <c r="J65" s="835">
        <f t="shared" si="28"/>
        <v>45125</v>
      </c>
      <c r="K65" s="835">
        <f t="shared" si="29"/>
        <v>45129</v>
      </c>
      <c r="L65" s="36" t="s">
        <v>6828</v>
      </c>
      <c r="M65" s="1027"/>
      <c r="N65" s="1028">
        <v>45094</v>
      </c>
    </row>
    <row r="66" spans="1:14" s="171" customFormat="1" ht="20.100000000000001" hidden="1" customHeight="1">
      <c r="A66" s="810"/>
      <c r="B66" s="2160" t="s">
        <v>3625</v>
      </c>
      <c r="C66" s="804" t="s">
        <v>6722</v>
      </c>
      <c r="D66" s="795" t="s">
        <v>6829</v>
      </c>
      <c r="E66" s="796">
        <v>45103</v>
      </c>
      <c r="F66" s="798">
        <f t="shared" si="24"/>
        <v>45125</v>
      </c>
      <c r="G66" s="798">
        <f t="shared" si="25"/>
        <v>45128</v>
      </c>
      <c r="H66" s="798">
        <f t="shared" si="26"/>
        <v>45130</v>
      </c>
      <c r="I66" s="798">
        <f t="shared" si="27"/>
        <v>45133</v>
      </c>
      <c r="J66" s="798">
        <f t="shared" si="28"/>
        <v>45134</v>
      </c>
      <c r="K66" s="798">
        <f t="shared" si="29"/>
        <v>45138</v>
      </c>
      <c r="L66" s="36" t="s">
        <v>6830</v>
      </c>
      <c r="M66" s="1027"/>
      <c r="N66" s="1028">
        <v>45101</v>
      </c>
    </row>
    <row r="67" spans="1:14" s="171" customFormat="1" ht="20.100000000000001" hidden="1" customHeight="1">
      <c r="A67" s="810"/>
      <c r="B67" s="2160" t="s">
        <v>3627</v>
      </c>
      <c r="C67" s="804" t="s">
        <v>3127</v>
      </c>
      <c r="D67" s="795" t="s">
        <v>6831</v>
      </c>
      <c r="E67" s="796">
        <v>45109</v>
      </c>
      <c r="F67" s="798">
        <f t="shared" si="24"/>
        <v>45131</v>
      </c>
      <c r="G67" s="798">
        <f t="shared" si="25"/>
        <v>45134</v>
      </c>
      <c r="H67" s="798">
        <f t="shared" si="26"/>
        <v>45136</v>
      </c>
      <c r="I67" s="798">
        <f t="shared" si="27"/>
        <v>45139</v>
      </c>
      <c r="J67" s="798">
        <f t="shared" si="28"/>
        <v>45140</v>
      </c>
      <c r="K67" s="798">
        <f t="shared" si="29"/>
        <v>45144</v>
      </c>
      <c r="L67" s="36" t="s">
        <v>6832</v>
      </c>
      <c r="M67" s="1027"/>
      <c r="N67" s="1028">
        <v>45108</v>
      </c>
    </row>
    <row r="68" spans="1:14" s="171" customFormat="1" ht="20.100000000000001" hidden="1" customHeight="1">
      <c r="A68" s="810"/>
      <c r="B68" s="2160" t="s">
        <v>3629</v>
      </c>
      <c r="C68" s="800" t="s">
        <v>6804</v>
      </c>
      <c r="D68" s="801" t="s">
        <v>6833</v>
      </c>
      <c r="E68" s="802">
        <v>45117</v>
      </c>
      <c r="F68" s="803">
        <f t="shared" si="24"/>
        <v>45139</v>
      </c>
      <c r="G68" s="803">
        <f t="shared" si="25"/>
        <v>45142</v>
      </c>
      <c r="H68" s="803">
        <f t="shared" si="26"/>
        <v>45144</v>
      </c>
      <c r="I68" s="803">
        <f t="shared" si="27"/>
        <v>45147</v>
      </c>
      <c r="J68" s="803">
        <f t="shared" si="28"/>
        <v>45148</v>
      </c>
      <c r="K68" s="803">
        <f t="shared" si="29"/>
        <v>45152</v>
      </c>
      <c r="L68" s="36" t="s">
        <v>6834</v>
      </c>
      <c r="M68" s="1027"/>
      <c r="N68" s="1028">
        <v>45115</v>
      </c>
    </row>
    <row r="69" spans="1:14" s="171" customFormat="1" ht="20.100000000000001" hidden="1" customHeight="1">
      <c r="A69" s="810"/>
      <c r="B69" s="2160" t="s">
        <v>4228</v>
      </c>
      <c r="C69" s="800" t="s">
        <v>6807</v>
      </c>
      <c r="D69" s="801" t="s">
        <v>6835</v>
      </c>
      <c r="E69" s="802">
        <v>45122</v>
      </c>
      <c r="F69" s="803">
        <f t="shared" si="24"/>
        <v>45144</v>
      </c>
      <c r="G69" s="803">
        <f t="shared" si="25"/>
        <v>45147</v>
      </c>
      <c r="H69" s="803">
        <f t="shared" si="26"/>
        <v>45149</v>
      </c>
      <c r="I69" s="803">
        <f t="shared" si="27"/>
        <v>45152</v>
      </c>
      <c r="J69" s="803">
        <f t="shared" si="28"/>
        <v>45153</v>
      </c>
      <c r="K69" s="803">
        <f t="shared" si="29"/>
        <v>45157</v>
      </c>
      <c r="L69" s="36" t="s">
        <v>6836</v>
      </c>
      <c r="M69" s="1027"/>
      <c r="N69" s="1028">
        <v>45122</v>
      </c>
    </row>
    <row r="70" spans="1:14" s="171" customFormat="1" ht="20.100000000000001" hidden="1" customHeight="1">
      <c r="A70" s="810"/>
      <c r="B70" s="2160" t="s">
        <v>3633</v>
      </c>
      <c r="C70" s="800" t="s">
        <v>6837</v>
      </c>
      <c r="D70" s="801" t="s">
        <v>6838</v>
      </c>
      <c r="E70" s="802">
        <v>45130</v>
      </c>
      <c r="F70" s="803">
        <f t="shared" si="24"/>
        <v>45152</v>
      </c>
      <c r="G70" s="803">
        <f t="shared" si="25"/>
        <v>45155</v>
      </c>
      <c r="H70" s="803">
        <f t="shared" si="26"/>
        <v>45157</v>
      </c>
      <c r="I70" s="803">
        <f t="shared" si="27"/>
        <v>45160</v>
      </c>
      <c r="J70" s="803">
        <f t="shared" si="28"/>
        <v>45161</v>
      </c>
      <c r="K70" s="803">
        <f t="shared" si="29"/>
        <v>45165</v>
      </c>
      <c r="L70" s="36" t="s">
        <v>6839</v>
      </c>
      <c r="M70" s="1027"/>
      <c r="N70" s="1028">
        <v>45129</v>
      </c>
    </row>
    <row r="71" spans="1:14" s="171" customFormat="1" ht="20.100000000000001" hidden="1" customHeight="1">
      <c r="A71" s="810"/>
      <c r="B71" s="2160" t="s">
        <v>3637</v>
      </c>
      <c r="C71" s="800" t="s">
        <v>6779</v>
      </c>
      <c r="D71" s="801" t="s">
        <v>6840</v>
      </c>
      <c r="E71" s="802">
        <v>45141</v>
      </c>
      <c r="F71" s="803">
        <f t="shared" si="24"/>
        <v>45163</v>
      </c>
      <c r="G71" s="803">
        <f t="shared" si="25"/>
        <v>45166</v>
      </c>
      <c r="H71" s="803">
        <f t="shared" si="26"/>
        <v>45168</v>
      </c>
      <c r="I71" s="803">
        <f t="shared" si="27"/>
        <v>45171</v>
      </c>
      <c r="J71" s="803">
        <f t="shared" si="28"/>
        <v>45172</v>
      </c>
      <c r="K71" s="803">
        <f t="shared" si="29"/>
        <v>45176</v>
      </c>
      <c r="L71" s="36" t="s">
        <v>6841</v>
      </c>
      <c r="M71" s="1027"/>
      <c r="N71" s="1028">
        <v>45136</v>
      </c>
    </row>
    <row r="72" spans="1:14" s="171" customFormat="1" ht="20.100000000000001" hidden="1" customHeight="1">
      <c r="A72" s="810"/>
      <c r="B72" s="2160" t="s">
        <v>3639</v>
      </c>
      <c r="C72" s="804" t="s">
        <v>6744</v>
      </c>
      <c r="D72" s="795" t="s">
        <v>6842</v>
      </c>
      <c r="E72" s="796">
        <v>45143</v>
      </c>
      <c r="F72" s="798">
        <f t="shared" ref="F72:F80" si="30">E72+22</f>
        <v>45165</v>
      </c>
      <c r="G72" s="798">
        <f t="shared" ref="G72:G80" si="31">E72+25</f>
        <v>45168</v>
      </c>
      <c r="H72" s="798">
        <f t="shared" ref="H72:H80" si="32">E72+27</f>
        <v>45170</v>
      </c>
      <c r="I72" s="798">
        <f t="shared" ref="I72:I80" si="33">E72+30</f>
        <v>45173</v>
      </c>
      <c r="J72" s="798">
        <f t="shared" ref="J72:J80" si="34">E72+31</f>
        <v>45174</v>
      </c>
      <c r="K72" s="798">
        <f t="shared" ref="K72:K80" si="35">E72+35</f>
        <v>45178</v>
      </c>
      <c r="L72" s="36" t="s">
        <v>6843</v>
      </c>
      <c r="M72" s="1027"/>
      <c r="N72" s="1028">
        <v>45143</v>
      </c>
    </row>
    <row r="73" spans="1:14" s="171" customFormat="1" ht="20.100000000000001" hidden="1" customHeight="1">
      <c r="A73" s="810"/>
      <c r="B73" s="2160" t="s">
        <v>3641</v>
      </c>
      <c r="C73" s="804" t="s">
        <v>6733</v>
      </c>
      <c r="D73" s="795" t="s">
        <v>6844</v>
      </c>
      <c r="E73" s="796">
        <v>45149</v>
      </c>
      <c r="F73" s="798">
        <f t="shared" si="30"/>
        <v>45171</v>
      </c>
      <c r="G73" s="798">
        <f t="shared" si="31"/>
        <v>45174</v>
      </c>
      <c r="H73" s="798">
        <f t="shared" si="32"/>
        <v>45176</v>
      </c>
      <c r="I73" s="798">
        <f t="shared" si="33"/>
        <v>45179</v>
      </c>
      <c r="J73" s="798">
        <f t="shared" si="34"/>
        <v>45180</v>
      </c>
      <c r="K73" s="798">
        <f t="shared" si="35"/>
        <v>45184</v>
      </c>
      <c r="L73" s="36" t="s">
        <v>6845</v>
      </c>
      <c r="M73" s="1027"/>
      <c r="N73" s="1028">
        <v>45150</v>
      </c>
    </row>
    <row r="74" spans="1:14" s="171" customFormat="1" ht="20.100000000000001" hidden="1" customHeight="1">
      <c r="A74" s="810"/>
      <c r="B74" s="2160" t="s">
        <v>3643</v>
      </c>
      <c r="C74" s="804" t="s">
        <v>4933</v>
      </c>
      <c r="D74" s="795" t="s">
        <v>6846</v>
      </c>
      <c r="E74" s="796">
        <v>45163</v>
      </c>
      <c r="F74" s="798">
        <f t="shared" si="30"/>
        <v>45185</v>
      </c>
      <c r="G74" s="798">
        <f t="shared" si="31"/>
        <v>45188</v>
      </c>
      <c r="H74" s="798">
        <f t="shared" si="32"/>
        <v>45190</v>
      </c>
      <c r="I74" s="798">
        <f t="shared" si="33"/>
        <v>45193</v>
      </c>
      <c r="J74" s="798">
        <f t="shared" si="34"/>
        <v>45194</v>
      </c>
      <c r="K74" s="798">
        <f t="shared" si="35"/>
        <v>45198</v>
      </c>
      <c r="L74" s="36" t="s">
        <v>6847</v>
      </c>
      <c r="M74" s="1027"/>
      <c r="N74" s="1028">
        <v>45157</v>
      </c>
    </row>
    <row r="75" spans="1:14" s="171" customFormat="1" ht="20.100000000000001" hidden="1" customHeight="1">
      <c r="A75" s="810"/>
      <c r="B75" s="2160" t="s">
        <v>3645</v>
      </c>
      <c r="C75" s="804" t="s">
        <v>6820</v>
      </c>
      <c r="D75" s="795" t="s">
        <v>6848</v>
      </c>
      <c r="E75" s="796">
        <v>45165</v>
      </c>
      <c r="F75" s="798">
        <f t="shared" si="30"/>
        <v>45187</v>
      </c>
      <c r="G75" s="798">
        <f t="shared" si="31"/>
        <v>45190</v>
      </c>
      <c r="H75" s="798">
        <f t="shared" si="32"/>
        <v>45192</v>
      </c>
      <c r="I75" s="798">
        <f t="shared" si="33"/>
        <v>45195</v>
      </c>
      <c r="J75" s="798">
        <f t="shared" si="34"/>
        <v>45196</v>
      </c>
      <c r="K75" s="798">
        <f t="shared" si="35"/>
        <v>45200</v>
      </c>
      <c r="L75" s="36" t="s">
        <v>6849</v>
      </c>
      <c r="M75" s="1027"/>
      <c r="N75" s="1028">
        <v>45164</v>
      </c>
    </row>
    <row r="76" spans="1:14" s="171" customFormat="1" ht="20.100000000000001" hidden="1" customHeight="1">
      <c r="A76" s="810"/>
      <c r="B76" s="2160" t="s">
        <v>3647</v>
      </c>
      <c r="C76" s="804" t="s">
        <v>6708</v>
      </c>
      <c r="D76" s="795" t="s">
        <v>6850</v>
      </c>
      <c r="E76" s="796">
        <v>45174</v>
      </c>
      <c r="F76" s="798">
        <f t="shared" si="30"/>
        <v>45196</v>
      </c>
      <c r="G76" s="798">
        <f t="shared" si="31"/>
        <v>45199</v>
      </c>
      <c r="H76" s="798">
        <f t="shared" si="32"/>
        <v>45201</v>
      </c>
      <c r="I76" s="798">
        <f t="shared" si="33"/>
        <v>45204</v>
      </c>
      <c r="J76" s="798">
        <f t="shared" si="34"/>
        <v>45205</v>
      </c>
      <c r="K76" s="798">
        <f t="shared" si="35"/>
        <v>45209</v>
      </c>
      <c r="L76" s="36" t="s">
        <v>6851</v>
      </c>
      <c r="M76" s="1027"/>
      <c r="N76" s="1028">
        <v>45171</v>
      </c>
    </row>
    <row r="77" spans="1:14" s="171" customFormat="1" ht="20.100000000000001" hidden="1" customHeight="1">
      <c r="A77" s="810"/>
      <c r="B77" s="2160" t="s">
        <v>3649</v>
      </c>
      <c r="C77" s="800" t="s">
        <v>6795</v>
      </c>
      <c r="D77" s="801" t="s">
        <v>6852</v>
      </c>
      <c r="E77" s="802">
        <v>45183</v>
      </c>
      <c r="F77" s="803">
        <f t="shared" si="30"/>
        <v>45205</v>
      </c>
      <c r="G77" s="803">
        <f t="shared" si="31"/>
        <v>45208</v>
      </c>
      <c r="H77" s="803">
        <f t="shared" si="32"/>
        <v>45210</v>
      </c>
      <c r="I77" s="803">
        <f t="shared" si="33"/>
        <v>45213</v>
      </c>
      <c r="J77" s="803">
        <f t="shared" si="34"/>
        <v>45214</v>
      </c>
      <c r="K77" s="803">
        <f t="shared" si="35"/>
        <v>45218</v>
      </c>
      <c r="L77" s="36" t="s">
        <v>6853</v>
      </c>
      <c r="M77" s="1027"/>
      <c r="N77" s="1028">
        <v>45178</v>
      </c>
    </row>
    <row r="78" spans="1:14" s="171" customFormat="1" ht="20.100000000000001" hidden="1" customHeight="1">
      <c r="A78" s="810" t="s">
        <v>6854</v>
      </c>
      <c r="B78" s="2160" t="s">
        <v>3651</v>
      </c>
      <c r="C78" s="859" t="s">
        <v>6855</v>
      </c>
      <c r="D78" s="801" t="s">
        <v>6856</v>
      </c>
      <c r="E78" s="802">
        <v>45187</v>
      </c>
      <c r="F78" s="803">
        <f t="shared" si="30"/>
        <v>45209</v>
      </c>
      <c r="G78" s="803">
        <f t="shared" si="31"/>
        <v>45212</v>
      </c>
      <c r="H78" s="803">
        <f t="shared" si="32"/>
        <v>45214</v>
      </c>
      <c r="I78" s="803">
        <f t="shared" si="33"/>
        <v>45217</v>
      </c>
      <c r="J78" s="803">
        <f t="shared" si="34"/>
        <v>45218</v>
      </c>
      <c r="K78" s="803">
        <f t="shared" si="35"/>
        <v>45222</v>
      </c>
      <c r="L78" s="36" t="s">
        <v>6857</v>
      </c>
      <c r="M78" s="1027"/>
      <c r="N78" s="1028">
        <v>45185</v>
      </c>
    </row>
    <row r="79" spans="1:14" s="171" customFormat="1" ht="20.100000000000001" hidden="1" customHeight="1">
      <c r="A79" s="810"/>
      <c r="B79" s="2160" t="s">
        <v>3653</v>
      </c>
      <c r="C79" s="800" t="s">
        <v>6858</v>
      </c>
      <c r="D79" s="801" t="s">
        <v>6859</v>
      </c>
      <c r="E79" s="802">
        <v>45197</v>
      </c>
      <c r="F79" s="803">
        <f t="shared" si="30"/>
        <v>45219</v>
      </c>
      <c r="G79" s="803">
        <f t="shared" si="31"/>
        <v>45222</v>
      </c>
      <c r="H79" s="803">
        <f t="shared" si="32"/>
        <v>45224</v>
      </c>
      <c r="I79" s="803">
        <f t="shared" si="33"/>
        <v>45227</v>
      </c>
      <c r="J79" s="803">
        <f t="shared" si="34"/>
        <v>45228</v>
      </c>
      <c r="K79" s="803">
        <f t="shared" si="35"/>
        <v>45232</v>
      </c>
      <c r="L79" s="36" t="s">
        <v>6860</v>
      </c>
      <c r="M79" s="1027"/>
      <c r="N79" s="1028">
        <v>45192</v>
      </c>
    </row>
    <row r="80" spans="1:14" s="171" customFormat="1" ht="20.100000000000001" hidden="1" customHeight="1">
      <c r="A80" s="810"/>
      <c r="B80" s="2160" t="s">
        <v>3655</v>
      </c>
      <c r="C80" s="800" t="s">
        <v>3127</v>
      </c>
      <c r="D80" s="801" t="s">
        <v>6861</v>
      </c>
      <c r="E80" s="802">
        <v>45201</v>
      </c>
      <c r="F80" s="803">
        <f t="shared" si="30"/>
        <v>45223</v>
      </c>
      <c r="G80" s="803">
        <f t="shared" si="31"/>
        <v>45226</v>
      </c>
      <c r="H80" s="803">
        <f t="shared" si="32"/>
        <v>45228</v>
      </c>
      <c r="I80" s="803">
        <f t="shared" si="33"/>
        <v>45231</v>
      </c>
      <c r="J80" s="803">
        <f t="shared" si="34"/>
        <v>45232</v>
      </c>
      <c r="K80" s="803">
        <f t="shared" si="35"/>
        <v>45236</v>
      </c>
      <c r="L80" s="36" t="s">
        <v>6862</v>
      </c>
      <c r="M80" s="1027"/>
      <c r="N80" s="1028">
        <v>45199</v>
      </c>
    </row>
    <row r="81" spans="1:14" s="171" customFormat="1" ht="20.100000000000001" hidden="1" customHeight="1">
      <c r="A81" s="810"/>
      <c r="B81" s="2160" t="s">
        <v>3657</v>
      </c>
      <c r="C81" s="804" t="s">
        <v>6804</v>
      </c>
      <c r="D81" s="795" t="s">
        <v>6863</v>
      </c>
      <c r="E81" s="796">
        <v>45206</v>
      </c>
      <c r="F81" s="798">
        <f t="shared" ref="F81:F82" si="36">E81+22</f>
        <v>45228</v>
      </c>
      <c r="G81" s="798">
        <f t="shared" ref="G81:G82" si="37">E81+25</f>
        <v>45231</v>
      </c>
      <c r="H81" s="798">
        <f t="shared" ref="H81:H82" si="38">E81+27</f>
        <v>45233</v>
      </c>
      <c r="I81" s="798">
        <f t="shared" ref="I81:I82" si="39">E81+30</f>
        <v>45236</v>
      </c>
      <c r="J81" s="798">
        <f t="shared" ref="J81:J82" si="40">E81+31</f>
        <v>45237</v>
      </c>
      <c r="K81" s="798">
        <f t="shared" ref="K81:K82" si="41">E81+35</f>
        <v>45241</v>
      </c>
      <c r="L81" s="36" t="s">
        <v>6864</v>
      </c>
      <c r="M81" s="1027"/>
      <c r="N81" s="1028">
        <v>45206</v>
      </c>
    </row>
    <row r="82" spans="1:14" s="171" customFormat="1" ht="20.100000000000001" hidden="1" customHeight="1">
      <c r="A82" s="810"/>
      <c r="B82" s="2160" t="s">
        <v>3659</v>
      </c>
      <c r="C82" s="804" t="s">
        <v>6807</v>
      </c>
      <c r="D82" s="795" t="s">
        <v>6865</v>
      </c>
      <c r="E82" s="796">
        <v>45212</v>
      </c>
      <c r="F82" s="798">
        <f t="shared" si="36"/>
        <v>45234</v>
      </c>
      <c r="G82" s="798">
        <f t="shared" si="37"/>
        <v>45237</v>
      </c>
      <c r="H82" s="798">
        <f t="shared" si="38"/>
        <v>45239</v>
      </c>
      <c r="I82" s="798">
        <f t="shared" si="39"/>
        <v>45242</v>
      </c>
      <c r="J82" s="798">
        <f t="shared" si="40"/>
        <v>45243</v>
      </c>
      <c r="K82" s="798">
        <f t="shared" si="41"/>
        <v>45247</v>
      </c>
      <c r="L82" s="36" t="s">
        <v>6866</v>
      </c>
      <c r="M82" s="1027"/>
      <c r="N82" s="1028">
        <v>45213</v>
      </c>
    </row>
    <row r="83" spans="1:14" s="171" customFormat="1" ht="20.100000000000001" hidden="1" customHeight="1">
      <c r="A83" s="810"/>
      <c r="B83" s="2160" t="s">
        <v>4241</v>
      </c>
      <c r="C83" s="804" t="s">
        <v>6820</v>
      </c>
      <c r="D83" s="795" t="s">
        <v>6867</v>
      </c>
      <c r="E83" s="798">
        <v>45270</v>
      </c>
      <c r="F83" s="798">
        <f t="shared" ref="F83:F84" si="42">E83+22</f>
        <v>45292</v>
      </c>
      <c r="G83" s="798">
        <f t="shared" ref="G83:G84" si="43">E83+25</f>
        <v>45295</v>
      </c>
      <c r="H83" s="798">
        <f t="shared" ref="H83:H84" si="44">E83+27</f>
        <v>45297</v>
      </c>
      <c r="I83" s="798">
        <f t="shared" ref="I83:I84" si="45">E83+30</f>
        <v>45300</v>
      </c>
      <c r="J83" s="798">
        <f t="shared" ref="J83" si="46">E83+31</f>
        <v>45301</v>
      </c>
      <c r="K83" s="798">
        <f t="shared" ref="K83:K84" si="47">E83+35</f>
        <v>45305</v>
      </c>
      <c r="L83" s="36"/>
      <c r="M83" s="1032">
        <v>45267</v>
      </c>
      <c r="N83" s="1028">
        <f t="shared" ref="N83:N84" si="48">M83+2</f>
        <v>45269</v>
      </c>
    </row>
    <row r="84" spans="1:14" s="171" customFormat="1" ht="20.100000000000001" hidden="1" customHeight="1">
      <c r="A84" s="810"/>
      <c r="B84" s="2160" t="s">
        <v>4243</v>
      </c>
      <c r="C84" s="804" t="s">
        <v>6708</v>
      </c>
      <c r="D84" s="795" t="s">
        <v>6868</v>
      </c>
      <c r="E84" s="798">
        <v>45274</v>
      </c>
      <c r="F84" s="798">
        <f t="shared" si="42"/>
        <v>45296</v>
      </c>
      <c r="G84" s="798">
        <f t="shared" si="43"/>
        <v>45299</v>
      </c>
      <c r="H84" s="798">
        <f t="shared" si="44"/>
        <v>45301</v>
      </c>
      <c r="I84" s="798">
        <f t="shared" si="45"/>
        <v>45304</v>
      </c>
      <c r="J84" s="798">
        <f>E84+34</f>
        <v>45308</v>
      </c>
      <c r="K84" s="798">
        <f t="shared" si="47"/>
        <v>45309</v>
      </c>
      <c r="L84" s="36"/>
      <c r="M84" s="1032">
        <v>45274</v>
      </c>
      <c r="N84" s="1028">
        <f t="shared" si="48"/>
        <v>45276</v>
      </c>
    </row>
    <row r="85" spans="1:14" s="171" customFormat="1" ht="20.100000000000001" hidden="1" customHeight="1">
      <c r="A85" s="810"/>
      <c r="B85" s="2160" t="s">
        <v>5783</v>
      </c>
      <c r="C85" s="804" t="s">
        <v>2623</v>
      </c>
      <c r="D85" s="795" t="s">
        <v>6869</v>
      </c>
      <c r="E85" s="796">
        <v>45285</v>
      </c>
      <c r="F85" s="798">
        <f>E85+22</f>
        <v>45307</v>
      </c>
      <c r="G85" s="798">
        <f>E85+25</f>
        <v>45310</v>
      </c>
      <c r="H85" s="798">
        <f>E85+27</f>
        <v>45312</v>
      </c>
      <c r="I85" s="798">
        <f>E85+30</f>
        <v>45315</v>
      </c>
      <c r="J85" s="798">
        <f>E85+31</f>
        <v>45316</v>
      </c>
      <c r="K85" s="798">
        <f>E85+35</f>
        <v>45320</v>
      </c>
      <c r="L85" s="36"/>
      <c r="M85" s="1032">
        <v>45281</v>
      </c>
      <c r="N85" s="1028">
        <f>M85+2</f>
        <v>45283</v>
      </c>
    </row>
    <row r="86" spans="1:14" s="171" customFormat="1" ht="20.100000000000001" hidden="1" customHeight="1">
      <c r="A86" s="810"/>
      <c r="B86" s="2161" t="s">
        <v>6870</v>
      </c>
      <c r="C86" s="1019" t="s">
        <v>4933</v>
      </c>
      <c r="D86" s="1020" t="s">
        <v>6871</v>
      </c>
      <c r="E86" s="1159">
        <v>45360</v>
      </c>
      <c r="F86" s="1021">
        <f t="shared" ref="F86:F101" si="49">E86+25</f>
        <v>45385</v>
      </c>
      <c r="G86" s="1021">
        <f t="shared" ref="G86:G101" si="50">E86+27</f>
        <v>45387</v>
      </c>
      <c r="H86" s="1021">
        <f t="shared" ref="H86:H101" si="51">E86+29</f>
        <v>45389</v>
      </c>
      <c r="I86" s="1021">
        <f t="shared" ref="I86:I101" si="52">E86+32</f>
        <v>45392</v>
      </c>
      <c r="J86" s="1021">
        <f t="shared" ref="J86:J101" si="53">E86+33</f>
        <v>45393</v>
      </c>
      <c r="K86" s="1021">
        <f t="shared" ref="K86:K101" si="54">E86+37</f>
        <v>45397</v>
      </c>
      <c r="L86" s="36"/>
      <c r="M86" s="1032">
        <v>45358</v>
      </c>
      <c r="N86" s="1028">
        <f>M86+2</f>
        <v>45360</v>
      </c>
    </row>
    <row r="87" spans="1:14" s="171" customFormat="1" ht="20.100000000000001" hidden="1" customHeight="1">
      <c r="A87" s="810"/>
      <c r="B87" s="2161" t="s">
        <v>6872</v>
      </c>
      <c r="C87" s="1157" t="s">
        <v>6873</v>
      </c>
      <c r="D87" s="1020" t="s">
        <v>6874</v>
      </c>
      <c r="E87" s="1159">
        <v>45368</v>
      </c>
      <c r="F87" s="1021">
        <f t="shared" si="49"/>
        <v>45393</v>
      </c>
      <c r="G87" s="1021">
        <f t="shared" si="50"/>
        <v>45395</v>
      </c>
      <c r="H87" s="1021">
        <f t="shared" si="51"/>
        <v>45397</v>
      </c>
      <c r="I87" s="1021">
        <f t="shared" si="52"/>
        <v>45400</v>
      </c>
      <c r="J87" s="1021">
        <f t="shared" si="53"/>
        <v>45401</v>
      </c>
      <c r="K87" s="1021">
        <f t="shared" si="54"/>
        <v>45405</v>
      </c>
      <c r="L87" s="36"/>
      <c r="M87" s="1032">
        <v>45365</v>
      </c>
      <c r="N87" s="1028">
        <f>M87+2</f>
        <v>45367</v>
      </c>
    </row>
    <row r="88" spans="1:14" s="171" customFormat="1" ht="20.100000000000001" hidden="1" customHeight="1">
      <c r="A88" s="810"/>
      <c r="B88" s="2161" t="s">
        <v>6875</v>
      </c>
      <c r="C88" s="1019" t="s">
        <v>6820</v>
      </c>
      <c r="D88" s="1020" t="s">
        <v>6876</v>
      </c>
      <c r="E88" s="1159">
        <v>45375</v>
      </c>
      <c r="F88" s="1021">
        <f t="shared" si="49"/>
        <v>45400</v>
      </c>
      <c r="G88" s="1021">
        <f t="shared" si="50"/>
        <v>45402</v>
      </c>
      <c r="H88" s="1021">
        <f t="shared" si="51"/>
        <v>45404</v>
      </c>
      <c r="I88" s="1021">
        <f t="shared" si="52"/>
        <v>45407</v>
      </c>
      <c r="J88" s="1021">
        <f t="shared" si="53"/>
        <v>45408</v>
      </c>
      <c r="K88" s="1021">
        <f t="shared" si="54"/>
        <v>45412</v>
      </c>
      <c r="L88" s="36"/>
      <c r="M88" s="1032">
        <v>45372</v>
      </c>
      <c r="N88" s="1028">
        <f>M88+2</f>
        <v>45374</v>
      </c>
    </row>
    <row r="89" spans="1:14" s="171" customFormat="1" ht="20.100000000000001" hidden="1" customHeight="1">
      <c r="A89" s="810"/>
      <c r="B89" s="2161" t="s">
        <v>6877</v>
      </c>
      <c r="C89" s="1182" t="s">
        <v>6708</v>
      </c>
      <c r="D89" s="1022" t="s">
        <v>6878</v>
      </c>
      <c r="E89" s="1023">
        <v>45381</v>
      </c>
      <c r="F89" s="1021">
        <f t="shared" si="49"/>
        <v>45406</v>
      </c>
      <c r="G89" s="1021">
        <f t="shared" si="50"/>
        <v>45408</v>
      </c>
      <c r="H89" s="1021">
        <f t="shared" si="51"/>
        <v>45410</v>
      </c>
      <c r="I89" s="1021">
        <f t="shared" si="52"/>
        <v>45413</v>
      </c>
      <c r="J89" s="1021">
        <f t="shared" si="53"/>
        <v>45414</v>
      </c>
      <c r="K89" s="1021">
        <f t="shared" si="54"/>
        <v>45418</v>
      </c>
      <c r="L89" s="36"/>
      <c r="M89" s="1032">
        <v>45379</v>
      </c>
      <c r="N89" s="1028">
        <f>M89+2</f>
        <v>45381</v>
      </c>
    </row>
    <row r="90" spans="1:14" s="171" customFormat="1" ht="20.100000000000001" hidden="1" customHeight="1">
      <c r="A90" s="810"/>
      <c r="B90" s="2161" t="s">
        <v>6879</v>
      </c>
      <c r="C90" s="1024" t="s">
        <v>6795</v>
      </c>
      <c r="D90" s="1025" t="s">
        <v>6880</v>
      </c>
      <c r="E90" s="1026">
        <v>45398</v>
      </c>
      <c r="F90" s="1026">
        <f t="shared" si="49"/>
        <v>45423</v>
      </c>
      <c r="G90" s="1026">
        <f t="shared" si="50"/>
        <v>45425</v>
      </c>
      <c r="H90" s="1026">
        <f t="shared" si="51"/>
        <v>45427</v>
      </c>
      <c r="I90" s="1026">
        <f t="shared" si="52"/>
        <v>45430</v>
      </c>
      <c r="J90" s="1026">
        <f t="shared" si="53"/>
        <v>45431</v>
      </c>
      <c r="K90" s="1026">
        <f t="shared" si="54"/>
        <v>45435</v>
      </c>
      <c r="L90" s="36"/>
      <c r="M90" s="1032">
        <v>45386</v>
      </c>
      <c r="N90" s="1028">
        <f t="shared" ref="N90:N92" si="55">M90+2</f>
        <v>45388</v>
      </c>
    </row>
    <row r="91" spans="1:14" s="171" customFormat="1" ht="20.100000000000001" hidden="1" customHeight="1">
      <c r="A91" s="810"/>
      <c r="B91" s="2161" t="s">
        <v>6881</v>
      </c>
      <c r="C91" s="1024" t="s">
        <v>6882</v>
      </c>
      <c r="D91" s="1025" t="s">
        <v>6883</v>
      </c>
      <c r="E91" s="1026">
        <v>45403</v>
      </c>
      <c r="F91" s="1026">
        <f t="shared" si="49"/>
        <v>45428</v>
      </c>
      <c r="G91" s="1026">
        <f t="shared" si="50"/>
        <v>45430</v>
      </c>
      <c r="H91" s="1026">
        <f t="shared" si="51"/>
        <v>45432</v>
      </c>
      <c r="I91" s="1026">
        <f t="shared" si="52"/>
        <v>45435</v>
      </c>
      <c r="J91" s="1026">
        <f t="shared" si="53"/>
        <v>45436</v>
      </c>
      <c r="K91" s="1026">
        <f t="shared" si="54"/>
        <v>45440</v>
      </c>
      <c r="L91" s="36"/>
      <c r="M91" s="1032">
        <v>45393</v>
      </c>
      <c r="N91" s="1028">
        <f t="shared" si="55"/>
        <v>45395</v>
      </c>
    </row>
    <row r="92" spans="1:14" s="171" customFormat="1" ht="20.100000000000001" hidden="1" customHeight="1">
      <c r="A92" s="810"/>
      <c r="B92" s="2161" t="s">
        <v>6884</v>
      </c>
      <c r="C92" s="1024" t="s">
        <v>3127</v>
      </c>
      <c r="D92" s="1025" t="s">
        <v>6885</v>
      </c>
      <c r="E92" s="1026">
        <v>45410</v>
      </c>
      <c r="F92" s="1026">
        <f t="shared" si="49"/>
        <v>45435</v>
      </c>
      <c r="G92" s="1026">
        <f t="shared" si="50"/>
        <v>45437</v>
      </c>
      <c r="H92" s="1026">
        <f t="shared" si="51"/>
        <v>45439</v>
      </c>
      <c r="I92" s="1026">
        <f t="shared" si="52"/>
        <v>45442</v>
      </c>
      <c r="J92" s="1026">
        <f t="shared" si="53"/>
        <v>45443</v>
      </c>
      <c r="K92" s="1026">
        <f t="shared" si="54"/>
        <v>45447</v>
      </c>
      <c r="L92" s="36"/>
      <c r="M92" s="1032">
        <v>45400</v>
      </c>
      <c r="N92" s="1028">
        <f t="shared" si="55"/>
        <v>45402</v>
      </c>
    </row>
    <row r="93" spans="1:14" s="171" customFormat="1" ht="20.100000000000001" hidden="1" customHeight="1">
      <c r="A93" s="810"/>
      <c r="B93" s="2161" t="s">
        <v>6886</v>
      </c>
      <c r="C93" s="1024" t="s">
        <v>6804</v>
      </c>
      <c r="D93" s="1025" t="s">
        <v>6887</v>
      </c>
      <c r="E93" s="1026">
        <v>45414</v>
      </c>
      <c r="F93" s="1026">
        <f t="shared" si="49"/>
        <v>45439</v>
      </c>
      <c r="G93" s="1026">
        <f t="shared" si="50"/>
        <v>45441</v>
      </c>
      <c r="H93" s="1026">
        <f t="shared" si="51"/>
        <v>45443</v>
      </c>
      <c r="I93" s="1026">
        <f t="shared" si="52"/>
        <v>45446</v>
      </c>
      <c r="J93" s="1026">
        <f t="shared" si="53"/>
        <v>45447</v>
      </c>
      <c r="K93" s="1026">
        <f t="shared" si="54"/>
        <v>45451</v>
      </c>
      <c r="L93" s="36"/>
      <c r="M93" s="1032">
        <v>45407</v>
      </c>
      <c r="N93" s="1028">
        <f>M93+2</f>
        <v>45409</v>
      </c>
    </row>
    <row r="94" spans="1:14" s="171" customFormat="1" ht="20.100000000000001" hidden="1" customHeight="1">
      <c r="A94" s="810"/>
      <c r="B94" s="2161" t="s">
        <v>6888</v>
      </c>
      <c r="C94" s="1223" t="s">
        <v>6788</v>
      </c>
      <c r="D94" s="1224" t="s">
        <v>6889</v>
      </c>
      <c r="E94" s="1225">
        <v>45433</v>
      </c>
      <c r="F94" s="1225">
        <f>E94+25</f>
        <v>45458</v>
      </c>
      <c r="G94" s="1225">
        <f t="shared" si="50"/>
        <v>45460</v>
      </c>
      <c r="H94" s="1225">
        <f t="shared" si="51"/>
        <v>45462</v>
      </c>
      <c r="I94" s="1225">
        <f t="shared" si="52"/>
        <v>45465</v>
      </c>
      <c r="J94" s="1225">
        <f t="shared" si="53"/>
        <v>45466</v>
      </c>
      <c r="K94" s="1225">
        <f t="shared" si="54"/>
        <v>45470</v>
      </c>
      <c r="L94" s="36"/>
      <c r="M94" s="1256">
        <v>45414</v>
      </c>
      <c r="N94" s="1257">
        <f t="shared" ref="N94:N101" si="56">M94+2</f>
        <v>45416</v>
      </c>
    </row>
    <row r="95" spans="1:14" s="171" customFormat="1" ht="20.100000000000001" hidden="1" customHeight="1">
      <c r="A95" s="810"/>
      <c r="B95" s="2161" t="s">
        <v>6890</v>
      </c>
      <c r="C95" s="1223" t="s">
        <v>6718</v>
      </c>
      <c r="D95" s="1224" t="s">
        <v>6891</v>
      </c>
      <c r="E95" s="1225">
        <v>45436</v>
      </c>
      <c r="F95" s="1225">
        <f>E95+25</f>
        <v>45461</v>
      </c>
      <c r="G95" s="1225">
        <f t="shared" si="50"/>
        <v>45463</v>
      </c>
      <c r="H95" s="1225">
        <f t="shared" si="51"/>
        <v>45465</v>
      </c>
      <c r="I95" s="1225">
        <f t="shared" si="52"/>
        <v>45468</v>
      </c>
      <c r="J95" s="1225">
        <f t="shared" si="53"/>
        <v>45469</v>
      </c>
      <c r="K95" s="1225">
        <f t="shared" si="54"/>
        <v>45473</v>
      </c>
      <c r="L95" s="36"/>
      <c r="M95" s="1256">
        <v>45421</v>
      </c>
      <c r="N95" s="1257">
        <f t="shared" si="56"/>
        <v>45423</v>
      </c>
    </row>
    <row r="96" spans="1:14" s="171" customFormat="1" ht="20.100000000000001" hidden="1" customHeight="1">
      <c r="A96" s="810"/>
      <c r="B96" s="2161" t="s">
        <v>6892</v>
      </c>
      <c r="C96" s="1223" t="s">
        <v>6779</v>
      </c>
      <c r="D96" s="1224" t="s">
        <v>6893</v>
      </c>
      <c r="E96" s="1225">
        <v>45439</v>
      </c>
      <c r="F96" s="1225">
        <f t="shared" si="49"/>
        <v>45464</v>
      </c>
      <c r="G96" s="1225">
        <f t="shared" si="50"/>
        <v>45466</v>
      </c>
      <c r="H96" s="1225">
        <f t="shared" si="51"/>
        <v>45468</v>
      </c>
      <c r="I96" s="1225">
        <f t="shared" si="52"/>
        <v>45471</v>
      </c>
      <c r="J96" s="1225">
        <f t="shared" si="53"/>
        <v>45472</v>
      </c>
      <c r="K96" s="1225">
        <f t="shared" si="54"/>
        <v>45476</v>
      </c>
      <c r="L96" s="36"/>
      <c r="M96" s="1256">
        <v>45428</v>
      </c>
      <c r="N96" s="1257">
        <f>M96+2</f>
        <v>45430</v>
      </c>
    </row>
    <row r="97" spans="1:14" s="171" customFormat="1" ht="20.100000000000001" hidden="1" customHeight="1">
      <c r="A97" s="810"/>
      <c r="B97" s="2161" t="s">
        <v>6894</v>
      </c>
      <c r="C97" s="1223" t="s">
        <v>6744</v>
      </c>
      <c r="D97" s="1224" t="s">
        <v>6895</v>
      </c>
      <c r="E97" s="1225">
        <v>45446</v>
      </c>
      <c r="F97" s="1225">
        <f>E97+25</f>
        <v>45471</v>
      </c>
      <c r="G97" s="1225">
        <f t="shared" si="50"/>
        <v>45473</v>
      </c>
      <c r="H97" s="1225">
        <f t="shared" si="51"/>
        <v>45475</v>
      </c>
      <c r="I97" s="1225">
        <f>E97+32</f>
        <v>45478</v>
      </c>
      <c r="J97" s="1225">
        <f t="shared" si="53"/>
        <v>45479</v>
      </c>
      <c r="K97" s="1225">
        <f t="shared" si="54"/>
        <v>45483</v>
      </c>
      <c r="L97" s="36"/>
      <c r="M97" s="1256">
        <v>45435</v>
      </c>
      <c r="N97" s="1257">
        <f t="shared" si="56"/>
        <v>45437</v>
      </c>
    </row>
    <row r="98" spans="1:14" s="171" customFormat="1" ht="20.100000000000001" hidden="1" customHeight="1">
      <c r="A98" s="810"/>
      <c r="B98" s="2161" t="s">
        <v>6896</v>
      </c>
      <c r="C98" s="1226" t="s">
        <v>6733</v>
      </c>
      <c r="D98" s="1227" t="s">
        <v>6897</v>
      </c>
      <c r="E98" s="1228">
        <v>45455</v>
      </c>
      <c r="F98" s="1228">
        <f t="shared" si="49"/>
        <v>45480</v>
      </c>
      <c r="G98" s="1225">
        <f t="shared" si="50"/>
        <v>45482</v>
      </c>
      <c r="H98" s="1225">
        <f t="shared" si="51"/>
        <v>45484</v>
      </c>
      <c r="I98" s="1225">
        <f t="shared" si="52"/>
        <v>45487</v>
      </c>
      <c r="J98" s="1225">
        <f t="shared" si="53"/>
        <v>45488</v>
      </c>
      <c r="K98" s="1225">
        <f t="shared" si="54"/>
        <v>45492</v>
      </c>
      <c r="L98" s="36"/>
      <c r="M98" s="1256">
        <v>45442</v>
      </c>
      <c r="N98" s="1257">
        <f>M98+2</f>
        <v>45444</v>
      </c>
    </row>
    <row r="99" spans="1:14" s="171" customFormat="1" ht="20.100000000000001" hidden="1" customHeight="1">
      <c r="A99" s="810"/>
      <c r="B99" s="2161" t="s">
        <v>6898</v>
      </c>
      <c r="C99" s="1024" t="s">
        <v>4933</v>
      </c>
      <c r="D99" s="1025" t="s">
        <v>6899</v>
      </c>
      <c r="E99" s="1026">
        <v>45461</v>
      </c>
      <c r="F99" s="1026">
        <f t="shared" si="49"/>
        <v>45486</v>
      </c>
      <c r="G99" s="1181">
        <f t="shared" si="50"/>
        <v>45488</v>
      </c>
      <c r="H99" s="1026">
        <f t="shared" si="51"/>
        <v>45490</v>
      </c>
      <c r="I99" s="1026">
        <f t="shared" si="52"/>
        <v>45493</v>
      </c>
      <c r="J99" s="1026">
        <f t="shared" si="53"/>
        <v>45494</v>
      </c>
      <c r="K99" s="1026">
        <f t="shared" si="54"/>
        <v>45498</v>
      </c>
      <c r="L99" s="36"/>
      <c r="M99" s="1256">
        <v>45449</v>
      </c>
      <c r="N99" s="1257">
        <f t="shared" si="56"/>
        <v>45451</v>
      </c>
    </row>
    <row r="100" spans="1:14" s="171" customFormat="1" ht="20.100000000000001" hidden="1" customHeight="1">
      <c r="A100" s="810"/>
      <c r="B100" s="2161" t="s">
        <v>6900</v>
      </c>
      <c r="C100" s="1024" t="s">
        <v>6873</v>
      </c>
      <c r="D100" s="1025" t="s">
        <v>6901</v>
      </c>
      <c r="E100" s="1026">
        <v>45471</v>
      </c>
      <c r="F100" s="1026">
        <f t="shared" si="49"/>
        <v>45496</v>
      </c>
      <c r="G100" s="1181">
        <f t="shared" si="50"/>
        <v>45498</v>
      </c>
      <c r="H100" s="1026">
        <f t="shared" si="51"/>
        <v>45500</v>
      </c>
      <c r="I100" s="1026">
        <f t="shared" si="52"/>
        <v>45503</v>
      </c>
      <c r="J100" s="1026">
        <f t="shared" si="53"/>
        <v>45504</v>
      </c>
      <c r="K100" s="1026">
        <f t="shared" si="54"/>
        <v>45508</v>
      </c>
      <c r="L100" s="36"/>
      <c r="M100" s="1256">
        <v>45456</v>
      </c>
      <c r="N100" s="1257">
        <f t="shared" si="56"/>
        <v>45458</v>
      </c>
    </row>
    <row r="101" spans="1:14" s="171" customFormat="1" ht="20.100000000000001" hidden="1" customHeight="1">
      <c r="A101" s="810"/>
      <c r="B101" s="2161" t="s">
        <v>6902</v>
      </c>
      <c r="C101" s="1024" t="s">
        <v>6820</v>
      </c>
      <c r="D101" s="1025" t="s">
        <v>6903</v>
      </c>
      <c r="E101" s="1026">
        <v>45474</v>
      </c>
      <c r="F101" s="1026">
        <f t="shared" si="49"/>
        <v>45499</v>
      </c>
      <c r="G101" s="1181">
        <f t="shared" si="50"/>
        <v>45501</v>
      </c>
      <c r="H101" s="1026">
        <f t="shared" si="51"/>
        <v>45503</v>
      </c>
      <c r="I101" s="1026">
        <f t="shared" si="52"/>
        <v>45506</v>
      </c>
      <c r="J101" s="1026">
        <f t="shared" si="53"/>
        <v>45507</v>
      </c>
      <c r="K101" s="1026">
        <f t="shared" si="54"/>
        <v>45511</v>
      </c>
      <c r="L101" s="36"/>
      <c r="M101" s="1256">
        <v>45463</v>
      </c>
      <c r="N101" s="1257">
        <f t="shared" si="56"/>
        <v>45465</v>
      </c>
    </row>
    <row r="102" spans="1:14" s="171" customFormat="1" ht="20.100000000000001" hidden="1" customHeight="1">
      <c r="A102" s="810"/>
      <c r="B102" s="2161" t="s">
        <v>6904</v>
      </c>
      <c r="C102" s="1024" t="s">
        <v>6708</v>
      </c>
      <c r="D102" s="1025" t="s">
        <v>6905</v>
      </c>
      <c r="E102" s="1026">
        <v>45479</v>
      </c>
      <c r="F102" s="1026">
        <f t="shared" ref="F102:F110" si="57">E102+25</f>
        <v>45504</v>
      </c>
      <c r="G102" s="1181">
        <f t="shared" ref="G102:G110" si="58">E102+27</f>
        <v>45506</v>
      </c>
      <c r="H102" s="1026">
        <f t="shared" ref="H102:H110" si="59">E102+29</f>
        <v>45508</v>
      </c>
      <c r="I102" s="1026">
        <f t="shared" ref="I102:I110" si="60">E102+32</f>
        <v>45511</v>
      </c>
      <c r="J102" s="1026">
        <f t="shared" ref="J102:J110" si="61">E102+33</f>
        <v>45512</v>
      </c>
      <c r="K102" s="1026">
        <f t="shared" ref="K102:K110" si="62">E102+37</f>
        <v>45516</v>
      </c>
      <c r="L102" s="36"/>
      <c r="M102" s="1256">
        <v>45470</v>
      </c>
      <c r="N102" s="1257">
        <f t="shared" ref="N102:N110" si="63">M102+2</f>
        <v>45472</v>
      </c>
    </row>
    <row r="103" spans="1:14" s="171" customFormat="1" ht="20.100000000000001" hidden="1" customHeight="1">
      <c r="A103" s="1231" t="s">
        <v>6906</v>
      </c>
      <c r="B103" s="2161" t="s">
        <v>6907</v>
      </c>
      <c r="C103" s="1273" t="s">
        <v>1573</v>
      </c>
      <c r="D103" s="1274" t="s">
        <v>6908</v>
      </c>
      <c r="E103" s="1277">
        <v>45477</v>
      </c>
      <c r="F103" s="1275">
        <f t="shared" si="57"/>
        <v>45502</v>
      </c>
      <c r="G103" s="1276">
        <f t="shared" si="58"/>
        <v>45504</v>
      </c>
      <c r="H103" s="1275">
        <f t="shared" si="59"/>
        <v>45506</v>
      </c>
      <c r="I103" s="1275">
        <f t="shared" si="60"/>
        <v>45509</v>
      </c>
      <c r="J103" s="1275">
        <f t="shared" si="61"/>
        <v>45510</v>
      </c>
      <c r="K103" s="1275">
        <f t="shared" si="62"/>
        <v>45514</v>
      </c>
      <c r="L103" s="36"/>
      <c r="M103" s="1256">
        <v>45477</v>
      </c>
      <c r="N103" s="1257">
        <f t="shared" si="63"/>
        <v>45479</v>
      </c>
    </row>
    <row r="104" spans="1:14" s="171" customFormat="1" ht="20.100000000000001" hidden="1" customHeight="1">
      <c r="A104" s="1231" t="s">
        <v>6909</v>
      </c>
      <c r="B104" s="2161" t="s">
        <v>6910</v>
      </c>
      <c r="C104" s="1223" t="s">
        <v>6795</v>
      </c>
      <c r="D104" s="1224" t="s">
        <v>6911</v>
      </c>
      <c r="E104" s="1225">
        <v>45493</v>
      </c>
      <c r="F104" s="1225">
        <f t="shared" si="57"/>
        <v>45518</v>
      </c>
      <c r="G104" s="1229">
        <f t="shared" si="58"/>
        <v>45520</v>
      </c>
      <c r="H104" s="1225">
        <f t="shared" si="59"/>
        <v>45522</v>
      </c>
      <c r="I104" s="1225">
        <f t="shared" si="60"/>
        <v>45525</v>
      </c>
      <c r="J104" s="1225">
        <f t="shared" si="61"/>
        <v>45526</v>
      </c>
      <c r="K104" s="1225">
        <f t="shared" si="62"/>
        <v>45530</v>
      </c>
      <c r="L104" s="36"/>
      <c r="M104" s="1256">
        <v>45484</v>
      </c>
      <c r="N104" s="1257">
        <f t="shared" si="63"/>
        <v>45486</v>
      </c>
    </row>
    <row r="105" spans="1:14" s="171" customFormat="1" ht="20.100000000000001" hidden="1" customHeight="1">
      <c r="A105" s="1231"/>
      <c r="B105" s="2161" t="s">
        <v>6912</v>
      </c>
      <c r="C105" s="1223" t="s">
        <v>6882</v>
      </c>
      <c r="D105" s="1224" t="s">
        <v>6913</v>
      </c>
      <c r="E105" s="1225">
        <v>45495</v>
      </c>
      <c r="F105" s="1225">
        <f t="shared" si="57"/>
        <v>45520</v>
      </c>
      <c r="G105" s="1229">
        <f t="shared" si="58"/>
        <v>45522</v>
      </c>
      <c r="H105" s="1225">
        <f t="shared" si="59"/>
        <v>45524</v>
      </c>
      <c r="I105" s="1225">
        <f t="shared" si="60"/>
        <v>45527</v>
      </c>
      <c r="J105" s="1225">
        <f t="shared" si="61"/>
        <v>45528</v>
      </c>
      <c r="K105" s="1225">
        <f t="shared" si="62"/>
        <v>45532</v>
      </c>
      <c r="L105" s="36"/>
      <c r="M105" s="1256">
        <v>45491</v>
      </c>
      <c r="N105" s="1257">
        <f t="shared" si="63"/>
        <v>45493</v>
      </c>
    </row>
    <row r="106" spans="1:14" s="171" customFormat="1" ht="20.100000000000001" hidden="1" customHeight="1">
      <c r="A106" s="1231"/>
      <c r="B106" s="2161" t="s">
        <v>6914</v>
      </c>
      <c r="C106" s="1223" t="s">
        <v>6804</v>
      </c>
      <c r="D106" s="1224" t="s">
        <v>6915</v>
      </c>
      <c r="E106" s="1225">
        <v>45502</v>
      </c>
      <c r="F106" s="1225">
        <f t="shared" si="57"/>
        <v>45527</v>
      </c>
      <c r="G106" s="1229">
        <f t="shared" si="58"/>
        <v>45529</v>
      </c>
      <c r="H106" s="1225">
        <f t="shared" si="59"/>
        <v>45531</v>
      </c>
      <c r="I106" s="1225">
        <f t="shared" si="60"/>
        <v>45534</v>
      </c>
      <c r="J106" s="1225">
        <f t="shared" si="61"/>
        <v>45535</v>
      </c>
      <c r="K106" s="1225">
        <f t="shared" si="62"/>
        <v>45539</v>
      </c>
      <c r="L106" s="36"/>
      <c r="M106" s="1256">
        <v>45498</v>
      </c>
      <c r="N106" s="1257">
        <f t="shared" si="63"/>
        <v>45500</v>
      </c>
    </row>
    <row r="107" spans="1:14" s="171" customFormat="1" ht="20.100000000000001" hidden="1" customHeight="1">
      <c r="A107" s="1231"/>
      <c r="B107" s="2161" t="s">
        <v>6916</v>
      </c>
      <c r="C107" s="1024" t="s">
        <v>3127</v>
      </c>
      <c r="D107" s="1025" t="s">
        <v>6917</v>
      </c>
      <c r="E107" s="1026">
        <v>45515</v>
      </c>
      <c r="F107" s="1026">
        <f t="shared" si="57"/>
        <v>45540</v>
      </c>
      <c r="G107" s="1181">
        <f t="shared" si="58"/>
        <v>45542</v>
      </c>
      <c r="H107" s="1026">
        <f t="shared" si="59"/>
        <v>45544</v>
      </c>
      <c r="I107" s="1026">
        <f t="shared" si="60"/>
        <v>45547</v>
      </c>
      <c r="J107" s="1026">
        <f t="shared" si="61"/>
        <v>45548</v>
      </c>
      <c r="K107" s="1026">
        <f t="shared" si="62"/>
        <v>45552</v>
      </c>
      <c r="L107" s="36"/>
      <c r="M107" s="1256">
        <v>45505</v>
      </c>
      <c r="N107" s="1257">
        <f t="shared" si="63"/>
        <v>45507</v>
      </c>
    </row>
    <row r="108" spans="1:14" s="171" customFormat="1" ht="20.100000000000001" hidden="1" customHeight="1">
      <c r="A108" s="1231" t="s">
        <v>6918</v>
      </c>
      <c r="B108" s="2161" t="s">
        <v>6919</v>
      </c>
      <c r="C108" s="1643" t="s">
        <v>1573</v>
      </c>
      <c r="D108" s="1637" t="s">
        <v>6920</v>
      </c>
      <c r="E108" s="1277">
        <v>45512</v>
      </c>
      <c r="F108" s="1275">
        <f t="shared" si="57"/>
        <v>45537</v>
      </c>
      <c r="G108" s="1276">
        <f t="shared" si="58"/>
        <v>45539</v>
      </c>
      <c r="H108" s="1275">
        <f t="shared" si="59"/>
        <v>45541</v>
      </c>
      <c r="I108" s="1275">
        <f t="shared" si="60"/>
        <v>45544</v>
      </c>
      <c r="J108" s="1275">
        <f t="shared" si="61"/>
        <v>45545</v>
      </c>
      <c r="K108" s="1275">
        <f t="shared" si="62"/>
        <v>45549</v>
      </c>
      <c r="L108" s="36"/>
      <c r="M108" s="1256">
        <v>45512</v>
      </c>
      <c r="N108" s="1257">
        <f t="shared" si="63"/>
        <v>45514</v>
      </c>
    </row>
    <row r="109" spans="1:14" s="171" customFormat="1" ht="20.100000000000001" hidden="1" customHeight="1">
      <c r="A109" s="1231" t="s">
        <v>6854</v>
      </c>
      <c r="B109" s="2161" t="s">
        <v>6921</v>
      </c>
      <c r="C109" s="1641" t="s">
        <v>6788</v>
      </c>
      <c r="D109" s="1025" t="s">
        <v>6922</v>
      </c>
      <c r="E109" s="1026">
        <v>45530</v>
      </c>
      <c r="F109" s="1026">
        <f t="shared" si="57"/>
        <v>45555</v>
      </c>
      <c r="G109" s="1181">
        <f t="shared" si="58"/>
        <v>45557</v>
      </c>
      <c r="H109" s="1026">
        <f t="shared" si="59"/>
        <v>45559</v>
      </c>
      <c r="I109" s="1026">
        <f t="shared" si="60"/>
        <v>45562</v>
      </c>
      <c r="J109" s="1026">
        <f t="shared" si="61"/>
        <v>45563</v>
      </c>
      <c r="K109" s="1026">
        <f t="shared" si="62"/>
        <v>45567</v>
      </c>
      <c r="L109" s="36"/>
      <c r="M109" s="1256">
        <v>45519</v>
      </c>
      <c r="N109" s="1257">
        <f t="shared" si="63"/>
        <v>45521</v>
      </c>
    </row>
    <row r="110" spans="1:14" s="171" customFormat="1" ht="20.100000000000001" hidden="1" customHeight="1">
      <c r="A110" s="1231" t="s">
        <v>6923</v>
      </c>
      <c r="B110" s="2161" t="s">
        <v>6924</v>
      </c>
      <c r="C110" s="1024" t="s">
        <v>6718</v>
      </c>
      <c r="D110" s="1025" t="s">
        <v>6925</v>
      </c>
      <c r="E110" s="1026">
        <v>45532</v>
      </c>
      <c r="F110" s="1026">
        <f t="shared" si="57"/>
        <v>45557</v>
      </c>
      <c r="G110" s="1181">
        <f t="shared" si="58"/>
        <v>45559</v>
      </c>
      <c r="H110" s="1026">
        <f t="shared" si="59"/>
        <v>45561</v>
      </c>
      <c r="I110" s="1026">
        <f t="shared" si="60"/>
        <v>45564</v>
      </c>
      <c r="J110" s="1026">
        <f t="shared" si="61"/>
        <v>45565</v>
      </c>
      <c r="K110" s="1026">
        <f t="shared" si="62"/>
        <v>45569</v>
      </c>
      <c r="L110" s="36"/>
      <c r="M110" s="1256">
        <v>45526</v>
      </c>
      <c r="N110" s="1257">
        <f t="shared" si="63"/>
        <v>45528</v>
      </c>
    </row>
    <row r="111" spans="1:14" s="171" customFormat="1" ht="20.100000000000001" hidden="1" customHeight="1">
      <c r="A111" s="1231"/>
      <c r="B111" s="2161" t="s">
        <v>6926</v>
      </c>
      <c r="C111" s="1324" t="s">
        <v>6779</v>
      </c>
      <c r="D111" s="1025" t="s">
        <v>6927</v>
      </c>
      <c r="E111" s="1026">
        <v>45538</v>
      </c>
      <c r="F111" s="1026">
        <f>E111+25</f>
        <v>45563</v>
      </c>
      <c r="G111" s="1181">
        <f>E111+27</f>
        <v>45565</v>
      </c>
      <c r="H111" s="1026">
        <f>E111+29</f>
        <v>45567</v>
      </c>
      <c r="I111" s="1026">
        <f>E111+32</f>
        <v>45570</v>
      </c>
      <c r="J111" s="1026">
        <f>E111+33</f>
        <v>45571</v>
      </c>
      <c r="K111" s="1026">
        <f>E111+37</f>
        <v>45575</v>
      </c>
      <c r="L111" s="36"/>
      <c r="M111" s="1256">
        <v>45533</v>
      </c>
      <c r="N111" s="1257">
        <f t="shared" ref="N111" si="64">M111+2</f>
        <v>45535</v>
      </c>
    </row>
    <row r="112" spans="1:14" s="171" customFormat="1" ht="21.75" hidden="1" thickBot="1">
      <c r="A112" s="477"/>
      <c r="B112" s="2158"/>
      <c r="C112" s="479" t="s">
        <v>4189</v>
      </c>
      <c r="D112" s="861" t="s">
        <v>4291</v>
      </c>
      <c r="E112" s="480"/>
      <c r="F112" s="481" t="s">
        <v>3162</v>
      </c>
      <c r="G112" s="481" t="s">
        <v>4507</v>
      </c>
      <c r="H112" s="481" t="s">
        <v>3967</v>
      </c>
      <c r="I112" s="481" t="s">
        <v>3458</v>
      </c>
      <c r="J112" s="481" t="s">
        <v>1934</v>
      </c>
      <c r="K112" s="481" t="s">
        <v>3596</v>
      </c>
      <c r="M112" s="846"/>
      <c r="N112" s="846"/>
    </row>
    <row r="113" spans="1:14" s="171" customFormat="1" ht="20.100000000000001" hidden="1" customHeight="1" thickTop="1">
      <c r="A113" s="1231"/>
      <c r="B113" s="2161" t="s">
        <v>6928</v>
      </c>
      <c r="C113" s="1873" t="s">
        <v>6744</v>
      </c>
      <c r="D113" s="1872" t="s">
        <v>6929</v>
      </c>
      <c r="E113" s="1225">
        <v>45547</v>
      </c>
      <c r="F113" s="1225">
        <f t="shared" ref="F113:F120" si="65">E113+25</f>
        <v>45572</v>
      </c>
      <c r="G113" s="1229">
        <f t="shared" ref="G113:G120" si="66">E113+27</f>
        <v>45574</v>
      </c>
      <c r="H113" s="1225">
        <f t="shared" ref="H113:H120" si="67">E113+29</f>
        <v>45576</v>
      </c>
      <c r="I113" s="1225">
        <f t="shared" ref="I113:I120" si="68">E113+32</f>
        <v>45579</v>
      </c>
      <c r="J113" s="1225">
        <f t="shared" ref="J113:J120" si="69">E113+33</f>
        <v>45580</v>
      </c>
      <c r="K113" s="1225">
        <f t="shared" ref="K113:K120" si="70">E113+37</f>
        <v>45584</v>
      </c>
      <c r="L113" s="36"/>
      <c r="M113" s="1882"/>
      <c r="N113" s="1882"/>
    </row>
    <row r="114" spans="1:14" s="171" customFormat="1" ht="20.100000000000001" hidden="1" customHeight="1">
      <c r="A114" s="1231"/>
      <c r="B114" s="2161" t="s">
        <v>6930</v>
      </c>
      <c r="C114" s="1873" t="s">
        <v>6733</v>
      </c>
      <c r="D114" s="1872" t="s">
        <v>6931</v>
      </c>
      <c r="E114" s="1225">
        <v>45557</v>
      </c>
      <c r="F114" s="1225">
        <f t="shared" si="65"/>
        <v>45582</v>
      </c>
      <c r="G114" s="1229">
        <f t="shared" si="66"/>
        <v>45584</v>
      </c>
      <c r="H114" s="1225">
        <f t="shared" si="67"/>
        <v>45586</v>
      </c>
      <c r="I114" s="1225">
        <f t="shared" si="68"/>
        <v>45589</v>
      </c>
      <c r="J114" s="1225">
        <f t="shared" si="69"/>
        <v>45590</v>
      </c>
      <c r="K114" s="1225">
        <f t="shared" si="70"/>
        <v>45594</v>
      </c>
      <c r="L114" s="36"/>
      <c r="M114" s="1882"/>
      <c r="N114" s="1882"/>
    </row>
    <row r="115" spans="1:14" s="171" customFormat="1" ht="20.100000000000001" hidden="1" customHeight="1">
      <c r="A115" s="1231"/>
      <c r="B115" s="2161" t="s">
        <v>6932</v>
      </c>
      <c r="C115" s="1873" t="s">
        <v>4933</v>
      </c>
      <c r="D115" s="1872" t="s">
        <v>6933</v>
      </c>
      <c r="E115" s="1225">
        <v>45563</v>
      </c>
      <c r="F115" s="1225">
        <f t="shared" si="65"/>
        <v>45588</v>
      </c>
      <c r="G115" s="1229">
        <f t="shared" si="66"/>
        <v>45590</v>
      </c>
      <c r="H115" s="1225">
        <f t="shared" si="67"/>
        <v>45592</v>
      </c>
      <c r="I115" s="1225">
        <f t="shared" si="68"/>
        <v>45595</v>
      </c>
      <c r="J115" s="1225">
        <f t="shared" si="69"/>
        <v>45596</v>
      </c>
      <c r="K115" s="1225">
        <f t="shared" si="70"/>
        <v>45600</v>
      </c>
      <c r="L115" s="36"/>
      <c r="M115" s="1882"/>
      <c r="N115" s="1882"/>
    </row>
    <row r="116" spans="1:14" s="171" customFormat="1" ht="20.100000000000001" hidden="1" customHeight="1">
      <c r="A116" s="1231"/>
      <c r="B116" s="2161" t="s">
        <v>6934</v>
      </c>
      <c r="C116" s="1873" t="s">
        <v>6873</v>
      </c>
      <c r="D116" s="1872" t="s">
        <v>6935</v>
      </c>
      <c r="E116" s="1225">
        <v>45572</v>
      </c>
      <c r="F116" s="1225">
        <f t="shared" si="65"/>
        <v>45597</v>
      </c>
      <c r="G116" s="1229">
        <f t="shared" si="66"/>
        <v>45599</v>
      </c>
      <c r="H116" s="1225">
        <f t="shared" si="67"/>
        <v>45601</v>
      </c>
      <c r="I116" s="1225">
        <f t="shared" si="68"/>
        <v>45604</v>
      </c>
      <c r="J116" s="1225">
        <f t="shared" si="69"/>
        <v>45605</v>
      </c>
      <c r="K116" s="1225">
        <f t="shared" si="70"/>
        <v>45609</v>
      </c>
      <c r="L116" s="36"/>
      <c r="M116" s="1882"/>
      <c r="N116" s="1882"/>
    </row>
    <row r="117" spans="1:14" s="171" customFormat="1" ht="20.100000000000001" hidden="1" customHeight="1">
      <c r="A117" s="1231"/>
      <c r="B117" s="2161" t="s">
        <v>6936</v>
      </c>
      <c r="C117" s="804" t="s">
        <v>6820</v>
      </c>
      <c r="D117" s="1880" t="s">
        <v>6937</v>
      </c>
      <c r="E117" s="1026">
        <v>45579</v>
      </c>
      <c r="F117" s="1026">
        <f t="shared" si="65"/>
        <v>45604</v>
      </c>
      <c r="G117" s="1181">
        <f t="shared" si="66"/>
        <v>45606</v>
      </c>
      <c r="H117" s="1026">
        <f t="shared" si="67"/>
        <v>45608</v>
      </c>
      <c r="I117" s="1026">
        <f t="shared" si="68"/>
        <v>45611</v>
      </c>
      <c r="J117" s="1026">
        <f t="shared" si="69"/>
        <v>45612</v>
      </c>
      <c r="K117" s="1026">
        <f t="shared" si="70"/>
        <v>45616</v>
      </c>
      <c r="L117" s="36"/>
      <c r="M117" s="1882"/>
      <c r="N117" s="1882"/>
    </row>
    <row r="118" spans="1:14" s="171" customFormat="1" ht="20.100000000000001" hidden="1" customHeight="1">
      <c r="A118" s="1231"/>
      <c r="B118" s="2161" t="s">
        <v>6938</v>
      </c>
      <c r="C118" s="804" t="s">
        <v>6708</v>
      </c>
      <c r="D118" s="1880" t="s">
        <v>6939</v>
      </c>
      <c r="E118" s="1026">
        <v>45583</v>
      </c>
      <c r="F118" s="1026">
        <f t="shared" si="65"/>
        <v>45608</v>
      </c>
      <c r="G118" s="1181">
        <f t="shared" si="66"/>
        <v>45610</v>
      </c>
      <c r="H118" s="1026">
        <f t="shared" si="67"/>
        <v>45612</v>
      </c>
      <c r="I118" s="1026">
        <f t="shared" si="68"/>
        <v>45615</v>
      </c>
      <c r="J118" s="1026">
        <f t="shared" si="69"/>
        <v>45616</v>
      </c>
      <c r="K118" s="1026">
        <f t="shared" si="70"/>
        <v>45620</v>
      </c>
      <c r="L118" s="36"/>
      <c r="M118" s="1882"/>
      <c r="N118" s="1882"/>
    </row>
    <row r="119" spans="1:14" s="171" customFormat="1" ht="20.100000000000001" hidden="1" customHeight="1">
      <c r="A119" s="1231"/>
      <c r="B119" s="2161" t="s">
        <v>6940</v>
      </c>
      <c r="C119" s="804" t="s">
        <v>6795</v>
      </c>
      <c r="D119" s="1880" t="s">
        <v>6941</v>
      </c>
      <c r="E119" s="1026">
        <v>45591</v>
      </c>
      <c r="F119" s="1026">
        <f t="shared" si="65"/>
        <v>45616</v>
      </c>
      <c r="G119" s="1181">
        <f t="shared" si="66"/>
        <v>45618</v>
      </c>
      <c r="H119" s="1026">
        <f t="shared" si="67"/>
        <v>45620</v>
      </c>
      <c r="I119" s="1026">
        <f t="shared" si="68"/>
        <v>45623</v>
      </c>
      <c r="J119" s="1026">
        <f t="shared" si="69"/>
        <v>45624</v>
      </c>
      <c r="K119" s="1026">
        <f t="shared" si="70"/>
        <v>45628</v>
      </c>
      <c r="L119" s="36"/>
      <c r="M119" s="1882"/>
      <c r="N119" s="1882"/>
    </row>
    <row r="120" spans="1:14" s="171" customFormat="1" ht="20.100000000000001" hidden="1" customHeight="1">
      <c r="A120" s="1231"/>
      <c r="B120" s="2161" t="s">
        <v>6942</v>
      </c>
      <c r="C120" s="804" t="s">
        <v>6882</v>
      </c>
      <c r="D120" s="1880" t="s">
        <v>6943</v>
      </c>
      <c r="E120" s="1026">
        <v>45595</v>
      </c>
      <c r="F120" s="1026">
        <f t="shared" si="65"/>
        <v>45620</v>
      </c>
      <c r="G120" s="1181">
        <f t="shared" si="66"/>
        <v>45622</v>
      </c>
      <c r="H120" s="1026">
        <f t="shared" si="67"/>
        <v>45624</v>
      </c>
      <c r="I120" s="1026">
        <f t="shared" si="68"/>
        <v>45627</v>
      </c>
      <c r="J120" s="1026">
        <f t="shared" si="69"/>
        <v>45628</v>
      </c>
      <c r="K120" s="1026">
        <f t="shared" si="70"/>
        <v>45632</v>
      </c>
      <c r="L120" s="36"/>
      <c r="M120" s="1882"/>
      <c r="N120" s="1882"/>
    </row>
    <row r="121" spans="1:14" s="171" customFormat="1" ht="20.100000000000001" hidden="1" customHeight="1">
      <c r="A121" s="1231"/>
      <c r="B121" s="2161" t="s">
        <v>6944</v>
      </c>
      <c r="C121" s="1873" t="s">
        <v>6804</v>
      </c>
      <c r="D121" s="1872" t="s">
        <v>6945</v>
      </c>
      <c r="E121" s="1225">
        <v>45610</v>
      </c>
      <c r="F121" s="1225">
        <f t="shared" ref="F121:F128" si="71">E121+25</f>
        <v>45635</v>
      </c>
      <c r="G121" s="1229">
        <f t="shared" ref="G121:G128" si="72">E121+27</f>
        <v>45637</v>
      </c>
      <c r="H121" s="1225">
        <f t="shared" ref="H121:H128" si="73">E121+29</f>
        <v>45639</v>
      </c>
      <c r="I121" s="1225">
        <f t="shared" ref="I121:I128" si="74">E121+32</f>
        <v>45642</v>
      </c>
      <c r="J121" s="1225">
        <f t="shared" ref="J121:J128" si="75">E121+33</f>
        <v>45643</v>
      </c>
      <c r="K121" s="1225">
        <f t="shared" ref="K121:K128" si="76">E121+37</f>
        <v>45647</v>
      </c>
      <c r="L121" s="36"/>
      <c r="M121" s="1882"/>
      <c r="N121" s="1882"/>
    </row>
    <row r="122" spans="1:14" s="171" customFormat="1" ht="20.100000000000001" hidden="1" customHeight="1">
      <c r="A122" s="1231"/>
      <c r="B122" s="2161" t="s">
        <v>6946</v>
      </c>
      <c r="C122" s="1873" t="s">
        <v>3127</v>
      </c>
      <c r="D122" s="1872" t="s">
        <v>6947</v>
      </c>
      <c r="E122" s="1225">
        <v>45613</v>
      </c>
      <c r="F122" s="1225">
        <f>E122+25</f>
        <v>45638</v>
      </c>
      <c r="G122" s="1229">
        <f t="shared" si="72"/>
        <v>45640</v>
      </c>
      <c r="H122" s="1225">
        <f t="shared" si="73"/>
        <v>45642</v>
      </c>
      <c r="I122" s="1225">
        <f t="shared" si="74"/>
        <v>45645</v>
      </c>
      <c r="J122" s="1225">
        <f t="shared" si="75"/>
        <v>45646</v>
      </c>
      <c r="K122" s="1225">
        <f t="shared" si="76"/>
        <v>45650</v>
      </c>
      <c r="L122" s="36"/>
      <c r="M122" s="1882"/>
      <c r="N122" s="1882"/>
    </row>
    <row r="123" spans="1:14" s="171" customFormat="1" ht="20.100000000000001" hidden="1" customHeight="1">
      <c r="A123" s="1231" t="s">
        <v>6778</v>
      </c>
      <c r="B123" s="2161" t="s">
        <v>6948</v>
      </c>
      <c r="C123" s="1873" t="s">
        <v>6949</v>
      </c>
      <c r="D123" s="1872" t="s">
        <v>6950</v>
      </c>
      <c r="E123" s="1225">
        <v>45620</v>
      </c>
      <c r="F123" s="1225">
        <f>E123+25</f>
        <v>45645</v>
      </c>
      <c r="G123" s="1229">
        <f t="shared" si="72"/>
        <v>45647</v>
      </c>
      <c r="H123" s="1225">
        <f t="shared" si="73"/>
        <v>45649</v>
      </c>
      <c r="I123" s="1225">
        <f t="shared" si="74"/>
        <v>45652</v>
      </c>
      <c r="J123" s="1225">
        <f t="shared" si="75"/>
        <v>45653</v>
      </c>
      <c r="K123" s="1225">
        <f t="shared" si="76"/>
        <v>45657</v>
      </c>
      <c r="L123" s="36"/>
      <c r="M123" s="1882"/>
      <c r="N123" s="1882"/>
    </row>
    <row r="124" spans="1:14" s="171" customFormat="1" ht="20.100000000000001" hidden="1" customHeight="1">
      <c r="A124" s="1231"/>
      <c r="B124" s="2161" t="s">
        <v>6951</v>
      </c>
      <c r="C124" s="1873" t="s">
        <v>6718</v>
      </c>
      <c r="D124" s="1872" t="s">
        <v>6952</v>
      </c>
      <c r="E124" s="1225">
        <v>45622</v>
      </c>
      <c r="F124" s="1225">
        <f t="shared" si="71"/>
        <v>45647</v>
      </c>
      <c r="G124" s="1229">
        <f>E124+27</f>
        <v>45649</v>
      </c>
      <c r="H124" s="1225">
        <f t="shared" si="73"/>
        <v>45651</v>
      </c>
      <c r="I124" s="1225">
        <f t="shared" si="74"/>
        <v>45654</v>
      </c>
      <c r="J124" s="1225">
        <f t="shared" si="75"/>
        <v>45655</v>
      </c>
      <c r="K124" s="1225">
        <f t="shared" si="76"/>
        <v>45659</v>
      </c>
      <c r="L124" s="36"/>
      <c r="M124" s="1882"/>
      <c r="N124" s="1882"/>
    </row>
    <row r="125" spans="1:14" s="171" customFormat="1" ht="20.100000000000001" hidden="1" customHeight="1">
      <c r="A125" s="1231" t="s">
        <v>6923</v>
      </c>
      <c r="B125" s="2161" t="s">
        <v>6953</v>
      </c>
      <c r="C125" s="2011" t="s">
        <v>1573</v>
      </c>
      <c r="D125" s="2012" t="s">
        <v>6954</v>
      </c>
      <c r="E125" s="1275">
        <v>45624</v>
      </c>
      <c r="F125" s="1275"/>
      <c r="G125" s="1276"/>
      <c r="H125" s="1275"/>
      <c r="I125" s="1275"/>
      <c r="J125" s="1275"/>
      <c r="K125" s="1275"/>
      <c r="L125" s="36"/>
      <c r="M125" s="1882"/>
      <c r="N125" s="1882"/>
    </row>
    <row r="126" spans="1:14" s="171" customFormat="1" ht="20.100000000000001" hidden="1" customHeight="1">
      <c r="A126" s="1231" t="s">
        <v>6955</v>
      </c>
      <c r="B126" s="2161" t="s">
        <v>6956</v>
      </c>
      <c r="C126" s="804" t="s">
        <v>6779</v>
      </c>
      <c r="D126" s="1880" t="s">
        <v>6957</v>
      </c>
      <c r="E126" s="1026">
        <v>45638</v>
      </c>
      <c r="F126" s="1026">
        <f t="shared" si="71"/>
        <v>45663</v>
      </c>
      <c r="G126" s="1181">
        <f t="shared" si="72"/>
        <v>45665</v>
      </c>
      <c r="H126" s="1026">
        <f t="shared" si="73"/>
        <v>45667</v>
      </c>
      <c r="I126" s="1026">
        <f t="shared" si="74"/>
        <v>45670</v>
      </c>
      <c r="J126" s="1026">
        <f t="shared" si="75"/>
        <v>45671</v>
      </c>
      <c r="K126" s="1026">
        <f t="shared" si="76"/>
        <v>45675</v>
      </c>
      <c r="L126" s="36"/>
      <c r="M126" s="1882"/>
      <c r="N126" s="1882"/>
    </row>
    <row r="127" spans="1:14" s="171" customFormat="1" ht="20.100000000000001" hidden="1" customHeight="1">
      <c r="A127" s="1231" t="s">
        <v>6958</v>
      </c>
      <c r="B127" s="2161" t="s">
        <v>6959</v>
      </c>
      <c r="C127" s="804" t="s">
        <v>6744</v>
      </c>
      <c r="D127" s="1880" t="s">
        <v>6960</v>
      </c>
      <c r="E127" s="1026">
        <v>45645</v>
      </c>
      <c r="F127" s="1026">
        <f t="shared" si="71"/>
        <v>45670</v>
      </c>
      <c r="G127" s="1181">
        <f t="shared" si="72"/>
        <v>45672</v>
      </c>
      <c r="H127" s="1026">
        <f t="shared" si="73"/>
        <v>45674</v>
      </c>
      <c r="I127" s="1026">
        <f t="shared" si="74"/>
        <v>45677</v>
      </c>
      <c r="J127" s="1026">
        <f t="shared" si="75"/>
        <v>45678</v>
      </c>
      <c r="K127" s="1026">
        <f t="shared" si="76"/>
        <v>45682</v>
      </c>
      <c r="L127" s="36"/>
      <c r="M127" s="1882"/>
      <c r="N127" s="1882"/>
    </row>
    <row r="128" spans="1:14" s="171" customFormat="1" ht="20.100000000000001" hidden="1" customHeight="1">
      <c r="A128" s="1231" t="s">
        <v>6961</v>
      </c>
      <c r="B128" s="2161" t="s">
        <v>6962</v>
      </c>
      <c r="C128" s="804" t="s">
        <v>6733</v>
      </c>
      <c r="D128" s="1880" t="s">
        <v>6963</v>
      </c>
      <c r="E128" s="1026">
        <v>45655</v>
      </c>
      <c r="F128" s="1026">
        <f t="shared" si="71"/>
        <v>45680</v>
      </c>
      <c r="G128" s="1181">
        <f t="shared" si="72"/>
        <v>45682</v>
      </c>
      <c r="H128" s="1026">
        <f t="shared" si="73"/>
        <v>45684</v>
      </c>
      <c r="I128" s="1026">
        <f t="shared" si="74"/>
        <v>45687</v>
      </c>
      <c r="J128" s="1026">
        <f t="shared" si="75"/>
        <v>45688</v>
      </c>
      <c r="K128" s="1026">
        <f t="shared" si="76"/>
        <v>45692</v>
      </c>
      <c r="L128" s="36"/>
      <c r="M128" s="1882"/>
      <c r="N128" s="1882"/>
    </row>
    <row r="129" spans="1:14" s="171" customFormat="1" ht="20.100000000000001" hidden="1" customHeight="1">
      <c r="A129" s="1231"/>
      <c r="B129" s="2161" t="s">
        <v>6964</v>
      </c>
      <c r="C129" s="804" t="s">
        <v>4933</v>
      </c>
      <c r="D129" s="1880" t="s">
        <v>6965</v>
      </c>
      <c r="E129" s="1026">
        <v>45296</v>
      </c>
      <c r="F129" s="1026">
        <f>E129+25</f>
        <v>45321</v>
      </c>
      <c r="G129" s="1181">
        <f>E129+27</f>
        <v>45323</v>
      </c>
      <c r="H129" s="1026">
        <f>E129+29</f>
        <v>45325</v>
      </c>
      <c r="I129" s="1026">
        <f>E129+32</f>
        <v>45328</v>
      </c>
      <c r="J129" s="1026">
        <f>E129+33</f>
        <v>45329</v>
      </c>
      <c r="K129" s="1026">
        <f>E129+37</f>
        <v>45333</v>
      </c>
      <c r="L129" s="36"/>
      <c r="M129" s="1882"/>
      <c r="N129" s="1882"/>
    </row>
    <row r="130" spans="1:14" s="171" customFormat="1" ht="20.100000000000001" hidden="1" customHeight="1">
      <c r="A130" s="1231"/>
      <c r="B130" s="2161" t="s">
        <v>6966</v>
      </c>
      <c r="C130" s="1873" t="s">
        <v>6873</v>
      </c>
      <c r="D130" s="1872" t="s">
        <v>6967</v>
      </c>
      <c r="E130" s="1225">
        <v>45302</v>
      </c>
      <c r="F130" s="1225">
        <f>E130+25</f>
        <v>45327</v>
      </c>
      <c r="G130" s="1229">
        <f>E130+27</f>
        <v>45329</v>
      </c>
      <c r="H130" s="1225">
        <f>E130+29</f>
        <v>45331</v>
      </c>
      <c r="I130" s="1225">
        <f>E130+32</f>
        <v>45334</v>
      </c>
      <c r="J130" s="1225">
        <f>E130+33</f>
        <v>45335</v>
      </c>
      <c r="K130" s="1225">
        <f>E130+37</f>
        <v>45339</v>
      </c>
      <c r="L130" s="36"/>
      <c r="M130" s="1256"/>
      <c r="N130" s="1257"/>
    </row>
    <row r="131" spans="1:14" s="171" customFormat="1" ht="20.100000000000001" hidden="1" customHeight="1">
      <c r="A131" s="1231" t="s">
        <v>6968</v>
      </c>
      <c r="B131" s="2161" t="s">
        <v>6969</v>
      </c>
      <c r="C131" s="1873" t="s">
        <v>6708</v>
      </c>
      <c r="D131" s="1872" t="s">
        <v>6970</v>
      </c>
      <c r="E131" s="1225">
        <v>45307</v>
      </c>
      <c r="F131" s="1225">
        <f t="shared" ref="F131:F133" si="77">E131+25</f>
        <v>45332</v>
      </c>
      <c r="G131" s="1229">
        <f t="shared" ref="G131:G133" si="78">E131+27</f>
        <v>45334</v>
      </c>
      <c r="H131" s="1225">
        <f t="shared" ref="H131:H133" si="79">E131+29</f>
        <v>45336</v>
      </c>
      <c r="I131" s="1225">
        <f t="shared" ref="I131:I133" si="80">E131+32</f>
        <v>45339</v>
      </c>
      <c r="J131" s="1225">
        <f t="shared" ref="J131:J133" si="81">E131+33</f>
        <v>45340</v>
      </c>
      <c r="K131" s="1225">
        <f t="shared" ref="K131:K133" si="82">E131+37</f>
        <v>45344</v>
      </c>
      <c r="L131" s="36"/>
      <c r="M131" s="1256"/>
      <c r="N131" s="1257"/>
    </row>
    <row r="132" spans="1:14" s="171" customFormat="1" ht="20.100000000000001" hidden="1" customHeight="1">
      <c r="A132" s="1231" t="s">
        <v>6971</v>
      </c>
      <c r="B132" s="2161" t="s">
        <v>6972</v>
      </c>
      <c r="C132" s="1873" t="s">
        <v>6820</v>
      </c>
      <c r="D132" s="1872" t="s">
        <v>6973</v>
      </c>
      <c r="E132" s="1225">
        <v>45315</v>
      </c>
      <c r="F132" s="1225">
        <f t="shared" si="77"/>
        <v>45340</v>
      </c>
      <c r="G132" s="1229">
        <f t="shared" si="78"/>
        <v>45342</v>
      </c>
      <c r="H132" s="1225">
        <f t="shared" si="79"/>
        <v>45344</v>
      </c>
      <c r="I132" s="1225">
        <f t="shared" si="80"/>
        <v>45347</v>
      </c>
      <c r="J132" s="1225">
        <f t="shared" si="81"/>
        <v>45348</v>
      </c>
      <c r="K132" s="1225">
        <f t="shared" si="82"/>
        <v>45352</v>
      </c>
      <c r="L132" s="36"/>
      <c r="M132" s="1256"/>
      <c r="N132" s="1257"/>
    </row>
    <row r="133" spans="1:14" s="171" customFormat="1" ht="20.100000000000001" hidden="1" customHeight="1">
      <c r="A133" s="1231"/>
      <c r="B133" s="2161" t="s">
        <v>6974</v>
      </c>
      <c r="C133" s="1873" t="s">
        <v>6795</v>
      </c>
      <c r="D133" s="1872" t="s">
        <v>6975</v>
      </c>
      <c r="E133" s="1225">
        <v>45323</v>
      </c>
      <c r="F133" s="1225">
        <f t="shared" si="77"/>
        <v>45348</v>
      </c>
      <c r="G133" s="1229">
        <f t="shared" si="78"/>
        <v>45350</v>
      </c>
      <c r="H133" s="1225">
        <f t="shared" si="79"/>
        <v>45352</v>
      </c>
      <c r="I133" s="1225">
        <f t="shared" si="80"/>
        <v>45355</v>
      </c>
      <c r="J133" s="1225">
        <f t="shared" si="81"/>
        <v>45356</v>
      </c>
      <c r="K133" s="1225">
        <f t="shared" si="82"/>
        <v>45360</v>
      </c>
      <c r="L133" s="36"/>
      <c r="M133" s="1256"/>
      <c r="N133" s="1257"/>
    </row>
    <row r="134" spans="1:14" s="171" customFormat="1" ht="20.100000000000001" hidden="1" customHeight="1">
      <c r="A134" s="1231"/>
      <c r="B134" s="2161" t="s">
        <v>6976</v>
      </c>
      <c r="C134" s="804" t="s">
        <v>6882</v>
      </c>
      <c r="D134" s="1880" t="s">
        <v>6977</v>
      </c>
      <c r="E134" s="1026">
        <v>45336</v>
      </c>
      <c r="F134" s="1026">
        <f t="shared" ref="F134:F141" si="83">E134+25</f>
        <v>45361</v>
      </c>
      <c r="G134" s="1181">
        <f t="shared" ref="G134:G141" si="84">E134+27</f>
        <v>45363</v>
      </c>
      <c r="H134" s="1026">
        <f t="shared" ref="H134:H141" si="85">E134+29</f>
        <v>45365</v>
      </c>
      <c r="I134" s="1026">
        <f t="shared" ref="I134:I141" si="86">E134+32</f>
        <v>45368</v>
      </c>
      <c r="J134" s="1026">
        <f t="shared" ref="J134:J141" si="87">E134+33</f>
        <v>45369</v>
      </c>
      <c r="K134" s="1026">
        <f t="shared" ref="K134:K141" si="88">E134+37</f>
        <v>45373</v>
      </c>
      <c r="L134" s="36"/>
      <c r="M134" s="1256"/>
      <c r="N134" s="1257"/>
    </row>
    <row r="135" spans="1:14" s="171" customFormat="1" ht="20.100000000000001" hidden="1" customHeight="1">
      <c r="A135" s="1231"/>
      <c r="B135" s="2161" t="s">
        <v>6978</v>
      </c>
      <c r="C135" s="804" t="s">
        <v>6804</v>
      </c>
      <c r="D135" s="1880" t="s">
        <v>6979</v>
      </c>
      <c r="E135" s="1652">
        <v>45337</v>
      </c>
      <c r="F135" s="1652">
        <f t="shared" si="83"/>
        <v>45362</v>
      </c>
      <c r="G135" s="2044">
        <f t="shared" si="84"/>
        <v>45364</v>
      </c>
      <c r="H135" s="1652">
        <f t="shared" si="85"/>
        <v>45366</v>
      </c>
      <c r="I135" s="1652">
        <f t="shared" si="86"/>
        <v>45369</v>
      </c>
      <c r="J135" s="1652">
        <f t="shared" si="87"/>
        <v>45370</v>
      </c>
      <c r="K135" s="1652">
        <f t="shared" si="88"/>
        <v>45374</v>
      </c>
      <c r="L135" s="36"/>
      <c r="M135" s="1256"/>
      <c r="N135" s="1257"/>
    </row>
    <row r="136" spans="1:14" s="171" customFormat="1" ht="20.100000000000001" hidden="1" customHeight="1">
      <c r="A136" s="1231"/>
      <c r="B136" s="2161" t="s">
        <v>6980</v>
      </c>
      <c r="C136" s="2042" t="s">
        <v>1573</v>
      </c>
      <c r="D136" s="2043" t="s">
        <v>6981</v>
      </c>
      <c r="E136" s="1275">
        <v>45335</v>
      </c>
      <c r="F136" s="1275">
        <f t="shared" si="83"/>
        <v>45360</v>
      </c>
      <c r="G136" s="1276">
        <f t="shared" si="84"/>
        <v>45362</v>
      </c>
      <c r="H136" s="1275">
        <f t="shared" si="85"/>
        <v>45364</v>
      </c>
      <c r="I136" s="1275">
        <f t="shared" si="86"/>
        <v>45367</v>
      </c>
      <c r="J136" s="1275">
        <f t="shared" si="87"/>
        <v>45368</v>
      </c>
      <c r="K136" s="1275">
        <f t="shared" si="88"/>
        <v>45372</v>
      </c>
      <c r="L136" s="36"/>
      <c r="M136" s="1256"/>
      <c r="N136" s="1257"/>
    </row>
    <row r="137" spans="1:14" s="171" customFormat="1" ht="20.100000000000001" hidden="1" customHeight="1">
      <c r="A137" s="1231"/>
      <c r="B137" s="2161" t="s">
        <v>6982</v>
      </c>
      <c r="C137" s="804" t="s">
        <v>3127</v>
      </c>
      <c r="D137" s="1880" t="s">
        <v>6983</v>
      </c>
      <c r="E137" s="1026">
        <v>45346</v>
      </c>
      <c r="F137" s="1026">
        <f t="shared" si="83"/>
        <v>45371</v>
      </c>
      <c r="G137" s="1181">
        <f t="shared" si="84"/>
        <v>45373</v>
      </c>
      <c r="H137" s="1026">
        <f t="shared" si="85"/>
        <v>45375</v>
      </c>
      <c r="I137" s="1026">
        <f t="shared" si="86"/>
        <v>45378</v>
      </c>
      <c r="J137" s="1026">
        <f t="shared" si="87"/>
        <v>45379</v>
      </c>
      <c r="K137" s="1026">
        <f t="shared" si="88"/>
        <v>45383</v>
      </c>
      <c r="L137" s="36"/>
      <c r="M137" s="1256"/>
      <c r="N137" s="1257"/>
    </row>
    <row r="138" spans="1:14" s="171" customFormat="1" ht="20.100000000000001" hidden="1" customHeight="1">
      <c r="A138" s="1231"/>
      <c r="B138" s="2161" t="s">
        <v>6984</v>
      </c>
      <c r="C138" s="1873" t="s">
        <v>6949</v>
      </c>
      <c r="D138" s="1872" t="s">
        <v>6985</v>
      </c>
      <c r="E138" s="1225">
        <v>45352</v>
      </c>
      <c r="F138" s="1225">
        <f t="shared" si="83"/>
        <v>45377</v>
      </c>
      <c r="G138" s="1229">
        <f t="shared" si="84"/>
        <v>45379</v>
      </c>
      <c r="H138" s="1225">
        <f t="shared" si="85"/>
        <v>45381</v>
      </c>
      <c r="I138" s="1225">
        <f t="shared" si="86"/>
        <v>45384</v>
      </c>
      <c r="J138" s="1225">
        <f t="shared" si="87"/>
        <v>45385</v>
      </c>
      <c r="K138" s="1225">
        <f t="shared" si="88"/>
        <v>45389</v>
      </c>
      <c r="L138" s="36"/>
      <c r="M138" s="1256"/>
      <c r="N138" s="1257"/>
    </row>
    <row r="139" spans="1:14" s="171" customFormat="1" ht="20.100000000000001" hidden="1" customHeight="1">
      <c r="A139" s="1231"/>
      <c r="B139" s="2161" t="s">
        <v>6986</v>
      </c>
      <c r="C139" s="1873" t="s">
        <v>6718</v>
      </c>
      <c r="D139" s="1872" t="s">
        <v>6987</v>
      </c>
      <c r="E139" s="1225">
        <v>45362</v>
      </c>
      <c r="F139" s="1225">
        <f t="shared" si="83"/>
        <v>45387</v>
      </c>
      <c r="G139" s="1229">
        <f t="shared" si="84"/>
        <v>45389</v>
      </c>
      <c r="H139" s="1225">
        <f t="shared" si="85"/>
        <v>45391</v>
      </c>
      <c r="I139" s="1225">
        <f t="shared" si="86"/>
        <v>45394</v>
      </c>
      <c r="J139" s="1225">
        <f t="shared" si="87"/>
        <v>45395</v>
      </c>
      <c r="K139" s="1225">
        <f t="shared" si="88"/>
        <v>45399</v>
      </c>
      <c r="L139" s="36"/>
      <c r="M139" s="1256"/>
      <c r="N139" s="1257"/>
    </row>
    <row r="140" spans="1:14" s="171" customFormat="1" ht="20.100000000000001" hidden="1" customHeight="1">
      <c r="A140" s="1231"/>
      <c r="B140" s="2161" t="s">
        <v>6988</v>
      </c>
      <c r="C140" s="1873" t="s">
        <v>6779</v>
      </c>
      <c r="D140" s="1872" t="s">
        <v>6989</v>
      </c>
      <c r="E140" s="1225">
        <v>45371</v>
      </c>
      <c r="F140" s="1225">
        <f t="shared" si="83"/>
        <v>45396</v>
      </c>
      <c r="G140" s="1229">
        <f t="shared" si="84"/>
        <v>45398</v>
      </c>
      <c r="H140" s="1225">
        <f t="shared" si="85"/>
        <v>45400</v>
      </c>
      <c r="I140" s="1225">
        <f t="shared" si="86"/>
        <v>45403</v>
      </c>
      <c r="J140" s="1225">
        <f t="shared" si="87"/>
        <v>45404</v>
      </c>
      <c r="K140" s="1225">
        <f t="shared" si="88"/>
        <v>45408</v>
      </c>
      <c r="L140" s="36"/>
      <c r="M140" s="1256"/>
      <c r="N140" s="1257"/>
    </row>
    <row r="141" spans="1:14" s="171" customFormat="1" ht="20.100000000000001" hidden="1" customHeight="1">
      <c r="A141" s="1231"/>
      <c r="B141" s="2161" t="s">
        <v>6990</v>
      </c>
      <c r="C141" s="1873" t="s">
        <v>6744</v>
      </c>
      <c r="D141" s="1872" t="s">
        <v>6991</v>
      </c>
      <c r="E141" s="1225">
        <v>45373</v>
      </c>
      <c r="F141" s="1225">
        <f t="shared" si="83"/>
        <v>45398</v>
      </c>
      <c r="G141" s="1229">
        <f t="shared" si="84"/>
        <v>45400</v>
      </c>
      <c r="H141" s="1225">
        <f t="shared" si="85"/>
        <v>45402</v>
      </c>
      <c r="I141" s="1225">
        <f t="shared" si="86"/>
        <v>45405</v>
      </c>
      <c r="J141" s="1225">
        <f t="shared" si="87"/>
        <v>45406</v>
      </c>
      <c r="K141" s="1225">
        <f t="shared" si="88"/>
        <v>45410</v>
      </c>
      <c r="L141" s="36"/>
      <c r="M141" s="1256"/>
      <c r="N141" s="1257"/>
    </row>
    <row r="142" spans="1:14" s="171" customFormat="1" ht="20.100000000000001" hidden="1" customHeight="1">
      <c r="A142" s="1231"/>
      <c r="B142" s="2161" t="s">
        <v>6992</v>
      </c>
      <c r="C142" s="1873" t="s">
        <v>6733</v>
      </c>
      <c r="D142" s="1872" t="s">
        <v>6993</v>
      </c>
      <c r="E142" s="1225">
        <v>45385</v>
      </c>
      <c r="F142" s="1225">
        <f t="shared" ref="F142:F151" si="89">E142+25</f>
        <v>45410</v>
      </c>
      <c r="G142" s="1229">
        <f t="shared" ref="G142:G151" si="90">E142+27</f>
        <v>45412</v>
      </c>
      <c r="H142" s="1225">
        <f t="shared" ref="H142:H151" si="91">E142+29</f>
        <v>45414</v>
      </c>
      <c r="I142" s="1225">
        <f t="shared" ref="I142:I151" si="92">E142+32</f>
        <v>45417</v>
      </c>
      <c r="J142" s="1225">
        <f t="shared" ref="J142:J151" si="93">E142+33</f>
        <v>45418</v>
      </c>
      <c r="K142" s="1225">
        <f t="shared" ref="K142:K151" si="94">E142+37</f>
        <v>45422</v>
      </c>
      <c r="L142" s="36"/>
      <c r="M142" s="1256"/>
      <c r="N142" s="1257"/>
    </row>
    <row r="143" spans="1:14" s="171" customFormat="1" ht="20.100000000000001" hidden="1" customHeight="1">
      <c r="A143" s="1231"/>
      <c r="B143" s="2161" t="s">
        <v>6994</v>
      </c>
      <c r="C143" s="804" t="s">
        <v>4933</v>
      </c>
      <c r="D143" s="1880" t="s">
        <v>6995</v>
      </c>
      <c r="E143" s="1026">
        <v>45391</v>
      </c>
      <c r="F143" s="1026">
        <f t="shared" si="89"/>
        <v>45416</v>
      </c>
      <c r="G143" s="1181">
        <f t="shared" si="90"/>
        <v>45418</v>
      </c>
      <c r="H143" s="1026">
        <f t="shared" si="91"/>
        <v>45420</v>
      </c>
      <c r="I143" s="1026">
        <f t="shared" si="92"/>
        <v>45423</v>
      </c>
      <c r="J143" s="1026">
        <f t="shared" si="93"/>
        <v>45424</v>
      </c>
      <c r="K143" s="1026">
        <f t="shared" si="94"/>
        <v>45428</v>
      </c>
      <c r="L143" s="36"/>
      <c r="M143" s="1256"/>
      <c r="N143" s="1257"/>
    </row>
    <row r="144" spans="1:14" s="171" customFormat="1" ht="20.100000000000001" hidden="1" customHeight="1">
      <c r="A144" s="1231" t="s">
        <v>6996</v>
      </c>
      <c r="B144" s="2161" t="s">
        <v>6997</v>
      </c>
      <c r="C144" s="804" t="s">
        <v>6998</v>
      </c>
      <c r="D144" s="1880" t="s">
        <v>6999</v>
      </c>
      <c r="E144" s="1026">
        <v>45402</v>
      </c>
      <c r="F144" s="1026">
        <f t="shared" si="89"/>
        <v>45427</v>
      </c>
      <c r="G144" s="1181">
        <f t="shared" si="90"/>
        <v>45429</v>
      </c>
      <c r="H144" s="1026">
        <f t="shared" si="91"/>
        <v>45431</v>
      </c>
      <c r="I144" s="1026">
        <f t="shared" si="92"/>
        <v>45434</v>
      </c>
      <c r="J144" s="1026">
        <f t="shared" si="93"/>
        <v>45435</v>
      </c>
      <c r="K144" s="1026">
        <f t="shared" si="94"/>
        <v>45439</v>
      </c>
      <c r="L144" s="36"/>
      <c r="M144" s="1256"/>
      <c r="N144" s="1257"/>
    </row>
    <row r="145" spans="1:14" s="171" customFormat="1" ht="20.100000000000001" hidden="1" customHeight="1">
      <c r="A145" s="1231"/>
      <c r="B145" s="2161" t="s">
        <v>7000</v>
      </c>
      <c r="C145" s="804" t="s">
        <v>6708</v>
      </c>
      <c r="D145" s="1880" t="s">
        <v>7001</v>
      </c>
      <c r="E145" s="1026">
        <v>45403</v>
      </c>
      <c r="F145" s="1026">
        <f t="shared" si="89"/>
        <v>45428</v>
      </c>
      <c r="G145" s="1181">
        <f t="shared" si="90"/>
        <v>45430</v>
      </c>
      <c r="H145" s="1026">
        <f t="shared" si="91"/>
        <v>45432</v>
      </c>
      <c r="I145" s="1026">
        <f t="shared" si="92"/>
        <v>45435</v>
      </c>
      <c r="J145" s="1026">
        <f t="shared" si="93"/>
        <v>45436</v>
      </c>
      <c r="K145" s="1026">
        <f t="shared" si="94"/>
        <v>45440</v>
      </c>
      <c r="L145" s="36"/>
      <c r="M145" s="1256"/>
      <c r="N145" s="1257"/>
    </row>
    <row r="146" spans="1:14" s="171" customFormat="1" ht="20.100000000000001" hidden="1" customHeight="1">
      <c r="A146" s="1231" t="s">
        <v>7002</v>
      </c>
      <c r="B146" s="2161" t="s">
        <v>7003</v>
      </c>
      <c r="C146" s="804" t="s">
        <v>6837</v>
      </c>
      <c r="D146" s="1880" t="s">
        <v>7004</v>
      </c>
      <c r="E146" s="1026">
        <v>45412</v>
      </c>
      <c r="F146" s="1026">
        <f t="shared" si="89"/>
        <v>45437</v>
      </c>
      <c r="G146" s="1181">
        <f t="shared" si="90"/>
        <v>45439</v>
      </c>
      <c r="H146" s="1026">
        <f t="shared" si="91"/>
        <v>45441</v>
      </c>
      <c r="I146" s="1026">
        <f t="shared" si="92"/>
        <v>45444</v>
      </c>
      <c r="J146" s="1026">
        <f t="shared" si="93"/>
        <v>45445</v>
      </c>
      <c r="K146" s="1026">
        <f t="shared" si="94"/>
        <v>45449</v>
      </c>
      <c r="L146" s="36"/>
      <c r="M146" s="1256"/>
      <c r="N146" s="1257"/>
    </row>
    <row r="147" spans="1:14" s="171" customFormat="1" ht="20.100000000000001" hidden="1" customHeight="1">
      <c r="A147" s="1231"/>
      <c r="B147" s="2161" t="s">
        <v>7005</v>
      </c>
      <c r="C147" s="1873" t="s">
        <v>6795</v>
      </c>
      <c r="D147" s="1872" t="s">
        <v>7006</v>
      </c>
      <c r="E147" s="1225">
        <v>45419</v>
      </c>
      <c r="F147" s="1225">
        <f t="shared" si="89"/>
        <v>45444</v>
      </c>
      <c r="G147" s="1229">
        <f t="shared" si="90"/>
        <v>45446</v>
      </c>
      <c r="H147" s="1225">
        <f t="shared" si="91"/>
        <v>45448</v>
      </c>
      <c r="I147" s="1225">
        <f t="shared" si="92"/>
        <v>45451</v>
      </c>
      <c r="J147" s="1225">
        <f t="shared" si="93"/>
        <v>45452</v>
      </c>
      <c r="K147" s="1225">
        <f t="shared" si="94"/>
        <v>45456</v>
      </c>
      <c r="L147" s="36"/>
      <c r="M147" s="1256"/>
      <c r="N147" s="1257"/>
    </row>
    <row r="148" spans="1:14" s="171" customFormat="1" ht="20.100000000000001" hidden="1" customHeight="1">
      <c r="A148" s="1231"/>
      <c r="B148" s="2161" t="s">
        <v>7007</v>
      </c>
      <c r="C148" s="2011" t="s">
        <v>1573</v>
      </c>
      <c r="D148" s="2012" t="s">
        <v>7008</v>
      </c>
      <c r="E148" s="1275">
        <v>45420</v>
      </c>
      <c r="F148" s="1275">
        <f t="shared" si="89"/>
        <v>45445</v>
      </c>
      <c r="G148" s="1276">
        <f t="shared" si="90"/>
        <v>45447</v>
      </c>
      <c r="H148" s="1275">
        <f t="shared" si="91"/>
        <v>45449</v>
      </c>
      <c r="I148" s="1275">
        <f t="shared" si="92"/>
        <v>45452</v>
      </c>
      <c r="J148" s="1275">
        <f t="shared" si="93"/>
        <v>45453</v>
      </c>
      <c r="K148" s="1275">
        <f t="shared" si="94"/>
        <v>45457</v>
      </c>
      <c r="L148" s="36"/>
      <c r="M148" s="1256"/>
      <c r="N148" s="1257"/>
    </row>
    <row r="149" spans="1:14" s="171" customFormat="1" ht="20.100000000000001" hidden="1" customHeight="1">
      <c r="A149" s="1231"/>
      <c r="B149" s="2161" t="s">
        <v>7009</v>
      </c>
      <c r="C149" s="2293" t="s">
        <v>6882</v>
      </c>
      <c r="D149" s="2294" t="s">
        <v>7010</v>
      </c>
      <c r="E149" s="1225">
        <v>45431</v>
      </c>
      <c r="F149" s="1225">
        <f t="shared" si="89"/>
        <v>45456</v>
      </c>
      <c r="G149" s="1229">
        <f t="shared" si="90"/>
        <v>45458</v>
      </c>
      <c r="H149" s="1225">
        <f t="shared" si="91"/>
        <v>45460</v>
      </c>
      <c r="I149" s="1225">
        <f t="shared" si="92"/>
        <v>45463</v>
      </c>
      <c r="J149" s="1225">
        <f t="shared" si="93"/>
        <v>45464</v>
      </c>
      <c r="K149" s="1225">
        <f t="shared" si="94"/>
        <v>45468</v>
      </c>
      <c r="L149" s="36"/>
      <c r="M149" s="1256"/>
      <c r="N149" s="1257"/>
    </row>
    <row r="150" spans="1:14" s="171" customFormat="1" ht="20.100000000000001" hidden="1" customHeight="1">
      <c r="A150" s="1231"/>
      <c r="B150" s="2161" t="s">
        <v>7011</v>
      </c>
      <c r="C150" s="1873" t="s">
        <v>6804</v>
      </c>
      <c r="D150" s="1872" t="s">
        <v>7012</v>
      </c>
      <c r="E150" s="1225">
        <v>45437</v>
      </c>
      <c r="F150" s="1225">
        <f t="shared" si="89"/>
        <v>45462</v>
      </c>
      <c r="G150" s="1229">
        <f t="shared" si="90"/>
        <v>45464</v>
      </c>
      <c r="H150" s="1225">
        <f t="shared" si="91"/>
        <v>45466</v>
      </c>
      <c r="I150" s="1225">
        <f t="shared" si="92"/>
        <v>45469</v>
      </c>
      <c r="J150" s="1225">
        <f t="shared" si="93"/>
        <v>45470</v>
      </c>
      <c r="K150" s="1225">
        <f t="shared" si="94"/>
        <v>45474</v>
      </c>
      <c r="L150" s="36"/>
      <c r="M150" s="1256"/>
      <c r="N150" s="1257"/>
    </row>
    <row r="151" spans="1:14" s="171" customFormat="1" ht="20.100000000000001" hidden="1" customHeight="1">
      <c r="A151" s="1231"/>
      <c r="B151" s="2161" t="s">
        <v>7013</v>
      </c>
      <c r="C151" s="1873" t="s">
        <v>3127</v>
      </c>
      <c r="D151" s="1872" t="s">
        <v>7014</v>
      </c>
      <c r="E151" s="1225">
        <v>45810</v>
      </c>
      <c r="F151" s="1225">
        <f t="shared" si="89"/>
        <v>45835</v>
      </c>
      <c r="G151" s="1229">
        <f t="shared" si="90"/>
        <v>45837</v>
      </c>
      <c r="H151" s="1225">
        <f t="shared" si="91"/>
        <v>45839</v>
      </c>
      <c r="I151" s="1225">
        <f t="shared" si="92"/>
        <v>45842</v>
      </c>
      <c r="J151" s="1225">
        <f t="shared" si="93"/>
        <v>45843</v>
      </c>
      <c r="K151" s="1225">
        <f t="shared" si="94"/>
        <v>45847</v>
      </c>
      <c r="L151" s="36"/>
      <c r="M151" s="1256"/>
      <c r="N151" s="1257"/>
    </row>
    <row r="152" spans="1:14" s="171" customFormat="1" ht="20.100000000000001" hidden="1" customHeight="1">
      <c r="A152" s="1231"/>
      <c r="B152" s="2161" t="s">
        <v>7015</v>
      </c>
      <c r="C152" s="804" t="s">
        <v>6949</v>
      </c>
      <c r="D152" s="1880" t="s">
        <v>7016</v>
      </c>
      <c r="E152" s="1026">
        <v>45819</v>
      </c>
      <c r="F152" s="1026">
        <f>E152+25</f>
        <v>45844</v>
      </c>
      <c r="G152" s="1181">
        <f>E152+27</f>
        <v>45846</v>
      </c>
      <c r="H152" s="1026">
        <f>E152+29</f>
        <v>45848</v>
      </c>
      <c r="I152" s="1026">
        <f>E152+32</f>
        <v>45851</v>
      </c>
      <c r="J152" s="1026">
        <f>E152+33</f>
        <v>45852</v>
      </c>
      <c r="K152" s="1026">
        <f>E152+37</f>
        <v>45856</v>
      </c>
      <c r="L152" s="36"/>
      <c r="M152" s="1256"/>
      <c r="N152" s="1257"/>
    </row>
    <row r="153" spans="1:14" s="171" customFormat="1" ht="20.100000000000001" hidden="1" customHeight="1">
      <c r="A153" s="1231"/>
      <c r="B153" s="2161" t="s">
        <v>7017</v>
      </c>
      <c r="C153" s="804" t="s">
        <v>6718</v>
      </c>
      <c r="D153" s="1880" t="s">
        <v>7018</v>
      </c>
      <c r="E153" s="1026">
        <v>45457</v>
      </c>
      <c r="F153" s="1026">
        <f>E153+25</f>
        <v>45482</v>
      </c>
      <c r="G153" s="1181">
        <f>E153+27</f>
        <v>45484</v>
      </c>
      <c r="H153" s="1026">
        <f>E153+29</f>
        <v>45486</v>
      </c>
      <c r="I153" s="1026">
        <f>E153+32</f>
        <v>45489</v>
      </c>
      <c r="J153" s="1026">
        <f>E153+33</f>
        <v>45490</v>
      </c>
      <c r="K153" s="1026">
        <f>E153+37</f>
        <v>45494</v>
      </c>
      <c r="L153" s="36"/>
      <c r="M153" s="1256"/>
      <c r="N153" s="1257"/>
    </row>
    <row r="154" spans="1:14" s="171" customFormat="1" ht="20.100000000000001" hidden="1" customHeight="1">
      <c r="A154" s="1231" t="s">
        <v>7019</v>
      </c>
      <c r="B154" s="2161" t="s">
        <v>7020</v>
      </c>
      <c r="C154" s="804" t="s">
        <v>6779</v>
      </c>
      <c r="D154" s="1880" t="s">
        <v>7021</v>
      </c>
      <c r="E154" s="1026">
        <v>45830</v>
      </c>
      <c r="F154" s="1026">
        <f>E154+25</f>
        <v>45855</v>
      </c>
      <c r="G154" s="1181">
        <f>E154+27</f>
        <v>45857</v>
      </c>
      <c r="H154" s="1026">
        <f>E154+29</f>
        <v>45859</v>
      </c>
      <c r="I154" s="1026">
        <f>E154+32</f>
        <v>45862</v>
      </c>
      <c r="J154" s="1026">
        <f>E154+33</f>
        <v>45863</v>
      </c>
      <c r="K154" s="1026">
        <f>E154+37</f>
        <v>45867</v>
      </c>
      <c r="L154" s="36"/>
      <c r="M154" s="1882"/>
      <c r="N154" s="1882"/>
    </row>
    <row r="155" spans="1:14" s="171" customFormat="1" ht="20.100000000000001" hidden="1" customHeight="1">
      <c r="A155" s="1231"/>
      <c r="B155" s="2161" t="s">
        <v>7022</v>
      </c>
      <c r="C155" s="804" t="s">
        <v>6744</v>
      </c>
      <c r="D155" s="1880" t="s">
        <v>7023</v>
      </c>
      <c r="E155" s="1026">
        <v>45839</v>
      </c>
      <c r="F155" s="1026">
        <f>E155+25</f>
        <v>45864</v>
      </c>
      <c r="G155" s="1181">
        <f>E155+27</f>
        <v>45866</v>
      </c>
      <c r="H155" s="1026">
        <f>E155+29</f>
        <v>45868</v>
      </c>
      <c r="I155" s="1026">
        <f>E155+32</f>
        <v>45871</v>
      </c>
      <c r="J155" s="1026">
        <f>E155+33</f>
        <v>45872</v>
      </c>
      <c r="K155" s="1026">
        <f>E155+37</f>
        <v>45876</v>
      </c>
      <c r="L155" s="36"/>
      <c r="M155" s="1882"/>
      <c r="N155" s="1882"/>
    </row>
    <row r="156" spans="1:14" s="171" customFormat="1" ht="20.100000000000001" hidden="1" customHeight="1">
      <c r="A156" s="1231"/>
      <c r="B156" s="2161" t="s">
        <v>7024</v>
      </c>
      <c r="C156" s="1873" t="s">
        <v>6733</v>
      </c>
      <c r="D156" s="1872" t="s">
        <v>7025</v>
      </c>
      <c r="E156" s="1225">
        <v>45846</v>
      </c>
      <c r="F156" s="1225">
        <f t="shared" ref="F156:F161" si="95">E156+25</f>
        <v>45871</v>
      </c>
      <c r="G156" s="1229">
        <f t="shared" ref="G156:G161" si="96">E156+27</f>
        <v>45873</v>
      </c>
      <c r="H156" s="1225">
        <f t="shared" ref="H156:H161" si="97">E156+29</f>
        <v>45875</v>
      </c>
      <c r="I156" s="1225">
        <f t="shared" ref="I156:I161" si="98">E156+32</f>
        <v>45878</v>
      </c>
      <c r="J156" s="1225">
        <f t="shared" ref="J156:J161" si="99">E156+33</f>
        <v>45879</v>
      </c>
      <c r="K156" s="1225">
        <f t="shared" ref="K156:K161" si="100">E156+37</f>
        <v>45883</v>
      </c>
      <c r="L156" s="36"/>
      <c r="M156" s="1882"/>
      <c r="N156" s="1882"/>
    </row>
    <row r="157" spans="1:14" s="171" customFormat="1" ht="20.100000000000001" hidden="1" customHeight="1">
      <c r="A157" s="1231"/>
      <c r="B157" s="2161" t="s">
        <v>7026</v>
      </c>
      <c r="C157" s="1873" t="s">
        <v>4933</v>
      </c>
      <c r="D157" s="1872" t="s">
        <v>7027</v>
      </c>
      <c r="E157" s="1225">
        <v>45854</v>
      </c>
      <c r="F157" s="1225">
        <f t="shared" si="95"/>
        <v>45879</v>
      </c>
      <c r="G157" s="1229">
        <f t="shared" si="96"/>
        <v>45881</v>
      </c>
      <c r="H157" s="1225">
        <f t="shared" si="97"/>
        <v>45883</v>
      </c>
      <c r="I157" s="1225">
        <f t="shared" si="98"/>
        <v>45886</v>
      </c>
      <c r="J157" s="1225">
        <f t="shared" si="99"/>
        <v>45887</v>
      </c>
      <c r="K157" s="1225">
        <f t="shared" si="100"/>
        <v>45891</v>
      </c>
      <c r="L157" s="36"/>
      <c r="M157" s="1882"/>
      <c r="N157" s="1882"/>
    </row>
    <row r="158" spans="1:14" s="171" customFormat="1" ht="20.100000000000001" hidden="1" customHeight="1">
      <c r="A158" s="1231"/>
      <c r="B158" s="2161" t="s">
        <v>7028</v>
      </c>
      <c r="C158" s="1873" t="s">
        <v>6998</v>
      </c>
      <c r="D158" s="1872" t="s">
        <v>7029</v>
      </c>
      <c r="E158" s="1225">
        <v>45860</v>
      </c>
      <c r="F158" s="1225">
        <f t="shared" si="95"/>
        <v>45885</v>
      </c>
      <c r="G158" s="1229">
        <f t="shared" si="96"/>
        <v>45887</v>
      </c>
      <c r="H158" s="1225">
        <f t="shared" si="97"/>
        <v>45889</v>
      </c>
      <c r="I158" s="1225">
        <f t="shared" si="98"/>
        <v>45892</v>
      </c>
      <c r="J158" s="1225">
        <f t="shared" si="99"/>
        <v>45893</v>
      </c>
      <c r="K158" s="1225">
        <f t="shared" si="100"/>
        <v>45897</v>
      </c>
      <c r="L158" s="36"/>
      <c r="M158" s="1882"/>
      <c r="N158" s="1882"/>
    </row>
    <row r="159" spans="1:14" s="171" customFormat="1" ht="20.100000000000001" hidden="1" customHeight="1">
      <c r="A159" s="1231" t="s">
        <v>6708</v>
      </c>
      <c r="B159" s="2161" t="s">
        <v>7030</v>
      </c>
      <c r="C159" s="1873" t="s">
        <v>7031</v>
      </c>
      <c r="D159" s="1872" t="s">
        <v>7032</v>
      </c>
      <c r="E159" s="1225">
        <v>45866</v>
      </c>
      <c r="F159" s="1225">
        <f t="shared" si="95"/>
        <v>45891</v>
      </c>
      <c r="G159" s="1229">
        <f t="shared" si="96"/>
        <v>45893</v>
      </c>
      <c r="H159" s="1225">
        <f t="shared" si="97"/>
        <v>45895</v>
      </c>
      <c r="I159" s="1225">
        <f t="shared" si="98"/>
        <v>45898</v>
      </c>
      <c r="J159" s="1225">
        <f t="shared" si="99"/>
        <v>45899</v>
      </c>
      <c r="K159" s="1225">
        <f t="shared" si="100"/>
        <v>45903</v>
      </c>
      <c r="L159" s="36"/>
      <c r="M159" s="1882"/>
      <c r="N159" s="1882"/>
    </row>
    <row r="160" spans="1:14" s="171" customFormat="1" ht="20.100000000000001" hidden="1" customHeight="1">
      <c r="A160" s="1231"/>
      <c r="B160" s="2161" t="s">
        <v>6700</v>
      </c>
      <c r="C160" s="804" t="s">
        <v>6837</v>
      </c>
      <c r="D160" s="1880" t="s">
        <v>7033</v>
      </c>
      <c r="E160" s="1026">
        <v>45879</v>
      </c>
      <c r="F160" s="1026">
        <f t="shared" si="95"/>
        <v>45904</v>
      </c>
      <c r="G160" s="1181">
        <f t="shared" si="96"/>
        <v>45906</v>
      </c>
      <c r="H160" s="1026">
        <f t="shared" si="97"/>
        <v>45908</v>
      </c>
      <c r="I160" s="1026">
        <f t="shared" si="98"/>
        <v>45911</v>
      </c>
      <c r="J160" s="1026">
        <f t="shared" si="99"/>
        <v>45912</v>
      </c>
      <c r="K160" s="1026">
        <f t="shared" si="100"/>
        <v>45916</v>
      </c>
      <c r="L160" s="36"/>
      <c r="M160" s="1882"/>
      <c r="N160" s="1882"/>
    </row>
    <row r="161" spans="1:14" s="171" customFormat="1" ht="20.100000000000001" hidden="1" customHeight="1">
      <c r="A161" s="1231"/>
      <c r="B161" s="2161" t="s">
        <v>6703</v>
      </c>
      <c r="C161" s="804" t="s">
        <v>6795</v>
      </c>
      <c r="D161" s="1880" t="s">
        <v>7034</v>
      </c>
      <c r="E161" s="1026">
        <v>45885</v>
      </c>
      <c r="F161" s="1026">
        <f t="shared" si="95"/>
        <v>45910</v>
      </c>
      <c r="G161" s="1181">
        <f t="shared" si="96"/>
        <v>45912</v>
      </c>
      <c r="H161" s="1026">
        <f t="shared" si="97"/>
        <v>45914</v>
      </c>
      <c r="I161" s="1026">
        <f t="shared" si="98"/>
        <v>45917</v>
      </c>
      <c r="J161" s="1026">
        <f t="shared" si="99"/>
        <v>45918</v>
      </c>
      <c r="K161" s="1026">
        <f t="shared" si="100"/>
        <v>45922</v>
      </c>
      <c r="L161" s="36"/>
      <c r="M161" s="1882"/>
      <c r="N161" s="1882"/>
    </row>
    <row r="162" spans="1:14" s="171" customFormat="1" ht="20.100000000000001" hidden="1" customHeight="1">
      <c r="A162" s="1231"/>
      <c r="B162" s="2161" t="s">
        <v>6707</v>
      </c>
      <c r="C162" s="1121" t="s">
        <v>1573</v>
      </c>
      <c r="D162" s="1880" t="s">
        <v>7035</v>
      </c>
      <c r="E162" s="1026">
        <v>45518</v>
      </c>
      <c r="F162" s="1275"/>
      <c r="G162" s="1276"/>
      <c r="H162" s="1275"/>
      <c r="I162" s="1275"/>
      <c r="J162" s="1275"/>
      <c r="K162" s="1275"/>
      <c r="L162" s="36"/>
      <c r="M162" s="1882"/>
      <c r="N162" s="1882"/>
    </row>
    <row r="163" spans="1:14" s="171" customFormat="1" ht="20.100000000000001" hidden="1" customHeight="1" thickTop="1">
      <c r="A163" s="1231"/>
      <c r="B163" s="2161" t="s">
        <v>6711</v>
      </c>
      <c r="C163" s="997" t="s">
        <v>6882</v>
      </c>
      <c r="D163" s="1880" t="s">
        <v>7036</v>
      </c>
      <c r="E163" s="1026">
        <v>45897</v>
      </c>
      <c r="F163" s="1026">
        <f t="shared" ref="F163:F165" si="101">E163+25</f>
        <v>45922</v>
      </c>
      <c r="G163" s="1181">
        <f t="shared" ref="G163:G165" si="102">E163+27</f>
        <v>45924</v>
      </c>
      <c r="H163" s="1026">
        <f t="shared" ref="H163:H165" si="103">E163+29</f>
        <v>45926</v>
      </c>
      <c r="I163" s="1026">
        <f t="shared" ref="I163:I165" si="104">E163+32</f>
        <v>45929</v>
      </c>
      <c r="J163" s="1026">
        <f t="shared" ref="J163:J165" si="105">E163+33</f>
        <v>45930</v>
      </c>
      <c r="K163" s="1026">
        <f t="shared" ref="K163:K165" si="106">E163+37</f>
        <v>45934</v>
      </c>
      <c r="L163" s="36"/>
      <c r="M163" s="1882"/>
      <c r="N163" s="1882"/>
    </row>
    <row r="164" spans="1:14" s="171" customFormat="1" ht="20.100000000000001" hidden="1" customHeight="1">
      <c r="A164" s="1231"/>
      <c r="B164" s="2161" t="s">
        <v>6714</v>
      </c>
      <c r="C164" s="1400" t="s">
        <v>6804</v>
      </c>
      <c r="D164" s="1880" t="s">
        <v>7037</v>
      </c>
      <c r="E164" s="1026">
        <v>45900</v>
      </c>
      <c r="F164" s="1026">
        <f t="shared" si="101"/>
        <v>45925</v>
      </c>
      <c r="G164" s="1181">
        <f t="shared" si="102"/>
        <v>45927</v>
      </c>
      <c r="H164" s="1026">
        <f t="shared" si="103"/>
        <v>45929</v>
      </c>
      <c r="I164" s="1026">
        <f t="shared" si="104"/>
        <v>45932</v>
      </c>
      <c r="J164" s="1026">
        <f t="shared" si="105"/>
        <v>45933</v>
      </c>
      <c r="K164" s="1026">
        <f t="shared" si="106"/>
        <v>45937</v>
      </c>
      <c r="L164" s="36"/>
      <c r="M164" s="1882"/>
      <c r="N164" s="1882"/>
    </row>
    <row r="165" spans="1:14" s="171" customFormat="1" ht="20.100000000000001" hidden="1" customHeight="1">
      <c r="A165" s="1231"/>
      <c r="B165" s="2161" t="s">
        <v>6717</v>
      </c>
      <c r="C165" s="997" t="s">
        <v>3127</v>
      </c>
      <c r="D165" s="1880" t="s">
        <v>7038</v>
      </c>
      <c r="E165" s="1026">
        <v>45908</v>
      </c>
      <c r="F165" s="1026">
        <f t="shared" si="101"/>
        <v>45933</v>
      </c>
      <c r="G165" s="1181">
        <f t="shared" si="102"/>
        <v>45935</v>
      </c>
      <c r="H165" s="1026">
        <f t="shared" si="103"/>
        <v>45937</v>
      </c>
      <c r="I165" s="1026">
        <f t="shared" si="104"/>
        <v>45940</v>
      </c>
      <c r="J165" s="1026">
        <f t="shared" si="105"/>
        <v>45941</v>
      </c>
      <c r="K165" s="1026">
        <f t="shared" si="106"/>
        <v>45945</v>
      </c>
      <c r="L165" s="36"/>
      <c r="M165" s="1882"/>
      <c r="N165" s="1882"/>
    </row>
    <row r="166" spans="1:14" s="171" customFormat="1" ht="20.100000000000001" hidden="1" customHeight="1">
      <c r="A166" s="1231"/>
      <c r="B166" s="2161" t="s">
        <v>6721</v>
      </c>
      <c r="C166" s="997" t="s">
        <v>6949</v>
      </c>
      <c r="D166" s="1880" t="s">
        <v>7039</v>
      </c>
      <c r="E166" s="1026">
        <v>45918</v>
      </c>
      <c r="F166" s="1026">
        <f>E166+25</f>
        <v>45943</v>
      </c>
      <c r="G166" s="1181">
        <f>E166+27</f>
        <v>45945</v>
      </c>
      <c r="H166" s="1026">
        <f>E166+29</f>
        <v>45947</v>
      </c>
      <c r="I166" s="1026">
        <f>E166+32</f>
        <v>45950</v>
      </c>
      <c r="J166" s="1026">
        <f>E166+33</f>
        <v>45951</v>
      </c>
      <c r="K166" s="1026">
        <f>E166+37</f>
        <v>45955</v>
      </c>
      <c r="L166" s="36"/>
      <c r="M166" s="1882"/>
      <c r="N166" s="1882"/>
    </row>
    <row r="167" spans="1:14" s="171" customFormat="1" ht="20.100000000000001" hidden="1" customHeight="1" thickTop="1">
      <c r="A167" s="1231"/>
      <c r="B167" s="2161" t="s">
        <v>6725</v>
      </c>
      <c r="C167" s="997" t="s">
        <v>7040</v>
      </c>
      <c r="D167" s="1880" t="s">
        <v>7041</v>
      </c>
      <c r="E167" s="1026">
        <v>45925</v>
      </c>
      <c r="F167" s="1026">
        <f>E167+25</f>
        <v>45950</v>
      </c>
      <c r="G167" s="1181">
        <f>E167+27</f>
        <v>45952</v>
      </c>
      <c r="H167" s="1026">
        <f>E167+29</f>
        <v>45954</v>
      </c>
      <c r="I167" s="1026">
        <f>E167+32</f>
        <v>45957</v>
      </c>
      <c r="J167" s="1026">
        <f>E167+33</f>
        <v>45958</v>
      </c>
      <c r="K167" s="1026">
        <f>E167+37</f>
        <v>45962</v>
      </c>
      <c r="L167" s="36"/>
      <c r="M167" s="1882"/>
      <c r="N167" s="1882"/>
    </row>
    <row r="168" spans="1:14" s="171" customFormat="1" ht="20.100000000000001" hidden="1" customHeight="1">
      <c r="A168" s="1231"/>
      <c r="B168" s="2161" t="s">
        <v>6728</v>
      </c>
      <c r="C168" s="997" t="s">
        <v>7042</v>
      </c>
      <c r="D168" s="1880" t="s">
        <v>7043</v>
      </c>
      <c r="E168" s="1026">
        <v>45937</v>
      </c>
      <c r="F168" s="1026">
        <f>E168+25</f>
        <v>45962</v>
      </c>
      <c r="G168" s="1181">
        <f>E168+27</f>
        <v>45964</v>
      </c>
      <c r="H168" s="1026">
        <f>E168+29</f>
        <v>45966</v>
      </c>
      <c r="I168" s="1026">
        <f>E168+32</f>
        <v>45969</v>
      </c>
      <c r="J168" s="1026">
        <f>E168+33</f>
        <v>45970</v>
      </c>
      <c r="K168" s="1026">
        <f>E168+37</f>
        <v>45974</v>
      </c>
      <c r="L168" s="36"/>
      <c r="M168" s="1882"/>
      <c r="N168" s="1882"/>
    </row>
    <row r="169" spans="1:14" s="171" customFormat="1" ht="20.100000000000001" hidden="1" customHeight="1">
      <c r="A169" s="1231"/>
      <c r="B169" s="2161" t="s">
        <v>6732</v>
      </c>
      <c r="C169" s="3045" t="s">
        <v>7044</v>
      </c>
      <c r="D169" s="1880" t="s">
        <v>7045</v>
      </c>
      <c r="E169" s="1026">
        <v>45935</v>
      </c>
      <c r="F169" s="1026">
        <f>E169+25</f>
        <v>45960</v>
      </c>
      <c r="G169" s="1181">
        <f>E169+27</f>
        <v>45962</v>
      </c>
      <c r="H169" s="1026">
        <f>E169+29</f>
        <v>45964</v>
      </c>
      <c r="I169" s="1026">
        <f>E169+32</f>
        <v>45967</v>
      </c>
      <c r="J169" s="1026">
        <f>E169+33</f>
        <v>45968</v>
      </c>
      <c r="K169" s="1026">
        <f>E169+37</f>
        <v>45972</v>
      </c>
      <c r="L169" s="36"/>
      <c r="M169" s="1882"/>
      <c r="N169" s="1882"/>
    </row>
    <row r="170" spans="1:14" s="171" customFormat="1" ht="20.100000000000001" hidden="1" customHeight="1">
      <c r="A170" s="1231"/>
      <c r="B170" s="2161" t="s">
        <v>6736</v>
      </c>
      <c r="C170" s="3044" t="s">
        <v>7046</v>
      </c>
      <c r="D170" s="1880" t="s">
        <v>7047</v>
      </c>
      <c r="E170" s="1026">
        <v>45945</v>
      </c>
      <c r="F170" s="1026">
        <f>E170+25</f>
        <v>45970</v>
      </c>
      <c r="G170" s="1181">
        <f>E170+27</f>
        <v>45972</v>
      </c>
      <c r="H170" s="1026">
        <f>E170+29</f>
        <v>45974</v>
      </c>
      <c r="I170" s="1026">
        <f>E170+32</f>
        <v>45977</v>
      </c>
      <c r="J170" s="1026">
        <f>E170+33</f>
        <v>45978</v>
      </c>
      <c r="K170" s="1026">
        <f>E170+37</f>
        <v>45982</v>
      </c>
      <c r="L170" s="36"/>
      <c r="M170" s="1882"/>
      <c r="N170" s="1882"/>
    </row>
    <row r="171" spans="1:14" s="171" customFormat="1" ht="20.100000000000001" hidden="1" customHeight="1" thickTop="1">
      <c r="A171" s="1231"/>
      <c r="B171" s="2161" t="s">
        <v>6740</v>
      </c>
      <c r="C171" s="3056" t="s">
        <v>7048</v>
      </c>
      <c r="D171" s="1880" t="s">
        <v>7049</v>
      </c>
      <c r="E171" s="1026">
        <v>45956</v>
      </c>
      <c r="F171" s="1026">
        <f t="shared" ref="F171:F174" si="107">E171+25</f>
        <v>45981</v>
      </c>
      <c r="G171" s="1181">
        <f t="shared" ref="G171:G173" si="108">E171+27</f>
        <v>45983</v>
      </c>
      <c r="H171" s="1026">
        <f t="shared" ref="H171:H173" si="109">E171+29</f>
        <v>45985</v>
      </c>
      <c r="I171" s="1026">
        <f t="shared" ref="I171:I173" si="110">E171+32</f>
        <v>45988</v>
      </c>
      <c r="J171" s="1026">
        <f t="shared" ref="J171:J173" si="111">E171+33</f>
        <v>45989</v>
      </c>
      <c r="K171" s="1026">
        <f t="shared" ref="K171:K173" si="112">E171+37</f>
        <v>45993</v>
      </c>
      <c r="L171" s="36"/>
      <c r="M171" s="1882"/>
      <c r="N171" s="1882"/>
    </row>
    <row r="172" spans="1:14" s="171" customFormat="1" ht="20.100000000000001" hidden="1" customHeight="1">
      <c r="A172" s="1231"/>
      <c r="B172" s="2161" t="s">
        <v>6743</v>
      </c>
      <c r="C172" s="1121" t="s">
        <v>1573</v>
      </c>
      <c r="D172" s="1880" t="s">
        <v>7050</v>
      </c>
      <c r="E172" s="1026">
        <v>46683</v>
      </c>
      <c r="F172" s="1275"/>
      <c r="G172" s="1276"/>
      <c r="H172" s="1275"/>
      <c r="I172" s="1275"/>
      <c r="J172" s="1275"/>
      <c r="K172" s="1275"/>
      <c r="L172" s="36"/>
      <c r="M172" s="1882"/>
      <c r="N172" s="1882"/>
    </row>
    <row r="173" spans="1:14" s="171" customFormat="1" ht="20.100000000000001" hidden="1" customHeight="1">
      <c r="A173" s="1231"/>
      <c r="B173" s="2161" t="s">
        <v>6747</v>
      </c>
      <c r="C173" s="997" t="s">
        <v>6998</v>
      </c>
      <c r="D173" s="1880" t="s">
        <v>7051</v>
      </c>
      <c r="E173" s="1026">
        <v>45965</v>
      </c>
      <c r="F173" s="1026">
        <f t="shared" si="107"/>
        <v>45990</v>
      </c>
      <c r="G173" s="1181">
        <f t="shared" si="108"/>
        <v>45992</v>
      </c>
      <c r="H173" s="1026">
        <f t="shared" si="109"/>
        <v>45994</v>
      </c>
      <c r="I173" s="1026">
        <f t="shared" si="110"/>
        <v>45997</v>
      </c>
      <c r="J173" s="1026">
        <f t="shared" si="111"/>
        <v>45998</v>
      </c>
      <c r="K173" s="1026">
        <f t="shared" si="112"/>
        <v>46002</v>
      </c>
      <c r="L173" s="36"/>
      <c r="M173" s="1882"/>
      <c r="N173" s="1882"/>
    </row>
    <row r="174" spans="1:14" s="171" customFormat="1" ht="20.100000000000001" hidden="1" customHeight="1">
      <c r="A174" s="1231"/>
      <c r="B174" s="2161" t="s">
        <v>6750</v>
      </c>
      <c r="C174" s="857" t="s">
        <v>7052</v>
      </c>
      <c r="D174" s="1880" t="s">
        <v>7053</v>
      </c>
      <c r="E174" s="1026">
        <v>45968</v>
      </c>
      <c r="F174" s="1026">
        <f t="shared" si="107"/>
        <v>45993</v>
      </c>
      <c r="G174" s="1181">
        <f t="shared" ref="G174" si="113">E174+27</f>
        <v>45995</v>
      </c>
      <c r="H174" s="1026">
        <f t="shared" ref="H174" si="114">E174+29</f>
        <v>45997</v>
      </c>
      <c r="I174" s="1026">
        <f t="shared" ref="I174" si="115">E174+32</f>
        <v>46000</v>
      </c>
      <c r="J174" s="1026">
        <f t="shared" ref="J174" si="116">E174+33</f>
        <v>46001</v>
      </c>
      <c r="K174" s="1026">
        <f t="shared" ref="K174" si="117">E174+37</f>
        <v>46005</v>
      </c>
      <c r="L174" s="36"/>
      <c r="M174" s="1882"/>
      <c r="N174" s="1882"/>
    </row>
    <row r="175" spans="1:14" s="171" customFormat="1" ht="20.100000000000001" hidden="1" customHeight="1" thickTop="1">
      <c r="A175" s="1231"/>
      <c r="B175" s="2161" t="s">
        <v>6753</v>
      </c>
      <c r="C175" s="997" t="s">
        <v>6837</v>
      </c>
      <c r="D175" s="1880" t="s">
        <v>7054</v>
      </c>
      <c r="E175" s="1026">
        <v>45984</v>
      </c>
      <c r="F175" s="1026">
        <f t="shared" ref="F175:F183" si="118">E175+25</f>
        <v>46009</v>
      </c>
      <c r="G175" s="1181">
        <f t="shared" ref="G175:G183" si="119">E175+27</f>
        <v>46011</v>
      </c>
      <c r="H175" s="1026">
        <f t="shared" ref="H175:H183" si="120">E175+29</f>
        <v>46013</v>
      </c>
      <c r="I175" s="1026">
        <f t="shared" ref="I175:I183" si="121">E175+32</f>
        <v>46016</v>
      </c>
      <c r="J175" s="1026">
        <f t="shared" ref="J175:J183" si="122">E175+33</f>
        <v>46017</v>
      </c>
      <c r="K175" s="1026">
        <f t="shared" ref="K175:K183" si="123">E175+37</f>
        <v>46021</v>
      </c>
      <c r="L175" s="36"/>
      <c r="M175" s="1882"/>
      <c r="N175" s="1882"/>
    </row>
    <row r="176" spans="1:14" s="171" customFormat="1" ht="20.100000000000001" hidden="1" customHeight="1">
      <c r="A176" s="1231" t="s">
        <v>7055</v>
      </c>
      <c r="B176" s="2161" t="s">
        <v>6756</v>
      </c>
      <c r="C176" s="997" t="s">
        <v>7056</v>
      </c>
      <c r="D176" s="1880" t="s">
        <v>7057</v>
      </c>
      <c r="E176" s="1026">
        <v>45991</v>
      </c>
      <c r="F176" s="1026">
        <f t="shared" si="118"/>
        <v>46016</v>
      </c>
      <c r="G176" s="1181">
        <f t="shared" si="119"/>
        <v>46018</v>
      </c>
      <c r="H176" s="1026">
        <f t="shared" si="120"/>
        <v>46020</v>
      </c>
      <c r="I176" s="1026">
        <f t="shared" si="121"/>
        <v>46023</v>
      </c>
      <c r="J176" s="1026">
        <f t="shared" si="122"/>
        <v>46024</v>
      </c>
      <c r="K176" s="1026">
        <f t="shared" si="123"/>
        <v>46028</v>
      </c>
      <c r="L176" s="36"/>
      <c r="M176" s="1882"/>
      <c r="N176" s="1882"/>
    </row>
    <row r="177" spans="1:14" s="171" customFormat="1" ht="20.100000000000001" hidden="1" customHeight="1">
      <c r="A177" s="1231"/>
      <c r="B177" s="2161" t="s">
        <v>6759</v>
      </c>
      <c r="C177" s="997" t="s">
        <v>6882</v>
      </c>
      <c r="D177" s="1880" t="s">
        <v>7058</v>
      </c>
      <c r="E177" s="1026">
        <v>45995</v>
      </c>
      <c r="F177" s="1026">
        <f t="shared" si="118"/>
        <v>46020</v>
      </c>
      <c r="G177" s="1181">
        <f t="shared" si="119"/>
        <v>46022</v>
      </c>
      <c r="H177" s="1026">
        <f t="shared" si="120"/>
        <v>46024</v>
      </c>
      <c r="I177" s="1026">
        <f t="shared" si="121"/>
        <v>46027</v>
      </c>
      <c r="J177" s="1026">
        <f t="shared" si="122"/>
        <v>46028</v>
      </c>
      <c r="K177" s="1026">
        <f t="shared" si="123"/>
        <v>46032</v>
      </c>
      <c r="L177" s="36"/>
      <c r="M177" s="1882"/>
      <c r="N177" s="1882"/>
    </row>
    <row r="178" spans="1:14" s="171" customFormat="1" ht="20.100000000000001" hidden="1" customHeight="1" thickTop="1">
      <c r="A178" s="1231" t="s">
        <v>7059</v>
      </c>
      <c r="B178" s="2161" t="s">
        <v>6762</v>
      </c>
      <c r="C178" s="997" t="s">
        <v>7060</v>
      </c>
      <c r="D178" s="1880" t="s">
        <v>7061</v>
      </c>
      <c r="E178" s="1026">
        <v>46008</v>
      </c>
      <c r="F178" s="1026">
        <f t="shared" si="118"/>
        <v>46033</v>
      </c>
      <c r="G178" s="1181">
        <f t="shared" si="119"/>
        <v>46035</v>
      </c>
      <c r="H178" s="1026">
        <f t="shared" si="120"/>
        <v>46037</v>
      </c>
      <c r="I178" s="1026">
        <f t="shared" si="121"/>
        <v>46040</v>
      </c>
      <c r="J178" s="1026">
        <f t="shared" si="122"/>
        <v>46041</v>
      </c>
      <c r="K178" s="1026">
        <f t="shared" si="123"/>
        <v>46045</v>
      </c>
      <c r="L178" s="36"/>
      <c r="M178" s="1882"/>
      <c r="N178" s="1882"/>
    </row>
    <row r="179" spans="1:14" s="171" customFormat="1" ht="20.100000000000001" hidden="1" customHeight="1">
      <c r="A179" s="1231"/>
      <c r="B179" s="2161" t="s">
        <v>6765</v>
      </c>
      <c r="C179" s="1400" t="s">
        <v>7062</v>
      </c>
      <c r="D179" s="1880" t="s">
        <v>7063</v>
      </c>
      <c r="E179" s="1026">
        <v>46012</v>
      </c>
      <c r="F179" s="1026">
        <f t="shared" si="118"/>
        <v>46037</v>
      </c>
      <c r="G179" s="1181">
        <f t="shared" si="119"/>
        <v>46039</v>
      </c>
      <c r="H179" s="1026">
        <f t="shared" si="120"/>
        <v>46041</v>
      </c>
      <c r="I179" s="1026">
        <f t="shared" si="121"/>
        <v>46044</v>
      </c>
      <c r="J179" s="1026">
        <f t="shared" si="122"/>
        <v>46045</v>
      </c>
      <c r="K179" s="1026">
        <f t="shared" si="123"/>
        <v>46049</v>
      </c>
      <c r="L179" s="36"/>
      <c r="M179" s="1882"/>
      <c r="N179" s="1882"/>
    </row>
    <row r="180" spans="1:14" s="171" customFormat="1" ht="20.100000000000001" hidden="1" customHeight="1">
      <c r="A180" s="1231"/>
      <c r="B180" s="2161" t="s">
        <v>6768</v>
      </c>
      <c r="C180" s="997" t="s">
        <v>6949</v>
      </c>
      <c r="D180" s="1880" t="s">
        <v>7064</v>
      </c>
      <c r="E180" s="1026">
        <v>46020</v>
      </c>
      <c r="F180" s="1026">
        <f t="shared" si="118"/>
        <v>46045</v>
      </c>
      <c r="G180" s="1181">
        <f t="shared" si="119"/>
        <v>46047</v>
      </c>
      <c r="H180" s="1026">
        <f t="shared" si="120"/>
        <v>46049</v>
      </c>
      <c r="I180" s="1026">
        <f t="shared" si="121"/>
        <v>46052</v>
      </c>
      <c r="J180" s="1026">
        <f t="shared" si="122"/>
        <v>46053</v>
      </c>
      <c r="K180" s="1026">
        <f t="shared" si="123"/>
        <v>46057</v>
      </c>
      <c r="L180" s="36"/>
      <c r="M180" s="1882"/>
      <c r="N180" s="1882"/>
    </row>
    <row r="181" spans="1:14" s="171" customFormat="1" ht="20.100000000000001" hidden="1" customHeight="1" thickTop="1">
      <c r="A181" s="1231"/>
      <c r="B181" s="2161" t="s">
        <v>6771</v>
      </c>
      <c r="C181" s="3057" t="s">
        <v>7065</v>
      </c>
      <c r="D181" s="1880" t="s">
        <v>7066</v>
      </c>
      <c r="E181" s="1026">
        <v>45660</v>
      </c>
      <c r="F181" s="1026">
        <f t="shared" si="118"/>
        <v>45685</v>
      </c>
      <c r="G181" s="1181">
        <f t="shared" si="119"/>
        <v>45687</v>
      </c>
      <c r="H181" s="1026">
        <f t="shared" si="120"/>
        <v>45689</v>
      </c>
      <c r="I181" s="1026">
        <f t="shared" si="121"/>
        <v>45692</v>
      </c>
      <c r="J181" s="1026">
        <f t="shared" si="122"/>
        <v>45693</v>
      </c>
      <c r="K181" s="1026">
        <f t="shared" si="123"/>
        <v>45697</v>
      </c>
      <c r="L181" s="36"/>
      <c r="M181" s="1882"/>
      <c r="N181" s="1882"/>
    </row>
    <row r="182" spans="1:14" s="171" customFormat="1" ht="20.100000000000001" hidden="1" customHeight="1">
      <c r="A182" s="1231"/>
      <c r="B182" s="2161" t="s">
        <v>7067</v>
      </c>
      <c r="C182" s="1121" t="s">
        <v>1573</v>
      </c>
      <c r="D182" s="1880" t="s">
        <v>7068</v>
      </c>
      <c r="E182" s="1026">
        <v>46023</v>
      </c>
      <c r="F182" s="1275"/>
      <c r="G182" s="1276"/>
      <c r="H182" s="1275"/>
      <c r="I182" s="1275"/>
      <c r="J182" s="1275"/>
      <c r="K182" s="1275"/>
      <c r="L182" s="36"/>
      <c r="M182" s="1882"/>
      <c r="N182" s="1882"/>
    </row>
    <row r="183" spans="1:14" s="171" customFormat="1" ht="20.100000000000001" hidden="1" customHeight="1">
      <c r="A183" s="1231"/>
      <c r="B183" s="2161" t="s">
        <v>7069</v>
      </c>
      <c r="C183" s="997" t="s">
        <v>7070</v>
      </c>
      <c r="D183" s="1880" t="s">
        <v>7071</v>
      </c>
      <c r="E183" s="1026">
        <v>46045</v>
      </c>
      <c r="F183" s="1026">
        <f t="shared" si="118"/>
        <v>46070</v>
      </c>
      <c r="G183" s="1181">
        <f t="shared" si="119"/>
        <v>46072</v>
      </c>
      <c r="H183" s="1026">
        <f t="shared" si="120"/>
        <v>46074</v>
      </c>
      <c r="I183" s="1026">
        <f t="shared" si="121"/>
        <v>46077</v>
      </c>
      <c r="J183" s="1026">
        <f t="shared" si="122"/>
        <v>46078</v>
      </c>
      <c r="K183" s="1026">
        <f t="shared" si="123"/>
        <v>46082</v>
      </c>
      <c r="L183" s="36"/>
      <c r="M183" s="1882"/>
      <c r="N183" s="1882"/>
    </row>
    <row r="184" spans="1:14" s="171" customFormat="1" ht="20.100000000000001" hidden="1" customHeight="1">
      <c r="A184" s="1231"/>
      <c r="B184" s="2161" t="s">
        <v>7072</v>
      </c>
      <c r="C184" s="997" t="s">
        <v>7073</v>
      </c>
      <c r="D184" s="1880" t="s">
        <v>7074</v>
      </c>
      <c r="E184" s="1026">
        <v>46048</v>
      </c>
      <c r="F184" s="1026">
        <f t="shared" ref="F184:F188" si="124">E184+25</f>
        <v>46073</v>
      </c>
      <c r="G184" s="1181">
        <f t="shared" ref="G184:G188" si="125">E184+27</f>
        <v>46075</v>
      </c>
      <c r="H184" s="1026">
        <f t="shared" ref="H184:H188" si="126">E184+29</f>
        <v>46077</v>
      </c>
      <c r="I184" s="1026">
        <f t="shared" ref="I184:I188" si="127">E184+32</f>
        <v>46080</v>
      </c>
      <c r="J184" s="1026">
        <f t="shared" ref="J184:J188" si="128">E184+33</f>
        <v>46081</v>
      </c>
      <c r="K184" s="1026">
        <f t="shared" ref="K184:K188" si="129">E184+37</f>
        <v>46085</v>
      </c>
      <c r="L184" s="36"/>
      <c r="M184" s="1882"/>
      <c r="N184" s="1882"/>
    </row>
    <row r="185" spans="1:14" s="171" customFormat="1" ht="20.100000000000001" hidden="1" customHeight="1">
      <c r="A185" s="1231"/>
      <c r="B185" s="2161" t="s">
        <v>7075</v>
      </c>
      <c r="C185" s="997" t="s">
        <v>7076</v>
      </c>
      <c r="D185" s="1880" t="s">
        <v>7077</v>
      </c>
      <c r="E185" s="1026">
        <v>46051</v>
      </c>
      <c r="F185" s="1026">
        <f t="shared" si="124"/>
        <v>46076</v>
      </c>
      <c r="G185" s="1181">
        <f t="shared" si="125"/>
        <v>46078</v>
      </c>
      <c r="H185" s="1026">
        <f t="shared" si="126"/>
        <v>46080</v>
      </c>
      <c r="I185" s="1026">
        <f t="shared" si="127"/>
        <v>46083</v>
      </c>
      <c r="J185" s="1026">
        <f t="shared" si="128"/>
        <v>46084</v>
      </c>
      <c r="K185" s="1026">
        <f t="shared" si="129"/>
        <v>46088</v>
      </c>
      <c r="L185" s="36"/>
      <c r="M185" s="1882"/>
      <c r="N185" s="1882"/>
    </row>
    <row r="186" spans="1:14" s="171" customFormat="1" ht="20.100000000000001" hidden="1" customHeight="1">
      <c r="A186" s="1231"/>
      <c r="B186" s="2161" t="s">
        <v>7078</v>
      </c>
      <c r="C186" s="997" t="s">
        <v>7079</v>
      </c>
      <c r="D186" s="1880" t="s">
        <v>7080</v>
      </c>
      <c r="E186" s="1026">
        <v>46056</v>
      </c>
      <c r="F186" s="1026">
        <f t="shared" si="124"/>
        <v>46081</v>
      </c>
      <c r="G186" s="1181">
        <f t="shared" si="125"/>
        <v>46083</v>
      </c>
      <c r="H186" s="1026">
        <f t="shared" si="126"/>
        <v>46085</v>
      </c>
      <c r="I186" s="1026">
        <f t="shared" si="127"/>
        <v>46088</v>
      </c>
      <c r="J186" s="1026">
        <f t="shared" si="128"/>
        <v>46089</v>
      </c>
      <c r="K186" s="1026">
        <f t="shared" si="129"/>
        <v>46093</v>
      </c>
      <c r="L186" s="36"/>
      <c r="M186" s="1882"/>
      <c r="N186" s="1882"/>
    </row>
    <row r="187" spans="1:14" s="171" customFormat="1" ht="20.100000000000001" hidden="1" customHeight="1">
      <c r="A187" s="1231"/>
      <c r="B187" s="2161" t="s">
        <v>7081</v>
      </c>
      <c r="C187" s="997" t="s">
        <v>7082</v>
      </c>
      <c r="D187" s="1880" t="s">
        <v>7083</v>
      </c>
      <c r="E187" s="1026">
        <v>46063</v>
      </c>
      <c r="F187" s="1026">
        <f t="shared" si="124"/>
        <v>46088</v>
      </c>
      <c r="G187" s="1181">
        <f t="shared" si="125"/>
        <v>46090</v>
      </c>
      <c r="H187" s="1026">
        <f t="shared" si="126"/>
        <v>46092</v>
      </c>
      <c r="I187" s="1026">
        <f t="shared" si="127"/>
        <v>46095</v>
      </c>
      <c r="J187" s="1026">
        <f t="shared" si="128"/>
        <v>46096</v>
      </c>
      <c r="K187" s="1026">
        <f t="shared" si="129"/>
        <v>46100</v>
      </c>
      <c r="L187" s="36"/>
      <c r="M187" s="1882"/>
      <c r="N187" s="1882"/>
    </row>
    <row r="188" spans="1:14" s="171" customFormat="1" ht="20.100000000000001" hidden="1" customHeight="1" thickTop="1">
      <c r="A188" s="1231"/>
      <c r="B188" s="2161" t="s">
        <v>7084</v>
      </c>
      <c r="C188" s="997" t="s">
        <v>7085</v>
      </c>
      <c r="D188" s="1880" t="s">
        <v>7086</v>
      </c>
      <c r="E188" s="1026">
        <v>46065</v>
      </c>
      <c r="F188" s="1026">
        <f t="shared" si="124"/>
        <v>46090</v>
      </c>
      <c r="G188" s="1181">
        <f t="shared" si="125"/>
        <v>46092</v>
      </c>
      <c r="H188" s="1026">
        <f t="shared" si="126"/>
        <v>46094</v>
      </c>
      <c r="I188" s="1026">
        <f t="shared" si="127"/>
        <v>46097</v>
      </c>
      <c r="J188" s="1026">
        <f t="shared" si="128"/>
        <v>46098</v>
      </c>
      <c r="K188" s="1026">
        <f t="shared" si="129"/>
        <v>46102</v>
      </c>
      <c r="L188" s="36"/>
      <c r="M188" s="1882"/>
      <c r="N188" s="1882"/>
    </row>
    <row r="189" spans="1:14" s="171" customFormat="1" ht="20.100000000000001" hidden="1" customHeight="1">
      <c r="A189" s="1231"/>
      <c r="B189" s="2161" t="s">
        <v>7087</v>
      </c>
      <c r="C189" s="997" t="s">
        <v>7088</v>
      </c>
      <c r="D189" s="1880" t="s">
        <v>7089</v>
      </c>
      <c r="E189" s="1026">
        <v>46074</v>
      </c>
      <c r="F189" s="1026">
        <f t="shared" ref="F189:F196" si="130">E189+25</f>
        <v>46099</v>
      </c>
      <c r="G189" s="1181">
        <f t="shared" ref="G189:G196" si="131">E189+27</f>
        <v>46101</v>
      </c>
      <c r="H189" s="1026">
        <f t="shared" ref="H189:H196" si="132">E189+29</f>
        <v>46103</v>
      </c>
      <c r="I189" s="1026">
        <f t="shared" ref="I189:I196" si="133">E189+32</f>
        <v>46106</v>
      </c>
      <c r="J189" s="1026">
        <f t="shared" ref="J189:J196" si="134">E189+33</f>
        <v>46107</v>
      </c>
      <c r="K189" s="1026">
        <f t="shared" ref="K189:K196" si="135">E189+37</f>
        <v>46111</v>
      </c>
      <c r="L189" s="36"/>
      <c r="M189" s="1882"/>
      <c r="N189" s="1882"/>
    </row>
    <row r="190" spans="1:14" s="171" customFormat="1" ht="20.100000000000001" hidden="1" customHeight="1">
      <c r="A190" s="1231"/>
      <c r="B190" s="2161" t="s">
        <v>7090</v>
      </c>
      <c r="C190" s="997" t="s">
        <v>7091</v>
      </c>
      <c r="D190" s="1880" t="s">
        <v>7092</v>
      </c>
      <c r="E190" s="1026">
        <v>46083</v>
      </c>
      <c r="F190" s="1026">
        <f t="shared" si="130"/>
        <v>46108</v>
      </c>
      <c r="G190" s="1181">
        <f t="shared" si="131"/>
        <v>46110</v>
      </c>
      <c r="H190" s="1026">
        <f t="shared" si="132"/>
        <v>46112</v>
      </c>
      <c r="I190" s="1026">
        <f t="shared" si="133"/>
        <v>46115</v>
      </c>
      <c r="J190" s="1026">
        <f t="shared" si="134"/>
        <v>46116</v>
      </c>
      <c r="K190" s="1026">
        <f t="shared" si="135"/>
        <v>46120</v>
      </c>
      <c r="L190" s="36"/>
      <c r="M190" s="1882"/>
      <c r="N190" s="1882"/>
    </row>
    <row r="191" spans="1:14" s="171" customFormat="1" ht="20.100000000000001" hidden="1" customHeight="1">
      <c r="A191" s="1231"/>
      <c r="B191" s="2161" t="s">
        <v>6870</v>
      </c>
      <c r="C191" s="1121" t="s">
        <v>1573</v>
      </c>
      <c r="D191" s="1880" t="s">
        <v>7093</v>
      </c>
      <c r="E191" s="4004">
        <v>46086</v>
      </c>
      <c r="F191" s="1275"/>
      <c r="G191" s="1276"/>
      <c r="H191" s="1275"/>
      <c r="I191" s="1275"/>
      <c r="J191" s="1275"/>
      <c r="K191" s="1275"/>
      <c r="L191" s="36"/>
      <c r="M191" s="1882"/>
      <c r="N191" s="1882"/>
    </row>
    <row r="192" spans="1:14" s="171" customFormat="1" ht="20.100000000000001" hidden="1" customHeight="1" thickTop="1">
      <c r="A192" s="1231"/>
      <c r="B192" s="2161" t="s">
        <v>6872</v>
      </c>
      <c r="C192" s="997" t="s">
        <v>7094</v>
      </c>
      <c r="D192" s="1880" t="s">
        <v>7095</v>
      </c>
      <c r="E192" s="1026">
        <v>46095</v>
      </c>
      <c r="F192" s="1026">
        <f t="shared" si="130"/>
        <v>46120</v>
      </c>
      <c r="G192" s="1181">
        <f t="shared" si="131"/>
        <v>46122</v>
      </c>
      <c r="H192" s="1026">
        <f t="shared" si="132"/>
        <v>46124</v>
      </c>
      <c r="I192" s="1026">
        <f t="shared" si="133"/>
        <v>46127</v>
      </c>
      <c r="J192" s="1026">
        <f t="shared" si="134"/>
        <v>46128</v>
      </c>
      <c r="K192" s="1026">
        <f t="shared" si="135"/>
        <v>46132</v>
      </c>
      <c r="L192" s="36"/>
      <c r="M192" s="1882"/>
      <c r="N192" s="1882"/>
    </row>
    <row r="193" spans="1:14" s="171" customFormat="1" ht="20.100000000000001" hidden="1" customHeight="1">
      <c r="A193" s="1231"/>
      <c r="B193" s="2161" t="s">
        <v>6875</v>
      </c>
      <c r="C193" s="1401" t="s">
        <v>7060</v>
      </c>
      <c r="D193" s="1880" t="s">
        <v>7096</v>
      </c>
      <c r="E193" s="1026">
        <v>46102</v>
      </c>
      <c r="F193" s="1026">
        <f t="shared" si="130"/>
        <v>46127</v>
      </c>
      <c r="G193" s="1181">
        <f t="shared" si="131"/>
        <v>46129</v>
      </c>
      <c r="H193" s="1026">
        <f t="shared" si="132"/>
        <v>46131</v>
      </c>
      <c r="I193" s="1026">
        <f t="shared" si="133"/>
        <v>46134</v>
      </c>
      <c r="J193" s="1026">
        <f t="shared" si="134"/>
        <v>46135</v>
      </c>
      <c r="K193" s="1026">
        <f t="shared" si="135"/>
        <v>46139</v>
      </c>
      <c r="L193" s="36"/>
      <c r="M193" s="1882"/>
      <c r="N193" s="1882"/>
    </row>
    <row r="194" spans="1:14" s="171" customFormat="1" ht="20.100000000000001" hidden="1" customHeight="1">
      <c r="A194" s="1231"/>
      <c r="B194" s="2161" t="s">
        <v>6877</v>
      </c>
      <c r="C194" s="997" t="s">
        <v>3148</v>
      </c>
      <c r="D194" s="1880" t="s">
        <v>7097</v>
      </c>
      <c r="E194" s="1026">
        <v>46110</v>
      </c>
      <c r="F194" s="1026">
        <f t="shared" si="130"/>
        <v>46135</v>
      </c>
      <c r="G194" s="1181">
        <f t="shared" si="131"/>
        <v>46137</v>
      </c>
      <c r="H194" s="1026">
        <f t="shared" si="132"/>
        <v>46139</v>
      </c>
      <c r="I194" s="1026">
        <f t="shared" si="133"/>
        <v>46142</v>
      </c>
      <c r="J194" s="1026">
        <f t="shared" si="134"/>
        <v>46143</v>
      </c>
      <c r="K194" s="1026">
        <f t="shared" si="135"/>
        <v>46147</v>
      </c>
      <c r="L194" s="36"/>
      <c r="M194" s="1882"/>
      <c r="N194" s="1882"/>
    </row>
    <row r="195" spans="1:14" s="171" customFormat="1" ht="20.100000000000001" hidden="1" customHeight="1">
      <c r="A195" s="1231"/>
      <c r="B195" s="2161" t="s">
        <v>6879</v>
      </c>
      <c r="C195" s="997" t="s">
        <v>7098</v>
      </c>
      <c r="D195" s="1880" t="s">
        <v>7099</v>
      </c>
      <c r="E195" s="1026">
        <v>46115</v>
      </c>
      <c r="F195" s="1026">
        <f t="shared" si="130"/>
        <v>46140</v>
      </c>
      <c r="G195" s="1181">
        <f t="shared" si="131"/>
        <v>46142</v>
      </c>
      <c r="H195" s="1026">
        <f t="shared" si="132"/>
        <v>46144</v>
      </c>
      <c r="I195" s="1026">
        <f t="shared" si="133"/>
        <v>46147</v>
      </c>
      <c r="J195" s="1026">
        <f t="shared" si="134"/>
        <v>46148</v>
      </c>
      <c r="K195" s="1026">
        <f t="shared" si="135"/>
        <v>46152</v>
      </c>
      <c r="L195" s="36"/>
      <c r="M195" s="1882"/>
      <c r="N195" s="1882"/>
    </row>
    <row r="196" spans="1:14" s="171" customFormat="1" ht="20.100000000000001" hidden="1" customHeight="1" thickTop="1">
      <c r="A196" s="1231"/>
      <c r="B196" s="2161" t="s">
        <v>6881</v>
      </c>
      <c r="C196" s="1400" t="s">
        <v>7100</v>
      </c>
      <c r="D196" s="1880" t="s">
        <v>7101</v>
      </c>
      <c r="E196" s="1026">
        <v>46123</v>
      </c>
      <c r="F196" s="1026">
        <f t="shared" si="130"/>
        <v>46148</v>
      </c>
      <c r="G196" s="1181">
        <f t="shared" si="131"/>
        <v>46150</v>
      </c>
      <c r="H196" s="1026">
        <f t="shared" si="132"/>
        <v>46152</v>
      </c>
      <c r="I196" s="1026">
        <f t="shared" si="133"/>
        <v>46155</v>
      </c>
      <c r="J196" s="1026">
        <f t="shared" si="134"/>
        <v>46156</v>
      </c>
      <c r="K196" s="1026">
        <f t="shared" si="135"/>
        <v>46160</v>
      </c>
      <c r="L196" s="36"/>
      <c r="M196" s="1882"/>
      <c r="N196" s="1882"/>
    </row>
    <row r="197" spans="1:14" s="171" customFormat="1" ht="20.100000000000001" hidden="1" customHeight="1">
      <c r="A197" s="1231"/>
      <c r="B197" s="2161" t="s">
        <v>7102</v>
      </c>
      <c r="C197" s="1121" t="s">
        <v>1573</v>
      </c>
      <c r="D197" s="1880" t="s">
        <v>7103</v>
      </c>
      <c r="E197" s="4004">
        <v>46128</v>
      </c>
      <c r="F197" s="1275"/>
      <c r="G197" s="1276"/>
      <c r="H197" s="1275"/>
      <c r="I197" s="1275"/>
      <c r="J197" s="1275"/>
      <c r="K197" s="1275"/>
      <c r="L197" s="36"/>
      <c r="M197" s="1882"/>
      <c r="N197" s="1882"/>
    </row>
    <row r="198" spans="1:14" s="171" customFormat="1" ht="20.100000000000001" hidden="1" customHeight="1">
      <c r="A198" s="1231"/>
      <c r="B198" s="2161" t="s">
        <v>7104</v>
      </c>
      <c r="C198" s="997" t="s">
        <v>7070</v>
      </c>
      <c r="D198" s="1880" t="s">
        <v>7105</v>
      </c>
      <c r="E198" s="1026">
        <v>46136</v>
      </c>
      <c r="F198" s="1026">
        <f t="shared" ref="F198:F199" si="136">E198+25</f>
        <v>46161</v>
      </c>
      <c r="G198" s="1181">
        <f t="shared" ref="G198:G199" si="137">E198+27</f>
        <v>46163</v>
      </c>
      <c r="H198" s="1026">
        <f t="shared" ref="H198:H199" si="138">E198+29</f>
        <v>46165</v>
      </c>
      <c r="I198" s="1026">
        <f t="shared" ref="I198:I199" si="139">E198+32</f>
        <v>46168</v>
      </c>
      <c r="J198" s="1026">
        <f t="shared" ref="J198:J199" si="140">E198+33</f>
        <v>46169</v>
      </c>
      <c r="K198" s="1026">
        <f t="shared" ref="K198:K199" si="141">E198+37</f>
        <v>46173</v>
      </c>
      <c r="L198" s="36"/>
      <c r="M198" s="1882"/>
      <c r="N198" s="1882"/>
    </row>
    <row r="199" spans="1:14" s="171" customFormat="1" ht="20.100000000000001" hidden="1" customHeight="1">
      <c r="A199" s="1231"/>
      <c r="B199" s="2161" t="s">
        <v>7106</v>
      </c>
      <c r="C199" s="997" t="s">
        <v>7107</v>
      </c>
      <c r="D199" s="1880" t="s">
        <v>7108</v>
      </c>
      <c r="E199" s="1026">
        <v>46144</v>
      </c>
      <c r="F199" s="1026">
        <f t="shared" si="136"/>
        <v>46169</v>
      </c>
      <c r="G199" s="1181">
        <f t="shared" si="137"/>
        <v>46171</v>
      </c>
      <c r="H199" s="1026">
        <f t="shared" si="138"/>
        <v>46173</v>
      </c>
      <c r="I199" s="1026">
        <f t="shared" si="139"/>
        <v>46176</v>
      </c>
      <c r="J199" s="1026">
        <f t="shared" si="140"/>
        <v>46177</v>
      </c>
      <c r="K199" s="1026">
        <f t="shared" si="141"/>
        <v>46181</v>
      </c>
      <c r="L199" s="36"/>
      <c r="M199" s="1882"/>
      <c r="N199" s="1882"/>
    </row>
    <row r="200" spans="1:14" s="171" customFormat="1" ht="20.100000000000001" hidden="1" customHeight="1">
      <c r="A200" s="1231"/>
      <c r="B200" s="2161" t="s">
        <v>7109</v>
      </c>
      <c r="C200" s="997" t="s">
        <v>6744</v>
      </c>
      <c r="D200" s="1880" t="s">
        <v>7110</v>
      </c>
      <c r="E200" s="1026">
        <v>46153</v>
      </c>
      <c r="F200" s="1026">
        <f t="shared" ref="F200" si="142">E200+25</f>
        <v>46178</v>
      </c>
      <c r="G200" s="1181">
        <f t="shared" ref="G200" si="143">E200+27</f>
        <v>46180</v>
      </c>
      <c r="H200" s="1026">
        <f t="shared" ref="H200" si="144">E200+29</f>
        <v>46182</v>
      </c>
      <c r="I200" s="1026">
        <f t="shared" ref="I200" si="145">E200+32</f>
        <v>46185</v>
      </c>
      <c r="J200" s="1026">
        <f t="shared" ref="J200" si="146">E200+33</f>
        <v>46186</v>
      </c>
      <c r="K200" s="1026">
        <f t="shared" ref="K200" si="147">E200+37</f>
        <v>46190</v>
      </c>
      <c r="L200" s="36"/>
      <c r="M200" s="1882"/>
      <c r="N200" s="1882"/>
    </row>
    <row r="201" spans="1:14" s="171" customFormat="1" ht="20.100000000000001" customHeight="1">
      <c r="A201" s="1231"/>
      <c r="L201" s="36"/>
      <c r="M201" s="1882"/>
      <c r="N201" s="1882"/>
    </row>
    <row r="202" spans="1:14" s="171" customFormat="1" ht="20.100000000000001" customHeight="1">
      <c r="A202" s="1231" t="s">
        <v>7111</v>
      </c>
      <c r="C202" s="478" t="s">
        <v>434</v>
      </c>
      <c r="D202" s="832"/>
      <c r="E202" s="858" t="s">
        <v>100</v>
      </c>
      <c r="F202" s="296" t="s">
        <v>1231</v>
      </c>
      <c r="G202" s="296" t="s">
        <v>1050</v>
      </c>
      <c r="H202" s="296" t="s">
        <v>982</v>
      </c>
      <c r="I202" s="296" t="s">
        <v>943</v>
      </c>
      <c r="J202" s="296" t="s">
        <v>429</v>
      </c>
      <c r="K202" s="296" t="s">
        <v>1168</v>
      </c>
      <c r="L202" s="36"/>
      <c r="M202" s="1882"/>
      <c r="N202" s="1882"/>
    </row>
    <row r="203" spans="1:14" s="171" customFormat="1" ht="20.100000000000001" customHeight="1" thickBot="1">
      <c r="A203" s="1231"/>
      <c r="C203" s="479"/>
      <c r="D203" s="861"/>
      <c r="E203" s="480"/>
      <c r="F203" s="481" t="s">
        <v>3162</v>
      </c>
      <c r="G203" s="481" t="s">
        <v>4507</v>
      </c>
      <c r="H203" s="481" t="s">
        <v>3967</v>
      </c>
      <c r="I203" s="481" t="s">
        <v>3458</v>
      </c>
      <c r="J203" s="481" t="s">
        <v>1934</v>
      </c>
      <c r="K203" s="481" t="s">
        <v>3596</v>
      </c>
      <c r="L203" s="36"/>
      <c r="M203" s="1882"/>
      <c r="N203" s="1882"/>
    </row>
    <row r="204" spans="1:14" s="171" customFormat="1" ht="20.100000000000001" hidden="1" customHeight="1" thickTop="1">
      <c r="A204" s="1231"/>
      <c r="B204" s="2161" t="s">
        <v>7112</v>
      </c>
      <c r="C204" s="997" t="s">
        <v>7079</v>
      </c>
      <c r="D204" s="1880" t="s">
        <v>7113</v>
      </c>
      <c r="E204" s="1026">
        <v>46159</v>
      </c>
      <c r="F204" s="1026">
        <f t="shared" ref="F204:F217" si="148">E204+25</f>
        <v>46184</v>
      </c>
      <c r="G204" s="1181">
        <f t="shared" ref="G204:G217" si="149">E204+27</f>
        <v>46186</v>
      </c>
      <c r="H204" s="1026">
        <f t="shared" ref="H204:H217" si="150">E204+29</f>
        <v>46188</v>
      </c>
      <c r="I204" s="1026">
        <f t="shared" ref="I204:I217" si="151">E204+32</f>
        <v>46191</v>
      </c>
      <c r="J204" s="1026">
        <f t="shared" ref="J204:J217" si="152">E204+33</f>
        <v>46192</v>
      </c>
      <c r="K204" s="1026">
        <f t="shared" ref="K204:K217" si="153">E204+37</f>
        <v>46196</v>
      </c>
      <c r="L204" s="36"/>
      <c r="M204" s="1882"/>
      <c r="N204" s="1882"/>
    </row>
    <row r="205" spans="1:14" s="171" customFormat="1" ht="20.100000000000001" hidden="1" customHeight="1">
      <c r="A205" s="1231"/>
      <c r="B205" s="2161" t="s">
        <v>7114</v>
      </c>
      <c r="C205" s="997" t="s">
        <v>7115</v>
      </c>
      <c r="D205" s="1880" t="s">
        <v>7116</v>
      </c>
      <c r="E205" s="1026">
        <v>46165</v>
      </c>
      <c r="F205" s="1026">
        <f t="shared" si="148"/>
        <v>46190</v>
      </c>
      <c r="G205" s="1181">
        <f t="shared" si="149"/>
        <v>46192</v>
      </c>
      <c r="H205" s="1026">
        <f t="shared" si="150"/>
        <v>46194</v>
      </c>
      <c r="I205" s="1026">
        <f t="shared" si="151"/>
        <v>46197</v>
      </c>
      <c r="J205" s="1026">
        <f t="shared" si="152"/>
        <v>46198</v>
      </c>
      <c r="K205" s="1026">
        <f t="shared" si="153"/>
        <v>46202</v>
      </c>
      <c r="L205" s="36"/>
      <c r="M205" s="1882"/>
      <c r="N205" s="1882"/>
    </row>
    <row r="206" spans="1:14" s="171" customFormat="1" ht="20.100000000000001" hidden="1" customHeight="1">
      <c r="A206" s="1231"/>
      <c r="B206" s="2161" t="s">
        <v>7117</v>
      </c>
      <c r="C206" s="997" t="s">
        <v>7085</v>
      </c>
      <c r="D206" s="1880" t="s">
        <v>7118</v>
      </c>
      <c r="E206" s="1026">
        <v>46173</v>
      </c>
      <c r="F206" s="1026">
        <f t="shared" si="148"/>
        <v>46198</v>
      </c>
      <c r="G206" s="1181">
        <f t="shared" si="149"/>
        <v>46200</v>
      </c>
      <c r="H206" s="1026">
        <f t="shared" si="150"/>
        <v>46202</v>
      </c>
      <c r="I206" s="1026">
        <f t="shared" si="151"/>
        <v>46205</v>
      </c>
      <c r="J206" s="1026">
        <f t="shared" si="152"/>
        <v>46206</v>
      </c>
      <c r="K206" s="1026">
        <f t="shared" si="153"/>
        <v>46210</v>
      </c>
      <c r="L206" s="36"/>
      <c r="M206" s="1882"/>
      <c r="N206" s="1882"/>
    </row>
    <row r="207" spans="1:14" s="171" customFormat="1" ht="20.100000000000001" hidden="1" customHeight="1">
      <c r="A207" s="1231"/>
      <c r="B207" s="2161" t="s">
        <v>7119</v>
      </c>
      <c r="C207" s="997" t="s">
        <v>6779</v>
      </c>
      <c r="D207" s="1880" t="s">
        <v>7120</v>
      </c>
      <c r="E207" s="1026">
        <v>46181</v>
      </c>
      <c r="F207" s="1026">
        <f t="shared" si="148"/>
        <v>46206</v>
      </c>
      <c r="G207" s="1181">
        <f t="shared" si="149"/>
        <v>46208</v>
      </c>
      <c r="H207" s="1026">
        <f t="shared" si="150"/>
        <v>46210</v>
      </c>
      <c r="I207" s="1026">
        <f t="shared" si="151"/>
        <v>46213</v>
      </c>
      <c r="J207" s="1026">
        <f t="shared" si="152"/>
        <v>46214</v>
      </c>
      <c r="K207" s="1026">
        <f t="shared" si="153"/>
        <v>46218</v>
      </c>
      <c r="L207" s="36"/>
      <c r="M207" s="1882"/>
      <c r="N207" s="1882"/>
    </row>
    <row r="208" spans="1:14" s="171" customFormat="1" ht="20.100000000000001" hidden="1" customHeight="1" thickTop="1">
      <c r="A208" s="1231"/>
      <c r="B208" s="2161" t="s">
        <v>7121</v>
      </c>
      <c r="C208" s="997" t="s">
        <v>6837</v>
      </c>
      <c r="D208" s="1880" t="s">
        <v>7122</v>
      </c>
      <c r="E208" s="1026">
        <v>46190</v>
      </c>
      <c r="F208" s="1026">
        <f t="shared" si="148"/>
        <v>46215</v>
      </c>
      <c r="G208" s="1181">
        <f t="shared" si="149"/>
        <v>46217</v>
      </c>
      <c r="H208" s="1026">
        <f t="shared" si="150"/>
        <v>46219</v>
      </c>
      <c r="I208" s="1026">
        <f t="shared" si="151"/>
        <v>46222</v>
      </c>
      <c r="J208" s="1026">
        <f t="shared" si="152"/>
        <v>46223</v>
      </c>
      <c r="K208" s="1026">
        <f t="shared" si="153"/>
        <v>46227</v>
      </c>
      <c r="L208" s="36"/>
      <c r="M208" s="1882"/>
      <c r="N208" s="1882"/>
    </row>
    <row r="209" spans="1:14" s="171" customFormat="1" ht="20.100000000000001" hidden="1" customHeight="1">
      <c r="A209" s="1231"/>
      <c r="B209" s="2161" t="s">
        <v>7123</v>
      </c>
      <c r="C209" s="997" t="s">
        <v>6882</v>
      </c>
      <c r="D209" s="1880" t="s">
        <v>7124</v>
      </c>
      <c r="E209" s="1026">
        <v>46196</v>
      </c>
      <c r="F209" s="1026">
        <f t="shared" si="148"/>
        <v>46221</v>
      </c>
      <c r="G209" s="1181">
        <f t="shared" si="149"/>
        <v>46223</v>
      </c>
      <c r="H209" s="1026">
        <f t="shared" si="150"/>
        <v>46225</v>
      </c>
      <c r="I209" s="1026">
        <f t="shared" si="151"/>
        <v>46228</v>
      </c>
      <c r="J209" s="1026">
        <f t="shared" si="152"/>
        <v>46229</v>
      </c>
      <c r="K209" s="1026">
        <f t="shared" si="153"/>
        <v>46233</v>
      </c>
      <c r="L209" s="36"/>
      <c r="M209" s="1882"/>
      <c r="N209" s="1882"/>
    </row>
    <row r="210" spans="1:14" s="171" customFormat="1" ht="20.100000000000001" hidden="1" customHeight="1">
      <c r="A210" s="810"/>
      <c r="B210" s="2161" t="s">
        <v>7022</v>
      </c>
      <c r="C210" s="997" t="s">
        <v>7125</v>
      </c>
      <c r="D210" s="1880" t="s">
        <v>7126</v>
      </c>
      <c r="E210" s="1026">
        <v>46202</v>
      </c>
      <c r="F210" s="1026">
        <f t="shared" si="148"/>
        <v>46227</v>
      </c>
      <c r="G210" s="1181">
        <f t="shared" si="149"/>
        <v>46229</v>
      </c>
      <c r="H210" s="1026">
        <f t="shared" si="150"/>
        <v>46231</v>
      </c>
      <c r="I210" s="1026">
        <f t="shared" si="151"/>
        <v>46234</v>
      </c>
      <c r="J210" s="1026">
        <f t="shared" si="152"/>
        <v>46235</v>
      </c>
      <c r="K210" s="1026">
        <f t="shared" si="153"/>
        <v>46239</v>
      </c>
      <c r="L210" s="36"/>
      <c r="M210" s="1032"/>
      <c r="N210" s="1028"/>
    </row>
    <row r="211" spans="1:14" s="171" customFormat="1" ht="20.100000000000001" hidden="1" customHeight="1">
      <c r="A211" s="810"/>
      <c r="B211" s="2161" t="s">
        <v>7024</v>
      </c>
      <c r="C211" s="997" t="s">
        <v>3127</v>
      </c>
      <c r="D211" s="1880" t="s">
        <v>7127</v>
      </c>
      <c r="E211" s="1026">
        <v>46209</v>
      </c>
      <c r="F211" s="1026">
        <f t="shared" si="148"/>
        <v>46234</v>
      </c>
      <c r="G211" s="1181">
        <f t="shared" si="149"/>
        <v>46236</v>
      </c>
      <c r="H211" s="1026">
        <f t="shared" si="150"/>
        <v>46238</v>
      </c>
      <c r="I211" s="1026">
        <f t="shared" si="151"/>
        <v>46241</v>
      </c>
      <c r="J211" s="1026">
        <f t="shared" si="152"/>
        <v>46242</v>
      </c>
      <c r="K211" s="1026">
        <f t="shared" si="153"/>
        <v>46246</v>
      </c>
      <c r="L211" s="36"/>
      <c r="M211" s="179"/>
      <c r="N211" s="995"/>
    </row>
    <row r="212" spans="1:14" s="171" customFormat="1" ht="20.100000000000001" customHeight="1" thickTop="1">
      <c r="A212" s="471"/>
      <c r="B212" s="2161" t="s">
        <v>7026</v>
      </c>
      <c r="C212" s="997" t="s">
        <v>7098</v>
      </c>
      <c r="D212" s="1880" t="s">
        <v>7128</v>
      </c>
      <c r="E212" s="1026">
        <v>46219</v>
      </c>
      <c r="F212" s="1026">
        <f t="shared" si="148"/>
        <v>46244</v>
      </c>
      <c r="G212" s="1181">
        <f t="shared" si="149"/>
        <v>46246</v>
      </c>
      <c r="H212" s="1026">
        <f t="shared" si="150"/>
        <v>46248</v>
      </c>
      <c r="I212" s="1026">
        <f t="shared" si="151"/>
        <v>46251</v>
      </c>
      <c r="J212" s="1026">
        <f t="shared" si="152"/>
        <v>46252</v>
      </c>
      <c r="K212" s="1026">
        <f t="shared" si="153"/>
        <v>46256</v>
      </c>
      <c r="L212" s="179"/>
      <c r="M212" s="121"/>
      <c r="N212" s="926"/>
    </row>
    <row r="213" spans="1:14" s="171" customFormat="1" ht="20.100000000000001" customHeight="1">
      <c r="A213" s="471"/>
      <c r="B213" s="2161" t="s">
        <v>7028</v>
      </c>
      <c r="C213" s="997" t="s">
        <v>7129</v>
      </c>
      <c r="D213" s="1880" t="s">
        <v>7130</v>
      </c>
      <c r="E213" s="1026">
        <v>46227</v>
      </c>
      <c r="F213" s="1026">
        <f t="shared" si="148"/>
        <v>46252</v>
      </c>
      <c r="G213" s="1181">
        <f t="shared" si="149"/>
        <v>46254</v>
      </c>
      <c r="H213" s="1026">
        <f t="shared" si="150"/>
        <v>46256</v>
      </c>
      <c r="I213" s="1026">
        <f t="shared" si="151"/>
        <v>46259</v>
      </c>
      <c r="J213" s="1026">
        <f t="shared" si="152"/>
        <v>46260</v>
      </c>
      <c r="K213" s="1026">
        <f t="shared" si="153"/>
        <v>46264</v>
      </c>
      <c r="L213" s="179"/>
      <c r="M213" s="121"/>
      <c r="N213" s="926"/>
    </row>
    <row r="214" spans="1:14" s="171" customFormat="1" ht="20.100000000000001" customHeight="1">
      <c r="A214" s="471"/>
      <c r="B214" s="2161" t="s">
        <v>7030</v>
      </c>
      <c r="C214" s="1121" t="s">
        <v>1573</v>
      </c>
      <c r="D214" s="1880" t="s">
        <v>7131</v>
      </c>
      <c r="E214" s="1026">
        <v>46226</v>
      </c>
      <c r="F214" s="1275"/>
      <c r="G214" s="1276"/>
      <c r="H214" s="1275"/>
      <c r="I214" s="1275"/>
      <c r="J214" s="1275"/>
      <c r="K214" s="1275"/>
      <c r="L214" s="179"/>
      <c r="M214" s="121"/>
      <c r="N214" s="926"/>
    </row>
    <row r="215" spans="1:14" s="171" customFormat="1" ht="20.100000000000001" customHeight="1">
      <c r="A215" s="471"/>
      <c r="B215" s="2161" t="s">
        <v>6700</v>
      </c>
      <c r="C215" s="997" t="s">
        <v>7070</v>
      </c>
      <c r="D215" s="1880" t="s">
        <v>7132</v>
      </c>
      <c r="E215" s="1026">
        <v>46240</v>
      </c>
      <c r="F215" s="1026">
        <f t="shared" si="148"/>
        <v>46265</v>
      </c>
      <c r="G215" s="1181">
        <f t="shared" si="149"/>
        <v>46267</v>
      </c>
      <c r="H215" s="1026">
        <f t="shared" si="150"/>
        <v>46269</v>
      </c>
      <c r="I215" s="1026">
        <f t="shared" si="151"/>
        <v>46272</v>
      </c>
      <c r="J215" s="1026">
        <f t="shared" si="152"/>
        <v>46273</v>
      </c>
      <c r="K215" s="1026">
        <f t="shared" si="153"/>
        <v>46277</v>
      </c>
      <c r="L215" s="179"/>
      <c r="M215" s="121"/>
      <c r="N215" s="926"/>
    </row>
    <row r="216" spans="1:14" s="171" customFormat="1" ht="20.100000000000001" customHeight="1">
      <c r="A216" s="471"/>
      <c r="B216" s="2161" t="s">
        <v>6703</v>
      </c>
      <c r="C216" s="997" t="s">
        <v>3091</v>
      </c>
      <c r="D216" s="1880" t="s">
        <v>7133</v>
      </c>
      <c r="E216" s="1026">
        <v>46246</v>
      </c>
      <c r="F216" s="1026">
        <f t="shared" si="148"/>
        <v>46271</v>
      </c>
      <c r="G216" s="1181">
        <f t="shared" si="149"/>
        <v>46273</v>
      </c>
      <c r="H216" s="1026">
        <f t="shared" si="150"/>
        <v>46275</v>
      </c>
      <c r="I216" s="1026">
        <f t="shared" si="151"/>
        <v>46278</v>
      </c>
      <c r="J216" s="1026">
        <f t="shared" si="152"/>
        <v>46279</v>
      </c>
      <c r="K216" s="1026">
        <f t="shared" si="153"/>
        <v>46283</v>
      </c>
      <c r="L216" s="179"/>
      <c r="M216" s="121"/>
      <c r="N216" s="926"/>
    </row>
    <row r="217" spans="1:14" s="171" customFormat="1" ht="20.100000000000001" customHeight="1">
      <c r="A217" s="471"/>
      <c r="B217" s="2161" t="s">
        <v>6707</v>
      </c>
      <c r="C217" s="997" t="s">
        <v>6744</v>
      </c>
      <c r="D217" s="1880" t="s">
        <v>7134</v>
      </c>
      <c r="E217" s="1026">
        <v>46248</v>
      </c>
      <c r="F217" s="1026">
        <f t="shared" si="148"/>
        <v>46273</v>
      </c>
      <c r="G217" s="1181">
        <f t="shared" si="149"/>
        <v>46275</v>
      </c>
      <c r="H217" s="1026">
        <f t="shared" si="150"/>
        <v>46277</v>
      </c>
      <c r="I217" s="1026">
        <f t="shared" si="151"/>
        <v>46280</v>
      </c>
      <c r="J217" s="1026">
        <f t="shared" si="152"/>
        <v>46281</v>
      </c>
      <c r="K217" s="1026">
        <f t="shared" si="153"/>
        <v>46285</v>
      </c>
      <c r="L217" s="179"/>
      <c r="M217" s="121"/>
      <c r="N217" s="926"/>
    </row>
    <row r="218" spans="1:14" s="171" customFormat="1" ht="20.100000000000001" customHeight="1">
      <c r="A218" s="471"/>
      <c r="B218" s="2161" t="s">
        <v>6711</v>
      </c>
      <c r="C218" s="1400" t="s">
        <v>7079</v>
      </c>
      <c r="D218" s="1880" t="s">
        <v>7135</v>
      </c>
      <c r="E218" s="1026">
        <v>46254</v>
      </c>
      <c r="F218" s="1026">
        <f t="shared" ref="F218:F226" si="154">E218+25</f>
        <v>46279</v>
      </c>
      <c r="G218" s="1181">
        <f t="shared" ref="G218:G226" si="155">E218+27</f>
        <v>46281</v>
      </c>
      <c r="H218" s="1026">
        <f t="shared" ref="H218:H226" si="156">E218+29</f>
        <v>46283</v>
      </c>
      <c r="I218" s="1026">
        <f t="shared" ref="I218:I226" si="157">E218+32</f>
        <v>46286</v>
      </c>
      <c r="J218" s="1026">
        <f t="shared" ref="J218:J226" si="158">E218+33</f>
        <v>46287</v>
      </c>
      <c r="K218" s="1026">
        <f t="shared" ref="K218:K226" si="159">E218+37</f>
        <v>46291</v>
      </c>
      <c r="L218" s="179"/>
      <c r="M218" s="121"/>
      <c r="N218" s="926"/>
    </row>
    <row r="219" spans="1:14" s="171" customFormat="1" ht="20.100000000000001" customHeight="1">
      <c r="A219" s="471"/>
      <c r="B219" s="2161" t="s">
        <v>6714</v>
      </c>
      <c r="C219" s="997" t="s">
        <v>7136</v>
      </c>
      <c r="D219" s="1880" t="s">
        <v>7137</v>
      </c>
      <c r="E219" s="1026">
        <v>46261</v>
      </c>
      <c r="F219" s="1026">
        <f t="shared" si="154"/>
        <v>46286</v>
      </c>
      <c r="G219" s="1181">
        <f t="shared" si="155"/>
        <v>46288</v>
      </c>
      <c r="H219" s="1026">
        <f t="shared" si="156"/>
        <v>46290</v>
      </c>
      <c r="I219" s="1026">
        <f t="shared" si="157"/>
        <v>46293</v>
      </c>
      <c r="J219" s="1026">
        <f t="shared" si="158"/>
        <v>46294</v>
      </c>
      <c r="K219" s="1026">
        <f t="shared" si="159"/>
        <v>46298</v>
      </c>
      <c r="L219" s="179"/>
      <c r="M219" s="121"/>
      <c r="N219" s="926"/>
    </row>
    <row r="220" spans="1:14" s="171" customFormat="1" ht="20.100000000000001" customHeight="1">
      <c r="A220" s="471"/>
      <c r="B220" s="2161" t="s">
        <v>6717</v>
      </c>
      <c r="C220" s="997" t="s">
        <v>7085</v>
      </c>
      <c r="D220" s="1880" t="s">
        <v>7138</v>
      </c>
      <c r="E220" s="1026">
        <v>46268</v>
      </c>
      <c r="F220" s="1026">
        <f t="shared" si="154"/>
        <v>46293</v>
      </c>
      <c r="G220" s="1181">
        <f t="shared" si="155"/>
        <v>46295</v>
      </c>
      <c r="H220" s="1026">
        <f t="shared" si="156"/>
        <v>46297</v>
      </c>
      <c r="I220" s="1026">
        <f t="shared" si="157"/>
        <v>46300</v>
      </c>
      <c r="J220" s="1026">
        <f t="shared" si="158"/>
        <v>46301</v>
      </c>
      <c r="K220" s="1026">
        <f t="shared" si="159"/>
        <v>46305</v>
      </c>
      <c r="L220" s="179"/>
      <c r="M220" s="121"/>
      <c r="N220" s="926"/>
    </row>
    <row r="221" spans="1:14" s="171" customFormat="1" ht="20.100000000000001" customHeight="1">
      <c r="A221" s="471"/>
      <c r="B221" s="2161" t="s">
        <v>6721</v>
      </c>
      <c r="C221" s="997" t="s">
        <v>6779</v>
      </c>
      <c r="D221" s="1880" t="s">
        <v>7139</v>
      </c>
      <c r="E221" s="1026">
        <v>46275</v>
      </c>
      <c r="F221" s="1026">
        <f t="shared" si="154"/>
        <v>46300</v>
      </c>
      <c r="G221" s="1181">
        <f t="shared" si="155"/>
        <v>46302</v>
      </c>
      <c r="H221" s="1026">
        <f t="shared" si="156"/>
        <v>46304</v>
      </c>
      <c r="I221" s="1026">
        <f t="shared" si="157"/>
        <v>46307</v>
      </c>
      <c r="J221" s="1026">
        <f t="shared" si="158"/>
        <v>46308</v>
      </c>
      <c r="K221" s="1026">
        <f t="shared" si="159"/>
        <v>46312</v>
      </c>
      <c r="L221" s="179"/>
      <c r="M221" s="121"/>
      <c r="N221" s="926"/>
    </row>
    <row r="222" spans="1:14" s="171" customFormat="1" ht="20.100000000000001" customHeight="1">
      <c r="A222" s="471"/>
      <c r="B222" s="2161" t="s">
        <v>6725</v>
      </c>
      <c r="C222" s="997" t="s">
        <v>6837</v>
      </c>
      <c r="D222" s="1880" t="s">
        <v>7140</v>
      </c>
      <c r="E222" s="1026">
        <v>46282</v>
      </c>
      <c r="F222" s="1026">
        <f t="shared" si="154"/>
        <v>46307</v>
      </c>
      <c r="G222" s="1181">
        <f t="shared" si="155"/>
        <v>46309</v>
      </c>
      <c r="H222" s="1026">
        <f t="shared" si="156"/>
        <v>46311</v>
      </c>
      <c r="I222" s="1026">
        <f t="shared" si="157"/>
        <v>46314</v>
      </c>
      <c r="J222" s="1026">
        <f t="shared" si="158"/>
        <v>46315</v>
      </c>
      <c r="K222" s="1026">
        <f t="shared" si="159"/>
        <v>46319</v>
      </c>
      <c r="L222" s="179"/>
      <c r="M222" s="121"/>
      <c r="N222" s="926"/>
    </row>
    <row r="223" spans="1:14" s="171" customFormat="1" ht="20.100000000000001" customHeight="1">
      <c r="A223" s="471"/>
      <c r="B223" s="2161" t="s">
        <v>6728</v>
      </c>
      <c r="C223" s="997" t="s">
        <v>6882</v>
      </c>
      <c r="D223" s="1880" t="s">
        <v>7141</v>
      </c>
      <c r="E223" s="1026">
        <v>46289</v>
      </c>
      <c r="F223" s="1026">
        <f t="shared" si="154"/>
        <v>46314</v>
      </c>
      <c r="G223" s="1181">
        <f t="shared" si="155"/>
        <v>46316</v>
      </c>
      <c r="H223" s="1026">
        <f t="shared" si="156"/>
        <v>46318</v>
      </c>
      <c r="I223" s="1026">
        <f t="shared" si="157"/>
        <v>46321</v>
      </c>
      <c r="J223" s="1026">
        <f t="shared" si="158"/>
        <v>46322</v>
      </c>
      <c r="K223" s="1026">
        <f t="shared" si="159"/>
        <v>46326</v>
      </c>
      <c r="L223" s="179"/>
      <c r="M223" s="121"/>
      <c r="N223" s="926"/>
    </row>
    <row r="224" spans="1:14" s="171" customFormat="1" ht="20.100000000000001" customHeight="1">
      <c r="A224" s="471"/>
      <c r="B224" s="2161" t="s">
        <v>6732</v>
      </c>
      <c r="C224" s="997" t="s">
        <v>1966</v>
      </c>
      <c r="D224" s="1880" t="s">
        <v>7142</v>
      </c>
      <c r="E224" s="1026">
        <v>46296</v>
      </c>
      <c r="F224" s="1026">
        <f t="shared" si="154"/>
        <v>46321</v>
      </c>
      <c r="G224" s="1181">
        <f t="shared" si="155"/>
        <v>46323</v>
      </c>
      <c r="H224" s="1026">
        <f t="shared" si="156"/>
        <v>46325</v>
      </c>
      <c r="I224" s="1026">
        <f t="shared" si="157"/>
        <v>46328</v>
      </c>
      <c r="J224" s="1026">
        <f t="shared" si="158"/>
        <v>46329</v>
      </c>
      <c r="K224" s="1026">
        <f t="shared" si="159"/>
        <v>46333</v>
      </c>
      <c r="L224" s="179"/>
      <c r="M224" s="121"/>
      <c r="N224" s="926"/>
    </row>
    <row r="225" spans="1:14" s="171" customFormat="1" ht="20.100000000000001" customHeight="1">
      <c r="A225" s="471"/>
      <c r="B225" s="2161" t="s">
        <v>6736</v>
      </c>
      <c r="C225" s="997" t="s">
        <v>1966</v>
      </c>
      <c r="D225" s="1880" t="s">
        <v>7143</v>
      </c>
      <c r="E225" s="1026">
        <v>46303</v>
      </c>
      <c r="F225" s="1026">
        <f t="shared" si="154"/>
        <v>46328</v>
      </c>
      <c r="G225" s="1181">
        <f t="shared" si="155"/>
        <v>46330</v>
      </c>
      <c r="H225" s="1026">
        <f t="shared" si="156"/>
        <v>46332</v>
      </c>
      <c r="I225" s="1026">
        <f t="shared" si="157"/>
        <v>46335</v>
      </c>
      <c r="J225" s="1026">
        <f t="shared" si="158"/>
        <v>46336</v>
      </c>
      <c r="K225" s="1026">
        <f t="shared" si="159"/>
        <v>46340</v>
      </c>
      <c r="L225" s="179"/>
      <c r="M225" s="121"/>
      <c r="N225" s="926"/>
    </row>
    <row r="226" spans="1:14" s="171" customFormat="1" ht="20.100000000000001" customHeight="1">
      <c r="A226" s="471"/>
      <c r="B226" s="2161" t="s">
        <v>6740</v>
      </c>
      <c r="C226" s="997" t="s">
        <v>1966</v>
      </c>
      <c r="D226" s="1880" t="s">
        <v>7144</v>
      </c>
      <c r="E226" s="1026">
        <v>46310</v>
      </c>
      <c r="F226" s="1026">
        <f t="shared" si="154"/>
        <v>46335</v>
      </c>
      <c r="G226" s="1181">
        <f t="shared" si="155"/>
        <v>46337</v>
      </c>
      <c r="H226" s="1026">
        <f t="shared" si="156"/>
        <v>46339</v>
      </c>
      <c r="I226" s="1026">
        <f t="shared" si="157"/>
        <v>46342</v>
      </c>
      <c r="J226" s="1026">
        <f t="shared" si="158"/>
        <v>46343</v>
      </c>
      <c r="K226" s="1026">
        <f t="shared" si="159"/>
        <v>46347</v>
      </c>
      <c r="L226" s="179"/>
      <c r="M226" s="121"/>
      <c r="N226" s="926"/>
    </row>
    <row r="227" spans="1:14" s="171" customFormat="1" ht="20.100000000000001" customHeight="1">
      <c r="A227" s="471"/>
      <c r="B227" s="2156"/>
      <c r="C227" s="26" t="s">
        <v>112</v>
      </c>
      <c r="D227" s="179"/>
      <c r="E227" s="179"/>
      <c r="F227" s="179"/>
      <c r="G227" s="179"/>
      <c r="H227" s="179"/>
      <c r="I227" s="179"/>
      <c r="J227" s="179"/>
      <c r="K227" s="179"/>
      <c r="L227" s="179"/>
      <c r="M227" s="121"/>
      <c r="N227" s="926"/>
    </row>
    <row r="228" spans="1:14" s="171" customFormat="1" ht="20.100000000000001" customHeight="1">
      <c r="A228" s="471"/>
      <c r="B228" s="2156"/>
      <c r="C228" s="209" t="s">
        <v>0</v>
      </c>
      <c r="D228" s="69"/>
      <c r="E228" s="845" t="s">
        <v>1973</v>
      </c>
      <c r="F228" s="70"/>
      <c r="G228" s="70" t="s">
        <v>38</v>
      </c>
      <c r="H228" s="70"/>
      <c r="I228" s="69"/>
      <c r="J228" s="69"/>
      <c r="K228" s="70" t="s">
        <v>65</v>
      </c>
      <c r="L228" s="70" t="str">
        <f>'HOW TO-&gt;'!$B$136</f>
        <v>6011 2413</v>
      </c>
      <c r="M228" s="70"/>
      <c r="N228" s="60"/>
    </row>
    <row r="229" spans="1:14" s="171" customFormat="1" ht="20.100000000000001" customHeight="1">
      <c r="A229" s="299"/>
      <c r="B229" s="2162"/>
      <c r="C229" s="79" t="s">
        <v>1</v>
      </c>
      <c r="D229" s="69"/>
      <c r="E229" s="252" t="s">
        <v>1974</v>
      </c>
      <c r="F229" s="70"/>
      <c r="G229" s="69" t="s">
        <v>1975</v>
      </c>
      <c r="H229" s="69"/>
      <c r="I229" s="252" t="s">
        <v>41</v>
      </c>
      <c r="J229" s="69"/>
      <c r="K229" s="69" t="s">
        <v>67</v>
      </c>
      <c r="L229" s="69"/>
      <c r="M229" s="226" t="s">
        <v>68</v>
      </c>
      <c r="N229" s="60"/>
    </row>
    <row r="230" spans="1:14" s="171" customFormat="1" ht="20.100000000000001" customHeight="1">
      <c r="A230" s="299"/>
      <c r="B230" s="2162"/>
      <c r="C230" s="79"/>
      <c r="D230" s="69"/>
      <c r="E230" s="252"/>
      <c r="F230" s="60"/>
      <c r="G230" s="69"/>
      <c r="H230" s="69"/>
      <c r="I230" s="252"/>
      <c r="J230" s="69"/>
      <c r="K230" s="69" t="str">
        <f>'HOW TO-&gt;'!$A$138</f>
        <v>PERMIT</v>
      </c>
      <c r="L230" s="69"/>
      <c r="M230" s="2204" t="str">
        <f>'HOW TO-&gt;'!$C$138</f>
        <v>SG094-SinPermit@msc.com</v>
      </c>
      <c r="N230" s="60"/>
    </row>
    <row r="231" spans="1:14" s="171" customFormat="1" ht="16.899999999999999" customHeight="1">
      <c r="A231" s="344"/>
      <c r="B231" s="2162"/>
      <c r="C231" s="77">
        <f>'HOW TO-&gt;'!$A$105</f>
        <v>0</v>
      </c>
      <c r="D231" s="77">
        <f>'HOW TO-&gt;'!$B$105</f>
        <v>0</v>
      </c>
      <c r="E231" s="64">
        <f>'HOW TO-&gt;'!$C$105</f>
        <v>0</v>
      </c>
      <c r="F231" s="60"/>
      <c r="G231" s="77" t="str">
        <f>'HOW TO-&gt;'!$A$124</f>
        <v>ROBERT CHIA</v>
      </c>
      <c r="H231" s="77" t="str">
        <f>'HOW TO-&gt;'!$B$124</f>
        <v>6011 0564</v>
      </c>
      <c r="I231" s="64" t="str">
        <f>'HOW TO-&gt;'!$C$124</f>
        <v>robert.chia@msc.com</v>
      </c>
      <c r="J231" s="60"/>
      <c r="K231" s="77" t="str">
        <f>'HOW TO-&gt;'!$A$139</f>
        <v>RAYNAR ANG</v>
      </c>
      <c r="L231" s="77" t="str">
        <f>'HOW TO-&gt;'!$B$139</f>
        <v>6011 2358</v>
      </c>
      <c r="M231" s="64" t="str">
        <f>'HOW TO-&gt;'!$C$139</f>
        <v>raynar.ang@msc.com</v>
      </c>
      <c r="N231" s="60"/>
    </row>
    <row r="232" spans="1:14" s="171" customFormat="1" ht="16.899999999999999" customHeight="1">
      <c r="B232" s="53"/>
      <c r="C232" s="77" t="str">
        <f>'HOW TO-&gt;'!$A$106</f>
        <v>NATALIE LEW</v>
      </c>
      <c r="D232" s="77" t="str">
        <f>'HOW TO-&gt;'!$B$106</f>
        <v>6011 2399</v>
      </c>
      <c r="E232" s="64" t="str">
        <f>'HOW TO-&gt;'!$C$106</f>
        <v>natalie.lew@msc.com</v>
      </c>
      <c r="F232" s="60"/>
      <c r="G232" s="77" t="str">
        <f>'HOW TO-&gt;'!$A$125</f>
        <v>S. Y. LIEW</v>
      </c>
      <c r="H232" s="77" t="str">
        <f>'HOW TO-&gt;'!$B$125</f>
        <v>6011 2348</v>
      </c>
      <c r="I232" s="64" t="str">
        <f>'HOW TO-&gt;'!$C$125</f>
        <v>seoyi.liew@msc.com</v>
      </c>
      <c r="J232" s="60"/>
      <c r="K232" s="77" t="str">
        <f>'HOW TO-&gt;'!$A$140</f>
        <v>KAI SIANG</v>
      </c>
      <c r="L232" s="77" t="str">
        <f>'HOW TO-&gt;'!$B$140</f>
        <v>6011 2356</v>
      </c>
      <c r="M232" s="64" t="str">
        <f>'HOW TO-&gt;'!$C$140</f>
        <v>kaisiang.lim@msc.com</v>
      </c>
      <c r="N232" s="60"/>
    </row>
    <row r="233" spans="1:14" s="171" customFormat="1" ht="16.899999999999999" customHeight="1">
      <c r="B233" s="53"/>
      <c r="C233" s="77" t="str">
        <f>'HOW TO-&gt;'!$A$107</f>
        <v>PHOEBE HUANG</v>
      </c>
      <c r="D233" s="77" t="str">
        <f>'HOW TO-&gt;'!$B$107</f>
        <v>6011 0562</v>
      </c>
      <c r="E233" s="64" t="str">
        <f>'HOW TO-&gt;'!$C$107</f>
        <v>phoebe.huang@msc.com</v>
      </c>
      <c r="F233" s="60"/>
      <c r="G233" s="77" t="str">
        <f>'HOW TO-&gt;'!$A$126</f>
        <v>SHARON KOH</v>
      </c>
      <c r="H233" s="77" t="str">
        <f>'HOW TO-&gt;'!$B$126</f>
        <v>6011 2349</v>
      </c>
      <c r="I233" s="64" t="str">
        <f>'HOW TO-&gt;'!$C$126</f>
        <v>sharon.koh@msc.com</v>
      </c>
      <c r="J233" s="60"/>
      <c r="K233" s="77" t="str">
        <f>'HOW TO-&gt;'!$A$141</f>
        <v>DEWI</v>
      </c>
      <c r="L233" s="77" t="str">
        <f>'HOW TO-&gt;'!$B$141</f>
        <v>6011 2354</v>
      </c>
      <c r="M233" s="64" t="str">
        <f>'HOW TO-&gt;'!$C$141</f>
        <v>dewi.ratnah@msc.com</v>
      </c>
      <c r="N233" s="60"/>
    </row>
    <row r="234" spans="1:14" s="121" customFormat="1" ht="16.899999999999999" customHeight="1">
      <c r="B234" s="30"/>
      <c r="C234" s="77" t="str">
        <f>'HOW TO-&gt;'!$A$108</f>
        <v>SHERWIN LIM</v>
      </c>
      <c r="D234" s="77" t="str">
        <f>'HOW TO-&gt;'!$B$108</f>
        <v>6011 2395</v>
      </c>
      <c r="E234" s="64" t="str">
        <f>'HOW TO-&gt;'!$C$108</f>
        <v>sherwin.lim@msc.com</v>
      </c>
      <c r="F234" s="60"/>
      <c r="G234" s="77" t="str">
        <f>'HOW TO-&gt;'!$A$127</f>
        <v>ANGELIA LAU</v>
      </c>
      <c r="H234" s="77" t="str">
        <f>'HOW TO-&gt;'!$B$127</f>
        <v>6011 2346</v>
      </c>
      <c r="I234" s="64" t="str">
        <f>'HOW TO-&gt;'!$C$127</f>
        <v>angelia.lau@msc.com</v>
      </c>
      <c r="J234" s="60"/>
      <c r="K234" s="77" t="str">
        <f>'HOW TO-&gt;'!$A$142</f>
        <v>YU TING</v>
      </c>
      <c r="L234" s="77" t="str">
        <f>'HOW TO-&gt;'!$B$142</f>
        <v>6011 2359</v>
      </c>
      <c r="M234" s="64" t="str">
        <f>'HOW TO-&gt;'!$C$142</f>
        <v>yuting.luo@msc.com</v>
      </c>
      <c r="N234" s="60"/>
    </row>
    <row r="235" spans="1:14" s="121" customFormat="1" ht="16.899999999999999" customHeight="1">
      <c r="B235" s="30"/>
      <c r="C235" s="77" t="str">
        <f>'HOW TO-&gt;'!$A$109</f>
        <v>CHOK KAR HEE</v>
      </c>
      <c r="D235" s="77" t="str">
        <f>'HOW TO-&gt;'!$B$109</f>
        <v>6011 2397</v>
      </c>
      <c r="E235" s="64" t="str">
        <f>'HOW TO-&gt;'!$C$109</f>
        <v>karhee.chok@msc.com</v>
      </c>
      <c r="F235" s="60"/>
      <c r="G235" s="77" t="str">
        <f>'HOW TO-&gt;'!$A$128</f>
        <v>NOOR AFNINDAH</v>
      </c>
      <c r="H235" s="77" t="str">
        <f>'HOW TO-&gt;'!$B$128</f>
        <v>6011 2347</v>
      </c>
      <c r="I235" s="64" t="str">
        <f>'HOW TO-&gt;'!$C$128</f>
        <v>noor.afnindah@msc.com</v>
      </c>
      <c r="J235" s="60"/>
      <c r="K235" s="77" t="str">
        <f>'HOW TO-&gt;'!$A$143</f>
        <v>SHAN SHAN</v>
      </c>
      <c r="L235" s="77" t="str">
        <f>'HOW TO-&gt;'!$B$143</f>
        <v>6011 2353</v>
      </c>
      <c r="M235" s="64" t="str">
        <f>'HOW TO-&gt;'!$C$143</f>
        <v>shanshan.chin@msc.com</v>
      </c>
      <c r="N235" s="60"/>
    </row>
    <row r="236" spans="1:14" s="69" customFormat="1" ht="16.899999999999999" customHeight="1">
      <c r="B236" s="30"/>
      <c r="C236" s="77" t="str">
        <f>'HOW TO-&gt;'!$A$110</f>
        <v>LEWIS SOH</v>
      </c>
      <c r="D236" s="77" t="str">
        <f>'HOW TO-&gt;'!$B$110</f>
        <v>6011 7905</v>
      </c>
      <c r="E236" s="64" t="str">
        <f>'HOW TO-&gt;'!$C$110</f>
        <v>lewis.soh@msc.com</v>
      </c>
      <c r="F236" s="60"/>
      <c r="G236" s="77" t="str">
        <f>'HOW TO-&gt;'!$A$129</f>
        <v>NG CHING WEI</v>
      </c>
      <c r="H236" s="77" t="str">
        <f>'HOW TO-&gt;'!$B$129</f>
        <v>6011 2404</v>
      </c>
      <c r="I236" s="64" t="str">
        <f>'HOW TO-&gt;'!$C$129</f>
        <v>chingwei.ng@msc.com</v>
      </c>
      <c r="J236" s="60"/>
      <c r="K236" s="77" t="str">
        <f>'HOW TO-&gt;'!$A$144</f>
        <v>EUNICE</v>
      </c>
      <c r="L236" s="77" t="str">
        <f>'HOW TO-&gt;'!$B$144</f>
        <v>6011 2355</v>
      </c>
      <c r="M236" s="64" t="str">
        <f>'HOW TO-&gt;'!$C$144</f>
        <v>eunice.chan@msc.com</v>
      </c>
      <c r="N236" s="60"/>
    </row>
    <row r="237" spans="1:14" s="60" customFormat="1" ht="16.899999999999999" customHeight="1">
      <c r="B237" s="29"/>
      <c r="C237" s="77" t="str">
        <f>'HOW TO-&gt;'!$A$111</f>
        <v xml:space="preserve">MELVIN TAN </v>
      </c>
      <c r="D237" s="77" t="str">
        <f>'HOW TO-&gt;'!$B$111</f>
        <v>6011 0561</v>
      </c>
      <c r="E237" s="64" t="str">
        <f>'HOW TO-&gt;'!$C$111</f>
        <v>melvin.tan@msc.com</v>
      </c>
      <c r="G237" s="77" t="str">
        <f>'HOW TO-&gt;'!$A$130</f>
        <v>ZOEY ONG</v>
      </c>
      <c r="H237" s="77" t="str">
        <f>'HOW TO-&gt;'!$B$130</f>
        <v>6011 2424</v>
      </c>
      <c r="I237" s="64" t="str">
        <f>'HOW TO-&gt;'!$C$130</f>
        <v>zoey.ong@msc.com</v>
      </c>
      <c r="K237" s="77" t="str">
        <f>'HOW TO-&gt;'!$A$145</f>
        <v>HAZEL</v>
      </c>
      <c r="L237" s="77" t="str">
        <f>'HOW TO-&gt;'!$B$145</f>
        <v>6011 2435</v>
      </c>
      <c r="M237" s="64" t="str">
        <f>'HOW TO-&gt;'!$C$145</f>
        <v>hazel.toh@msc.com</v>
      </c>
    </row>
    <row r="238" spans="1:14" s="60" customFormat="1" ht="16.899999999999999" customHeight="1">
      <c r="B238" s="29"/>
      <c r="C238" s="77" t="str">
        <f>'HOW TO-&gt;'!$A$112</f>
        <v>SUE ANN SOON</v>
      </c>
      <c r="D238" s="77" t="str">
        <f>'HOW TO-&gt;'!$B$112</f>
        <v>6011 2327</v>
      </c>
      <c r="E238" s="64" t="str">
        <f>'HOW TO-&gt;'!$C$112</f>
        <v>sueann.soon@msc.com</v>
      </c>
      <c r="G238" s="77" t="str">
        <f>'HOW TO-&gt;'!$A$131</f>
        <v>.</v>
      </c>
      <c r="H238" s="77" t="str">
        <f>'HOW TO-&gt;'!$B$131</f>
        <v>.</v>
      </c>
      <c r="I238" s="64" t="str">
        <f>'HOW TO-&gt;'!$C$131</f>
        <v>.</v>
      </c>
      <c r="K238" s="77">
        <f>'HOW TO-&gt;'!$A$146</f>
        <v>0</v>
      </c>
      <c r="L238" s="77">
        <f>'HOW TO-&gt;'!$B$146</f>
        <v>0</v>
      </c>
      <c r="M238" s="64">
        <f>'HOW TO-&gt;'!$C$146</f>
        <v>0</v>
      </c>
    </row>
    <row r="239" spans="1:14" s="60" customFormat="1" ht="16.899999999999999" customHeight="1">
      <c r="B239" s="29"/>
      <c r="C239" s="77" t="str">
        <f>'HOW TO-&gt;'!$A$113</f>
        <v>LAWRENCE ANG (CROSS-TRADE)</v>
      </c>
      <c r="D239" s="77" t="str">
        <f>'HOW TO-&gt;'!$B$113</f>
        <v>6011 2400</v>
      </c>
      <c r="E239" s="64" t="str">
        <f>'HOW TO-&gt;'!$C$113</f>
        <v>lawrence.ang@msc.com</v>
      </c>
      <c r="G239" s="77">
        <f>'HOW TO-&gt;'!$A$132</f>
        <v>0</v>
      </c>
      <c r="H239" s="77">
        <f>'HOW TO-&gt;'!$B$132</f>
        <v>0</v>
      </c>
      <c r="I239" s="64">
        <f>'HOW TO-&gt;'!$C$132</f>
        <v>0</v>
      </c>
      <c r="K239" s="77">
        <f>'HOW TO-&gt;'!$A$147</f>
        <v>0</v>
      </c>
      <c r="L239" s="77">
        <f>'HOW TO-&gt;'!$B$147</f>
        <v>0</v>
      </c>
      <c r="M239" s="64">
        <f>'HOW TO-&gt;'!$C$147</f>
        <v>0</v>
      </c>
    </row>
    <row r="240" spans="1:14" s="60" customFormat="1">
      <c r="B240" s="29"/>
      <c r="C240" s="77" t="str">
        <f>'HOW TO-&gt;'!$A$114</f>
        <v>DARIUS ONG</v>
      </c>
      <c r="D240" s="77" t="str">
        <f>'HOW TO-&gt;'!$B$114</f>
        <v>6011 2396</v>
      </c>
      <c r="E240" s="64" t="str">
        <f>'HOW TO-&gt;'!$C$114</f>
        <v>darius.ong@msc.com</v>
      </c>
      <c r="H240" s="81"/>
      <c r="I240" s="226"/>
      <c r="K240" s="77">
        <f>'HOW TO-&gt;'!$A$148</f>
        <v>0</v>
      </c>
      <c r="L240" s="77">
        <f>'HOW TO-&gt;'!$B$148</f>
        <v>0</v>
      </c>
      <c r="M240" s="64">
        <f>'HOW TO-&gt;'!$C$148</f>
        <v>0</v>
      </c>
    </row>
    <row r="241" spans="2:14" s="60" customFormat="1">
      <c r="B241" s="29"/>
      <c r="C241" s="77" t="str">
        <f>'HOW TO-&gt;'!$A$115</f>
        <v>YURIKO KHOO</v>
      </c>
      <c r="D241" s="77" t="str">
        <f>'HOW TO-&gt;'!$B$115</f>
        <v>6011 2402</v>
      </c>
      <c r="E241" s="64" t="str">
        <f>'HOW TO-&gt;'!$C$115</f>
        <v>yuriko.k@msc.com</v>
      </c>
      <c r="H241" s="81"/>
      <c r="I241" s="81"/>
      <c r="J241" s="226"/>
      <c r="K241" s="77"/>
      <c r="L241" s="77"/>
      <c r="M241" s="64"/>
    </row>
    <row r="242" spans="2:14" s="60" customFormat="1">
      <c r="B242" s="29"/>
      <c r="C242" s="77" t="str">
        <f>'HOW TO-&gt;'!$A$116</f>
        <v>VICKY ZHU</v>
      </c>
      <c r="D242" s="77" t="str">
        <f>'HOW TO-&gt;'!$B$116</f>
        <v>6011 7900</v>
      </c>
      <c r="E242" s="64" t="str">
        <f>'HOW TO-&gt;'!$C$116</f>
        <v>vicky.zhu@msc.com</v>
      </c>
    </row>
    <row r="243" spans="2:14" s="60" customFormat="1">
      <c r="B243" s="29"/>
    </row>
    <row r="244" spans="2:14" s="179" customFormat="1">
      <c r="B244" s="29"/>
      <c r="C244" s="77" t="str">
        <f>'HOW TO-&gt;'!$A$119</f>
        <v xml:space="preserve">MAIN LINE  </v>
      </c>
      <c r="D244" s="77" t="str">
        <f>'HOW TO-&gt;'!$B$119</f>
        <v>6011 2424</v>
      </c>
      <c r="E244" s="64">
        <f>'HOW TO-&gt;'!$C$119</f>
        <v>0</v>
      </c>
      <c r="F244" s="60"/>
      <c r="G244" s="60"/>
      <c r="H244" s="60"/>
      <c r="I244" s="60"/>
      <c r="J244" s="60"/>
      <c r="K244" s="60"/>
      <c r="L244" s="60"/>
      <c r="M244" s="60"/>
      <c r="N244" s="60"/>
    </row>
    <row r="245" spans="2:14">
      <c r="C245" s="77">
        <f>'HOW TO-&gt;'!$A$120</f>
        <v>0</v>
      </c>
      <c r="D245" s="77">
        <f>'HOW TO-&gt;'!$B$120</f>
        <v>0</v>
      </c>
      <c r="E245" s="64">
        <f>'HOW TO-&gt;'!$C$120</f>
        <v>0</v>
      </c>
      <c r="F245" s="60"/>
      <c r="G245" s="60"/>
      <c r="H245" s="60"/>
      <c r="I245" s="60"/>
      <c r="J245" s="60"/>
      <c r="K245" s="60"/>
      <c r="L245" s="60"/>
      <c r="M245" s="60"/>
      <c r="N245" s="60"/>
    </row>
    <row r="246" spans="2:14">
      <c r="C246"/>
      <c r="D246"/>
      <c r="E246"/>
      <c r="F246"/>
      <c r="G246"/>
      <c r="H246"/>
      <c r="I246"/>
      <c r="J246"/>
      <c r="K246"/>
    </row>
    <row r="247" spans="2:14">
      <c r="C247"/>
      <c r="D247"/>
      <c r="E247"/>
      <c r="F247"/>
      <c r="G247"/>
      <c r="H247"/>
      <c r="I247"/>
      <c r="J247"/>
      <c r="K247"/>
    </row>
    <row r="248" spans="2:14">
      <c r="C248"/>
      <c r="D248"/>
      <c r="E248"/>
      <c r="F248"/>
      <c r="G248"/>
      <c r="H248"/>
      <c r="I248"/>
      <c r="J248"/>
      <c r="K248"/>
    </row>
    <row r="249" spans="2:14">
      <c r="C249"/>
      <c r="D249"/>
      <c r="E249"/>
      <c r="F249"/>
      <c r="G249"/>
      <c r="H249"/>
      <c r="I249"/>
      <c r="J249"/>
      <c r="K249"/>
    </row>
    <row r="250" spans="2:14">
      <c r="C250"/>
      <c r="D250"/>
      <c r="E250"/>
      <c r="F250"/>
      <c r="G250"/>
      <c r="H250"/>
      <c r="I250"/>
      <c r="J250"/>
      <c r="K250"/>
    </row>
    <row r="251" spans="2:14">
      <c r="C251"/>
      <c r="D251"/>
      <c r="E251"/>
      <c r="F251"/>
      <c r="G251"/>
      <c r="H251"/>
      <c r="I251"/>
      <c r="J251"/>
      <c r="K251"/>
    </row>
    <row r="252" spans="2:14">
      <c r="C252"/>
      <c r="D252"/>
      <c r="E252"/>
      <c r="F252"/>
      <c r="G252"/>
      <c r="H252"/>
      <c r="I252"/>
      <c r="J252"/>
      <c r="K252"/>
    </row>
    <row r="253" spans="2:14">
      <c r="C253"/>
      <c r="D253"/>
      <c r="E253"/>
      <c r="F253"/>
      <c r="G253"/>
      <c r="H253"/>
      <c r="I253"/>
      <c r="J253"/>
      <c r="K253"/>
    </row>
    <row r="254" spans="2:14">
      <c r="C254"/>
      <c r="D254"/>
      <c r="E254"/>
      <c r="F254"/>
      <c r="G254"/>
      <c r="H254"/>
      <c r="I254"/>
      <c r="J254"/>
      <c r="K254"/>
    </row>
    <row r="255" spans="2:14">
      <c r="C255"/>
      <c r="D255"/>
      <c r="E255"/>
      <c r="F255"/>
      <c r="G255"/>
      <c r="H255"/>
      <c r="I255"/>
      <c r="J255"/>
      <c r="K255"/>
    </row>
    <row r="256" spans="2:14">
      <c r="C256"/>
      <c r="D256"/>
      <c r="E256"/>
      <c r="F256"/>
      <c r="G256"/>
      <c r="H256"/>
      <c r="I256"/>
      <c r="J256"/>
      <c r="K256"/>
    </row>
    <row r="257" spans="3:11">
      <c r="C257"/>
      <c r="D257"/>
      <c r="E257"/>
      <c r="F257"/>
      <c r="G257"/>
      <c r="H257"/>
      <c r="I257"/>
      <c r="J257"/>
      <c r="K257"/>
    </row>
    <row r="258" spans="3:11">
      <c r="C258"/>
      <c r="D258"/>
      <c r="E258"/>
      <c r="F258"/>
      <c r="G258"/>
      <c r="H258"/>
      <c r="I258"/>
      <c r="J258"/>
      <c r="K258"/>
    </row>
    <row r="259" spans="3:11">
      <c r="C259"/>
      <c r="D259"/>
      <c r="E259"/>
      <c r="F259"/>
      <c r="G259"/>
      <c r="H259"/>
      <c r="I259"/>
      <c r="J259"/>
      <c r="K259"/>
    </row>
    <row r="260" spans="3:11">
      <c r="C260"/>
      <c r="D260"/>
      <c r="E260"/>
      <c r="F260"/>
      <c r="G260"/>
      <c r="H260"/>
      <c r="I260"/>
      <c r="J260"/>
      <c r="K260"/>
    </row>
    <row r="261" spans="3:11">
      <c r="C261"/>
      <c r="D261"/>
      <c r="E261"/>
      <c r="F261"/>
      <c r="G261"/>
      <c r="H261"/>
      <c r="I261"/>
      <c r="J261"/>
      <c r="K261"/>
    </row>
    <row r="262" spans="3:11">
      <c r="C262"/>
      <c r="D262"/>
      <c r="E262"/>
      <c r="F262"/>
      <c r="G262"/>
      <c r="H262"/>
      <c r="I262"/>
      <c r="J262"/>
      <c r="K262"/>
    </row>
    <row r="263" spans="3:11">
      <c r="C263"/>
      <c r="D263"/>
      <c r="E263"/>
      <c r="F263"/>
      <c r="G263"/>
      <c r="H263"/>
      <c r="I263"/>
      <c r="J263"/>
      <c r="K263"/>
    </row>
    <row r="264" spans="3:11">
      <c r="C264"/>
      <c r="D264"/>
      <c r="E264"/>
      <c r="F264"/>
      <c r="G264"/>
      <c r="H264"/>
      <c r="I264"/>
      <c r="J264"/>
      <c r="K264"/>
    </row>
    <row r="265" spans="3:11">
      <c r="C265"/>
      <c r="D265"/>
      <c r="E265"/>
      <c r="F265"/>
      <c r="G265"/>
      <c r="H265"/>
      <c r="I265"/>
      <c r="J265"/>
      <c r="K265"/>
    </row>
    <row r="266" spans="3:11">
      <c r="C266"/>
      <c r="D266"/>
      <c r="E266"/>
      <c r="F266"/>
      <c r="G266"/>
      <c r="H266"/>
      <c r="I266"/>
      <c r="J266"/>
      <c r="K266"/>
    </row>
    <row r="267" spans="3:11">
      <c r="C267"/>
      <c r="D267"/>
      <c r="E267"/>
      <c r="F267"/>
      <c r="G267"/>
      <c r="H267"/>
      <c r="I267"/>
      <c r="J267"/>
      <c r="K267"/>
    </row>
    <row r="268" spans="3:11">
      <c r="C268"/>
      <c r="D268"/>
      <c r="E268"/>
      <c r="F268"/>
      <c r="G268"/>
      <c r="H268"/>
      <c r="I268"/>
      <c r="J268"/>
      <c r="K268"/>
    </row>
    <row r="269" spans="3:11">
      <c r="C269"/>
      <c r="D269"/>
      <c r="E269"/>
      <c r="F269"/>
      <c r="G269"/>
      <c r="H269"/>
      <c r="I269"/>
      <c r="J269"/>
      <c r="K269"/>
    </row>
    <row r="270" spans="3:11">
      <c r="C270"/>
      <c r="D270"/>
      <c r="E270"/>
      <c r="F270"/>
      <c r="G270"/>
      <c r="H270"/>
      <c r="I270"/>
      <c r="J270"/>
      <c r="K270"/>
    </row>
    <row r="271" spans="3:11">
      <c r="C271"/>
      <c r="D271"/>
      <c r="E271"/>
      <c r="F271"/>
      <c r="G271"/>
      <c r="H271"/>
      <c r="I271"/>
      <c r="J271"/>
      <c r="K271"/>
    </row>
    <row r="272" spans="3:11">
      <c r="C272"/>
      <c r="D272"/>
      <c r="E272"/>
      <c r="F272"/>
      <c r="G272"/>
      <c r="H272"/>
      <c r="I272"/>
      <c r="J272"/>
      <c r="K272"/>
    </row>
    <row r="273" spans="3:11">
      <c r="C273"/>
      <c r="D273"/>
      <c r="E273"/>
      <c r="F273"/>
      <c r="G273"/>
      <c r="H273"/>
      <c r="I273"/>
      <c r="J273"/>
      <c r="K273"/>
    </row>
    <row r="274" spans="3:11">
      <c r="C274"/>
      <c r="D274"/>
      <c r="E274"/>
      <c r="F274"/>
      <c r="G274"/>
      <c r="H274"/>
      <c r="I274"/>
      <c r="J274"/>
      <c r="K274"/>
    </row>
    <row r="275" spans="3:11">
      <c r="C275"/>
      <c r="D275"/>
      <c r="E275"/>
      <c r="F275"/>
      <c r="G275"/>
      <c r="H275"/>
      <c r="I275"/>
      <c r="J275"/>
      <c r="K275"/>
    </row>
    <row r="276" spans="3:11">
      <c r="C276"/>
      <c r="D276"/>
      <c r="E276"/>
      <c r="F276"/>
      <c r="G276"/>
      <c r="H276"/>
      <c r="I276"/>
      <c r="J276"/>
      <c r="K276"/>
    </row>
    <row r="277" spans="3:11">
      <c r="C277"/>
      <c r="D277"/>
      <c r="E277"/>
      <c r="F277"/>
      <c r="G277"/>
      <c r="H277"/>
      <c r="I277"/>
      <c r="J277"/>
      <c r="K277"/>
    </row>
    <row r="278" spans="3:11">
      <c r="C278"/>
      <c r="D278"/>
      <c r="E278"/>
      <c r="F278"/>
      <c r="G278"/>
      <c r="H278"/>
      <c r="I278"/>
      <c r="J278"/>
      <c r="K278"/>
    </row>
    <row r="279" spans="3:11">
      <c r="C279"/>
      <c r="D279"/>
      <c r="E279"/>
      <c r="F279"/>
      <c r="G279"/>
      <c r="H279"/>
      <c r="I279"/>
      <c r="J279"/>
      <c r="K279"/>
    </row>
    <row r="280" spans="3:11">
      <c r="C280"/>
      <c r="D280"/>
      <c r="E280"/>
      <c r="F280"/>
      <c r="G280"/>
      <c r="H280"/>
      <c r="I280"/>
      <c r="J280"/>
      <c r="K280"/>
    </row>
    <row r="281" spans="3:11">
      <c r="C281"/>
      <c r="D281"/>
      <c r="E281"/>
      <c r="F281"/>
      <c r="G281"/>
      <c r="H281"/>
      <c r="I281"/>
      <c r="J281"/>
      <c r="K281"/>
    </row>
    <row r="282" spans="3:11">
      <c r="C282"/>
      <c r="D282"/>
      <c r="E282"/>
      <c r="F282"/>
      <c r="G282"/>
      <c r="H282"/>
      <c r="I282"/>
      <c r="J282"/>
      <c r="K282"/>
    </row>
    <row r="283" spans="3:11">
      <c r="C283"/>
      <c r="D283"/>
      <c r="E283"/>
      <c r="F283"/>
      <c r="G283"/>
      <c r="H283"/>
      <c r="I283"/>
      <c r="J283"/>
      <c r="K283"/>
    </row>
    <row r="284" spans="3:11">
      <c r="C284"/>
      <c r="D284"/>
      <c r="E284"/>
      <c r="F284"/>
      <c r="G284"/>
      <c r="H284"/>
      <c r="I284"/>
      <c r="J284"/>
      <c r="K284"/>
    </row>
    <row r="285" spans="3:11">
      <c r="C285"/>
      <c r="D285"/>
      <c r="E285"/>
      <c r="F285"/>
      <c r="G285"/>
      <c r="H285"/>
      <c r="I285"/>
      <c r="J285"/>
      <c r="K285"/>
    </row>
    <row r="286" spans="3:11">
      <c r="C286"/>
      <c r="D286"/>
      <c r="E286"/>
      <c r="F286"/>
      <c r="G286"/>
      <c r="H286"/>
      <c r="I286"/>
      <c r="J286"/>
      <c r="K286"/>
    </row>
    <row r="287" spans="3:11">
      <c r="C287"/>
      <c r="D287"/>
      <c r="E287"/>
      <c r="F287"/>
      <c r="G287"/>
      <c r="H287"/>
      <c r="I287"/>
      <c r="J287"/>
      <c r="K287"/>
    </row>
    <row r="288" spans="3:11">
      <c r="C288"/>
      <c r="D288"/>
      <c r="E288"/>
      <c r="F288"/>
      <c r="G288"/>
      <c r="H288"/>
      <c r="I288"/>
      <c r="J288"/>
      <c r="K288"/>
    </row>
    <row r="289" spans="3:11">
      <c r="C289"/>
      <c r="D289"/>
      <c r="E289"/>
      <c r="F289"/>
      <c r="G289"/>
      <c r="H289"/>
      <c r="I289"/>
      <c r="J289"/>
      <c r="K289"/>
    </row>
    <row r="290" spans="3:11">
      <c r="C290"/>
      <c r="D290"/>
      <c r="E290"/>
      <c r="F290"/>
      <c r="G290"/>
      <c r="H290"/>
      <c r="I290"/>
      <c r="J290"/>
      <c r="K290"/>
    </row>
    <row r="291" spans="3:11">
      <c r="C291"/>
      <c r="D291"/>
      <c r="E291"/>
      <c r="F291"/>
      <c r="G291"/>
      <c r="H291"/>
      <c r="I291"/>
      <c r="J291"/>
      <c r="K291"/>
    </row>
    <row r="292" spans="3:11">
      <c r="C292"/>
      <c r="D292"/>
      <c r="E292"/>
      <c r="F292"/>
      <c r="G292"/>
      <c r="H292"/>
      <c r="I292"/>
      <c r="J292"/>
      <c r="K292"/>
    </row>
    <row r="293" spans="3:11">
      <c r="C293"/>
      <c r="D293"/>
      <c r="E293"/>
      <c r="F293"/>
      <c r="G293"/>
      <c r="H293"/>
      <c r="I293"/>
      <c r="J293"/>
      <c r="K293"/>
    </row>
    <row r="294" spans="3:11">
      <c r="C294"/>
      <c r="D294"/>
      <c r="E294"/>
      <c r="F294"/>
      <c r="G294"/>
      <c r="H294"/>
      <c r="I294"/>
      <c r="J294"/>
      <c r="K294"/>
    </row>
    <row r="295" spans="3:11">
      <c r="C295"/>
      <c r="D295"/>
      <c r="E295"/>
      <c r="F295"/>
      <c r="G295"/>
      <c r="H295"/>
      <c r="I295"/>
      <c r="J295"/>
      <c r="K295"/>
    </row>
    <row r="296" spans="3:11">
      <c r="C296"/>
      <c r="D296"/>
      <c r="E296"/>
      <c r="F296"/>
      <c r="G296"/>
      <c r="H296"/>
      <c r="I296"/>
      <c r="J296"/>
      <c r="K296"/>
    </row>
    <row r="297" spans="3:11">
      <c r="C297"/>
      <c r="D297"/>
      <c r="E297"/>
      <c r="F297"/>
      <c r="G297"/>
      <c r="H297"/>
      <c r="I297"/>
      <c r="J297"/>
      <c r="K297"/>
    </row>
    <row r="298" spans="3:11">
      <c r="C298"/>
      <c r="D298"/>
      <c r="E298"/>
      <c r="F298"/>
      <c r="G298"/>
      <c r="H298"/>
      <c r="I298"/>
      <c r="J298"/>
      <c r="K298"/>
    </row>
    <row r="299" spans="3:11">
      <c r="C299"/>
      <c r="D299"/>
      <c r="E299"/>
      <c r="F299"/>
      <c r="G299"/>
      <c r="H299"/>
      <c r="I299"/>
      <c r="J299"/>
      <c r="K299"/>
    </row>
    <row r="300" spans="3:11">
      <c r="C300"/>
      <c r="D300"/>
      <c r="E300"/>
      <c r="F300"/>
      <c r="G300"/>
      <c r="H300"/>
      <c r="I300"/>
      <c r="J300"/>
      <c r="K300"/>
    </row>
    <row r="301" spans="3:11">
      <c r="C301"/>
      <c r="D301"/>
      <c r="E301"/>
      <c r="F301"/>
      <c r="G301"/>
      <c r="H301"/>
      <c r="I301"/>
      <c r="J301"/>
      <c r="K301"/>
    </row>
    <row r="302" spans="3:11">
      <c r="C302"/>
      <c r="D302"/>
      <c r="E302"/>
      <c r="F302"/>
      <c r="G302"/>
      <c r="H302"/>
      <c r="I302"/>
      <c r="J302"/>
      <c r="K302"/>
    </row>
    <row r="303" spans="3:11">
      <c r="C303"/>
      <c r="D303"/>
      <c r="E303"/>
      <c r="F303"/>
      <c r="G303"/>
      <c r="H303"/>
      <c r="I303"/>
      <c r="J303"/>
      <c r="K303"/>
    </row>
    <row r="304" spans="3:11">
      <c r="C304"/>
      <c r="D304"/>
      <c r="E304"/>
      <c r="F304"/>
      <c r="G304"/>
      <c r="H304"/>
      <c r="I304"/>
      <c r="J304"/>
      <c r="K304"/>
    </row>
    <row r="305" spans="3:11">
      <c r="C305"/>
      <c r="D305"/>
      <c r="E305"/>
      <c r="F305"/>
      <c r="G305"/>
      <c r="H305"/>
      <c r="I305"/>
      <c r="J305"/>
      <c r="K305"/>
    </row>
    <row r="306" spans="3:11">
      <c r="C306"/>
      <c r="D306"/>
      <c r="E306"/>
      <c r="F306"/>
      <c r="G306"/>
      <c r="H306"/>
      <c r="I306"/>
      <c r="J306"/>
      <c r="K306"/>
    </row>
    <row r="307" spans="3:11">
      <c r="C307"/>
      <c r="D307"/>
      <c r="E307"/>
      <c r="F307"/>
      <c r="G307"/>
      <c r="H307"/>
      <c r="I307"/>
      <c r="J307"/>
      <c r="K307"/>
    </row>
    <row r="308" spans="3:11">
      <c r="C308"/>
      <c r="D308"/>
      <c r="E308"/>
      <c r="F308"/>
      <c r="G308"/>
      <c r="H308"/>
      <c r="I308"/>
      <c r="J308"/>
      <c r="K308"/>
    </row>
    <row r="309" spans="3:11">
      <c r="C309"/>
      <c r="D309"/>
      <c r="E309"/>
      <c r="F309"/>
      <c r="G309"/>
      <c r="H309"/>
      <c r="I309"/>
      <c r="J309"/>
      <c r="K309"/>
    </row>
  </sheetData>
  <customSheetViews>
    <customSheetView guid="{25211047-2AA7-431D-8637-AA6183637E8E}" scale="70" fitToPage="1" hiddenRows="1">
      <selection activeCell="B18" sqref="B18:E41"/>
      <pageMargins left="0" right="0" top="0" bottom="0" header="0" footer="0"/>
      <pageSetup paperSize="9" scale="63" orientation="landscape" r:id="rId1"/>
      <headerFooter>
        <oddFooter>&amp;RLast update : &amp;D  &amp;T&amp;L&amp;1#&amp;"Calibri"&amp;10&amp;K000000Sensitivity: Internal</oddFooter>
      </headerFooter>
    </customSheetView>
    <customSheetView guid="{B0B43395-6E32-4DB3-A2D8-DD2362C77F4F}" scale="70" fitToPage="1" hiddenRows="1">
      <selection activeCell="B18" sqref="B18:E41"/>
      <pageMargins left="0" right="0" top="0" bottom="0" header="0" footer="0"/>
      <pageSetup paperSize="9" scale="63" orientation="landscape" r:id="rId2"/>
      <headerFooter>
        <oddFooter>&amp;RLast update : &amp;D  &amp;T&amp;L&amp;1#&amp;"Calibri"&amp;10&amp;K000000Sensitivity: Internal</oddFooter>
      </headerFooter>
    </customSheetView>
    <customSheetView guid="{82E65AA3-5988-4ED4-A56D-19D1BA591355}" scale="70" fitToPage="1" hiddenRows="1">
      <pageMargins left="0" right="0" top="0" bottom="0" header="0" footer="0"/>
      <pageSetup paperSize="9" scale="66" orientation="landscape" r:id="rId3"/>
      <headerFooter>
        <oddFooter>&amp;RLast update : &amp;D  &amp;T&amp;L&amp;1#&amp;"Calibri"&amp;10 Sensitivity: Internal</oddFooter>
      </headerFooter>
    </customSheetView>
    <customSheetView guid="{999D0099-E3FC-46FC-839A-D58F693EE82E}" fitToPage="1" hiddenRows="1">
      <selection activeCell="A44" sqref="A44:XFD44"/>
      <pageMargins left="0" right="0" top="0" bottom="0" header="0" footer="0"/>
      <pageSetup paperSize="9" scale="73" orientation="landscape" r:id="rId4"/>
      <headerFooter>
        <oddFooter>&amp;RLast update : &amp;D  &amp;T&amp;L&amp;1#&amp;"Calibri"&amp;10 Sensitivity: Internal</oddFooter>
      </headerFooter>
    </customSheetView>
    <customSheetView guid="{9C701732-F58F-4708-A15C-976D1C40D46C}" fitToPage="1" hiddenRows="1">
      <selection activeCell="A29" sqref="A29:XFD29"/>
      <pageMargins left="0" right="0" top="0" bottom="0" header="0" footer="0"/>
      <pageSetup paperSize="9" scale="68" orientation="landscape" r:id="rId5"/>
      <headerFooter>
        <oddFooter>&amp;RLast update : &amp;D  &amp;T</oddFooter>
      </headerFooter>
    </customSheetView>
    <customSheetView guid="{4207851A-A9C4-4C7F-A983-5888F88768C0}" fitToPage="1" hiddenRows="1">
      <selection activeCell="J23" sqref="J23"/>
      <pageMargins left="0" right="0" top="0" bottom="0" header="0" footer="0"/>
      <pageSetup paperSize="9" scale="68" orientation="landscape" r:id="rId6"/>
      <headerFooter>
        <oddFooter>&amp;RLast update : &amp;D  &amp;T</oddFooter>
      </headerFooter>
    </customSheetView>
    <customSheetView guid="{1A9C4D40-FD7F-415B-AEEF-6F3B6F11E2D9}" fitToPage="1" hiddenRows="1">
      <selection activeCell="C35" sqref="C35"/>
      <pageMargins left="0" right="0" top="0" bottom="0" header="0" footer="0"/>
      <pageSetup paperSize="9" scale="68" orientation="landscape" r:id="rId7"/>
      <headerFooter>
        <oddFooter>&amp;RLast update : &amp;D  &amp;T</oddFooter>
      </headerFooter>
    </customSheetView>
    <customSheetView guid="{160FD25C-1E8A-49AB-8AA3-887F1FFDB82C}" fitToPage="1" hiddenRows="1">
      <pageMargins left="0" right="0" top="0" bottom="0" header="0" footer="0"/>
      <pageSetup paperSize="9" scale="68" orientation="landscape" r:id="rId8"/>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68" orientation="landscape" r:id="rId9"/>
      <headerFooter>
        <oddFooter>&amp;RLast update : &amp;D  &amp;T</oddFooter>
      </headerFooter>
    </customSheetView>
    <customSheetView guid="{D36430BB-1304-416E-AC9B-64341E38D53B}" scale="85" fitToPage="1">
      <selection activeCell="C10" sqref="C10"/>
      <pageMargins left="0" right="0" top="0" bottom="0" header="0" footer="0"/>
      <pageSetup paperSize="9" scale="68" orientation="landscape" r:id="rId10"/>
      <headerFooter>
        <oddFooter>&amp;RLast update : &amp;D  &amp;T</oddFooter>
      </headerFooter>
    </customSheetView>
    <customSheetView guid="{A1DFBD3A-7D67-4D0B-A768-38A02D65809C}" scale="85" fitToPage="1">
      <selection activeCell="J12" sqref="J12:J13"/>
      <pageMargins left="0" right="0" top="0" bottom="0" header="0" footer="0"/>
      <pageSetup paperSize="9" scale="68" orientation="landscape" r:id="rId11"/>
      <headerFooter>
        <oddFooter>&amp;RLast update : &amp;D  &amp;T</oddFooter>
      </headerFooter>
    </customSheetView>
    <customSheetView guid="{8F6257B3-44F8-495E-975F-715EC7CBE577}" scale="85" fitToPage="1">
      <selection activeCell="A17" sqref="A17:XFD17"/>
      <pageMargins left="0" right="0" top="0" bottom="0" header="0" footer="0"/>
      <pageSetup paperSize="9" scale="63" orientation="landscape" r:id="rId12"/>
      <headerFooter>
        <oddFooter>&amp;RLast update : &amp;D  &amp;T</oddFooter>
      </headerFooter>
    </customSheetView>
    <customSheetView guid="{4E666960-F75E-4DEC-AA08-CB80C5246F2D}" scale="85" fitToPage="1">
      <selection activeCell="E5" sqref="E5:J5"/>
      <pageMargins left="0" right="0" top="0" bottom="0" header="0" footer="0"/>
      <pageSetup paperSize="9" scale="74" orientation="landscape" r:id="rId13"/>
      <headerFooter>
        <oddFooter>&amp;RLast update : &amp;D  &amp;T</oddFooter>
      </headerFooter>
    </customSheetView>
    <customSheetView guid="{DF664468-2591-4537-A401-E39E9401FA18}" scale="85" fitToPage="1">
      <selection activeCell="B3" sqref="B3:H14"/>
      <pageMargins left="0" right="0" top="0" bottom="0" header="0" footer="0"/>
      <pageSetup paperSize="9" scale="74" orientation="landscape" r:id="rId14"/>
      <headerFooter>
        <oddFooter>&amp;RLast update : &amp;D  &amp;T</oddFooter>
      </headerFooter>
    </customSheetView>
    <customSheetView guid="{16EA4947-C328-4911-A966-8572790A84A9}" fitToPage="1" hiddenRows="1">
      <selection activeCell="B31" sqref="B31"/>
      <pageMargins left="0" right="0" top="0" bottom="0" header="0" footer="0"/>
      <pageSetup paperSize="9" scale="73" orientation="landscape" r:id="rId15"/>
      <headerFooter>
        <oddFooter>&amp;RLast update : &amp;D  &amp;T&amp;L&amp;1#&amp;"Calibri"&amp;10 Sensitivity: Internal</oddFooter>
      </headerFooter>
    </customSheetView>
    <customSheetView guid="{5024D59A-F791-4B48-8A8A-90A9A8BA3CB8}" fitToPage="1" hiddenRows="1" topLeftCell="A26">
      <selection activeCell="E25" sqref="E25"/>
      <pageMargins left="0" right="0" top="0" bottom="0" header="0" footer="0"/>
      <pageSetup paperSize="9" scale="73" orientation="landscape" r:id="rId16"/>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C9B667F6-80E0-402E-8E37-77C446D41929}" scale="70" fitToPage="1" hiddenRows="1">
      <selection activeCell="B42" sqref="B42"/>
      <pageMargins left="0" right="0" top="0" bottom="0" header="0" footer="0"/>
      <pageSetup paperSize="9" scale="63" orientation="landscape" r:id="rId18"/>
      <headerFooter>
        <oddFooter>&amp;RLast update : &amp;D  &amp;T&amp;L&amp;1#&amp;"Calibri"&amp;10&amp;K000000Sensitivity: Internal</oddFooter>
      </headerFooter>
    </customSheetView>
    <customSheetView guid="{F64DF93A-0CD5-4665-A448-613906F88C7C}" scale="70" fitToPage="1" hiddenRows="1">
      <selection activeCell="B40" sqref="B40"/>
      <pageMargins left="0" right="0" top="0" bottom="0" header="0" footer="0"/>
      <pageSetup paperSize="9" scale="63" orientation="landscape" r:id="rId19"/>
      <headerFooter>
        <oddFooter>&amp;RLast update : &amp;D  &amp;T&amp;L&amp;1#&amp;"Calibri"&amp;10&amp;K000000Sensitivity: Internal</oddFooter>
      </headerFooter>
    </customSheetView>
    <customSheetView guid="{D8AE3607-C68D-4DD7-8BE1-F63EA4A613B4}" scale="70" fitToPage="1" hiddenRows="1">
      <selection activeCell="B18" sqref="B18:E41"/>
      <pageMargins left="0" right="0" top="0" bottom="0" header="0" footer="0"/>
      <pageSetup paperSize="9" scale="63" orientation="landscape" r:id="rId20"/>
      <headerFooter>
        <oddFooter>&amp;RLast update : &amp;D  &amp;T&amp;L&amp;1#&amp;"Calibri"&amp;10&amp;K000000Sensitivity: Internal</oddFooter>
      </headerFooter>
    </customSheetView>
  </customSheetViews>
  <mergeCells count="1">
    <mergeCell ref="E6:E7"/>
  </mergeCells>
  <phoneticPr fontId="29" type="noConversion"/>
  <hyperlinks>
    <hyperlink ref="M229" display="sinexp@msca.com.sg" xr:uid="{65EDC530-2B70-4F7C-AC9D-353E9107A879}"/>
    <hyperlink ref="E229" display="mktg-dept@msca.com.sg" xr:uid="{EC7A134A-2082-4182-95B5-04929ECAD794}"/>
    <hyperlink ref="E228" r:id="rId21" display="mailto:SG094-Sales@msc.com" xr:uid="{C257758B-E01D-42E4-A20E-5B5ABF39C7A3}"/>
    <hyperlink ref="I229" display="custsvc@msca.com.sg" xr:uid="{FC4DB545-ADCA-425A-BC17-5B7319CAB350}"/>
  </hyperlinks>
  <pageMargins left="0.19685039370078741" right="0.51181102362204722" top="0.74803149606299213" bottom="0.74803149606299213" header="0.31496062992125984" footer="0.31496062992125984"/>
  <pageSetup paperSize="9" scale="58" orientation="landscape" r:id="rId22"/>
  <headerFooter>
    <oddFooter>&amp;L_x000D_&amp;1#&amp;"Calibri"&amp;10&amp;K000000 Sensitivity: Internal&amp;RLast update : &amp;D  &amp;T&amp;</oddFooter>
  </headerFooter>
  <drawing r:id="rId2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A9CC-49BC-4325-9F45-48660EBC13AE}">
  <sheetPr codeName="Sheet52">
    <tabColor rgb="FFFFFF00"/>
    <pageSetUpPr fitToPage="1"/>
  </sheetPr>
  <dimension ref="A2:L313"/>
  <sheetViews>
    <sheetView zoomScale="90" zoomScaleNormal="90" workbookViewId="0">
      <selection activeCell="E274" sqref="E274"/>
    </sheetView>
  </sheetViews>
  <sheetFormatPr defaultColWidth="9.42578125" defaultRowHeight="12.75"/>
  <cols>
    <col min="1" max="1" width="15.5703125" style="1431" customWidth="1"/>
    <col min="2" max="2" width="9.42578125" style="2177" customWidth="1"/>
    <col min="3" max="3" width="35.85546875" style="1433" customWidth="1"/>
    <col min="4" max="4" width="18.85546875" style="1433" customWidth="1"/>
    <col min="5" max="8" width="18" style="1433" customWidth="1"/>
    <col min="9" max="9" width="20" style="1433" customWidth="1"/>
    <col min="10" max="10" width="13.42578125" style="1433" customWidth="1"/>
    <col min="11" max="11" width="10.28515625" style="1433" customWidth="1"/>
    <col min="12" max="12" width="23.5703125" style="1433" customWidth="1"/>
    <col min="13" max="13" width="9.42578125" style="1433" bestFit="1" customWidth="1"/>
    <col min="14" max="16384" width="9.42578125" style="1433"/>
  </cols>
  <sheetData>
    <row r="2" spans="2:10" s="1426" customFormat="1" ht="21" customHeight="1">
      <c r="B2" s="2175"/>
      <c r="C2" s="1622" t="s">
        <v>4904</v>
      </c>
      <c r="D2" s="1427"/>
    </row>
    <row r="3" spans="2:10" s="1428" customFormat="1" ht="15.75" customHeight="1">
      <c r="B3" s="2176"/>
      <c r="E3" s="1429"/>
      <c r="H3" s="1430"/>
      <c r="I3" s="1429"/>
    </row>
    <row r="4" spans="2:10" ht="18.75">
      <c r="C4" s="1432"/>
      <c r="D4" s="1432"/>
      <c r="E4" s="1626" t="s">
        <v>7145</v>
      </c>
      <c r="F4" s="1432"/>
      <c r="G4" s="1432"/>
      <c r="H4" s="1432"/>
      <c r="I4" s="1432"/>
      <c r="J4" s="1432"/>
    </row>
    <row r="5" spans="2:10">
      <c r="C5" s="1432"/>
      <c r="D5" s="1432"/>
      <c r="E5" s="1434"/>
      <c r="F5" s="1432"/>
      <c r="G5" s="1432"/>
      <c r="H5" s="1432"/>
      <c r="I5" s="1432"/>
      <c r="J5" s="1432"/>
    </row>
    <row r="6" spans="2:10" s="1428" customFormat="1" ht="19.5" hidden="1">
      <c r="B6" s="2176"/>
      <c r="C6" s="1435"/>
      <c r="D6" s="1436"/>
      <c r="E6" s="1437" t="s">
        <v>100</v>
      </c>
      <c r="F6" s="1437" t="s">
        <v>194</v>
      </c>
      <c r="G6" s="1438" t="s">
        <v>187</v>
      </c>
      <c r="H6" s="1439" t="s">
        <v>771</v>
      </c>
      <c r="I6" s="1439" t="s">
        <v>194</v>
      </c>
    </row>
    <row r="7" spans="2:10" s="1428" customFormat="1" ht="19.5" hidden="1">
      <c r="B7" s="2176"/>
      <c r="C7" s="1440"/>
      <c r="D7" s="1441" t="s">
        <v>4906</v>
      </c>
      <c r="E7" s="1442" t="s">
        <v>4907</v>
      </c>
      <c r="F7" s="1443" t="s">
        <v>3211</v>
      </c>
      <c r="G7" s="1444" t="s">
        <v>4610</v>
      </c>
      <c r="H7" s="1444" t="s">
        <v>4571</v>
      </c>
      <c r="I7" s="1444" t="s">
        <v>4908</v>
      </c>
    </row>
    <row r="8" spans="2:10" s="1428" customFormat="1" ht="20.100000000000001" hidden="1" customHeight="1">
      <c r="B8" s="2176"/>
      <c r="C8" s="1445" t="s">
        <v>7146</v>
      </c>
      <c r="D8" s="1446" t="s">
        <v>7147</v>
      </c>
      <c r="E8" s="1563">
        <v>43636</v>
      </c>
      <c r="F8" s="1447"/>
      <c r="G8" s="1447">
        <f>E8+8</f>
        <v>43644</v>
      </c>
      <c r="H8" s="1447">
        <f>E8+15</f>
        <v>43651</v>
      </c>
      <c r="I8" s="1447">
        <f>E8+20</f>
        <v>43656</v>
      </c>
    </row>
    <row r="9" spans="2:10" s="1428" customFormat="1" ht="20.100000000000001" hidden="1" customHeight="1">
      <c r="B9" s="2176"/>
      <c r="C9" s="1445" t="s">
        <v>7148</v>
      </c>
      <c r="D9" s="1448" t="s">
        <v>7149</v>
      </c>
      <c r="E9" s="1447">
        <f t="shared" ref="E9:E17" si="0">E8+7</f>
        <v>43643</v>
      </c>
      <c r="F9" s="1447"/>
      <c r="G9" s="1447">
        <f t="shared" ref="G9:G16" si="1">E9+13</f>
        <v>43656</v>
      </c>
      <c r="H9" s="1447">
        <f t="shared" ref="H9:H34" si="2">E9+16</f>
        <v>43659</v>
      </c>
      <c r="I9" s="1447">
        <f t="shared" ref="I9:I16" si="3">E9+19</f>
        <v>43662</v>
      </c>
    </row>
    <row r="10" spans="2:10" s="1428" customFormat="1" ht="20.100000000000001" hidden="1" customHeight="1">
      <c r="B10" s="2176"/>
      <c r="C10" s="1449" t="s">
        <v>7150</v>
      </c>
      <c r="D10" s="1450" t="s">
        <v>7151</v>
      </c>
      <c r="E10" s="1451">
        <v>43650</v>
      </c>
      <c r="F10" s="1451"/>
      <c r="G10" s="1451">
        <f t="shared" si="1"/>
        <v>43663</v>
      </c>
      <c r="H10" s="1451">
        <f t="shared" si="2"/>
        <v>43666</v>
      </c>
      <c r="I10" s="1451">
        <f t="shared" si="3"/>
        <v>43669</v>
      </c>
    </row>
    <row r="11" spans="2:10" s="1428" customFormat="1" ht="20.100000000000001" hidden="1" customHeight="1">
      <c r="B11" s="2176"/>
      <c r="C11" s="1449" t="s">
        <v>7152</v>
      </c>
      <c r="D11" s="1450" t="s">
        <v>7153</v>
      </c>
      <c r="E11" s="1451">
        <f t="shared" si="0"/>
        <v>43657</v>
      </c>
      <c r="F11" s="1452"/>
      <c r="G11" s="1452">
        <f t="shared" si="1"/>
        <v>43670</v>
      </c>
      <c r="H11" s="1452">
        <f t="shared" si="2"/>
        <v>43673</v>
      </c>
      <c r="I11" s="1452">
        <f t="shared" si="3"/>
        <v>43676</v>
      </c>
    </row>
    <row r="12" spans="2:10" s="1428" customFormat="1" ht="20.100000000000001" hidden="1" customHeight="1">
      <c r="B12" s="2176"/>
      <c r="C12" s="1449" t="s">
        <v>4644</v>
      </c>
      <c r="D12" s="1450" t="s">
        <v>7154</v>
      </c>
      <c r="E12" s="1451">
        <v>43664</v>
      </c>
      <c r="F12" s="1452"/>
      <c r="G12" s="1452">
        <f t="shared" si="1"/>
        <v>43677</v>
      </c>
      <c r="H12" s="1452">
        <f t="shared" si="2"/>
        <v>43680</v>
      </c>
      <c r="I12" s="1452">
        <f t="shared" si="3"/>
        <v>43683</v>
      </c>
    </row>
    <row r="13" spans="2:10" s="1428" customFormat="1" ht="20.100000000000001" hidden="1" customHeight="1">
      <c r="B13" s="2176"/>
      <c r="C13" s="1453" t="s">
        <v>7155</v>
      </c>
      <c r="D13" s="1450" t="s">
        <v>7156</v>
      </c>
      <c r="E13" s="1451">
        <v>43671</v>
      </c>
      <c r="F13" s="1452"/>
      <c r="G13" s="1452">
        <f t="shared" si="1"/>
        <v>43684</v>
      </c>
      <c r="H13" s="1452">
        <f t="shared" si="2"/>
        <v>43687</v>
      </c>
      <c r="I13" s="1452">
        <f t="shared" si="3"/>
        <v>43690</v>
      </c>
    </row>
    <row r="14" spans="2:10" s="1428" customFormat="1" ht="20.100000000000001" hidden="1" customHeight="1">
      <c r="B14" s="2176"/>
      <c r="C14" s="1445" t="s">
        <v>7146</v>
      </c>
      <c r="D14" s="1448" t="s">
        <v>7157</v>
      </c>
      <c r="E14" s="1447">
        <f t="shared" si="0"/>
        <v>43678</v>
      </c>
      <c r="F14" s="1454"/>
      <c r="G14" s="1454">
        <f t="shared" si="1"/>
        <v>43691</v>
      </c>
      <c r="H14" s="1454">
        <f t="shared" si="2"/>
        <v>43694</v>
      </c>
      <c r="I14" s="1454">
        <f t="shared" si="3"/>
        <v>43697</v>
      </c>
    </row>
    <row r="15" spans="2:10" s="1428" customFormat="1" ht="20.100000000000001" hidden="1" customHeight="1">
      <c r="B15" s="2176"/>
      <c r="C15" s="1445" t="s">
        <v>7158</v>
      </c>
      <c r="D15" s="1448" t="s">
        <v>7159</v>
      </c>
      <c r="E15" s="1447">
        <f t="shared" si="0"/>
        <v>43685</v>
      </c>
      <c r="F15" s="1454"/>
      <c r="G15" s="1454">
        <f t="shared" si="1"/>
        <v>43698</v>
      </c>
      <c r="H15" s="1454">
        <f t="shared" si="2"/>
        <v>43701</v>
      </c>
      <c r="I15" s="1454">
        <f t="shared" si="3"/>
        <v>43704</v>
      </c>
    </row>
    <row r="16" spans="2:10" s="1428" customFormat="1" ht="20.100000000000001" hidden="1" customHeight="1">
      <c r="B16" s="2176"/>
      <c r="C16" s="1445" t="s">
        <v>7152</v>
      </c>
      <c r="D16" s="1448" t="s">
        <v>7160</v>
      </c>
      <c r="E16" s="1447">
        <f t="shared" si="0"/>
        <v>43692</v>
      </c>
      <c r="F16" s="1454"/>
      <c r="G16" s="1454">
        <f t="shared" si="1"/>
        <v>43705</v>
      </c>
      <c r="H16" s="1454">
        <f t="shared" si="2"/>
        <v>43708</v>
      </c>
      <c r="I16" s="1454">
        <f t="shared" si="3"/>
        <v>43711</v>
      </c>
    </row>
    <row r="17" spans="1:10" s="1428" customFormat="1" ht="20.100000000000001" hidden="1" customHeight="1">
      <c r="A17" s="1455"/>
      <c r="B17" s="2178"/>
      <c r="C17" s="1445" t="s">
        <v>4644</v>
      </c>
      <c r="D17" s="1448" t="s">
        <v>7161</v>
      </c>
      <c r="E17" s="1447">
        <f t="shared" si="0"/>
        <v>43699</v>
      </c>
      <c r="F17" s="1454"/>
      <c r="G17" s="1454">
        <f>E17+13</f>
        <v>43712</v>
      </c>
      <c r="H17" s="1454">
        <f t="shared" si="2"/>
        <v>43715</v>
      </c>
      <c r="I17" s="1454">
        <f>E17+19</f>
        <v>43718</v>
      </c>
    </row>
    <row r="18" spans="1:10" s="1428" customFormat="1" ht="20.100000000000001" hidden="1" customHeight="1">
      <c r="A18" s="1455"/>
      <c r="B18" s="2178"/>
      <c r="C18" s="1445" t="s">
        <v>7155</v>
      </c>
      <c r="D18" s="1448" t="s">
        <v>7162</v>
      </c>
      <c r="E18" s="1447">
        <v>43706</v>
      </c>
      <c r="F18" s="1454"/>
      <c r="G18" s="1454">
        <f>E18+13</f>
        <v>43719</v>
      </c>
      <c r="H18" s="1454">
        <f t="shared" si="2"/>
        <v>43722</v>
      </c>
      <c r="I18" s="1454">
        <f>E18+19</f>
        <v>43725</v>
      </c>
    </row>
    <row r="19" spans="1:10" s="1428" customFormat="1" ht="20.100000000000001" hidden="1" customHeight="1">
      <c r="A19" s="1455" t="s">
        <v>7163</v>
      </c>
      <c r="B19" s="2178"/>
      <c r="C19" s="1456" t="s">
        <v>7164</v>
      </c>
      <c r="D19" s="1457" t="s">
        <v>7165</v>
      </c>
      <c r="E19" s="1458">
        <v>43869</v>
      </c>
      <c r="F19" s="1459"/>
      <c r="G19" s="1459">
        <f t="shared" ref="G19:G34" si="4">E19+12</f>
        <v>43881</v>
      </c>
      <c r="H19" s="1459">
        <f t="shared" si="2"/>
        <v>43885</v>
      </c>
      <c r="I19" s="1459">
        <f t="shared" ref="I19:I34" si="5">E19+24</f>
        <v>43893</v>
      </c>
      <c r="J19" s="1564" t="s">
        <v>5470</v>
      </c>
    </row>
    <row r="20" spans="1:10" s="1428" customFormat="1" ht="20.100000000000001" hidden="1" customHeight="1">
      <c r="A20" s="1455" t="s">
        <v>7166</v>
      </c>
      <c r="B20" s="2178"/>
      <c r="C20" s="1460" t="s">
        <v>1573</v>
      </c>
      <c r="D20" s="1457" t="s">
        <v>7167</v>
      </c>
      <c r="E20" s="1461">
        <f t="shared" ref="E20" si="6">E19+7</f>
        <v>43876</v>
      </c>
      <c r="F20" s="1462"/>
      <c r="G20" s="1462">
        <f t="shared" si="4"/>
        <v>43888</v>
      </c>
      <c r="H20" s="1462">
        <f t="shared" si="2"/>
        <v>43892</v>
      </c>
      <c r="I20" s="1462">
        <f t="shared" si="5"/>
        <v>43900</v>
      </c>
    </row>
    <row r="21" spans="1:10" s="1428" customFormat="1" ht="20.100000000000001" hidden="1" customHeight="1">
      <c r="A21" s="1455" t="s">
        <v>7168</v>
      </c>
      <c r="B21" s="2178"/>
      <c r="C21" s="1460" t="s">
        <v>1573</v>
      </c>
      <c r="D21" s="1457" t="s">
        <v>7169</v>
      </c>
      <c r="E21" s="1461">
        <v>43879</v>
      </c>
      <c r="F21" s="1462"/>
      <c r="G21" s="1462">
        <f t="shared" si="4"/>
        <v>43891</v>
      </c>
      <c r="H21" s="1462">
        <f t="shared" si="2"/>
        <v>43895</v>
      </c>
      <c r="I21" s="1462">
        <f t="shared" si="5"/>
        <v>43903</v>
      </c>
    </row>
    <row r="22" spans="1:10" s="1428" customFormat="1" ht="20.100000000000001" hidden="1" customHeight="1">
      <c r="A22" s="1455" t="s">
        <v>7170</v>
      </c>
      <c r="B22" s="2178"/>
      <c r="C22" s="1460" t="s">
        <v>1573</v>
      </c>
      <c r="D22" s="1457" t="s">
        <v>7171</v>
      </c>
      <c r="E22" s="1461">
        <v>43886</v>
      </c>
      <c r="F22" s="1462"/>
      <c r="G22" s="1462">
        <f t="shared" si="4"/>
        <v>43898</v>
      </c>
      <c r="H22" s="1462">
        <f t="shared" si="2"/>
        <v>43902</v>
      </c>
      <c r="I22" s="1462">
        <f t="shared" si="5"/>
        <v>43910</v>
      </c>
      <c r="J22" s="1463"/>
    </row>
    <row r="23" spans="1:10" s="1428" customFormat="1" ht="20.100000000000001" hidden="1" customHeight="1">
      <c r="A23" s="1455" t="s">
        <v>7172</v>
      </c>
      <c r="B23" s="2178"/>
      <c r="C23" s="1445" t="s">
        <v>7173</v>
      </c>
      <c r="D23" s="1448" t="s">
        <v>7174</v>
      </c>
      <c r="E23" s="1447">
        <v>43893</v>
      </c>
      <c r="F23" s="1454"/>
      <c r="G23" s="1454">
        <f t="shared" si="4"/>
        <v>43905</v>
      </c>
      <c r="H23" s="1454">
        <f t="shared" si="2"/>
        <v>43909</v>
      </c>
      <c r="I23" s="1454">
        <f t="shared" si="5"/>
        <v>43917</v>
      </c>
    </row>
    <row r="24" spans="1:10" s="1428" customFormat="1" ht="20.100000000000001" hidden="1" customHeight="1">
      <c r="A24" s="1455"/>
      <c r="B24" s="2178"/>
      <c r="C24" s="1464" t="s">
        <v>1573</v>
      </c>
      <c r="D24" s="1448" t="s">
        <v>7175</v>
      </c>
      <c r="E24" s="1461">
        <v>43900</v>
      </c>
      <c r="F24" s="1462"/>
      <c r="G24" s="1462">
        <f t="shared" si="4"/>
        <v>43912</v>
      </c>
      <c r="H24" s="1462">
        <f t="shared" si="2"/>
        <v>43916</v>
      </c>
      <c r="I24" s="1462">
        <f t="shared" si="5"/>
        <v>43924</v>
      </c>
    </row>
    <row r="25" spans="1:10" s="1428" customFormat="1" ht="20.100000000000001" hidden="1" customHeight="1">
      <c r="A25" s="1455"/>
      <c r="B25" s="2178"/>
      <c r="C25" s="1445" t="s">
        <v>7152</v>
      </c>
      <c r="D25" s="1448" t="s">
        <v>7176</v>
      </c>
      <c r="E25" s="1447">
        <v>43907</v>
      </c>
      <c r="F25" s="1454"/>
      <c r="G25" s="1454">
        <f t="shared" si="4"/>
        <v>43919</v>
      </c>
      <c r="H25" s="1454">
        <f t="shared" si="2"/>
        <v>43923</v>
      </c>
      <c r="I25" s="1454">
        <f t="shared" si="5"/>
        <v>43931</v>
      </c>
    </row>
    <row r="26" spans="1:10" s="1428" customFormat="1" ht="20.100000000000001" hidden="1" customHeight="1">
      <c r="A26" s="1455" t="s">
        <v>7177</v>
      </c>
      <c r="B26" s="2178"/>
      <c r="C26" s="1464" t="s">
        <v>1573</v>
      </c>
      <c r="D26" s="1465" t="s">
        <v>7178</v>
      </c>
      <c r="E26" s="1461">
        <v>43914</v>
      </c>
      <c r="F26" s="1461"/>
      <c r="G26" s="1461">
        <f t="shared" si="4"/>
        <v>43926</v>
      </c>
      <c r="H26" s="1461">
        <f t="shared" si="2"/>
        <v>43930</v>
      </c>
      <c r="I26" s="1461">
        <f t="shared" si="5"/>
        <v>43938</v>
      </c>
    </row>
    <row r="27" spans="1:10" s="1428" customFormat="1" ht="20.100000000000001" hidden="1" customHeight="1">
      <c r="A27" s="1455" t="s">
        <v>7173</v>
      </c>
      <c r="B27" s="2178"/>
      <c r="C27" s="1466" t="s">
        <v>7150</v>
      </c>
      <c r="D27" s="1467" t="s">
        <v>7179</v>
      </c>
      <c r="E27" s="1454">
        <v>43921</v>
      </c>
      <c r="F27" s="1454"/>
      <c r="G27" s="1454">
        <f t="shared" si="4"/>
        <v>43933</v>
      </c>
      <c r="H27" s="1454">
        <f t="shared" si="2"/>
        <v>43937</v>
      </c>
      <c r="I27" s="1454">
        <f t="shared" si="5"/>
        <v>43945</v>
      </c>
    </row>
    <row r="28" spans="1:10" s="1428" customFormat="1" ht="20.100000000000001" hidden="1" customHeight="1">
      <c r="A28" s="1455"/>
      <c r="B28" s="2178"/>
      <c r="C28" s="1460" t="s">
        <v>1573</v>
      </c>
      <c r="D28" s="1458" t="s">
        <v>7180</v>
      </c>
      <c r="E28" s="1461">
        <v>43928</v>
      </c>
      <c r="F28" s="1461"/>
      <c r="G28" s="1461">
        <f t="shared" si="4"/>
        <v>43940</v>
      </c>
      <c r="H28" s="1461">
        <f t="shared" si="2"/>
        <v>43944</v>
      </c>
      <c r="I28" s="1461">
        <f t="shared" si="5"/>
        <v>43952</v>
      </c>
    </row>
    <row r="29" spans="1:10" s="1428" customFormat="1" ht="20.100000000000001" hidden="1" customHeight="1">
      <c r="A29" s="1455" t="s">
        <v>7152</v>
      </c>
      <c r="B29" s="2178"/>
      <c r="C29" s="1460" t="s">
        <v>1573</v>
      </c>
      <c r="D29" s="1458" t="s">
        <v>7181</v>
      </c>
      <c r="E29" s="1461">
        <v>43935</v>
      </c>
      <c r="F29" s="1461"/>
      <c r="G29" s="1461">
        <f t="shared" si="4"/>
        <v>43947</v>
      </c>
      <c r="H29" s="1461">
        <f t="shared" si="2"/>
        <v>43951</v>
      </c>
      <c r="I29" s="1461">
        <f t="shared" si="5"/>
        <v>43959</v>
      </c>
    </row>
    <row r="30" spans="1:10" s="1428" customFormat="1" ht="20.100000000000001" hidden="1" customHeight="1">
      <c r="A30" s="1455" t="s">
        <v>6362</v>
      </c>
      <c r="B30" s="2178"/>
      <c r="C30" s="1456" t="s">
        <v>2693</v>
      </c>
      <c r="D30" s="1457" t="s">
        <v>7182</v>
      </c>
      <c r="E30" s="1458">
        <v>43950</v>
      </c>
      <c r="F30" s="1468"/>
      <c r="G30" s="1468">
        <f t="shared" si="4"/>
        <v>43962</v>
      </c>
      <c r="H30" s="1468">
        <f t="shared" si="2"/>
        <v>43966</v>
      </c>
      <c r="I30" s="1468">
        <f t="shared" si="5"/>
        <v>43974</v>
      </c>
      <c r="J30" s="1565" t="s">
        <v>7183</v>
      </c>
    </row>
    <row r="31" spans="1:10" s="1428" customFormat="1" ht="20.100000000000001" hidden="1" customHeight="1">
      <c r="A31" s="1455" t="s">
        <v>7184</v>
      </c>
      <c r="B31" s="2178"/>
      <c r="C31" s="1456" t="s">
        <v>1573</v>
      </c>
      <c r="D31" s="1457" t="s">
        <v>7185</v>
      </c>
      <c r="E31" s="1461">
        <v>43949</v>
      </c>
      <c r="F31" s="1461"/>
      <c r="G31" s="1461">
        <f t="shared" si="4"/>
        <v>43961</v>
      </c>
      <c r="H31" s="1461">
        <f t="shared" si="2"/>
        <v>43965</v>
      </c>
      <c r="I31" s="1461">
        <f t="shared" si="5"/>
        <v>43973</v>
      </c>
    </row>
    <row r="32" spans="1:10" s="1428" customFormat="1" ht="20.100000000000001" hidden="1" customHeight="1">
      <c r="A32" s="1455" t="s">
        <v>7186</v>
      </c>
      <c r="B32" s="2178"/>
      <c r="C32" s="1464" t="s">
        <v>1573</v>
      </c>
      <c r="D32" s="1465" t="s">
        <v>7187</v>
      </c>
      <c r="E32" s="1461">
        <v>43956</v>
      </c>
      <c r="F32" s="1461"/>
      <c r="G32" s="1461">
        <f t="shared" si="4"/>
        <v>43968</v>
      </c>
      <c r="H32" s="1461">
        <f t="shared" si="2"/>
        <v>43972</v>
      </c>
      <c r="I32" s="1461">
        <f t="shared" si="5"/>
        <v>43980</v>
      </c>
    </row>
    <row r="33" spans="1:10" s="1428" customFormat="1" ht="20.100000000000001" hidden="1" customHeight="1">
      <c r="A33" s="1455"/>
      <c r="B33" s="2178"/>
      <c r="C33" s="1445" t="s">
        <v>1781</v>
      </c>
      <c r="D33" s="1448" t="s">
        <v>7188</v>
      </c>
      <c r="E33" s="1465">
        <v>43964</v>
      </c>
      <c r="F33" s="1447"/>
      <c r="G33" s="1447">
        <f t="shared" si="4"/>
        <v>43976</v>
      </c>
      <c r="H33" s="1447">
        <f t="shared" si="2"/>
        <v>43980</v>
      </c>
      <c r="I33" s="1447">
        <f t="shared" si="5"/>
        <v>43988</v>
      </c>
      <c r="J33" s="1565" t="s">
        <v>7189</v>
      </c>
    </row>
    <row r="34" spans="1:10" s="1428" customFormat="1" ht="20.100000000000001" hidden="1" customHeight="1">
      <c r="A34" s="1455"/>
      <c r="B34" s="2178"/>
      <c r="C34" s="1445" t="s">
        <v>7190</v>
      </c>
      <c r="D34" s="1448" t="s">
        <v>7191</v>
      </c>
      <c r="E34" s="1447">
        <v>43970</v>
      </c>
      <c r="F34" s="1447"/>
      <c r="G34" s="1447">
        <f t="shared" si="4"/>
        <v>43982</v>
      </c>
      <c r="H34" s="1461">
        <f t="shared" si="2"/>
        <v>43986</v>
      </c>
      <c r="I34" s="1461">
        <f t="shared" si="5"/>
        <v>43994</v>
      </c>
    </row>
    <row r="35" spans="1:10" s="1428" customFormat="1" ht="20.100000000000001" hidden="1" customHeight="1">
      <c r="A35" s="1455"/>
      <c r="B35" s="2178"/>
      <c r="C35" s="1469"/>
      <c r="D35" s="1470"/>
      <c r="E35" s="1471"/>
      <c r="F35" s="1471"/>
      <c r="G35" s="1471"/>
      <c r="H35" s="1471"/>
      <c r="I35" s="1471"/>
    </row>
    <row r="36" spans="1:10" s="1428" customFormat="1" ht="35.25" hidden="1" customHeight="1">
      <c r="A36" s="1455"/>
      <c r="B36" s="2178"/>
      <c r="C36" s="1435"/>
      <c r="D36" s="1436"/>
      <c r="E36" s="1437" t="s">
        <v>100</v>
      </c>
      <c r="F36" s="1437" t="s">
        <v>194</v>
      </c>
      <c r="G36" s="1439" t="s">
        <v>771</v>
      </c>
      <c r="H36" s="1472"/>
      <c r="I36" s="1472"/>
    </row>
    <row r="37" spans="1:10" s="1428" customFormat="1" ht="25.5" hidden="1" customHeight="1">
      <c r="A37" s="1455"/>
      <c r="B37" s="2178"/>
      <c r="C37" s="1440"/>
      <c r="D37" s="1441" t="s">
        <v>3160</v>
      </c>
      <c r="E37" s="1442" t="s">
        <v>7192</v>
      </c>
      <c r="F37" s="1443" t="s">
        <v>3211</v>
      </c>
      <c r="G37" s="1444" t="s">
        <v>4544</v>
      </c>
      <c r="H37" s="1473"/>
      <c r="I37" s="1473"/>
    </row>
    <row r="38" spans="1:10" s="1428" customFormat="1" ht="20.100000000000001" hidden="1" customHeight="1">
      <c r="A38" s="1455"/>
      <c r="B38" s="2178"/>
      <c r="C38" s="1445" t="s">
        <v>2662</v>
      </c>
      <c r="D38" s="1448" t="s">
        <v>7193</v>
      </c>
      <c r="E38" s="1447">
        <v>43982</v>
      </c>
      <c r="F38" s="1454"/>
      <c r="G38" s="1447">
        <f>E38+7</f>
        <v>43989</v>
      </c>
      <c r="H38" s="1471"/>
      <c r="I38" s="1471"/>
    </row>
    <row r="39" spans="1:10" s="1428" customFormat="1" ht="20.100000000000001" hidden="1" customHeight="1">
      <c r="A39" s="1455"/>
      <c r="B39" s="2178"/>
      <c r="C39" s="1469"/>
      <c r="D39" s="1470"/>
      <c r="E39" s="1471"/>
      <c r="F39" s="1471"/>
      <c r="G39" s="1471"/>
      <c r="H39" s="1471"/>
      <c r="I39" s="1471"/>
    </row>
    <row r="40" spans="1:10" s="1428" customFormat="1" ht="33" hidden="1" customHeight="1">
      <c r="A40" s="1455"/>
      <c r="B40" s="2178"/>
      <c r="C40" s="1435"/>
      <c r="D40" s="1436"/>
      <c r="E40" s="1437" t="s">
        <v>100</v>
      </c>
      <c r="F40" s="1437" t="s">
        <v>194</v>
      </c>
      <c r="G40" s="1439" t="s">
        <v>187</v>
      </c>
      <c r="H40" s="1439" t="s">
        <v>771</v>
      </c>
      <c r="I40" s="1472"/>
    </row>
    <row r="41" spans="1:10" s="1428" customFormat="1" ht="20.100000000000001" hidden="1" customHeight="1">
      <c r="A41" s="1455"/>
      <c r="B41" s="2178"/>
      <c r="C41" s="1440"/>
      <c r="D41" s="1441" t="s">
        <v>3160</v>
      </c>
      <c r="E41" s="1442"/>
      <c r="F41" s="1443" t="s">
        <v>3211</v>
      </c>
      <c r="G41" s="1444" t="s">
        <v>4965</v>
      </c>
      <c r="H41" s="1444" t="s">
        <v>4610</v>
      </c>
      <c r="I41" s="1473"/>
    </row>
    <row r="42" spans="1:10" s="1428" customFormat="1" ht="20.100000000000001" hidden="1" customHeight="1">
      <c r="A42" s="1455"/>
      <c r="B42" s="2178"/>
      <c r="C42" s="1445" t="s">
        <v>7194</v>
      </c>
      <c r="D42" s="1448" t="s">
        <v>7195</v>
      </c>
      <c r="E42" s="1465">
        <v>43992</v>
      </c>
      <c r="F42" s="1447"/>
      <c r="G42" s="1447">
        <f>E42+9</f>
        <v>44001</v>
      </c>
      <c r="H42" s="1447">
        <f>E42+12</f>
        <v>44004</v>
      </c>
      <c r="I42" s="1565" t="s">
        <v>7196</v>
      </c>
    </row>
    <row r="43" spans="1:10" s="1428" customFormat="1" ht="19.5" hidden="1">
      <c r="A43" s="1455"/>
      <c r="B43" s="2178"/>
      <c r="C43" s="1474"/>
      <c r="D43" s="1475"/>
      <c r="E43" s="1439" t="s">
        <v>100</v>
      </c>
      <c r="F43" s="1439" t="s">
        <v>194</v>
      </c>
      <c r="G43" s="1439" t="s">
        <v>187</v>
      </c>
      <c r="H43" s="1439" t="s">
        <v>771</v>
      </c>
    </row>
    <row r="44" spans="1:10" s="1428" customFormat="1" ht="19.5" hidden="1">
      <c r="A44" s="1455"/>
      <c r="B44" s="2178"/>
      <c r="C44" s="1476"/>
      <c r="D44" s="1477" t="s">
        <v>4570</v>
      </c>
      <c r="E44" s="1478" t="s">
        <v>7197</v>
      </c>
      <c r="F44" s="1479" t="s">
        <v>3211</v>
      </c>
      <c r="G44" s="1480" t="s">
        <v>4571</v>
      </c>
      <c r="H44" s="1480" t="s">
        <v>3748</v>
      </c>
    </row>
    <row r="45" spans="1:10" s="1428" customFormat="1" ht="20.100000000000001" hidden="1" customHeight="1">
      <c r="A45" s="1455" t="s">
        <v>7198</v>
      </c>
      <c r="B45" s="2178"/>
      <c r="C45" s="1481" t="s">
        <v>1573</v>
      </c>
      <c r="D45" s="1482" t="s">
        <v>7199</v>
      </c>
      <c r="E45" s="1483">
        <v>44083</v>
      </c>
      <c r="F45" s="1484"/>
      <c r="G45" s="1484">
        <f t="shared" ref="G45:G47" si="7">E45+14</f>
        <v>44097</v>
      </c>
      <c r="H45" s="1484">
        <f t="shared" ref="H45:H47" si="8">E45+17</f>
        <v>44100</v>
      </c>
      <c r="I45" s="1485"/>
    </row>
    <row r="46" spans="1:10" s="1428" customFormat="1" ht="20.100000000000001" hidden="1" customHeight="1">
      <c r="A46" s="1455" t="s">
        <v>6596</v>
      </c>
      <c r="B46" s="2178"/>
      <c r="C46" s="1486" t="s">
        <v>7177</v>
      </c>
      <c r="D46" s="1482" t="s">
        <v>7200</v>
      </c>
      <c r="E46" s="1487">
        <v>44101</v>
      </c>
      <c r="F46" s="1488"/>
      <c r="G46" s="1488">
        <f t="shared" si="7"/>
        <v>44115</v>
      </c>
      <c r="H46" s="1484">
        <f t="shared" si="8"/>
        <v>44118</v>
      </c>
      <c r="I46" s="1489">
        <v>44090</v>
      </c>
    </row>
    <row r="47" spans="1:10" s="1428" customFormat="1" ht="20.100000000000001" hidden="1" customHeight="1">
      <c r="A47" s="1455" t="s">
        <v>7201</v>
      </c>
      <c r="B47" s="2178"/>
      <c r="C47" s="1481" t="s">
        <v>1573</v>
      </c>
      <c r="D47" s="1482" t="s">
        <v>7202</v>
      </c>
      <c r="E47" s="1483">
        <v>44099</v>
      </c>
      <c r="F47" s="1484"/>
      <c r="G47" s="1484">
        <f t="shared" si="7"/>
        <v>44113</v>
      </c>
      <c r="H47" s="1484">
        <f t="shared" si="8"/>
        <v>44116</v>
      </c>
      <c r="I47" s="1490"/>
    </row>
    <row r="48" spans="1:10" s="1428" customFormat="1" ht="20.100000000000001" hidden="1" customHeight="1">
      <c r="A48" s="1455"/>
      <c r="B48" s="2178"/>
      <c r="C48" s="1491" t="s">
        <v>1573</v>
      </c>
      <c r="D48" s="1492" t="s">
        <v>7203</v>
      </c>
      <c r="E48" s="1493">
        <v>44139</v>
      </c>
      <c r="F48" s="1493"/>
      <c r="G48" s="1493">
        <v>44153</v>
      </c>
      <c r="H48" s="1493">
        <v>44156</v>
      </c>
      <c r="I48" s="1490"/>
    </row>
    <row r="49" spans="1:11" s="1428" customFormat="1" ht="20.100000000000001" hidden="1" customHeight="1">
      <c r="A49" s="1455" t="s">
        <v>7204</v>
      </c>
      <c r="B49" s="2178"/>
      <c r="C49" s="1494" t="s">
        <v>7205</v>
      </c>
      <c r="D49" s="1492" t="s">
        <v>7206</v>
      </c>
      <c r="E49" s="1495">
        <v>44154</v>
      </c>
      <c r="F49" s="1495"/>
      <c r="G49" s="1495">
        <v>44167</v>
      </c>
      <c r="H49" s="1495">
        <v>44170</v>
      </c>
      <c r="I49" s="1490">
        <v>44146</v>
      </c>
    </row>
    <row r="50" spans="1:11" s="1428" customFormat="1" ht="20.100000000000001" hidden="1" customHeight="1">
      <c r="A50" s="1455"/>
      <c r="B50" s="2178"/>
      <c r="C50" s="1474"/>
      <c r="D50" s="1475"/>
      <c r="E50" s="1439" t="s">
        <v>100</v>
      </c>
      <c r="F50" s="1439" t="s">
        <v>194</v>
      </c>
      <c r="G50" s="1439" t="s">
        <v>187</v>
      </c>
      <c r="H50" s="1439" t="s">
        <v>771</v>
      </c>
      <c r="I50" s="1490"/>
    </row>
    <row r="51" spans="1:11" s="1428" customFormat="1" ht="20.100000000000001" hidden="1" customHeight="1">
      <c r="B51" s="2176"/>
      <c r="C51" s="1476"/>
      <c r="D51" s="1477" t="s">
        <v>3798</v>
      </c>
      <c r="E51" s="1478" t="s">
        <v>7207</v>
      </c>
      <c r="F51" s="1479" t="s">
        <v>3211</v>
      </c>
      <c r="G51" s="1480" t="s">
        <v>4506</v>
      </c>
      <c r="H51" s="1480" t="s">
        <v>4611</v>
      </c>
      <c r="I51" s="1490"/>
      <c r="J51" s="1463"/>
    </row>
    <row r="52" spans="1:11" s="1428" customFormat="1" ht="20.100000000000001" hidden="1" customHeight="1">
      <c r="A52" s="1455"/>
      <c r="B52" s="2178"/>
      <c r="C52" s="1496" t="s">
        <v>7208</v>
      </c>
      <c r="D52" s="1497" t="s">
        <v>7209</v>
      </c>
      <c r="E52" s="1498">
        <v>44190</v>
      </c>
      <c r="F52" s="1497"/>
      <c r="G52" s="1499">
        <v>44194</v>
      </c>
      <c r="H52" s="1499">
        <v>44198</v>
      </c>
      <c r="I52" s="1490">
        <v>44176</v>
      </c>
    </row>
    <row r="53" spans="1:11" s="1428" customFormat="1" ht="20.100000000000001" hidden="1" customHeight="1">
      <c r="A53" s="1455"/>
      <c r="B53" s="2178"/>
      <c r="C53" s="1474"/>
      <c r="D53" s="1475"/>
      <c r="E53" s="1439" t="s">
        <v>100</v>
      </c>
      <c r="F53" s="1439" t="s">
        <v>194</v>
      </c>
      <c r="G53" s="1439" t="s">
        <v>187</v>
      </c>
      <c r="H53" s="1439" t="s">
        <v>771</v>
      </c>
      <c r="I53" s="1490"/>
    </row>
    <row r="54" spans="1:11" s="1428" customFormat="1" ht="20.100000000000001" hidden="1" customHeight="1">
      <c r="A54" s="1455"/>
      <c r="B54" s="2178"/>
      <c r="C54" s="1476"/>
      <c r="D54" s="1477" t="s">
        <v>4570</v>
      </c>
      <c r="E54" s="1478" t="s">
        <v>7210</v>
      </c>
      <c r="F54" s="1479" t="s">
        <v>3211</v>
      </c>
      <c r="G54" s="1480" t="s">
        <v>4506</v>
      </c>
      <c r="H54" s="1480" t="s">
        <v>4611</v>
      </c>
      <c r="I54" s="1490"/>
    </row>
    <row r="55" spans="1:11" s="1428" customFormat="1" ht="20.100000000000001" hidden="1" customHeight="1">
      <c r="A55" s="1455" t="s">
        <v>7211</v>
      </c>
      <c r="B55" s="2178"/>
      <c r="C55" s="1491" t="s">
        <v>1573</v>
      </c>
      <c r="D55" s="1495" t="s">
        <v>7212</v>
      </c>
      <c r="E55" s="1483">
        <v>44183</v>
      </c>
      <c r="F55" s="1483"/>
      <c r="G55" s="1483">
        <f t="shared" ref="G55" si="9">E55+14</f>
        <v>44197</v>
      </c>
      <c r="H55" s="1483">
        <f t="shared" ref="H55" si="10">E55+17</f>
        <v>44200</v>
      </c>
      <c r="I55" s="1490">
        <v>44184</v>
      </c>
    </row>
    <row r="56" spans="1:11" s="1428" customFormat="1" ht="20.100000000000001" hidden="1" customHeight="1" thickBot="1">
      <c r="A56" s="1455" t="s">
        <v>7204</v>
      </c>
      <c r="B56" s="2178"/>
      <c r="C56" s="1500" t="s">
        <v>4461</v>
      </c>
      <c r="D56" s="1501" t="s">
        <v>7213</v>
      </c>
      <c r="E56" s="1502">
        <v>44207</v>
      </c>
      <c r="F56" s="1503"/>
      <c r="G56" s="1502">
        <f>E56+11</f>
        <v>44218</v>
      </c>
      <c r="H56" s="1502">
        <f>E56+14</f>
        <v>44221</v>
      </c>
      <c r="I56" s="1490">
        <v>44188</v>
      </c>
    </row>
    <row r="57" spans="1:11" s="1428" customFormat="1" ht="20.100000000000001" hidden="1" customHeight="1" thickTop="1" thickBot="1">
      <c r="A57" s="1455" t="s">
        <v>7214</v>
      </c>
      <c r="B57" s="2178"/>
      <c r="C57" s="1504" t="s">
        <v>7215</v>
      </c>
      <c r="D57" s="1505" t="s">
        <v>7216</v>
      </c>
      <c r="E57" s="1503">
        <v>44200</v>
      </c>
      <c r="F57" s="1506"/>
      <c r="G57" s="1507">
        <f t="shared" ref="G57" si="11">E57+11</f>
        <v>44211</v>
      </c>
      <c r="H57" s="1503">
        <f t="shared" ref="H57" si="12">E57+14</f>
        <v>44214</v>
      </c>
      <c r="I57" s="1490">
        <v>44195</v>
      </c>
    </row>
    <row r="58" spans="1:11" s="1428" customFormat="1" ht="19.5" hidden="1">
      <c r="A58" s="1411"/>
      <c r="B58" s="2179"/>
      <c r="C58" s="1508"/>
      <c r="D58" s="1509"/>
      <c r="E58" s="1566" t="s">
        <v>100</v>
      </c>
      <c r="F58" s="1566" t="s">
        <v>194</v>
      </c>
      <c r="G58" s="1566" t="s">
        <v>194</v>
      </c>
      <c r="H58" s="1566" t="s">
        <v>187</v>
      </c>
      <c r="I58" s="1566" t="s">
        <v>771</v>
      </c>
      <c r="J58" s="1510"/>
    </row>
    <row r="59" spans="1:11" s="1428" customFormat="1" ht="19.5" hidden="1">
      <c r="A59" s="1411"/>
      <c r="B59" s="2179"/>
      <c r="C59" s="1567"/>
      <c r="D59" s="1511" t="s">
        <v>4570</v>
      </c>
      <c r="E59" s="1512" t="s">
        <v>7210</v>
      </c>
      <c r="F59" s="1513" t="s">
        <v>3211</v>
      </c>
      <c r="G59" s="1514" t="s">
        <v>3457</v>
      </c>
      <c r="H59" s="1514" t="s">
        <v>4506</v>
      </c>
      <c r="I59" s="1515" t="s">
        <v>4611</v>
      </c>
      <c r="J59" s="1510"/>
      <c r="K59" s="1516" t="s">
        <v>4914</v>
      </c>
    </row>
    <row r="60" spans="1:11" s="1428" customFormat="1" ht="20.100000000000001" hidden="1" customHeight="1" thickBot="1">
      <c r="A60" s="1411" t="s">
        <v>7217</v>
      </c>
      <c r="B60" s="2179"/>
      <c r="C60" s="1568" t="s">
        <v>1573</v>
      </c>
      <c r="D60" s="1569" t="s">
        <v>7218</v>
      </c>
      <c r="E60" s="1517">
        <v>44251</v>
      </c>
      <c r="F60" s="1517"/>
      <c r="G60" s="1517">
        <f t="shared" ref="G60:G77" si="13">E60+5</f>
        <v>44256</v>
      </c>
      <c r="H60" s="1517">
        <f t="shared" ref="H60:H75" si="14">E60+11</f>
        <v>44262</v>
      </c>
      <c r="I60" s="1517">
        <f t="shared" ref="I60:I77" si="15">E60+14</f>
        <v>44265</v>
      </c>
      <c r="J60" s="1518" t="e">
        <f>#REF!+7</f>
        <v>#REF!</v>
      </c>
    </row>
    <row r="61" spans="1:11" s="1428" customFormat="1" ht="20.100000000000001" hidden="1" customHeight="1" thickTop="1">
      <c r="A61" s="1411" t="s">
        <v>7219</v>
      </c>
      <c r="B61" s="2179"/>
      <c r="C61" s="1568" t="s">
        <v>1573</v>
      </c>
      <c r="D61" s="1570" t="s">
        <v>7220</v>
      </c>
      <c r="E61" s="1519">
        <f>E60+7</f>
        <v>44258</v>
      </c>
      <c r="F61" s="1520"/>
      <c r="G61" s="1520">
        <f t="shared" si="13"/>
        <v>44263</v>
      </c>
      <c r="H61" s="1520">
        <f t="shared" si="14"/>
        <v>44269</v>
      </c>
      <c r="I61" s="1520">
        <f t="shared" si="15"/>
        <v>44272</v>
      </c>
      <c r="J61" s="1518" t="e">
        <f t="shared" ref="J61" si="16">J60+7</f>
        <v>#REF!</v>
      </c>
    </row>
    <row r="62" spans="1:11" s="1428" customFormat="1" ht="20.100000000000001" hidden="1" customHeight="1">
      <c r="A62" s="1411" t="s">
        <v>7221</v>
      </c>
      <c r="B62" s="2179"/>
      <c r="C62" s="1571" t="s">
        <v>1573</v>
      </c>
      <c r="D62" s="1572" t="s">
        <v>7222</v>
      </c>
      <c r="E62" s="1521">
        <v>44265</v>
      </c>
      <c r="F62" s="1522"/>
      <c r="G62" s="1520">
        <f t="shared" si="13"/>
        <v>44270</v>
      </c>
      <c r="H62" s="1520">
        <f t="shared" si="14"/>
        <v>44276</v>
      </c>
      <c r="I62" s="1520">
        <f t="shared" si="15"/>
        <v>44279</v>
      </c>
      <c r="J62" s="1518">
        <v>44265</v>
      </c>
    </row>
    <row r="63" spans="1:11" s="1428" customFormat="1" ht="20.100000000000001" hidden="1" customHeight="1">
      <c r="A63" s="1411" t="s">
        <v>7223</v>
      </c>
      <c r="B63" s="2179"/>
      <c r="C63" s="1571" t="s">
        <v>1573</v>
      </c>
      <c r="D63" s="1572" t="s">
        <v>7224</v>
      </c>
      <c r="E63" s="1522">
        <v>44279</v>
      </c>
      <c r="F63" s="1522"/>
      <c r="G63" s="1520">
        <f t="shared" si="13"/>
        <v>44284</v>
      </c>
      <c r="H63" s="1520">
        <f t="shared" si="14"/>
        <v>44290</v>
      </c>
      <c r="I63" s="1520">
        <f t="shared" si="15"/>
        <v>44293</v>
      </c>
      <c r="J63" s="1518" t="e">
        <f>#REF!+7</f>
        <v>#REF!</v>
      </c>
    </row>
    <row r="64" spans="1:11" s="1428" customFormat="1" ht="20.100000000000001" hidden="1" customHeight="1" thickBot="1">
      <c r="A64" s="1411" t="s">
        <v>7225</v>
      </c>
      <c r="B64" s="2179"/>
      <c r="C64" s="1571" t="s">
        <v>1573</v>
      </c>
      <c r="D64" s="1569" t="s">
        <v>7226</v>
      </c>
      <c r="E64" s="1523">
        <v>44286</v>
      </c>
      <c r="F64" s="1524"/>
      <c r="G64" s="1524">
        <f t="shared" si="13"/>
        <v>44291</v>
      </c>
      <c r="H64" s="1524">
        <f t="shared" si="14"/>
        <v>44297</v>
      </c>
      <c r="I64" s="1524">
        <f t="shared" si="15"/>
        <v>44300</v>
      </c>
      <c r="J64" s="1518">
        <v>44286</v>
      </c>
    </row>
    <row r="65" spans="1:11" s="1428" customFormat="1" ht="20.100000000000001" hidden="1" customHeight="1" thickTop="1">
      <c r="A65" s="1411"/>
      <c r="B65" s="2179"/>
      <c r="C65" s="1573" t="s">
        <v>2000</v>
      </c>
      <c r="D65" s="1570" t="s">
        <v>7227</v>
      </c>
      <c r="E65" s="1574">
        <v>44307</v>
      </c>
      <c r="F65" s="1574"/>
      <c r="G65" s="1520">
        <f>E65+5</f>
        <v>44312</v>
      </c>
      <c r="H65" s="1575">
        <f>E65+11</f>
        <v>44318</v>
      </c>
      <c r="I65" s="1520">
        <f>E65+14</f>
        <v>44321</v>
      </c>
      <c r="J65" s="1518">
        <v>44293</v>
      </c>
      <c r="K65" s="1525" t="e">
        <f>#REF!</f>
        <v>#REF!</v>
      </c>
    </row>
    <row r="66" spans="1:11" s="1428" customFormat="1" ht="20.100000000000001" hidden="1" customHeight="1">
      <c r="A66" s="1411"/>
      <c r="B66" s="2179"/>
      <c r="C66" s="1571" t="s">
        <v>1573</v>
      </c>
      <c r="D66" s="1572" t="s">
        <v>7228</v>
      </c>
      <c r="E66" s="1522">
        <v>44300</v>
      </c>
      <c r="F66" s="1522"/>
      <c r="G66" s="1520">
        <f>E66+5</f>
        <v>44305</v>
      </c>
      <c r="H66" s="1520">
        <f>E66+11</f>
        <v>44311</v>
      </c>
      <c r="I66" s="1520">
        <f>E66+14</f>
        <v>44314</v>
      </c>
      <c r="J66" s="1518">
        <v>44300</v>
      </c>
      <c r="K66" s="1525" t="e">
        <f>#REF!</f>
        <v>#REF!</v>
      </c>
    </row>
    <row r="67" spans="1:11" s="1428" customFormat="1" ht="18.75" hidden="1" customHeight="1">
      <c r="A67" s="1411"/>
      <c r="B67" s="2179"/>
      <c r="C67" s="1576" t="s">
        <v>7229</v>
      </c>
      <c r="D67" s="1572" t="s">
        <v>7230</v>
      </c>
      <c r="E67" s="820">
        <v>44318</v>
      </c>
      <c r="F67" s="820"/>
      <c r="G67" s="1522">
        <f>E67+5</f>
        <v>44323</v>
      </c>
      <c r="H67" s="1214">
        <v>44326</v>
      </c>
      <c r="I67" s="1214">
        <v>44323</v>
      </c>
      <c r="J67" s="1518">
        <v>44307</v>
      </c>
      <c r="K67" s="1525" t="e">
        <f>#REF!</f>
        <v>#REF!</v>
      </c>
    </row>
    <row r="68" spans="1:11" s="1428" customFormat="1" ht="20.100000000000001" hidden="1" customHeight="1" thickBot="1">
      <c r="A68" s="1411" t="s">
        <v>7231</v>
      </c>
      <c r="B68" s="2179"/>
      <c r="C68" s="1577" t="s">
        <v>1573</v>
      </c>
      <c r="D68" s="1569" t="s">
        <v>7232</v>
      </c>
      <c r="E68" s="1524">
        <v>44314</v>
      </c>
      <c r="F68" s="1524"/>
      <c r="G68" s="1526">
        <f>E68+5</f>
        <v>44319</v>
      </c>
      <c r="H68" s="1526">
        <f>E68+11</f>
        <v>44325</v>
      </c>
      <c r="I68" s="1526">
        <f>E68+14</f>
        <v>44328</v>
      </c>
      <c r="J68" s="1518">
        <v>44314</v>
      </c>
      <c r="K68" s="1525" t="e">
        <f>#REF!</f>
        <v>#REF!</v>
      </c>
    </row>
    <row r="69" spans="1:11" s="1428" customFormat="1" ht="20.100000000000001" hidden="1" customHeight="1" thickTop="1">
      <c r="A69" s="1411"/>
      <c r="B69" s="2179"/>
      <c r="C69" s="1578" t="s">
        <v>7231</v>
      </c>
      <c r="D69" s="1570" t="s">
        <v>7233</v>
      </c>
      <c r="E69" s="1579">
        <v>44333</v>
      </c>
      <c r="F69" s="1574"/>
      <c r="G69" s="1520">
        <f>E69+5</f>
        <v>44338</v>
      </c>
      <c r="H69" s="1575">
        <f>E69+11</f>
        <v>44344</v>
      </c>
      <c r="I69" s="1575">
        <f>E69+14</f>
        <v>44347</v>
      </c>
      <c r="J69" s="1518">
        <f>J68+7</f>
        <v>44321</v>
      </c>
      <c r="K69" s="1525" t="e">
        <f>#REF!</f>
        <v>#REF!</v>
      </c>
    </row>
    <row r="70" spans="1:11" s="1428" customFormat="1" ht="20.100000000000001" hidden="1" customHeight="1">
      <c r="A70" s="1411"/>
      <c r="B70" s="2179"/>
      <c r="C70" s="1571" t="s">
        <v>1573</v>
      </c>
      <c r="D70" s="1572" t="s">
        <v>7234</v>
      </c>
      <c r="E70" s="1522">
        <v>44328</v>
      </c>
      <c r="F70" s="1522"/>
      <c r="G70" s="1520">
        <f t="shared" si="13"/>
        <v>44333</v>
      </c>
      <c r="H70" s="1520">
        <f t="shared" si="14"/>
        <v>44339</v>
      </c>
      <c r="I70" s="1520">
        <f t="shared" si="15"/>
        <v>44342</v>
      </c>
      <c r="J70" s="1518">
        <f t="shared" ref="J70:J78" si="17">J69+7</f>
        <v>44328</v>
      </c>
      <c r="K70" s="1525" t="e">
        <f>#REF!</f>
        <v>#REF!</v>
      </c>
    </row>
    <row r="71" spans="1:11" s="1428" customFormat="1" ht="20.100000000000001" hidden="1" customHeight="1">
      <c r="A71" s="1411"/>
      <c r="B71" s="2179"/>
      <c r="C71" s="1571" t="s">
        <v>1573</v>
      </c>
      <c r="D71" s="1572" t="s">
        <v>7235</v>
      </c>
      <c r="E71" s="1522">
        <v>44335</v>
      </c>
      <c r="F71" s="1522"/>
      <c r="G71" s="1522">
        <f t="shared" si="13"/>
        <v>44340</v>
      </c>
      <c r="H71" s="1522">
        <f t="shared" si="14"/>
        <v>44346</v>
      </c>
      <c r="I71" s="1522">
        <f t="shared" si="15"/>
        <v>44349</v>
      </c>
      <c r="J71" s="1518">
        <f t="shared" si="17"/>
        <v>44335</v>
      </c>
      <c r="K71" s="1525" t="e">
        <f>#REF!</f>
        <v>#REF!</v>
      </c>
    </row>
    <row r="72" spans="1:11" s="1428" customFormat="1" ht="20.100000000000001" hidden="1" customHeight="1" thickBot="1">
      <c r="A72" s="1411" t="s">
        <v>7236</v>
      </c>
      <c r="B72" s="2179"/>
      <c r="C72" s="1571" t="s">
        <v>1573</v>
      </c>
      <c r="D72" s="1569" t="s">
        <v>7237</v>
      </c>
      <c r="E72" s="1524">
        <v>44358</v>
      </c>
      <c r="F72" s="1524"/>
      <c r="G72" s="1526">
        <f t="shared" si="13"/>
        <v>44363</v>
      </c>
      <c r="H72" s="1526">
        <f t="shared" si="14"/>
        <v>44369</v>
      </c>
      <c r="I72" s="1526">
        <f t="shared" si="15"/>
        <v>44372</v>
      </c>
      <c r="J72" s="1518">
        <f t="shared" si="17"/>
        <v>44342</v>
      </c>
      <c r="K72" s="1525" t="e">
        <f>#REF!</f>
        <v>#REF!</v>
      </c>
    </row>
    <row r="73" spans="1:11" s="1428" customFormat="1" ht="20.100000000000001" hidden="1" customHeight="1" thickTop="1">
      <c r="A73" s="1411"/>
      <c r="B73" s="2179"/>
      <c r="C73" s="1571" t="s">
        <v>1573</v>
      </c>
      <c r="D73" s="1570" t="s">
        <v>7238</v>
      </c>
      <c r="E73" s="1519">
        <v>44358</v>
      </c>
      <c r="F73" s="1520"/>
      <c r="G73" s="1520">
        <f t="shared" si="13"/>
        <v>44363</v>
      </c>
      <c r="H73" s="1520">
        <f t="shared" si="14"/>
        <v>44369</v>
      </c>
      <c r="I73" s="1520">
        <f t="shared" si="15"/>
        <v>44372</v>
      </c>
      <c r="J73" s="1518" t="e">
        <f>#REF!+7</f>
        <v>#REF!</v>
      </c>
      <c r="K73" s="1525" t="e">
        <f>#REF!</f>
        <v>#REF!</v>
      </c>
    </row>
    <row r="74" spans="1:11" s="1428" customFormat="1" ht="20.100000000000001" hidden="1" customHeight="1">
      <c r="A74" s="1411"/>
      <c r="B74" s="2179"/>
      <c r="C74" s="1571" t="s">
        <v>1573</v>
      </c>
      <c r="D74" s="1572" t="s">
        <v>7239</v>
      </c>
      <c r="E74" s="1521">
        <v>44377</v>
      </c>
      <c r="F74" s="1522"/>
      <c r="G74" s="1520">
        <f t="shared" si="13"/>
        <v>44382</v>
      </c>
      <c r="H74" s="1520">
        <f t="shared" si="14"/>
        <v>44388</v>
      </c>
      <c r="I74" s="1522">
        <f t="shared" si="15"/>
        <v>44391</v>
      </c>
      <c r="J74" s="1518" t="e">
        <f>#REF!+7</f>
        <v>#REF!</v>
      </c>
      <c r="K74" s="1525" t="e">
        <f>#REF!</f>
        <v>#REF!</v>
      </c>
    </row>
    <row r="75" spans="1:11" s="1428" customFormat="1" ht="20.100000000000001" hidden="1" customHeight="1" thickBot="1">
      <c r="A75" s="1411" t="s">
        <v>4644</v>
      </c>
      <c r="B75" s="2179"/>
      <c r="C75" s="1571" t="s">
        <v>1573</v>
      </c>
      <c r="D75" s="1580" t="s">
        <v>7240</v>
      </c>
      <c r="E75" s="1527">
        <v>44377</v>
      </c>
      <c r="F75" s="1526"/>
      <c r="G75" s="1526">
        <f t="shared" si="13"/>
        <v>44382</v>
      </c>
      <c r="H75" s="1526">
        <f t="shared" si="14"/>
        <v>44388</v>
      </c>
      <c r="I75" s="1526">
        <f t="shared" si="15"/>
        <v>44391</v>
      </c>
      <c r="J75" s="1518">
        <v>44377</v>
      </c>
      <c r="K75" s="1525" t="e">
        <f>#REF!</f>
        <v>#REF!</v>
      </c>
    </row>
    <row r="76" spans="1:11" s="1428" customFormat="1" ht="20.100000000000001" hidden="1" customHeight="1" thickTop="1">
      <c r="A76" s="1411"/>
      <c r="B76" s="2179"/>
      <c r="C76" s="1576" t="s">
        <v>4598</v>
      </c>
      <c r="D76" s="1570" t="s">
        <v>7241</v>
      </c>
      <c r="E76" s="1581" t="s">
        <v>1581</v>
      </c>
      <c r="F76" s="1574"/>
      <c r="G76" s="1528" t="e">
        <f t="shared" si="13"/>
        <v>#VALUE!</v>
      </c>
      <c r="H76" s="1582">
        <v>44403</v>
      </c>
      <c r="I76" s="1582" t="e">
        <f t="shared" si="15"/>
        <v>#VALUE!</v>
      </c>
      <c r="J76" s="1518">
        <f t="shared" si="17"/>
        <v>44384</v>
      </c>
      <c r="K76" s="1525" t="e">
        <f>#REF!</f>
        <v>#REF!</v>
      </c>
    </row>
    <row r="77" spans="1:11" s="1428" customFormat="1" ht="20.100000000000001" hidden="1" customHeight="1">
      <c r="A77" s="1411" t="s">
        <v>7242</v>
      </c>
      <c r="B77" s="2179"/>
      <c r="C77" s="1571" t="s">
        <v>1573</v>
      </c>
      <c r="D77" s="1570" t="s">
        <v>7243</v>
      </c>
      <c r="E77" s="1583">
        <v>44391</v>
      </c>
      <c r="F77" s="1583"/>
      <c r="G77" s="1520">
        <f t="shared" si="13"/>
        <v>44396</v>
      </c>
      <c r="H77" s="1583">
        <f t="shared" ref="H77" si="18">E77+11</f>
        <v>44402</v>
      </c>
      <c r="I77" s="1583">
        <f t="shared" si="15"/>
        <v>44405</v>
      </c>
      <c r="J77" s="1518">
        <f t="shared" si="17"/>
        <v>44391</v>
      </c>
      <c r="K77" s="1525" t="e">
        <f>#REF!</f>
        <v>#REF!</v>
      </c>
    </row>
    <row r="78" spans="1:11" s="1428" customFormat="1" ht="20.100000000000001" hidden="1" customHeight="1">
      <c r="A78" s="1411"/>
      <c r="B78" s="2179"/>
      <c r="C78" s="1576" t="s">
        <v>7244</v>
      </c>
      <c r="D78" s="1572" t="s">
        <v>7245</v>
      </c>
      <c r="E78" s="1234" t="s">
        <v>1581</v>
      </c>
      <c r="F78" s="820"/>
      <c r="G78" s="1522">
        <v>44414</v>
      </c>
      <c r="H78" s="820">
        <v>44420</v>
      </c>
      <c r="I78" s="820">
        <v>44423</v>
      </c>
      <c r="J78" s="1518">
        <f t="shared" si="17"/>
        <v>44398</v>
      </c>
      <c r="K78" s="1525" t="e">
        <f>#REF!</f>
        <v>#REF!</v>
      </c>
    </row>
    <row r="79" spans="1:11" s="1428" customFormat="1" ht="20.100000000000001" hidden="1" customHeight="1" thickBot="1">
      <c r="A79" s="1411"/>
      <c r="B79" s="2179"/>
      <c r="C79" s="1584" t="s">
        <v>7246</v>
      </c>
      <c r="D79" s="1580" t="s">
        <v>7247</v>
      </c>
      <c r="E79" s="1585">
        <v>44415</v>
      </c>
      <c r="F79" s="1585"/>
      <c r="G79" s="1526">
        <v>44420</v>
      </c>
      <c r="H79" s="1526">
        <v>44426</v>
      </c>
      <c r="I79" s="1586">
        <v>44429</v>
      </c>
      <c r="J79" s="1518">
        <v>44405</v>
      </c>
      <c r="K79" s="1525">
        <v>44400</v>
      </c>
    </row>
    <row r="80" spans="1:11" s="1428" customFormat="1" ht="20.100000000000001" hidden="1" customHeight="1" thickTop="1">
      <c r="A80" s="1411" t="s">
        <v>7248</v>
      </c>
      <c r="B80" s="2179"/>
      <c r="C80" s="1587" t="s">
        <v>1573</v>
      </c>
      <c r="D80" s="1570" t="s">
        <v>7249</v>
      </c>
      <c r="E80" s="1519">
        <v>44422</v>
      </c>
      <c r="F80" s="1520"/>
      <c r="G80" s="1520">
        <v>44427</v>
      </c>
      <c r="H80" s="1519">
        <v>44433</v>
      </c>
      <c r="I80" s="1520">
        <v>44436</v>
      </c>
      <c r="J80" s="1518">
        <v>44412</v>
      </c>
      <c r="K80" s="1525">
        <v>44407</v>
      </c>
    </row>
    <row r="81" spans="1:11" s="1428" customFormat="1" ht="20.100000000000001" hidden="1" customHeight="1">
      <c r="A81" s="1411" t="s">
        <v>7250</v>
      </c>
      <c r="B81" s="2179"/>
      <c r="C81" s="1587" t="s">
        <v>1573</v>
      </c>
      <c r="D81" s="1570" t="s">
        <v>7251</v>
      </c>
      <c r="E81" s="1519">
        <v>44419</v>
      </c>
      <c r="F81" s="1520"/>
      <c r="G81" s="1520">
        <v>44424</v>
      </c>
      <c r="H81" s="1520">
        <v>44430</v>
      </c>
      <c r="I81" s="1520">
        <v>44433</v>
      </c>
      <c r="J81" s="1518">
        <v>44419</v>
      </c>
      <c r="K81" s="1525">
        <v>44414</v>
      </c>
    </row>
    <row r="82" spans="1:11" s="1428" customFormat="1" ht="18.75" hidden="1" customHeight="1">
      <c r="A82" s="1411" t="s">
        <v>7244</v>
      </c>
      <c r="B82" s="2179"/>
      <c r="C82" s="1588" t="s">
        <v>1573</v>
      </c>
      <c r="D82" s="1589" t="s">
        <v>7252</v>
      </c>
      <c r="E82" s="1529">
        <v>44440</v>
      </c>
      <c r="F82" s="1530"/>
      <c r="G82" s="1529">
        <v>44457</v>
      </c>
      <c r="H82" s="1529">
        <v>44463</v>
      </c>
      <c r="I82" s="1529">
        <v>44466</v>
      </c>
      <c r="J82" s="1518">
        <v>44440</v>
      </c>
      <c r="K82" s="1525">
        <v>44435</v>
      </c>
    </row>
    <row r="83" spans="1:11" s="1428" customFormat="1" ht="20.100000000000001" hidden="1" customHeight="1">
      <c r="A83" s="1411" t="s">
        <v>7246</v>
      </c>
      <c r="B83" s="2179"/>
      <c r="C83" s="1571" t="s">
        <v>1573</v>
      </c>
      <c r="D83" s="1234" t="s">
        <v>7253</v>
      </c>
      <c r="E83" s="1522">
        <v>44447</v>
      </c>
      <c r="F83" s="1522"/>
      <c r="G83" s="1522">
        <v>44452</v>
      </c>
      <c r="H83" s="1522">
        <v>44458</v>
      </c>
      <c r="I83" s="1522">
        <v>44461</v>
      </c>
      <c r="J83" s="1518">
        <v>44447</v>
      </c>
      <c r="K83" s="1525">
        <v>44442</v>
      </c>
    </row>
    <row r="84" spans="1:11" s="1428" customFormat="1" ht="20.100000000000001" hidden="1" customHeight="1">
      <c r="A84" s="1411" t="s">
        <v>7229</v>
      </c>
      <c r="B84" s="2179"/>
      <c r="C84" s="1571" t="s">
        <v>1573</v>
      </c>
      <c r="D84" s="1572" t="s">
        <v>7254</v>
      </c>
      <c r="E84" s="1522">
        <v>44461</v>
      </c>
      <c r="F84" s="1522"/>
      <c r="G84" s="1522">
        <v>44466</v>
      </c>
      <c r="H84" s="1522">
        <v>44472</v>
      </c>
      <c r="I84" s="1522">
        <v>44475</v>
      </c>
      <c r="J84" s="1518">
        <v>44461</v>
      </c>
      <c r="K84" s="1525">
        <v>44456</v>
      </c>
    </row>
    <row r="85" spans="1:11" s="1428" customFormat="1" ht="20.100000000000001" hidden="1" customHeight="1" thickBot="1">
      <c r="A85" s="1411" t="s">
        <v>7255</v>
      </c>
      <c r="B85" s="2179"/>
      <c r="C85" s="1571" t="s">
        <v>1573</v>
      </c>
      <c r="D85" s="1580" t="s">
        <v>7256</v>
      </c>
      <c r="E85" s="1526">
        <v>44468</v>
      </c>
      <c r="F85" s="1526"/>
      <c r="G85" s="1526">
        <v>44473</v>
      </c>
      <c r="H85" s="1526">
        <v>44479</v>
      </c>
      <c r="I85" s="1526">
        <v>44482</v>
      </c>
      <c r="J85" s="1518">
        <v>44468</v>
      </c>
      <c r="K85" s="1525">
        <v>44463</v>
      </c>
    </row>
    <row r="86" spans="1:11" s="1428" customFormat="1" ht="20.100000000000001" hidden="1" customHeight="1" thickTop="1">
      <c r="A86" s="1411" t="s">
        <v>7257</v>
      </c>
      <c r="B86" s="2179"/>
      <c r="C86" s="1587" t="s">
        <v>1573</v>
      </c>
      <c r="D86" s="1572" t="s">
        <v>7258</v>
      </c>
      <c r="E86" s="866">
        <v>44507</v>
      </c>
      <c r="F86" s="825"/>
      <c r="G86" s="1522">
        <v>44499</v>
      </c>
      <c r="H86" s="825">
        <v>44505</v>
      </c>
      <c r="I86" s="1522">
        <v>44508</v>
      </c>
      <c r="J86" s="1518">
        <v>44482</v>
      </c>
      <c r="K86" s="1525">
        <v>44477</v>
      </c>
    </row>
    <row r="87" spans="1:11" s="1428" customFormat="1" ht="20.100000000000001" hidden="1" customHeight="1">
      <c r="A87" s="1411" t="s">
        <v>1788</v>
      </c>
      <c r="B87" s="2179"/>
      <c r="C87" s="1587" t="s">
        <v>1573</v>
      </c>
      <c r="D87" s="1570" t="s">
        <v>7259</v>
      </c>
      <c r="E87" s="1520" t="s">
        <v>1581</v>
      </c>
      <c r="F87" s="1520"/>
      <c r="G87" s="1520" t="s">
        <v>1581</v>
      </c>
      <c r="H87" s="1520" t="s">
        <v>1581</v>
      </c>
      <c r="I87" s="1520">
        <v>44512</v>
      </c>
      <c r="J87" s="1518">
        <v>44489</v>
      </c>
      <c r="K87" s="1525">
        <v>44484</v>
      </c>
    </row>
    <row r="88" spans="1:11" s="1428" customFormat="1" ht="20.100000000000001" hidden="1" customHeight="1">
      <c r="A88" s="1411"/>
      <c r="B88" s="2179"/>
      <c r="C88" s="1587" t="s">
        <v>1573</v>
      </c>
      <c r="D88" s="1570" t="s">
        <v>7260</v>
      </c>
      <c r="E88" s="1520">
        <v>44503</v>
      </c>
      <c r="F88" s="1520"/>
      <c r="G88" s="1520">
        <v>44508</v>
      </c>
      <c r="H88" s="1520">
        <v>44514</v>
      </c>
      <c r="I88" s="1520">
        <v>44517</v>
      </c>
      <c r="J88" s="1518">
        <v>44503</v>
      </c>
      <c r="K88" s="1525">
        <v>44498</v>
      </c>
    </row>
    <row r="89" spans="1:11" s="1428" customFormat="1" ht="20.100000000000001" hidden="1" customHeight="1">
      <c r="A89" s="1411" t="s">
        <v>7261</v>
      </c>
      <c r="B89" s="2179"/>
      <c r="C89" s="1587" t="s">
        <v>1573</v>
      </c>
      <c r="D89" s="1570" t="s">
        <v>7262</v>
      </c>
      <c r="E89" s="1520">
        <v>44510</v>
      </c>
      <c r="F89" s="1520"/>
      <c r="G89" s="1529" t="s">
        <v>1581</v>
      </c>
      <c r="H89" s="1520">
        <v>44521</v>
      </c>
      <c r="I89" s="1520">
        <v>44524</v>
      </c>
      <c r="J89" s="1518">
        <v>44510</v>
      </c>
      <c r="K89" s="1525">
        <v>44505</v>
      </c>
    </row>
    <row r="90" spans="1:11" s="1428" customFormat="1" ht="20.100000000000001" hidden="1" customHeight="1">
      <c r="A90" s="1411" t="s">
        <v>2089</v>
      </c>
      <c r="B90" s="2179"/>
      <c r="C90" s="1587" t="s">
        <v>1573</v>
      </c>
      <c r="D90" s="1570" t="s">
        <v>7263</v>
      </c>
      <c r="E90" s="1520">
        <v>44580</v>
      </c>
      <c r="F90" s="1520"/>
      <c r="G90" s="1522">
        <v>44585</v>
      </c>
      <c r="H90" s="1520">
        <v>44591</v>
      </c>
      <c r="I90" s="1520">
        <v>44594</v>
      </c>
      <c r="J90" s="1518">
        <v>44580</v>
      </c>
      <c r="K90" s="1525">
        <v>44575</v>
      </c>
    </row>
    <row r="91" spans="1:11" s="1428" customFormat="1" ht="20.100000000000001" hidden="1" customHeight="1">
      <c r="A91" s="1411" t="s">
        <v>7264</v>
      </c>
      <c r="B91" s="2179"/>
      <c r="C91" s="1587" t="s">
        <v>1573</v>
      </c>
      <c r="D91" s="1570" t="s">
        <v>7265</v>
      </c>
      <c r="E91" s="1590">
        <v>44608</v>
      </c>
      <c r="F91" s="1590"/>
      <c r="G91" s="1591" t="s">
        <v>1581</v>
      </c>
      <c r="H91" s="1590">
        <v>44619</v>
      </c>
      <c r="I91" s="1590">
        <v>44622</v>
      </c>
      <c r="J91" s="1518">
        <v>44608</v>
      </c>
      <c r="K91" s="1525">
        <v>44603</v>
      </c>
    </row>
    <row r="92" spans="1:11" s="1428" customFormat="1" ht="20.100000000000001" hidden="1" customHeight="1">
      <c r="A92" s="1411"/>
      <c r="B92" s="2179"/>
      <c r="C92" s="1592" t="s">
        <v>1573</v>
      </c>
      <c r="D92" s="1593" t="s">
        <v>7266</v>
      </c>
      <c r="E92" s="1594">
        <v>44628</v>
      </c>
      <c r="F92" s="1594"/>
      <c r="G92" s="1594">
        <v>44633</v>
      </c>
      <c r="H92" s="1594">
        <v>44639</v>
      </c>
      <c r="I92" s="1594">
        <v>44642</v>
      </c>
      <c r="J92" s="1518">
        <v>44622</v>
      </c>
      <c r="K92" s="1525">
        <v>44617</v>
      </c>
    </row>
    <row r="93" spans="1:11" s="1428" customFormat="1" ht="20.100000000000001" hidden="1" customHeight="1">
      <c r="A93" s="1411" t="s">
        <v>7267</v>
      </c>
      <c r="B93" s="2179"/>
      <c r="C93" s="1587" t="s">
        <v>1573</v>
      </c>
      <c r="D93" s="1570" t="s">
        <v>7268</v>
      </c>
      <c r="E93" s="1590">
        <v>44636</v>
      </c>
      <c r="F93" s="1590"/>
      <c r="G93" s="1591" t="s">
        <v>1581</v>
      </c>
      <c r="H93" s="1590">
        <v>44647</v>
      </c>
      <c r="I93" s="1590">
        <v>44650</v>
      </c>
      <c r="J93" s="1518">
        <v>44636</v>
      </c>
      <c r="K93" s="1525">
        <v>44631</v>
      </c>
    </row>
    <row r="94" spans="1:11" s="1428" customFormat="1" ht="20.100000000000001" hidden="1" customHeight="1" thickBot="1">
      <c r="A94" s="1411"/>
      <c r="B94" s="2179"/>
      <c r="C94" s="1587" t="s">
        <v>1573</v>
      </c>
      <c r="D94" s="1569" t="s">
        <v>7269</v>
      </c>
      <c r="E94" s="1595">
        <v>44686</v>
      </c>
      <c r="F94" s="1595"/>
      <c r="G94" s="825">
        <v>44691</v>
      </c>
      <c r="H94" s="1595">
        <v>44697</v>
      </c>
      <c r="I94" s="1595">
        <v>44700</v>
      </c>
      <c r="J94" s="1518">
        <v>44650</v>
      </c>
      <c r="K94" s="1525">
        <v>44645</v>
      </c>
    </row>
    <row r="95" spans="1:11" s="1428" customFormat="1" ht="20.100000000000001" hidden="1" customHeight="1" thickTop="1">
      <c r="A95" s="1411" t="s">
        <v>7270</v>
      </c>
      <c r="B95" s="2179"/>
      <c r="C95" s="1573" t="s">
        <v>7271</v>
      </c>
      <c r="D95" s="1570" t="s">
        <v>7272</v>
      </c>
      <c r="E95" s="1579">
        <v>44675</v>
      </c>
      <c r="F95" s="1574"/>
      <c r="G95" s="1591" t="s">
        <v>1581</v>
      </c>
      <c r="H95" s="1591" t="s">
        <v>1581</v>
      </c>
      <c r="I95" s="1575">
        <v>44689</v>
      </c>
      <c r="J95" s="1518">
        <v>44657</v>
      </c>
      <c r="K95" s="1525">
        <v>44652</v>
      </c>
    </row>
    <row r="96" spans="1:11" s="1428" customFormat="1" ht="20.100000000000001" hidden="1" customHeight="1">
      <c r="A96" s="1411" t="s">
        <v>7273</v>
      </c>
      <c r="B96" s="2179"/>
      <c r="C96" s="1573" t="s">
        <v>7274</v>
      </c>
      <c r="D96" s="1570" t="s">
        <v>7275</v>
      </c>
      <c r="E96" s="1579">
        <v>44669</v>
      </c>
      <c r="F96" s="1574"/>
      <c r="G96" s="1591" t="s">
        <v>1581</v>
      </c>
      <c r="H96" s="1591" t="s">
        <v>1581</v>
      </c>
      <c r="I96" s="1591" t="s">
        <v>1581</v>
      </c>
      <c r="J96" s="1518">
        <v>44664</v>
      </c>
      <c r="K96" s="1525">
        <v>44659</v>
      </c>
    </row>
    <row r="97" spans="1:11" s="1428" customFormat="1" ht="20.100000000000001" hidden="1" customHeight="1">
      <c r="A97" s="1411"/>
      <c r="B97" s="2179"/>
      <c r="C97" s="1587" t="s">
        <v>1573</v>
      </c>
      <c r="D97" s="1572" t="s">
        <v>7276</v>
      </c>
      <c r="E97" s="1522">
        <v>44671</v>
      </c>
      <c r="F97" s="1531"/>
      <c r="G97" s="1532" t="s">
        <v>1581</v>
      </c>
      <c r="H97" s="1522">
        <v>44682</v>
      </c>
      <c r="I97" s="1522">
        <v>44685</v>
      </c>
      <c r="J97" s="1518">
        <v>44671</v>
      </c>
      <c r="K97" s="1525">
        <v>44666</v>
      </c>
    </row>
    <row r="98" spans="1:11" s="1428" customFormat="1" ht="20.100000000000001" hidden="1" customHeight="1" thickBot="1">
      <c r="A98" s="1411"/>
      <c r="B98" s="2179"/>
      <c r="C98" s="1587" t="s">
        <v>1573</v>
      </c>
      <c r="D98" s="1580" t="s">
        <v>7277</v>
      </c>
      <c r="E98" s="1526">
        <v>44678</v>
      </c>
      <c r="F98" s="1526"/>
      <c r="G98" s="1526">
        <v>44683</v>
      </c>
      <c r="H98" s="1526">
        <v>44689</v>
      </c>
      <c r="I98" s="1526">
        <v>44692</v>
      </c>
      <c r="J98" s="1518">
        <v>44678</v>
      </c>
      <c r="K98" s="1525">
        <v>44673</v>
      </c>
    </row>
    <row r="99" spans="1:11" s="1428" customFormat="1" ht="18.75" hidden="1" customHeight="1" thickTop="1">
      <c r="A99" s="1411"/>
      <c r="B99" s="2179"/>
      <c r="C99" s="1587" t="s">
        <v>1573</v>
      </c>
      <c r="D99" s="1570" t="s">
        <v>7278</v>
      </c>
      <c r="E99" s="1520">
        <v>44685</v>
      </c>
      <c r="F99" s="1520"/>
      <c r="G99" s="1532" t="s">
        <v>1581</v>
      </c>
      <c r="H99" s="1520">
        <v>44696</v>
      </c>
      <c r="I99" s="1520">
        <v>44699</v>
      </c>
      <c r="J99" s="1518">
        <v>44685</v>
      </c>
      <c r="K99" s="1525">
        <v>44680</v>
      </c>
    </row>
    <row r="100" spans="1:11" s="1428" customFormat="1" ht="20.100000000000001" hidden="1" customHeight="1">
      <c r="A100" s="1411"/>
      <c r="B100" s="2179"/>
      <c r="C100" s="1587" t="s">
        <v>1573</v>
      </c>
      <c r="D100" s="1570" t="s">
        <v>7279</v>
      </c>
      <c r="E100" s="1520">
        <v>44692</v>
      </c>
      <c r="F100" s="1520"/>
      <c r="G100" s="1520">
        <v>44697</v>
      </c>
      <c r="H100" s="1520">
        <v>44703</v>
      </c>
      <c r="I100" s="1520">
        <v>44706</v>
      </c>
      <c r="J100" s="1518">
        <v>44692</v>
      </c>
      <c r="K100" s="1525">
        <v>44687</v>
      </c>
    </row>
    <row r="101" spans="1:11" s="1428" customFormat="1" ht="20.100000000000001" hidden="1" customHeight="1">
      <c r="A101" s="1411"/>
      <c r="B101" s="2179"/>
      <c r="C101" s="1587" t="s">
        <v>1573</v>
      </c>
      <c r="D101" s="1596" t="s">
        <v>7280</v>
      </c>
      <c r="E101" s="1529">
        <v>44699</v>
      </c>
      <c r="F101" s="1529"/>
      <c r="G101" s="1529">
        <v>44704</v>
      </c>
      <c r="H101" s="1529">
        <v>44710</v>
      </c>
      <c r="I101" s="1529">
        <v>44713</v>
      </c>
      <c r="J101" s="1518">
        <v>44699</v>
      </c>
      <c r="K101" s="1525">
        <v>44694</v>
      </c>
    </row>
    <row r="102" spans="1:11" s="1428" customFormat="1" ht="20.100000000000001" hidden="1" customHeight="1" thickBot="1">
      <c r="A102" s="1411"/>
      <c r="B102" s="2179"/>
      <c r="C102" s="1587" t="s">
        <v>1573</v>
      </c>
      <c r="D102" s="1569" t="s">
        <v>7281</v>
      </c>
      <c r="E102" s="1529">
        <f>E101+7</f>
        <v>44706</v>
      </c>
      <c r="F102" s="1529"/>
      <c r="G102" s="1529">
        <f>E102+5</f>
        <v>44711</v>
      </c>
      <c r="H102" s="1529">
        <f>E102+11</f>
        <v>44717</v>
      </c>
      <c r="I102" s="1529">
        <f>E102+14</f>
        <v>44720</v>
      </c>
      <c r="J102" s="1518">
        <f t="shared" ref="J102:J129" si="19">J101+7</f>
        <v>44706</v>
      </c>
      <c r="K102" s="1525" t="e">
        <f>#REF!</f>
        <v>#REF!</v>
      </c>
    </row>
    <row r="103" spans="1:11" s="1428" customFormat="1" ht="20.100000000000001" hidden="1" customHeight="1" thickTop="1">
      <c r="A103" s="1411"/>
      <c r="B103" s="2179"/>
      <c r="C103" s="1587" t="s">
        <v>1573</v>
      </c>
      <c r="D103" s="1570" t="s">
        <v>7282</v>
      </c>
      <c r="E103" s="1583">
        <f t="shared" ref="E103:E129" si="20">E102+7</f>
        <v>44713</v>
      </c>
      <c r="F103" s="1583"/>
      <c r="G103" s="1583">
        <f t="shared" ref="G103:G106" si="21">E103+5</f>
        <v>44718</v>
      </c>
      <c r="H103" s="1583">
        <f t="shared" ref="H103:H106" si="22">E103+11</f>
        <v>44724</v>
      </c>
      <c r="I103" s="1583">
        <f t="shared" ref="I103:I106" si="23">E103+14</f>
        <v>44727</v>
      </c>
      <c r="J103" s="1518">
        <f t="shared" si="19"/>
        <v>44713</v>
      </c>
      <c r="K103" s="1525" t="e">
        <f>#REF!</f>
        <v>#REF!</v>
      </c>
    </row>
    <row r="104" spans="1:11" s="1428" customFormat="1" ht="20.100000000000001" hidden="1" customHeight="1">
      <c r="A104" s="1411"/>
      <c r="B104" s="2179"/>
      <c r="C104" s="1587" t="s">
        <v>1573</v>
      </c>
      <c r="D104" s="1570" t="s">
        <v>7283</v>
      </c>
      <c r="E104" s="1583">
        <f t="shared" si="20"/>
        <v>44720</v>
      </c>
      <c r="F104" s="1583"/>
      <c r="G104" s="1583">
        <f t="shared" si="21"/>
        <v>44725</v>
      </c>
      <c r="H104" s="1583">
        <f t="shared" si="22"/>
        <v>44731</v>
      </c>
      <c r="I104" s="1583">
        <f t="shared" si="23"/>
        <v>44734</v>
      </c>
      <c r="J104" s="1518">
        <f t="shared" si="19"/>
        <v>44720</v>
      </c>
      <c r="K104" s="1525" t="e">
        <f>#REF!</f>
        <v>#REF!</v>
      </c>
    </row>
    <row r="105" spans="1:11" s="1428" customFormat="1" ht="20.100000000000001" hidden="1" customHeight="1">
      <c r="A105" s="1411"/>
      <c r="B105" s="2179"/>
      <c r="C105" s="1571" t="s">
        <v>1573</v>
      </c>
      <c r="D105" s="1572" t="s">
        <v>7284</v>
      </c>
      <c r="E105" s="1597">
        <f t="shared" si="20"/>
        <v>44727</v>
      </c>
      <c r="F105" s="1597"/>
      <c r="G105" s="1597">
        <f t="shared" si="21"/>
        <v>44732</v>
      </c>
      <c r="H105" s="1597">
        <f t="shared" si="22"/>
        <v>44738</v>
      </c>
      <c r="I105" s="1597">
        <f t="shared" si="23"/>
        <v>44741</v>
      </c>
      <c r="J105" s="1518">
        <f t="shared" si="19"/>
        <v>44727</v>
      </c>
      <c r="K105" s="1525" t="e">
        <f>#REF!</f>
        <v>#REF!</v>
      </c>
    </row>
    <row r="106" spans="1:11" s="1428" customFormat="1" ht="0.75" hidden="1" customHeight="1">
      <c r="A106" s="1411"/>
      <c r="B106" s="2179"/>
      <c r="C106" s="1587" t="s">
        <v>1573</v>
      </c>
      <c r="D106" s="1570" t="s">
        <v>7285</v>
      </c>
      <c r="E106" s="1590">
        <f t="shared" si="20"/>
        <v>44734</v>
      </c>
      <c r="F106" s="1590"/>
      <c r="G106" s="1590">
        <f t="shared" si="21"/>
        <v>44739</v>
      </c>
      <c r="H106" s="1590">
        <f t="shared" si="22"/>
        <v>44745</v>
      </c>
      <c r="I106" s="1590">
        <f t="shared" si="23"/>
        <v>44748</v>
      </c>
      <c r="J106" s="1518">
        <f t="shared" si="19"/>
        <v>44734</v>
      </c>
      <c r="K106" s="1525" t="e">
        <f>#REF!</f>
        <v>#REF!</v>
      </c>
    </row>
    <row r="107" spans="1:11" s="1428" customFormat="1" ht="20.100000000000001" hidden="1" customHeight="1" thickBot="1">
      <c r="A107" s="1411"/>
      <c r="B107" s="2179"/>
      <c r="C107" s="1573" t="s">
        <v>7286</v>
      </c>
      <c r="D107" s="1570" t="s">
        <v>7287</v>
      </c>
      <c r="E107" s="1590">
        <v>44753</v>
      </c>
      <c r="F107" s="1590"/>
      <c r="G107" s="1598" t="s">
        <v>1581</v>
      </c>
      <c r="H107" s="1590">
        <v>44764</v>
      </c>
      <c r="I107" s="1590">
        <v>44767</v>
      </c>
      <c r="J107" s="1518">
        <v>44748</v>
      </c>
      <c r="K107" s="1525">
        <v>44743</v>
      </c>
    </row>
    <row r="108" spans="1:11" s="1428" customFormat="1" ht="20.100000000000001" hidden="1" customHeight="1" thickTop="1">
      <c r="A108" s="1411"/>
      <c r="B108" s="2179"/>
      <c r="C108" s="1587" t="s">
        <v>1573</v>
      </c>
      <c r="D108" s="1570" t="s">
        <v>7288</v>
      </c>
      <c r="E108" s="1599">
        <v>44762</v>
      </c>
      <c r="F108" s="1599"/>
      <c r="G108" s="1599">
        <v>44767</v>
      </c>
      <c r="H108" s="1599">
        <v>44773</v>
      </c>
      <c r="I108" s="1599">
        <v>44776</v>
      </c>
      <c r="J108" s="1518">
        <v>44762</v>
      </c>
      <c r="K108" s="1525">
        <v>44757</v>
      </c>
    </row>
    <row r="109" spans="1:11" s="1428" customFormat="1" ht="20.100000000000001" hidden="1" customHeight="1" thickBot="1">
      <c r="A109" s="1411"/>
      <c r="B109" s="2179"/>
      <c r="C109" s="1577" t="s">
        <v>1573</v>
      </c>
      <c r="D109" s="1569" t="s">
        <v>7289</v>
      </c>
      <c r="E109" s="1600">
        <v>44769</v>
      </c>
      <c r="F109" s="1600"/>
      <c r="G109" s="1600">
        <v>44774</v>
      </c>
      <c r="H109" s="1600">
        <v>44780</v>
      </c>
      <c r="I109" s="1600">
        <v>44783</v>
      </c>
      <c r="J109" s="1518">
        <v>44769</v>
      </c>
      <c r="K109" s="1525">
        <v>44764</v>
      </c>
    </row>
    <row r="110" spans="1:11" s="1428" customFormat="1" ht="20.100000000000001" hidden="1" customHeight="1" thickTop="1">
      <c r="A110" s="1411"/>
      <c r="B110" s="2179"/>
      <c r="C110" s="1587" t="s">
        <v>1573</v>
      </c>
      <c r="D110" s="1570" t="s">
        <v>7290</v>
      </c>
      <c r="E110" s="1583">
        <v>44776</v>
      </c>
      <c r="F110" s="1583"/>
      <c r="G110" s="1583">
        <v>44781</v>
      </c>
      <c r="H110" s="1583">
        <v>44787</v>
      </c>
      <c r="I110" s="1583">
        <v>44790</v>
      </c>
      <c r="J110" s="1518">
        <v>44776</v>
      </c>
      <c r="K110" s="1525">
        <v>44771</v>
      </c>
    </row>
    <row r="111" spans="1:11" s="1428" customFormat="1" ht="20.100000000000001" hidden="1" customHeight="1">
      <c r="A111" s="1411"/>
      <c r="B111" s="2179"/>
      <c r="C111" s="1587" t="s">
        <v>1573</v>
      </c>
      <c r="D111" s="1572" t="s">
        <v>7291</v>
      </c>
      <c r="E111" s="1597">
        <v>44783</v>
      </c>
      <c r="F111" s="1597"/>
      <c r="G111" s="1597">
        <v>44788</v>
      </c>
      <c r="H111" s="1597">
        <v>44794</v>
      </c>
      <c r="I111" s="1597">
        <v>44797</v>
      </c>
      <c r="J111" s="1518">
        <v>44783</v>
      </c>
      <c r="K111" s="1525">
        <v>44778</v>
      </c>
    </row>
    <row r="112" spans="1:11" s="1428" customFormat="1" ht="20.100000000000001" hidden="1" customHeight="1">
      <c r="A112" s="1411"/>
      <c r="B112" s="2179"/>
      <c r="C112" s="1587" t="s">
        <v>1573</v>
      </c>
      <c r="D112" s="1570" t="s">
        <v>7292</v>
      </c>
      <c r="E112" s="1583">
        <v>44790</v>
      </c>
      <c r="F112" s="1583"/>
      <c r="G112" s="1583">
        <v>44795</v>
      </c>
      <c r="H112" s="1583">
        <v>44801</v>
      </c>
      <c r="I112" s="1583">
        <v>44804</v>
      </c>
      <c r="J112" s="1518">
        <v>44790</v>
      </c>
      <c r="K112" s="1525">
        <v>44785</v>
      </c>
    </row>
    <row r="113" spans="1:11" s="1428" customFormat="1" ht="20.100000000000001" hidden="1" customHeight="1">
      <c r="A113" s="1411"/>
      <c r="B113" s="2179"/>
      <c r="C113" s="1587" t="s">
        <v>1573</v>
      </c>
      <c r="D113" s="1570" t="s">
        <v>7293</v>
      </c>
      <c r="E113" s="1583">
        <v>44797</v>
      </c>
      <c r="F113" s="1583"/>
      <c r="G113" s="1583">
        <v>44802</v>
      </c>
      <c r="H113" s="1583">
        <v>44808</v>
      </c>
      <c r="I113" s="1583">
        <v>44811</v>
      </c>
      <c r="J113" s="1518">
        <v>44797</v>
      </c>
      <c r="K113" s="1525">
        <v>44792</v>
      </c>
    </row>
    <row r="114" spans="1:11" s="1428" customFormat="1" ht="20.100000000000001" hidden="1" customHeight="1" thickBot="1">
      <c r="A114" s="1411"/>
      <c r="B114" s="2179"/>
      <c r="C114" s="1601" t="s">
        <v>1573</v>
      </c>
      <c r="D114" s="1580" t="s">
        <v>7294</v>
      </c>
      <c r="E114" s="1598">
        <v>44804</v>
      </c>
      <c r="F114" s="1598"/>
      <c r="G114" s="1598">
        <v>44809</v>
      </c>
      <c r="H114" s="1598">
        <v>44815</v>
      </c>
      <c r="I114" s="1598">
        <v>44818</v>
      </c>
      <c r="J114" s="1518">
        <v>44804</v>
      </c>
      <c r="K114" s="1525">
        <v>44799</v>
      </c>
    </row>
    <row r="115" spans="1:11" s="1428" customFormat="1" ht="20.100000000000001" hidden="1" customHeight="1" thickTop="1">
      <c r="A115" s="1411"/>
      <c r="B115" s="2179"/>
      <c r="C115" s="1587" t="s">
        <v>1573</v>
      </c>
      <c r="D115" s="1570" t="s">
        <v>7295</v>
      </c>
      <c r="E115" s="1583">
        <v>44811</v>
      </c>
      <c r="F115" s="1583"/>
      <c r="G115" s="1583">
        <v>44816</v>
      </c>
      <c r="H115" s="1583">
        <v>44822</v>
      </c>
      <c r="I115" s="1583">
        <v>44825</v>
      </c>
      <c r="J115" s="1518">
        <v>44811</v>
      </c>
      <c r="K115" s="1525">
        <v>44806</v>
      </c>
    </row>
    <row r="116" spans="1:11" s="1428" customFormat="1" ht="20.100000000000001" hidden="1" customHeight="1">
      <c r="A116" s="1411"/>
      <c r="B116" s="2179"/>
      <c r="C116" s="1587" t="s">
        <v>1573</v>
      </c>
      <c r="D116" s="1570" t="s">
        <v>7296</v>
      </c>
      <c r="E116" s="1583">
        <v>44818</v>
      </c>
      <c r="F116" s="1583"/>
      <c r="G116" s="1583">
        <v>44823</v>
      </c>
      <c r="H116" s="1583">
        <v>44829</v>
      </c>
      <c r="I116" s="1583">
        <v>44832</v>
      </c>
      <c r="J116" s="1518">
        <v>44818</v>
      </c>
      <c r="K116" s="1525">
        <v>44813</v>
      </c>
    </row>
    <row r="117" spans="1:11" s="1428" customFormat="1" ht="20.100000000000001" hidden="1" customHeight="1">
      <c r="A117" s="1411"/>
      <c r="B117" s="2179"/>
      <c r="C117" s="1587" t="s">
        <v>1573</v>
      </c>
      <c r="D117" s="1572" t="s">
        <v>7297</v>
      </c>
      <c r="E117" s="1597">
        <v>44825</v>
      </c>
      <c r="F117" s="1597"/>
      <c r="G117" s="1597">
        <v>44830</v>
      </c>
      <c r="H117" s="1597">
        <v>44836</v>
      </c>
      <c r="I117" s="1597">
        <v>44839</v>
      </c>
      <c r="J117" s="1518">
        <v>44825</v>
      </c>
      <c r="K117" s="1525">
        <v>44820</v>
      </c>
    </row>
    <row r="118" spans="1:11" s="1428" customFormat="1" ht="20.100000000000001" hidden="1" customHeight="1" thickBot="1">
      <c r="A118" s="1411"/>
      <c r="B118" s="2179"/>
      <c r="C118" s="1587" t="s">
        <v>1573</v>
      </c>
      <c r="D118" s="1580" t="s">
        <v>7298</v>
      </c>
      <c r="E118" s="1598">
        <v>44832</v>
      </c>
      <c r="F118" s="1598"/>
      <c r="G118" s="1598">
        <v>44837</v>
      </c>
      <c r="H118" s="1598">
        <v>44843</v>
      </c>
      <c r="I118" s="1598">
        <v>44846</v>
      </c>
      <c r="J118" s="1518">
        <v>44832</v>
      </c>
      <c r="K118" s="1525">
        <v>44827</v>
      </c>
    </row>
    <row r="119" spans="1:11" s="1428" customFormat="1" ht="20.100000000000001" hidden="1" customHeight="1" thickTop="1">
      <c r="A119" s="1411"/>
      <c r="B119" s="2179"/>
      <c r="C119" s="1587" t="s">
        <v>1573</v>
      </c>
      <c r="D119" s="1570" t="s">
        <v>7299</v>
      </c>
      <c r="E119" s="1602">
        <v>44839</v>
      </c>
      <c r="F119" s="1602"/>
      <c r="G119" s="1602">
        <f t="shared" ref="G119:G129" si="24">E119+5</f>
        <v>44844</v>
      </c>
      <c r="H119" s="1602">
        <f t="shared" ref="H119:H129" si="25">E119+11</f>
        <v>44850</v>
      </c>
      <c r="I119" s="1602">
        <f t="shared" ref="I119:I129" si="26">E119+14</f>
        <v>44853</v>
      </c>
      <c r="J119" s="1518">
        <f t="shared" si="19"/>
        <v>44839</v>
      </c>
      <c r="K119" s="1525" t="e">
        <f>#REF!</f>
        <v>#REF!</v>
      </c>
    </row>
    <row r="120" spans="1:11" s="1428" customFormat="1" ht="20.100000000000001" hidden="1" customHeight="1">
      <c r="A120" s="1411"/>
      <c r="B120" s="2179"/>
      <c r="C120" s="1587" t="s">
        <v>1573</v>
      </c>
      <c r="D120" s="1570" t="s">
        <v>7300</v>
      </c>
      <c r="E120" s="1602">
        <v>44846</v>
      </c>
      <c r="F120" s="1602"/>
      <c r="G120" s="1602">
        <f t="shared" si="24"/>
        <v>44851</v>
      </c>
      <c r="H120" s="1602">
        <f t="shared" si="25"/>
        <v>44857</v>
      </c>
      <c r="I120" s="1602">
        <f t="shared" si="26"/>
        <v>44860</v>
      </c>
      <c r="J120" s="1518">
        <f t="shared" si="19"/>
        <v>44846</v>
      </c>
      <c r="K120" s="1525" t="e">
        <f>#REF!</f>
        <v>#REF!</v>
      </c>
    </row>
    <row r="121" spans="1:11" s="1428" customFormat="1" ht="20.100000000000001" hidden="1" customHeight="1">
      <c r="A121" s="1411"/>
      <c r="B121" s="2179"/>
      <c r="C121" s="1587" t="s">
        <v>1573</v>
      </c>
      <c r="D121" s="1572" t="s">
        <v>7301</v>
      </c>
      <c r="E121" s="1602">
        <v>44846</v>
      </c>
      <c r="F121" s="1602"/>
      <c r="G121" s="1602">
        <f t="shared" si="24"/>
        <v>44851</v>
      </c>
      <c r="H121" s="1602">
        <f t="shared" si="25"/>
        <v>44857</v>
      </c>
      <c r="I121" s="1602">
        <f t="shared" si="26"/>
        <v>44860</v>
      </c>
      <c r="J121" s="1518">
        <f t="shared" si="19"/>
        <v>44853</v>
      </c>
      <c r="K121" s="1525" t="e">
        <f>#REF!</f>
        <v>#REF!</v>
      </c>
    </row>
    <row r="122" spans="1:11" s="1428" customFormat="1" ht="20.100000000000001" hidden="1" customHeight="1" thickBot="1">
      <c r="A122" s="1411"/>
      <c r="B122" s="2179"/>
      <c r="C122" s="1587" t="s">
        <v>1573</v>
      </c>
      <c r="D122" s="1580" t="s">
        <v>7302</v>
      </c>
      <c r="E122" s="1602">
        <v>44846</v>
      </c>
      <c r="F122" s="1602"/>
      <c r="G122" s="1602">
        <f t="shared" si="24"/>
        <v>44851</v>
      </c>
      <c r="H122" s="1602">
        <f t="shared" si="25"/>
        <v>44857</v>
      </c>
      <c r="I122" s="1602">
        <f t="shared" si="26"/>
        <v>44860</v>
      </c>
      <c r="J122" s="1518">
        <f t="shared" si="19"/>
        <v>44860</v>
      </c>
      <c r="K122" s="1525" t="e">
        <f>#REF!</f>
        <v>#REF!</v>
      </c>
    </row>
    <row r="123" spans="1:11" s="1428" customFormat="1" ht="20.100000000000001" hidden="1" customHeight="1" thickTop="1">
      <c r="A123" s="1411"/>
      <c r="B123" s="2179"/>
      <c r="C123" s="1587" t="s">
        <v>1573</v>
      </c>
      <c r="D123" s="1570" t="s">
        <v>7303</v>
      </c>
      <c r="E123" s="1602">
        <v>44846</v>
      </c>
      <c r="F123" s="1602"/>
      <c r="G123" s="1602">
        <f t="shared" si="24"/>
        <v>44851</v>
      </c>
      <c r="H123" s="1602">
        <f t="shared" si="25"/>
        <v>44857</v>
      </c>
      <c r="I123" s="1602">
        <f t="shared" si="26"/>
        <v>44860</v>
      </c>
      <c r="J123" s="1518">
        <f t="shared" si="19"/>
        <v>44867</v>
      </c>
      <c r="K123" s="1525" t="e">
        <f>#REF!</f>
        <v>#REF!</v>
      </c>
    </row>
    <row r="124" spans="1:11" s="1428" customFormat="1" ht="20.100000000000001" hidden="1" customHeight="1">
      <c r="A124" s="1411"/>
      <c r="B124" s="2179"/>
      <c r="C124" s="1587" t="s">
        <v>1573</v>
      </c>
      <c r="D124" s="1570" t="s">
        <v>7304</v>
      </c>
      <c r="E124" s="1602">
        <v>44846</v>
      </c>
      <c r="F124" s="1602"/>
      <c r="G124" s="1602">
        <f t="shared" si="24"/>
        <v>44851</v>
      </c>
      <c r="H124" s="1602">
        <f t="shared" si="25"/>
        <v>44857</v>
      </c>
      <c r="I124" s="1602">
        <f t="shared" si="26"/>
        <v>44860</v>
      </c>
      <c r="J124" s="1518">
        <f t="shared" si="19"/>
        <v>44874</v>
      </c>
      <c r="K124" s="1525" t="e">
        <f>#REF!</f>
        <v>#REF!</v>
      </c>
    </row>
    <row r="125" spans="1:11" s="1428" customFormat="1" ht="20.100000000000001" hidden="1" customHeight="1">
      <c r="A125" s="1411"/>
      <c r="B125" s="2179"/>
      <c r="C125" s="1587" t="s">
        <v>1573</v>
      </c>
      <c r="D125" s="1572" t="s">
        <v>7305</v>
      </c>
      <c r="E125" s="1602">
        <v>44846</v>
      </c>
      <c r="F125" s="1602"/>
      <c r="G125" s="1602">
        <f t="shared" si="24"/>
        <v>44851</v>
      </c>
      <c r="H125" s="1602">
        <f t="shared" si="25"/>
        <v>44857</v>
      </c>
      <c r="I125" s="1602">
        <f t="shared" si="26"/>
        <v>44860</v>
      </c>
      <c r="J125" s="1518">
        <f t="shared" si="19"/>
        <v>44881</v>
      </c>
      <c r="K125" s="1525" t="e">
        <f>#REF!</f>
        <v>#REF!</v>
      </c>
    </row>
    <row r="126" spans="1:11" s="1428" customFormat="1" ht="20.100000000000001" hidden="1" customHeight="1">
      <c r="A126" s="1411"/>
      <c r="B126" s="2179"/>
      <c r="C126" s="1587" t="s">
        <v>1573</v>
      </c>
      <c r="D126" s="1570" t="s">
        <v>7306</v>
      </c>
      <c r="E126" s="1602">
        <v>44846</v>
      </c>
      <c r="F126" s="1602"/>
      <c r="G126" s="1602">
        <f t="shared" si="24"/>
        <v>44851</v>
      </c>
      <c r="H126" s="1602">
        <f t="shared" si="25"/>
        <v>44857</v>
      </c>
      <c r="I126" s="1602">
        <f t="shared" si="26"/>
        <v>44860</v>
      </c>
      <c r="J126" s="1518">
        <f t="shared" si="19"/>
        <v>44888</v>
      </c>
      <c r="K126" s="1525" t="e">
        <f>#REF!</f>
        <v>#REF!</v>
      </c>
    </row>
    <row r="127" spans="1:11" s="1428" customFormat="1" ht="20.100000000000001" hidden="1" customHeight="1">
      <c r="A127" s="1411"/>
      <c r="B127" s="2179"/>
      <c r="C127" s="1588" t="s">
        <v>1573</v>
      </c>
      <c r="D127" s="1596" t="s">
        <v>7307</v>
      </c>
      <c r="E127" s="1603">
        <v>44846</v>
      </c>
      <c r="F127" s="1603"/>
      <c r="G127" s="1603">
        <f t="shared" si="24"/>
        <v>44851</v>
      </c>
      <c r="H127" s="1603">
        <f t="shared" si="25"/>
        <v>44857</v>
      </c>
      <c r="I127" s="1603">
        <f t="shared" si="26"/>
        <v>44860</v>
      </c>
      <c r="J127" s="1518">
        <f t="shared" si="19"/>
        <v>44895</v>
      </c>
      <c r="K127" s="1525" t="e">
        <f>#REF!</f>
        <v>#REF!</v>
      </c>
    </row>
    <row r="128" spans="1:11" s="1428" customFormat="1" ht="20.100000000000001" hidden="1" customHeight="1">
      <c r="A128" s="1411"/>
      <c r="B128" s="2179"/>
      <c r="C128" s="1588" t="s">
        <v>1573</v>
      </c>
      <c r="D128" s="1572" t="s">
        <v>7308</v>
      </c>
      <c r="E128" s="825">
        <f t="shared" si="20"/>
        <v>44853</v>
      </c>
      <c r="F128" s="825"/>
      <c r="G128" s="825">
        <f t="shared" si="24"/>
        <v>44858</v>
      </c>
      <c r="H128" s="825">
        <f t="shared" si="25"/>
        <v>44864</v>
      </c>
      <c r="I128" s="825">
        <f t="shared" si="26"/>
        <v>44867</v>
      </c>
      <c r="J128" s="1518">
        <f t="shared" si="19"/>
        <v>44902</v>
      </c>
      <c r="K128" s="1525" t="e">
        <f>#REF!</f>
        <v>#REF!</v>
      </c>
    </row>
    <row r="129" spans="1:11" s="1428" customFormat="1" ht="20.100000000000001" hidden="1" customHeight="1" thickBot="1">
      <c r="A129" s="1411"/>
      <c r="B129" s="2179"/>
      <c r="C129" s="1588" t="s">
        <v>1573</v>
      </c>
      <c r="D129" s="1580" t="s">
        <v>7309</v>
      </c>
      <c r="E129" s="1604">
        <f t="shared" si="20"/>
        <v>44860</v>
      </c>
      <c r="F129" s="1604"/>
      <c r="G129" s="1604">
        <f t="shared" si="24"/>
        <v>44865</v>
      </c>
      <c r="H129" s="1604">
        <f t="shared" si="25"/>
        <v>44871</v>
      </c>
      <c r="I129" s="1604">
        <f t="shared" si="26"/>
        <v>44874</v>
      </c>
      <c r="J129" s="1518">
        <f t="shared" si="19"/>
        <v>44909</v>
      </c>
      <c r="K129" s="1525" t="e">
        <f>#REF!</f>
        <v>#REF!</v>
      </c>
    </row>
    <row r="130" spans="1:11" s="1428" customFormat="1" ht="20.100000000000001" hidden="1" customHeight="1" thickTop="1">
      <c r="A130" s="1411"/>
      <c r="B130" s="2179"/>
      <c r="C130" s="1588" t="s">
        <v>1573</v>
      </c>
      <c r="D130" s="1570" t="s">
        <v>7310</v>
      </c>
      <c r="E130" s="1590">
        <f>E129+7</f>
        <v>44867</v>
      </c>
      <c r="F130" s="1590"/>
      <c r="G130" s="1590">
        <f>E130+5</f>
        <v>44872</v>
      </c>
      <c r="H130" s="1590">
        <f>E130+11</f>
        <v>44878</v>
      </c>
      <c r="I130" s="1590">
        <f>E130+14</f>
        <v>44881</v>
      </c>
      <c r="J130" s="1518">
        <f>J129+7</f>
        <v>44916</v>
      </c>
      <c r="K130" s="1525" t="e">
        <f>#REF!</f>
        <v>#REF!</v>
      </c>
    </row>
    <row r="131" spans="1:11" s="1428" customFormat="1" ht="24" hidden="1" customHeight="1">
      <c r="A131" s="1411"/>
      <c r="B131" s="2179"/>
      <c r="C131" s="1936" t="s">
        <v>7311</v>
      </c>
      <c r="D131" s="1509"/>
      <c r="E131" s="1605" t="s">
        <v>100</v>
      </c>
      <c r="F131" s="1566" t="s">
        <v>194</v>
      </c>
      <c r="G131" s="1995" t="s">
        <v>928</v>
      </c>
      <c r="H131" s="1566" t="s">
        <v>542</v>
      </c>
      <c r="I131" s="1510"/>
      <c r="J131" s="1533" t="s">
        <v>7312</v>
      </c>
    </row>
    <row r="132" spans="1:11" s="1428" customFormat="1" ht="20.100000000000001" hidden="1" customHeight="1" thickBot="1">
      <c r="A132" s="1411"/>
      <c r="B132" s="2179"/>
      <c r="C132" s="1567"/>
      <c r="D132" s="1534" t="s">
        <v>7313</v>
      </c>
      <c r="E132" s="1535" t="s">
        <v>3746</v>
      </c>
      <c r="F132" s="1536" t="s">
        <v>3211</v>
      </c>
      <c r="G132" s="1996" t="s">
        <v>4457</v>
      </c>
      <c r="H132" s="2007" t="s">
        <v>3749</v>
      </c>
      <c r="I132" s="1537" t="s">
        <v>4774</v>
      </c>
      <c r="J132" s="1538" t="s">
        <v>7314</v>
      </c>
      <c r="K132" s="1430"/>
    </row>
    <row r="133" spans="1:11" s="1428" customFormat="1" ht="20.100000000000001" hidden="1" customHeight="1" thickTop="1">
      <c r="A133" s="1411"/>
      <c r="B133" s="2179" t="s">
        <v>5137</v>
      </c>
      <c r="C133" s="1573" t="s">
        <v>4321</v>
      </c>
      <c r="D133" s="1570" t="s">
        <v>7315</v>
      </c>
      <c r="E133" s="1574">
        <v>45372</v>
      </c>
      <c r="F133" s="1606" t="s">
        <v>1581</v>
      </c>
      <c r="G133" s="1575">
        <f t="shared" ref="G133:G157" si="27">E133+15</f>
        <v>45387</v>
      </c>
      <c r="H133" s="1575">
        <f t="shared" ref="H133:H158" si="28">E133+19</f>
        <v>45391</v>
      </c>
      <c r="I133" s="1539">
        <v>45369</v>
      </c>
      <c r="J133" s="1537">
        <f t="shared" ref="J133:J177" si="29">I133+1</f>
        <v>45370</v>
      </c>
      <c r="K133" s="1430"/>
    </row>
    <row r="134" spans="1:11" s="1428" customFormat="1" ht="20.100000000000001" hidden="1" customHeight="1">
      <c r="A134" s="1411" t="s">
        <v>7316</v>
      </c>
      <c r="B134" s="2179" t="s">
        <v>5143</v>
      </c>
      <c r="C134" s="1573" t="s">
        <v>7317</v>
      </c>
      <c r="D134" s="1570" t="s">
        <v>7318</v>
      </c>
      <c r="E134" s="820">
        <v>45382</v>
      </c>
      <c r="F134" s="1606" t="s">
        <v>1581</v>
      </c>
      <c r="G134" s="1575">
        <f t="shared" si="27"/>
        <v>45397</v>
      </c>
      <c r="H134" s="1575">
        <f t="shared" si="28"/>
        <v>45401</v>
      </c>
      <c r="I134" s="1539">
        <f>I133+7</f>
        <v>45376</v>
      </c>
      <c r="J134" s="1537">
        <f t="shared" si="29"/>
        <v>45377</v>
      </c>
      <c r="K134" s="1430"/>
    </row>
    <row r="135" spans="1:11" s="1428" customFormat="1" ht="20.100000000000001" hidden="1" customHeight="1">
      <c r="A135" s="1411" t="s">
        <v>7319</v>
      </c>
      <c r="B135" s="2179" t="s">
        <v>5147</v>
      </c>
      <c r="C135" s="1607" t="s">
        <v>1573</v>
      </c>
      <c r="D135" s="1572" t="s">
        <v>7320</v>
      </c>
      <c r="E135" s="825">
        <v>45389</v>
      </c>
      <c r="F135" s="825">
        <f>E135+6</f>
        <v>45395</v>
      </c>
      <c r="G135" s="825">
        <f t="shared" si="27"/>
        <v>45404</v>
      </c>
      <c r="H135" s="825">
        <f t="shared" si="28"/>
        <v>45408</v>
      </c>
      <c r="I135" s="1539">
        <v>45383</v>
      </c>
      <c r="J135" s="1537">
        <f t="shared" si="29"/>
        <v>45384</v>
      </c>
      <c r="K135" s="1430"/>
    </row>
    <row r="136" spans="1:11" s="1428" customFormat="1" ht="20.100000000000001" hidden="1" customHeight="1" thickBot="1">
      <c r="A136" s="1411" t="s">
        <v>7321</v>
      </c>
      <c r="B136" s="2179" t="s">
        <v>5151</v>
      </c>
      <c r="C136" s="1608" t="s">
        <v>7246</v>
      </c>
      <c r="D136" s="1569" t="s">
        <v>7322</v>
      </c>
      <c r="E136" s="1609">
        <v>45391</v>
      </c>
      <c r="F136" s="1610">
        <f>E136+6</f>
        <v>45397</v>
      </c>
      <c r="G136" s="1610">
        <f t="shared" si="27"/>
        <v>45406</v>
      </c>
      <c r="H136" s="1610">
        <f t="shared" si="28"/>
        <v>45410</v>
      </c>
      <c r="I136" s="1539">
        <f>I135+7</f>
        <v>45390</v>
      </c>
      <c r="J136" s="1537">
        <f t="shared" si="29"/>
        <v>45391</v>
      </c>
      <c r="K136" s="1430"/>
    </row>
    <row r="137" spans="1:11" s="1428" customFormat="1" ht="20.100000000000001" hidden="1" customHeight="1" thickTop="1">
      <c r="A137" s="1411" t="s">
        <v>7323</v>
      </c>
      <c r="B137" s="2179" t="s">
        <v>5154</v>
      </c>
      <c r="C137" s="1611" t="s">
        <v>7324</v>
      </c>
      <c r="D137" s="1596" t="s">
        <v>7325</v>
      </c>
      <c r="E137" s="1574">
        <v>45400</v>
      </c>
      <c r="F137" s="1606" t="s">
        <v>1581</v>
      </c>
      <c r="G137" s="1575">
        <f t="shared" si="27"/>
        <v>45415</v>
      </c>
      <c r="H137" s="1575">
        <f t="shared" si="28"/>
        <v>45419</v>
      </c>
      <c r="I137" s="1539">
        <f>I136+7</f>
        <v>45397</v>
      </c>
      <c r="J137" s="1537">
        <f t="shared" si="29"/>
        <v>45398</v>
      </c>
      <c r="K137" s="1430"/>
    </row>
    <row r="138" spans="1:11" s="1428" customFormat="1" ht="20.100000000000001" hidden="1" customHeight="1">
      <c r="A138" s="1411" t="s">
        <v>7271</v>
      </c>
      <c r="B138" s="2179" t="s">
        <v>7326</v>
      </c>
      <c r="C138" s="1576" t="s">
        <v>1992</v>
      </c>
      <c r="D138" s="1572" t="s">
        <v>7327</v>
      </c>
      <c r="E138" s="820">
        <v>45406</v>
      </c>
      <c r="F138" s="1173">
        <f t="shared" ref="F138:F176" si="30">E138+6</f>
        <v>45412</v>
      </c>
      <c r="G138" s="1214">
        <f t="shared" si="27"/>
        <v>45421</v>
      </c>
      <c r="H138" s="1214">
        <f t="shared" si="28"/>
        <v>45425</v>
      </c>
      <c r="I138" s="1539">
        <f>I137+7</f>
        <v>45404</v>
      </c>
      <c r="J138" s="1537">
        <f t="shared" si="29"/>
        <v>45405</v>
      </c>
      <c r="K138" s="1430"/>
    </row>
    <row r="139" spans="1:11" s="1428" customFormat="1" ht="20.100000000000001" hidden="1" customHeight="1">
      <c r="A139" s="1411" t="s">
        <v>4321</v>
      </c>
      <c r="B139" s="2179" t="s">
        <v>7328</v>
      </c>
      <c r="C139" s="1576" t="s">
        <v>7271</v>
      </c>
      <c r="D139" s="1572" t="s">
        <v>7329</v>
      </c>
      <c r="E139" s="820">
        <v>45415</v>
      </c>
      <c r="F139" s="1173">
        <f t="shared" si="30"/>
        <v>45421</v>
      </c>
      <c r="G139" s="1214">
        <f t="shared" si="27"/>
        <v>45430</v>
      </c>
      <c r="H139" s="1214">
        <f t="shared" si="28"/>
        <v>45434</v>
      </c>
      <c r="I139" s="1539">
        <f>I138+7</f>
        <v>45411</v>
      </c>
      <c r="J139" s="1537">
        <f t="shared" si="29"/>
        <v>45412</v>
      </c>
      <c r="K139" s="1430"/>
    </row>
    <row r="140" spans="1:11" s="1428" customFormat="1" ht="20.100000000000001" hidden="1" customHeight="1">
      <c r="A140" s="1411" t="s">
        <v>7330</v>
      </c>
      <c r="B140" s="2179" t="s">
        <v>7331</v>
      </c>
      <c r="C140" s="1612" t="s">
        <v>7332</v>
      </c>
      <c r="D140" s="1613" t="s">
        <v>7333</v>
      </c>
      <c r="E140" s="1219">
        <v>45428</v>
      </c>
      <c r="F140" s="1219">
        <f t="shared" si="30"/>
        <v>45434</v>
      </c>
      <c r="G140" s="1219">
        <f t="shared" si="27"/>
        <v>45443</v>
      </c>
      <c r="H140" s="1219">
        <f t="shared" si="28"/>
        <v>45447</v>
      </c>
      <c r="I140" s="1540">
        <v>45418</v>
      </c>
      <c r="J140" s="1537">
        <f t="shared" si="29"/>
        <v>45419</v>
      </c>
      <c r="K140" s="1430"/>
    </row>
    <row r="141" spans="1:11" s="1428" customFormat="1" ht="20.100000000000001" hidden="1" customHeight="1">
      <c r="A141" s="1411" t="s">
        <v>7334</v>
      </c>
      <c r="B141" s="2179" t="s">
        <v>5164</v>
      </c>
      <c r="C141" s="1548" t="s">
        <v>1573</v>
      </c>
      <c r="D141" s="1221" t="s">
        <v>7335</v>
      </c>
      <c r="E141" s="1173">
        <v>45427</v>
      </c>
      <c r="F141" s="825">
        <f t="shared" si="30"/>
        <v>45433</v>
      </c>
      <c r="G141" s="825">
        <f t="shared" si="27"/>
        <v>45442</v>
      </c>
      <c r="H141" s="825">
        <f t="shared" si="28"/>
        <v>45446</v>
      </c>
      <c r="I141" s="1540">
        <f t="shared" ref="I141:I174" si="31">I140+7</f>
        <v>45425</v>
      </c>
      <c r="J141" s="1537">
        <f t="shared" si="29"/>
        <v>45426</v>
      </c>
      <c r="K141" s="1430"/>
    </row>
    <row r="142" spans="1:11" s="1428" customFormat="1" ht="20.100000000000001" hidden="1" customHeight="1">
      <c r="A142" s="1411" t="s">
        <v>7336</v>
      </c>
      <c r="B142" s="2179" t="s">
        <v>7337</v>
      </c>
      <c r="C142" s="1612" t="s">
        <v>7338</v>
      </c>
      <c r="D142" s="1613" t="s">
        <v>7339</v>
      </c>
      <c r="E142" s="1219">
        <v>45437</v>
      </c>
      <c r="F142" s="1173">
        <f t="shared" si="30"/>
        <v>45443</v>
      </c>
      <c r="G142" s="1219">
        <f t="shared" si="27"/>
        <v>45452</v>
      </c>
      <c r="H142" s="1219">
        <f t="shared" si="28"/>
        <v>45456</v>
      </c>
      <c r="I142" s="1540">
        <f t="shared" si="31"/>
        <v>45432</v>
      </c>
      <c r="J142" s="1537">
        <f t="shared" si="29"/>
        <v>45433</v>
      </c>
      <c r="K142" s="1430"/>
    </row>
    <row r="143" spans="1:11" s="1428" customFormat="1" ht="20.100000000000001" hidden="1" customHeight="1">
      <c r="A143" s="1411" t="s">
        <v>7340</v>
      </c>
      <c r="B143" s="2179" t="s">
        <v>7341</v>
      </c>
      <c r="C143" s="1612" t="s">
        <v>4321</v>
      </c>
      <c r="D143" s="1613" t="s">
        <v>7342</v>
      </c>
      <c r="E143" s="1219">
        <v>45448</v>
      </c>
      <c r="F143" s="1219">
        <f t="shared" si="30"/>
        <v>45454</v>
      </c>
      <c r="G143" s="1219">
        <f t="shared" si="27"/>
        <v>45463</v>
      </c>
      <c r="H143" s="1219">
        <f t="shared" si="28"/>
        <v>45467</v>
      </c>
      <c r="I143" s="1540">
        <f t="shared" si="31"/>
        <v>45439</v>
      </c>
      <c r="J143" s="1537">
        <f t="shared" si="29"/>
        <v>45440</v>
      </c>
      <c r="K143" s="1430"/>
    </row>
    <row r="144" spans="1:11" s="1428" customFormat="1" ht="20.100000000000001" hidden="1" customHeight="1">
      <c r="A144" s="1541" t="s">
        <v>7343</v>
      </c>
      <c r="B144" s="2179" t="s">
        <v>7344</v>
      </c>
      <c r="C144" s="1571" t="s">
        <v>1573</v>
      </c>
      <c r="D144" s="1234" t="s">
        <v>7345</v>
      </c>
      <c r="E144" s="1173">
        <v>45453</v>
      </c>
      <c r="F144" s="825">
        <f t="shared" si="30"/>
        <v>45459</v>
      </c>
      <c r="G144" s="825">
        <f t="shared" si="27"/>
        <v>45468</v>
      </c>
      <c r="H144" s="825">
        <f t="shared" si="28"/>
        <v>45472</v>
      </c>
      <c r="I144" s="1540">
        <f t="shared" si="31"/>
        <v>45446</v>
      </c>
      <c r="J144" s="1537">
        <f t="shared" si="29"/>
        <v>45447</v>
      </c>
      <c r="K144" s="1430"/>
    </row>
    <row r="145" spans="1:12" s="1428" customFormat="1" ht="20.100000000000001" hidden="1" customHeight="1">
      <c r="A145" s="1542" t="s">
        <v>7346</v>
      </c>
      <c r="B145" s="2179" t="s">
        <v>7347</v>
      </c>
      <c r="C145" s="1576" t="s">
        <v>7317</v>
      </c>
      <c r="D145" s="1572" t="s">
        <v>7348</v>
      </c>
      <c r="E145" s="820">
        <v>45459</v>
      </c>
      <c r="F145" s="1214">
        <f t="shared" si="30"/>
        <v>45465</v>
      </c>
      <c r="G145" s="1214">
        <f t="shared" si="27"/>
        <v>45474</v>
      </c>
      <c r="H145" s="1214">
        <f t="shared" si="28"/>
        <v>45478</v>
      </c>
      <c r="I145" s="1540">
        <f t="shared" si="31"/>
        <v>45453</v>
      </c>
      <c r="J145" s="1537">
        <f t="shared" si="29"/>
        <v>45454</v>
      </c>
      <c r="K145" s="1430"/>
    </row>
    <row r="146" spans="1:12" s="1428" customFormat="1" ht="20.100000000000001" hidden="1" customHeight="1">
      <c r="A146" s="1411" t="s">
        <v>7349</v>
      </c>
      <c r="B146" s="2179" t="s">
        <v>7350</v>
      </c>
      <c r="C146" s="1576" t="s">
        <v>4672</v>
      </c>
      <c r="D146" s="1572" t="s">
        <v>7351</v>
      </c>
      <c r="E146" s="820">
        <v>45463</v>
      </c>
      <c r="F146" s="1214">
        <f t="shared" si="30"/>
        <v>45469</v>
      </c>
      <c r="G146" s="1214">
        <f t="shared" si="27"/>
        <v>45478</v>
      </c>
      <c r="H146" s="1214">
        <f t="shared" si="28"/>
        <v>45482</v>
      </c>
      <c r="I146" s="1540">
        <f t="shared" si="31"/>
        <v>45460</v>
      </c>
      <c r="J146" s="1537">
        <f t="shared" si="29"/>
        <v>45461</v>
      </c>
      <c r="K146" s="1430"/>
    </row>
    <row r="147" spans="1:12" s="1428" customFormat="1" ht="20.100000000000001" hidden="1" customHeight="1">
      <c r="A147" s="1411" t="s">
        <v>7352</v>
      </c>
      <c r="B147" s="2179" t="s">
        <v>7353</v>
      </c>
      <c r="C147" s="1576" t="s">
        <v>7354</v>
      </c>
      <c r="D147" s="1572" t="s">
        <v>7355</v>
      </c>
      <c r="E147" s="820">
        <v>45476</v>
      </c>
      <c r="F147" s="1214">
        <f t="shared" si="30"/>
        <v>45482</v>
      </c>
      <c r="G147" s="1214">
        <f t="shared" si="27"/>
        <v>45491</v>
      </c>
      <c r="H147" s="1214">
        <f t="shared" si="28"/>
        <v>45495</v>
      </c>
      <c r="I147" s="1540">
        <f t="shared" si="31"/>
        <v>45467</v>
      </c>
      <c r="J147" s="1537">
        <f t="shared" si="29"/>
        <v>45468</v>
      </c>
      <c r="K147" s="1430"/>
      <c r="L147" s="1518"/>
    </row>
    <row r="148" spans="1:12" s="1428" customFormat="1" ht="20.100000000000001" hidden="1" customHeight="1">
      <c r="A148" s="1411"/>
      <c r="B148" s="2179" t="s">
        <v>7356</v>
      </c>
      <c r="C148" s="1548" t="s">
        <v>1573</v>
      </c>
      <c r="D148" s="1221" t="s">
        <v>7357</v>
      </c>
      <c r="E148" s="1173">
        <v>45474</v>
      </c>
      <c r="F148" s="825">
        <f t="shared" si="30"/>
        <v>45480</v>
      </c>
      <c r="G148" s="825">
        <f t="shared" si="27"/>
        <v>45489</v>
      </c>
      <c r="H148" s="825">
        <f t="shared" si="28"/>
        <v>45493</v>
      </c>
      <c r="I148" s="1540">
        <f t="shared" si="31"/>
        <v>45474</v>
      </c>
      <c r="J148" s="1537">
        <f t="shared" si="29"/>
        <v>45475</v>
      </c>
      <c r="K148" s="1430"/>
    </row>
    <row r="149" spans="1:12" s="1428" customFormat="1" ht="20.100000000000001" hidden="1" customHeight="1">
      <c r="A149" s="1411" t="s">
        <v>7358</v>
      </c>
      <c r="B149" s="2179" t="s">
        <v>7359</v>
      </c>
      <c r="C149" s="1548" t="s">
        <v>1573</v>
      </c>
      <c r="D149" s="1221" t="s">
        <v>7360</v>
      </c>
      <c r="E149" s="1173">
        <v>45481</v>
      </c>
      <c r="F149" s="825">
        <f t="shared" si="30"/>
        <v>45487</v>
      </c>
      <c r="G149" s="825">
        <f t="shared" si="27"/>
        <v>45496</v>
      </c>
      <c r="H149" s="825">
        <f t="shared" si="28"/>
        <v>45500</v>
      </c>
      <c r="I149" s="1540">
        <f t="shared" si="31"/>
        <v>45481</v>
      </c>
      <c r="J149" s="1537">
        <f t="shared" si="29"/>
        <v>45482</v>
      </c>
      <c r="K149" s="1430"/>
    </row>
    <row r="150" spans="1:12" s="1428" customFormat="1" ht="20.100000000000001" hidden="1" customHeight="1">
      <c r="A150" s="1411"/>
      <c r="B150" s="2179" t="s">
        <v>7361</v>
      </c>
      <c r="C150" s="1612" t="s">
        <v>7338</v>
      </c>
      <c r="D150" s="1613" t="s">
        <v>7362</v>
      </c>
      <c r="E150" s="1219">
        <v>45490</v>
      </c>
      <c r="F150" s="1219">
        <f t="shared" si="30"/>
        <v>45496</v>
      </c>
      <c r="G150" s="1219">
        <f t="shared" si="27"/>
        <v>45505</v>
      </c>
      <c r="H150" s="1219">
        <f t="shared" si="28"/>
        <v>45509</v>
      </c>
      <c r="I150" s="1540">
        <f t="shared" si="31"/>
        <v>45488</v>
      </c>
      <c r="J150" s="1537">
        <f t="shared" si="29"/>
        <v>45489</v>
      </c>
      <c r="K150" s="1430"/>
    </row>
    <row r="151" spans="1:12" s="1428" customFormat="1" ht="20.100000000000001" hidden="1" customHeight="1">
      <c r="A151" s="1411"/>
      <c r="B151" s="2179" t="s">
        <v>7363</v>
      </c>
      <c r="C151" s="1548" t="s">
        <v>1573</v>
      </c>
      <c r="D151" s="1221" t="s">
        <v>7364</v>
      </c>
      <c r="E151" s="1173">
        <v>45497</v>
      </c>
      <c r="F151" s="825">
        <f t="shared" si="30"/>
        <v>45503</v>
      </c>
      <c r="G151" s="825">
        <f t="shared" si="27"/>
        <v>45512</v>
      </c>
      <c r="H151" s="825">
        <f t="shared" si="28"/>
        <v>45516</v>
      </c>
      <c r="I151" s="1540">
        <f t="shared" si="31"/>
        <v>45495</v>
      </c>
      <c r="J151" s="1537">
        <f t="shared" si="29"/>
        <v>45496</v>
      </c>
      <c r="K151" s="1430"/>
    </row>
    <row r="152" spans="1:12" s="1428" customFormat="1" ht="20.100000000000001" hidden="1" customHeight="1">
      <c r="A152" s="1411" t="s">
        <v>7365</v>
      </c>
      <c r="B152" s="2179" t="s">
        <v>7366</v>
      </c>
      <c r="C152" s="1612" t="s">
        <v>4321</v>
      </c>
      <c r="D152" s="1219" t="s">
        <v>7367</v>
      </c>
      <c r="E152" s="1219">
        <v>45508</v>
      </c>
      <c r="F152" s="1219">
        <f t="shared" si="30"/>
        <v>45514</v>
      </c>
      <c r="G152" s="1219">
        <f t="shared" si="27"/>
        <v>45523</v>
      </c>
      <c r="H152" s="1219">
        <f t="shared" si="28"/>
        <v>45527</v>
      </c>
      <c r="I152" s="1540">
        <f t="shared" si="31"/>
        <v>45502</v>
      </c>
      <c r="J152" s="1537">
        <f t="shared" si="29"/>
        <v>45503</v>
      </c>
      <c r="K152" s="1430"/>
    </row>
    <row r="153" spans="1:12" s="1428" customFormat="1" ht="20.100000000000001" hidden="1" customHeight="1">
      <c r="A153" s="1411" t="s">
        <v>7368</v>
      </c>
      <c r="B153" s="2179" t="s">
        <v>7369</v>
      </c>
      <c r="C153" s="1571" t="s">
        <v>1573</v>
      </c>
      <c r="D153" s="1234" t="s">
        <v>7370</v>
      </c>
      <c r="E153" s="1173">
        <v>45505</v>
      </c>
      <c r="F153" s="825">
        <f t="shared" si="30"/>
        <v>45511</v>
      </c>
      <c r="G153" s="825">
        <f t="shared" si="27"/>
        <v>45520</v>
      </c>
      <c r="H153" s="825">
        <f t="shared" si="28"/>
        <v>45524</v>
      </c>
      <c r="I153" s="1540">
        <f t="shared" si="31"/>
        <v>45509</v>
      </c>
      <c r="J153" s="1537">
        <f t="shared" si="29"/>
        <v>45510</v>
      </c>
      <c r="K153" s="1430"/>
    </row>
    <row r="154" spans="1:12" s="1428" customFormat="1" ht="20.100000000000001" hidden="1" customHeight="1">
      <c r="A154" s="1411"/>
      <c r="B154" s="2179" t="s">
        <v>7371</v>
      </c>
      <c r="C154" s="1615" t="s">
        <v>4672</v>
      </c>
      <c r="D154" s="1616" t="s">
        <v>7372</v>
      </c>
      <c r="E154" s="1214">
        <v>45516</v>
      </c>
      <c r="F154" s="1214">
        <f t="shared" si="30"/>
        <v>45522</v>
      </c>
      <c r="G154" s="1214">
        <f t="shared" si="27"/>
        <v>45531</v>
      </c>
      <c r="H154" s="1214">
        <f t="shared" si="28"/>
        <v>45535</v>
      </c>
      <c r="I154" s="1540">
        <f t="shared" si="31"/>
        <v>45516</v>
      </c>
      <c r="J154" s="1537">
        <f t="shared" si="29"/>
        <v>45517</v>
      </c>
      <c r="K154" s="1430"/>
    </row>
    <row r="155" spans="1:12" s="1428" customFormat="1" ht="20.100000000000001" hidden="1" customHeight="1">
      <c r="A155" s="1411"/>
      <c r="B155" s="2179" t="s">
        <v>7373</v>
      </c>
      <c r="C155" s="1617" t="s">
        <v>7354</v>
      </c>
      <c r="D155" s="1614" t="s">
        <v>7374</v>
      </c>
      <c r="E155" s="1214">
        <v>45523</v>
      </c>
      <c r="F155" s="1214">
        <f t="shared" si="30"/>
        <v>45529</v>
      </c>
      <c r="G155" s="1214">
        <f t="shared" si="27"/>
        <v>45538</v>
      </c>
      <c r="H155" s="1214">
        <f t="shared" si="28"/>
        <v>45542</v>
      </c>
      <c r="I155" s="1540">
        <f t="shared" si="31"/>
        <v>45523</v>
      </c>
      <c r="J155" s="1537">
        <f t="shared" si="29"/>
        <v>45524</v>
      </c>
      <c r="K155" s="1430"/>
    </row>
    <row r="156" spans="1:12" s="1428" customFormat="1" ht="20.100000000000001" hidden="1" customHeight="1">
      <c r="A156" s="1411"/>
      <c r="B156" s="2179" t="s">
        <v>7375</v>
      </c>
      <c r="C156" s="1612" t="s">
        <v>7338</v>
      </c>
      <c r="D156" s="1613" t="s">
        <v>7376</v>
      </c>
      <c r="E156" s="1219">
        <v>45534</v>
      </c>
      <c r="F156" s="1219">
        <f t="shared" si="30"/>
        <v>45540</v>
      </c>
      <c r="G156" s="1219">
        <f t="shared" si="27"/>
        <v>45549</v>
      </c>
      <c r="H156" s="1219">
        <f t="shared" si="28"/>
        <v>45553</v>
      </c>
      <c r="I156" s="1540">
        <f t="shared" si="31"/>
        <v>45530</v>
      </c>
      <c r="J156" s="1537">
        <f t="shared" si="29"/>
        <v>45531</v>
      </c>
      <c r="K156" s="1430"/>
    </row>
    <row r="157" spans="1:12" s="1428" customFormat="1" ht="20.100000000000001" hidden="1" customHeight="1">
      <c r="A157" s="1411"/>
      <c r="B157" s="2179" t="s">
        <v>7377</v>
      </c>
      <c r="C157" s="1576" t="s">
        <v>7378</v>
      </c>
      <c r="D157" s="820" t="s">
        <v>7379</v>
      </c>
      <c r="E157" s="820">
        <v>45542</v>
      </c>
      <c r="F157" s="820">
        <f t="shared" si="30"/>
        <v>45548</v>
      </c>
      <c r="G157" s="820">
        <f t="shared" si="27"/>
        <v>45557</v>
      </c>
      <c r="H157" s="820">
        <f t="shared" si="28"/>
        <v>45561</v>
      </c>
      <c r="I157" s="1540">
        <f t="shared" si="31"/>
        <v>45537</v>
      </c>
      <c r="J157" s="1537">
        <f t="shared" si="29"/>
        <v>45538</v>
      </c>
      <c r="K157" s="1430"/>
    </row>
    <row r="158" spans="1:12" s="1428" customFormat="1" ht="20.100000000000001" hidden="1" customHeight="1">
      <c r="A158" s="1411" t="s">
        <v>7380</v>
      </c>
      <c r="B158" s="2179" t="s">
        <v>7381</v>
      </c>
      <c r="C158" s="1885" t="s">
        <v>7382</v>
      </c>
      <c r="D158" s="1572" t="s">
        <v>7383</v>
      </c>
      <c r="E158" s="820">
        <v>45563</v>
      </c>
      <c r="F158" s="820">
        <f t="shared" si="30"/>
        <v>45569</v>
      </c>
      <c r="G158" s="1173" t="s">
        <v>1581</v>
      </c>
      <c r="H158" s="820">
        <f t="shared" si="28"/>
        <v>45582</v>
      </c>
      <c r="I158" s="1540">
        <f t="shared" si="31"/>
        <v>45544</v>
      </c>
      <c r="J158" s="1537">
        <f t="shared" si="29"/>
        <v>45545</v>
      </c>
      <c r="K158" s="1430"/>
    </row>
    <row r="159" spans="1:12" s="1428" customFormat="1" ht="20.100000000000001" hidden="1" customHeight="1">
      <c r="A159" s="1411" t="s">
        <v>7368</v>
      </c>
      <c r="B159" s="2179" t="s">
        <v>7384</v>
      </c>
      <c r="C159" s="1576" t="s">
        <v>2095</v>
      </c>
      <c r="D159" s="1572" t="s">
        <v>7385</v>
      </c>
      <c r="E159" s="820">
        <v>45555</v>
      </c>
      <c r="F159" s="820">
        <f t="shared" si="30"/>
        <v>45561</v>
      </c>
      <c r="G159" s="820">
        <f t="shared" ref="G159:G187" si="32">E159+15</f>
        <v>45570</v>
      </c>
      <c r="H159" s="1173" t="s">
        <v>1581</v>
      </c>
      <c r="I159" s="1540">
        <f t="shared" si="31"/>
        <v>45551</v>
      </c>
      <c r="J159" s="1537">
        <f t="shared" si="29"/>
        <v>45552</v>
      </c>
      <c r="K159" s="1430"/>
    </row>
    <row r="160" spans="1:12" s="1428" customFormat="1" ht="20.100000000000001" hidden="1" customHeight="1">
      <c r="A160" s="1411"/>
      <c r="B160" s="2179" t="s">
        <v>7386</v>
      </c>
      <c r="C160" s="1576" t="s">
        <v>7387</v>
      </c>
      <c r="D160" s="1572" t="s">
        <v>7388</v>
      </c>
      <c r="E160" s="820">
        <v>45564</v>
      </c>
      <c r="F160" s="820">
        <f t="shared" si="30"/>
        <v>45570</v>
      </c>
      <c r="G160" s="820">
        <f t="shared" si="32"/>
        <v>45579</v>
      </c>
      <c r="H160" s="820">
        <f t="shared" ref="H160:H187" si="33">E160+19</f>
        <v>45583</v>
      </c>
      <c r="I160" s="1540">
        <f t="shared" si="31"/>
        <v>45558</v>
      </c>
      <c r="J160" s="1537">
        <f t="shared" si="29"/>
        <v>45559</v>
      </c>
      <c r="K160" s="1430"/>
    </row>
    <row r="161" spans="1:11" s="1428" customFormat="1" ht="20.100000000000001" hidden="1" customHeight="1">
      <c r="A161" s="1411"/>
      <c r="B161" s="2179" t="s">
        <v>7389</v>
      </c>
      <c r="C161" s="1548" t="s">
        <v>1573</v>
      </c>
      <c r="D161" s="1221" t="s">
        <v>7390</v>
      </c>
      <c r="E161" s="1173">
        <v>45570</v>
      </c>
      <c r="F161" s="825">
        <f t="shared" si="30"/>
        <v>45576</v>
      </c>
      <c r="G161" s="825">
        <f t="shared" si="32"/>
        <v>45585</v>
      </c>
      <c r="H161" s="825">
        <f t="shared" si="33"/>
        <v>45589</v>
      </c>
      <c r="I161" s="1540">
        <f t="shared" si="31"/>
        <v>45565</v>
      </c>
      <c r="J161" s="1537">
        <f t="shared" si="29"/>
        <v>45566</v>
      </c>
      <c r="K161" s="1430"/>
    </row>
    <row r="162" spans="1:11" s="1428" customFormat="1" ht="20.100000000000001" hidden="1" customHeight="1">
      <c r="A162" s="1411" t="s">
        <v>7391</v>
      </c>
      <c r="B162" s="2179" t="s">
        <v>7392</v>
      </c>
      <c r="C162" s="1548" t="s">
        <v>1573</v>
      </c>
      <c r="D162" s="1221" t="s">
        <v>7393</v>
      </c>
      <c r="E162" s="825">
        <v>45579</v>
      </c>
      <c r="F162" s="825">
        <f t="shared" si="30"/>
        <v>45585</v>
      </c>
      <c r="G162" s="825">
        <f t="shared" si="32"/>
        <v>45594</v>
      </c>
      <c r="H162" s="825">
        <f t="shared" si="33"/>
        <v>45598</v>
      </c>
      <c r="I162" s="1540">
        <f t="shared" si="31"/>
        <v>45572</v>
      </c>
      <c r="J162" s="1537">
        <f t="shared" si="29"/>
        <v>45573</v>
      </c>
      <c r="K162" s="1430"/>
    </row>
    <row r="163" spans="1:11" s="1428" customFormat="1" ht="20.100000000000001" hidden="1" customHeight="1">
      <c r="A163" s="1411" t="s">
        <v>7394</v>
      </c>
      <c r="B163" s="2179" t="s">
        <v>7395</v>
      </c>
      <c r="C163" s="1612" t="s">
        <v>1462</v>
      </c>
      <c r="D163" s="1613" t="s">
        <v>7396</v>
      </c>
      <c r="E163" s="1219">
        <v>45583</v>
      </c>
      <c r="F163" s="825">
        <f t="shared" si="30"/>
        <v>45589</v>
      </c>
      <c r="G163" s="1219">
        <f t="shared" si="32"/>
        <v>45598</v>
      </c>
      <c r="H163" s="825">
        <f t="shared" si="33"/>
        <v>45602</v>
      </c>
      <c r="I163" s="1540">
        <f t="shared" si="31"/>
        <v>45579</v>
      </c>
      <c r="J163" s="1537">
        <f t="shared" si="29"/>
        <v>45580</v>
      </c>
      <c r="K163" s="1430"/>
    </row>
    <row r="164" spans="1:11" s="1428" customFormat="1" ht="20.100000000000001" hidden="1" customHeight="1">
      <c r="A164" s="1411" t="s">
        <v>7397</v>
      </c>
      <c r="B164" s="2179" t="s">
        <v>7398</v>
      </c>
      <c r="C164" s="1612" t="s">
        <v>2095</v>
      </c>
      <c r="D164" s="1613" t="s">
        <v>7399</v>
      </c>
      <c r="E164" s="1219">
        <v>45588</v>
      </c>
      <c r="F164" s="825">
        <f t="shared" si="30"/>
        <v>45594</v>
      </c>
      <c r="G164" s="1219">
        <f t="shared" si="32"/>
        <v>45603</v>
      </c>
      <c r="H164" s="1219">
        <f t="shared" si="33"/>
        <v>45607</v>
      </c>
      <c r="I164" s="1540">
        <f t="shared" si="31"/>
        <v>45586</v>
      </c>
      <c r="J164" s="1537">
        <f t="shared" si="29"/>
        <v>45587</v>
      </c>
      <c r="K164" s="1430"/>
    </row>
    <row r="165" spans="1:11" s="1428" customFormat="1" ht="20.100000000000001" hidden="1" customHeight="1">
      <c r="A165" s="1411" t="s">
        <v>7400</v>
      </c>
      <c r="B165" s="2179" t="s">
        <v>7401</v>
      </c>
      <c r="C165" s="1548" t="s">
        <v>1573</v>
      </c>
      <c r="D165" s="1221" t="s">
        <v>7402</v>
      </c>
      <c r="E165" s="1173">
        <v>45594</v>
      </c>
      <c r="F165" s="825">
        <f t="shared" si="30"/>
        <v>45600</v>
      </c>
      <c r="G165" s="825">
        <f t="shared" si="32"/>
        <v>45609</v>
      </c>
      <c r="H165" s="825">
        <f t="shared" si="33"/>
        <v>45613</v>
      </c>
      <c r="I165" s="1540">
        <f t="shared" si="31"/>
        <v>45593</v>
      </c>
      <c r="J165" s="1537">
        <f t="shared" si="29"/>
        <v>45594</v>
      </c>
      <c r="K165" s="1430"/>
    </row>
    <row r="166" spans="1:11" s="1428" customFormat="1" ht="20.100000000000001" hidden="1" customHeight="1">
      <c r="A166" s="1411"/>
      <c r="B166" s="2179" t="s">
        <v>7403</v>
      </c>
      <c r="C166" s="1576" t="s">
        <v>7382</v>
      </c>
      <c r="D166" s="1572" t="s">
        <v>7404</v>
      </c>
      <c r="E166" s="820">
        <v>45600</v>
      </c>
      <c r="F166" s="825">
        <f t="shared" si="30"/>
        <v>45606</v>
      </c>
      <c r="G166" s="820">
        <f t="shared" si="32"/>
        <v>45615</v>
      </c>
      <c r="H166" s="820">
        <f t="shared" si="33"/>
        <v>45619</v>
      </c>
      <c r="I166" s="1540">
        <f t="shared" si="31"/>
        <v>45600</v>
      </c>
      <c r="J166" s="1537">
        <f t="shared" si="29"/>
        <v>45601</v>
      </c>
      <c r="K166" s="1430"/>
    </row>
    <row r="167" spans="1:11" s="1428" customFormat="1" ht="20.100000000000001" hidden="1" customHeight="1">
      <c r="A167" s="1411"/>
      <c r="B167" s="2179" t="s">
        <v>7405</v>
      </c>
      <c r="C167" s="1576" t="s">
        <v>7387</v>
      </c>
      <c r="D167" s="1572" t="s">
        <v>7406</v>
      </c>
      <c r="E167" s="820">
        <v>45614</v>
      </c>
      <c r="F167" s="825">
        <f t="shared" si="30"/>
        <v>45620</v>
      </c>
      <c r="G167" s="820">
        <f t="shared" si="32"/>
        <v>45629</v>
      </c>
      <c r="H167" s="820">
        <f t="shared" si="33"/>
        <v>45633</v>
      </c>
      <c r="I167" s="1540">
        <f t="shared" si="31"/>
        <v>45607</v>
      </c>
      <c r="J167" s="1537">
        <f t="shared" si="29"/>
        <v>45608</v>
      </c>
      <c r="K167" s="1430"/>
    </row>
    <row r="168" spans="1:11" s="1428" customFormat="1" ht="20.100000000000001" hidden="1" customHeight="1">
      <c r="A168" s="1411" t="s">
        <v>7407</v>
      </c>
      <c r="B168" s="2179" t="s">
        <v>7408</v>
      </c>
      <c r="C168" s="1571" t="s">
        <v>1573</v>
      </c>
      <c r="D168" s="1234" t="s">
        <v>7409</v>
      </c>
      <c r="E168" s="825">
        <v>45616</v>
      </c>
      <c r="F168" s="825">
        <f t="shared" si="30"/>
        <v>45622</v>
      </c>
      <c r="G168" s="825">
        <f t="shared" si="32"/>
        <v>45631</v>
      </c>
      <c r="H168" s="825">
        <f t="shared" si="33"/>
        <v>45635</v>
      </c>
      <c r="I168" s="1540">
        <f t="shared" si="31"/>
        <v>45614</v>
      </c>
      <c r="J168" s="1537">
        <f t="shared" si="29"/>
        <v>45615</v>
      </c>
      <c r="K168" s="1430"/>
    </row>
    <row r="169" spans="1:11" s="1428" customFormat="1" ht="20.100000000000001" hidden="1" customHeight="1">
      <c r="A169" s="1411" t="s">
        <v>7410</v>
      </c>
      <c r="B169" s="2179" t="s">
        <v>7411</v>
      </c>
      <c r="C169" s="1576" t="s">
        <v>4686</v>
      </c>
      <c r="D169" s="1572" t="s">
        <v>7412</v>
      </c>
      <c r="E169" s="820">
        <v>45620</v>
      </c>
      <c r="F169" s="825">
        <f t="shared" si="30"/>
        <v>45626</v>
      </c>
      <c r="G169" s="820">
        <f t="shared" si="32"/>
        <v>45635</v>
      </c>
      <c r="H169" s="820">
        <f t="shared" si="33"/>
        <v>45639</v>
      </c>
      <c r="I169" s="1540">
        <f t="shared" si="31"/>
        <v>45621</v>
      </c>
      <c r="J169" s="1537">
        <f t="shared" si="29"/>
        <v>45622</v>
      </c>
      <c r="K169" s="1430"/>
    </row>
    <row r="170" spans="1:11" s="1428" customFormat="1" ht="20.100000000000001" hidden="1" customHeight="1">
      <c r="A170" s="1411" t="s">
        <v>7410</v>
      </c>
      <c r="B170" s="2179" t="s">
        <v>7413</v>
      </c>
      <c r="C170" s="1612" t="s">
        <v>7414</v>
      </c>
      <c r="D170" s="1613" t="s">
        <v>7415</v>
      </c>
      <c r="E170" s="1219">
        <v>45641</v>
      </c>
      <c r="F170" s="825">
        <f t="shared" si="30"/>
        <v>45647</v>
      </c>
      <c r="G170" s="1219">
        <f t="shared" si="32"/>
        <v>45656</v>
      </c>
      <c r="H170" s="825">
        <f t="shared" si="33"/>
        <v>45660</v>
      </c>
      <c r="I170" s="1540">
        <f t="shared" si="31"/>
        <v>45628</v>
      </c>
      <c r="J170" s="1537">
        <f t="shared" si="29"/>
        <v>45629</v>
      </c>
      <c r="K170" s="1430"/>
    </row>
    <row r="171" spans="1:11" s="1428" customFormat="1" ht="20.100000000000001" hidden="1" customHeight="1">
      <c r="A171" s="1411" t="s">
        <v>7416</v>
      </c>
      <c r="B171" s="2179" t="s">
        <v>7417</v>
      </c>
      <c r="C171" s="1612" t="s">
        <v>2095</v>
      </c>
      <c r="D171" s="1613" t="s">
        <v>7418</v>
      </c>
      <c r="E171" s="1219">
        <v>45641</v>
      </c>
      <c r="F171" s="825">
        <f t="shared" si="30"/>
        <v>45647</v>
      </c>
      <c r="G171" s="1219">
        <f t="shared" si="32"/>
        <v>45656</v>
      </c>
      <c r="H171" s="1219">
        <f t="shared" si="33"/>
        <v>45660</v>
      </c>
      <c r="I171" s="1540">
        <f t="shared" si="31"/>
        <v>45635</v>
      </c>
      <c r="J171" s="1537">
        <f t="shared" si="29"/>
        <v>45636</v>
      </c>
      <c r="K171" s="1430"/>
    </row>
    <row r="172" spans="1:11" s="1428" customFormat="1" ht="20.100000000000001" hidden="1" customHeight="1">
      <c r="A172" s="1411" t="s">
        <v>7419</v>
      </c>
      <c r="B172" s="2179" t="s">
        <v>7420</v>
      </c>
      <c r="C172" s="1548" t="s">
        <v>1573</v>
      </c>
      <c r="D172" s="1221" t="s">
        <v>7421</v>
      </c>
      <c r="E172" s="1173">
        <v>45644</v>
      </c>
      <c r="F172" s="825">
        <f t="shared" si="30"/>
        <v>45650</v>
      </c>
      <c r="G172" s="825">
        <f t="shared" si="32"/>
        <v>45659</v>
      </c>
      <c r="H172" s="825">
        <f t="shared" si="33"/>
        <v>45663</v>
      </c>
      <c r="I172" s="1540">
        <f t="shared" si="31"/>
        <v>45642</v>
      </c>
      <c r="J172" s="1537">
        <f t="shared" si="29"/>
        <v>45643</v>
      </c>
      <c r="K172" s="1430"/>
    </row>
    <row r="173" spans="1:11" s="1428" customFormat="1" ht="20.100000000000001" hidden="1" customHeight="1">
      <c r="A173" s="1411" t="s">
        <v>7419</v>
      </c>
      <c r="B173" s="2179" t="s">
        <v>7422</v>
      </c>
      <c r="C173" s="1612" t="s">
        <v>7382</v>
      </c>
      <c r="D173" s="1613" t="s">
        <v>7423</v>
      </c>
      <c r="E173" s="1219">
        <v>45650</v>
      </c>
      <c r="F173" s="825">
        <f t="shared" si="30"/>
        <v>45656</v>
      </c>
      <c r="G173" s="1219">
        <f t="shared" si="32"/>
        <v>45665</v>
      </c>
      <c r="H173" s="1219">
        <f t="shared" si="33"/>
        <v>45669</v>
      </c>
      <c r="I173" s="1540">
        <f t="shared" si="31"/>
        <v>45649</v>
      </c>
      <c r="J173" s="1537">
        <f t="shared" si="29"/>
        <v>45650</v>
      </c>
      <c r="K173" s="1430"/>
    </row>
    <row r="174" spans="1:11" s="1428" customFormat="1" ht="20.100000000000001" hidden="1" customHeight="1">
      <c r="A174" s="1411"/>
      <c r="B174" s="2179" t="s">
        <v>7424</v>
      </c>
      <c r="C174" s="1548" t="s">
        <v>1573</v>
      </c>
      <c r="D174" s="1221" t="s">
        <v>7425</v>
      </c>
      <c r="E174" s="1173">
        <v>45656</v>
      </c>
      <c r="F174" s="825">
        <f t="shared" si="30"/>
        <v>45662</v>
      </c>
      <c r="G174" s="825">
        <f t="shared" si="32"/>
        <v>45671</v>
      </c>
      <c r="H174" s="825">
        <f t="shared" si="33"/>
        <v>45675</v>
      </c>
      <c r="I174" s="1540">
        <f t="shared" si="31"/>
        <v>45656</v>
      </c>
      <c r="J174" s="1537">
        <f t="shared" si="29"/>
        <v>45657</v>
      </c>
      <c r="K174" s="1430"/>
    </row>
    <row r="175" spans="1:11" s="1428" customFormat="1" ht="20.100000000000001" hidden="1" customHeight="1">
      <c r="A175" s="1411"/>
      <c r="B175" s="2179" t="s">
        <v>7426</v>
      </c>
      <c r="C175" s="1576" t="s">
        <v>7387</v>
      </c>
      <c r="D175" s="1572" t="s">
        <v>7427</v>
      </c>
      <c r="E175" s="820">
        <v>45297</v>
      </c>
      <c r="F175" s="825">
        <f t="shared" si="30"/>
        <v>45303</v>
      </c>
      <c r="G175" s="820">
        <f t="shared" si="32"/>
        <v>45312</v>
      </c>
      <c r="H175" s="820">
        <f t="shared" si="33"/>
        <v>45316</v>
      </c>
      <c r="I175" s="1540">
        <v>45297</v>
      </c>
      <c r="J175" s="1537">
        <f t="shared" si="29"/>
        <v>45298</v>
      </c>
      <c r="K175" s="1430"/>
    </row>
    <row r="176" spans="1:11" s="1428" customFormat="1" ht="20.100000000000001" hidden="1" customHeight="1">
      <c r="A176" s="1411"/>
      <c r="B176" s="2179" t="s">
        <v>7428</v>
      </c>
      <c r="C176" s="1576" t="s">
        <v>4935</v>
      </c>
      <c r="D176" s="1572" t="s">
        <v>7429</v>
      </c>
      <c r="E176" s="820">
        <v>45308</v>
      </c>
      <c r="F176" s="825">
        <f t="shared" si="30"/>
        <v>45314</v>
      </c>
      <c r="G176" s="820">
        <f t="shared" si="32"/>
        <v>45323</v>
      </c>
      <c r="H176" s="820">
        <f t="shared" si="33"/>
        <v>45327</v>
      </c>
      <c r="I176" s="1540">
        <f t="shared" ref="I176:I182" si="34">I175+7</f>
        <v>45304</v>
      </c>
      <c r="J176" s="1537">
        <f t="shared" si="29"/>
        <v>45305</v>
      </c>
      <c r="K176" s="1430"/>
    </row>
    <row r="177" spans="1:11" s="1428" customFormat="1" ht="20.100000000000001" hidden="1" customHeight="1">
      <c r="A177" s="1411" t="s">
        <v>7410</v>
      </c>
      <c r="B177" s="2179" t="s">
        <v>7430</v>
      </c>
      <c r="C177" s="1576" t="s">
        <v>1573</v>
      </c>
      <c r="D177" s="1234" t="s">
        <v>7431</v>
      </c>
      <c r="E177" s="825">
        <v>45313</v>
      </c>
      <c r="F177" s="825"/>
      <c r="G177" s="825">
        <f t="shared" si="32"/>
        <v>45328</v>
      </c>
      <c r="H177" s="825">
        <f t="shared" si="33"/>
        <v>45332</v>
      </c>
      <c r="I177" s="1540">
        <f t="shared" si="34"/>
        <v>45311</v>
      </c>
      <c r="J177" s="1537">
        <f t="shared" si="29"/>
        <v>45312</v>
      </c>
      <c r="K177" s="1430"/>
    </row>
    <row r="178" spans="1:11" s="1428" customFormat="1" ht="20.100000000000001" hidden="1" customHeight="1">
      <c r="A178" s="1411" t="s">
        <v>7432</v>
      </c>
      <c r="B178" s="2179" t="s">
        <v>7433</v>
      </c>
      <c r="C178" s="1576" t="s">
        <v>7434</v>
      </c>
      <c r="D178" s="1572" t="s">
        <v>7435</v>
      </c>
      <c r="E178" s="820">
        <v>45320</v>
      </c>
      <c r="F178" s="825">
        <f t="shared" ref="F178:F195" si="35">E178+6</f>
        <v>45326</v>
      </c>
      <c r="G178" s="820">
        <f t="shared" si="32"/>
        <v>45335</v>
      </c>
      <c r="H178" s="820">
        <f t="shared" si="33"/>
        <v>45339</v>
      </c>
      <c r="I178" s="1540">
        <f t="shared" si="34"/>
        <v>45318</v>
      </c>
      <c r="J178" s="2192">
        <f t="shared" ref="J178:J195" si="36">I178+2</f>
        <v>45320</v>
      </c>
      <c r="K178" s="1430"/>
    </row>
    <row r="179" spans="1:11" s="1428" customFormat="1" ht="20.100000000000001" hidden="1" customHeight="1">
      <c r="A179" s="1411" t="s">
        <v>7400</v>
      </c>
      <c r="B179" s="2179" t="s">
        <v>7436</v>
      </c>
      <c r="C179" s="1612" t="s">
        <v>2095</v>
      </c>
      <c r="D179" s="1613" t="s">
        <v>7437</v>
      </c>
      <c r="E179" s="1219">
        <v>45329</v>
      </c>
      <c r="F179" s="825">
        <f t="shared" si="35"/>
        <v>45335</v>
      </c>
      <c r="G179" s="1219">
        <f t="shared" si="32"/>
        <v>45344</v>
      </c>
      <c r="H179" s="1219">
        <f t="shared" si="33"/>
        <v>45348</v>
      </c>
      <c r="I179" s="1540">
        <f t="shared" si="34"/>
        <v>45325</v>
      </c>
      <c r="J179" s="1537">
        <f t="shared" si="36"/>
        <v>45327</v>
      </c>
      <c r="K179" s="1430"/>
    </row>
    <row r="180" spans="1:11" s="1428" customFormat="1" ht="20.100000000000001" hidden="1" customHeight="1">
      <c r="A180" s="1411" t="s">
        <v>7438</v>
      </c>
      <c r="B180" s="2179" t="s">
        <v>7439</v>
      </c>
      <c r="C180" s="1612" t="s">
        <v>1573</v>
      </c>
      <c r="D180" s="1221" t="s">
        <v>7440</v>
      </c>
      <c r="E180" s="825">
        <v>45332</v>
      </c>
      <c r="F180" s="825">
        <f t="shared" si="35"/>
        <v>45338</v>
      </c>
      <c r="G180" s="825">
        <f t="shared" si="32"/>
        <v>45347</v>
      </c>
      <c r="H180" s="825">
        <f t="shared" si="33"/>
        <v>45351</v>
      </c>
      <c r="I180" s="1540">
        <f t="shared" si="34"/>
        <v>45332</v>
      </c>
      <c r="J180" s="1537">
        <f t="shared" si="36"/>
        <v>45334</v>
      </c>
      <c r="K180" s="1430"/>
    </row>
    <row r="181" spans="1:11" s="1428" customFormat="1" ht="20.100000000000001" hidden="1" customHeight="1">
      <c r="A181" s="1411"/>
      <c r="B181" s="2179" t="s">
        <v>7441</v>
      </c>
      <c r="C181" s="1612" t="s">
        <v>4523</v>
      </c>
      <c r="D181" s="1613" t="s">
        <v>7442</v>
      </c>
      <c r="E181" s="1219">
        <v>45339</v>
      </c>
      <c r="F181" s="825">
        <f t="shared" si="35"/>
        <v>45345</v>
      </c>
      <c r="G181" s="1219">
        <f t="shared" si="32"/>
        <v>45354</v>
      </c>
      <c r="H181" s="1219">
        <f t="shared" si="33"/>
        <v>45358</v>
      </c>
      <c r="I181" s="1540">
        <f t="shared" si="34"/>
        <v>45339</v>
      </c>
      <c r="J181" s="1537">
        <f t="shared" si="36"/>
        <v>45341</v>
      </c>
      <c r="K181" s="1430"/>
    </row>
    <row r="182" spans="1:11" s="1428" customFormat="1" ht="20.100000000000001" hidden="1" customHeight="1">
      <c r="A182" s="1411" t="s">
        <v>7443</v>
      </c>
      <c r="B182" s="2179" t="s">
        <v>7444</v>
      </c>
      <c r="C182" s="1612" t="s">
        <v>7445</v>
      </c>
      <c r="D182" s="1613" t="s">
        <v>7446</v>
      </c>
      <c r="E182" s="1219">
        <v>45352</v>
      </c>
      <c r="F182" s="825">
        <f t="shared" si="35"/>
        <v>45358</v>
      </c>
      <c r="G182" s="1219">
        <f t="shared" si="32"/>
        <v>45367</v>
      </c>
      <c r="H182" s="1219">
        <f t="shared" si="33"/>
        <v>45371</v>
      </c>
      <c r="I182" s="1540">
        <f t="shared" si="34"/>
        <v>45346</v>
      </c>
      <c r="J182" s="1537">
        <f t="shared" si="36"/>
        <v>45348</v>
      </c>
      <c r="K182" s="1430"/>
    </row>
    <row r="183" spans="1:11" s="1428" customFormat="1" ht="20.100000000000001" hidden="1" customHeight="1" thickTop="1">
      <c r="A183" s="1411" t="s">
        <v>7447</v>
      </c>
      <c r="B183" s="2179" t="s">
        <v>7448</v>
      </c>
      <c r="C183" s="1576" t="s">
        <v>7449</v>
      </c>
      <c r="D183" s="1572" t="s">
        <v>7450</v>
      </c>
      <c r="E183" s="820">
        <v>45359</v>
      </c>
      <c r="F183" s="825">
        <f t="shared" si="35"/>
        <v>45365</v>
      </c>
      <c r="G183" s="820">
        <f t="shared" si="32"/>
        <v>45374</v>
      </c>
      <c r="H183" s="825">
        <f t="shared" si="33"/>
        <v>45378</v>
      </c>
      <c r="I183" s="1540">
        <v>45719</v>
      </c>
      <c r="J183" s="1537">
        <f t="shared" si="36"/>
        <v>45721</v>
      </c>
      <c r="K183" s="1430"/>
    </row>
    <row r="184" spans="1:11" s="1428" customFormat="1" ht="20.100000000000001" hidden="1" customHeight="1">
      <c r="A184" s="1411" t="s">
        <v>7451</v>
      </c>
      <c r="B184" s="2179" t="s">
        <v>7452</v>
      </c>
      <c r="C184" s="1576" t="s">
        <v>7453</v>
      </c>
      <c r="D184" s="1572" t="s">
        <v>7454</v>
      </c>
      <c r="E184" s="820">
        <v>45726</v>
      </c>
      <c r="F184" s="825">
        <f t="shared" si="35"/>
        <v>45732</v>
      </c>
      <c r="G184" s="820">
        <f t="shared" si="32"/>
        <v>45741</v>
      </c>
      <c r="H184" s="2279">
        <f t="shared" si="33"/>
        <v>45745</v>
      </c>
      <c r="I184" s="1540">
        <f t="shared" ref="I184:I195" si="37">I183+7</f>
        <v>45726</v>
      </c>
      <c r="J184" s="1537">
        <f t="shared" si="36"/>
        <v>45728</v>
      </c>
      <c r="K184" s="2275"/>
    </row>
    <row r="185" spans="1:11" s="1428" customFormat="1" ht="20.100000000000001" hidden="1" customHeight="1">
      <c r="A185" s="1411"/>
      <c r="B185" s="2179" t="s">
        <v>7455</v>
      </c>
      <c r="C185" s="1571" t="s">
        <v>1573</v>
      </c>
      <c r="D185" s="1234" t="s">
        <v>7456</v>
      </c>
      <c r="E185" s="825">
        <v>45733</v>
      </c>
      <c r="F185" s="825">
        <f t="shared" si="35"/>
        <v>45739</v>
      </c>
      <c r="G185" s="825">
        <f t="shared" si="32"/>
        <v>45748</v>
      </c>
      <c r="H185" s="825">
        <f t="shared" si="33"/>
        <v>45752</v>
      </c>
      <c r="I185" s="1540">
        <f t="shared" si="37"/>
        <v>45733</v>
      </c>
      <c r="J185" s="1537">
        <f t="shared" si="36"/>
        <v>45735</v>
      </c>
      <c r="K185" s="2275" t="s">
        <v>7457</v>
      </c>
    </row>
    <row r="186" spans="1:11" s="1428" customFormat="1" ht="20.100000000000001" hidden="1" customHeight="1">
      <c r="A186" s="1411"/>
      <c r="B186" s="2179" t="s">
        <v>7458</v>
      </c>
      <c r="C186" s="1576" t="s">
        <v>4523</v>
      </c>
      <c r="D186" s="1572" t="s">
        <v>7459</v>
      </c>
      <c r="E186" s="820">
        <v>45741</v>
      </c>
      <c r="F186" s="825">
        <f t="shared" si="35"/>
        <v>45747</v>
      </c>
      <c r="G186" s="820">
        <f t="shared" si="32"/>
        <v>45756</v>
      </c>
      <c r="H186" s="825">
        <f t="shared" si="33"/>
        <v>45760</v>
      </c>
      <c r="I186" s="1540">
        <f t="shared" si="37"/>
        <v>45740</v>
      </c>
      <c r="J186" s="1537">
        <f t="shared" si="36"/>
        <v>45742</v>
      </c>
      <c r="K186" s="2275" t="s">
        <v>7460</v>
      </c>
    </row>
    <row r="187" spans="1:11" s="1428" customFormat="1" ht="20.100000000000001" hidden="1" customHeight="1" thickTop="1">
      <c r="A187" s="1411"/>
      <c r="B187" s="2179" t="s">
        <v>7461</v>
      </c>
      <c r="C187" s="1612" t="s">
        <v>7445</v>
      </c>
      <c r="D187" s="1613" t="s">
        <v>7462</v>
      </c>
      <c r="E187" s="1219">
        <v>45753</v>
      </c>
      <c r="F187" s="825">
        <f t="shared" si="35"/>
        <v>45759</v>
      </c>
      <c r="G187" s="1219">
        <f t="shared" si="32"/>
        <v>45768</v>
      </c>
      <c r="H187" s="1219">
        <f t="shared" si="33"/>
        <v>45772</v>
      </c>
      <c r="I187" s="1540">
        <f t="shared" si="37"/>
        <v>45747</v>
      </c>
      <c r="J187" s="1537">
        <f t="shared" si="36"/>
        <v>45749</v>
      </c>
      <c r="K187" s="2275"/>
    </row>
    <row r="188" spans="1:11" s="1428" customFormat="1" ht="34.5" hidden="1" customHeight="1">
      <c r="A188" s="1411" t="s">
        <v>7463</v>
      </c>
      <c r="B188" s="2179" t="s">
        <v>5151</v>
      </c>
      <c r="C188" s="1548" t="s">
        <v>1573</v>
      </c>
      <c r="D188" s="1221" t="s">
        <v>7464</v>
      </c>
      <c r="E188" s="825">
        <v>45754</v>
      </c>
      <c r="F188" s="825">
        <f t="shared" si="35"/>
        <v>45760</v>
      </c>
      <c r="G188" s="4635" t="s">
        <v>7465</v>
      </c>
      <c r="H188" s="4636"/>
      <c r="I188" s="1540">
        <f t="shared" si="37"/>
        <v>45754</v>
      </c>
      <c r="J188" s="1537">
        <f t="shared" si="36"/>
        <v>45756</v>
      </c>
      <c r="K188" s="1430"/>
    </row>
    <row r="189" spans="1:11" s="1428" customFormat="1" ht="33" hidden="1" customHeight="1">
      <c r="A189" s="1411" t="s">
        <v>7447</v>
      </c>
      <c r="B189" s="2179" t="s">
        <v>5154</v>
      </c>
      <c r="C189" s="1612" t="s">
        <v>1573</v>
      </c>
      <c r="D189" s="1221" t="s">
        <v>7466</v>
      </c>
      <c r="E189" s="825">
        <v>45761</v>
      </c>
      <c r="F189" s="825">
        <f t="shared" si="35"/>
        <v>45767</v>
      </c>
      <c r="G189" s="4635" t="s">
        <v>7465</v>
      </c>
      <c r="H189" s="4636"/>
      <c r="I189" s="1540">
        <f t="shared" si="37"/>
        <v>45761</v>
      </c>
      <c r="J189" s="1537">
        <f t="shared" si="36"/>
        <v>45763</v>
      </c>
      <c r="K189" s="1430"/>
    </row>
    <row r="190" spans="1:11" s="1428" customFormat="1" ht="33.75" hidden="1" customHeight="1">
      <c r="A190" s="1411"/>
      <c r="B190" s="2179" t="s">
        <v>5157</v>
      </c>
      <c r="C190" s="1548" t="s">
        <v>1573</v>
      </c>
      <c r="D190" s="1221" t="s">
        <v>7467</v>
      </c>
      <c r="E190" s="825">
        <v>45768</v>
      </c>
      <c r="F190" s="825">
        <f t="shared" si="35"/>
        <v>45774</v>
      </c>
      <c r="G190" s="4635" t="s">
        <v>7468</v>
      </c>
      <c r="H190" s="4636"/>
      <c r="I190" s="1540">
        <f t="shared" si="37"/>
        <v>45768</v>
      </c>
      <c r="J190" s="1537">
        <f t="shared" si="36"/>
        <v>45770</v>
      </c>
      <c r="K190" s="1430"/>
    </row>
    <row r="191" spans="1:11" s="1428" customFormat="1" ht="20.100000000000001" hidden="1" customHeight="1">
      <c r="A191" s="1411"/>
      <c r="B191" s="2179" t="s">
        <v>7328</v>
      </c>
      <c r="C191" s="1548" t="s">
        <v>1573</v>
      </c>
      <c r="D191" s="1221" t="s">
        <v>7469</v>
      </c>
      <c r="E191" s="825">
        <v>45775</v>
      </c>
      <c r="F191" s="825">
        <f t="shared" si="35"/>
        <v>45781</v>
      </c>
      <c r="G191" s="825">
        <f>E191+15</f>
        <v>45790</v>
      </c>
      <c r="H191" s="825">
        <f>E191+19</f>
        <v>45794</v>
      </c>
      <c r="I191" s="1540">
        <f t="shared" si="37"/>
        <v>45775</v>
      </c>
      <c r="J191" s="1537">
        <f t="shared" si="36"/>
        <v>45777</v>
      </c>
      <c r="K191" s="1430"/>
    </row>
    <row r="192" spans="1:11" s="1428" customFormat="1" ht="20.100000000000001" hidden="1" customHeight="1">
      <c r="A192" s="1411"/>
      <c r="B192" s="2179" t="s">
        <v>7331</v>
      </c>
      <c r="C192" s="1571" t="s">
        <v>1573</v>
      </c>
      <c r="D192" s="1234" t="s">
        <v>7470</v>
      </c>
      <c r="E192" s="825">
        <v>45782</v>
      </c>
      <c r="F192" s="825">
        <f t="shared" si="35"/>
        <v>45788</v>
      </c>
      <c r="G192" s="825">
        <f>E192+15</f>
        <v>45797</v>
      </c>
      <c r="H192" s="825">
        <f>E192+19</f>
        <v>45801</v>
      </c>
      <c r="I192" s="1540">
        <f t="shared" si="37"/>
        <v>45782</v>
      </c>
      <c r="J192" s="1537">
        <f t="shared" si="36"/>
        <v>45784</v>
      </c>
      <c r="K192" s="1430"/>
    </row>
    <row r="193" spans="1:12" s="1428" customFormat="1" ht="20.100000000000001" hidden="1" customHeight="1">
      <c r="A193" s="1411"/>
      <c r="B193" s="2179" t="s">
        <v>5164</v>
      </c>
      <c r="C193" s="1571" t="s">
        <v>1573</v>
      </c>
      <c r="D193" s="1234" t="s">
        <v>7471</v>
      </c>
      <c r="E193" s="825">
        <v>45789</v>
      </c>
      <c r="F193" s="825">
        <f t="shared" si="35"/>
        <v>45795</v>
      </c>
      <c r="G193" s="825">
        <f>E193+15</f>
        <v>45804</v>
      </c>
      <c r="H193" s="825">
        <f>E193+19</f>
        <v>45808</v>
      </c>
      <c r="I193" s="1540">
        <f t="shared" si="37"/>
        <v>45789</v>
      </c>
      <c r="J193" s="1537">
        <f t="shared" si="36"/>
        <v>45791</v>
      </c>
      <c r="K193" s="1430"/>
    </row>
    <row r="194" spans="1:12" s="1428" customFormat="1" ht="20.100000000000001" hidden="1" customHeight="1" thickTop="1">
      <c r="A194" s="1411"/>
      <c r="B194" s="2179" t="s">
        <v>4970</v>
      </c>
      <c r="C194" s="1571" t="s">
        <v>1573</v>
      </c>
      <c r="D194" s="1234" t="s">
        <v>7472</v>
      </c>
      <c r="E194" s="825">
        <v>45796</v>
      </c>
      <c r="F194" s="825">
        <f t="shared" si="35"/>
        <v>45802</v>
      </c>
      <c r="G194" s="825">
        <f>E194+15</f>
        <v>45811</v>
      </c>
      <c r="H194" s="825">
        <f>E194+19</f>
        <v>45815</v>
      </c>
      <c r="I194" s="1540">
        <f t="shared" si="37"/>
        <v>45796</v>
      </c>
      <c r="J194" s="1537">
        <f t="shared" si="36"/>
        <v>45798</v>
      </c>
      <c r="K194" s="1430"/>
    </row>
    <row r="195" spans="1:12" s="1428" customFormat="1" ht="20.100000000000001" hidden="1" customHeight="1">
      <c r="A195" s="1411"/>
      <c r="B195" s="2179" t="s">
        <v>4974</v>
      </c>
      <c r="C195" s="1571" t="s">
        <v>1573</v>
      </c>
      <c r="D195" s="1234" t="s">
        <v>7473</v>
      </c>
      <c r="E195" s="825">
        <v>45803</v>
      </c>
      <c r="F195" s="825">
        <f t="shared" si="35"/>
        <v>45809</v>
      </c>
      <c r="G195" s="825">
        <f>E195+15</f>
        <v>45818</v>
      </c>
      <c r="H195" s="825">
        <f>E195+19</f>
        <v>45822</v>
      </c>
      <c r="I195" s="1540">
        <f t="shared" si="37"/>
        <v>45803</v>
      </c>
      <c r="J195" s="1537">
        <f t="shared" si="36"/>
        <v>45805</v>
      </c>
      <c r="K195" s="1430"/>
    </row>
    <row r="196" spans="1:12" s="1428" customFormat="1" ht="19.5" hidden="1">
      <c r="A196" s="1411"/>
      <c r="B196" s="2179"/>
      <c r="C196" s="1994"/>
      <c r="D196" s="2008"/>
      <c r="E196" s="2008"/>
      <c r="F196" s="2008"/>
      <c r="G196" s="2008"/>
      <c r="H196" s="2008"/>
      <c r="I196" s="2009"/>
      <c r="J196" s="1490"/>
    </row>
    <row r="197" spans="1:12" s="1428" customFormat="1" ht="17.25" hidden="1" customHeight="1">
      <c r="A197" s="1543"/>
      <c r="B197" s="2180"/>
      <c r="C197" s="1544"/>
      <c r="D197" s="1544"/>
      <c r="E197" s="1992"/>
      <c r="F197" s="1544"/>
      <c r="G197" s="1544"/>
      <c r="H197" s="2010"/>
      <c r="I197" s="1992"/>
      <c r="J197" s="1544"/>
      <c r="K197" s="1544"/>
      <c r="L197" s="1544"/>
    </row>
    <row r="198" spans="1:12" s="1428" customFormat="1" ht="17.25" hidden="1" customHeight="1">
      <c r="A198" s="1543"/>
      <c r="B198" s="2180"/>
      <c r="C198" s="1544"/>
      <c r="D198" s="1544"/>
      <c r="E198" s="1626" t="s">
        <v>7145</v>
      </c>
      <c r="F198" s="1544"/>
      <c r="G198" s="1544"/>
      <c r="H198" s="2010"/>
      <c r="I198" s="1992"/>
      <c r="J198" s="1544"/>
      <c r="K198" s="1544"/>
      <c r="L198" s="1544"/>
    </row>
    <row r="199" spans="1:12" s="1428" customFormat="1" ht="17.25" hidden="1" customHeight="1">
      <c r="A199" s="1543"/>
      <c r="B199" s="2180"/>
      <c r="C199" s="1544"/>
      <c r="D199" s="1544"/>
      <c r="E199" s="1992"/>
      <c r="F199" s="1544"/>
      <c r="G199" s="1544"/>
      <c r="H199" s="2010"/>
      <c r="I199" s="1992"/>
      <c r="J199" s="1544"/>
      <c r="K199" s="1544"/>
      <c r="L199" s="1544"/>
    </row>
    <row r="200" spans="1:12" s="2424" customFormat="1" ht="17.25" hidden="1" customHeight="1">
      <c r="A200" s="2417"/>
      <c r="B200" s="2418"/>
      <c r="C200" s="2419" t="s">
        <v>7474</v>
      </c>
      <c r="D200" s="2420"/>
      <c r="E200" s="2421" t="s">
        <v>100</v>
      </c>
      <c r="F200" s="2423" t="s">
        <v>928</v>
      </c>
      <c r="G200" s="2422" t="s">
        <v>542</v>
      </c>
      <c r="H200" s="2422" t="s">
        <v>348</v>
      </c>
      <c r="I200" s="846"/>
      <c r="J200" s="846"/>
      <c r="K200" s="1544"/>
      <c r="L200" s="1544"/>
    </row>
    <row r="201" spans="1:12" s="2424" customFormat="1" ht="17.25" hidden="1" customHeight="1">
      <c r="A201" s="2417"/>
      <c r="B201" s="2418"/>
      <c r="C201" s="2629"/>
      <c r="D201" s="2425" t="s">
        <v>7475</v>
      </c>
      <c r="E201" s="2426"/>
      <c r="F201" s="2427" t="s">
        <v>3747</v>
      </c>
      <c r="G201" s="2426" t="s">
        <v>7476</v>
      </c>
      <c r="H201" s="2426" t="s">
        <v>3162</v>
      </c>
      <c r="I201" s="1055"/>
      <c r="J201" s="846" t="s">
        <v>6593</v>
      </c>
      <c r="K201" s="846" t="s">
        <v>6594</v>
      </c>
      <c r="L201" s="1544"/>
    </row>
    <row r="202" spans="1:12" s="2424" customFormat="1" ht="17.25" hidden="1" customHeight="1">
      <c r="A202" s="2417" t="s">
        <v>7477</v>
      </c>
      <c r="B202" s="2418" t="s">
        <v>4990</v>
      </c>
      <c r="C202" s="2416" t="s">
        <v>7478</v>
      </c>
      <c r="D202" s="2428" t="s">
        <v>7479</v>
      </c>
      <c r="E202" s="2429">
        <v>45824</v>
      </c>
      <c r="F202" s="2429">
        <f>E202+13</f>
        <v>45837</v>
      </c>
      <c r="G202" s="2429">
        <f>E202+21</f>
        <v>45845</v>
      </c>
      <c r="H202" s="2518"/>
      <c r="I202" s="1882"/>
      <c r="J202" s="1882">
        <v>45824</v>
      </c>
      <c r="K202" s="1882">
        <v>45826</v>
      </c>
      <c r="L202" s="1544"/>
    </row>
    <row r="203" spans="1:12" s="2424" customFormat="1" ht="17.25" hidden="1" customHeight="1">
      <c r="A203" s="2417"/>
      <c r="B203" s="2418" t="s">
        <v>4993</v>
      </c>
      <c r="C203" s="2416" t="s">
        <v>4341</v>
      </c>
      <c r="D203" s="2428" t="s">
        <v>7480</v>
      </c>
      <c r="E203" s="2429">
        <v>45831</v>
      </c>
      <c r="F203" s="2429">
        <f t="shared" ref="F203:F204" si="38">E203+15</f>
        <v>45846</v>
      </c>
      <c r="G203" s="2429">
        <f t="shared" ref="G203:G204" si="39">E203+19</f>
        <v>45850</v>
      </c>
      <c r="H203" s="2518"/>
      <c r="I203" s="1882"/>
      <c r="J203" s="1882">
        <v>45831</v>
      </c>
      <c r="K203" s="1882">
        <f t="shared" ref="K203:K214" si="40">J203+2</f>
        <v>45833</v>
      </c>
      <c r="L203" s="1544"/>
    </row>
    <row r="204" spans="1:12" s="2424" customFormat="1" ht="17.25" hidden="1" customHeight="1">
      <c r="A204" s="2417"/>
      <c r="B204" s="2418" t="s">
        <v>4996</v>
      </c>
      <c r="C204" s="2416" t="s">
        <v>7481</v>
      </c>
      <c r="D204" s="2428" t="s">
        <v>7482</v>
      </c>
      <c r="E204" s="2429">
        <v>45841</v>
      </c>
      <c r="F204" s="2429">
        <f t="shared" si="38"/>
        <v>45856</v>
      </c>
      <c r="G204" s="2429">
        <f t="shared" si="39"/>
        <v>45860</v>
      </c>
      <c r="H204" s="2518"/>
      <c r="I204" s="1882"/>
      <c r="J204" s="1882">
        <v>45838</v>
      </c>
      <c r="K204" s="1882">
        <f t="shared" si="40"/>
        <v>45840</v>
      </c>
      <c r="L204" s="1544"/>
    </row>
    <row r="205" spans="1:12" s="2424" customFormat="1" ht="17.25" hidden="1" customHeight="1">
      <c r="A205" s="2417"/>
      <c r="B205" s="2418" t="s">
        <v>4999</v>
      </c>
      <c r="C205" s="857" t="s">
        <v>1640</v>
      </c>
      <c r="D205" s="2428" t="s">
        <v>7483</v>
      </c>
      <c r="E205" s="2429">
        <v>45845</v>
      </c>
      <c r="F205" s="2429">
        <f>E205+13</f>
        <v>45858</v>
      </c>
      <c r="G205" s="2429">
        <f>E205+20</f>
        <v>45865</v>
      </c>
      <c r="H205" s="2429">
        <f>E205+25</f>
        <v>45870</v>
      </c>
      <c r="I205" s="1882"/>
      <c r="J205" s="1882">
        <v>45845</v>
      </c>
      <c r="K205" s="1882">
        <f t="shared" si="40"/>
        <v>45847</v>
      </c>
      <c r="L205" s="1544"/>
    </row>
    <row r="206" spans="1:12" s="2424" customFormat="1" ht="17.25" hidden="1" customHeight="1">
      <c r="A206" s="2417"/>
      <c r="B206" s="2418" t="s">
        <v>5002</v>
      </c>
      <c r="C206" s="2499" t="s">
        <v>2158</v>
      </c>
      <c r="D206" s="2428" t="s">
        <v>7484</v>
      </c>
      <c r="E206" s="2428" t="s">
        <v>1581</v>
      </c>
      <c r="F206" s="2520"/>
      <c r="G206" s="2520"/>
      <c r="H206" s="2520"/>
      <c r="I206" s="1882"/>
      <c r="J206" s="1882">
        <v>45852</v>
      </c>
      <c r="K206" s="1882">
        <f t="shared" si="40"/>
        <v>45854</v>
      </c>
      <c r="L206" s="1544"/>
    </row>
    <row r="207" spans="1:12" s="2424" customFormat="1" ht="17.25" hidden="1" customHeight="1">
      <c r="A207" s="2417"/>
      <c r="B207" s="2418" t="s">
        <v>5006</v>
      </c>
      <c r="C207" s="857" t="s">
        <v>7485</v>
      </c>
      <c r="D207" s="2428" t="s">
        <v>7486</v>
      </c>
      <c r="E207" s="2429">
        <v>45872</v>
      </c>
      <c r="F207" s="2689" t="s">
        <v>1581</v>
      </c>
      <c r="G207" s="2429">
        <f t="shared" ref="G207:G213" si="41">E207+20</f>
        <v>45892</v>
      </c>
      <c r="H207" s="2429">
        <f t="shared" ref="H207:H213" si="42">E207+25</f>
        <v>45897</v>
      </c>
      <c r="I207" s="1882"/>
      <c r="J207" s="1882">
        <v>45859</v>
      </c>
      <c r="K207" s="1882">
        <f t="shared" si="40"/>
        <v>45861</v>
      </c>
      <c r="L207" s="1544"/>
    </row>
    <row r="208" spans="1:12" s="2424" customFormat="1" ht="17.25" hidden="1" customHeight="1">
      <c r="A208" s="2417"/>
      <c r="B208" s="2418" t="s">
        <v>5009</v>
      </c>
      <c r="C208" s="997" t="s">
        <v>4341</v>
      </c>
      <c r="D208" s="2460" t="s">
        <v>7487</v>
      </c>
      <c r="E208" s="2429">
        <v>45872</v>
      </c>
      <c r="F208" s="2429">
        <f t="shared" ref="F208:F213" si="43">E208+13</f>
        <v>45885</v>
      </c>
      <c r="G208" s="2689" t="s">
        <v>1581</v>
      </c>
      <c r="H208" s="2689" t="s">
        <v>1581</v>
      </c>
      <c r="I208" s="1882"/>
      <c r="J208" s="1882">
        <v>45866</v>
      </c>
      <c r="K208" s="1882">
        <f t="shared" si="40"/>
        <v>45868</v>
      </c>
      <c r="L208" s="1544"/>
    </row>
    <row r="209" spans="1:12" s="2424" customFormat="1" ht="17.25" hidden="1" customHeight="1">
      <c r="A209" s="2417"/>
      <c r="B209" s="2418" t="s">
        <v>5013</v>
      </c>
      <c r="C209" s="1166" t="s">
        <v>7488</v>
      </c>
      <c r="D209" s="2460" t="s">
        <v>7489</v>
      </c>
      <c r="E209" s="2429">
        <v>45878</v>
      </c>
      <c r="F209" s="2520"/>
      <c r="G209" s="2520"/>
      <c r="H209" s="2520"/>
      <c r="I209" s="1882"/>
      <c r="J209" s="1882">
        <v>45873</v>
      </c>
      <c r="K209" s="1882">
        <f t="shared" si="40"/>
        <v>45875</v>
      </c>
      <c r="L209" s="1544"/>
    </row>
    <row r="210" spans="1:12" s="2424" customFormat="1" ht="17.25" hidden="1" customHeight="1">
      <c r="A210" s="2417" t="s">
        <v>7490</v>
      </c>
      <c r="B210" s="2418" t="s">
        <v>5018</v>
      </c>
      <c r="C210" s="1121" t="s">
        <v>7491</v>
      </c>
      <c r="D210" s="2460" t="s">
        <v>7492</v>
      </c>
      <c r="E210" s="2429">
        <v>45885</v>
      </c>
      <c r="F210" s="2429">
        <f t="shared" si="43"/>
        <v>45898</v>
      </c>
      <c r="G210" s="2429">
        <f t="shared" si="41"/>
        <v>45905</v>
      </c>
      <c r="H210" s="2429">
        <f t="shared" si="42"/>
        <v>45910</v>
      </c>
      <c r="I210" s="1882"/>
      <c r="J210" s="1882">
        <v>45880</v>
      </c>
      <c r="K210" s="1882">
        <f t="shared" si="40"/>
        <v>45882</v>
      </c>
      <c r="L210" s="1544"/>
    </row>
    <row r="211" spans="1:12" s="2424" customFormat="1" ht="17.25" hidden="1" customHeight="1">
      <c r="A211" s="2417" t="s">
        <v>7493</v>
      </c>
      <c r="B211" s="2418" t="s">
        <v>5022</v>
      </c>
      <c r="C211" s="857" t="s">
        <v>7494</v>
      </c>
      <c r="D211" s="2460" t="s">
        <v>7495</v>
      </c>
      <c r="E211" s="2429">
        <v>45892</v>
      </c>
      <c r="F211" s="2429">
        <f t="shared" si="43"/>
        <v>45905</v>
      </c>
      <c r="G211" s="2429">
        <f t="shared" si="41"/>
        <v>45912</v>
      </c>
      <c r="H211" s="2429">
        <f t="shared" si="42"/>
        <v>45917</v>
      </c>
      <c r="I211" s="1882"/>
      <c r="J211" s="1882">
        <v>45887</v>
      </c>
      <c r="K211" s="1882">
        <f t="shared" si="40"/>
        <v>45889</v>
      </c>
      <c r="L211" s="1544"/>
    </row>
    <row r="212" spans="1:12" s="2424" customFormat="1" ht="17.25" hidden="1" customHeight="1">
      <c r="A212" s="2417" t="s">
        <v>7496</v>
      </c>
      <c r="B212" s="2418" t="s">
        <v>5027</v>
      </c>
      <c r="C212" s="997" t="s">
        <v>7497</v>
      </c>
      <c r="D212" s="2460" t="s">
        <v>7498</v>
      </c>
      <c r="E212" s="2429">
        <v>45900</v>
      </c>
      <c r="F212" s="2429">
        <f t="shared" si="43"/>
        <v>45913</v>
      </c>
      <c r="G212" s="2429">
        <f t="shared" si="41"/>
        <v>45920</v>
      </c>
      <c r="H212" s="2429">
        <f t="shared" si="42"/>
        <v>45925</v>
      </c>
      <c r="I212" s="1882"/>
      <c r="J212" s="1882">
        <v>45894</v>
      </c>
      <c r="K212" s="1882">
        <f t="shared" si="40"/>
        <v>45896</v>
      </c>
      <c r="L212" s="1544"/>
    </row>
    <row r="213" spans="1:12" s="2424" customFormat="1" ht="17.25" hidden="1" customHeight="1">
      <c r="A213" s="2417" t="s">
        <v>7499</v>
      </c>
      <c r="B213" s="2418" t="s">
        <v>5031</v>
      </c>
      <c r="C213" s="997" t="s">
        <v>7500</v>
      </c>
      <c r="D213" s="2460" t="s">
        <v>7501</v>
      </c>
      <c r="E213" s="2429">
        <v>45908</v>
      </c>
      <c r="F213" s="2429">
        <f t="shared" si="43"/>
        <v>45921</v>
      </c>
      <c r="G213" s="2429">
        <f t="shared" si="41"/>
        <v>45928</v>
      </c>
      <c r="H213" s="2429">
        <f t="shared" si="42"/>
        <v>45933</v>
      </c>
      <c r="I213" s="1882"/>
      <c r="J213" s="1882">
        <v>45901</v>
      </c>
      <c r="K213" s="1882">
        <f t="shared" si="40"/>
        <v>45903</v>
      </c>
      <c r="L213" s="1544"/>
    </row>
    <row r="214" spans="1:12" s="2424" customFormat="1" ht="17.25" hidden="1" customHeight="1">
      <c r="A214" s="2417" t="s">
        <v>4341</v>
      </c>
      <c r="B214" s="2418" t="s">
        <v>5036</v>
      </c>
      <c r="C214" s="997" t="s">
        <v>7502</v>
      </c>
      <c r="D214" s="2460" t="s">
        <v>7503</v>
      </c>
      <c r="E214" s="2429">
        <v>45913</v>
      </c>
      <c r="F214" s="2520"/>
      <c r="G214" s="2520"/>
      <c r="H214" s="2520"/>
      <c r="I214" s="1882"/>
      <c r="J214" s="1882">
        <v>45908</v>
      </c>
      <c r="K214" s="1882">
        <f t="shared" si="40"/>
        <v>45910</v>
      </c>
      <c r="L214" s="1544"/>
    </row>
    <row r="215" spans="1:12" s="2424" customFormat="1" ht="17.25" hidden="1" customHeight="1">
      <c r="A215" s="2417" t="s">
        <v>7504</v>
      </c>
      <c r="B215" s="2418" t="s">
        <v>5039</v>
      </c>
      <c r="C215" s="997" t="s">
        <v>7505</v>
      </c>
      <c r="D215" s="2460" t="s">
        <v>7506</v>
      </c>
      <c r="E215" s="2429">
        <v>45920</v>
      </c>
      <c r="F215" s="2429">
        <f>E215+13</f>
        <v>45933</v>
      </c>
      <c r="G215" s="2429">
        <f>E215+20</f>
        <v>45940</v>
      </c>
      <c r="H215" s="2429">
        <f>E215+25</f>
        <v>45945</v>
      </c>
      <c r="I215" s="1882"/>
      <c r="J215" s="1882">
        <v>45915</v>
      </c>
      <c r="K215" s="1882">
        <f>J215+2</f>
        <v>45917</v>
      </c>
      <c r="L215" s="1544"/>
    </row>
    <row r="216" spans="1:12" s="2424" customFormat="1" ht="17.25" hidden="1" customHeight="1">
      <c r="A216" s="2417"/>
      <c r="B216" s="2418" t="s">
        <v>5043</v>
      </c>
      <c r="C216" s="997" t="s">
        <v>7507</v>
      </c>
      <c r="D216" s="2460" t="s">
        <v>7508</v>
      </c>
      <c r="E216" s="2429">
        <v>45926</v>
      </c>
      <c r="F216" s="2429">
        <f>E216+13</f>
        <v>45939</v>
      </c>
      <c r="G216" s="2429">
        <f>E216+20</f>
        <v>45946</v>
      </c>
      <c r="H216" s="2429">
        <f>E216+25</f>
        <v>45951</v>
      </c>
      <c r="I216" s="1882"/>
      <c r="J216" s="1882">
        <v>45922</v>
      </c>
      <c r="K216" s="1882">
        <f>J216+2</f>
        <v>45924</v>
      </c>
      <c r="L216" s="1544"/>
    </row>
    <row r="217" spans="1:12" s="2424" customFormat="1" ht="17.25" hidden="1" customHeight="1">
      <c r="A217" s="2417"/>
      <c r="B217" s="2418" t="s">
        <v>5046</v>
      </c>
      <c r="C217" s="997" t="s">
        <v>7509</v>
      </c>
      <c r="D217" s="2460" t="s">
        <v>7510</v>
      </c>
      <c r="E217" s="2429">
        <v>45933</v>
      </c>
      <c r="F217" s="2429">
        <f>E217+13</f>
        <v>45946</v>
      </c>
      <c r="G217" s="2429">
        <f>E217+20</f>
        <v>45953</v>
      </c>
      <c r="H217" s="2429">
        <f>E217+25</f>
        <v>45958</v>
      </c>
      <c r="I217" s="1882"/>
      <c r="J217" s="1882">
        <v>45929</v>
      </c>
      <c r="K217" s="1882">
        <f>J217+2</f>
        <v>45931</v>
      </c>
      <c r="L217" s="1544"/>
    </row>
    <row r="218" spans="1:12" s="2424" customFormat="1" ht="17.25" hidden="1" customHeight="1">
      <c r="A218" s="2417"/>
      <c r="B218" s="2418" t="s">
        <v>5049</v>
      </c>
      <c r="C218" s="997" t="s">
        <v>7414</v>
      </c>
      <c r="D218" s="2460" t="s">
        <v>7511</v>
      </c>
      <c r="E218" s="2429">
        <v>45940</v>
      </c>
      <c r="F218" s="2429">
        <f>E218+13</f>
        <v>45953</v>
      </c>
      <c r="G218" s="2429">
        <f>E218+20</f>
        <v>45960</v>
      </c>
      <c r="H218" s="2429">
        <f>E218+25</f>
        <v>45965</v>
      </c>
      <c r="I218" s="1882"/>
      <c r="J218" s="1882">
        <v>45936</v>
      </c>
      <c r="K218" s="1882">
        <f>J218+2</f>
        <v>45938</v>
      </c>
      <c r="L218" s="1544"/>
    </row>
    <row r="219" spans="1:12" s="2424" customFormat="1" ht="17.25" hidden="1" customHeight="1">
      <c r="A219" s="2417" t="s">
        <v>7512</v>
      </c>
      <c r="B219" s="2418" t="s">
        <v>5053</v>
      </c>
      <c r="C219" s="1121" t="s">
        <v>1573</v>
      </c>
      <c r="D219" s="2460" t="s">
        <v>7513</v>
      </c>
      <c r="E219" s="2520">
        <v>45950</v>
      </c>
      <c r="F219" s="2520">
        <f t="shared" ref="F219:F221" si="44">E219+13</f>
        <v>45963</v>
      </c>
      <c r="G219" s="2520">
        <f t="shared" ref="G219:G221" si="45">E219+20</f>
        <v>45970</v>
      </c>
      <c r="H219" s="2520">
        <f t="shared" ref="H219:H221" si="46">E219+25</f>
        <v>45975</v>
      </c>
      <c r="I219" s="1882"/>
      <c r="J219" s="1882">
        <v>45943</v>
      </c>
      <c r="K219" s="1882">
        <f t="shared" ref="K219:K221" si="47">J219+2</f>
        <v>45945</v>
      </c>
      <c r="L219" s="1544"/>
    </row>
    <row r="220" spans="1:12" s="2424" customFormat="1" ht="17.25" hidden="1" customHeight="1">
      <c r="A220" s="2417" t="s">
        <v>7514</v>
      </c>
      <c r="B220" s="2418" t="s">
        <v>5056</v>
      </c>
      <c r="C220" s="2911" t="s">
        <v>7515</v>
      </c>
      <c r="D220" s="2460" t="s">
        <v>7516</v>
      </c>
      <c r="E220" s="2429">
        <v>45951</v>
      </c>
      <c r="F220" s="2429">
        <f t="shared" si="44"/>
        <v>45964</v>
      </c>
      <c r="G220" s="2429">
        <f t="shared" si="45"/>
        <v>45971</v>
      </c>
      <c r="H220" s="2429">
        <f t="shared" si="46"/>
        <v>45976</v>
      </c>
      <c r="I220" s="1882"/>
      <c r="J220" s="1882">
        <v>45950</v>
      </c>
      <c r="K220" s="1882">
        <f t="shared" si="47"/>
        <v>45952</v>
      </c>
      <c r="L220" s="1544"/>
    </row>
    <row r="221" spans="1:12" s="2424" customFormat="1" ht="17.25" hidden="1" customHeight="1">
      <c r="A221" s="2417" t="s">
        <v>7517</v>
      </c>
      <c r="B221" s="2418" t="s">
        <v>5059</v>
      </c>
      <c r="C221" s="997" t="s">
        <v>7518</v>
      </c>
      <c r="D221" s="2460" t="s">
        <v>7519</v>
      </c>
      <c r="E221" s="2429">
        <v>45957</v>
      </c>
      <c r="F221" s="2429">
        <f t="shared" si="44"/>
        <v>45970</v>
      </c>
      <c r="G221" s="2429">
        <f t="shared" si="45"/>
        <v>45977</v>
      </c>
      <c r="H221" s="2429">
        <f t="shared" si="46"/>
        <v>45982</v>
      </c>
      <c r="I221" s="1882"/>
      <c r="J221" s="1882">
        <v>45957</v>
      </c>
      <c r="K221" s="1882">
        <f t="shared" si="47"/>
        <v>45959</v>
      </c>
      <c r="L221" s="1544"/>
    </row>
    <row r="222" spans="1:12" s="2424" customFormat="1" ht="17.25" hidden="1" customHeight="1">
      <c r="A222" s="2417"/>
      <c r="L222" s="1544"/>
    </row>
    <row r="223" spans="1:12" s="2424" customFormat="1" ht="17.25" hidden="1" customHeight="1">
      <c r="A223" s="2417"/>
      <c r="L223" s="1544"/>
    </row>
    <row r="224" spans="1:12" s="2424" customFormat="1" ht="17.25" hidden="1" customHeight="1">
      <c r="A224" s="2417"/>
      <c r="C224" s="2419" t="s">
        <v>7474</v>
      </c>
      <c r="D224" s="2420"/>
      <c r="E224" s="2421" t="s">
        <v>100</v>
      </c>
      <c r="F224" s="2423" t="s">
        <v>928</v>
      </c>
      <c r="G224" s="2422" t="s">
        <v>542</v>
      </c>
      <c r="L224" s="1544"/>
    </row>
    <row r="225" spans="1:12" s="2424" customFormat="1" ht="17.25" hidden="1" customHeight="1">
      <c r="A225" s="2417"/>
      <c r="C225" s="2629"/>
      <c r="D225" s="2425" t="s">
        <v>7475</v>
      </c>
      <c r="E225" s="2426"/>
      <c r="F225" s="2427" t="s">
        <v>3747</v>
      </c>
      <c r="G225" s="2426" t="s">
        <v>7476</v>
      </c>
      <c r="J225" s="846" t="s">
        <v>6593</v>
      </c>
      <c r="K225" s="846" t="s">
        <v>6594</v>
      </c>
      <c r="L225" s="1544"/>
    </row>
    <row r="226" spans="1:12" s="2424" customFormat="1" ht="17.25" hidden="1" customHeight="1">
      <c r="A226" s="2417"/>
      <c r="B226" s="2418" t="s">
        <v>5059</v>
      </c>
      <c r="C226" s="2912" t="s">
        <v>7520</v>
      </c>
      <c r="D226" s="2460" t="s">
        <v>7521</v>
      </c>
      <c r="E226" s="2429">
        <v>45966</v>
      </c>
      <c r="F226" s="2429">
        <f t="shared" ref="F226" si="48">E226+13</f>
        <v>45979</v>
      </c>
      <c r="G226" s="2429">
        <f t="shared" ref="G226" si="49">E226+20</f>
        <v>45986</v>
      </c>
      <c r="I226" s="1882"/>
      <c r="J226" s="1882">
        <v>45964</v>
      </c>
      <c r="K226" s="1882">
        <f t="shared" ref="K226:K228" si="50">J226+2</f>
        <v>45966</v>
      </c>
      <c r="L226" s="1544"/>
    </row>
    <row r="227" spans="1:12" s="2424" customFormat="1" ht="17.25" hidden="1" customHeight="1">
      <c r="A227" s="2417"/>
      <c r="B227" s="2418" t="s">
        <v>5063</v>
      </c>
      <c r="C227" s="1400" t="s">
        <v>7522</v>
      </c>
      <c r="D227" s="3047" t="s">
        <v>7523</v>
      </c>
      <c r="E227" s="3048">
        <v>45974</v>
      </c>
      <c r="F227" s="3048">
        <f t="shared" ref="F227:F228" si="51">E227+13</f>
        <v>45987</v>
      </c>
      <c r="G227" s="3048">
        <f t="shared" ref="G227:G228" si="52">E227+20</f>
        <v>45994</v>
      </c>
      <c r="H227" s="1882"/>
      <c r="I227" s="1882"/>
      <c r="J227" s="1882">
        <v>45971</v>
      </c>
      <c r="K227" s="1882">
        <f t="shared" si="50"/>
        <v>45973</v>
      </c>
      <c r="L227" s="1544"/>
    </row>
    <row r="228" spans="1:12" s="2424" customFormat="1" ht="17.25" hidden="1" customHeight="1">
      <c r="A228" s="2417" t="s">
        <v>7524</v>
      </c>
      <c r="B228" s="2418" t="s">
        <v>5066</v>
      </c>
      <c r="C228" s="997" t="s">
        <v>6285</v>
      </c>
      <c r="D228" s="2460" t="s">
        <v>7525</v>
      </c>
      <c r="E228" s="2429">
        <v>45982</v>
      </c>
      <c r="F228" s="2429">
        <f t="shared" si="51"/>
        <v>45995</v>
      </c>
      <c r="G228" s="2429">
        <f t="shared" si="52"/>
        <v>46002</v>
      </c>
      <c r="H228" s="1882"/>
      <c r="I228" s="1882"/>
      <c r="J228" s="1882">
        <v>45978</v>
      </c>
      <c r="K228" s="1882">
        <f t="shared" si="50"/>
        <v>45980</v>
      </c>
      <c r="L228" s="1544"/>
    </row>
    <row r="229" spans="1:12" s="2424" customFormat="1" ht="17.25" hidden="1" customHeight="1">
      <c r="A229" s="2417"/>
      <c r="B229" s="2418"/>
      <c r="C229" s="27"/>
      <c r="D229" s="3049"/>
      <c r="E229" s="3050"/>
      <c r="F229" s="3050"/>
      <c r="G229" s="3050"/>
      <c r="H229" s="1882"/>
      <c r="I229" s="1882"/>
      <c r="J229" s="1882"/>
      <c r="K229" s="1882"/>
      <c r="L229" s="1544"/>
    </row>
    <row r="230" spans="1:12" s="2424" customFormat="1" ht="17.25" hidden="1" customHeight="1">
      <c r="A230" s="2417"/>
      <c r="B230" s="2418"/>
      <c r="C230" s="27"/>
      <c r="D230" s="3049"/>
      <c r="E230" s="3050"/>
      <c r="F230" s="3050"/>
      <c r="G230" s="3050"/>
      <c r="H230" s="1882"/>
      <c r="I230" s="1882"/>
      <c r="J230" s="1882"/>
      <c r="K230" s="1882"/>
      <c r="L230" s="1544"/>
    </row>
    <row r="231" spans="1:12" s="2424" customFormat="1" ht="17.25" hidden="1" customHeight="1">
      <c r="A231" s="2417"/>
      <c r="B231" s="2418"/>
      <c r="C231" s="3053" t="s">
        <v>7145</v>
      </c>
      <c r="D231" s="2420"/>
      <c r="E231" s="2422" t="s">
        <v>100</v>
      </c>
      <c r="F231" s="2423" t="s">
        <v>194</v>
      </c>
      <c r="G231" s="2423" t="s">
        <v>928</v>
      </c>
      <c r="H231" s="2422" t="s">
        <v>542</v>
      </c>
      <c r="I231" s="1882"/>
      <c r="J231" s="846"/>
      <c r="K231" s="846"/>
      <c r="L231" s="1544"/>
    </row>
    <row r="232" spans="1:12" s="2424" customFormat="1" ht="17.25" hidden="1" customHeight="1">
      <c r="A232" s="2417"/>
      <c r="B232" s="2418"/>
      <c r="C232" s="2629"/>
      <c r="D232" s="2425" t="s">
        <v>7475</v>
      </c>
      <c r="E232" s="3051"/>
      <c r="F232" s="3052" t="s">
        <v>3457</v>
      </c>
      <c r="G232" s="2427" t="s">
        <v>3747</v>
      </c>
      <c r="H232" s="2426" t="s">
        <v>7476</v>
      </c>
      <c r="I232" s="1882"/>
      <c r="J232" s="1882"/>
      <c r="K232" s="1882"/>
      <c r="L232" s="1544"/>
    </row>
    <row r="233" spans="1:12" s="2424" customFormat="1" ht="17.25" hidden="1" customHeight="1">
      <c r="A233" s="2417"/>
      <c r="B233" s="2418" t="s">
        <v>5071</v>
      </c>
      <c r="C233" s="997" t="s">
        <v>7526</v>
      </c>
      <c r="D233" s="2460" t="s">
        <v>7527</v>
      </c>
      <c r="E233" s="2429">
        <v>45995</v>
      </c>
      <c r="F233" s="2429">
        <f t="shared" ref="F233:F234" si="53">E233+5</f>
        <v>46000</v>
      </c>
      <c r="G233" s="2429">
        <f t="shared" ref="G233:G240" si="54">E233+13</f>
        <v>46008</v>
      </c>
      <c r="H233" s="2429">
        <f t="shared" ref="H233:H240" si="55">E233+20</f>
        <v>46015</v>
      </c>
      <c r="I233" s="1882"/>
      <c r="J233" s="1882"/>
      <c r="K233" s="1882"/>
      <c r="L233" s="1544"/>
    </row>
    <row r="234" spans="1:12" s="2424" customFormat="1" ht="17.25" hidden="1" customHeight="1">
      <c r="A234" s="2417"/>
      <c r="B234" s="2418" t="s">
        <v>5076</v>
      </c>
      <c r="C234" s="3057" t="s">
        <v>7528</v>
      </c>
      <c r="D234" s="2460" t="s">
        <v>7529</v>
      </c>
      <c r="E234" s="2429">
        <v>45996</v>
      </c>
      <c r="F234" s="2429">
        <f t="shared" si="53"/>
        <v>46001</v>
      </c>
      <c r="G234" s="2429">
        <f t="shared" si="54"/>
        <v>46009</v>
      </c>
      <c r="H234" s="2429">
        <f t="shared" si="55"/>
        <v>46016</v>
      </c>
      <c r="I234" s="1882"/>
      <c r="J234" s="1882"/>
      <c r="K234" s="1882"/>
      <c r="L234" s="1544"/>
    </row>
    <row r="235" spans="1:12" s="2424" customFormat="1" ht="17.25" hidden="1" customHeight="1">
      <c r="A235" s="2417"/>
      <c r="B235" s="2418" t="s">
        <v>5080</v>
      </c>
      <c r="C235" s="3057" t="s">
        <v>7530</v>
      </c>
      <c r="D235" s="2460" t="s">
        <v>7531</v>
      </c>
      <c r="E235" s="2429">
        <v>46002</v>
      </c>
      <c r="F235" s="2520"/>
      <c r="G235" s="2429">
        <f t="shared" si="54"/>
        <v>46015</v>
      </c>
      <c r="H235" s="2429">
        <f t="shared" si="55"/>
        <v>46022</v>
      </c>
      <c r="I235" s="1882"/>
      <c r="J235" s="1882"/>
      <c r="K235" s="1882"/>
      <c r="L235" s="1544"/>
    </row>
    <row r="236" spans="1:12" s="2424" customFormat="1" ht="17.25" hidden="1" customHeight="1">
      <c r="A236" s="2417"/>
      <c r="B236" s="2418" t="s">
        <v>5083</v>
      </c>
      <c r="C236" s="997" t="s">
        <v>7532</v>
      </c>
      <c r="D236" s="2460" t="s">
        <v>7533</v>
      </c>
      <c r="E236" s="2429">
        <v>46015</v>
      </c>
      <c r="F236" s="2520"/>
      <c r="G236" s="2429">
        <f t="shared" si="54"/>
        <v>46028</v>
      </c>
      <c r="H236" s="2429">
        <f t="shared" si="55"/>
        <v>46035</v>
      </c>
      <c r="I236" s="1882"/>
      <c r="J236" s="1882"/>
      <c r="K236" s="1882"/>
      <c r="L236" s="1544"/>
    </row>
    <row r="237" spans="1:12" s="2424" customFormat="1" ht="17.25" hidden="1" customHeight="1">
      <c r="A237" s="2417"/>
      <c r="B237" s="2418" t="s">
        <v>5087</v>
      </c>
      <c r="C237" s="997" t="s">
        <v>7534</v>
      </c>
      <c r="D237" s="2460" t="s">
        <v>7535</v>
      </c>
      <c r="E237" s="2429">
        <v>46020</v>
      </c>
      <c r="F237" s="2520"/>
      <c r="G237" s="2429">
        <f t="shared" si="54"/>
        <v>46033</v>
      </c>
      <c r="H237" s="2429">
        <f t="shared" si="55"/>
        <v>46040</v>
      </c>
      <c r="I237" s="1882"/>
      <c r="J237" s="1882"/>
      <c r="K237" s="1882"/>
      <c r="L237" s="1544"/>
    </row>
    <row r="238" spans="1:12" s="2424" customFormat="1" ht="17.25" hidden="1" customHeight="1">
      <c r="A238" s="2417"/>
      <c r="B238" s="2418" t="s">
        <v>7536</v>
      </c>
      <c r="C238" s="3531" t="s">
        <v>7537</v>
      </c>
      <c r="D238" s="2460" t="s">
        <v>7538</v>
      </c>
      <c r="E238" s="2429">
        <v>46032</v>
      </c>
      <c r="F238" s="2429">
        <f>E238+5</f>
        <v>46037</v>
      </c>
      <c r="G238" s="2429">
        <f t="shared" si="54"/>
        <v>46045</v>
      </c>
      <c r="H238" s="2429">
        <f t="shared" si="55"/>
        <v>46052</v>
      </c>
      <c r="I238" s="1882"/>
      <c r="J238" s="1882"/>
      <c r="K238" s="1882"/>
      <c r="L238" s="1544"/>
    </row>
    <row r="239" spans="1:12" s="2424" customFormat="1" ht="17.25" hidden="1" customHeight="1">
      <c r="A239" s="2417" t="s">
        <v>7539</v>
      </c>
      <c r="B239" s="2418" t="s">
        <v>7540</v>
      </c>
      <c r="C239" s="997" t="s">
        <v>7541</v>
      </c>
      <c r="D239" s="2460" t="s">
        <v>7542</v>
      </c>
      <c r="E239" s="2429">
        <v>46035</v>
      </c>
      <c r="F239" s="2429">
        <f>E239+5</f>
        <v>46040</v>
      </c>
      <c r="G239" s="2429">
        <f t="shared" si="54"/>
        <v>46048</v>
      </c>
      <c r="H239" s="2429">
        <f t="shared" si="55"/>
        <v>46055</v>
      </c>
      <c r="I239" s="1882"/>
      <c r="J239" s="1882"/>
      <c r="K239" s="1882"/>
      <c r="L239" s="1544"/>
    </row>
    <row r="240" spans="1:12" s="1428" customFormat="1" ht="17.25" hidden="1" customHeight="1">
      <c r="A240" s="1543"/>
      <c r="B240" s="2418" t="s">
        <v>7543</v>
      </c>
      <c r="C240" s="3057" t="s">
        <v>7544</v>
      </c>
      <c r="D240" s="2460" t="s">
        <v>7545</v>
      </c>
      <c r="E240" s="2429">
        <v>46047</v>
      </c>
      <c r="F240" s="2520"/>
      <c r="G240" s="2429">
        <f t="shared" si="54"/>
        <v>46060</v>
      </c>
      <c r="H240" s="2429">
        <f t="shared" si="55"/>
        <v>46067</v>
      </c>
      <c r="I240" s="1882"/>
      <c r="J240" s="1882"/>
      <c r="K240" s="1882"/>
      <c r="L240" s="1544"/>
    </row>
    <row r="241" spans="1:12" s="1428" customFormat="1" ht="17.25" hidden="1" customHeight="1">
      <c r="A241" s="1543"/>
      <c r="B241" s="2418" t="s">
        <v>7430</v>
      </c>
      <c r="C241" s="3057" t="s">
        <v>7546</v>
      </c>
      <c r="D241" s="2460" t="s">
        <v>7547</v>
      </c>
      <c r="E241" s="2429">
        <v>46051</v>
      </c>
      <c r="F241" s="2429">
        <f>E241+5</f>
        <v>46056</v>
      </c>
      <c r="G241" s="2429">
        <f t="shared" ref="G241:G243" si="56">E241+13</f>
        <v>46064</v>
      </c>
      <c r="H241" s="2429">
        <f t="shared" ref="H241:H243" si="57">E241+20</f>
        <v>46071</v>
      </c>
      <c r="I241" s="1882"/>
      <c r="J241" s="1882"/>
      <c r="K241" s="1882"/>
      <c r="L241" s="1544"/>
    </row>
    <row r="242" spans="1:12" s="1428" customFormat="1" ht="17.25" hidden="1" customHeight="1">
      <c r="A242" s="1543"/>
      <c r="B242" s="2418" t="s">
        <v>7548</v>
      </c>
      <c r="C242" s="997" t="s">
        <v>7549</v>
      </c>
      <c r="D242" s="2460" t="s">
        <v>7550</v>
      </c>
      <c r="E242" s="2429">
        <v>46059</v>
      </c>
      <c r="F242" s="2520"/>
      <c r="G242" s="2429">
        <f t="shared" si="56"/>
        <v>46072</v>
      </c>
      <c r="H242" s="2429">
        <f t="shared" si="57"/>
        <v>46079</v>
      </c>
      <c r="I242" s="1882"/>
      <c r="J242" s="1882"/>
      <c r="K242" s="1882"/>
      <c r="L242" s="1544"/>
    </row>
    <row r="243" spans="1:12" s="1428" customFormat="1" ht="17.25" hidden="1" customHeight="1">
      <c r="A243" s="1543"/>
      <c r="B243" s="2418" t="s">
        <v>7551</v>
      </c>
      <c r="C243" s="997" t="s">
        <v>7552</v>
      </c>
      <c r="D243" s="2460" t="s">
        <v>7553</v>
      </c>
      <c r="E243" s="2429">
        <v>46062</v>
      </c>
      <c r="F243" s="2520"/>
      <c r="G243" s="2429">
        <f t="shared" si="56"/>
        <v>46075</v>
      </c>
      <c r="H243" s="2429">
        <f t="shared" si="57"/>
        <v>46082</v>
      </c>
      <c r="I243" s="1882"/>
      <c r="J243" s="1882"/>
      <c r="K243" s="1882"/>
      <c r="L243" s="1544"/>
    </row>
    <row r="244" spans="1:12" s="1428" customFormat="1" ht="17.25" hidden="1" customHeight="1">
      <c r="A244" s="1543"/>
      <c r="B244" s="2418" t="s">
        <v>7554</v>
      </c>
      <c r="C244" s="1121" t="s">
        <v>1573</v>
      </c>
      <c r="D244" s="2460" t="s">
        <v>7555</v>
      </c>
      <c r="E244" s="3734">
        <v>46062</v>
      </c>
      <c r="F244" s="2520"/>
      <c r="G244" s="2520"/>
      <c r="H244" s="2520"/>
      <c r="I244" s="1882"/>
      <c r="J244" s="1882"/>
      <c r="K244" s="1882"/>
      <c r="L244" s="1544"/>
    </row>
    <row r="245" spans="1:12" s="1428" customFormat="1" ht="17.25" hidden="1" customHeight="1">
      <c r="A245" s="1543"/>
      <c r="B245" s="2418" t="s">
        <v>7556</v>
      </c>
      <c r="C245" s="997" t="s">
        <v>3196</v>
      </c>
      <c r="D245" s="2460" t="s">
        <v>7557</v>
      </c>
      <c r="E245" s="2429">
        <v>46079</v>
      </c>
      <c r="F245" s="2520"/>
      <c r="G245" s="2429">
        <f t="shared" ref="G245:G253" si="58">E245+13</f>
        <v>46092</v>
      </c>
      <c r="H245" s="2429">
        <f t="shared" ref="H245:H253" si="59">E245+20</f>
        <v>46099</v>
      </c>
      <c r="I245" s="1882"/>
      <c r="J245" s="1882"/>
      <c r="K245" s="1882"/>
      <c r="L245" s="1544"/>
    </row>
    <row r="246" spans="1:12" s="1428" customFormat="1" ht="17.25" hidden="1" customHeight="1">
      <c r="A246" s="1543"/>
      <c r="B246" s="2418" t="s">
        <v>7558</v>
      </c>
      <c r="C246" s="997" t="s">
        <v>7559</v>
      </c>
      <c r="D246" s="2460" t="s">
        <v>7560</v>
      </c>
      <c r="E246" s="2429">
        <v>46083</v>
      </c>
      <c r="F246" s="2520"/>
      <c r="G246" s="2429">
        <f t="shared" si="58"/>
        <v>46096</v>
      </c>
      <c r="H246" s="2429">
        <f t="shared" si="59"/>
        <v>46103</v>
      </c>
      <c r="I246" s="1882"/>
      <c r="J246" s="1882"/>
      <c r="K246" s="1882"/>
      <c r="L246" s="1544"/>
    </row>
    <row r="247" spans="1:12" s="1428" customFormat="1" ht="17.25" hidden="1" customHeight="1">
      <c r="A247" s="1543"/>
      <c r="B247" s="2418" t="s">
        <v>5127</v>
      </c>
      <c r="C247" s="997" t="s">
        <v>7518</v>
      </c>
      <c r="D247" s="2460" t="s">
        <v>7561</v>
      </c>
      <c r="E247" s="2429">
        <v>46092</v>
      </c>
      <c r="F247" s="2520"/>
      <c r="G247" s="2429">
        <f t="shared" si="58"/>
        <v>46105</v>
      </c>
      <c r="H247" s="2429">
        <f t="shared" si="59"/>
        <v>46112</v>
      </c>
      <c r="I247" s="1882"/>
      <c r="J247" s="1882"/>
      <c r="K247" s="1882"/>
      <c r="L247" s="1544"/>
    </row>
    <row r="248" spans="1:12" s="1428" customFormat="1" ht="17.25" hidden="1" customHeight="1">
      <c r="A248" s="1543"/>
      <c r="B248" s="2418" t="s">
        <v>5132</v>
      </c>
      <c r="C248" s="997" t="s">
        <v>7562</v>
      </c>
      <c r="D248" s="2460" t="s">
        <v>7563</v>
      </c>
      <c r="E248" s="3734">
        <v>46090</v>
      </c>
      <c r="F248" s="2520"/>
      <c r="G248" s="2520"/>
      <c r="H248" s="2520"/>
      <c r="I248" s="1882"/>
      <c r="J248" s="1882"/>
      <c r="K248" s="1882"/>
      <c r="L248" s="1544"/>
    </row>
    <row r="249" spans="1:12" s="1428" customFormat="1" ht="17.25" hidden="1" customHeight="1">
      <c r="A249" s="1543"/>
      <c r="B249" s="2418" t="s">
        <v>5137</v>
      </c>
      <c r="C249" s="997" t="s">
        <v>1707</v>
      </c>
      <c r="D249" s="2460" t="s">
        <v>7564</v>
      </c>
      <c r="E249" s="2429">
        <v>46100</v>
      </c>
      <c r="F249" s="2520"/>
      <c r="G249" s="2429">
        <f t="shared" si="58"/>
        <v>46113</v>
      </c>
      <c r="H249" s="2429">
        <f t="shared" si="59"/>
        <v>46120</v>
      </c>
      <c r="I249" s="1882"/>
      <c r="J249" s="1882"/>
      <c r="K249" s="1882"/>
      <c r="L249" s="1544"/>
    </row>
    <row r="250" spans="1:12" s="1428" customFormat="1" ht="17.25" hidden="1" customHeight="1">
      <c r="A250" s="1543"/>
      <c r="B250" s="2418" t="s">
        <v>5143</v>
      </c>
      <c r="C250" s="997" t="s">
        <v>7565</v>
      </c>
      <c r="D250" s="2460" t="s">
        <v>7566</v>
      </c>
      <c r="E250" s="2429">
        <v>46111</v>
      </c>
      <c r="F250" s="2520"/>
      <c r="G250" s="2429">
        <f t="shared" si="58"/>
        <v>46124</v>
      </c>
      <c r="H250" s="2428" t="s">
        <v>1581</v>
      </c>
      <c r="I250" s="1882"/>
      <c r="J250" s="1882"/>
      <c r="K250" s="1882"/>
      <c r="L250" s="1544"/>
    </row>
    <row r="251" spans="1:12" s="1428" customFormat="1" ht="17.25" hidden="1" customHeight="1">
      <c r="A251" s="1543"/>
      <c r="B251" s="2418" t="s">
        <v>5147</v>
      </c>
      <c r="C251" s="997" t="s">
        <v>7567</v>
      </c>
      <c r="D251" s="2460" t="s">
        <v>7568</v>
      </c>
      <c r="E251" s="2429">
        <v>46112</v>
      </c>
      <c r="F251" s="2520"/>
      <c r="G251" s="2428" t="s">
        <v>1581</v>
      </c>
      <c r="H251" s="2429">
        <f t="shared" si="59"/>
        <v>46132</v>
      </c>
      <c r="I251" s="1882"/>
      <c r="J251" s="1882"/>
      <c r="K251" s="1882"/>
      <c r="L251" s="1544"/>
    </row>
    <row r="252" spans="1:12" s="1428" customFormat="1" ht="17.25" hidden="1" customHeight="1">
      <c r="A252" s="1543"/>
      <c r="B252" s="2418" t="s">
        <v>5151</v>
      </c>
      <c r="C252" s="997" t="s">
        <v>7569</v>
      </c>
      <c r="D252" s="2460" t="s">
        <v>7570</v>
      </c>
      <c r="E252" s="2429">
        <v>46128</v>
      </c>
      <c r="F252" s="2520"/>
      <c r="G252" s="2429">
        <f t="shared" si="58"/>
        <v>46141</v>
      </c>
      <c r="H252" s="2428" t="s">
        <v>1581</v>
      </c>
      <c r="I252" s="1882"/>
      <c r="J252" s="1882"/>
      <c r="K252" s="1882"/>
      <c r="L252" s="1544"/>
    </row>
    <row r="253" spans="1:12" s="1428" customFormat="1" ht="17.25" hidden="1" customHeight="1">
      <c r="A253" s="1543"/>
      <c r="B253" s="2418" t="s">
        <v>5154</v>
      </c>
      <c r="C253" s="997" t="s">
        <v>7571</v>
      </c>
      <c r="D253" s="2460" t="s">
        <v>7572</v>
      </c>
      <c r="E253" s="2429">
        <v>46126</v>
      </c>
      <c r="F253" s="2520"/>
      <c r="G253" s="2429">
        <f t="shared" si="58"/>
        <v>46139</v>
      </c>
      <c r="H253" s="2429">
        <f t="shared" si="59"/>
        <v>46146</v>
      </c>
      <c r="I253" s="1882"/>
      <c r="J253" s="1882"/>
      <c r="K253" s="1882"/>
      <c r="L253" s="1544"/>
    </row>
    <row r="254" spans="1:12" s="1428" customFormat="1" ht="17.25" hidden="1" customHeight="1">
      <c r="A254" s="1543"/>
      <c r="B254" s="2418" t="s">
        <v>5157</v>
      </c>
      <c r="C254" s="997" t="s">
        <v>6429</v>
      </c>
      <c r="D254" s="2460" t="s">
        <v>7573</v>
      </c>
      <c r="E254" s="2429">
        <v>46137</v>
      </c>
      <c r="F254" s="2520"/>
      <c r="G254" s="2429">
        <f t="shared" ref="G254:G255" si="60">E254+13</f>
        <v>46150</v>
      </c>
      <c r="H254" s="2429">
        <f t="shared" ref="H254" si="61">E254+20</f>
        <v>46157</v>
      </c>
      <c r="I254" s="1882"/>
      <c r="J254" s="1882"/>
      <c r="K254" s="1882"/>
      <c r="L254" s="1544"/>
    </row>
    <row r="255" spans="1:12" s="1428" customFormat="1" ht="17.25" hidden="1" customHeight="1">
      <c r="A255" s="1543"/>
      <c r="B255" s="2418" t="s">
        <v>5160</v>
      </c>
      <c r="C255" s="997" t="s">
        <v>7574</v>
      </c>
      <c r="D255" s="2460" t="s">
        <v>7575</v>
      </c>
      <c r="E255" s="2429">
        <v>46147</v>
      </c>
      <c r="F255" s="2520"/>
      <c r="G255" s="2429">
        <f t="shared" si="60"/>
        <v>46160</v>
      </c>
      <c r="H255" s="2429">
        <f t="shared" ref="H255" si="62">E255+20</f>
        <v>46167</v>
      </c>
      <c r="I255" s="1882"/>
      <c r="J255" s="1882"/>
      <c r="K255" s="1882"/>
      <c r="L255" s="1544"/>
    </row>
    <row r="256" spans="1:12" s="1428" customFormat="1" ht="17.25" customHeight="1">
      <c r="I256" s="1882"/>
      <c r="J256" s="1882"/>
      <c r="K256" s="1882"/>
      <c r="L256" s="1544"/>
    </row>
    <row r="257" spans="1:12" s="1428" customFormat="1" ht="17.25" customHeight="1">
      <c r="C257" s="3053" t="s">
        <v>7145</v>
      </c>
      <c r="D257" s="2420"/>
      <c r="E257" s="2422" t="s">
        <v>100</v>
      </c>
      <c r="F257" s="2423" t="s">
        <v>194</v>
      </c>
      <c r="G257" s="2423" t="s">
        <v>928</v>
      </c>
      <c r="H257" s="2422" t="s">
        <v>542</v>
      </c>
      <c r="I257" s="1882"/>
      <c r="J257" s="1882"/>
      <c r="K257" s="1882"/>
      <c r="L257" s="1544"/>
    </row>
    <row r="258" spans="1:12" s="1428" customFormat="1" ht="17.25" customHeight="1">
      <c r="C258" s="2629"/>
      <c r="D258" s="2425"/>
      <c r="E258" s="3051"/>
      <c r="F258" s="3052" t="s">
        <v>3457</v>
      </c>
      <c r="G258" s="2427" t="s">
        <v>3747</v>
      </c>
      <c r="H258" s="2426" t="s">
        <v>7476</v>
      </c>
      <c r="I258" s="1882"/>
      <c r="J258" s="1882"/>
      <c r="K258" s="1882"/>
      <c r="L258" s="1544"/>
    </row>
    <row r="259" spans="1:12" s="1428" customFormat="1" ht="17.25" hidden="1" customHeight="1">
      <c r="A259" s="1543" t="s">
        <v>7576</v>
      </c>
      <c r="B259" s="2418" t="s">
        <v>5162</v>
      </c>
      <c r="C259" s="997" t="s">
        <v>7577</v>
      </c>
      <c r="D259" s="2460" t="s">
        <v>7578</v>
      </c>
      <c r="E259" s="2429">
        <v>46169</v>
      </c>
      <c r="F259" s="2520"/>
      <c r="G259" s="2428" t="s">
        <v>1581</v>
      </c>
      <c r="H259" s="2429">
        <f>E259+20</f>
        <v>46189</v>
      </c>
      <c r="I259" s="1882"/>
      <c r="J259" s="1882"/>
      <c r="K259" s="1882"/>
      <c r="L259" s="1544"/>
    </row>
    <row r="260" spans="1:12" s="1428" customFormat="1" ht="17.25" hidden="1" customHeight="1">
      <c r="A260" s="1543"/>
      <c r="B260" s="2418" t="s">
        <v>5164</v>
      </c>
      <c r="C260" s="997" t="s">
        <v>6348</v>
      </c>
      <c r="D260" s="2460" t="s">
        <v>7579</v>
      </c>
      <c r="E260" s="2429">
        <v>46161</v>
      </c>
      <c r="F260" s="2520"/>
      <c r="G260" s="2429">
        <f>E260+13</f>
        <v>46174</v>
      </c>
      <c r="H260" s="2428" t="s">
        <v>1581</v>
      </c>
      <c r="I260" s="1882"/>
      <c r="J260" s="1882"/>
      <c r="K260" s="1882"/>
      <c r="L260" s="1544"/>
    </row>
    <row r="261" spans="1:12" s="1428" customFormat="1" ht="17.25" hidden="1" customHeight="1">
      <c r="A261" s="1543" t="s">
        <v>6006</v>
      </c>
      <c r="B261" s="2418" t="s">
        <v>4970</v>
      </c>
      <c r="C261" s="997" t="s">
        <v>7580</v>
      </c>
      <c r="D261" s="2460" t="s">
        <v>7581</v>
      </c>
      <c r="E261" s="2429">
        <v>46168</v>
      </c>
      <c r="F261" s="2520"/>
      <c r="G261" s="2429">
        <f>E261+13</f>
        <v>46181</v>
      </c>
      <c r="H261" s="2428" t="s">
        <v>1581</v>
      </c>
      <c r="I261" s="1882"/>
      <c r="J261" s="1882"/>
      <c r="K261" s="1882"/>
      <c r="L261" s="1544"/>
    </row>
    <row r="262" spans="1:12" s="1428" customFormat="1" ht="17.25" hidden="1" customHeight="1">
      <c r="A262" s="1543"/>
      <c r="B262" s="2418" t="s">
        <v>4974</v>
      </c>
      <c r="C262" s="997" t="s">
        <v>7582</v>
      </c>
      <c r="D262" s="2460" t="s">
        <v>7583</v>
      </c>
      <c r="E262" s="2429">
        <v>46170</v>
      </c>
      <c r="F262" s="2520"/>
      <c r="G262" s="2429">
        <f>E262+13</f>
        <v>46183</v>
      </c>
      <c r="H262" s="2429">
        <f>E262+20</f>
        <v>46190</v>
      </c>
      <c r="I262" s="1882"/>
      <c r="J262" s="1882"/>
      <c r="K262" s="1882"/>
      <c r="L262" s="1544"/>
    </row>
    <row r="263" spans="1:12" s="1428" customFormat="1" ht="17.25" hidden="1" customHeight="1">
      <c r="A263" s="1543" t="s">
        <v>7584</v>
      </c>
      <c r="B263" s="2418" t="s">
        <v>4978</v>
      </c>
      <c r="C263" s="997" t="s">
        <v>7585</v>
      </c>
      <c r="D263" s="2460" t="s">
        <v>7586</v>
      </c>
      <c r="E263" s="2429">
        <v>46185</v>
      </c>
      <c r="F263" s="2520"/>
      <c r="G263" s="2429">
        <f>E263+13</f>
        <v>46198</v>
      </c>
      <c r="H263" s="2429">
        <f>E263+20</f>
        <v>46205</v>
      </c>
      <c r="I263" s="1882"/>
      <c r="J263" s="1882"/>
      <c r="K263" s="1882"/>
      <c r="L263" s="1544"/>
    </row>
    <row r="264" spans="1:12" s="1428" customFormat="1" ht="17.25" hidden="1" customHeight="1">
      <c r="A264" s="1543"/>
      <c r="B264" s="2418" t="s">
        <v>4982</v>
      </c>
      <c r="C264" s="997" t="s">
        <v>1654</v>
      </c>
      <c r="D264" s="2460" t="s">
        <v>7587</v>
      </c>
      <c r="E264" s="2429">
        <v>46186</v>
      </c>
      <c r="F264" s="2520"/>
      <c r="G264" s="2429">
        <f t="shared" ref="G264:G267" si="63">E264+13</f>
        <v>46199</v>
      </c>
      <c r="H264" s="2428" t="s">
        <v>1581</v>
      </c>
      <c r="I264" s="1882"/>
      <c r="J264" s="1882"/>
      <c r="K264" s="1882"/>
      <c r="L264" s="1544"/>
    </row>
    <row r="265" spans="1:12" s="1428" customFormat="1" ht="17.25" hidden="1" customHeight="1">
      <c r="A265" s="1543"/>
      <c r="B265" s="2418" t="s">
        <v>4986</v>
      </c>
      <c r="C265" s="997" t="s">
        <v>7559</v>
      </c>
      <c r="D265" s="2460" t="s">
        <v>7588</v>
      </c>
      <c r="E265" s="2429">
        <v>46196</v>
      </c>
      <c r="F265" s="2520"/>
      <c r="G265" s="2429">
        <f t="shared" si="63"/>
        <v>46209</v>
      </c>
      <c r="H265" s="2429">
        <f t="shared" ref="H265:H267" si="64">E265+20</f>
        <v>46216</v>
      </c>
      <c r="I265" s="1882"/>
      <c r="J265" s="1882"/>
      <c r="K265" s="1882"/>
      <c r="L265" s="1544"/>
    </row>
    <row r="266" spans="1:12" s="1428" customFormat="1" ht="17.25" hidden="1" customHeight="1">
      <c r="A266" s="1543"/>
      <c r="B266" s="2418" t="s">
        <v>4990</v>
      </c>
      <c r="C266" s="997" t="s">
        <v>7589</v>
      </c>
      <c r="D266" s="2460" t="s">
        <v>7590</v>
      </c>
      <c r="E266" s="2429">
        <v>46208</v>
      </c>
      <c r="F266" s="2520"/>
      <c r="G266" s="2429">
        <f t="shared" si="63"/>
        <v>46221</v>
      </c>
      <c r="H266" s="2428" t="s">
        <v>1581</v>
      </c>
      <c r="I266" s="1882"/>
      <c r="J266" s="1882"/>
      <c r="K266" s="1882"/>
      <c r="L266" s="1544"/>
    </row>
    <row r="267" spans="1:12" s="1428" customFormat="1" ht="17.25" hidden="1" customHeight="1">
      <c r="A267" s="1543"/>
      <c r="B267" s="2418" t="s">
        <v>4993</v>
      </c>
      <c r="C267" s="997" t="s">
        <v>7591</v>
      </c>
      <c r="D267" s="2460" t="s">
        <v>7592</v>
      </c>
      <c r="E267" s="2429">
        <v>46206</v>
      </c>
      <c r="F267" s="2520"/>
      <c r="G267" s="2429">
        <f t="shared" si="63"/>
        <v>46219</v>
      </c>
      <c r="H267" s="2429">
        <f t="shared" si="64"/>
        <v>46226</v>
      </c>
      <c r="I267" s="1882"/>
      <c r="J267" s="1882"/>
      <c r="K267" s="1882"/>
      <c r="L267" s="1544"/>
    </row>
    <row r="268" spans="1:12" s="1428" customFormat="1" ht="17.25" customHeight="1">
      <c r="A268" s="1543"/>
      <c r="B268" s="2418" t="s">
        <v>4996</v>
      </c>
      <c r="C268" s="997" t="s">
        <v>1687</v>
      </c>
      <c r="D268" s="2460" t="s">
        <v>7593</v>
      </c>
      <c r="E268" s="2429">
        <v>46224</v>
      </c>
      <c r="F268" s="2520"/>
      <c r="G268" s="2429">
        <f t="shared" ref="G268:G273" si="65">E268+13</f>
        <v>46237</v>
      </c>
      <c r="H268" s="2429">
        <f t="shared" ref="H268:H273" si="66">E268+20</f>
        <v>46244</v>
      </c>
      <c r="I268" s="1882"/>
      <c r="J268" s="1882"/>
      <c r="K268" s="1882"/>
      <c r="L268" s="1544"/>
    </row>
    <row r="269" spans="1:12" s="1428" customFormat="1" ht="17.25" customHeight="1">
      <c r="A269" s="1543"/>
      <c r="B269" s="2418" t="s">
        <v>4999</v>
      </c>
      <c r="C269" s="997" t="s">
        <v>7594</v>
      </c>
      <c r="D269" s="2460" t="s">
        <v>7595</v>
      </c>
      <c r="E269" s="2429">
        <v>46230</v>
      </c>
      <c r="F269" s="2520"/>
      <c r="G269" s="2429">
        <f t="shared" si="65"/>
        <v>46243</v>
      </c>
      <c r="H269" s="2429">
        <f t="shared" si="66"/>
        <v>46250</v>
      </c>
      <c r="I269" s="1882"/>
      <c r="J269" s="1882"/>
      <c r="K269" s="1882"/>
      <c r="L269" s="1544"/>
    </row>
    <row r="270" spans="1:12" s="1428" customFormat="1" ht="17.25" customHeight="1">
      <c r="A270" s="1543"/>
      <c r="B270" s="2418" t="s">
        <v>5002</v>
      </c>
      <c r="C270" s="997" t="s">
        <v>7596</v>
      </c>
      <c r="D270" s="2460" t="s">
        <v>7597</v>
      </c>
      <c r="E270" s="2429">
        <v>46228</v>
      </c>
      <c r="F270" s="2520"/>
      <c r="G270" s="2429">
        <f t="shared" si="65"/>
        <v>46241</v>
      </c>
      <c r="H270" s="2429">
        <f t="shared" si="66"/>
        <v>46248</v>
      </c>
      <c r="I270" s="1882"/>
      <c r="J270" s="1882"/>
      <c r="K270" s="1882"/>
      <c r="L270" s="1544"/>
    </row>
    <row r="271" spans="1:12" s="1428" customFormat="1" ht="17.25" customHeight="1">
      <c r="A271" s="1543"/>
      <c r="B271" s="2418" t="s">
        <v>5006</v>
      </c>
      <c r="C271" s="997" t="s">
        <v>7598</v>
      </c>
      <c r="D271" s="2460" t="s">
        <v>7599</v>
      </c>
      <c r="E271" s="2429">
        <v>46233</v>
      </c>
      <c r="F271" s="2520"/>
      <c r="G271" s="2429">
        <f t="shared" si="65"/>
        <v>46246</v>
      </c>
      <c r="H271" s="2429">
        <f t="shared" si="66"/>
        <v>46253</v>
      </c>
      <c r="I271" s="1882"/>
      <c r="J271" s="1882"/>
      <c r="K271" s="1882"/>
      <c r="L271" s="1544"/>
    </row>
    <row r="272" spans="1:12" s="1428" customFormat="1" ht="17.25" customHeight="1">
      <c r="A272" s="1543"/>
      <c r="B272" s="2418" t="s">
        <v>5009</v>
      </c>
      <c r="C272" s="997" t="s">
        <v>7600</v>
      </c>
      <c r="D272" s="2460" t="s">
        <v>7601</v>
      </c>
      <c r="E272" s="2429">
        <v>46245</v>
      </c>
      <c r="F272" s="2520"/>
      <c r="G272" s="2429">
        <f t="shared" si="65"/>
        <v>46258</v>
      </c>
      <c r="H272" s="2429">
        <f t="shared" si="66"/>
        <v>46265</v>
      </c>
      <c r="I272" s="1882"/>
      <c r="J272" s="1882"/>
      <c r="K272" s="1882"/>
      <c r="L272" s="1544"/>
    </row>
    <row r="273" spans="1:12" s="1428" customFormat="1" ht="17.25" customHeight="1">
      <c r="A273" s="1543"/>
      <c r="B273" s="2418" t="s">
        <v>5013</v>
      </c>
      <c r="C273" s="997" t="s">
        <v>1654</v>
      </c>
      <c r="D273" s="2460" t="s">
        <v>7602</v>
      </c>
      <c r="E273" s="2429">
        <v>46247</v>
      </c>
      <c r="F273" s="2520"/>
      <c r="G273" s="2429">
        <f t="shared" si="65"/>
        <v>46260</v>
      </c>
      <c r="H273" s="2429">
        <f t="shared" si="66"/>
        <v>46267</v>
      </c>
      <c r="I273" s="1882"/>
      <c r="J273" s="1882"/>
      <c r="K273" s="1882"/>
      <c r="L273" s="1544"/>
    </row>
    <row r="274" spans="1:12" s="1428" customFormat="1" ht="17.25" customHeight="1">
      <c r="A274" s="1543"/>
      <c r="B274" s="2418" t="s">
        <v>5018</v>
      </c>
      <c r="C274" s="997" t="s">
        <v>7603</v>
      </c>
      <c r="D274" s="2460" t="s">
        <v>7604</v>
      </c>
      <c r="E274" s="2429">
        <v>46251</v>
      </c>
      <c r="F274" s="2520"/>
      <c r="G274" s="2429">
        <f t="shared" ref="G274:G282" si="67">E274+13</f>
        <v>46264</v>
      </c>
      <c r="H274" s="2429">
        <f t="shared" ref="H274:H282" si="68">E274+20</f>
        <v>46271</v>
      </c>
      <c r="I274" s="1882"/>
      <c r="J274" s="1882"/>
      <c r="K274" s="1882"/>
      <c r="L274" s="1544"/>
    </row>
    <row r="275" spans="1:12" s="1428" customFormat="1" ht="17.25" customHeight="1">
      <c r="A275" s="1543"/>
      <c r="B275" s="2418" t="s">
        <v>5022</v>
      </c>
      <c r="C275" s="997" t="s">
        <v>7605</v>
      </c>
      <c r="D275" s="2460" t="s">
        <v>7606</v>
      </c>
      <c r="E275" s="2429">
        <v>46258</v>
      </c>
      <c r="F275" s="2520"/>
      <c r="G275" s="2429">
        <f t="shared" si="67"/>
        <v>46271</v>
      </c>
      <c r="H275" s="2429">
        <f t="shared" si="68"/>
        <v>46278</v>
      </c>
      <c r="I275" s="1882"/>
      <c r="J275" s="1882"/>
      <c r="K275" s="1882"/>
      <c r="L275" s="1544"/>
    </row>
    <row r="276" spans="1:12" s="1428" customFormat="1" ht="17.25" customHeight="1">
      <c r="A276" s="1543"/>
      <c r="B276" s="2418" t="s">
        <v>5027</v>
      </c>
      <c r="C276" s="997" t="s">
        <v>7607</v>
      </c>
      <c r="D276" s="2460" t="s">
        <v>7608</v>
      </c>
      <c r="E276" s="2429">
        <v>46265</v>
      </c>
      <c r="F276" s="2520"/>
      <c r="G276" s="2429">
        <f t="shared" si="67"/>
        <v>46278</v>
      </c>
      <c r="H276" s="2429">
        <f t="shared" si="68"/>
        <v>46285</v>
      </c>
      <c r="I276" s="1882"/>
      <c r="J276" s="1882"/>
      <c r="K276" s="1882"/>
      <c r="L276" s="1544"/>
    </row>
    <row r="277" spans="1:12" s="1428" customFormat="1" ht="17.25" customHeight="1">
      <c r="A277" s="1543"/>
      <c r="B277" s="2418" t="s">
        <v>5031</v>
      </c>
      <c r="C277" s="997" t="s">
        <v>7609</v>
      </c>
      <c r="D277" s="2460" t="s">
        <v>7610</v>
      </c>
      <c r="E277" s="2429">
        <v>46272</v>
      </c>
      <c r="F277" s="2520"/>
      <c r="G277" s="2429">
        <f t="shared" si="67"/>
        <v>46285</v>
      </c>
      <c r="H277" s="2429">
        <f t="shared" si="68"/>
        <v>46292</v>
      </c>
      <c r="I277" s="1882"/>
      <c r="J277" s="1882"/>
      <c r="K277" s="1882"/>
      <c r="L277" s="1544"/>
    </row>
    <row r="278" spans="1:12" s="1428" customFormat="1" ht="17.25" customHeight="1">
      <c r="A278" s="1543"/>
      <c r="B278" s="2418" t="s">
        <v>5036</v>
      </c>
      <c r="C278" s="997" t="s">
        <v>7591</v>
      </c>
      <c r="D278" s="2460" t="s">
        <v>7611</v>
      </c>
      <c r="E278" s="2429">
        <v>46279</v>
      </c>
      <c r="F278" s="2520"/>
      <c r="G278" s="2429">
        <f t="shared" si="67"/>
        <v>46292</v>
      </c>
      <c r="H278" s="2429">
        <f t="shared" si="68"/>
        <v>46299</v>
      </c>
      <c r="I278" s="1882"/>
      <c r="K278" s="1882"/>
      <c r="L278" s="1544"/>
    </row>
    <row r="279" spans="1:12" s="1428" customFormat="1" ht="17.25" customHeight="1">
      <c r="A279" s="1543"/>
      <c r="B279" s="2418" t="s">
        <v>5039</v>
      </c>
      <c r="C279" s="997" t="s">
        <v>1687</v>
      </c>
      <c r="D279" s="2460" t="s">
        <v>7612</v>
      </c>
      <c r="E279" s="2429">
        <v>46286</v>
      </c>
      <c r="F279" s="2520"/>
      <c r="G279" s="2429">
        <f t="shared" si="67"/>
        <v>46299</v>
      </c>
      <c r="H279" s="2429">
        <f t="shared" si="68"/>
        <v>46306</v>
      </c>
      <c r="I279" s="1882"/>
      <c r="J279" s="1882"/>
      <c r="K279" s="1882"/>
      <c r="L279" s="1544"/>
    </row>
    <row r="280" spans="1:12" s="1428" customFormat="1" ht="17.25" customHeight="1">
      <c r="A280" s="1543"/>
      <c r="B280" s="2418" t="s">
        <v>5043</v>
      </c>
      <c r="C280" s="997" t="s">
        <v>7594</v>
      </c>
      <c r="D280" s="2460" t="s">
        <v>7613</v>
      </c>
      <c r="E280" s="2429">
        <v>46293</v>
      </c>
      <c r="F280" s="2520"/>
      <c r="G280" s="2429">
        <f t="shared" si="67"/>
        <v>46306</v>
      </c>
      <c r="H280" s="2429">
        <f t="shared" si="68"/>
        <v>46313</v>
      </c>
      <c r="I280" s="1882"/>
      <c r="J280" s="1882"/>
      <c r="K280" s="1882"/>
      <c r="L280" s="1544"/>
    </row>
    <row r="281" spans="1:12" s="1428" customFormat="1" ht="17.25" customHeight="1">
      <c r="A281" s="1543"/>
      <c r="B281" s="2418" t="s">
        <v>5046</v>
      </c>
      <c r="C281" s="997" t="s">
        <v>7614</v>
      </c>
      <c r="D281" s="2460" t="s">
        <v>7615</v>
      </c>
      <c r="E281" s="2429">
        <v>46300</v>
      </c>
      <c r="F281" s="2520"/>
      <c r="G281" s="2429">
        <f t="shared" si="67"/>
        <v>46313</v>
      </c>
      <c r="H281" s="2429">
        <f t="shared" si="68"/>
        <v>46320</v>
      </c>
      <c r="I281" s="1882"/>
      <c r="J281" s="1882"/>
      <c r="K281" s="1882"/>
      <c r="L281" s="1544"/>
    </row>
    <row r="282" spans="1:12" s="1428" customFormat="1" ht="17.25" customHeight="1">
      <c r="A282" s="1543"/>
      <c r="B282" s="2418" t="s">
        <v>5049</v>
      </c>
      <c r="C282" s="997" t="s">
        <v>6387</v>
      </c>
      <c r="D282" s="2460" t="s">
        <v>7616</v>
      </c>
      <c r="E282" s="2429">
        <v>46307</v>
      </c>
      <c r="F282" s="2520"/>
      <c r="G282" s="2429">
        <f t="shared" si="67"/>
        <v>46320</v>
      </c>
      <c r="H282" s="2429">
        <f t="shared" si="68"/>
        <v>46327</v>
      </c>
      <c r="I282" s="1882"/>
      <c r="J282" s="1882"/>
      <c r="K282" s="1882"/>
      <c r="L282" s="1544"/>
    </row>
    <row r="283" spans="1:12" s="1428" customFormat="1" ht="17.25" customHeight="1">
      <c r="A283" s="1543"/>
      <c r="B283" s="2180"/>
      <c r="C283" s="2413"/>
      <c r="D283" s="1544"/>
      <c r="E283" s="1992"/>
      <c r="F283" s="1544"/>
      <c r="G283" s="1544"/>
      <c r="H283" s="2010"/>
      <c r="I283" s="1882"/>
      <c r="J283" s="1882"/>
      <c r="K283" s="1882"/>
      <c r="L283" s="1544"/>
    </row>
    <row r="284" spans="1:12" s="1428" customFormat="1" ht="17.25" customHeight="1">
      <c r="A284" s="1543"/>
      <c r="B284" s="2180"/>
      <c r="C284" s="4595" t="s">
        <v>112</v>
      </c>
      <c r="D284" s="4595"/>
      <c r="E284" s="4595"/>
      <c r="F284" s="4595"/>
      <c r="G284" s="4595"/>
      <c r="H284" s="2010"/>
      <c r="I284" s="1882"/>
      <c r="J284" s="1882"/>
      <c r="K284" s="1882"/>
      <c r="L284" s="1544"/>
    </row>
    <row r="285" spans="1:12" s="1428" customFormat="1" ht="17.25" customHeight="1">
      <c r="A285" s="1543"/>
      <c r="B285" s="2180"/>
      <c r="C285" s="2413"/>
      <c r="D285" s="1544"/>
      <c r="E285" s="1992"/>
      <c r="F285" s="1544"/>
      <c r="G285" s="1544"/>
      <c r="H285" s="2010"/>
      <c r="I285" s="1882"/>
      <c r="J285" s="1882"/>
      <c r="K285" s="1882"/>
      <c r="L285" s="1544"/>
    </row>
    <row r="286" spans="1:12" s="1428" customFormat="1" ht="17.25" customHeight="1">
      <c r="A286" s="1543"/>
      <c r="B286" s="2180"/>
      <c r="C286" s="1544"/>
      <c r="D286" s="1544"/>
      <c r="E286" s="1992"/>
      <c r="F286" s="1544"/>
      <c r="G286" s="1544"/>
      <c r="H286" s="2010"/>
      <c r="I286" s="1992"/>
      <c r="J286" s="1882"/>
      <c r="K286" s="1882"/>
      <c r="L286" s="1544"/>
    </row>
    <row r="287" spans="1:12" s="1546" customFormat="1" ht="15.75" customHeight="1">
      <c r="A287" s="1545"/>
      <c r="B287" s="2180"/>
      <c r="C287" s="209" t="s">
        <v>0</v>
      </c>
      <c r="D287" s="69"/>
      <c r="E287" s="845" t="s">
        <v>1973</v>
      </c>
      <c r="F287" s="70"/>
      <c r="G287" s="70" t="s">
        <v>38</v>
      </c>
      <c r="H287" s="70"/>
      <c r="I287" s="69"/>
      <c r="J287" s="69"/>
      <c r="K287" s="70"/>
      <c r="L287" s="60"/>
    </row>
    <row r="288" spans="1:12" s="1546" customFormat="1" ht="15.75" customHeight="1">
      <c r="A288" s="1545"/>
      <c r="B288" s="2180"/>
      <c r="C288" s="79" t="s">
        <v>1</v>
      </c>
      <c r="D288" s="69"/>
      <c r="E288" s="252" t="s">
        <v>1974</v>
      </c>
      <c r="F288" s="70"/>
      <c r="G288" s="69" t="s">
        <v>1975</v>
      </c>
      <c r="H288" s="69"/>
      <c r="I288" s="252" t="s">
        <v>41</v>
      </c>
      <c r="J288" s="69"/>
      <c r="K288" s="226" t="s">
        <v>68</v>
      </c>
      <c r="L288" s="60"/>
    </row>
    <row r="289" spans="1:12" s="1544" customFormat="1" ht="15.75" customHeight="1">
      <c r="A289" s="1545"/>
      <c r="B289" s="2180"/>
      <c r="C289" s="79"/>
      <c r="D289" s="69"/>
      <c r="E289" s="252"/>
      <c r="F289" s="60"/>
      <c r="G289" s="69"/>
      <c r="H289" s="69"/>
      <c r="I289" s="252"/>
      <c r="J289" s="69"/>
      <c r="K289" s="2204" t="str">
        <f>'HOW TO-&gt;'!$C$138</f>
        <v>SG094-SinPermit@msc.com</v>
      </c>
      <c r="L289" s="60"/>
    </row>
    <row r="290" spans="1:12" s="1544" customFormat="1" ht="15.75" customHeight="1">
      <c r="A290" s="1547"/>
      <c r="B290" s="2181"/>
      <c r="C290" s="77">
        <f>'HOW TO-&gt;'!$A$105</f>
        <v>0</v>
      </c>
      <c r="D290" s="77">
        <f>'HOW TO-&gt;'!$B$105</f>
        <v>0</v>
      </c>
      <c r="E290" s="64">
        <f>'HOW TO-&gt;'!$C$105</f>
        <v>0</v>
      </c>
      <c r="F290" s="60"/>
      <c r="G290" s="77" t="str">
        <f>'HOW TO-&gt;'!$A$124</f>
        <v>ROBERT CHIA</v>
      </c>
      <c r="H290" s="77" t="str">
        <f>'HOW TO-&gt;'!$B$124</f>
        <v>6011 0564</v>
      </c>
      <c r="I290" s="64" t="str">
        <f>'HOW TO-&gt;'!$C$124</f>
        <v>robert.chia@msc.com</v>
      </c>
      <c r="J290" s="60"/>
      <c r="K290" s="64" t="str">
        <f>'HOW TO-&gt;'!$C$139</f>
        <v>raynar.ang@msc.com</v>
      </c>
      <c r="L290" s="60"/>
    </row>
    <row r="291" spans="1:12" s="1544" customFormat="1" ht="15.75" customHeight="1">
      <c r="A291" s="1545"/>
      <c r="B291" s="2180"/>
      <c r="C291" s="77" t="str">
        <f>'HOW TO-&gt;'!$A$106</f>
        <v>NATALIE LEW</v>
      </c>
      <c r="D291" s="77" t="str">
        <f>'HOW TO-&gt;'!$B$106</f>
        <v>6011 2399</v>
      </c>
      <c r="E291" s="64" t="str">
        <f>'HOW TO-&gt;'!$C$106</f>
        <v>natalie.lew@msc.com</v>
      </c>
      <c r="F291" s="60"/>
      <c r="G291" s="77" t="str">
        <f>'HOW TO-&gt;'!$A$125</f>
        <v>S. Y. LIEW</v>
      </c>
      <c r="H291" s="77" t="str">
        <f>'HOW TO-&gt;'!$B$125</f>
        <v>6011 2348</v>
      </c>
      <c r="I291" s="64" t="str">
        <f>'HOW TO-&gt;'!$C$125</f>
        <v>seoyi.liew@msc.com</v>
      </c>
      <c r="J291" s="60"/>
      <c r="K291" s="64" t="str">
        <f>'HOW TO-&gt;'!$C$140</f>
        <v>kaisiang.lim@msc.com</v>
      </c>
      <c r="L291" s="60"/>
    </row>
    <row r="292" spans="1:12" s="1544" customFormat="1" ht="15.75" customHeight="1">
      <c r="A292" s="1545"/>
      <c r="B292" s="2180"/>
      <c r="C292" s="77" t="str">
        <f>'HOW TO-&gt;'!$A$107</f>
        <v>PHOEBE HUANG</v>
      </c>
      <c r="D292" s="77" t="str">
        <f>'HOW TO-&gt;'!$B$107</f>
        <v>6011 0562</v>
      </c>
      <c r="E292" s="64" t="str">
        <f>'HOW TO-&gt;'!$C$107</f>
        <v>phoebe.huang@msc.com</v>
      </c>
      <c r="F292" s="60"/>
      <c r="G292" s="77" t="str">
        <f>'HOW TO-&gt;'!$A$126</f>
        <v>SHARON KOH</v>
      </c>
      <c r="H292" s="77" t="str">
        <f>'HOW TO-&gt;'!$B$126</f>
        <v>6011 2349</v>
      </c>
      <c r="I292" s="64" t="str">
        <f>'HOW TO-&gt;'!$C$126</f>
        <v>sharon.koh@msc.com</v>
      </c>
      <c r="J292" s="60"/>
      <c r="K292" s="64" t="str">
        <f>'HOW TO-&gt;'!$C$141</f>
        <v>dewi.ratnah@msc.com</v>
      </c>
      <c r="L292" s="60"/>
    </row>
    <row r="293" spans="1:12" s="1544" customFormat="1" ht="15.75" customHeight="1">
      <c r="A293" s="1545"/>
      <c r="B293" s="2180"/>
      <c r="C293" s="77" t="str">
        <f>'HOW TO-&gt;'!$A$108</f>
        <v>SHERWIN LIM</v>
      </c>
      <c r="D293" s="77" t="str">
        <f>'HOW TO-&gt;'!$B$108</f>
        <v>6011 2395</v>
      </c>
      <c r="E293" s="64" t="str">
        <f>'HOW TO-&gt;'!$C$108</f>
        <v>sherwin.lim@msc.com</v>
      </c>
      <c r="F293" s="60"/>
      <c r="G293" s="77" t="str">
        <f>'HOW TO-&gt;'!$A$127</f>
        <v>ANGELIA LAU</v>
      </c>
      <c r="H293" s="77" t="str">
        <f>'HOW TO-&gt;'!$B$127</f>
        <v>6011 2346</v>
      </c>
      <c r="I293" s="64" t="str">
        <f>'HOW TO-&gt;'!$C$127</f>
        <v>angelia.lau@msc.com</v>
      </c>
      <c r="J293" s="60"/>
      <c r="K293" s="64" t="str">
        <f>'HOW TO-&gt;'!$C$142</f>
        <v>yuting.luo@msc.com</v>
      </c>
      <c r="L293" s="60"/>
    </row>
    <row r="294" spans="1:12" s="1544" customFormat="1" ht="15.75" customHeight="1">
      <c r="A294" s="1545"/>
      <c r="B294" s="2180"/>
      <c r="C294" s="77" t="str">
        <f>'HOW TO-&gt;'!$A$109</f>
        <v>CHOK KAR HEE</v>
      </c>
      <c r="D294" s="77" t="str">
        <f>'HOW TO-&gt;'!$B$109</f>
        <v>6011 2397</v>
      </c>
      <c r="E294" s="64" t="str">
        <f>'HOW TO-&gt;'!$C$109</f>
        <v>karhee.chok@msc.com</v>
      </c>
      <c r="F294" s="60"/>
      <c r="G294" s="77" t="str">
        <f>'HOW TO-&gt;'!$A$128</f>
        <v>NOOR AFNINDAH</v>
      </c>
      <c r="H294" s="77" t="str">
        <f>'HOW TO-&gt;'!$B$128</f>
        <v>6011 2347</v>
      </c>
      <c r="I294" s="64" t="str">
        <f>'HOW TO-&gt;'!$C$128</f>
        <v>noor.afnindah@msc.com</v>
      </c>
      <c r="J294" s="60"/>
      <c r="K294" s="64" t="str">
        <f>'HOW TO-&gt;'!$C$143</f>
        <v>shanshan.chin@msc.com</v>
      </c>
      <c r="L294" s="60"/>
    </row>
    <row r="295" spans="1:12" s="1544" customFormat="1" ht="15.75" customHeight="1">
      <c r="A295" s="1545"/>
      <c r="B295" s="2180"/>
      <c r="C295" s="77" t="str">
        <f>'HOW TO-&gt;'!$A$110</f>
        <v>LEWIS SOH</v>
      </c>
      <c r="D295" s="77" t="str">
        <f>'HOW TO-&gt;'!$B$110</f>
        <v>6011 7905</v>
      </c>
      <c r="E295" s="64" t="str">
        <f>'HOW TO-&gt;'!$C$110</f>
        <v>lewis.soh@msc.com</v>
      </c>
      <c r="F295" s="60"/>
      <c r="G295" s="77" t="str">
        <f>'HOW TO-&gt;'!$A$129</f>
        <v>NG CHING WEI</v>
      </c>
      <c r="H295" s="77" t="str">
        <f>'HOW TO-&gt;'!$B$129</f>
        <v>6011 2404</v>
      </c>
      <c r="I295" s="64" t="str">
        <f>'HOW TO-&gt;'!$C$129</f>
        <v>chingwei.ng@msc.com</v>
      </c>
      <c r="J295" s="60"/>
      <c r="K295" s="64" t="str">
        <f>'HOW TO-&gt;'!$C$144</f>
        <v>eunice.chan@msc.com</v>
      </c>
      <c r="L295" s="60"/>
    </row>
    <row r="296" spans="1:12" s="1544" customFormat="1" ht="15.75" customHeight="1">
      <c r="A296" s="1545"/>
      <c r="B296" s="2180"/>
      <c r="C296" s="77" t="str">
        <f>'HOW TO-&gt;'!$A$111</f>
        <v xml:space="preserve">MELVIN TAN </v>
      </c>
      <c r="D296" s="77" t="str">
        <f>'HOW TO-&gt;'!$B$111</f>
        <v>6011 0561</v>
      </c>
      <c r="E296" s="64" t="str">
        <f>'HOW TO-&gt;'!$C$111</f>
        <v>melvin.tan@msc.com</v>
      </c>
      <c r="F296" s="60"/>
      <c r="G296" s="77" t="str">
        <f>'HOW TO-&gt;'!$A$130</f>
        <v>ZOEY ONG</v>
      </c>
      <c r="H296" s="77" t="str">
        <f>'HOW TO-&gt;'!$B$130</f>
        <v>6011 2424</v>
      </c>
      <c r="I296" s="64" t="str">
        <f>'HOW TO-&gt;'!$C$130</f>
        <v>zoey.ong@msc.com</v>
      </c>
      <c r="J296" s="60"/>
      <c r="K296" s="64" t="str">
        <f>'HOW TO-&gt;'!$C$145</f>
        <v>hazel.toh@msc.com</v>
      </c>
      <c r="L296" s="60"/>
    </row>
    <row r="297" spans="1:12" s="1544" customFormat="1" ht="15.75" customHeight="1">
      <c r="B297" s="2175"/>
      <c r="C297" s="77" t="str">
        <f>'HOW TO-&gt;'!$A$112</f>
        <v>SUE ANN SOON</v>
      </c>
      <c r="D297" s="77" t="str">
        <f>'HOW TO-&gt;'!$B$112</f>
        <v>6011 2327</v>
      </c>
      <c r="E297" s="64" t="str">
        <f>'HOW TO-&gt;'!$C$112</f>
        <v>sueann.soon@msc.com</v>
      </c>
      <c r="F297" s="60"/>
      <c r="G297" s="77" t="str">
        <f>'HOW TO-&gt;'!$A$131</f>
        <v>.</v>
      </c>
      <c r="H297" s="77" t="str">
        <f>'HOW TO-&gt;'!$B$131</f>
        <v>.</v>
      </c>
      <c r="I297" s="64" t="str">
        <f>'HOW TO-&gt;'!$C$131</f>
        <v>.</v>
      </c>
      <c r="J297" s="60"/>
      <c r="K297" s="64">
        <f>'HOW TO-&gt;'!$C$146</f>
        <v>0</v>
      </c>
      <c r="L297" s="60"/>
    </row>
    <row r="298" spans="1:12" s="1544" customFormat="1" ht="15">
      <c r="B298" s="2175"/>
      <c r="C298" s="77" t="str">
        <f>'HOW TO-&gt;'!$A$113</f>
        <v>LAWRENCE ANG (CROSS-TRADE)</v>
      </c>
      <c r="D298" s="77" t="str">
        <f>'HOW TO-&gt;'!$B$113</f>
        <v>6011 2400</v>
      </c>
      <c r="E298" s="64" t="str">
        <f>'HOW TO-&gt;'!$C$113</f>
        <v>lawrence.ang@msc.com</v>
      </c>
      <c r="F298" s="60"/>
      <c r="G298" s="77">
        <f>'HOW TO-&gt;'!$A$132</f>
        <v>0</v>
      </c>
      <c r="H298" s="77">
        <f>'HOW TO-&gt;'!$B$132</f>
        <v>0</v>
      </c>
      <c r="I298" s="64">
        <f>'HOW TO-&gt;'!$C$132</f>
        <v>0</v>
      </c>
      <c r="J298" s="60"/>
      <c r="K298" s="64">
        <f>'HOW TO-&gt;'!$C$147</f>
        <v>0</v>
      </c>
      <c r="L298" s="60"/>
    </row>
    <row r="299" spans="1:12" s="1544" customFormat="1" ht="15">
      <c r="B299" s="2175"/>
      <c r="C299" s="77" t="str">
        <f>'HOW TO-&gt;'!$A$114</f>
        <v>DARIUS ONG</v>
      </c>
      <c r="D299" s="77" t="str">
        <f>'HOW TO-&gt;'!$B$114</f>
        <v>6011 2396</v>
      </c>
      <c r="E299" s="64" t="str">
        <f>'HOW TO-&gt;'!$C$114</f>
        <v>darius.ong@msc.com</v>
      </c>
      <c r="F299" s="60"/>
      <c r="G299" s="60"/>
      <c r="H299" s="81"/>
      <c r="I299" s="226"/>
      <c r="J299" s="60"/>
      <c r="K299" s="64">
        <f>'HOW TO-&gt;'!$C$148</f>
        <v>0</v>
      </c>
      <c r="L299" s="60"/>
    </row>
    <row r="300" spans="1:12">
      <c r="C300" s="77" t="str">
        <f>'HOW TO-&gt;'!$A$115</f>
        <v>YURIKO KHOO</v>
      </c>
      <c r="D300" s="77" t="str">
        <f>'HOW TO-&gt;'!$B$115</f>
        <v>6011 2402</v>
      </c>
      <c r="E300" s="64" t="str">
        <f>'HOW TO-&gt;'!$C$115</f>
        <v>yuriko.k@msc.com</v>
      </c>
      <c r="F300" s="60"/>
      <c r="G300" s="60"/>
      <c r="H300" s="81"/>
      <c r="I300" s="81"/>
      <c r="J300" s="226"/>
      <c r="K300" s="64"/>
      <c r="L300" s="60"/>
    </row>
    <row r="301" spans="1:12">
      <c r="C301" s="77" t="str">
        <f>'HOW TO-&gt;'!$A$116</f>
        <v>VICKY ZHU</v>
      </c>
      <c r="D301" s="77" t="str">
        <f>'HOW TO-&gt;'!$B$116</f>
        <v>6011 7900</v>
      </c>
      <c r="E301" s="64" t="str">
        <f>'HOW TO-&gt;'!$C$116</f>
        <v>vicky.zhu@msc.com</v>
      </c>
      <c r="F301" s="60"/>
      <c r="G301" s="60"/>
      <c r="H301" s="60"/>
      <c r="I301" s="60"/>
      <c r="J301" s="60"/>
      <c r="K301" s="60"/>
      <c r="L301" s="60"/>
    </row>
    <row r="302" spans="1:12">
      <c r="C302" s="60"/>
      <c r="D302" s="60"/>
      <c r="E302" s="60"/>
      <c r="F302" s="60"/>
      <c r="G302" s="60"/>
      <c r="H302" s="60"/>
      <c r="I302" s="60"/>
      <c r="J302" s="60"/>
      <c r="K302" s="60"/>
      <c r="L302" s="60"/>
    </row>
    <row r="303" spans="1:12">
      <c r="C303" s="77" t="str">
        <f>'HOW TO-&gt;'!$A$119</f>
        <v xml:space="preserve">MAIN LINE  </v>
      </c>
      <c r="D303" s="77" t="str">
        <f>'HOW TO-&gt;'!$B$119</f>
        <v>6011 2424</v>
      </c>
      <c r="E303" s="64">
        <f>'HOW TO-&gt;'!$C$119</f>
        <v>0</v>
      </c>
      <c r="F303" s="60"/>
      <c r="G303" s="60"/>
      <c r="H303" s="60"/>
      <c r="I303" s="60"/>
      <c r="J303" s="60"/>
      <c r="K303" s="60"/>
      <c r="L303" s="60"/>
    </row>
    <row r="304" spans="1:12">
      <c r="C304" s="77">
        <f>'HOW TO-&gt;'!$A$120</f>
        <v>0</v>
      </c>
      <c r="D304" s="77">
        <f>'HOW TO-&gt;'!$B$120</f>
        <v>0</v>
      </c>
      <c r="E304" s="64">
        <f>'HOW TO-&gt;'!$C$120</f>
        <v>0</v>
      </c>
      <c r="F304" s="60"/>
      <c r="G304" s="60"/>
      <c r="H304" s="60"/>
      <c r="I304" s="60"/>
      <c r="J304" s="60"/>
      <c r="K304" s="60"/>
      <c r="L304" s="60"/>
    </row>
    <row r="305" spans="3:12">
      <c r="C305" s="1164"/>
      <c r="D305" s="1164"/>
      <c r="E305" s="1164"/>
      <c r="F305" s="1164"/>
      <c r="G305" s="1164"/>
      <c r="H305" s="1164"/>
      <c r="I305" s="1164"/>
      <c r="J305" s="1164"/>
      <c r="K305" s="1164"/>
      <c r="L305" s="1164"/>
    </row>
    <row r="306" spans="3:12">
      <c r="C306" s="1164"/>
      <c r="D306" s="1164"/>
      <c r="E306" s="1164"/>
      <c r="F306" s="1164"/>
      <c r="G306" s="1164"/>
      <c r="H306" s="1164"/>
      <c r="I306" s="1164"/>
      <c r="J306" s="1164"/>
      <c r="K306" s="1164"/>
      <c r="L306" s="1164"/>
    </row>
    <row r="307" spans="3:12">
      <c r="C307" s="1164"/>
      <c r="D307" s="1164"/>
      <c r="E307" s="1164"/>
      <c r="F307" s="1164"/>
      <c r="G307" s="1164"/>
      <c r="H307" s="1164"/>
      <c r="I307" s="1164"/>
      <c r="J307" s="1164"/>
      <c r="K307" s="1164"/>
      <c r="L307" s="1164"/>
    </row>
    <row r="308" spans="3:12">
      <c r="C308" s="1164"/>
      <c r="D308" s="1164"/>
      <c r="E308" s="1164"/>
      <c r="F308" s="1164"/>
      <c r="G308" s="1164"/>
      <c r="H308" s="1164"/>
      <c r="I308" s="1164"/>
      <c r="J308" s="1164"/>
      <c r="K308" s="1164"/>
      <c r="L308" s="1164"/>
    </row>
    <row r="309" spans="3:12">
      <c r="C309" s="1164"/>
      <c r="D309" s="1164"/>
      <c r="E309" s="1164"/>
      <c r="F309" s="1164"/>
      <c r="G309" s="1164"/>
      <c r="H309" s="1164"/>
      <c r="I309" s="1164"/>
      <c r="J309" s="1164"/>
      <c r="K309" s="1164"/>
      <c r="L309" s="1164"/>
    </row>
    <row r="310" spans="3:12">
      <c r="C310" s="1164"/>
      <c r="D310" s="1164"/>
      <c r="E310" s="1164"/>
      <c r="F310" s="1164"/>
      <c r="G310" s="1164"/>
      <c r="H310" s="1164"/>
      <c r="I310" s="1164"/>
      <c r="J310" s="1164"/>
      <c r="K310" s="1164"/>
      <c r="L310" s="1164"/>
    </row>
    <row r="311" spans="3:12">
      <c r="C311" s="1164"/>
      <c r="D311" s="1164"/>
      <c r="E311" s="1164"/>
      <c r="F311" s="1164"/>
      <c r="G311" s="1164"/>
      <c r="H311" s="1164"/>
      <c r="I311" s="1164"/>
      <c r="J311" s="1164"/>
      <c r="K311" s="1164"/>
      <c r="L311" s="1164"/>
    </row>
    <row r="312" spans="3:12">
      <c r="C312" s="1164"/>
      <c r="D312" s="1164"/>
      <c r="E312" s="1164"/>
      <c r="F312" s="1164"/>
      <c r="G312" s="1164"/>
      <c r="H312" s="1164"/>
      <c r="I312" s="1164"/>
      <c r="J312" s="1164"/>
      <c r="K312" s="1164"/>
      <c r="L312" s="1164"/>
    </row>
    <row r="313" spans="3:12">
      <c r="C313" s="1164"/>
      <c r="D313" s="1164"/>
      <c r="E313" s="1164"/>
      <c r="F313" s="1164"/>
      <c r="G313" s="1164"/>
      <c r="H313" s="1164"/>
      <c r="I313" s="1164"/>
      <c r="J313" s="1164"/>
      <c r="K313" s="1164"/>
      <c r="L313" s="1164"/>
    </row>
  </sheetData>
  <sheetProtection formatCells="0"/>
  <mergeCells count="4">
    <mergeCell ref="G188:H188"/>
    <mergeCell ref="G189:H189"/>
    <mergeCell ref="G190:H190"/>
    <mergeCell ref="C284:G284"/>
  </mergeCells>
  <phoneticPr fontId="29" type="noConversion"/>
  <hyperlinks>
    <hyperlink ref="I288" display="custsvc@msca.com.sg" xr:uid="{5595F470-694C-4BA7-8979-CD5F41BF28B3}"/>
    <hyperlink ref="K288" display="sinexp@msca.com.sg" xr:uid="{F24BCE99-374D-4887-A25F-4922F00A59F1}"/>
    <hyperlink ref="E287" r:id="rId1" xr:uid="{30974252-E178-4E8F-AB79-AC39E6AD66D9}"/>
    <hyperlink ref="E288" display="mktg-dept@msca.com.sg" xr:uid="{883A59BF-5691-4735-8819-FFA241F7DC0A}"/>
  </hyperlinks>
  <pageMargins left="0.7" right="0.7" top="0.75" bottom="0.75" header="0.3" footer="0.3"/>
  <pageSetup paperSize="9" scale="60" orientation="landscape" r:id="rId2"/>
  <headerFooter>
    <oddFooter>&amp;L_x000D_&amp;1#&amp;"Calibri"&amp;10&amp;K000000 Sensitivity: Internal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7030A0"/>
    <pageSetUpPr fitToPage="1"/>
  </sheetPr>
  <dimension ref="A2:S306"/>
  <sheetViews>
    <sheetView zoomScale="85" zoomScaleNormal="85" workbookViewId="0">
      <pane ySplit="266" topLeftCell="A267" activePane="bottomLeft" state="frozen"/>
      <selection pane="bottomLeft" activeCell="H280" sqref="H280"/>
    </sheetView>
  </sheetViews>
  <sheetFormatPr defaultColWidth="9.42578125" defaultRowHeight="12.75"/>
  <cols>
    <col min="1" max="1" width="13.5703125" style="4" customWidth="1"/>
    <col min="2" max="2" width="11" style="4" customWidth="1"/>
    <col min="3" max="3" width="33.28515625" customWidth="1"/>
    <col min="4" max="4" width="16.5703125" bestFit="1" customWidth="1"/>
    <col min="5" max="5" width="12.5703125" customWidth="1"/>
    <col min="6" max="6" width="17.42578125" customWidth="1"/>
    <col min="7" max="7" width="20.85546875" customWidth="1"/>
    <col min="8" max="8" width="19.140625" customWidth="1"/>
    <col min="9" max="9" width="17.42578125" customWidth="1"/>
    <col min="10" max="10" width="15.5703125" customWidth="1"/>
    <col min="11" max="11" width="17.42578125" customWidth="1"/>
    <col min="12" max="14" width="16.5703125" customWidth="1"/>
    <col min="15" max="15" width="14.5703125" customWidth="1"/>
    <col min="16" max="16" width="13.42578125" style="5" customWidth="1"/>
    <col min="17" max="17" width="11" style="5" customWidth="1"/>
    <col min="18" max="18" width="19.28515625" style="5" customWidth="1"/>
    <col min="19" max="16384" width="9.42578125" style="5"/>
  </cols>
  <sheetData>
    <row r="2" spans="1:18" s="6" customFormat="1" ht="33">
      <c r="C2" s="129" t="s">
        <v>1408</v>
      </c>
      <c r="D2"/>
      <c r="E2"/>
      <c r="F2"/>
      <c r="G2"/>
      <c r="H2"/>
      <c r="I2"/>
      <c r="J2"/>
      <c r="K2"/>
      <c r="L2"/>
      <c r="M2"/>
      <c r="N2"/>
      <c r="O2" s="8"/>
    </row>
    <row r="3" spans="1:18" ht="18">
      <c r="C3" s="9"/>
      <c r="D3" s="9"/>
      <c r="E3" s="104" t="s">
        <v>1409</v>
      </c>
      <c r="F3" s="9"/>
      <c r="G3" s="9"/>
      <c r="H3" s="9"/>
      <c r="I3" s="9"/>
      <c r="J3" s="9"/>
    </row>
    <row r="4" spans="1:18" ht="15">
      <c r="A4" s="10"/>
      <c r="B4" s="10"/>
      <c r="C4" s="11"/>
      <c r="D4" s="11"/>
      <c r="E4" s="11"/>
      <c r="F4" s="11"/>
      <c r="G4" s="11"/>
      <c r="H4" s="11"/>
      <c r="I4" s="12"/>
      <c r="J4" s="11"/>
    </row>
    <row r="5" spans="1:18" s="14" customFormat="1" ht="25.5" hidden="1">
      <c r="A5" s="307"/>
      <c r="B5" s="307"/>
      <c r="C5" s="308" t="s">
        <v>99</v>
      </c>
      <c r="D5" s="321"/>
      <c r="E5" s="310" t="s">
        <v>100</v>
      </c>
      <c r="F5" s="310" t="s">
        <v>101</v>
      </c>
      <c r="G5" s="13" t="s">
        <v>102</v>
      </c>
      <c r="H5" s="360" t="s">
        <v>103</v>
      </c>
      <c r="I5" s="312" t="s">
        <v>104</v>
      </c>
      <c r="J5" s="313" t="s">
        <v>105</v>
      </c>
      <c r="K5" s="313" t="s">
        <v>106</v>
      </c>
      <c r="L5" s="313" t="s">
        <v>1410</v>
      </c>
      <c r="M5" s="313" t="s">
        <v>1411</v>
      </c>
      <c r="N5" s="313" t="s">
        <v>129</v>
      </c>
      <c r="O5" s="313" t="s">
        <v>1412</v>
      </c>
    </row>
    <row r="6" spans="1:18" s="14" customFormat="1" ht="23.25" hidden="1" thickBot="1">
      <c r="A6" s="278" t="s">
        <v>1413</v>
      </c>
      <c r="B6" s="278"/>
      <c r="C6" s="508" t="s">
        <v>1414</v>
      </c>
      <c r="D6" s="361" t="s">
        <v>108</v>
      </c>
      <c r="E6" s="15"/>
      <c r="F6" s="315" t="s">
        <v>109</v>
      </c>
      <c r="G6" s="16"/>
      <c r="H6" s="362"/>
      <c r="I6" s="315" t="s">
        <v>1415</v>
      </c>
      <c r="J6" s="315" t="s">
        <v>1416</v>
      </c>
      <c r="K6" s="315" t="s">
        <v>1417</v>
      </c>
      <c r="L6" s="315"/>
      <c r="M6" s="315" t="s">
        <v>1418</v>
      </c>
      <c r="N6" s="315" t="s">
        <v>1419</v>
      </c>
      <c r="O6" s="315" t="s">
        <v>1420</v>
      </c>
      <c r="P6" s="632" t="s">
        <v>1421</v>
      </c>
      <c r="Q6" s="638" t="s">
        <v>1422</v>
      </c>
      <c r="R6" s="14" t="s">
        <v>1423</v>
      </c>
    </row>
    <row r="7" spans="1:18" s="14" customFormat="1" ht="20.25" hidden="1" thickTop="1">
      <c r="A7" s="307"/>
      <c r="B7" s="307"/>
      <c r="C7" s="582" t="s">
        <v>1424</v>
      </c>
      <c r="D7" s="317" t="s">
        <v>1425</v>
      </c>
      <c r="E7" s="317">
        <v>45083</v>
      </c>
      <c r="F7" s="318">
        <v>45084</v>
      </c>
      <c r="G7" s="319" t="s">
        <v>1426</v>
      </c>
      <c r="H7" s="320" t="s">
        <v>1427</v>
      </c>
      <c r="I7" s="317">
        <v>45086</v>
      </c>
      <c r="J7" s="321">
        <f t="shared" ref="J7" si="0">I7+22</f>
        <v>45108</v>
      </c>
      <c r="K7" s="321">
        <f t="shared" ref="K7" si="1">I7+25</f>
        <v>45111</v>
      </c>
      <c r="L7" s="321">
        <f t="shared" ref="L7" si="2">I7+28</f>
        <v>45114</v>
      </c>
      <c r="M7" s="321">
        <f t="shared" ref="M7" si="3">I7+32</f>
        <v>45118</v>
      </c>
      <c r="N7" s="321">
        <f t="shared" ref="N7" si="4">I7+34</f>
        <v>45120</v>
      </c>
      <c r="O7" s="321">
        <f t="shared" ref="O7" si="5">I7+39</f>
        <v>45125</v>
      </c>
      <c r="P7" s="640">
        <v>45078</v>
      </c>
      <c r="Q7" s="640">
        <v>45078</v>
      </c>
    </row>
    <row r="8" spans="1:18" ht="13.5" hidden="1" thickBot="1"/>
    <row r="9" spans="1:18" s="14" customFormat="1" ht="20.25" hidden="1" thickTop="1">
      <c r="A9" s="307"/>
      <c r="B9" s="307"/>
      <c r="C9" s="582" t="s">
        <v>1428</v>
      </c>
      <c r="D9" s="317" t="s">
        <v>1429</v>
      </c>
      <c r="E9" s="317">
        <v>45089</v>
      </c>
      <c r="F9" s="318">
        <v>45090</v>
      </c>
      <c r="G9" s="319" t="s">
        <v>1430</v>
      </c>
      <c r="H9" s="320" t="s">
        <v>1431</v>
      </c>
      <c r="I9" s="317">
        <v>45093</v>
      </c>
      <c r="J9" s="321">
        <f t="shared" ref="J9" si="6">I9+22</f>
        <v>45115</v>
      </c>
      <c r="K9" s="321">
        <f t="shared" ref="K9" si="7">I9+25</f>
        <v>45118</v>
      </c>
      <c r="L9" s="321">
        <f t="shared" ref="L9" si="8">I9+28</f>
        <v>45121</v>
      </c>
      <c r="M9" s="321">
        <f t="shared" ref="M9" si="9">I9+32</f>
        <v>45125</v>
      </c>
      <c r="N9" s="321">
        <f t="shared" ref="N9" si="10">I9+34</f>
        <v>45127</v>
      </c>
      <c r="O9" s="321">
        <f t="shared" ref="O9" si="11">I9+39</f>
        <v>45132</v>
      </c>
      <c r="P9" s="640">
        <v>45085</v>
      </c>
      <c r="Q9" s="640">
        <v>45085</v>
      </c>
    </row>
    <row r="10" spans="1:18" s="14" customFormat="1" ht="20.25" hidden="1" thickBot="1">
      <c r="A10" s="307"/>
      <c r="B10" s="307"/>
      <c r="C10" s="583"/>
      <c r="D10" s="323"/>
      <c r="E10" s="323"/>
      <c r="F10" s="324"/>
      <c r="G10" s="325"/>
      <c r="H10" s="326"/>
      <c r="I10" s="323"/>
      <c r="J10" s="323"/>
      <c r="K10" s="323"/>
      <c r="L10" s="323"/>
      <c r="M10" s="323"/>
      <c r="N10" s="323"/>
      <c r="O10" s="323"/>
      <c r="P10" s="640"/>
      <c r="Q10" s="640"/>
    </row>
    <row r="11" spans="1:18" s="14" customFormat="1" ht="21" hidden="1" thickTop="1" thickBot="1">
      <c r="A11" s="307"/>
      <c r="B11" s="307"/>
      <c r="C11" s="582" t="s">
        <v>1432</v>
      </c>
      <c r="D11" s="317" t="s">
        <v>1433</v>
      </c>
      <c r="E11" s="317">
        <v>45094</v>
      </c>
      <c r="F11" s="318">
        <v>45095</v>
      </c>
      <c r="G11" s="319" t="s">
        <v>1434</v>
      </c>
      <c r="H11" s="320" t="s">
        <v>1435</v>
      </c>
      <c r="I11" s="317">
        <v>45100</v>
      </c>
      <c r="J11" s="321">
        <f t="shared" ref="J11" si="12">I11+22</f>
        <v>45122</v>
      </c>
      <c r="K11" s="321">
        <f t="shared" ref="K11" si="13">I11+25</f>
        <v>45125</v>
      </c>
      <c r="L11" s="321">
        <f t="shared" ref="L11" si="14">I11+28</f>
        <v>45128</v>
      </c>
      <c r="M11" s="321">
        <f t="shared" ref="M11" si="15">I11+32</f>
        <v>45132</v>
      </c>
      <c r="N11" s="321">
        <f t="shared" ref="N11" si="16">I11+34</f>
        <v>45134</v>
      </c>
      <c r="O11" s="321">
        <f t="shared" ref="O11" si="17">I11+39</f>
        <v>45139</v>
      </c>
      <c r="P11" s="640">
        <v>45088</v>
      </c>
      <c r="Q11" s="640">
        <v>45088</v>
      </c>
    </row>
    <row r="12" spans="1:18" s="14" customFormat="1" ht="21" hidden="1" thickTop="1" thickBot="1">
      <c r="A12" s="307" t="s">
        <v>1436</v>
      </c>
      <c r="B12" s="307"/>
      <c r="C12" s="582" t="s">
        <v>1437</v>
      </c>
      <c r="D12" s="317" t="s">
        <v>1438</v>
      </c>
      <c r="E12" s="317">
        <v>45097</v>
      </c>
      <c r="F12" s="318">
        <v>45098</v>
      </c>
      <c r="G12" s="325"/>
      <c r="H12" s="326"/>
      <c r="I12" s="323"/>
      <c r="J12" s="323"/>
      <c r="K12" s="323"/>
      <c r="L12" s="323"/>
      <c r="M12" s="323"/>
      <c r="N12" s="323"/>
      <c r="O12" s="323"/>
      <c r="P12" s="640">
        <v>45094</v>
      </c>
      <c r="Q12" s="640">
        <v>45095</v>
      </c>
    </row>
    <row r="13" spans="1:18" s="14" customFormat="1" ht="20.25" hidden="1" thickTop="1">
      <c r="A13" s="307"/>
      <c r="B13" s="307"/>
      <c r="C13" s="582" t="s">
        <v>1439</v>
      </c>
      <c r="D13" s="317" t="s">
        <v>1440</v>
      </c>
      <c r="E13" s="317">
        <v>45101</v>
      </c>
      <c r="F13" s="318">
        <v>45102</v>
      </c>
      <c r="G13" s="319" t="s">
        <v>1441</v>
      </c>
      <c r="H13" s="320" t="s">
        <v>1442</v>
      </c>
      <c r="I13" s="317">
        <v>45105</v>
      </c>
      <c r="J13" s="321">
        <f t="shared" ref="J13" si="18">I13+22</f>
        <v>45127</v>
      </c>
      <c r="K13" s="321">
        <f t="shared" ref="K13" si="19">I13+25</f>
        <v>45130</v>
      </c>
      <c r="L13" s="321">
        <f t="shared" ref="L13" si="20">I13+28</f>
        <v>45133</v>
      </c>
      <c r="M13" s="321">
        <f t="shared" ref="M13" si="21">I13+32</f>
        <v>45137</v>
      </c>
      <c r="N13" s="321">
        <f t="shared" ref="N13" si="22">I13+34</f>
        <v>45139</v>
      </c>
      <c r="O13" s="321">
        <f t="shared" ref="O13" si="23">I13+39</f>
        <v>45144</v>
      </c>
      <c r="P13" s="640">
        <v>45101</v>
      </c>
      <c r="Q13" s="640">
        <v>45102</v>
      </c>
    </row>
    <row r="14" spans="1:18" s="14" customFormat="1" ht="20.25" hidden="1" thickBot="1">
      <c r="A14" s="307"/>
      <c r="B14" s="307"/>
      <c r="C14" s="583"/>
      <c r="D14" s="323"/>
      <c r="E14" s="323"/>
      <c r="F14" s="324"/>
      <c r="G14" s="325"/>
      <c r="H14" s="326"/>
      <c r="I14" s="323"/>
      <c r="J14" s="323"/>
      <c r="K14" s="323"/>
      <c r="L14" s="323"/>
      <c r="M14" s="323"/>
      <c r="N14" s="323"/>
      <c r="O14" s="323"/>
      <c r="P14" s="640"/>
      <c r="Q14" s="640"/>
    </row>
    <row r="15" spans="1:18" s="14" customFormat="1" ht="20.25" hidden="1" thickTop="1">
      <c r="A15" s="307"/>
      <c r="B15" s="307"/>
      <c r="C15" s="582" t="s">
        <v>1443</v>
      </c>
      <c r="D15" s="317" t="s">
        <v>1444</v>
      </c>
      <c r="E15" s="317">
        <v>45108</v>
      </c>
      <c r="F15" s="318">
        <v>45109</v>
      </c>
      <c r="G15" s="319" t="s">
        <v>1445</v>
      </c>
      <c r="H15" s="320" t="s">
        <v>1446</v>
      </c>
      <c r="I15" s="317">
        <v>45112</v>
      </c>
      <c r="J15" s="321">
        <f>I15+22</f>
        <v>45134</v>
      </c>
      <c r="K15" s="321">
        <f>I15+25</f>
        <v>45137</v>
      </c>
      <c r="L15" s="321">
        <f>I15+28</f>
        <v>45140</v>
      </c>
      <c r="M15" s="321">
        <f>I15+32</f>
        <v>45144</v>
      </c>
      <c r="N15" s="321">
        <f>I15+34</f>
        <v>45146</v>
      </c>
      <c r="O15" s="321">
        <f>I15+39</f>
        <v>45151</v>
      </c>
      <c r="P15" s="640">
        <v>45108</v>
      </c>
      <c r="Q15" s="640">
        <v>45109</v>
      </c>
    </row>
    <row r="16" spans="1:18" s="14" customFormat="1" ht="20.25" hidden="1" thickBot="1">
      <c r="A16" s="307"/>
      <c r="B16" s="307"/>
      <c r="C16" s="583"/>
      <c r="D16" s="323"/>
      <c r="E16" s="323"/>
      <c r="F16" s="324"/>
      <c r="G16" s="325"/>
      <c r="H16" s="326"/>
      <c r="I16" s="323"/>
      <c r="J16" s="323"/>
      <c r="K16" s="323"/>
      <c r="L16" s="323"/>
      <c r="M16" s="323"/>
      <c r="N16" s="323"/>
      <c r="O16" s="323"/>
      <c r="P16" s="640"/>
      <c r="Q16" s="640"/>
    </row>
    <row r="17" spans="1:17" s="14" customFormat="1" ht="20.25" hidden="1" thickTop="1">
      <c r="A17" s="307"/>
      <c r="B17" s="307"/>
      <c r="C17" s="582" t="s">
        <v>1447</v>
      </c>
      <c r="D17" s="317" t="s">
        <v>1448</v>
      </c>
      <c r="E17" s="317">
        <v>45115</v>
      </c>
      <c r="F17" s="318">
        <v>45116</v>
      </c>
      <c r="G17" s="319" t="s">
        <v>1449</v>
      </c>
      <c r="H17" s="320" t="s">
        <v>1450</v>
      </c>
      <c r="I17" s="317">
        <v>45119</v>
      </c>
      <c r="J17" s="321">
        <f>I17+22</f>
        <v>45141</v>
      </c>
      <c r="K17" s="321">
        <f>I17+25</f>
        <v>45144</v>
      </c>
      <c r="L17" s="321">
        <f>I17+28</f>
        <v>45147</v>
      </c>
      <c r="M17" s="321">
        <f>I17+32</f>
        <v>45151</v>
      </c>
      <c r="N17" s="321">
        <f>I17+34</f>
        <v>45153</v>
      </c>
      <c r="O17" s="321">
        <f>I17+39</f>
        <v>45158</v>
      </c>
      <c r="P17" s="640">
        <v>45115</v>
      </c>
      <c r="Q17" s="640">
        <v>45116</v>
      </c>
    </row>
    <row r="18" spans="1:17" s="14" customFormat="1" ht="20.25" hidden="1" thickBot="1">
      <c r="A18" s="307"/>
      <c r="B18" s="307"/>
      <c r="C18" s="583"/>
      <c r="D18" s="323"/>
      <c r="E18" s="323"/>
      <c r="F18" s="324"/>
      <c r="G18" s="325"/>
      <c r="H18" s="326"/>
      <c r="I18" s="323"/>
      <c r="J18" s="323"/>
      <c r="K18" s="323"/>
      <c r="L18" s="323"/>
      <c r="M18" s="323"/>
      <c r="N18" s="323"/>
      <c r="O18" s="323"/>
      <c r="P18" s="640"/>
      <c r="Q18" s="640"/>
    </row>
    <row r="19" spans="1:17" s="14" customFormat="1" ht="20.25" hidden="1" thickTop="1">
      <c r="A19" s="307" t="s">
        <v>1451</v>
      </c>
      <c r="B19" s="307"/>
      <c r="C19" s="582" t="s">
        <v>1452</v>
      </c>
      <c r="D19" s="317" t="s">
        <v>1453</v>
      </c>
      <c r="E19" s="317">
        <v>45126</v>
      </c>
      <c r="F19" s="318">
        <v>45127</v>
      </c>
      <c r="G19" s="319" t="s">
        <v>1454</v>
      </c>
      <c r="H19" s="320" t="s">
        <v>1455</v>
      </c>
      <c r="I19" s="317">
        <v>45127</v>
      </c>
      <c r="J19" s="321">
        <f>I19+22</f>
        <v>45149</v>
      </c>
      <c r="K19" s="321">
        <f>I19+25</f>
        <v>45152</v>
      </c>
      <c r="L19" s="321">
        <f>I19+28</f>
        <v>45155</v>
      </c>
      <c r="M19" s="321">
        <f>I19+32</f>
        <v>45159</v>
      </c>
      <c r="N19" s="321">
        <f>I19+34</f>
        <v>45161</v>
      </c>
      <c r="O19" s="321">
        <f>I19+39</f>
        <v>45166</v>
      </c>
      <c r="P19" s="640">
        <v>45122</v>
      </c>
      <c r="Q19" s="640">
        <v>45123</v>
      </c>
    </row>
    <row r="20" spans="1:17" s="14" customFormat="1" ht="20.25" hidden="1" thickBot="1">
      <c r="A20" s="307"/>
      <c r="B20" s="307"/>
      <c r="C20" s="583"/>
      <c r="D20" s="323"/>
      <c r="E20" s="323"/>
      <c r="F20" s="324"/>
      <c r="G20" s="325"/>
      <c r="H20" s="326"/>
      <c r="I20" s="323"/>
      <c r="J20" s="323"/>
      <c r="K20" s="323"/>
      <c r="L20" s="323"/>
      <c r="M20" s="323"/>
      <c r="N20" s="323"/>
      <c r="O20" s="323"/>
      <c r="P20" s="640"/>
      <c r="Q20" s="640"/>
    </row>
    <row r="21" spans="1:17" s="14" customFormat="1" ht="20.25" hidden="1" thickTop="1">
      <c r="A21" s="307" t="s">
        <v>1432</v>
      </c>
      <c r="B21" s="307"/>
      <c r="C21" s="582" t="s">
        <v>1447</v>
      </c>
      <c r="D21" s="317" t="s">
        <v>1456</v>
      </c>
      <c r="E21" s="317">
        <v>45128</v>
      </c>
      <c r="F21" s="318">
        <v>45129</v>
      </c>
      <c r="G21" s="319" t="s">
        <v>1457</v>
      </c>
      <c r="H21" s="320" t="s">
        <v>1458</v>
      </c>
      <c r="I21" s="317">
        <v>45133</v>
      </c>
      <c r="J21" s="321">
        <f>I21+22</f>
        <v>45155</v>
      </c>
      <c r="K21" s="321">
        <f>I21+25</f>
        <v>45158</v>
      </c>
      <c r="L21" s="321">
        <f>I21+28</f>
        <v>45161</v>
      </c>
      <c r="M21" s="321">
        <f>I21+32</f>
        <v>45165</v>
      </c>
      <c r="N21" s="321">
        <f>I21+34</f>
        <v>45167</v>
      </c>
      <c r="O21" s="321">
        <f>I21+39</f>
        <v>45172</v>
      </c>
      <c r="P21" s="640">
        <v>45156</v>
      </c>
      <c r="Q21" s="640">
        <v>45156</v>
      </c>
    </row>
    <row r="22" spans="1:17" s="14" customFormat="1" ht="20.25" hidden="1" thickBot="1">
      <c r="A22" s="307"/>
      <c r="B22" s="307"/>
      <c r="C22" s="583"/>
      <c r="D22" s="323"/>
      <c r="E22" s="323"/>
      <c r="F22" s="324"/>
      <c r="G22" s="325"/>
      <c r="H22" s="326"/>
      <c r="I22" s="323"/>
      <c r="J22" s="323"/>
      <c r="K22" s="323"/>
      <c r="L22" s="323"/>
      <c r="M22" s="323"/>
      <c r="N22" s="323"/>
      <c r="O22" s="323"/>
      <c r="P22" s="640"/>
      <c r="Q22" s="640"/>
    </row>
    <row r="23" spans="1:17" s="14" customFormat="1" ht="20.25" hidden="1" thickTop="1">
      <c r="A23" s="307"/>
      <c r="B23" s="307"/>
      <c r="C23" s="582"/>
      <c r="D23" s="317"/>
      <c r="E23" s="317"/>
      <c r="F23" s="318"/>
      <c r="G23" s="319" t="s">
        <v>1459</v>
      </c>
      <c r="H23" s="320" t="s">
        <v>1460</v>
      </c>
      <c r="I23" s="317">
        <v>45140</v>
      </c>
      <c r="J23" s="321">
        <f>I23+22</f>
        <v>45162</v>
      </c>
      <c r="K23" s="321">
        <f>I23+25</f>
        <v>45165</v>
      </c>
      <c r="L23" s="321">
        <f>I23+28</f>
        <v>45168</v>
      </c>
      <c r="M23" s="321">
        <f>I23+32</f>
        <v>45172</v>
      </c>
      <c r="N23" s="321">
        <f>I23+34</f>
        <v>45174</v>
      </c>
      <c r="O23" s="321">
        <f>I23+39</f>
        <v>45179</v>
      </c>
      <c r="P23" s="640"/>
      <c r="Q23" s="640"/>
    </row>
    <row r="24" spans="1:17" ht="13.5" hidden="1" thickBot="1"/>
    <row r="25" spans="1:17" s="14" customFormat="1" ht="20.25" hidden="1" thickTop="1">
      <c r="A25" s="307" t="s">
        <v>1461</v>
      </c>
      <c r="B25" s="307"/>
      <c r="C25" s="582" t="s">
        <v>1462</v>
      </c>
      <c r="D25" s="317" t="s">
        <v>1463</v>
      </c>
      <c r="E25" s="317">
        <v>45138</v>
      </c>
      <c r="F25" s="318">
        <v>45140</v>
      </c>
      <c r="G25" s="319" t="s">
        <v>1464</v>
      </c>
      <c r="H25" s="320" t="s">
        <v>1465</v>
      </c>
      <c r="I25" s="685">
        <v>45147</v>
      </c>
      <c r="J25" s="321">
        <f>I25+22</f>
        <v>45169</v>
      </c>
      <c r="K25" s="321">
        <f>I25+25</f>
        <v>45172</v>
      </c>
      <c r="L25" s="321">
        <f>I25+28</f>
        <v>45175</v>
      </c>
      <c r="M25" s="321">
        <f>I25+32</f>
        <v>45179</v>
      </c>
      <c r="N25" s="321">
        <f>I25+34</f>
        <v>45181</v>
      </c>
      <c r="O25" s="321">
        <f>I25+39</f>
        <v>45186</v>
      </c>
      <c r="P25" s="640">
        <v>45139</v>
      </c>
      <c r="Q25" s="640">
        <v>45140</v>
      </c>
    </row>
    <row r="26" spans="1:17" s="14" customFormat="1" ht="20.25" hidden="1" thickBot="1">
      <c r="A26" s="307"/>
      <c r="B26" s="307"/>
      <c r="C26" s="583"/>
      <c r="D26" s="323"/>
      <c r="E26" s="323"/>
      <c r="F26" s="324"/>
      <c r="G26" s="325"/>
      <c r="H26" s="326"/>
      <c r="I26" s="323"/>
      <c r="J26" s="323"/>
      <c r="K26" s="323"/>
      <c r="L26" s="323"/>
      <c r="M26" s="323"/>
      <c r="N26" s="323"/>
      <c r="O26" s="323"/>
      <c r="P26" s="640">
        <v>45143</v>
      </c>
      <c r="Q26" s="640">
        <v>45144</v>
      </c>
    </row>
    <row r="27" spans="1:17" s="14" customFormat="1" ht="20.25" hidden="1" thickTop="1">
      <c r="A27" s="307" t="s">
        <v>1439</v>
      </c>
      <c r="B27" s="307"/>
      <c r="C27" s="582" t="s">
        <v>1443</v>
      </c>
      <c r="D27" s="317" t="s">
        <v>1466</v>
      </c>
      <c r="E27" s="317">
        <v>45145</v>
      </c>
      <c r="F27" s="318">
        <v>45148</v>
      </c>
      <c r="G27" s="319" t="s">
        <v>1467</v>
      </c>
      <c r="H27" s="320" t="s">
        <v>1468</v>
      </c>
      <c r="I27" s="317">
        <v>45154</v>
      </c>
      <c r="J27" s="321">
        <f>I27+22</f>
        <v>45176</v>
      </c>
      <c r="K27" s="321">
        <f>I27+25</f>
        <v>45179</v>
      </c>
      <c r="L27" s="321">
        <f>I27+28</f>
        <v>45182</v>
      </c>
      <c r="M27" s="321">
        <f>I27+32</f>
        <v>45186</v>
      </c>
      <c r="N27" s="321">
        <f>I27+34</f>
        <v>45188</v>
      </c>
      <c r="O27" s="321">
        <f>I27+39</f>
        <v>45193</v>
      </c>
      <c r="P27" s="640"/>
      <c r="Q27" s="640"/>
    </row>
    <row r="28" spans="1:17" s="14" customFormat="1" ht="20.25" hidden="1" thickBot="1">
      <c r="A28" s="307"/>
      <c r="B28" s="307"/>
      <c r="C28" s="583"/>
      <c r="D28" s="323"/>
      <c r="E28" s="323"/>
      <c r="F28" s="324"/>
      <c r="G28" s="325"/>
      <c r="H28" s="326"/>
      <c r="I28" s="323"/>
      <c r="J28" s="323"/>
      <c r="K28" s="323"/>
      <c r="L28" s="323"/>
      <c r="M28" s="323"/>
      <c r="N28" s="323"/>
      <c r="O28" s="323"/>
      <c r="P28" s="640"/>
      <c r="Q28" s="640"/>
    </row>
    <row r="29" spans="1:17" s="14" customFormat="1" ht="20.25" hidden="1" thickTop="1">
      <c r="A29" s="307" t="s">
        <v>1469</v>
      </c>
      <c r="B29" s="307"/>
      <c r="C29" s="582" t="s">
        <v>1470</v>
      </c>
      <c r="D29" s="317" t="s">
        <v>1471</v>
      </c>
      <c r="E29" s="317">
        <v>45153</v>
      </c>
      <c r="F29" s="318">
        <v>45155</v>
      </c>
      <c r="G29" s="319" t="s">
        <v>1472</v>
      </c>
      <c r="H29" s="320" t="s">
        <v>1473</v>
      </c>
      <c r="I29" s="317">
        <v>45161</v>
      </c>
      <c r="J29" s="321">
        <f>I29+22</f>
        <v>45183</v>
      </c>
      <c r="K29" s="321">
        <f>I29+25</f>
        <v>45186</v>
      </c>
      <c r="L29" s="321">
        <f>I29+28</f>
        <v>45189</v>
      </c>
      <c r="M29" s="321">
        <f>I29+32</f>
        <v>45193</v>
      </c>
      <c r="N29" s="321">
        <f>I29+34</f>
        <v>45195</v>
      </c>
      <c r="O29" s="321">
        <f>I29+39</f>
        <v>45200</v>
      </c>
      <c r="P29" s="640">
        <v>45153</v>
      </c>
      <c r="Q29" s="640">
        <v>45154</v>
      </c>
    </row>
    <row r="30" spans="1:17" s="14" customFormat="1" ht="20.25" hidden="1" thickBot="1">
      <c r="A30" s="307"/>
      <c r="B30" s="307"/>
      <c r="C30" s="583"/>
      <c r="D30" s="323"/>
      <c r="E30" s="323"/>
      <c r="F30" s="324"/>
      <c r="G30" s="325"/>
      <c r="H30" s="326"/>
      <c r="I30" s="323"/>
      <c r="J30" s="323"/>
      <c r="K30" s="323"/>
      <c r="L30" s="323"/>
      <c r="M30" s="323"/>
      <c r="N30" s="323"/>
      <c r="O30" s="323"/>
      <c r="P30" s="640">
        <v>45158</v>
      </c>
      <c r="Q30" s="640">
        <v>45158</v>
      </c>
    </row>
    <row r="31" spans="1:17" s="14" customFormat="1" ht="20.25" hidden="1" thickTop="1">
      <c r="A31" s="307" t="s">
        <v>1474</v>
      </c>
      <c r="B31" s="307"/>
      <c r="C31" s="582" t="s">
        <v>1475</v>
      </c>
      <c r="D31" s="317" t="s">
        <v>1476</v>
      </c>
      <c r="E31" s="317">
        <v>45160</v>
      </c>
      <c r="F31" s="318">
        <v>45161</v>
      </c>
      <c r="G31" s="319" t="s">
        <v>1477</v>
      </c>
      <c r="H31" s="320" t="s">
        <v>1478</v>
      </c>
      <c r="I31" s="317">
        <v>45168</v>
      </c>
      <c r="J31" s="321">
        <f>I31+22</f>
        <v>45190</v>
      </c>
      <c r="K31" s="321">
        <f>I31+25</f>
        <v>45193</v>
      </c>
      <c r="L31" s="321">
        <f>I31+28</f>
        <v>45196</v>
      </c>
      <c r="M31" s="321">
        <f>I31+32</f>
        <v>45200</v>
      </c>
      <c r="N31" s="321">
        <f>I31+34</f>
        <v>45202</v>
      </c>
      <c r="O31" s="321">
        <f>I31+39</f>
        <v>45207</v>
      </c>
      <c r="P31" s="640">
        <v>45165</v>
      </c>
      <c r="Q31" s="640">
        <v>45165</v>
      </c>
    </row>
    <row r="32" spans="1:17" s="14" customFormat="1" ht="20.25" hidden="1" thickBot="1">
      <c r="A32" s="307" t="s">
        <v>1479</v>
      </c>
      <c r="B32" s="307"/>
      <c r="C32" s="583" t="s">
        <v>1447</v>
      </c>
      <c r="D32" s="323" t="s">
        <v>1480</v>
      </c>
      <c r="E32" s="323">
        <v>45166</v>
      </c>
      <c r="F32" s="324">
        <v>45168</v>
      </c>
      <c r="G32" s="325"/>
      <c r="H32" s="326"/>
      <c r="I32" s="323"/>
      <c r="J32" s="323"/>
      <c r="K32" s="323"/>
      <c r="L32" s="323"/>
      <c r="M32" s="323"/>
      <c r="N32" s="323"/>
      <c r="O32" s="323"/>
      <c r="P32" s="640"/>
      <c r="Q32" s="640"/>
    </row>
    <row r="33" spans="1:17" s="14" customFormat="1" ht="20.25" hidden="1" thickTop="1">
      <c r="A33" s="307"/>
      <c r="B33" s="307"/>
      <c r="C33" s="582"/>
      <c r="D33" s="317"/>
      <c r="E33" s="317"/>
      <c r="F33" s="318"/>
      <c r="G33" s="319" t="s">
        <v>1481</v>
      </c>
      <c r="H33" s="320" t="s">
        <v>1482</v>
      </c>
      <c r="I33" s="317">
        <v>45175</v>
      </c>
      <c r="J33" s="321">
        <f>I33+22</f>
        <v>45197</v>
      </c>
      <c r="K33" s="321">
        <f>I33+25</f>
        <v>45200</v>
      </c>
      <c r="L33" s="321">
        <f>I33+28</f>
        <v>45203</v>
      </c>
      <c r="M33" s="321">
        <f>I33+32</f>
        <v>45207</v>
      </c>
      <c r="N33" s="321">
        <f>I33+34</f>
        <v>45209</v>
      </c>
      <c r="O33" s="321">
        <f>I33+39</f>
        <v>45214</v>
      </c>
      <c r="P33" s="640">
        <v>45172</v>
      </c>
      <c r="Q33" s="640">
        <v>45172</v>
      </c>
    </row>
    <row r="34" spans="1:17" s="14" customFormat="1" ht="20.25" hidden="1" thickBot="1">
      <c r="A34" s="307"/>
      <c r="B34" s="307"/>
      <c r="C34" s="583"/>
      <c r="D34" s="323"/>
      <c r="E34" s="323"/>
      <c r="F34" s="324"/>
      <c r="G34" s="325"/>
      <c r="H34" s="326"/>
      <c r="I34" s="323"/>
      <c r="J34" s="323"/>
      <c r="K34" s="323"/>
      <c r="L34" s="323"/>
      <c r="M34" s="323"/>
      <c r="N34" s="323"/>
      <c r="O34" s="323"/>
      <c r="P34" s="640"/>
      <c r="Q34" s="640"/>
    </row>
    <row r="35" spans="1:17" s="14" customFormat="1" ht="21" hidden="1" thickTop="1" thickBot="1">
      <c r="A35" s="307"/>
      <c r="B35" s="307"/>
      <c r="C35" s="582" t="s">
        <v>1452</v>
      </c>
      <c r="D35" s="317" t="s">
        <v>1483</v>
      </c>
      <c r="E35" s="317">
        <v>45173</v>
      </c>
      <c r="F35" s="318">
        <v>45175</v>
      </c>
      <c r="G35" s="319" t="s">
        <v>1426</v>
      </c>
      <c r="H35" s="320" t="s">
        <v>1484</v>
      </c>
      <c r="I35" s="317">
        <v>45182</v>
      </c>
      <c r="J35" s="321">
        <f>I35+22</f>
        <v>45204</v>
      </c>
      <c r="K35" s="321">
        <f>I35+25</f>
        <v>45207</v>
      </c>
      <c r="L35" s="321">
        <f>I35+28</f>
        <v>45210</v>
      </c>
      <c r="M35" s="321">
        <f>I35+32</f>
        <v>45214</v>
      </c>
      <c r="N35" s="321">
        <f>I35+34</f>
        <v>45216</v>
      </c>
      <c r="O35" s="321">
        <f>I35+39</f>
        <v>45221</v>
      </c>
      <c r="P35" s="640">
        <v>45179</v>
      </c>
      <c r="Q35" s="640">
        <v>45179</v>
      </c>
    </row>
    <row r="36" spans="1:17" s="14" customFormat="1" ht="21" hidden="1" thickTop="1" thickBot="1">
      <c r="A36" s="307"/>
      <c r="B36" s="307"/>
      <c r="C36" s="582" t="s">
        <v>1432</v>
      </c>
      <c r="D36" s="317" t="s">
        <v>1485</v>
      </c>
      <c r="E36" s="317">
        <v>45179</v>
      </c>
      <c r="F36" s="318">
        <v>45181</v>
      </c>
      <c r="G36" s="325"/>
      <c r="H36" s="326"/>
      <c r="I36" s="323"/>
      <c r="J36" s="323"/>
      <c r="K36" s="323"/>
      <c r="L36" s="323"/>
      <c r="M36" s="323"/>
      <c r="N36" s="323"/>
      <c r="O36" s="323"/>
      <c r="P36" s="640"/>
      <c r="Q36" s="640"/>
    </row>
    <row r="37" spans="1:17" s="14" customFormat="1" ht="20.25" hidden="1" thickTop="1">
      <c r="A37" s="307" t="s">
        <v>1486</v>
      </c>
      <c r="B37" s="307"/>
      <c r="C37" s="857" t="s">
        <v>1487</v>
      </c>
      <c r="D37" s="317" t="s">
        <v>1488</v>
      </c>
      <c r="E37" s="317">
        <v>45186</v>
      </c>
      <c r="F37" s="318">
        <v>45187</v>
      </c>
      <c r="G37" s="319" t="s">
        <v>1430</v>
      </c>
      <c r="H37" s="320" t="s">
        <v>1489</v>
      </c>
      <c r="I37" s="317">
        <v>45189</v>
      </c>
      <c r="J37" s="321">
        <f>I37+22</f>
        <v>45211</v>
      </c>
      <c r="K37" s="321">
        <f>I37+25</f>
        <v>45214</v>
      </c>
      <c r="L37" s="321">
        <f>I37+28</f>
        <v>45217</v>
      </c>
      <c r="M37" s="321">
        <f>I37+32</f>
        <v>45221</v>
      </c>
      <c r="N37" s="321">
        <f>I37+34</f>
        <v>45223</v>
      </c>
      <c r="O37" s="321">
        <f>I37+39</f>
        <v>45228</v>
      </c>
      <c r="P37" s="640">
        <v>45186</v>
      </c>
      <c r="Q37" s="640">
        <v>45187</v>
      </c>
    </row>
    <row r="38" spans="1:17" s="14" customFormat="1" ht="20.25" hidden="1" thickBot="1">
      <c r="A38" s="307"/>
      <c r="B38" s="307"/>
      <c r="C38" s="583"/>
      <c r="D38" s="323"/>
      <c r="E38" s="323"/>
      <c r="F38" s="324"/>
      <c r="G38" s="325"/>
      <c r="H38" s="326"/>
      <c r="I38" s="323"/>
      <c r="J38" s="323"/>
      <c r="K38" s="323"/>
      <c r="L38" s="323"/>
      <c r="M38" s="323"/>
      <c r="N38" s="323"/>
      <c r="O38" s="323"/>
      <c r="P38" s="640"/>
      <c r="Q38" s="640"/>
    </row>
    <row r="39" spans="1:17" s="14" customFormat="1" ht="20.25" hidden="1" thickTop="1">
      <c r="A39" s="307" t="s">
        <v>1490</v>
      </c>
      <c r="B39" s="307"/>
      <c r="C39" s="582" t="s">
        <v>1491</v>
      </c>
      <c r="D39" s="317" t="s">
        <v>1492</v>
      </c>
      <c r="E39" s="317">
        <v>45196</v>
      </c>
      <c r="F39" s="318">
        <v>45197</v>
      </c>
      <c r="G39" s="319" t="s">
        <v>1434</v>
      </c>
      <c r="H39" s="320" t="s">
        <v>1493</v>
      </c>
      <c r="I39" s="317">
        <v>45196</v>
      </c>
      <c r="J39" s="321">
        <f>I39+22</f>
        <v>45218</v>
      </c>
      <c r="K39" s="321">
        <f>I39+25</f>
        <v>45221</v>
      </c>
      <c r="L39" s="321">
        <f>I39+28</f>
        <v>45224</v>
      </c>
      <c r="M39" s="321">
        <f>I39+32</f>
        <v>45228</v>
      </c>
      <c r="N39" s="321">
        <f>I39+34</f>
        <v>45230</v>
      </c>
      <c r="O39" s="321">
        <f>I39+39</f>
        <v>45235</v>
      </c>
      <c r="P39" s="640">
        <v>45193</v>
      </c>
      <c r="Q39" s="640">
        <v>45193</v>
      </c>
    </row>
    <row r="40" spans="1:17" ht="13.5" hidden="1" thickBot="1"/>
    <row r="41" spans="1:17" s="14" customFormat="1" ht="20.25" hidden="1" thickTop="1">
      <c r="A41" s="307"/>
      <c r="B41" s="307"/>
      <c r="C41" s="582" t="s">
        <v>1494</v>
      </c>
      <c r="D41" s="317" t="s">
        <v>1495</v>
      </c>
      <c r="E41" s="317">
        <v>45200</v>
      </c>
      <c r="F41" s="318">
        <v>45200</v>
      </c>
      <c r="G41" s="319" t="s">
        <v>1441</v>
      </c>
      <c r="H41" s="320" t="s">
        <v>1496</v>
      </c>
      <c r="I41" s="317">
        <v>45203</v>
      </c>
      <c r="J41" s="321">
        <f>I41+22</f>
        <v>45225</v>
      </c>
      <c r="K41" s="321">
        <f>I41+25</f>
        <v>45228</v>
      </c>
      <c r="L41" s="321">
        <f>I41+28</f>
        <v>45231</v>
      </c>
      <c r="M41" s="321">
        <f>I41+32</f>
        <v>45235</v>
      </c>
      <c r="N41" s="321">
        <f>I41+34</f>
        <v>45237</v>
      </c>
      <c r="O41" s="321">
        <f>I41+39</f>
        <v>45242</v>
      </c>
      <c r="P41" s="640">
        <v>45200</v>
      </c>
      <c r="Q41" s="640">
        <v>45200</v>
      </c>
    </row>
    <row r="42" spans="1:17" s="14" customFormat="1" ht="20.25" hidden="1" thickBot="1">
      <c r="A42" s="307"/>
      <c r="B42" s="307"/>
      <c r="C42" s="583"/>
      <c r="D42" s="323"/>
      <c r="E42" s="323"/>
      <c r="F42" s="324"/>
      <c r="G42" s="325"/>
      <c r="H42" s="326"/>
      <c r="I42" s="323"/>
      <c r="J42" s="323"/>
      <c r="K42" s="323"/>
      <c r="L42" s="323"/>
      <c r="M42" s="323"/>
      <c r="N42" s="323"/>
      <c r="O42" s="323"/>
      <c r="P42" s="640"/>
      <c r="Q42" s="640"/>
    </row>
    <row r="43" spans="1:17" s="14" customFormat="1" ht="20.25" hidden="1" thickTop="1">
      <c r="A43" s="307"/>
      <c r="B43" s="307"/>
      <c r="C43" s="582" t="s">
        <v>1452</v>
      </c>
      <c r="D43" s="317" t="s">
        <v>1497</v>
      </c>
      <c r="E43" s="317">
        <v>45206</v>
      </c>
      <c r="F43" s="318">
        <v>45207</v>
      </c>
      <c r="G43" s="319" t="s">
        <v>1445</v>
      </c>
      <c r="H43" s="320" t="s">
        <v>1498</v>
      </c>
      <c r="I43" s="317">
        <v>45210</v>
      </c>
      <c r="J43" s="321">
        <f>I43+22</f>
        <v>45232</v>
      </c>
      <c r="K43" s="321">
        <f>I43+25</f>
        <v>45235</v>
      </c>
      <c r="L43" s="321">
        <f>I43+28</f>
        <v>45238</v>
      </c>
      <c r="M43" s="321">
        <f>I43+32</f>
        <v>45242</v>
      </c>
      <c r="N43" s="321">
        <f>I43+34</f>
        <v>45244</v>
      </c>
      <c r="O43" s="321">
        <f>I43+39</f>
        <v>45249</v>
      </c>
      <c r="P43" s="640">
        <v>45207</v>
      </c>
      <c r="Q43" s="640">
        <v>45207</v>
      </c>
    </row>
    <row r="44" spans="1:17" s="14" customFormat="1" ht="20.25" hidden="1" thickBot="1">
      <c r="A44" s="307"/>
      <c r="B44" s="307"/>
      <c r="C44" s="583"/>
      <c r="D44" s="323"/>
      <c r="E44" s="323"/>
      <c r="F44" s="324"/>
      <c r="G44" s="325"/>
      <c r="H44" s="326"/>
      <c r="I44" s="323"/>
      <c r="J44" s="323"/>
      <c r="K44" s="323"/>
      <c r="L44" s="323"/>
      <c r="M44" s="323"/>
      <c r="N44" s="323"/>
      <c r="O44" s="323"/>
      <c r="P44" s="640"/>
      <c r="Q44" s="640"/>
    </row>
    <row r="45" spans="1:17" s="14" customFormat="1" ht="20.25" hidden="1" thickTop="1">
      <c r="A45" s="307" t="s">
        <v>1499</v>
      </c>
      <c r="B45" s="307"/>
      <c r="C45" s="582" t="s">
        <v>1500</v>
      </c>
      <c r="D45" s="317" t="s">
        <v>1501</v>
      </c>
      <c r="E45" s="317">
        <v>45215</v>
      </c>
      <c r="F45" s="318">
        <v>45217</v>
      </c>
      <c r="G45" s="319" t="s">
        <v>1449</v>
      </c>
      <c r="H45" s="320" t="s">
        <v>1502</v>
      </c>
      <c r="I45" s="317">
        <v>45217</v>
      </c>
      <c r="J45" s="321">
        <f>I45+22</f>
        <v>45239</v>
      </c>
      <c r="K45" s="321">
        <f>I45+25</f>
        <v>45242</v>
      </c>
      <c r="L45" s="321">
        <f>I45+28</f>
        <v>45245</v>
      </c>
      <c r="M45" s="321">
        <f>I45+32</f>
        <v>45249</v>
      </c>
      <c r="N45" s="321">
        <f>I45+34</f>
        <v>45251</v>
      </c>
      <c r="O45" s="321">
        <f>I45+39</f>
        <v>45256</v>
      </c>
      <c r="P45" s="640">
        <v>45214</v>
      </c>
      <c r="Q45" s="640">
        <v>45215</v>
      </c>
    </row>
    <row r="46" spans="1:17" s="14" customFormat="1" ht="20.25" hidden="1" thickBot="1">
      <c r="A46" s="307"/>
      <c r="B46" s="307"/>
      <c r="C46" s="583"/>
      <c r="D46" s="323"/>
      <c r="E46" s="323"/>
      <c r="F46" s="324"/>
      <c r="G46" s="325"/>
      <c r="H46" s="326"/>
      <c r="I46" s="323"/>
      <c r="J46" s="323"/>
      <c r="K46" s="323"/>
      <c r="L46" s="323"/>
      <c r="M46" s="323"/>
      <c r="N46" s="323"/>
      <c r="O46" s="323"/>
      <c r="P46" s="640"/>
      <c r="Q46" s="640"/>
    </row>
    <row r="47" spans="1:17" s="14" customFormat="1" ht="20.25" hidden="1" thickTop="1">
      <c r="A47" s="307" t="s">
        <v>1503</v>
      </c>
      <c r="B47" s="307"/>
      <c r="C47" s="582" t="s">
        <v>1504</v>
      </c>
      <c r="D47" s="317" t="s">
        <v>1505</v>
      </c>
      <c r="E47" s="317">
        <v>45221</v>
      </c>
      <c r="F47" s="318">
        <v>45222</v>
      </c>
      <c r="G47" s="319" t="s">
        <v>1454</v>
      </c>
      <c r="H47" s="320" t="s">
        <v>1506</v>
      </c>
      <c r="I47" s="317">
        <v>45224</v>
      </c>
      <c r="J47" s="321">
        <f>I47+22</f>
        <v>45246</v>
      </c>
      <c r="K47" s="321">
        <f>I47+25</f>
        <v>45249</v>
      </c>
      <c r="L47" s="321">
        <f>I47+28</f>
        <v>45252</v>
      </c>
      <c r="M47" s="321">
        <f>I47+32</f>
        <v>45256</v>
      </c>
      <c r="N47" s="321">
        <f>I47+34</f>
        <v>45258</v>
      </c>
      <c r="O47" s="321">
        <f>I47+39</f>
        <v>45263</v>
      </c>
      <c r="P47" s="640">
        <v>45221</v>
      </c>
      <c r="Q47" s="640">
        <v>45222</v>
      </c>
    </row>
    <row r="48" spans="1:17" s="14" customFormat="1" ht="20.25" hidden="1" thickBot="1">
      <c r="A48" s="307"/>
      <c r="B48" s="307"/>
      <c r="C48" s="583"/>
      <c r="D48" s="323"/>
      <c r="E48" s="323"/>
      <c r="F48" s="324"/>
      <c r="G48" s="325"/>
      <c r="H48" s="326"/>
      <c r="I48" s="323"/>
      <c r="J48" s="323"/>
      <c r="K48" s="323"/>
      <c r="L48" s="323"/>
      <c r="M48" s="323"/>
      <c r="N48" s="323"/>
      <c r="O48" s="323"/>
      <c r="P48" s="640"/>
      <c r="Q48" s="640"/>
    </row>
    <row r="49" spans="1:17" s="14" customFormat="1" ht="20.25" hidden="1" thickTop="1">
      <c r="A49" s="307" t="s">
        <v>1443</v>
      </c>
      <c r="B49" s="307"/>
      <c r="C49" s="582" t="s">
        <v>1507</v>
      </c>
      <c r="D49" s="317" t="s">
        <v>1508</v>
      </c>
      <c r="E49" s="317">
        <v>45228</v>
      </c>
      <c r="F49" s="318">
        <v>45228</v>
      </c>
      <c r="G49" s="319" t="s">
        <v>1457</v>
      </c>
      <c r="H49" s="320" t="s">
        <v>1509</v>
      </c>
      <c r="I49" s="317">
        <v>45231</v>
      </c>
      <c r="J49" s="321">
        <f>I49+22</f>
        <v>45253</v>
      </c>
      <c r="K49" s="321">
        <f>I49+25</f>
        <v>45256</v>
      </c>
      <c r="L49" s="321">
        <f>I49+28</f>
        <v>45259</v>
      </c>
      <c r="M49" s="321">
        <f>I49+32</f>
        <v>45263</v>
      </c>
      <c r="N49" s="321">
        <f>I49+34</f>
        <v>45265</v>
      </c>
      <c r="O49" s="321">
        <f>I49+39</f>
        <v>45270</v>
      </c>
      <c r="P49" s="640">
        <v>45228</v>
      </c>
      <c r="Q49" s="640">
        <v>45228</v>
      </c>
    </row>
    <row r="50" spans="1:17" s="14" customFormat="1" ht="20.25" hidden="1" thickBot="1">
      <c r="A50" s="307"/>
      <c r="B50" s="307"/>
      <c r="C50" s="583"/>
      <c r="D50" s="323"/>
      <c r="E50" s="323"/>
      <c r="F50" s="324"/>
      <c r="G50" s="325"/>
      <c r="H50" s="326"/>
      <c r="I50" s="323"/>
      <c r="J50" s="323"/>
      <c r="K50" s="323"/>
      <c r="L50" s="323"/>
      <c r="M50" s="323"/>
      <c r="N50" s="323"/>
      <c r="O50" s="323"/>
      <c r="P50" s="640"/>
      <c r="Q50" s="640"/>
    </row>
    <row r="51" spans="1:17" s="14" customFormat="1" ht="20.25" hidden="1" thickTop="1">
      <c r="A51" s="307"/>
      <c r="B51" s="307"/>
      <c r="C51" s="582" t="s">
        <v>1494</v>
      </c>
      <c r="D51" s="317" t="s">
        <v>1510</v>
      </c>
      <c r="E51" s="317">
        <v>45234</v>
      </c>
      <c r="F51" s="318">
        <v>45237</v>
      </c>
      <c r="G51" s="868" t="s">
        <v>1459</v>
      </c>
      <c r="H51" s="320" t="s">
        <v>1511</v>
      </c>
      <c r="I51" s="317">
        <v>45238</v>
      </c>
      <c r="J51" s="321">
        <f>I51+22</f>
        <v>45260</v>
      </c>
      <c r="K51" s="321">
        <f>I51+25</f>
        <v>45263</v>
      </c>
      <c r="L51" s="321">
        <f>I51+28</f>
        <v>45266</v>
      </c>
      <c r="M51" s="321">
        <f>I51+32</f>
        <v>45270</v>
      </c>
      <c r="N51" s="321">
        <f>I51+34</f>
        <v>45272</v>
      </c>
      <c r="O51" s="321">
        <f>I51+39</f>
        <v>45277</v>
      </c>
      <c r="P51" s="640">
        <v>45235</v>
      </c>
      <c r="Q51" s="640">
        <v>45235</v>
      </c>
    </row>
    <row r="52" spans="1:17" s="14" customFormat="1" ht="20.25" hidden="1" thickBot="1">
      <c r="A52" s="307"/>
      <c r="B52" s="307"/>
      <c r="C52" s="583"/>
      <c r="D52" s="323"/>
      <c r="E52" s="323"/>
      <c r="F52" s="324"/>
      <c r="G52" s="325"/>
      <c r="H52" s="326"/>
      <c r="I52" s="323"/>
      <c r="J52" s="323"/>
      <c r="K52" s="323"/>
      <c r="L52" s="323"/>
      <c r="M52" s="323"/>
      <c r="N52" s="323"/>
      <c r="O52" s="323"/>
      <c r="P52" s="640"/>
      <c r="Q52" s="640"/>
    </row>
    <row r="53" spans="1:17" s="14" customFormat="1" ht="20.25" hidden="1" thickTop="1">
      <c r="A53" s="307"/>
      <c r="B53" s="307"/>
      <c r="C53" s="582"/>
      <c r="D53" s="317"/>
      <c r="E53" s="317"/>
      <c r="F53" s="318"/>
      <c r="G53" s="868" t="s">
        <v>1464</v>
      </c>
      <c r="H53" s="320" t="s">
        <v>1512</v>
      </c>
      <c r="I53" s="317">
        <v>45245</v>
      </c>
      <c r="J53" s="321">
        <f>I53+22</f>
        <v>45267</v>
      </c>
      <c r="K53" s="321">
        <f>I53+25</f>
        <v>45270</v>
      </c>
      <c r="L53" s="321">
        <f>I53+28</f>
        <v>45273</v>
      </c>
      <c r="M53" s="321">
        <f>I53+32</f>
        <v>45277</v>
      </c>
      <c r="N53" s="321">
        <f>I53+34</f>
        <v>45279</v>
      </c>
      <c r="O53" s="321">
        <f>I53+39</f>
        <v>45284</v>
      </c>
      <c r="P53" s="640"/>
      <c r="Q53" s="640"/>
    </row>
    <row r="54" spans="1:17" s="14" customFormat="1" ht="20.25" hidden="1" thickBot="1">
      <c r="A54" s="307"/>
      <c r="B54" s="307"/>
      <c r="C54" s="583"/>
      <c r="D54" s="323"/>
      <c r="E54" s="323"/>
      <c r="F54" s="324"/>
      <c r="G54" s="325"/>
      <c r="H54" s="326"/>
      <c r="I54" s="323"/>
      <c r="J54" s="323"/>
      <c r="K54" s="323"/>
      <c r="L54" s="323"/>
      <c r="M54" s="323"/>
      <c r="N54" s="323"/>
      <c r="O54" s="323"/>
      <c r="P54" s="640"/>
      <c r="Q54" s="640"/>
    </row>
    <row r="55" spans="1:17" s="14" customFormat="1" ht="20.25" hidden="1" thickTop="1">
      <c r="A55" s="307" t="s">
        <v>1452</v>
      </c>
      <c r="B55" s="307"/>
      <c r="C55" s="582" t="s">
        <v>1513</v>
      </c>
      <c r="D55" s="317" t="s">
        <v>1514</v>
      </c>
      <c r="E55" s="317">
        <v>45244</v>
      </c>
      <c r="F55" s="318">
        <v>45246</v>
      </c>
      <c r="G55" s="868" t="s">
        <v>1467</v>
      </c>
      <c r="H55" s="320" t="s">
        <v>1515</v>
      </c>
      <c r="I55" s="317">
        <v>45252</v>
      </c>
      <c r="J55" s="321">
        <f>I55+22</f>
        <v>45274</v>
      </c>
      <c r="K55" s="321">
        <f>I55+25</f>
        <v>45277</v>
      </c>
      <c r="L55" s="321">
        <f>I55+28</f>
        <v>45280</v>
      </c>
      <c r="M55" s="321">
        <f>I55+32</f>
        <v>45284</v>
      </c>
      <c r="N55" s="321">
        <f>I55+34</f>
        <v>45286</v>
      </c>
      <c r="O55" s="321">
        <f>I55+39</f>
        <v>45291</v>
      </c>
      <c r="P55" s="640">
        <v>45242</v>
      </c>
      <c r="Q55" s="640">
        <v>45243</v>
      </c>
    </row>
    <row r="56" spans="1:17" ht="13.5" hidden="1" thickBot="1"/>
    <row r="57" spans="1:17" s="14" customFormat="1" ht="21" hidden="1" thickTop="1" thickBot="1">
      <c r="A57" s="307" t="s">
        <v>1432</v>
      </c>
      <c r="B57" s="307"/>
      <c r="C57" s="583" t="s">
        <v>1516</v>
      </c>
      <c r="D57" s="323" t="s">
        <v>1517</v>
      </c>
      <c r="E57" s="323">
        <v>45253</v>
      </c>
      <c r="F57" s="324">
        <v>45253</v>
      </c>
      <c r="G57" s="868" t="s">
        <v>1472</v>
      </c>
      <c r="H57" s="320" t="s">
        <v>1518</v>
      </c>
      <c r="I57" s="317">
        <v>45259</v>
      </c>
      <c r="J57" s="321">
        <f>I57+22</f>
        <v>45281</v>
      </c>
      <c r="K57" s="321">
        <f>I57+25</f>
        <v>45284</v>
      </c>
      <c r="L57" s="321">
        <f>I57+28</f>
        <v>45287</v>
      </c>
      <c r="M57" s="321">
        <f>I57+32</f>
        <v>45291</v>
      </c>
      <c r="N57" s="321">
        <f>I57+34</f>
        <v>45293</v>
      </c>
      <c r="O57" s="321">
        <f>I57+39</f>
        <v>45298</v>
      </c>
      <c r="P57" s="640">
        <v>45249</v>
      </c>
      <c r="Q57" s="640">
        <v>45249</v>
      </c>
    </row>
    <row r="58" spans="1:17" s="14" customFormat="1" ht="21" hidden="1" thickTop="1" thickBot="1">
      <c r="A58" s="307" t="s">
        <v>1519</v>
      </c>
      <c r="B58" s="307"/>
      <c r="C58" s="857" t="s">
        <v>1500</v>
      </c>
      <c r="D58" s="317" t="s">
        <v>1520</v>
      </c>
      <c r="E58" s="317">
        <v>45257</v>
      </c>
      <c r="F58" s="318">
        <v>45258</v>
      </c>
      <c r="G58" s="325"/>
      <c r="H58" s="326"/>
      <c r="I58" s="323"/>
      <c r="J58" s="323"/>
      <c r="K58" s="323"/>
      <c r="L58" s="323"/>
      <c r="M58" s="323"/>
      <c r="N58" s="323"/>
      <c r="O58" s="323"/>
      <c r="P58" s="640">
        <v>45256</v>
      </c>
      <c r="Q58" s="640">
        <v>45257</v>
      </c>
    </row>
    <row r="59" spans="1:17" s="14" customFormat="1" ht="20.25" hidden="1" thickTop="1">
      <c r="A59" s="307" t="s">
        <v>1521</v>
      </c>
      <c r="B59" s="307"/>
      <c r="C59" s="868" t="s">
        <v>1432</v>
      </c>
      <c r="D59" s="317" t="s">
        <v>1522</v>
      </c>
      <c r="E59" s="317">
        <v>45267</v>
      </c>
      <c r="F59" s="318">
        <v>45268</v>
      </c>
      <c r="G59" s="868" t="s">
        <v>1477</v>
      </c>
      <c r="H59" s="320" t="s">
        <v>1523</v>
      </c>
      <c r="I59" s="317">
        <v>45266</v>
      </c>
      <c r="J59" s="321">
        <f>I59+22</f>
        <v>45288</v>
      </c>
      <c r="K59" s="321">
        <f>I59+25</f>
        <v>45291</v>
      </c>
      <c r="L59" s="321">
        <f>I59+28</f>
        <v>45294</v>
      </c>
      <c r="M59" s="321">
        <f>I59+32</f>
        <v>45298</v>
      </c>
      <c r="N59" s="321">
        <f>I59+34</f>
        <v>45300</v>
      </c>
      <c r="O59" s="321">
        <f>I59+39</f>
        <v>45305</v>
      </c>
      <c r="P59" s="640">
        <v>45263</v>
      </c>
      <c r="Q59" s="640">
        <v>45263</v>
      </c>
    </row>
    <row r="60" spans="1:17" s="14" customFormat="1" ht="20.25" hidden="1" thickBot="1">
      <c r="A60" s="307"/>
      <c r="B60" s="307"/>
      <c r="C60" s="583"/>
      <c r="D60" s="323"/>
      <c r="E60" s="323"/>
      <c r="F60" s="324"/>
      <c r="G60" s="325"/>
      <c r="H60" s="326"/>
      <c r="I60" s="323"/>
      <c r="J60" s="323"/>
      <c r="K60" s="323"/>
      <c r="L60" s="323"/>
      <c r="M60" s="323"/>
      <c r="N60" s="323"/>
      <c r="O60" s="323"/>
      <c r="P60" s="640"/>
      <c r="Q60" s="640"/>
    </row>
    <row r="61" spans="1:17" s="14" customFormat="1" ht="20.25" hidden="1" thickTop="1">
      <c r="A61" s="307"/>
      <c r="B61" s="307"/>
      <c r="C61" s="582"/>
      <c r="D61" s="317"/>
      <c r="E61" s="317"/>
      <c r="F61" s="318"/>
      <c r="G61" s="868" t="s">
        <v>1481</v>
      </c>
      <c r="H61" s="320" t="s">
        <v>1524</v>
      </c>
      <c r="I61" s="317">
        <v>45273</v>
      </c>
      <c r="J61" s="321">
        <f>I61+22</f>
        <v>45295</v>
      </c>
      <c r="K61" s="321">
        <f>I61+25</f>
        <v>45298</v>
      </c>
      <c r="L61" s="321">
        <f>I61+28</f>
        <v>45301</v>
      </c>
      <c r="M61" s="321">
        <f>I61+32</f>
        <v>45305</v>
      </c>
      <c r="N61" s="321">
        <f>I61+34</f>
        <v>45307</v>
      </c>
      <c r="O61" s="321">
        <f>I61+39</f>
        <v>45312</v>
      </c>
      <c r="P61" s="640">
        <v>45274</v>
      </c>
      <c r="Q61" s="643">
        <v>45274</v>
      </c>
    </row>
    <row r="62" spans="1:17" s="14" customFormat="1" ht="20.25" hidden="1" thickBot="1">
      <c r="A62" s="307"/>
      <c r="B62" s="307"/>
      <c r="C62" s="583"/>
      <c r="D62" s="323"/>
      <c r="E62" s="323"/>
      <c r="F62" s="324"/>
      <c r="G62" s="325"/>
      <c r="H62" s="326"/>
      <c r="I62" s="323"/>
      <c r="J62" s="323"/>
      <c r="K62" s="323"/>
      <c r="L62" s="323"/>
      <c r="M62" s="323"/>
      <c r="N62" s="323"/>
      <c r="O62" s="323"/>
      <c r="P62" s="640"/>
      <c r="Q62" s="640"/>
    </row>
    <row r="63" spans="1:17" s="14" customFormat="1" ht="21" hidden="1" thickTop="1" thickBot="1">
      <c r="A63" s="307" t="s">
        <v>1525</v>
      </c>
      <c r="B63" s="307"/>
      <c r="C63" s="582" t="s">
        <v>1526</v>
      </c>
      <c r="D63" s="317" t="s">
        <v>1527</v>
      </c>
      <c r="E63" s="317">
        <v>45277</v>
      </c>
      <c r="F63" s="318">
        <v>45279</v>
      </c>
      <c r="G63" s="868" t="s">
        <v>1426</v>
      </c>
      <c r="H63" s="320" t="s">
        <v>1528</v>
      </c>
      <c r="I63" s="317">
        <v>45280</v>
      </c>
      <c r="J63" s="321">
        <f>I63+22</f>
        <v>45302</v>
      </c>
      <c r="K63" s="321">
        <f>I63+25</f>
        <v>45305</v>
      </c>
      <c r="L63" s="321">
        <f>I63+28</f>
        <v>45308</v>
      </c>
      <c r="M63" s="321">
        <f>I63+32</f>
        <v>45312</v>
      </c>
      <c r="N63" s="321">
        <f>I63+34</f>
        <v>45314</v>
      </c>
      <c r="O63" s="321">
        <f>I63+39</f>
        <v>45319</v>
      </c>
      <c r="P63" s="640">
        <v>45277</v>
      </c>
      <c r="Q63" s="640">
        <v>45277</v>
      </c>
    </row>
    <row r="64" spans="1:17" s="14" customFormat="1" ht="21" hidden="1" thickTop="1" thickBot="1">
      <c r="A64" s="307" t="s">
        <v>1452</v>
      </c>
      <c r="B64" s="307"/>
      <c r="C64" s="857" t="s">
        <v>1529</v>
      </c>
      <c r="D64" s="317" t="s">
        <v>1530</v>
      </c>
      <c r="E64" s="317">
        <v>45280</v>
      </c>
      <c r="F64" s="318">
        <v>45281</v>
      </c>
      <c r="G64" s="325"/>
      <c r="H64" s="326"/>
      <c r="I64" s="323"/>
      <c r="J64" s="323"/>
      <c r="K64" s="323"/>
      <c r="L64" s="323"/>
      <c r="M64" s="323"/>
      <c r="N64" s="323"/>
      <c r="O64" s="323"/>
      <c r="P64" s="640"/>
      <c r="Q64" s="640"/>
    </row>
    <row r="65" spans="1:17" s="14" customFormat="1" ht="20.25" hidden="1" thickTop="1">
      <c r="A65" s="307"/>
      <c r="B65" s="307"/>
      <c r="C65" s="868" t="s">
        <v>1516</v>
      </c>
      <c r="D65" s="317" t="s">
        <v>1531</v>
      </c>
      <c r="E65" s="317">
        <v>45286</v>
      </c>
      <c r="F65" s="318">
        <v>45287</v>
      </c>
      <c r="G65" s="868" t="s">
        <v>1532</v>
      </c>
      <c r="H65" s="320" t="s">
        <v>1533</v>
      </c>
      <c r="I65" s="317">
        <v>45287</v>
      </c>
      <c r="J65" s="321">
        <f>I65+22</f>
        <v>45309</v>
      </c>
      <c r="K65" s="321">
        <f>I65+25</f>
        <v>45312</v>
      </c>
      <c r="L65" s="321">
        <f>I65+28</f>
        <v>45315</v>
      </c>
      <c r="M65" s="321">
        <f>I65+32</f>
        <v>45319</v>
      </c>
      <c r="N65" s="321">
        <f>I65+34</f>
        <v>45321</v>
      </c>
      <c r="O65" s="321">
        <f>I65+39</f>
        <v>45326</v>
      </c>
      <c r="P65" s="640">
        <v>45284</v>
      </c>
      <c r="Q65" s="640">
        <v>45284</v>
      </c>
    </row>
    <row r="66" spans="1:17" s="14" customFormat="1" ht="20.25" hidden="1" thickBot="1">
      <c r="A66" s="307"/>
      <c r="B66" s="307"/>
      <c r="C66" s="583"/>
      <c r="D66" s="323"/>
      <c r="E66" s="323"/>
      <c r="F66" s="324"/>
      <c r="G66" s="325"/>
      <c r="H66" s="326"/>
      <c r="I66" s="323"/>
      <c r="J66" s="323"/>
      <c r="K66" s="323"/>
      <c r="L66" s="323"/>
      <c r="M66" s="323"/>
      <c r="N66" s="323"/>
      <c r="O66" s="323"/>
      <c r="P66" s="640"/>
      <c r="Q66" s="640"/>
    </row>
    <row r="67" spans="1:17" s="14" customFormat="1" ht="20.25" hidden="1" thickTop="1">
      <c r="A67" s="307"/>
      <c r="B67" s="307"/>
      <c r="C67" s="857"/>
      <c r="D67" s="317"/>
      <c r="E67" s="317"/>
      <c r="F67" s="318"/>
      <c r="G67" s="868" t="s">
        <v>1434</v>
      </c>
      <c r="H67" s="320" t="s">
        <v>1534</v>
      </c>
      <c r="I67" s="317">
        <v>45294</v>
      </c>
      <c r="J67" s="321">
        <f>I67+22</f>
        <v>45316</v>
      </c>
      <c r="K67" s="321">
        <f>I67+25</f>
        <v>45319</v>
      </c>
      <c r="L67" s="321">
        <f>I67+28</f>
        <v>45322</v>
      </c>
      <c r="M67" s="321">
        <f>I67+32</f>
        <v>45326</v>
      </c>
      <c r="N67" s="321">
        <f>I67+34</f>
        <v>45328</v>
      </c>
      <c r="O67" s="321">
        <f>I67+39</f>
        <v>45333</v>
      </c>
      <c r="P67" s="640"/>
      <c r="Q67" s="640"/>
    </row>
    <row r="68" spans="1:17" s="14" customFormat="1" ht="20.25" hidden="1" thickBot="1">
      <c r="A68" s="307"/>
      <c r="B68" s="307"/>
      <c r="C68" s="583"/>
      <c r="D68" s="323"/>
      <c r="E68" s="323"/>
      <c r="F68" s="324"/>
      <c r="G68" s="325"/>
      <c r="H68" s="326"/>
      <c r="I68" s="323"/>
      <c r="J68" s="323"/>
      <c r="K68" s="323"/>
      <c r="L68" s="323"/>
      <c r="M68" s="323"/>
      <c r="N68" s="323"/>
      <c r="O68" s="323"/>
      <c r="P68" s="640"/>
      <c r="Q68" s="640"/>
    </row>
    <row r="69" spans="1:17" s="14" customFormat="1" ht="21" hidden="1" thickTop="1" thickBot="1">
      <c r="A69" s="307" t="s">
        <v>1535</v>
      </c>
      <c r="B69" s="307"/>
      <c r="C69" s="868" t="s">
        <v>1513</v>
      </c>
      <c r="D69" s="317" t="s">
        <v>1536</v>
      </c>
      <c r="E69" s="317">
        <v>44928</v>
      </c>
      <c r="F69" s="318">
        <v>44929</v>
      </c>
      <c r="G69" s="868" t="s">
        <v>1441</v>
      </c>
      <c r="H69" s="320" t="s">
        <v>1537</v>
      </c>
      <c r="I69" s="317">
        <v>45301</v>
      </c>
      <c r="J69" s="321">
        <f t="shared" ref="J69" si="24">I69+22</f>
        <v>45323</v>
      </c>
      <c r="K69" s="321">
        <f t="shared" ref="K69" si="25">I69+25</f>
        <v>45326</v>
      </c>
      <c r="L69" s="321">
        <f t="shared" ref="L69" si="26">I69+28</f>
        <v>45329</v>
      </c>
      <c r="M69" s="321">
        <f t="shared" ref="M69" si="27">I69+32</f>
        <v>45333</v>
      </c>
      <c r="N69" s="321">
        <f t="shared" ref="N69" si="28">I69+34</f>
        <v>45335</v>
      </c>
      <c r="O69" s="321">
        <f t="shared" ref="O69" si="29">I69+39</f>
        <v>45340</v>
      </c>
      <c r="P69" s="640">
        <v>45284</v>
      </c>
      <c r="Q69" s="640">
        <v>45285</v>
      </c>
    </row>
    <row r="70" spans="1:17" s="14" customFormat="1" ht="21" hidden="1" thickTop="1" thickBot="1">
      <c r="A70" s="307"/>
      <c r="B70" s="307"/>
      <c r="C70" s="583"/>
      <c r="D70" s="317"/>
      <c r="E70" s="317"/>
      <c r="F70" s="318"/>
      <c r="G70" s="325"/>
      <c r="H70" s="326"/>
      <c r="I70" s="323"/>
      <c r="J70" s="323"/>
      <c r="K70" s="323"/>
      <c r="L70" s="323"/>
      <c r="M70" s="323"/>
      <c r="N70" s="323"/>
      <c r="O70" s="323"/>
      <c r="P70" s="640"/>
      <c r="Q70" s="640"/>
    </row>
    <row r="71" spans="1:17" s="14" customFormat="1" ht="20.25" hidden="1" thickTop="1">
      <c r="A71" s="307" t="s">
        <v>1432</v>
      </c>
      <c r="B71" s="307"/>
      <c r="C71" s="868" t="s">
        <v>1500</v>
      </c>
      <c r="D71" s="317" t="s">
        <v>1538</v>
      </c>
      <c r="E71" s="317">
        <v>45300</v>
      </c>
      <c r="F71" s="318">
        <v>45302</v>
      </c>
      <c r="G71" s="868" t="s">
        <v>1445</v>
      </c>
      <c r="H71" s="320" t="s">
        <v>1539</v>
      </c>
      <c r="I71" s="317">
        <v>45308</v>
      </c>
      <c r="J71" s="321">
        <f t="shared" ref="J71" si="30">I71+22</f>
        <v>45330</v>
      </c>
      <c r="K71" s="321">
        <f t="shared" ref="K71" si="31">I71+25</f>
        <v>45333</v>
      </c>
      <c r="L71" s="321">
        <f t="shared" ref="L71" si="32">I71+28</f>
        <v>45336</v>
      </c>
      <c r="M71" s="321">
        <f t="shared" ref="M71" si="33">I71+32</f>
        <v>45340</v>
      </c>
      <c r="N71" s="321">
        <f t="shared" ref="N71" si="34">I71+34</f>
        <v>45342</v>
      </c>
      <c r="O71" s="321">
        <f t="shared" ref="O71" si="35">I71+39</f>
        <v>45347</v>
      </c>
      <c r="P71" s="640">
        <v>44933</v>
      </c>
      <c r="Q71" s="640">
        <v>44934</v>
      </c>
    </row>
    <row r="72" spans="1:17" ht="13.5" hidden="1" thickBot="1"/>
    <row r="73" spans="1:17" s="14" customFormat="1" ht="20.25" hidden="1" thickTop="1">
      <c r="A73" s="307" t="s">
        <v>1540</v>
      </c>
      <c r="B73" s="307"/>
      <c r="C73" s="868" t="s">
        <v>1541</v>
      </c>
      <c r="D73" s="317" t="s">
        <v>1542</v>
      </c>
      <c r="E73" s="317">
        <v>45311</v>
      </c>
      <c r="F73" s="318">
        <v>45313</v>
      </c>
      <c r="G73" s="868" t="s">
        <v>1449</v>
      </c>
      <c r="H73" s="320" t="s">
        <v>1543</v>
      </c>
      <c r="I73" s="317">
        <v>45315</v>
      </c>
      <c r="J73" s="321">
        <f t="shared" ref="J73" si="36">I73+22</f>
        <v>45337</v>
      </c>
      <c r="K73" s="321">
        <f t="shared" ref="K73" si="37">I73+25</f>
        <v>45340</v>
      </c>
      <c r="L73" s="321">
        <f t="shared" ref="L73" si="38">I73+28</f>
        <v>45343</v>
      </c>
      <c r="M73" s="321">
        <f t="shared" ref="M73" si="39">I73+32</f>
        <v>45347</v>
      </c>
      <c r="N73" s="321">
        <f t="shared" ref="N73" si="40">I73+34</f>
        <v>45349</v>
      </c>
      <c r="O73" s="321">
        <f t="shared" ref="O73" si="41">I73+39</f>
        <v>45354</v>
      </c>
      <c r="P73" s="640">
        <v>45305</v>
      </c>
      <c r="Q73" s="640">
        <v>45306</v>
      </c>
    </row>
    <row r="74" spans="1:17" s="14" customFormat="1" ht="20.25" hidden="1" thickBot="1">
      <c r="A74" s="307"/>
      <c r="B74" s="307"/>
      <c r="C74" s="583"/>
      <c r="D74" s="323"/>
      <c r="E74" s="323"/>
      <c r="F74" s="324"/>
      <c r="G74" s="325"/>
      <c r="H74" s="326"/>
      <c r="I74" s="323"/>
      <c r="J74" s="323"/>
      <c r="K74" s="323"/>
      <c r="L74" s="323"/>
      <c r="M74" s="323"/>
      <c r="N74" s="323"/>
      <c r="O74" s="323"/>
      <c r="P74" s="640"/>
      <c r="Q74" s="640"/>
    </row>
    <row r="75" spans="1:17" s="14" customFormat="1" ht="20.25" hidden="1" thickTop="1">
      <c r="A75" s="307"/>
      <c r="B75" s="307"/>
      <c r="C75" s="868" t="s">
        <v>1529</v>
      </c>
      <c r="D75" s="317" t="s">
        <v>1544</v>
      </c>
      <c r="E75" s="317">
        <v>45319</v>
      </c>
      <c r="F75" s="318">
        <v>45322</v>
      </c>
      <c r="G75" s="868" t="s">
        <v>1454</v>
      </c>
      <c r="H75" s="320" t="s">
        <v>1545</v>
      </c>
      <c r="I75" s="317">
        <v>45322</v>
      </c>
      <c r="J75" s="321">
        <f t="shared" ref="J75" si="42">I75+22</f>
        <v>45344</v>
      </c>
      <c r="K75" s="321">
        <f t="shared" ref="K75" si="43">I75+25</f>
        <v>45347</v>
      </c>
      <c r="L75" s="321">
        <f t="shared" ref="L75" si="44">I75+28</f>
        <v>45350</v>
      </c>
      <c r="M75" s="321">
        <f t="shared" ref="M75" si="45">I75+32</f>
        <v>45354</v>
      </c>
      <c r="N75" s="321">
        <f t="shared" ref="N75" si="46">I75+34</f>
        <v>45356</v>
      </c>
      <c r="O75" s="321">
        <f t="shared" ref="O75" si="47">I75+39</f>
        <v>45361</v>
      </c>
      <c r="P75" s="640">
        <v>44947</v>
      </c>
      <c r="Q75" s="640">
        <v>44947</v>
      </c>
    </row>
    <row r="76" spans="1:17" s="14" customFormat="1" ht="20.25" hidden="1" thickBot="1">
      <c r="A76" s="307"/>
      <c r="B76" s="307"/>
      <c r="C76" s="583"/>
      <c r="D76" s="323"/>
      <c r="E76" s="323"/>
      <c r="F76" s="324"/>
      <c r="G76" s="325"/>
      <c r="H76" s="326"/>
      <c r="I76" s="323"/>
      <c r="J76" s="323"/>
      <c r="K76" s="323"/>
      <c r="L76" s="323"/>
      <c r="M76" s="323"/>
      <c r="N76" s="323"/>
      <c r="O76" s="323"/>
      <c r="P76" s="640"/>
      <c r="Q76" s="640"/>
    </row>
    <row r="77" spans="1:17" s="14" customFormat="1" ht="20.25" hidden="1" thickTop="1">
      <c r="A77" s="307"/>
      <c r="B77" s="307"/>
      <c r="C77" s="868" t="s">
        <v>1516</v>
      </c>
      <c r="D77" s="317" t="s">
        <v>1546</v>
      </c>
      <c r="E77" s="317">
        <v>45323</v>
      </c>
      <c r="F77" s="318">
        <v>45325</v>
      </c>
      <c r="G77" s="868" t="s">
        <v>1430</v>
      </c>
      <c r="H77" s="320" t="s">
        <v>1547</v>
      </c>
      <c r="I77" s="317">
        <v>45329</v>
      </c>
      <c r="J77" s="321">
        <f t="shared" ref="J77" si="48">I77+22</f>
        <v>45351</v>
      </c>
      <c r="K77" s="321">
        <f t="shared" ref="K77" si="49">I77+25</f>
        <v>45354</v>
      </c>
      <c r="L77" s="321">
        <f t="shared" ref="L77" si="50">I77+28</f>
        <v>45357</v>
      </c>
      <c r="M77" s="321">
        <f t="shared" ref="M77" si="51">I77+32</f>
        <v>45361</v>
      </c>
      <c r="N77" s="321">
        <f t="shared" ref="N77" si="52">I77+34</f>
        <v>45363</v>
      </c>
      <c r="O77" s="321">
        <f t="shared" ref="O77" si="53">I77+39</f>
        <v>45368</v>
      </c>
      <c r="P77" s="640">
        <v>45319</v>
      </c>
      <c r="Q77" s="640">
        <v>45319</v>
      </c>
    </row>
    <row r="78" spans="1:17" s="14" customFormat="1" ht="20.25" hidden="1" thickBot="1">
      <c r="A78" s="307"/>
      <c r="B78" s="307"/>
      <c r="C78" s="583"/>
      <c r="D78" s="323"/>
      <c r="E78" s="323"/>
      <c r="F78" s="324"/>
      <c r="G78" s="325"/>
      <c r="H78" s="326"/>
      <c r="I78" s="323"/>
      <c r="J78" s="323"/>
      <c r="K78" s="323"/>
      <c r="L78" s="323"/>
      <c r="M78" s="323"/>
      <c r="N78" s="323"/>
      <c r="O78" s="323"/>
      <c r="P78" s="640"/>
      <c r="Q78" s="640"/>
    </row>
    <row r="79" spans="1:17" s="14" customFormat="1" ht="20.25" hidden="1" thickTop="1">
      <c r="A79" s="307"/>
      <c r="B79" s="307"/>
      <c r="C79" s="868" t="s">
        <v>1452</v>
      </c>
      <c r="D79" s="317" t="s">
        <v>1548</v>
      </c>
      <c r="E79" s="317">
        <v>45331</v>
      </c>
      <c r="F79" s="318">
        <v>45333</v>
      </c>
      <c r="G79" s="868" t="s">
        <v>1457</v>
      </c>
      <c r="H79" s="320" t="s">
        <v>1549</v>
      </c>
      <c r="I79" s="317">
        <v>45336</v>
      </c>
      <c r="J79" s="321">
        <f t="shared" ref="J79" si="54">I79+22</f>
        <v>45358</v>
      </c>
      <c r="K79" s="321">
        <f t="shared" ref="K79" si="55">I79+25</f>
        <v>45361</v>
      </c>
      <c r="L79" s="321">
        <f t="shared" ref="L79" si="56">I79+28</f>
        <v>45364</v>
      </c>
      <c r="M79" s="321">
        <f t="shared" ref="M79" si="57">I79+32</f>
        <v>45368</v>
      </c>
      <c r="N79" s="321">
        <f t="shared" ref="N79" si="58">I79+34</f>
        <v>45370</v>
      </c>
      <c r="O79" s="321">
        <f t="shared" ref="O79" si="59">I79+39</f>
        <v>45375</v>
      </c>
      <c r="P79" s="640">
        <v>45326</v>
      </c>
      <c r="Q79" s="640">
        <v>45326</v>
      </c>
    </row>
    <row r="80" spans="1:17" s="14" customFormat="1" ht="20.25" hidden="1" thickBot="1">
      <c r="A80" s="307"/>
      <c r="B80" s="307"/>
      <c r="C80" s="583"/>
      <c r="D80" s="323"/>
      <c r="E80" s="323"/>
      <c r="F80" s="324"/>
      <c r="G80" s="325"/>
      <c r="H80" s="326"/>
      <c r="I80" s="323"/>
      <c r="J80" s="323"/>
      <c r="K80" s="323"/>
      <c r="L80" s="323"/>
      <c r="M80" s="323"/>
      <c r="N80" s="323"/>
      <c r="O80" s="323"/>
      <c r="P80" s="640"/>
      <c r="Q80" s="640"/>
    </row>
    <row r="81" spans="1:18" s="14" customFormat="1" ht="20.25" hidden="1" thickTop="1">
      <c r="A81" s="307" t="s">
        <v>1432</v>
      </c>
      <c r="B81" s="307"/>
      <c r="C81" s="868" t="s">
        <v>1513</v>
      </c>
      <c r="D81" s="317" t="s">
        <v>1550</v>
      </c>
      <c r="E81" s="317">
        <v>45334</v>
      </c>
      <c r="F81" s="318">
        <v>45336</v>
      </c>
      <c r="G81" s="868" t="s">
        <v>1459</v>
      </c>
      <c r="H81" s="320" t="s">
        <v>1551</v>
      </c>
      <c r="I81" s="317">
        <v>45349</v>
      </c>
      <c r="J81" s="321">
        <f>I81+22</f>
        <v>45371</v>
      </c>
      <c r="K81" s="321">
        <f>I81+25</f>
        <v>45374</v>
      </c>
      <c r="L81" s="356"/>
      <c r="M81" s="321">
        <f t="shared" ref="M81" si="60">I81+32</f>
        <v>45381</v>
      </c>
      <c r="N81" s="321">
        <f t="shared" ref="N81" si="61">I81+34</f>
        <v>45383</v>
      </c>
      <c r="O81" s="321">
        <f t="shared" ref="O81" si="62">I81+39</f>
        <v>45388</v>
      </c>
      <c r="P81" s="640">
        <v>45333</v>
      </c>
      <c r="Q81" s="640">
        <v>45334</v>
      </c>
      <c r="R81" s="39" t="s">
        <v>1552</v>
      </c>
    </row>
    <row r="82" spans="1:18" s="14" customFormat="1" ht="20.25" hidden="1" thickBot="1">
      <c r="A82" s="307"/>
      <c r="B82" s="307"/>
      <c r="C82" s="583"/>
      <c r="D82" s="323"/>
      <c r="E82" s="323"/>
      <c r="F82" s="324"/>
      <c r="G82" s="325"/>
      <c r="H82" s="326"/>
      <c r="I82" s="323"/>
      <c r="J82" s="323"/>
      <c r="K82" s="323"/>
      <c r="L82" s="159"/>
      <c r="M82" s="323"/>
      <c r="N82" s="323"/>
      <c r="O82" s="323"/>
      <c r="P82" s="640"/>
      <c r="Q82" s="640"/>
      <c r="R82" s="14" t="s">
        <v>1553</v>
      </c>
    </row>
    <row r="83" spans="1:18" s="14" customFormat="1" ht="20.25" hidden="1" thickTop="1">
      <c r="A83" s="307"/>
      <c r="B83" s="307"/>
      <c r="C83" s="868"/>
      <c r="D83" s="317"/>
      <c r="E83" s="317"/>
      <c r="F83" s="318"/>
      <c r="G83" s="868" t="s">
        <v>1464</v>
      </c>
      <c r="H83" s="320" t="s">
        <v>1554</v>
      </c>
      <c r="I83" s="317">
        <v>45353</v>
      </c>
      <c r="J83" s="321">
        <f t="shared" ref="J83" si="63">I83+22</f>
        <v>45375</v>
      </c>
      <c r="K83" s="321">
        <f t="shared" ref="K83" si="64">I83+25</f>
        <v>45378</v>
      </c>
      <c r="L83" s="356"/>
      <c r="M83" s="321">
        <f t="shared" ref="M83" si="65">I83+32</f>
        <v>45385</v>
      </c>
      <c r="N83" s="321">
        <f t="shared" ref="N83" si="66">I83+34</f>
        <v>45387</v>
      </c>
      <c r="O83" s="321">
        <f t="shared" ref="O83" si="67">I83+39</f>
        <v>45392</v>
      </c>
      <c r="P83" s="640"/>
      <c r="Q83" s="640"/>
    </row>
    <row r="84" spans="1:18" s="14" customFormat="1" ht="20.25" hidden="1" thickBot="1">
      <c r="A84" s="307"/>
      <c r="B84" s="307"/>
      <c r="C84" s="583"/>
      <c r="D84" s="323"/>
      <c r="E84" s="323"/>
      <c r="F84" s="324"/>
      <c r="G84" s="325"/>
      <c r="H84" s="326"/>
      <c r="I84" s="323"/>
      <c r="J84" s="323"/>
      <c r="K84" s="323"/>
      <c r="L84" s="159"/>
      <c r="M84" s="323"/>
      <c r="N84" s="323"/>
      <c r="O84" s="323"/>
      <c r="P84" s="640"/>
      <c r="Q84" s="640"/>
    </row>
    <row r="85" spans="1:18" s="14" customFormat="1" ht="20.25" hidden="1" thickTop="1">
      <c r="A85" s="307" t="s">
        <v>1555</v>
      </c>
      <c r="B85" s="307"/>
      <c r="C85" s="868" t="s">
        <v>1500</v>
      </c>
      <c r="D85" s="317" t="s">
        <v>1556</v>
      </c>
      <c r="E85" s="317">
        <v>45348</v>
      </c>
      <c r="F85" s="318">
        <v>45350</v>
      </c>
      <c r="G85" s="857" t="s">
        <v>1557</v>
      </c>
      <c r="H85" s="320" t="s">
        <v>1558</v>
      </c>
      <c r="I85" s="317">
        <v>45357</v>
      </c>
      <c r="J85" s="321">
        <f>I85+31</f>
        <v>45388</v>
      </c>
      <c r="K85" s="321">
        <f>I85+35</f>
        <v>45392</v>
      </c>
      <c r="L85" s="356"/>
      <c r="M85" s="321">
        <f>I85+40</f>
        <v>45397</v>
      </c>
      <c r="N85" s="321">
        <f>I85+42</f>
        <v>45399</v>
      </c>
      <c r="O85" s="321">
        <f>I85+47</f>
        <v>45404</v>
      </c>
      <c r="P85" s="640">
        <v>45347</v>
      </c>
      <c r="Q85" s="640">
        <v>45348</v>
      </c>
    </row>
    <row r="86" spans="1:18" s="14" customFormat="1" ht="20.25" hidden="1" thickBot="1">
      <c r="A86" s="307"/>
      <c r="B86" s="307"/>
      <c r="C86" s="583" t="s">
        <v>1529</v>
      </c>
      <c r="D86" s="323" t="s">
        <v>1559</v>
      </c>
      <c r="E86" s="323">
        <v>45351</v>
      </c>
      <c r="F86" s="324">
        <v>45353</v>
      </c>
      <c r="G86" s="325"/>
      <c r="H86" s="326"/>
      <c r="I86" s="323"/>
      <c r="J86" s="323"/>
      <c r="K86" s="323"/>
      <c r="L86" s="159"/>
      <c r="M86" s="323"/>
      <c r="N86" s="323"/>
      <c r="O86" s="323"/>
      <c r="P86" s="640">
        <v>45347</v>
      </c>
      <c r="Q86" s="640">
        <v>45347</v>
      </c>
    </row>
    <row r="87" spans="1:18" s="14" customFormat="1" ht="20.25" hidden="1" thickTop="1">
      <c r="A87" s="307"/>
      <c r="B87" s="307"/>
      <c r="C87" s="857" t="s">
        <v>1516</v>
      </c>
      <c r="D87" s="317" t="s">
        <v>1560</v>
      </c>
      <c r="E87" s="317">
        <v>45359</v>
      </c>
      <c r="F87" s="318">
        <v>45361</v>
      </c>
      <c r="G87" s="857" t="s">
        <v>1467</v>
      </c>
      <c r="H87" s="320" t="s">
        <v>1561</v>
      </c>
      <c r="I87" s="317">
        <v>45364</v>
      </c>
      <c r="J87" s="321">
        <f>I87+31</f>
        <v>45395</v>
      </c>
      <c r="K87" s="321">
        <f>I87+35</f>
        <v>45399</v>
      </c>
      <c r="L87" s="356"/>
      <c r="M87" s="321">
        <f>I87+40</f>
        <v>45404</v>
      </c>
      <c r="N87" s="321">
        <f>I87+42</f>
        <v>45406</v>
      </c>
      <c r="O87" s="321">
        <f>I87+47</f>
        <v>45411</v>
      </c>
      <c r="P87" s="640">
        <v>45354</v>
      </c>
      <c r="Q87" s="640">
        <v>45354</v>
      </c>
    </row>
    <row r="88" spans="1:18" customFormat="1" ht="13.5" hidden="1" thickBot="1">
      <c r="A88" s="4"/>
      <c r="B88" s="4"/>
      <c r="P88" s="5"/>
      <c r="Q88" s="5"/>
      <c r="R88" s="5"/>
    </row>
    <row r="89" spans="1:18" s="14" customFormat="1" ht="20.25" hidden="1" thickTop="1">
      <c r="A89" s="307" t="s">
        <v>1562</v>
      </c>
      <c r="B89" s="307"/>
      <c r="C89" s="857" t="s">
        <v>1491</v>
      </c>
      <c r="D89" s="317" t="s">
        <v>1563</v>
      </c>
      <c r="E89" s="317">
        <v>45364</v>
      </c>
      <c r="F89" s="318">
        <v>45366</v>
      </c>
      <c r="G89" s="857" t="s">
        <v>1477</v>
      </c>
      <c r="H89" s="320" t="s">
        <v>1564</v>
      </c>
      <c r="I89" s="317">
        <v>45374</v>
      </c>
      <c r="J89" s="321">
        <f>I89+31</f>
        <v>45405</v>
      </c>
      <c r="K89" s="321">
        <f>I89+35</f>
        <v>45409</v>
      </c>
      <c r="L89" s="356"/>
      <c r="M89" s="321">
        <f>I89+40</f>
        <v>45414</v>
      </c>
      <c r="N89" s="321">
        <f>I89+42</f>
        <v>45416</v>
      </c>
      <c r="O89" s="321">
        <f>I89+47</f>
        <v>45421</v>
      </c>
      <c r="P89" s="640">
        <v>45354</v>
      </c>
      <c r="Q89" s="640">
        <v>45355</v>
      </c>
    </row>
    <row r="90" spans="1:18" s="14" customFormat="1" ht="20.25" hidden="1" thickBot="1">
      <c r="A90" s="307"/>
      <c r="B90" s="307"/>
      <c r="C90" s="583"/>
      <c r="D90" s="323"/>
      <c r="E90" s="323"/>
      <c r="F90" s="324"/>
      <c r="G90" s="325"/>
      <c r="H90" s="326"/>
      <c r="I90" s="323"/>
      <c r="J90" s="323"/>
      <c r="K90" s="323"/>
      <c r="L90" s="159"/>
      <c r="M90" s="323"/>
      <c r="N90" s="323"/>
      <c r="O90" s="323"/>
      <c r="P90" s="640"/>
      <c r="Q90" s="640"/>
    </row>
    <row r="91" spans="1:18" s="14" customFormat="1" ht="20.25" hidden="1" thickTop="1">
      <c r="A91" s="307" t="s">
        <v>1565</v>
      </c>
      <c r="B91" s="307"/>
      <c r="C91" s="857" t="s">
        <v>1541</v>
      </c>
      <c r="D91" s="317" t="s">
        <v>1566</v>
      </c>
      <c r="E91" s="317">
        <v>45373</v>
      </c>
      <c r="F91" s="318">
        <v>45375</v>
      </c>
      <c r="G91" s="857" t="s">
        <v>1481</v>
      </c>
      <c r="H91" s="320" t="s">
        <v>1567</v>
      </c>
      <c r="I91" s="317">
        <v>45379</v>
      </c>
      <c r="J91" s="321">
        <f>I91+31</f>
        <v>45410</v>
      </c>
      <c r="K91" s="321">
        <f>I91+35</f>
        <v>45414</v>
      </c>
      <c r="L91" s="356"/>
      <c r="M91" s="321">
        <f>I91+40</f>
        <v>45419</v>
      </c>
      <c r="N91" s="321">
        <f>I91+42</f>
        <v>45421</v>
      </c>
      <c r="O91" s="321">
        <f>I91+47</f>
        <v>45426</v>
      </c>
      <c r="P91" s="640">
        <v>45368</v>
      </c>
      <c r="Q91" s="640">
        <v>45369</v>
      </c>
    </row>
    <row r="92" spans="1:18" s="14" customFormat="1" ht="20.25" hidden="1" thickBot="1">
      <c r="A92" s="307"/>
      <c r="B92" s="307"/>
      <c r="C92" s="583"/>
      <c r="D92" s="323"/>
      <c r="E92" s="323"/>
      <c r="F92" s="324"/>
      <c r="G92" s="325"/>
      <c r="H92" s="326"/>
      <c r="I92" s="323"/>
      <c r="J92" s="323"/>
      <c r="K92" s="323"/>
      <c r="L92" s="159"/>
      <c r="M92" s="323"/>
      <c r="N92" s="323"/>
      <c r="O92" s="323"/>
      <c r="P92" s="640"/>
      <c r="Q92" s="640"/>
    </row>
    <row r="93" spans="1:18" s="14" customFormat="1" ht="20.25" hidden="1" thickTop="1">
      <c r="A93" s="307"/>
      <c r="B93" s="307"/>
      <c r="C93" s="857" t="s">
        <v>1555</v>
      </c>
      <c r="D93" s="317" t="s">
        <v>1568</v>
      </c>
      <c r="E93" s="317">
        <v>45383</v>
      </c>
      <c r="F93" s="318">
        <v>45385</v>
      </c>
      <c r="G93" s="857" t="s">
        <v>1532</v>
      </c>
      <c r="H93" s="320" t="s">
        <v>1569</v>
      </c>
      <c r="I93" s="317">
        <v>45386</v>
      </c>
      <c r="J93" s="321">
        <f>I93+31</f>
        <v>45417</v>
      </c>
      <c r="K93" s="321">
        <f>I93+35</f>
        <v>45421</v>
      </c>
      <c r="L93" s="356"/>
      <c r="M93" s="321">
        <f>I93+40</f>
        <v>45426</v>
      </c>
      <c r="N93" s="321">
        <f>I93+42</f>
        <v>45428</v>
      </c>
      <c r="O93" s="321">
        <f>I93+47</f>
        <v>45433</v>
      </c>
      <c r="P93" s="640">
        <v>45375</v>
      </c>
      <c r="Q93" s="640">
        <v>45375</v>
      </c>
    </row>
    <row r="94" spans="1:18" s="14" customFormat="1" ht="20.25" hidden="1" thickBot="1">
      <c r="A94" s="307"/>
      <c r="B94" s="307"/>
      <c r="C94" s="583"/>
      <c r="D94" s="323"/>
      <c r="E94" s="323"/>
      <c r="F94" s="324"/>
      <c r="G94" s="325"/>
      <c r="H94" s="326"/>
      <c r="I94" s="323"/>
      <c r="J94" s="323"/>
      <c r="K94" s="323"/>
      <c r="L94" s="159"/>
      <c r="M94" s="323"/>
      <c r="N94" s="323"/>
      <c r="O94" s="323"/>
      <c r="P94" s="640"/>
      <c r="Q94" s="640"/>
    </row>
    <row r="95" spans="1:18" s="14" customFormat="1" ht="20.25" hidden="1" thickTop="1">
      <c r="A95" s="307"/>
      <c r="B95" s="307"/>
      <c r="C95" s="857"/>
      <c r="D95" s="317"/>
      <c r="E95" s="317"/>
      <c r="F95" s="318"/>
      <c r="G95" s="857" t="s">
        <v>1426</v>
      </c>
      <c r="H95" s="320" t="s">
        <v>1570</v>
      </c>
      <c r="I95" s="317">
        <v>45393</v>
      </c>
      <c r="J95" s="321">
        <f>I95+31</f>
        <v>45424</v>
      </c>
      <c r="K95" s="321">
        <f>I95+35</f>
        <v>45428</v>
      </c>
      <c r="L95" s="356"/>
      <c r="M95" s="321">
        <f>I95+40</f>
        <v>45433</v>
      </c>
      <c r="N95" s="321">
        <f>I95+42</f>
        <v>45435</v>
      </c>
      <c r="O95" s="321">
        <f>I95+47</f>
        <v>45440</v>
      </c>
      <c r="P95" s="640"/>
      <c r="Q95" s="640"/>
    </row>
    <row r="96" spans="1:18" s="14" customFormat="1" ht="20.25" hidden="1" thickBot="1">
      <c r="A96" s="307"/>
      <c r="B96" s="307"/>
      <c r="C96" s="583"/>
      <c r="D96" s="323"/>
      <c r="E96" s="323"/>
      <c r="F96" s="324"/>
      <c r="G96" s="325"/>
      <c r="H96" s="326"/>
      <c r="I96" s="323"/>
      <c r="J96" s="323"/>
      <c r="K96" s="323"/>
      <c r="L96" s="159"/>
      <c r="M96" s="323"/>
      <c r="N96" s="323"/>
      <c r="O96" s="323"/>
      <c r="P96" s="640"/>
      <c r="Q96" s="640"/>
    </row>
    <row r="97" spans="1:17" s="14" customFormat="1" ht="20.25" hidden="1" thickTop="1">
      <c r="A97" s="307"/>
      <c r="B97" s="307"/>
      <c r="C97" s="857" t="s">
        <v>1529</v>
      </c>
      <c r="D97" s="317" t="s">
        <v>1571</v>
      </c>
      <c r="E97" s="317">
        <v>45390</v>
      </c>
      <c r="F97" s="318">
        <v>45393</v>
      </c>
      <c r="G97" s="857" t="s">
        <v>1434</v>
      </c>
      <c r="H97" s="320" t="s">
        <v>1572</v>
      </c>
      <c r="I97" s="317">
        <v>45399</v>
      </c>
      <c r="J97" s="321">
        <f>I97+31</f>
        <v>45430</v>
      </c>
      <c r="K97" s="321">
        <f>I97+35</f>
        <v>45434</v>
      </c>
      <c r="L97" s="356"/>
      <c r="M97" s="321">
        <f>I97+40</f>
        <v>45439</v>
      </c>
      <c r="N97" s="321">
        <f>I97+42</f>
        <v>45441</v>
      </c>
      <c r="O97" s="321">
        <f>I97+47</f>
        <v>45446</v>
      </c>
      <c r="P97" s="640">
        <v>45382</v>
      </c>
      <c r="Q97" s="640">
        <v>45382</v>
      </c>
    </row>
    <row r="98" spans="1:17" s="14" customFormat="1" ht="20.25" hidden="1" thickBot="1">
      <c r="A98" s="307"/>
      <c r="B98" s="307"/>
      <c r="C98" s="583"/>
      <c r="D98" s="323"/>
      <c r="E98" s="323"/>
      <c r="F98" s="324"/>
      <c r="G98" s="325"/>
      <c r="H98" s="326"/>
      <c r="I98" s="323"/>
      <c r="J98" s="323"/>
      <c r="K98" s="323"/>
      <c r="L98" s="159"/>
      <c r="M98" s="323"/>
      <c r="N98" s="323"/>
      <c r="O98" s="323"/>
      <c r="P98" s="640">
        <v>45389</v>
      </c>
      <c r="Q98" s="640">
        <v>45389</v>
      </c>
    </row>
    <row r="99" spans="1:17" s="14" customFormat="1" ht="20.25" hidden="1" thickTop="1">
      <c r="A99" s="307" t="s">
        <v>1452</v>
      </c>
      <c r="B99" s="307"/>
      <c r="C99" s="1183" t="s">
        <v>1573</v>
      </c>
      <c r="D99" s="317" t="s">
        <v>1574</v>
      </c>
      <c r="E99" s="317">
        <v>45396</v>
      </c>
      <c r="F99" s="624"/>
      <c r="G99" s="857" t="s">
        <v>1441</v>
      </c>
      <c r="H99" s="320" t="s">
        <v>1575</v>
      </c>
      <c r="I99" s="317">
        <v>45406</v>
      </c>
      <c r="J99" s="321">
        <f>I99+31</f>
        <v>45437</v>
      </c>
      <c r="K99" s="321">
        <f>I99+35</f>
        <v>45441</v>
      </c>
      <c r="L99" s="356"/>
      <c r="M99" s="321">
        <f>I99+40</f>
        <v>45446</v>
      </c>
      <c r="N99" s="321">
        <f>I99+42</f>
        <v>45448</v>
      </c>
      <c r="O99" s="321">
        <f>I99+47</f>
        <v>45453</v>
      </c>
      <c r="P99" s="640"/>
      <c r="Q99" s="640"/>
    </row>
    <row r="100" spans="1:17" s="14" customFormat="1" ht="20.25" hidden="1" thickBot="1">
      <c r="A100" s="307"/>
      <c r="B100" s="307"/>
      <c r="C100" s="583" t="s">
        <v>1516</v>
      </c>
      <c r="D100" s="323" t="s">
        <v>1576</v>
      </c>
      <c r="E100" s="323">
        <v>45399</v>
      </c>
      <c r="F100" s="324">
        <v>45401</v>
      </c>
      <c r="G100" s="1172"/>
      <c r="H100" s="548"/>
      <c r="I100" s="321"/>
      <c r="J100" s="321"/>
      <c r="K100" s="321"/>
      <c r="L100" s="356"/>
      <c r="M100" s="321"/>
      <c r="N100" s="321"/>
      <c r="O100" s="321"/>
      <c r="P100" s="640"/>
      <c r="Q100" s="640"/>
    </row>
    <row r="101" spans="1:17" s="14" customFormat="1" ht="21" hidden="1" thickTop="1" thickBot="1">
      <c r="A101" s="307"/>
      <c r="B101" s="307"/>
      <c r="C101" s="583" t="s">
        <v>1577</v>
      </c>
      <c r="D101" s="323" t="s">
        <v>1578</v>
      </c>
      <c r="E101" s="323">
        <v>45400</v>
      </c>
      <c r="F101" s="324">
        <v>45402</v>
      </c>
      <c r="G101" s="325"/>
      <c r="H101" s="326"/>
      <c r="I101" s="323"/>
      <c r="J101" s="323"/>
      <c r="K101" s="323"/>
      <c r="L101" s="159"/>
      <c r="M101" s="323"/>
      <c r="N101" s="323"/>
      <c r="O101" s="323"/>
      <c r="P101" s="640">
        <v>45396</v>
      </c>
      <c r="Q101" s="640">
        <v>45397</v>
      </c>
    </row>
    <row r="102" spans="1:17" s="14" customFormat="1" ht="20.25" hidden="1" thickTop="1">
      <c r="A102" s="307" t="s">
        <v>1579</v>
      </c>
      <c r="B102" s="307"/>
      <c r="C102" s="1043" t="s">
        <v>1452</v>
      </c>
      <c r="D102" s="321" t="s">
        <v>1580</v>
      </c>
      <c r="E102" s="321">
        <v>45411</v>
      </c>
      <c r="F102" s="1232" t="s">
        <v>1581</v>
      </c>
      <c r="G102" s="1043" t="s">
        <v>1445</v>
      </c>
      <c r="H102" s="548" t="s">
        <v>1582</v>
      </c>
      <c r="I102" s="321">
        <v>45413</v>
      </c>
      <c r="J102" s="321">
        <f>I102+31</f>
        <v>45444</v>
      </c>
      <c r="K102" s="321">
        <f>I102+35</f>
        <v>45448</v>
      </c>
      <c r="L102" s="356"/>
      <c r="M102" s="321">
        <f>I102+40</f>
        <v>45453</v>
      </c>
      <c r="N102" s="321">
        <f>I102+42</f>
        <v>45455</v>
      </c>
      <c r="O102" s="321">
        <f>I102+47</f>
        <v>45460</v>
      </c>
      <c r="P102" s="640">
        <v>45403</v>
      </c>
      <c r="Q102" s="640">
        <v>45403</v>
      </c>
    </row>
    <row r="103" spans="1:17" ht="13.5" hidden="1" thickBot="1">
      <c r="C103" s="583"/>
      <c r="D103" s="323"/>
      <c r="E103" s="323"/>
      <c r="F103" s="324"/>
      <c r="G103" s="325"/>
      <c r="H103" s="326"/>
      <c r="I103" s="323"/>
      <c r="J103" s="323"/>
      <c r="K103" s="323"/>
      <c r="L103" s="159"/>
      <c r="M103" s="323"/>
      <c r="N103" s="323"/>
      <c r="O103" s="323"/>
    </row>
    <row r="104" spans="1:17" s="14" customFormat="1" ht="20.25" hidden="1" thickTop="1">
      <c r="A104" s="307" t="s">
        <v>1555</v>
      </c>
      <c r="B104" s="307"/>
      <c r="C104" s="1043" t="s">
        <v>1579</v>
      </c>
      <c r="D104" s="321" t="s">
        <v>1583</v>
      </c>
      <c r="E104" s="321">
        <v>45421</v>
      </c>
      <c r="F104" s="1232" t="s">
        <v>1581</v>
      </c>
      <c r="G104" s="1043" t="s">
        <v>1449</v>
      </c>
      <c r="H104" s="548" t="s">
        <v>1584</v>
      </c>
      <c r="I104" s="321">
        <v>45426</v>
      </c>
      <c r="J104" s="321">
        <f>I104+31</f>
        <v>45457</v>
      </c>
      <c r="K104" s="321">
        <f>I104+35</f>
        <v>45461</v>
      </c>
      <c r="L104" s="356"/>
      <c r="M104" s="321">
        <f>I104+40</f>
        <v>45466</v>
      </c>
      <c r="N104" s="321">
        <f>I104+42</f>
        <v>45468</v>
      </c>
      <c r="O104" s="321">
        <f>I104+47</f>
        <v>45473</v>
      </c>
      <c r="P104" s="640">
        <v>45410</v>
      </c>
      <c r="Q104" s="640">
        <v>45410</v>
      </c>
    </row>
    <row r="105" spans="1:17" s="14" customFormat="1" ht="20.25" hidden="1" thickBot="1">
      <c r="A105" s="307"/>
      <c r="B105" s="307"/>
      <c r="C105" s="583"/>
      <c r="D105" s="323"/>
      <c r="E105" s="323"/>
      <c r="F105" s="324"/>
      <c r="G105" s="325"/>
      <c r="H105" s="326"/>
      <c r="I105" s="323"/>
      <c r="J105" s="323"/>
      <c r="K105" s="323"/>
      <c r="L105" s="159"/>
      <c r="M105" s="323"/>
      <c r="N105" s="323"/>
      <c r="O105" s="323"/>
      <c r="P105" s="640"/>
      <c r="Q105" s="640"/>
    </row>
    <row r="106" spans="1:17" s="14" customFormat="1" ht="20.25" hidden="1" thickTop="1">
      <c r="A106" s="307"/>
      <c r="B106" s="307"/>
      <c r="C106" s="714"/>
      <c r="D106" s="436"/>
      <c r="E106" s="436"/>
      <c r="F106" s="1236"/>
      <c r="G106" s="857" t="s">
        <v>1585</v>
      </c>
      <c r="H106" s="320" t="s">
        <v>1586</v>
      </c>
      <c r="I106" s="317">
        <v>45429</v>
      </c>
      <c r="J106" s="321">
        <f>I106+31</f>
        <v>45460</v>
      </c>
      <c r="K106" s="321">
        <f>I106+35</f>
        <v>45464</v>
      </c>
      <c r="L106" s="356"/>
      <c r="M106" s="321">
        <f>I106+40</f>
        <v>45469</v>
      </c>
      <c r="N106" s="321">
        <f>I106+42</f>
        <v>45471</v>
      </c>
      <c r="O106" s="321">
        <f>I106+47</f>
        <v>45476</v>
      </c>
      <c r="P106" s="640"/>
      <c r="Q106" s="640"/>
    </row>
    <row r="107" spans="1:17" s="14" customFormat="1" ht="20.25" hidden="1" thickBot="1">
      <c r="A107" s="307"/>
      <c r="B107" s="307"/>
      <c r="C107" s="583"/>
      <c r="D107" s="323"/>
      <c r="E107" s="323"/>
      <c r="F107" s="324"/>
      <c r="G107" s="325"/>
      <c r="H107" s="326"/>
      <c r="I107" s="323"/>
      <c r="J107" s="323"/>
      <c r="K107" s="323"/>
      <c r="L107" s="159"/>
      <c r="M107" s="323"/>
      <c r="N107" s="323"/>
      <c r="O107" s="323"/>
      <c r="P107" s="640">
        <v>45417</v>
      </c>
      <c r="Q107" s="640">
        <v>45417</v>
      </c>
    </row>
    <row r="108" spans="1:17" s="14" customFormat="1" ht="21" hidden="1" thickTop="1" thickBot="1">
      <c r="A108" s="307"/>
      <c r="B108" s="307"/>
      <c r="C108" s="1043" t="s">
        <v>1587</v>
      </c>
      <c r="D108" s="436" t="s">
        <v>1588</v>
      </c>
      <c r="E108" s="436">
        <v>45426</v>
      </c>
      <c r="F108" s="1248">
        <v>45429</v>
      </c>
      <c r="G108" s="857" t="s">
        <v>1454</v>
      </c>
      <c r="H108" s="320" t="s">
        <v>1589</v>
      </c>
      <c r="I108" s="317">
        <v>45434</v>
      </c>
      <c r="J108" s="321">
        <f>I108+31</f>
        <v>45465</v>
      </c>
      <c r="K108" s="321">
        <f>I108+35</f>
        <v>45469</v>
      </c>
      <c r="L108" s="356"/>
      <c r="M108" s="321">
        <f>I108+40</f>
        <v>45474</v>
      </c>
      <c r="N108" s="321">
        <f>I108+42</f>
        <v>45476</v>
      </c>
      <c r="O108" s="321">
        <f>I108+47</f>
        <v>45481</v>
      </c>
      <c r="P108" s="640">
        <v>45414</v>
      </c>
      <c r="Q108" s="640">
        <v>45414</v>
      </c>
    </row>
    <row r="109" spans="1:17" s="14" customFormat="1" ht="20.25" hidden="1" thickTop="1">
      <c r="A109" s="307"/>
      <c r="B109" s="307"/>
      <c r="C109" s="714" t="s">
        <v>1555</v>
      </c>
      <c r="D109" s="436" t="s">
        <v>1590</v>
      </c>
      <c r="E109" s="436">
        <v>45427</v>
      </c>
      <c r="F109" s="1236">
        <v>45432</v>
      </c>
      <c r="G109" s="1172"/>
      <c r="H109" s="548"/>
      <c r="I109" s="321"/>
      <c r="J109" s="321"/>
      <c r="K109" s="321"/>
      <c r="L109" s="356"/>
      <c r="M109" s="321"/>
      <c r="N109" s="321"/>
      <c r="O109" s="321"/>
      <c r="P109" s="640"/>
      <c r="Q109" s="640"/>
    </row>
    <row r="110" spans="1:17" s="14" customFormat="1" ht="19.5" hidden="1">
      <c r="A110" s="307" t="s">
        <v>1591</v>
      </c>
      <c r="B110" s="307"/>
      <c r="C110" s="1043" t="s">
        <v>1592</v>
      </c>
      <c r="D110" s="228" t="s">
        <v>1593</v>
      </c>
      <c r="E110" s="228">
        <v>45430</v>
      </c>
      <c r="F110" s="1237">
        <v>45433</v>
      </c>
      <c r="G110" s="1172"/>
      <c r="H110" s="548"/>
      <c r="I110" s="321"/>
      <c r="J110" s="321"/>
      <c r="K110" s="321"/>
      <c r="L110" s="356"/>
      <c r="M110" s="321"/>
      <c r="N110" s="321"/>
      <c r="O110" s="321"/>
      <c r="P110" s="640">
        <v>45417</v>
      </c>
      <c r="Q110" s="640">
        <v>45418</v>
      </c>
    </row>
    <row r="111" spans="1:17" s="14" customFormat="1" ht="20.25" hidden="1" thickBot="1">
      <c r="A111" s="307" t="s">
        <v>1516</v>
      </c>
      <c r="B111" s="307"/>
      <c r="C111" s="1193" t="s">
        <v>1529</v>
      </c>
      <c r="D111" s="321" t="s">
        <v>1594</v>
      </c>
      <c r="E111" s="321">
        <v>45429</v>
      </c>
      <c r="F111" s="1232" t="s">
        <v>1581</v>
      </c>
      <c r="G111" s="1172"/>
      <c r="H111" s="548"/>
      <c r="I111" s="321"/>
      <c r="J111" s="323"/>
      <c r="K111" s="323"/>
      <c r="L111" s="159"/>
      <c r="M111" s="323"/>
      <c r="N111" s="323"/>
      <c r="O111" s="323"/>
      <c r="P111" s="640"/>
      <c r="Q111" s="640"/>
    </row>
    <row r="112" spans="1:17" s="14" customFormat="1" ht="20.25" hidden="1" thickTop="1">
      <c r="A112" s="307" t="s">
        <v>1516</v>
      </c>
      <c r="B112" s="307"/>
      <c r="C112" s="1043" t="s">
        <v>1500</v>
      </c>
      <c r="D112" s="317" t="s">
        <v>1595</v>
      </c>
      <c r="E112" s="317">
        <v>45446</v>
      </c>
      <c r="F112" s="318">
        <v>45447</v>
      </c>
      <c r="G112" s="857" t="s">
        <v>1430</v>
      </c>
      <c r="H112" s="320" t="s">
        <v>1596</v>
      </c>
      <c r="I112" s="317">
        <v>45442</v>
      </c>
      <c r="J112" s="321">
        <f>I112+31</f>
        <v>45473</v>
      </c>
      <c r="K112" s="321">
        <f>I112+35</f>
        <v>45477</v>
      </c>
      <c r="L112" s="356"/>
      <c r="M112" s="321">
        <f>I112+40</f>
        <v>45482</v>
      </c>
      <c r="N112" s="321">
        <f>I112+42</f>
        <v>45484</v>
      </c>
      <c r="O112" s="321">
        <f>I112+47</f>
        <v>45489</v>
      </c>
      <c r="P112" s="640">
        <v>45438</v>
      </c>
      <c r="Q112" s="640">
        <v>45439</v>
      </c>
    </row>
    <row r="113" spans="1:17" s="14" customFormat="1" ht="20.25" hidden="1" thickBot="1">
      <c r="A113" s="307"/>
      <c r="B113" s="307"/>
      <c r="C113" s="583"/>
      <c r="D113" s="323"/>
      <c r="E113" s="323"/>
      <c r="F113" s="324"/>
      <c r="G113" s="325"/>
      <c r="H113" s="326"/>
      <c r="I113" s="323"/>
      <c r="J113" s="323"/>
      <c r="K113" s="323"/>
      <c r="L113" s="159"/>
      <c r="M113" s="323"/>
      <c r="N113" s="323"/>
      <c r="O113" s="323"/>
      <c r="P113" s="640"/>
      <c r="Q113" s="640"/>
    </row>
    <row r="114" spans="1:17" s="14" customFormat="1" ht="20.25" hidden="1" thickTop="1">
      <c r="A114" s="307"/>
      <c r="B114" s="307"/>
      <c r="C114" s="1043" t="s">
        <v>1516</v>
      </c>
      <c r="D114" s="317" t="s">
        <v>1597</v>
      </c>
      <c r="E114" s="317">
        <v>45442</v>
      </c>
      <c r="F114" s="318">
        <v>45445</v>
      </c>
      <c r="G114" s="857" t="s">
        <v>1598</v>
      </c>
      <c r="H114" s="320" t="s">
        <v>1599</v>
      </c>
      <c r="I114" s="317">
        <v>45448</v>
      </c>
      <c r="J114" s="321">
        <f>I114+31</f>
        <v>45479</v>
      </c>
      <c r="K114" s="321">
        <f>I114+35</f>
        <v>45483</v>
      </c>
      <c r="L114" s="356"/>
      <c r="M114" s="321">
        <f>I114+40</f>
        <v>45488</v>
      </c>
      <c r="N114" s="321">
        <f>I114+42</f>
        <v>45490</v>
      </c>
      <c r="O114" s="321">
        <f>I114+47</f>
        <v>45495</v>
      </c>
      <c r="P114" s="640">
        <v>45431</v>
      </c>
      <c r="Q114" s="640">
        <v>45431</v>
      </c>
    </row>
    <row r="115" spans="1:17" s="14" customFormat="1" ht="20.25" hidden="1" thickBot="1">
      <c r="A115" s="307"/>
      <c r="B115" s="307"/>
      <c r="C115" s="583" t="s">
        <v>1452</v>
      </c>
      <c r="D115" s="323" t="s">
        <v>1600</v>
      </c>
      <c r="E115" s="323">
        <v>45442</v>
      </c>
      <c r="F115" s="682" t="s">
        <v>1581</v>
      </c>
      <c r="G115" s="325"/>
      <c r="H115" s="326"/>
      <c r="I115" s="323"/>
      <c r="J115" s="323"/>
      <c r="K115" s="323"/>
      <c r="L115" s="159"/>
      <c r="M115" s="323"/>
      <c r="N115" s="323"/>
      <c r="O115" s="323"/>
      <c r="P115" s="640">
        <v>45438</v>
      </c>
      <c r="Q115" s="640">
        <v>45438</v>
      </c>
    </row>
    <row r="116" spans="1:17" s="14" customFormat="1" ht="20.25" hidden="1" thickTop="1">
      <c r="A116" s="307"/>
      <c r="B116" s="307"/>
      <c r="C116" s="1278" t="s">
        <v>1601</v>
      </c>
      <c r="D116" s="1255" t="s">
        <v>1600</v>
      </c>
      <c r="E116" s="424" t="s">
        <v>1581</v>
      </c>
      <c r="F116" s="318" t="s">
        <v>1602</v>
      </c>
      <c r="G116" s="857" t="s">
        <v>1557</v>
      </c>
      <c r="H116" s="320" t="s">
        <v>1603</v>
      </c>
      <c r="I116" s="317">
        <v>45455</v>
      </c>
      <c r="J116" s="321">
        <f t="shared" ref="J116" si="68">I116+31</f>
        <v>45486</v>
      </c>
      <c r="K116" s="321">
        <f t="shared" ref="K116" si="69">I116+35</f>
        <v>45490</v>
      </c>
      <c r="L116" s="356"/>
      <c r="M116" s="321">
        <f t="shared" ref="M116" si="70">I116+40</f>
        <v>45495</v>
      </c>
      <c r="N116" s="321">
        <f t="shared" ref="N116" si="71">I116+42</f>
        <v>45497</v>
      </c>
      <c r="O116" s="321">
        <f t="shared" ref="O116" si="72">I116+47</f>
        <v>45502</v>
      </c>
      <c r="P116" s="640">
        <v>45438</v>
      </c>
      <c r="Q116" s="640">
        <v>45438</v>
      </c>
    </row>
    <row r="117" spans="1:17" s="14" customFormat="1" ht="20.25" hidden="1" thickBot="1">
      <c r="A117" s="307"/>
      <c r="B117" s="307"/>
      <c r="C117" s="583"/>
      <c r="D117" s="323"/>
      <c r="E117" s="323"/>
      <c r="F117" s="324"/>
      <c r="G117" s="325"/>
      <c r="H117" s="326"/>
      <c r="I117" s="323"/>
      <c r="J117" s="323"/>
      <c r="K117" s="323"/>
      <c r="L117" s="159"/>
      <c r="M117" s="323"/>
      <c r="N117" s="323"/>
      <c r="O117" s="323"/>
      <c r="P117" s="640"/>
      <c r="Q117" s="640"/>
    </row>
    <row r="118" spans="1:17" s="14" customFormat="1" ht="20.25" hidden="1" thickTop="1">
      <c r="A118" s="307"/>
      <c r="B118" s="307"/>
      <c r="C118" s="857" t="s">
        <v>1579</v>
      </c>
      <c r="D118" s="317" t="s">
        <v>1604</v>
      </c>
      <c r="E118" s="317">
        <v>45464</v>
      </c>
      <c r="F118" s="318">
        <v>45466</v>
      </c>
      <c r="G118" s="857" t="s">
        <v>1464</v>
      </c>
      <c r="H118" s="320" t="s">
        <v>1605</v>
      </c>
      <c r="I118" s="317">
        <v>45462</v>
      </c>
      <c r="J118" s="321">
        <f t="shared" ref="J118" si="73">I118+31</f>
        <v>45493</v>
      </c>
      <c r="K118" s="321">
        <f t="shared" ref="K118" si="74">I118+35</f>
        <v>45497</v>
      </c>
      <c r="L118" s="356"/>
      <c r="M118" s="321">
        <f t="shared" ref="M118" si="75">I118+40</f>
        <v>45502</v>
      </c>
      <c r="N118" s="321">
        <f t="shared" ref="N118" si="76">I118+42</f>
        <v>45504</v>
      </c>
      <c r="O118" s="321">
        <f t="shared" ref="O118" si="77">I118+47</f>
        <v>45509</v>
      </c>
      <c r="P118" s="640">
        <v>45445</v>
      </c>
      <c r="Q118" s="640">
        <v>45445</v>
      </c>
    </row>
    <row r="119" spans="1:17" s="14" customFormat="1" ht="20.25" hidden="1" thickBot="1">
      <c r="A119" s="307" t="s">
        <v>1555</v>
      </c>
      <c r="B119" s="307"/>
      <c r="C119" s="423" t="s">
        <v>1606</v>
      </c>
      <c r="D119" s="1279" t="s">
        <v>1607</v>
      </c>
      <c r="E119" s="323">
        <v>45456</v>
      </c>
      <c r="F119" s="324">
        <v>45460</v>
      </c>
      <c r="G119" s="325"/>
      <c r="H119" s="326"/>
      <c r="I119" s="323"/>
      <c r="J119" s="323"/>
      <c r="K119" s="323"/>
      <c r="L119" s="159"/>
      <c r="M119" s="323"/>
      <c r="N119" s="323"/>
      <c r="O119" s="323"/>
      <c r="P119" s="640">
        <v>45452</v>
      </c>
      <c r="Q119" s="640">
        <v>45453</v>
      </c>
    </row>
    <row r="120" spans="1:17" s="14" customFormat="1" ht="20.25" hidden="1" thickTop="1">
      <c r="A120" s="307"/>
      <c r="B120" s="307"/>
      <c r="C120" s="857"/>
      <c r="D120" s="317"/>
      <c r="E120" s="317"/>
      <c r="F120" s="318"/>
      <c r="G120" s="857" t="s">
        <v>1608</v>
      </c>
      <c r="H120" s="320" t="s">
        <v>1609</v>
      </c>
      <c r="I120" s="317">
        <v>45470</v>
      </c>
      <c r="J120" s="321">
        <f t="shared" ref="J120" si="78">I120+31</f>
        <v>45501</v>
      </c>
      <c r="K120" s="321">
        <f t="shared" ref="K120" si="79">I120+35</f>
        <v>45505</v>
      </c>
      <c r="L120" s="356"/>
      <c r="M120" s="321">
        <f t="shared" ref="M120" si="80">I120+40</f>
        <v>45510</v>
      </c>
      <c r="N120" s="321">
        <f t="shared" ref="N120" si="81">I120+42</f>
        <v>45512</v>
      </c>
      <c r="O120" s="321">
        <f t="shared" ref="O120" si="82">I120+47</f>
        <v>45517</v>
      </c>
      <c r="P120" s="640"/>
      <c r="Q120" s="640"/>
    </row>
    <row r="121" spans="1:17" ht="13.5" hidden="1" thickBot="1">
      <c r="A121" s="307"/>
      <c r="B121" s="307"/>
      <c r="C121" s="583"/>
      <c r="D121" s="323"/>
      <c r="E121" s="323"/>
      <c r="F121" s="324"/>
      <c r="G121" s="325"/>
      <c r="H121" s="326"/>
      <c r="I121" s="323"/>
      <c r="J121" s="323"/>
      <c r="K121" s="323"/>
      <c r="L121" s="159"/>
      <c r="M121" s="323"/>
      <c r="N121" s="323"/>
      <c r="O121" s="323"/>
    </row>
    <row r="122" spans="1:17" s="14" customFormat="1" ht="20.25" hidden="1" thickTop="1">
      <c r="A122" s="307" t="s">
        <v>1529</v>
      </c>
      <c r="B122" s="307"/>
      <c r="C122" s="857" t="s">
        <v>1555</v>
      </c>
      <c r="D122" s="317" t="s">
        <v>1610</v>
      </c>
      <c r="E122" s="317">
        <v>45470</v>
      </c>
      <c r="F122" s="318">
        <v>45472</v>
      </c>
      <c r="G122" s="857" t="s">
        <v>1467</v>
      </c>
      <c r="H122" s="320" t="s">
        <v>1611</v>
      </c>
      <c r="I122" s="317">
        <v>45477</v>
      </c>
      <c r="J122" s="321">
        <f t="shared" ref="J122" si="83">I122+31</f>
        <v>45508</v>
      </c>
      <c r="K122" s="321">
        <f t="shared" ref="K122" si="84">I122+35</f>
        <v>45512</v>
      </c>
      <c r="L122" s="356"/>
      <c r="M122" s="321">
        <f t="shared" ref="M122" si="85">I122+40</f>
        <v>45517</v>
      </c>
      <c r="N122" s="321">
        <f t="shared" ref="N122" si="86">I122+42</f>
        <v>45519</v>
      </c>
      <c r="O122" s="321">
        <f t="shared" ref="O122" si="87">I122+47</f>
        <v>45524</v>
      </c>
      <c r="P122" s="640">
        <v>45459</v>
      </c>
      <c r="Q122" s="640">
        <v>45459</v>
      </c>
    </row>
    <row r="123" spans="1:17" s="14" customFormat="1" ht="20.25" hidden="1" thickBot="1">
      <c r="A123" s="307"/>
      <c r="B123" s="307"/>
      <c r="C123" s="583" t="s">
        <v>1541</v>
      </c>
      <c r="D123" s="323" t="s">
        <v>1612</v>
      </c>
      <c r="E123" s="323">
        <v>45471</v>
      </c>
      <c r="F123" s="324">
        <v>45473</v>
      </c>
      <c r="G123" s="325"/>
      <c r="H123" s="326"/>
      <c r="I123" s="323"/>
      <c r="J123" s="323"/>
      <c r="K123" s="323"/>
      <c r="L123" s="159"/>
      <c r="M123" s="323"/>
      <c r="N123" s="323"/>
      <c r="O123" s="323"/>
      <c r="P123" s="640">
        <v>45466</v>
      </c>
      <c r="Q123" s="640">
        <v>45467</v>
      </c>
    </row>
    <row r="124" spans="1:17" s="14" customFormat="1" ht="20.25" hidden="1" thickTop="1">
      <c r="A124" s="307" t="s">
        <v>1613</v>
      </c>
      <c r="B124" s="307"/>
      <c r="C124" s="857" t="s">
        <v>1614</v>
      </c>
      <c r="D124" s="317" t="s">
        <v>1615</v>
      </c>
      <c r="E124" s="317">
        <v>45478</v>
      </c>
      <c r="F124" s="318">
        <v>45481</v>
      </c>
      <c r="G124" s="857" t="s">
        <v>1477</v>
      </c>
      <c r="H124" s="320" t="s">
        <v>1616</v>
      </c>
      <c r="I124" s="317">
        <v>45483</v>
      </c>
      <c r="J124" s="321">
        <f t="shared" ref="J124" si="88">I124+31</f>
        <v>45514</v>
      </c>
      <c r="K124" s="321">
        <f t="shared" ref="K124" si="89">I124+35</f>
        <v>45518</v>
      </c>
      <c r="L124" s="356"/>
      <c r="M124" s="321">
        <f t="shared" ref="M124" si="90">I124+40</f>
        <v>45523</v>
      </c>
      <c r="N124" s="321">
        <f t="shared" ref="N124" si="91">I124+42</f>
        <v>45525</v>
      </c>
      <c r="O124" s="321">
        <f t="shared" ref="O124" si="92">I124+47</f>
        <v>45530</v>
      </c>
      <c r="P124" s="640">
        <v>45466</v>
      </c>
      <c r="Q124" s="640">
        <v>45466</v>
      </c>
    </row>
    <row r="125" spans="1:17" s="14" customFormat="1" ht="20.25" hidden="1" thickBot="1">
      <c r="A125" s="307"/>
      <c r="B125" s="307"/>
      <c r="C125" s="583"/>
      <c r="D125" s="323"/>
      <c r="E125" s="323"/>
      <c r="F125" s="324"/>
      <c r="G125" s="325"/>
      <c r="H125" s="326"/>
      <c r="I125" s="323"/>
      <c r="J125" s="323"/>
      <c r="K125" s="323"/>
      <c r="L125" s="159"/>
      <c r="M125" s="323"/>
      <c r="N125" s="323"/>
      <c r="O125" s="323"/>
      <c r="P125" s="640"/>
      <c r="Q125" s="640"/>
    </row>
    <row r="126" spans="1:17" s="14" customFormat="1" ht="20.25" hidden="1" thickTop="1">
      <c r="A126" s="307" t="s">
        <v>1617</v>
      </c>
      <c r="B126" s="307"/>
      <c r="C126" s="857" t="s">
        <v>1601</v>
      </c>
      <c r="D126" s="317" t="s">
        <v>1618</v>
      </c>
      <c r="E126" s="317">
        <v>45483</v>
      </c>
      <c r="F126" s="318">
        <v>45485</v>
      </c>
      <c r="G126" s="857" t="s">
        <v>1481</v>
      </c>
      <c r="H126" s="320" t="s">
        <v>1619</v>
      </c>
      <c r="I126" s="317">
        <v>45490</v>
      </c>
      <c r="J126" s="321">
        <f t="shared" ref="J126" si="93">I126+31</f>
        <v>45521</v>
      </c>
      <c r="K126" s="321">
        <f t="shared" ref="K126" si="94">I126+35</f>
        <v>45525</v>
      </c>
      <c r="L126" s="356"/>
      <c r="M126" s="321">
        <f t="shared" ref="M126" si="95">I126+40</f>
        <v>45530</v>
      </c>
      <c r="N126" s="321">
        <f t="shared" ref="N126" si="96">I126+42</f>
        <v>45532</v>
      </c>
      <c r="O126" s="321">
        <f t="shared" ref="O126" si="97">I126+47</f>
        <v>45537</v>
      </c>
      <c r="P126" s="640">
        <v>45480</v>
      </c>
      <c r="Q126" s="640">
        <v>45480</v>
      </c>
    </row>
    <row r="127" spans="1:17" s="14" customFormat="1" ht="20.25" hidden="1" thickBot="1">
      <c r="A127" s="307" t="s">
        <v>1452</v>
      </c>
      <c r="B127" s="307"/>
      <c r="C127" s="583" t="s">
        <v>1516</v>
      </c>
      <c r="D127" s="323" t="s">
        <v>1620</v>
      </c>
      <c r="E127" s="323">
        <v>45486</v>
      </c>
      <c r="F127" s="324">
        <v>45488</v>
      </c>
      <c r="G127" s="325"/>
      <c r="H127" s="326"/>
      <c r="I127" s="323"/>
      <c r="J127" s="323"/>
      <c r="K127" s="323"/>
      <c r="L127" s="159"/>
      <c r="M127" s="323"/>
      <c r="N127" s="323"/>
      <c r="O127" s="323"/>
      <c r="P127" s="640">
        <v>45473</v>
      </c>
      <c r="Q127" s="640">
        <v>45473</v>
      </c>
    </row>
    <row r="128" spans="1:17" s="14" customFormat="1" ht="20.25" hidden="1" thickTop="1">
      <c r="A128" s="307"/>
      <c r="B128" s="307"/>
      <c r="C128" s="857" t="s">
        <v>1579</v>
      </c>
      <c r="D128" s="317" t="s">
        <v>1621</v>
      </c>
      <c r="E128" s="317">
        <v>45489</v>
      </c>
      <c r="F128" s="318">
        <v>45491</v>
      </c>
      <c r="G128" s="857" t="s">
        <v>1532</v>
      </c>
      <c r="H128" s="320" t="s">
        <v>1622</v>
      </c>
      <c r="I128" s="317">
        <v>45497</v>
      </c>
      <c r="J128" s="321">
        <f t="shared" ref="J128" si="98">I128+31</f>
        <v>45528</v>
      </c>
      <c r="K128" s="321">
        <f t="shared" ref="K128" si="99">I128+35</f>
        <v>45532</v>
      </c>
      <c r="L128" s="356"/>
      <c r="M128" s="321">
        <f t="shared" ref="M128" si="100">I128+40</f>
        <v>45537</v>
      </c>
      <c r="N128" s="321">
        <f t="shared" ref="N128" si="101">I128+42</f>
        <v>45539</v>
      </c>
      <c r="O128" s="321">
        <f t="shared" ref="O128" si="102">I128+47</f>
        <v>45544</v>
      </c>
      <c r="P128" s="640">
        <v>45487</v>
      </c>
      <c r="Q128" s="640">
        <v>45487</v>
      </c>
    </row>
    <row r="129" spans="1:18" s="14" customFormat="1" ht="20.25" hidden="1" thickBot="1">
      <c r="A129" s="307"/>
      <c r="B129" s="307"/>
      <c r="C129" s="583"/>
      <c r="D129" s="323"/>
      <c r="E129" s="323"/>
      <c r="F129" s="324"/>
      <c r="G129" s="325"/>
      <c r="H129" s="326"/>
      <c r="I129" s="323"/>
      <c r="J129" s="323"/>
      <c r="K129" s="323"/>
      <c r="L129" s="159"/>
      <c r="M129" s="323"/>
      <c r="N129" s="323"/>
      <c r="O129" s="323"/>
      <c r="P129" s="640"/>
      <c r="Q129" s="640"/>
    </row>
    <row r="130" spans="1:18" s="14" customFormat="1" ht="20.25" hidden="1" thickTop="1">
      <c r="A130" s="307"/>
      <c r="B130" s="307"/>
      <c r="C130" s="857" t="s">
        <v>1577</v>
      </c>
      <c r="D130" s="317" t="s">
        <v>1623</v>
      </c>
      <c r="E130" s="317">
        <v>45495</v>
      </c>
      <c r="F130" s="318">
        <v>45499</v>
      </c>
      <c r="G130" s="857" t="s">
        <v>1426</v>
      </c>
      <c r="H130" s="320" t="s">
        <v>1624</v>
      </c>
      <c r="I130" s="317">
        <v>45504</v>
      </c>
      <c r="J130" s="321">
        <f t="shared" ref="J130" si="103">I130+31</f>
        <v>45535</v>
      </c>
      <c r="K130" s="321">
        <f t="shared" ref="K130" si="104">I130+35</f>
        <v>45539</v>
      </c>
      <c r="L130" s="356"/>
      <c r="M130" s="321">
        <f t="shared" ref="M130" si="105">I130+40</f>
        <v>45544</v>
      </c>
      <c r="N130" s="321">
        <f t="shared" ref="N130" si="106">I130+42</f>
        <v>45546</v>
      </c>
      <c r="O130" s="321">
        <f t="shared" ref="O130" si="107">I130+47</f>
        <v>45551</v>
      </c>
      <c r="P130" s="640">
        <v>45494</v>
      </c>
      <c r="Q130" s="640">
        <v>45495</v>
      </c>
    </row>
    <row r="131" spans="1:18" s="14" customFormat="1" ht="20.25" hidden="1" thickBot="1">
      <c r="A131" s="307"/>
      <c r="B131" s="307"/>
      <c r="C131" s="583"/>
      <c r="D131" s="323"/>
      <c r="E131" s="323"/>
      <c r="F131" s="324"/>
      <c r="G131" s="325"/>
      <c r="H131" s="326"/>
      <c r="I131" s="323"/>
      <c r="J131" s="323"/>
      <c r="K131" s="323"/>
      <c r="L131" s="159"/>
      <c r="M131" s="323"/>
      <c r="N131" s="323"/>
      <c r="O131" s="323"/>
      <c r="P131" s="640">
        <v>45490</v>
      </c>
      <c r="Q131" s="640">
        <v>45491</v>
      </c>
    </row>
    <row r="132" spans="1:18" s="14" customFormat="1" ht="20.25" hidden="1" thickTop="1">
      <c r="A132" s="307" t="s">
        <v>1625</v>
      </c>
      <c r="B132" s="307"/>
      <c r="C132" s="857" t="s">
        <v>1606</v>
      </c>
      <c r="D132" s="317" t="s">
        <v>1626</v>
      </c>
      <c r="E132" s="317">
        <v>45503</v>
      </c>
      <c r="F132" s="318">
        <v>45505</v>
      </c>
      <c r="G132" s="857" t="s">
        <v>1434</v>
      </c>
      <c r="H132" s="320" t="s">
        <v>1627</v>
      </c>
      <c r="I132" s="317">
        <v>45511</v>
      </c>
      <c r="J132" s="321">
        <f t="shared" ref="J132" si="108">I132+31</f>
        <v>45542</v>
      </c>
      <c r="K132" s="321">
        <f t="shared" ref="K132" si="109">I132+35</f>
        <v>45546</v>
      </c>
      <c r="L132" s="356"/>
      <c r="M132" s="321">
        <f t="shared" ref="M132" si="110">I132+40</f>
        <v>45551</v>
      </c>
      <c r="N132" s="321">
        <f t="shared" ref="N132" si="111">I132+42</f>
        <v>45553</v>
      </c>
      <c r="O132" s="321">
        <f t="shared" ref="O132" si="112">I132+47</f>
        <v>45558</v>
      </c>
      <c r="P132" s="640">
        <v>45501</v>
      </c>
      <c r="Q132" s="640">
        <v>45502</v>
      </c>
    </row>
    <row r="133" spans="1:18" s="14" customFormat="1" ht="20.25" hidden="1" thickBot="1">
      <c r="A133" s="307" t="s">
        <v>1628</v>
      </c>
      <c r="B133" s="307"/>
      <c r="C133" s="583" t="s">
        <v>1629</v>
      </c>
      <c r="D133" s="323" t="s">
        <v>1630</v>
      </c>
      <c r="E133" s="323">
        <v>45502</v>
      </c>
      <c r="F133" s="324">
        <v>45504</v>
      </c>
      <c r="G133" s="325"/>
      <c r="H133" s="326"/>
      <c r="I133" s="323"/>
      <c r="J133" s="323"/>
      <c r="K133" s="323"/>
      <c r="L133" s="159"/>
      <c r="M133" s="323"/>
      <c r="N133" s="323"/>
      <c r="O133" s="323"/>
      <c r="P133" s="640"/>
      <c r="Q133" s="640"/>
    </row>
    <row r="134" spans="1:18" s="14" customFormat="1" ht="20.25" hidden="1" thickTop="1">
      <c r="A134" s="307" t="s">
        <v>1631</v>
      </c>
      <c r="B134" s="307"/>
      <c r="C134" s="857" t="s">
        <v>1606</v>
      </c>
      <c r="D134" s="317" t="s">
        <v>1632</v>
      </c>
      <c r="E134" s="317">
        <v>45512</v>
      </c>
      <c r="F134" s="318">
        <v>45514</v>
      </c>
      <c r="G134" s="857" t="s">
        <v>1459</v>
      </c>
      <c r="H134" s="320" t="s">
        <v>1633</v>
      </c>
      <c r="I134" s="317">
        <v>45518</v>
      </c>
      <c r="J134" s="321">
        <f t="shared" ref="J134" si="113">I134+31</f>
        <v>45549</v>
      </c>
      <c r="K134" s="321">
        <f t="shared" ref="K134" si="114">I134+35</f>
        <v>45553</v>
      </c>
      <c r="L134" s="356"/>
      <c r="M134" s="321">
        <f t="shared" ref="M134" si="115">I134+40</f>
        <v>45558</v>
      </c>
      <c r="N134" s="321">
        <f t="shared" ref="N134" si="116">I134+42</f>
        <v>45560</v>
      </c>
      <c r="O134" s="321">
        <f t="shared" ref="O134" si="117">I134+47</f>
        <v>45565</v>
      </c>
      <c r="P134" s="640">
        <v>45511</v>
      </c>
      <c r="Q134" s="640">
        <v>45512</v>
      </c>
    </row>
    <row r="135" spans="1:18" s="14" customFormat="1" ht="20.25" hidden="1" thickBot="1">
      <c r="A135" s="307"/>
      <c r="B135" s="307"/>
      <c r="C135" s="583"/>
      <c r="D135" s="323"/>
      <c r="E135" s="323"/>
      <c r="F135" s="324"/>
      <c r="G135" s="325"/>
      <c r="H135" s="326"/>
      <c r="I135" s="323"/>
      <c r="J135" s="323"/>
      <c r="K135" s="323"/>
      <c r="L135" s="159"/>
      <c r="M135" s="323"/>
      <c r="N135" s="323"/>
      <c r="O135" s="323"/>
      <c r="P135" s="640"/>
      <c r="Q135" s="640"/>
    </row>
    <row r="136" spans="1:18" s="14" customFormat="1" ht="20.25" hidden="1" thickTop="1">
      <c r="A136" s="307" t="s">
        <v>1601</v>
      </c>
      <c r="B136" s="307"/>
      <c r="C136" s="857" t="s">
        <v>1634</v>
      </c>
      <c r="D136" s="317" t="s">
        <v>1635</v>
      </c>
      <c r="E136" s="317">
        <v>45518</v>
      </c>
      <c r="F136" s="318">
        <v>45520</v>
      </c>
      <c r="G136" s="857" t="s">
        <v>1445</v>
      </c>
      <c r="H136" s="320" t="s">
        <v>1636</v>
      </c>
      <c r="I136" s="317">
        <v>45525</v>
      </c>
      <c r="J136" s="321">
        <f t="shared" ref="J136" si="118">I136+31</f>
        <v>45556</v>
      </c>
      <c r="K136" s="321">
        <f t="shared" ref="K136" si="119">I136+35</f>
        <v>45560</v>
      </c>
      <c r="L136" s="356"/>
      <c r="M136" s="321">
        <f t="shared" ref="M136" si="120">I136+40</f>
        <v>45565</v>
      </c>
      <c r="N136" s="321">
        <f t="shared" ref="N136" si="121">I136+42</f>
        <v>45567</v>
      </c>
      <c r="O136" s="321">
        <f t="shared" ref="O136" si="122">I136+47</f>
        <v>45572</v>
      </c>
      <c r="P136" s="640">
        <v>45518</v>
      </c>
      <c r="Q136" s="640">
        <v>45519</v>
      </c>
      <c r="R136" s="14">
        <f>WEEKNUM(Q136)</f>
        <v>33</v>
      </c>
    </row>
    <row r="137" spans="1:18" s="14" customFormat="1" ht="20.25" hidden="1" thickBot="1">
      <c r="A137" s="307"/>
      <c r="B137" s="307"/>
      <c r="C137" s="583"/>
      <c r="D137" s="323"/>
      <c r="E137" s="323"/>
      <c r="F137" s="324"/>
      <c r="G137" s="325"/>
      <c r="H137" s="326"/>
      <c r="I137" s="323"/>
      <c r="J137" s="323"/>
      <c r="K137" s="323"/>
      <c r="L137" s="159"/>
      <c r="M137" s="323"/>
      <c r="N137" s="323"/>
      <c r="O137" s="323"/>
      <c r="P137" s="640"/>
      <c r="Q137" s="640"/>
    </row>
    <row r="138" spans="1:18" s="14" customFormat="1" ht="20.25" hidden="1" thickTop="1">
      <c r="A138" s="307"/>
      <c r="B138" s="307"/>
      <c r="C138" s="857" t="s">
        <v>1601</v>
      </c>
      <c r="D138" s="317" t="s">
        <v>1637</v>
      </c>
      <c r="E138" s="317">
        <v>45527</v>
      </c>
      <c r="F138" s="513" t="s">
        <v>1581</v>
      </c>
      <c r="G138" s="857" t="s">
        <v>1449</v>
      </c>
      <c r="H138" s="320" t="s">
        <v>1638</v>
      </c>
      <c r="I138" s="317">
        <v>45535</v>
      </c>
      <c r="J138" s="321">
        <f t="shared" ref="J138" si="123">I138+31</f>
        <v>45566</v>
      </c>
      <c r="K138" s="321">
        <f t="shared" ref="K138" si="124">I138+35</f>
        <v>45570</v>
      </c>
      <c r="L138" s="356"/>
      <c r="M138" s="321">
        <f t="shared" ref="M138" si="125">I138+40</f>
        <v>45575</v>
      </c>
      <c r="N138" s="321">
        <f t="shared" ref="N138" si="126">I138+42</f>
        <v>45577</v>
      </c>
      <c r="O138" s="321">
        <f t="shared" ref="O138" si="127">I138+47</f>
        <v>45582</v>
      </c>
      <c r="P138" s="640">
        <v>45515</v>
      </c>
      <c r="Q138" s="640">
        <v>45515</v>
      </c>
      <c r="R138" s="14">
        <f>WEEKNUM(Q138)</f>
        <v>33</v>
      </c>
    </row>
    <row r="139" spans="1:18" s="14" customFormat="1" ht="20.25" hidden="1" thickBot="1">
      <c r="A139" s="307"/>
      <c r="B139" s="307"/>
      <c r="C139" s="583"/>
      <c r="D139" s="323"/>
      <c r="E139" s="323"/>
      <c r="F139" s="324"/>
      <c r="G139" s="325"/>
      <c r="H139" s="326"/>
      <c r="I139" s="323"/>
      <c r="J139" s="323"/>
      <c r="K139" s="323"/>
      <c r="L139" s="159"/>
      <c r="M139" s="323"/>
      <c r="N139" s="323"/>
      <c r="O139" s="323"/>
      <c r="P139" s="640"/>
      <c r="Q139" s="640"/>
    </row>
    <row r="140" spans="1:18" s="14" customFormat="1" ht="20.25" hidden="1" thickTop="1">
      <c r="A140" s="307" t="s">
        <v>1639</v>
      </c>
      <c r="B140" s="307"/>
      <c r="C140" s="857" t="s">
        <v>1640</v>
      </c>
      <c r="D140" s="317" t="s">
        <v>1641</v>
      </c>
      <c r="E140" s="317">
        <v>45533</v>
      </c>
      <c r="F140" s="513" t="s">
        <v>1581</v>
      </c>
      <c r="G140" s="857" t="s">
        <v>1585</v>
      </c>
      <c r="H140" s="320" t="s">
        <v>1642</v>
      </c>
      <c r="I140" s="317">
        <v>45539</v>
      </c>
      <c r="J140" s="321">
        <f t="shared" ref="J140" si="128">I140+31</f>
        <v>45570</v>
      </c>
      <c r="K140" s="321">
        <f t="shared" ref="K140" si="129">I140+35</f>
        <v>45574</v>
      </c>
      <c r="L140" s="356"/>
      <c r="M140" s="321">
        <f t="shared" ref="M140" si="130">I140+40</f>
        <v>45579</v>
      </c>
      <c r="N140" s="321">
        <f t="shared" ref="N140" si="131">I140+42</f>
        <v>45581</v>
      </c>
      <c r="O140" s="321">
        <f t="shared" ref="O140" si="132">I140+47</f>
        <v>45586</v>
      </c>
      <c r="P140" s="640">
        <v>45529</v>
      </c>
      <c r="Q140" s="640">
        <v>45529</v>
      </c>
    </row>
    <row r="141" spans="1:18" s="14" customFormat="1" ht="20.25" hidden="1" thickBot="1">
      <c r="A141" s="307"/>
      <c r="B141" s="307"/>
      <c r="C141" s="583" t="s">
        <v>1579</v>
      </c>
      <c r="D141" s="323" t="s">
        <v>1643</v>
      </c>
      <c r="E141" s="323">
        <v>45532</v>
      </c>
      <c r="F141" s="324">
        <v>45534</v>
      </c>
      <c r="G141" s="325"/>
      <c r="H141" s="326"/>
      <c r="I141" s="323"/>
      <c r="J141" s="323"/>
      <c r="K141" s="323"/>
      <c r="L141" s="159"/>
      <c r="M141" s="323"/>
      <c r="N141" s="323"/>
      <c r="O141" s="323"/>
      <c r="P141" s="640">
        <v>45522</v>
      </c>
      <c r="Q141" s="640">
        <v>45522</v>
      </c>
      <c r="R141" s="14">
        <f>WEEKNUM(Q141)</f>
        <v>34</v>
      </c>
    </row>
    <row r="142" spans="1:18" s="14" customFormat="1" ht="20.25" hidden="1" thickTop="1">
      <c r="A142" s="307"/>
      <c r="B142" s="307"/>
      <c r="C142" s="857" t="s">
        <v>1614</v>
      </c>
      <c r="D142" s="317" t="s">
        <v>1644</v>
      </c>
      <c r="E142" s="317">
        <v>45538</v>
      </c>
      <c r="F142" s="318">
        <v>45541</v>
      </c>
      <c r="G142" s="857" t="s">
        <v>1454</v>
      </c>
      <c r="H142" s="320" t="s">
        <v>1645</v>
      </c>
      <c r="I142" s="317">
        <v>45546</v>
      </c>
      <c r="J142" s="321">
        <f t="shared" ref="J142" si="133">I142+31</f>
        <v>45577</v>
      </c>
      <c r="K142" s="321">
        <f t="shared" ref="K142" si="134">I142+35</f>
        <v>45581</v>
      </c>
      <c r="L142" s="356"/>
      <c r="M142" s="321">
        <f t="shared" ref="M142" si="135">I142+40</f>
        <v>45586</v>
      </c>
      <c r="N142" s="321">
        <f t="shared" ref="N142" si="136">I142+42</f>
        <v>45588</v>
      </c>
      <c r="O142" s="321">
        <f t="shared" ref="O142" si="137">I142+47</f>
        <v>45593</v>
      </c>
      <c r="P142" s="640">
        <v>45536</v>
      </c>
      <c r="Q142" s="640">
        <v>45536</v>
      </c>
      <c r="R142" s="14">
        <v>35</v>
      </c>
    </row>
    <row r="143" spans="1:18" s="14" customFormat="1" ht="20.25" hidden="1" thickBot="1">
      <c r="A143" s="307"/>
      <c r="B143" s="307"/>
      <c r="C143" s="583"/>
      <c r="D143" s="323"/>
      <c r="E143" s="323"/>
      <c r="F143" s="324"/>
      <c r="G143" s="325"/>
      <c r="H143" s="326"/>
      <c r="I143" s="323"/>
      <c r="J143" s="323"/>
      <c r="K143" s="323"/>
      <c r="L143" s="159"/>
      <c r="M143" s="323"/>
      <c r="N143" s="323"/>
      <c r="O143" s="323"/>
      <c r="P143" s="640"/>
      <c r="Q143" s="640"/>
    </row>
    <row r="144" spans="1:18" s="14" customFormat="1" ht="20.25" hidden="1" thickTop="1">
      <c r="A144" s="307"/>
      <c r="B144" s="307"/>
      <c r="C144" s="857" t="s">
        <v>1516</v>
      </c>
      <c r="D144" s="317" t="s">
        <v>1646</v>
      </c>
      <c r="E144" s="317">
        <v>45547</v>
      </c>
      <c r="F144" s="318">
        <v>45549</v>
      </c>
      <c r="G144" s="857" t="s">
        <v>1430</v>
      </c>
      <c r="H144" s="320" t="s">
        <v>1647</v>
      </c>
      <c r="I144" s="317">
        <v>45553</v>
      </c>
      <c r="J144" s="321">
        <f>I144+31</f>
        <v>45584</v>
      </c>
      <c r="K144" s="321">
        <f>I144+35</f>
        <v>45588</v>
      </c>
      <c r="L144" s="356"/>
      <c r="M144" s="321">
        <f>I144+40</f>
        <v>45593</v>
      </c>
      <c r="N144" s="321">
        <f>I144+42</f>
        <v>45595</v>
      </c>
      <c r="O144" s="321">
        <f>I144+47</f>
        <v>45600</v>
      </c>
      <c r="P144" s="640">
        <v>45543</v>
      </c>
      <c r="Q144" s="640">
        <v>45543</v>
      </c>
      <c r="R144" s="14">
        <v>36</v>
      </c>
    </row>
    <row r="145" spans="1:19" s="14" customFormat="1" ht="20.25" hidden="1" thickBot="1">
      <c r="A145" s="307"/>
      <c r="B145" s="307"/>
      <c r="C145" s="583"/>
      <c r="D145" s="323"/>
      <c r="E145" s="323"/>
      <c r="F145" s="324"/>
      <c r="G145" s="325"/>
      <c r="H145" s="326"/>
      <c r="I145" s="323"/>
      <c r="J145" s="323"/>
      <c r="K145" s="323"/>
      <c r="L145" s="159"/>
      <c r="M145" s="323"/>
      <c r="N145" s="323"/>
      <c r="O145" s="323"/>
      <c r="P145" s="640"/>
      <c r="Q145" s="640"/>
    </row>
    <row r="146" spans="1:19" s="14" customFormat="1" ht="20.25" hidden="1" thickTop="1">
      <c r="A146" s="307"/>
      <c r="B146" s="307"/>
      <c r="C146" s="857" t="s">
        <v>1601</v>
      </c>
      <c r="D146" s="317" t="s">
        <v>1648</v>
      </c>
      <c r="E146" s="317">
        <v>45550</v>
      </c>
      <c r="F146" s="513" t="s">
        <v>1581</v>
      </c>
      <c r="G146" s="857" t="s">
        <v>1598</v>
      </c>
      <c r="H146" s="320" t="s">
        <v>1649</v>
      </c>
      <c r="I146" s="317">
        <v>45560</v>
      </c>
      <c r="J146" s="321">
        <f>I146+31</f>
        <v>45591</v>
      </c>
      <c r="K146" s="321">
        <f>I146+35</f>
        <v>45595</v>
      </c>
      <c r="L146" s="356"/>
      <c r="M146" s="321">
        <f>I146+40</f>
        <v>45600</v>
      </c>
      <c r="N146" s="321">
        <f>I146+42</f>
        <v>45602</v>
      </c>
      <c r="O146" s="321">
        <f>I146+47</f>
        <v>45607</v>
      </c>
      <c r="P146" s="640">
        <v>45550</v>
      </c>
      <c r="Q146" s="640">
        <v>45550</v>
      </c>
      <c r="S146" s="14">
        <v>37</v>
      </c>
    </row>
    <row r="147" spans="1:19" s="14" customFormat="1" ht="20.25" hidden="1" thickBot="1">
      <c r="A147" s="307"/>
      <c r="B147" s="307"/>
      <c r="C147" s="583" t="s">
        <v>1577</v>
      </c>
      <c r="D147" s="323" t="s">
        <v>1650</v>
      </c>
      <c r="E147" s="323">
        <v>45551</v>
      </c>
      <c r="F147" s="324">
        <v>45553</v>
      </c>
      <c r="G147" s="325"/>
      <c r="H147" s="326"/>
      <c r="I147" s="323"/>
      <c r="J147" s="323"/>
      <c r="K147" s="323"/>
      <c r="L147" s="159"/>
      <c r="M147" s="323"/>
      <c r="N147" s="323"/>
      <c r="O147" s="323"/>
      <c r="P147" s="640">
        <v>45546</v>
      </c>
      <c r="Q147" s="640">
        <v>45547</v>
      </c>
      <c r="R147" s="14">
        <v>37</v>
      </c>
    </row>
    <row r="148" spans="1:19" s="14" customFormat="1" ht="20.25" hidden="1" thickTop="1">
      <c r="A148" s="307" t="s">
        <v>1651</v>
      </c>
      <c r="B148" s="307"/>
      <c r="C148" s="857" t="s">
        <v>1640</v>
      </c>
      <c r="D148" s="317" t="s">
        <v>1652</v>
      </c>
      <c r="E148" s="317">
        <v>45557</v>
      </c>
      <c r="F148" s="513" t="s">
        <v>1581</v>
      </c>
      <c r="G148" s="857" t="s">
        <v>1557</v>
      </c>
      <c r="H148" s="320" t="s">
        <v>1653</v>
      </c>
      <c r="I148" s="317">
        <v>45567</v>
      </c>
      <c r="J148" s="321">
        <f>I148+31</f>
        <v>45598</v>
      </c>
      <c r="K148" s="321">
        <f>I148+35</f>
        <v>45602</v>
      </c>
      <c r="L148" s="356"/>
      <c r="M148" s="321">
        <f>I148+40</f>
        <v>45607</v>
      </c>
      <c r="N148" s="321">
        <f>I148+42</f>
        <v>45609</v>
      </c>
      <c r="O148" s="321">
        <f>I148+47</f>
        <v>45614</v>
      </c>
      <c r="P148" s="640">
        <v>45557</v>
      </c>
      <c r="Q148" s="640">
        <v>45557</v>
      </c>
      <c r="R148" s="14">
        <v>38</v>
      </c>
    </row>
    <row r="149" spans="1:19" s="14" customFormat="1" ht="20.25" hidden="1" thickBot="1">
      <c r="A149" s="307"/>
      <c r="B149" s="307"/>
      <c r="C149" s="583" t="s">
        <v>1654</v>
      </c>
      <c r="D149" s="323" t="s">
        <v>1655</v>
      </c>
      <c r="E149" s="323">
        <v>45557</v>
      </c>
      <c r="F149" s="324">
        <v>45559</v>
      </c>
      <c r="G149" s="325"/>
      <c r="H149" s="326"/>
      <c r="I149" s="323"/>
      <c r="J149" s="323"/>
      <c r="K149" s="323"/>
      <c r="L149" s="159"/>
      <c r="M149" s="323"/>
      <c r="N149" s="323"/>
      <c r="O149" s="323"/>
      <c r="P149" s="640">
        <v>45553</v>
      </c>
      <c r="Q149" s="640">
        <v>45554</v>
      </c>
      <c r="R149" s="14">
        <v>38</v>
      </c>
    </row>
    <row r="150" spans="1:19" s="14" customFormat="1" ht="20.25" hidden="1" thickTop="1">
      <c r="A150" s="307" t="s">
        <v>1640</v>
      </c>
      <c r="B150" s="307"/>
      <c r="C150" s="857" t="s">
        <v>1513</v>
      </c>
      <c r="D150" s="317" t="s">
        <v>1656</v>
      </c>
      <c r="E150" s="317">
        <v>45568</v>
      </c>
      <c r="F150" s="318">
        <v>45571</v>
      </c>
      <c r="G150" s="857" t="s">
        <v>1464</v>
      </c>
      <c r="H150" s="320" t="s">
        <v>1657</v>
      </c>
      <c r="I150" s="317">
        <v>45574</v>
      </c>
      <c r="J150" s="321">
        <f>I150+31</f>
        <v>45605</v>
      </c>
      <c r="K150" s="321">
        <f>I150+35</f>
        <v>45609</v>
      </c>
      <c r="L150" s="356"/>
      <c r="M150" s="321">
        <f>I150+40</f>
        <v>45614</v>
      </c>
      <c r="N150" s="321">
        <f>I150+42</f>
        <v>45616</v>
      </c>
      <c r="O150" s="321">
        <f>I150+47</f>
        <v>45621</v>
      </c>
      <c r="P150" s="640">
        <v>45564</v>
      </c>
      <c r="Q150" s="640">
        <v>45565</v>
      </c>
      <c r="R150" s="14">
        <v>40</v>
      </c>
    </row>
    <row r="151" spans="1:19" s="14" customFormat="1" ht="20.25" hidden="1" thickBot="1">
      <c r="A151" s="307" t="s">
        <v>1579</v>
      </c>
      <c r="B151" s="307"/>
      <c r="C151" s="322" t="s">
        <v>1614</v>
      </c>
      <c r="D151" s="323" t="s">
        <v>1658</v>
      </c>
      <c r="E151" s="323">
        <v>45567</v>
      </c>
      <c r="F151" s="324">
        <v>45571</v>
      </c>
      <c r="G151" s="325"/>
      <c r="H151" s="326"/>
      <c r="I151" s="323"/>
      <c r="J151" s="323"/>
      <c r="K151" s="323"/>
      <c r="L151" s="159"/>
      <c r="M151" s="323"/>
      <c r="N151" s="323"/>
      <c r="O151" s="323"/>
      <c r="P151" s="640">
        <v>45568</v>
      </c>
      <c r="Q151" s="640">
        <v>45569</v>
      </c>
      <c r="R151" s="14">
        <v>40</v>
      </c>
    </row>
    <row r="152" spans="1:19" s="14" customFormat="1" ht="20.25" hidden="1" thickTop="1">
      <c r="A152" s="307" t="s">
        <v>1659</v>
      </c>
      <c r="B152" s="307"/>
      <c r="C152" s="857" t="s">
        <v>1513</v>
      </c>
      <c r="D152" s="436" t="s">
        <v>1660</v>
      </c>
      <c r="E152" s="436">
        <v>45577</v>
      </c>
      <c r="F152" s="1236">
        <v>45580</v>
      </c>
      <c r="G152" s="857" t="s">
        <v>1608</v>
      </c>
      <c r="H152" s="320" t="s">
        <v>1661</v>
      </c>
      <c r="I152" s="317">
        <v>45581</v>
      </c>
      <c r="J152" s="321">
        <f>I152+31</f>
        <v>45612</v>
      </c>
      <c r="K152" s="321">
        <f>I152+35</f>
        <v>45616</v>
      </c>
      <c r="L152" s="356"/>
      <c r="M152" s="321">
        <f>I152+40</f>
        <v>45621</v>
      </c>
      <c r="N152" s="321">
        <f>I152+42</f>
        <v>45623</v>
      </c>
      <c r="O152" s="321">
        <f>I152+47</f>
        <v>45628</v>
      </c>
      <c r="P152" s="640">
        <v>45574</v>
      </c>
      <c r="Q152" s="640">
        <v>45575</v>
      </c>
      <c r="R152" s="14">
        <v>41</v>
      </c>
    </row>
    <row r="153" spans="1:19" s="14" customFormat="1" ht="20.25" hidden="1" thickBot="1">
      <c r="A153" s="307"/>
      <c r="B153" s="307"/>
      <c r="C153" s="583"/>
      <c r="D153" s="323"/>
      <c r="E153" s="323"/>
      <c r="F153" s="324"/>
      <c r="G153" s="325"/>
      <c r="H153" s="326"/>
      <c r="I153" s="323"/>
      <c r="J153" s="323"/>
      <c r="K153" s="323"/>
      <c r="L153" s="159"/>
      <c r="M153" s="323"/>
      <c r="N153" s="323"/>
      <c r="O153" s="323"/>
      <c r="P153" s="640"/>
      <c r="Q153" s="640"/>
    </row>
    <row r="154" spans="1:19" s="14" customFormat="1" ht="20.25" hidden="1" thickTop="1">
      <c r="A154" s="307" t="s">
        <v>1662</v>
      </c>
      <c r="B154" s="307"/>
      <c r="C154" s="857" t="s">
        <v>1663</v>
      </c>
      <c r="D154" s="317" t="s">
        <v>1664</v>
      </c>
      <c r="E154" s="317">
        <v>45582</v>
      </c>
      <c r="F154" s="318">
        <v>45584</v>
      </c>
      <c r="G154" s="857" t="s">
        <v>1665</v>
      </c>
      <c r="H154" s="320" t="s">
        <v>1666</v>
      </c>
      <c r="I154" s="317">
        <v>45588</v>
      </c>
      <c r="J154" s="321">
        <f>I154+31</f>
        <v>45619</v>
      </c>
      <c r="K154" s="321">
        <f>I154+35</f>
        <v>45623</v>
      </c>
      <c r="L154" s="356"/>
      <c r="M154" s="321">
        <f>I154+40</f>
        <v>45628</v>
      </c>
      <c r="N154" s="321">
        <f>I154+42</f>
        <v>45630</v>
      </c>
      <c r="O154" s="321">
        <f>I154+47</f>
        <v>45635</v>
      </c>
      <c r="P154" s="640">
        <v>45581</v>
      </c>
      <c r="Q154" s="640">
        <v>45582</v>
      </c>
      <c r="R154" s="14">
        <v>42</v>
      </c>
    </row>
    <row r="155" spans="1:19" s="14" customFormat="1" ht="20.25" hidden="1" thickBot="1">
      <c r="A155" s="307"/>
      <c r="B155" s="307"/>
      <c r="C155" s="583"/>
      <c r="D155" s="323"/>
      <c r="E155" s="323"/>
      <c r="F155" s="324"/>
      <c r="G155" s="325"/>
      <c r="H155" s="326"/>
      <c r="I155" s="323"/>
      <c r="J155" s="323"/>
      <c r="K155" s="323"/>
      <c r="L155" s="159"/>
      <c r="M155" s="323"/>
      <c r="N155" s="323"/>
      <c r="O155" s="323"/>
      <c r="P155" s="640"/>
      <c r="Q155" s="640"/>
    </row>
    <row r="156" spans="1:19" s="14" customFormat="1" ht="20.25" hidden="1" thickTop="1">
      <c r="A156" s="307" t="s">
        <v>1667</v>
      </c>
      <c r="B156" s="307"/>
      <c r="C156" s="857" t="s">
        <v>1668</v>
      </c>
      <c r="D156" s="317" t="s">
        <v>1669</v>
      </c>
      <c r="E156" s="317">
        <v>45588</v>
      </c>
      <c r="F156" s="318">
        <v>45590</v>
      </c>
      <c r="G156" s="857" t="s">
        <v>1477</v>
      </c>
      <c r="H156" s="320" t="s">
        <v>1670</v>
      </c>
      <c r="I156" s="317">
        <v>45595</v>
      </c>
      <c r="J156" s="321">
        <f>I156+31</f>
        <v>45626</v>
      </c>
      <c r="K156" s="321">
        <f>I156+35</f>
        <v>45630</v>
      </c>
      <c r="L156" s="356"/>
      <c r="M156" s="321">
        <f>I156+40</f>
        <v>45635</v>
      </c>
      <c r="N156" s="321">
        <f>I156+42</f>
        <v>45637</v>
      </c>
      <c r="O156" s="321">
        <f>I156+47</f>
        <v>45642</v>
      </c>
      <c r="P156" s="640">
        <v>45589</v>
      </c>
      <c r="Q156" s="640">
        <v>45590</v>
      </c>
      <c r="R156" s="14">
        <v>43</v>
      </c>
    </row>
    <row r="157" spans="1:19" s="14" customFormat="1" ht="20.25" hidden="1" thickBot="1">
      <c r="A157" s="307"/>
      <c r="B157" s="307"/>
      <c r="C157" s="583"/>
      <c r="D157" s="323"/>
      <c r="E157" s="323"/>
      <c r="F157" s="324"/>
      <c r="G157" s="325"/>
      <c r="H157" s="326"/>
      <c r="I157" s="323"/>
      <c r="J157" s="323"/>
      <c r="K157" s="323"/>
      <c r="L157" s="159"/>
      <c r="M157" s="323"/>
      <c r="N157" s="323"/>
      <c r="O157" s="323"/>
      <c r="P157" s="640"/>
      <c r="Q157" s="640"/>
    </row>
    <row r="158" spans="1:19" s="14" customFormat="1" ht="20.25" hidden="1" thickTop="1">
      <c r="A158" s="307" t="s">
        <v>1671</v>
      </c>
      <c r="B158" s="307"/>
      <c r="C158" s="857" t="s">
        <v>1672</v>
      </c>
      <c r="D158" s="317" t="s">
        <v>1673</v>
      </c>
      <c r="E158" s="317">
        <v>45596</v>
      </c>
      <c r="F158" s="318">
        <v>45598</v>
      </c>
      <c r="G158" s="857" t="s">
        <v>1481</v>
      </c>
      <c r="H158" s="320" t="s">
        <v>1674</v>
      </c>
      <c r="I158" s="317">
        <v>45602</v>
      </c>
      <c r="J158" s="321">
        <f>I158+31</f>
        <v>45633</v>
      </c>
      <c r="K158" s="321">
        <f>I158+35</f>
        <v>45637</v>
      </c>
      <c r="L158" s="356"/>
      <c r="M158" s="321">
        <f>I158+40</f>
        <v>45642</v>
      </c>
      <c r="N158" s="321">
        <f>I158+42</f>
        <v>45644</v>
      </c>
      <c r="O158" s="321">
        <f>I158+47</f>
        <v>45649</v>
      </c>
      <c r="P158" s="640">
        <v>45596</v>
      </c>
      <c r="Q158" s="640">
        <v>45597</v>
      </c>
      <c r="R158" s="14">
        <v>44</v>
      </c>
    </row>
    <row r="159" spans="1:19" s="14" customFormat="1" ht="20.25" hidden="1" thickBot="1">
      <c r="A159" s="307"/>
      <c r="B159" s="307"/>
      <c r="C159" s="583"/>
      <c r="D159" s="323"/>
      <c r="E159" s="323"/>
      <c r="F159" s="324"/>
      <c r="G159" s="325"/>
      <c r="H159" s="326"/>
      <c r="I159" s="323"/>
      <c r="J159" s="323"/>
      <c r="K159" s="323"/>
      <c r="L159" s="159"/>
      <c r="M159" s="323"/>
      <c r="N159" s="323"/>
      <c r="O159" s="323"/>
      <c r="P159" s="640"/>
      <c r="Q159" s="640"/>
    </row>
    <row r="160" spans="1:19" s="14" customFormat="1" ht="20.25" hidden="1" thickTop="1">
      <c r="A160" s="307" t="s">
        <v>1675</v>
      </c>
      <c r="B160" s="307"/>
      <c r="C160" s="857" t="s">
        <v>1654</v>
      </c>
      <c r="D160" s="1978" t="s">
        <v>1676</v>
      </c>
      <c r="E160" s="317">
        <v>45605</v>
      </c>
      <c r="F160" s="318">
        <v>45607</v>
      </c>
      <c r="G160" s="857" t="s">
        <v>1532</v>
      </c>
      <c r="H160" s="320" t="s">
        <v>1677</v>
      </c>
      <c r="I160" s="317">
        <v>45609</v>
      </c>
      <c r="J160" s="321">
        <f>I160+31</f>
        <v>45640</v>
      </c>
      <c r="K160" s="321">
        <f>I160+35</f>
        <v>45644</v>
      </c>
      <c r="L160" s="356"/>
      <c r="M160" s="321">
        <f>I160+40</f>
        <v>45649</v>
      </c>
      <c r="N160" s="321">
        <f>I160+42</f>
        <v>45651</v>
      </c>
      <c r="O160" s="321">
        <f>I160+47</f>
        <v>45656</v>
      </c>
      <c r="P160" s="640">
        <v>45602</v>
      </c>
      <c r="Q160" s="640">
        <v>45603</v>
      </c>
      <c r="R160" s="14">
        <v>45</v>
      </c>
    </row>
    <row r="161" spans="1:18" s="14" customFormat="1" ht="20.25" hidden="1" thickBot="1">
      <c r="A161" s="307"/>
      <c r="B161" s="307"/>
      <c r="C161" s="583"/>
      <c r="D161" s="323"/>
      <c r="E161" s="323"/>
      <c r="F161" s="324"/>
      <c r="G161" s="325"/>
      <c r="H161" s="326"/>
      <c r="I161" s="323"/>
      <c r="J161" s="323"/>
      <c r="K161" s="323"/>
      <c r="L161" s="159"/>
      <c r="M161" s="323"/>
      <c r="N161" s="323"/>
      <c r="O161" s="323"/>
      <c r="P161" s="640"/>
      <c r="Q161" s="640"/>
    </row>
    <row r="162" spans="1:18" s="14" customFormat="1" ht="20.25" hidden="1" thickTop="1">
      <c r="A162" s="307"/>
      <c r="B162" s="307"/>
      <c r="C162" s="857" t="s">
        <v>1614</v>
      </c>
      <c r="D162" s="317" t="s">
        <v>1678</v>
      </c>
      <c r="E162" s="317">
        <v>45612</v>
      </c>
      <c r="F162" s="318">
        <v>45614</v>
      </c>
      <c r="G162" s="857" t="s">
        <v>1426</v>
      </c>
      <c r="H162" s="320" t="s">
        <v>1679</v>
      </c>
      <c r="I162" s="317">
        <v>45616</v>
      </c>
      <c r="J162" s="321">
        <f>I162+31</f>
        <v>45647</v>
      </c>
      <c r="K162" s="321">
        <f>I162+35</f>
        <v>45651</v>
      </c>
      <c r="L162" s="356"/>
      <c r="M162" s="321">
        <f>I162+40</f>
        <v>45656</v>
      </c>
      <c r="N162" s="321">
        <f>I162+42</f>
        <v>45658</v>
      </c>
      <c r="O162" s="321">
        <f>I162+47</f>
        <v>45663</v>
      </c>
      <c r="P162" s="640">
        <v>45610</v>
      </c>
      <c r="Q162" s="640">
        <v>45611</v>
      </c>
      <c r="R162" s="14">
        <v>46</v>
      </c>
    </row>
    <row r="163" spans="1:18" s="14" customFormat="1" ht="20.25" hidden="1" thickBot="1">
      <c r="A163" s="307"/>
      <c r="B163" s="307"/>
      <c r="C163" s="583"/>
      <c r="D163" s="323"/>
      <c r="E163" s="323"/>
      <c r="F163" s="324"/>
      <c r="G163" s="325"/>
      <c r="H163" s="326"/>
      <c r="I163" s="323"/>
      <c r="J163" s="323"/>
      <c r="K163" s="323"/>
      <c r="L163" s="159"/>
      <c r="M163" s="323"/>
      <c r="N163" s="323"/>
      <c r="O163" s="323"/>
      <c r="P163" s="640"/>
      <c r="Q163" s="640"/>
    </row>
    <row r="164" spans="1:18" s="14" customFormat="1" ht="20.25" hidden="1" thickTop="1">
      <c r="A164" s="307" t="s">
        <v>1680</v>
      </c>
      <c r="B164" s="307"/>
      <c r="C164" s="857" t="s">
        <v>1681</v>
      </c>
      <c r="D164" s="1978" t="s">
        <v>1682</v>
      </c>
      <c r="E164" s="317">
        <v>45621</v>
      </c>
      <c r="F164" s="318">
        <v>45623</v>
      </c>
      <c r="G164" s="857" t="s">
        <v>1434</v>
      </c>
      <c r="H164" s="320" t="s">
        <v>1683</v>
      </c>
      <c r="I164" s="317">
        <v>45623</v>
      </c>
      <c r="J164" s="321">
        <f>I164+31</f>
        <v>45654</v>
      </c>
      <c r="K164" s="321">
        <f>I164+35</f>
        <v>45658</v>
      </c>
      <c r="L164" s="356"/>
      <c r="M164" s="321">
        <f>I164+40</f>
        <v>45663</v>
      </c>
      <c r="N164" s="321">
        <f>I164+42</f>
        <v>45665</v>
      </c>
      <c r="O164" s="321">
        <f>I164+47</f>
        <v>45670</v>
      </c>
      <c r="P164" s="640">
        <v>45616</v>
      </c>
      <c r="Q164" s="640">
        <v>45617</v>
      </c>
      <c r="R164" s="14">
        <v>47</v>
      </c>
    </row>
    <row r="165" spans="1:18" s="14" customFormat="1" ht="20.25" hidden="1" thickBot="1">
      <c r="A165" s="307"/>
      <c r="B165" s="307"/>
      <c r="C165" s="583"/>
      <c r="D165" s="323"/>
      <c r="E165" s="323"/>
      <c r="F165" s="324"/>
      <c r="G165" s="325"/>
      <c r="H165" s="326"/>
      <c r="I165" s="323"/>
      <c r="J165" s="323"/>
      <c r="K165" s="323"/>
      <c r="L165" s="159"/>
      <c r="M165" s="323"/>
      <c r="N165" s="323"/>
      <c r="O165" s="323"/>
      <c r="P165" s="640"/>
      <c r="Q165" s="640"/>
    </row>
    <row r="166" spans="1:18" s="14" customFormat="1" ht="20.25" hidden="1" thickTop="1">
      <c r="A166" s="307"/>
      <c r="B166" s="307"/>
      <c r="C166" s="857" t="s">
        <v>1684</v>
      </c>
      <c r="D166" s="317" t="s">
        <v>1685</v>
      </c>
      <c r="E166" s="317">
        <v>45625</v>
      </c>
      <c r="F166" s="318">
        <v>45627</v>
      </c>
      <c r="G166" s="857" t="s">
        <v>1459</v>
      </c>
      <c r="H166" s="320" t="s">
        <v>1686</v>
      </c>
      <c r="I166" s="317">
        <v>45630</v>
      </c>
      <c r="J166" s="321">
        <f>I166+31</f>
        <v>45661</v>
      </c>
      <c r="K166" s="321">
        <f>I166+35</f>
        <v>45665</v>
      </c>
      <c r="L166" s="356"/>
      <c r="M166" s="321">
        <f>I166+40</f>
        <v>45670</v>
      </c>
      <c r="N166" s="321">
        <f>I166+42</f>
        <v>45672</v>
      </c>
      <c r="O166" s="321">
        <f>I166+47</f>
        <v>45677</v>
      </c>
      <c r="P166" s="640">
        <v>45624</v>
      </c>
      <c r="Q166" s="640">
        <v>45625</v>
      </c>
      <c r="R166" s="14">
        <v>48</v>
      </c>
    </row>
    <row r="167" spans="1:18" s="14" customFormat="1" ht="20.25" hidden="1" thickBot="1">
      <c r="A167" s="307"/>
      <c r="B167" s="307"/>
      <c r="C167" s="583"/>
      <c r="D167" s="323"/>
      <c r="E167" s="323"/>
      <c r="F167" s="324"/>
      <c r="G167" s="325"/>
      <c r="H167" s="326"/>
      <c r="I167" s="323"/>
      <c r="J167" s="323"/>
      <c r="K167" s="323"/>
      <c r="L167" s="159"/>
      <c r="M167" s="323"/>
      <c r="N167" s="323"/>
      <c r="O167" s="323"/>
      <c r="P167" s="640"/>
      <c r="Q167" s="640"/>
    </row>
    <row r="168" spans="1:18" s="14" customFormat="1" ht="20.25" hidden="1" thickTop="1">
      <c r="A168" s="307"/>
      <c r="B168" s="307"/>
      <c r="C168" s="857" t="s">
        <v>1687</v>
      </c>
      <c r="D168" s="317" t="s">
        <v>1688</v>
      </c>
      <c r="E168" s="317">
        <v>45640</v>
      </c>
      <c r="F168" s="318">
        <v>45642</v>
      </c>
      <c r="G168" s="857" t="s">
        <v>1445</v>
      </c>
      <c r="H168" s="320" t="s">
        <v>1689</v>
      </c>
      <c r="I168" s="317">
        <v>45637</v>
      </c>
      <c r="J168" s="321">
        <f>I168+31</f>
        <v>45668</v>
      </c>
      <c r="K168" s="321">
        <f>I168+35</f>
        <v>45672</v>
      </c>
      <c r="L168" s="356"/>
      <c r="M168" s="321">
        <f>I168+40</f>
        <v>45677</v>
      </c>
      <c r="N168" s="321">
        <f>I168+42</f>
        <v>45679</v>
      </c>
      <c r="O168" s="321">
        <f>I168+47</f>
        <v>45684</v>
      </c>
      <c r="P168" s="640">
        <v>45631</v>
      </c>
      <c r="Q168" s="640">
        <v>45632</v>
      </c>
      <c r="R168" s="14">
        <v>49</v>
      </c>
    </row>
    <row r="169" spans="1:18" s="14" customFormat="1" ht="20.25" hidden="1" thickBot="1">
      <c r="A169" s="307"/>
      <c r="B169" s="307"/>
      <c r="C169" s="583"/>
      <c r="D169" s="323"/>
      <c r="E169" s="323"/>
      <c r="F169" s="324"/>
      <c r="G169" s="325"/>
      <c r="H169" s="326"/>
      <c r="I169" s="323"/>
      <c r="J169" s="323"/>
      <c r="K169" s="323"/>
      <c r="L169" s="159"/>
      <c r="M169" s="323"/>
      <c r="N169" s="323"/>
      <c r="O169" s="323"/>
      <c r="P169" s="640"/>
      <c r="Q169" s="640"/>
    </row>
    <row r="170" spans="1:18" s="14" customFormat="1" ht="20.25" hidden="1" thickTop="1">
      <c r="A170" s="307"/>
      <c r="B170" s="307"/>
      <c r="C170" s="857" t="s">
        <v>1690</v>
      </c>
      <c r="D170" s="317" t="s">
        <v>1691</v>
      </c>
      <c r="E170" s="317">
        <v>45647</v>
      </c>
      <c r="F170" s="318">
        <v>45649</v>
      </c>
      <c r="G170" s="857" t="s">
        <v>1449</v>
      </c>
      <c r="H170" s="320" t="s">
        <v>1692</v>
      </c>
      <c r="I170" s="317">
        <v>45644</v>
      </c>
      <c r="J170" s="321">
        <f>I170+31</f>
        <v>45675</v>
      </c>
      <c r="K170" s="321">
        <f>I170+35</f>
        <v>45679</v>
      </c>
      <c r="L170" s="356"/>
      <c r="M170" s="321">
        <f>I170+40</f>
        <v>45684</v>
      </c>
      <c r="N170" s="321">
        <f>I170+42</f>
        <v>45686</v>
      </c>
      <c r="O170" s="321">
        <f>I170+47</f>
        <v>45691</v>
      </c>
      <c r="P170" s="640">
        <v>45638</v>
      </c>
      <c r="Q170" s="640">
        <v>45639</v>
      </c>
      <c r="R170" s="14">
        <v>50</v>
      </c>
    </row>
    <row r="171" spans="1:18" s="14" customFormat="1" ht="20.25" hidden="1" thickBot="1">
      <c r="A171" s="307"/>
      <c r="B171" s="307"/>
      <c r="C171" s="583"/>
      <c r="D171" s="323"/>
      <c r="E171" s="323"/>
      <c r="F171" s="324"/>
      <c r="G171" s="325"/>
      <c r="H171" s="326"/>
      <c r="I171" s="323"/>
      <c r="J171" s="323"/>
      <c r="K171" s="323"/>
      <c r="L171" s="159"/>
      <c r="M171" s="323"/>
      <c r="N171" s="323"/>
      <c r="O171" s="323"/>
      <c r="P171" s="640"/>
      <c r="Q171" s="640"/>
    </row>
    <row r="172" spans="1:18" s="14" customFormat="1" ht="20.25" hidden="1" thickTop="1">
      <c r="A172" s="307"/>
      <c r="B172" s="307"/>
      <c r="C172" s="857" t="s">
        <v>1577</v>
      </c>
      <c r="D172" s="317" t="s">
        <v>1693</v>
      </c>
      <c r="E172" s="317">
        <v>45649</v>
      </c>
      <c r="F172" s="318">
        <v>45651</v>
      </c>
      <c r="G172" s="857" t="s">
        <v>1585</v>
      </c>
      <c r="H172" s="320" t="s">
        <v>1694</v>
      </c>
      <c r="I172" s="317">
        <v>45653</v>
      </c>
      <c r="J172" s="321">
        <f>I172+31</f>
        <v>45684</v>
      </c>
      <c r="K172" s="321">
        <f>I172+35</f>
        <v>45688</v>
      </c>
      <c r="L172" s="356"/>
      <c r="M172" s="321">
        <f>I172+40</f>
        <v>45693</v>
      </c>
      <c r="N172" s="321">
        <f>I172+42</f>
        <v>45695</v>
      </c>
      <c r="O172" s="321">
        <f>I172+47</f>
        <v>45700</v>
      </c>
      <c r="P172" s="640">
        <v>45645</v>
      </c>
      <c r="Q172" s="640">
        <v>45646</v>
      </c>
      <c r="R172" s="14">
        <v>51</v>
      </c>
    </row>
    <row r="173" spans="1:18" s="14" customFormat="1" ht="20.25" hidden="1" thickBot="1">
      <c r="A173" s="307"/>
      <c r="B173" s="307"/>
      <c r="C173" s="583"/>
      <c r="D173" s="323"/>
      <c r="E173" s="323"/>
      <c r="F173" s="324"/>
      <c r="G173" s="325"/>
      <c r="H173" s="326"/>
      <c r="I173" s="323"/>
      <c r="J173" s="323"/>
      <c r="K173" s="323"/>
      <c r="L173" s="159"/>
      <c r="M173" s="323"/>
      <c r="N173" s="323"/>
      <c r="O173" s="323"/>
      <c r="P173" s="640"/>
      <c r="Q173" s="640"/>
    </row>
    <row r="174" spans="1:18" s="14" customFormat="1" ht="20.25" hidden="1" thickTop="1">
      <c r="A174" s="307"/>
      <c r="B174" s="307"/>
      <c r="C174" s="857" t="s">
        <v>1614</v>
      </c>
      <c r="D174" s="317" t="s">
        <v>1695</v>
      </c>
      <c r="E174" s="317">
        <v>45653</v>
      </c>
      <c r="F174" s="318">
        <v>45655</v>
      </c>
      <c r="G174" s="857" t="s">
        <v>1454</v>
      </c>
      <c r="H174" s="320" t="s">
        <v>1696</v>
      </c>
      <c r="I174" s="317">
        <v>45658</v>
      </c>
      <c r="J174" s="321">
        <f>I174+31</f>
        <v>45689</v>
      </c>
      <c r="K174" s="321">
        <f>I174+35</f>
        <v>45693</v>
      </c>
      <c r="L174" s="356"/>
      <c r="M174" s="321">
        <f>I174+40</f>
        <v>45698</v>
      </c>
      <c r="N174" s="321">
        <f>I174+42</f>
        <v>45700</v>
      </c>
      <c r="O174" s="321">
        <f>I174+47</f>
        <v>45705</v>
      </c>
      <c r="P174" s="640">
        <v>45652</v>
      </c>
      <c r="Q174" s="640">
        <v>45653</v>
      </c>
      <c r="R174" s="14">
        <v>52</v>
      </c>
    </row>
    <row r="175" spans="1:18" s="14" customFormat="1" ht="20.25" hidden="1" thickBot="1">
      <c r="A175" s="307"/>
      <c r="B175" s="307"/>
      <c r="C175" s="583"/>
      <c r="D175" s="323"/>
      <c r="E175" s="323"/>
      <c r="F175" s="324"/>
      <c r="G175" s="325"/>
      <c r="H175" s="326"/>
      <c r="I175" s="323"/>
      <c r="J175" s="323"/>
      <c r="K175" s="323"/>
      <c r="L175" s="159"/>
      <c r="M175" s="323"/>
      <c r="N175" s="323"/>
      <c r="O175" s="323"/>
      <c r="P175" s="640"/>
      <c r="Q175" s="640"/>
    </row>
    <row r="176" spans="1:18" s="14" customFormat="1" ht="20.25" hidden="1" thickTop="1">
      <c r="A176" s="307"/>
      <c r="B176" s="307"/>
      <c r="C176" s="1183" t="s">
        <v>1684</v>
      </c>
      <c r="D176" s="317" t="s">
        <v>1697</v>
      </c>
      <c r="E176" s="317">
        <v>45294</v>
      </c>
      <c r="F176" s="318">
        <v>45662</v>
      </c>
      <c r="G176" s="857" t="s">
        <v>1430</v>
      </c>
      <c r="H176" s="320" t="s">
        <v>1698</v>
      </c>
      <c r="I176" s="317">
        <v>45665</v>
      </c>
      <c r="J176" s="321">
        <f>I176+31</f>
        <v>45696</v>
      </c>
      <c r="K176" s="321">
        <f>I176+35</f>
        <v>45700</v>
      </c>
      <c r="L176" s="356"/>
      <c r="M176" s="321">
        <f>I176+40</f>
        <v>45705</v>
      </c>
      <c r="N176" s="321">
        <f>I176+42</f>
        <v>45707</v>
      </c>
      <c r="O176" s="321">
        <f>I176+47</f>
        <v>45712</v>
      </c>
      <c r="P176" s="640">
        <v>45659</v>
      </c>
      <c r="Q176" s="640">
        <v>45660</v>
      </c>
      <c r="R176" s="14">
        <v>1</v>
      </c>
    </row>
    <row r="177" spans="1:18" s="14" customFormat="1" ht="20.25" hidden="1" thickBot="1">
      <c r="A177" s="307"/>
      <c r="B177" s="307"/>
      <c r="C177" s="583"/>
      <c r="D177" s="323"/>
      <c r="E177" s="323"/>
      <c r="F177" s="324"/>
      <c r="G177" s="325"/>
      <c r="H177" s="326"/>
      <c r="I177" s="323"/>
      <c r="J177" s="323"/>
      <c r="K177" s="323"/>
      <c r="L177" s="159"/>
      <c r="M177" s="323"/>
      <c r="N177" s="323"/>
      <c r="O177" s="323"/>
      <c r="P177" s="640"/>
      <c r="Q177" s="640"/>
    </row>
    <row r="178" spans="1:18" s="14" customFormat="1" ht="20.25" hidden="1" thickTop="1">
      <c r="A178" s="307" t="s">
        <v>1579</v>
      </c>
      <c r="B178" s="307"/>
      <c r="C178" s="857" t="s">
        <v>1681</v>
      </c>
      <c r="D178" s="317" t="s">
        <v>1699</v>
      </c>
      <c r="E178" s="317">
        <v>45669</v>
      </c>
      <c r="F178" s="318">
        <v>45671</v>
      </c>
      <c r="G178" s="857" t="s">
        <v>1598</v>
      </c>
      <c r="H178" s="320" t="s">
        <v>1700</v>
      </c>
      <c r="I178" s="317">
        <v>45672</v>
      </c>
      <c r="J178" s="321">
        <f>I178+31</f>
        <v>45703</v>
      </c>
      <c r="K178" s="321">
        <f>I178+35</f>
        <v>45707</v>
      </c>
      <c r="L178" s="356"/>
      <c r="M178" s="321">
        <f>I178+40</f>
        <v>45712</v>
      </c>
      <c r="N178" s="321">
        <f>I178+42</f>
        <v>45714</v>
      </c>
      <c r="O178" s="321">
        <f>I178+47</f>
        <v>45719</v>
      </c>
      <c r="P178" s="640">
        <v>45292</v>
      </c>
      <c r="Q178" s="640">
        <v>45293</v>
      </c>
      <c r="R178" s="14">
        <v>2</v>
      </c>
    </row>
    <row r="179" spans="1:18" s="14" customFormat="1" ht="20.25" hidden="1" thickBot="1">
      <c r="A179" s="307"/>
      <c r="B179" s="307"/>
      <c r="C179" s="583"/>
      <c r="D179" s="323"/>
      <c r="E179" s="323"/>
      <c r="F179" s="324"/>
      <c r="G179" s="325"/>
      <c r="H179" s="326"/>
      <c r="I179" s="323"/>
      <c r="J179" s="323"/>
      <c r="K179" s="323"/>
      <c r="L179" s="159"/>
      <c r="M179" s="323"/>
      <c r="N179" s="323"/>
      <c r="O179" s="323"/>
      <c r="P179" s="640"/>
      <c r="Q179" s="640"/>
    </row>
    <row r="180" spans="1:18" s="14" customFormat="1" ht="20.25" hidden="1" thickTop="1">
      <c r="A180" s="307" t="s">
        <v>1687</v>
      </c>
      <c r="B180" s="307"/>
      <c r="C180" s="857" t="s">
        <v>1513</v>
      </c>
      <c r="D180" s="317" t="s">
        <v>1701</v>
      </c>
      <c r="E180" s="317">
        <v>45673</v>
      </c>
      <c r="F180" s="318">
        <v>45676</v>
      </c>
      <c r="G180" s="857" t="s">
        <v>1557</v>
      </c>
      <c r="H180" s="320" t="s">
        <v>1702</v>
      </c>
      <c r="I180" s="317">
        <v>45679</v>
      </c>
      <c r="J180" s="321">
        <f>I180+31</f>
        <v>45710</v>
      </c>
      <c r="K180" s="321">
        <f>I180+35</f>
        <v>45714</v>
      </c>
      <c r="L180" s="356"/>
      <c r="M180" s="321">
        <f>I180+40</f>
        <v>45719</v>
      </c>
      <c r="N180" s="321">
        <f>I180+42</f>
        <v>45721</v>
      </c>
      <c r="O180" s="321">
        <f>I180+47</f>
        <v>45726</v>
      </c>
      <c r="P180" s="640">
        <v>45665</v>
      </c>
      <c r="Q180" s="640">
        <v>45666</v>
      </c>
      <c r="R180" s="14">
        <v>3</v>
      </c>
    </row>
    <row r="181" spans="1:18" s="14" customFormat="1" ht="20.25" hidden="1" thickBot="1">
      <c r="A181" s="307" t="s">
        <v>1687</v>
      </c>
      <c r="B181" s="307"/>
      <c r="C181" s="583" t="s">
        <v>1703</v>
      </c>
      <c r="D181" s="323" t="s">
        <v>1704</v>
      </c>
      <c r="E181" s="323">
        <v>45678</v>
      </c>
      <c r="F181" s="324">
        <v>45681</v>
      </c>
      <c r="G181" s="325"/>
      <c r="H181" s="326"/>
      <c r="I181" s="323"/>
      <c r="J181" s="323"/>
      <c r="K181" s="323"/>
      <c r="L181" s="159"/>
      <c r="M181" s="323"/>
      <c r="N181" s="323"/>
      <c r="O181" s="323"/>
      <c r="P181" s="640">
        <v>45672</v>
      </c>
      <c r="Q181" s="640">
        <v>45673</v>
      </c>
    </row>
    <row r="182" spans="1:18" s="14" customFormat="1" ht="20.25" hidden="1" thickTop="1">
      <c r="A182" s="307" t="s">
        <v>1690</v>
      </c>
      <c r="B182" s="307"/>
      <c r="C182" s="2024" t="s">
        <v>1687</v>
      </c>
      <c r="D182" s="627" t="s">
        <v>1705</v>
      </c>
      <c r="E182" s="627">
        <v>45680</v>
      </c>
      <c r="F182" s="628">
        <v>45683</v>
      </c>
      <c r="G182" s="857" t="s">
        <v>1464</v>
      </c>
      <c r="H182" s="320" t="s">
        <v>1706</v>
      </c>
      <c r="I182" s="317">
        <v>45686</v>
      </c>
      <c r="J182" s="321">
        <f>I182+31</f>
        <v>45717</v>
      </c>
      <c r="K182" s="321">
        <f>I182+35</f>
        <v>45721</v>
      </c>
      <c r="L182" s="356"/>
      <c r="M182" s="321">
        <f>I182+40</f>
        <v>45726</v>
      </c>
      <c r="N182" s="321">
        <f>I182+42</f>
        <v>45728</v>
      </c>
      <c r="O182" s="321">
        <f>I182+47</f>
        <v>45733</v>
      </c>
      <c r="P182" s="640">
        <v>45680</v>
      </c>
      <c r="Q182" s="640">
        <v>45681</v>
      </c>
      <c r="R182" s="14">
        <v>4</v>
      </c>
    </row>
    <row r="183" spans="1:18" s="14" customFormat="1" ht="20.25" hidden="1" thickBot="1">
      <c r="A183" s="307" t="s">
        <v>1577</v>
      </c>
      <c r="B183" s="307"/>
      <c r="C183" s="583" t="s">
        <v>1707</v>
      </c>
      <c r="D183" s="323" t="s">
        <v>1708</v>
      </c>
      <c r="E183" s="323">
        <v>45682</v>
      </c>
      <c r="F183" s="324">
        <v>45684</v>
      </c>
      <c r="G183" s="325"/>
      <c r="H183" s="326"/>
      <c r="I183" s="323"/>
      <c r="J183" s="323"/>
      <c r="K183" s="323"/>
      <c r="L183" s="159"/>
      <c r="M183" s="323"/>
      <c r="N183" s="323"/>
      <c r="O183" s="323"/>
      <c r="P183" s="640">
        <v>45679</v>
      </c>
      <c r="Q183" s="640">
        <v>45680</v>
      </c>
    </row>
    <row r="184" spans="1:18" s="14" customFormat="1" ht="20.25" hidden="1" thickTop="1">
      <c r="A184" s="307"/>
      <c r="B184" s="307"/>
      <c r="C184" s="2024" t="s">
        <v>1577</v>
      </c>
      <c r="D184" s="627" t="s">
        <v>1709</v>
      </c>
      <c r="E184" s="627">
        <v>45687</v>
      </c>
      <c r="F184" s="628">
        <v>45690</v>
      </c>
      <c r="G184" s="857" t="s">
        <v>1608</v>
      </c>
      <c r="H184" s="320" t="s">
        <v>1710</v>
      </c>
      <c r="I184" s="317">
        <v>45693</v>
      </c>
      <c r="J184" s="321">
        <f>I184+31</f>
        <v>45724</v>
      </c>
      <c r="K184" s="321">
        <f>I184+35</f>
        <v>45728</v>
      </c>
      <c r="L184" s="356"/>
      <c r="M184" s="321">
        <f>I184+40</f>
        <v>45733</v>
      </c>
      <c r="N184" s="321">
        <f>I184+42</f>
        <v>45735</v>
      </c>
      <c r="O184" s="321">
        <f>I184+47</f>
        <v>45740</v>
      </c>
      <c r="P184" s="640">
        <v>45687</v>
      </c>
      <c r="Q184" s="640">
        <v>45688</v>
      </c>
      <c r="R184" s="14">
        <v>5</v>
      </c>
    </row>
    <row r="185" spans="1:18" s="14" customFormat="1" ht="20.25" hidden="1" thickBot="1">
      <c r="A185" s="307" t="s">
        <v>1614</v>
      </c>
      <c r="B185" s="307"/>
      <c r="C185" s="583" t="s">
        <v>1681</v>
      </c>
      <c r="D185" s="323" t="s">
        <v>1711</v>
      </c>
      <c r="E185" s="323">
        <v>45690</v>
      </c>
      <c r="F185" s="324">
        <v>45692</v>
      </c>
      <c r="G185" s="325"/>
      <c r="H185" s="326"/>
      <c r="I185" s="323"/>
      <c r="J185" s="323"/>
      <c r="K185" s="323"/>
      <c r="L185" s="159"/>
      <c r="M185" s="323"/>
      <c r="N185" s="323"/>
      <c r="O185" s="323"/>
      <c r="P185" s="640">
        <v>45686</v>
      </c>
      <c r="Q185" s="640">
        <v>45687</v>
      </c>
    </row>
    <row r="186" spans="1:18" s="14" customFormat="1" ht="20.25" hidden="1" thickTop="1">
      <c r="A186" s="307" t="s">
        <v>1579</v>
      </c>
      <c r="B186" s="307"/>
      <c r="C186" s="857" t="s">
        <v>1654</v>
      </c>
      <c r="D186" s="317" t="s">
        <v>1712</v>
      </c>
      <c r="E186" s="317">
        <v>45693</v>
      </c>
      <c r="F186" s="318">
        <v>45696</v>
      </c>
      <c r="G186" s="857" t="s">
        <v>1665</v>
      </c>
      <c r="H186" s="320" t="s">
        <v>1713</v>
      </c>
      <c r="I186" s="317">
        <v>45334</v>
      </c>
      <c r="J186" s="321">
        <f>I186+31</f>
        <v>45365</v>
      </c>
      <c r="K186" s="321">
        <f>I186+35</f>
        <v>45369</v>
      </c>
      <c r="L186" s="356"/>
      <c r="M186" s="321">
        <f>I186+40</f>
        <v>45374</v>
      </c>
      <c r="N186" s="321">
        <f>I186+42</f>
        <v>45376</v>
      </c>
      <c r="O186" s="321">
        <f>I186+47</f>
        <v>45381</v>
      </c>
      <c r="P186" s="640">
        <v>45693</v>
      </c>
      <c r="Q186" s="640">
        <v>45694</v>
      </c>
      <c r="R186" s="14">
        <v>6</v>
      </c>
    </row>
    <row r="187" spans="1:18" s="14" customFormat="1" ht="20.25" hidden="1" thickBot="1">
      <c r="A187" s="307"/>
      <c r="B187" s="307"/>
      <c r="C187" s="583"/>
      <c r="D187" s="323"/>
      <c r="E187" s="323"/>
      <c r="F187" s="324"/>
      <c r="G187" s="325"/>
      <c r="H187" s="326"/>
      <c r="I187" s="323"/>
      <c r="J187" s="323"/>
      <c r="K187" s="323"/>
      <c r="L187" s="159"/>
      <c r="M187" s="323"/>
      <c r="N187" s="323"/>
      <c r="O187" s="323"/>
      <c r="P187" s="640"/>
      <c r="Q187" s="640"/>
    </row>
    <row r="188" spans="1:18" s="14" customFormat="1" ht="20.25" hidden="1" thickTop="1">
      <c r="A188" s="307"/>
      <c r="B188" s="307"/>
      <c r="C188" s="18"/>
      <c r="D188" s="309"/>
      <c r="E188" s="309"/>
      <c r="F188" s="309"/>
      <c r="G188" s="339"/>
      <c r="H188" s="338"/>
      <c r="I188" s="309"/>
      <c r="J188" s="309"/>
      <c r="K188" s="309"/>
      <c r="L188" s="309"/>
      <c r="M188" s="309"/>
      <c r="N188" s="309"/>
      <c r="O188" s="309"/>
      <c r="P188" s="640"/>
      <c r="Q188" s="640"/>
    </row>
    <row r="189" spans="1:18" s="14" customFormat="1" ht="19.5">
      <c r="A189" s="307"/>
      <c r="B189" s="307"/>
      <c r="C189" s="18" t="s">
        <v>1714</v>
      </c>
      <c r="D189" s="309"/>
      <c r="E189" s="309"/>
      <c r="F189" s="309"/>
      <c r="G189" s="339"/>
      <c r="H189" s="338"/>
      <c r="I189" s="309"/>
      <c r="J189" s="309"/>
      <c r="K189" s="309"/>
      <c r="L189" s="309"/>
      <c r="M189" s="309"/>
      <c r="N189" s="309"/>
      <c r="O189" s="309"/>
      <c r="P189" s="640"/>
      <c r="Q189" s="640"/>
    </row>
    <row r="190" spans="1:18" s="14" customFormat="1" ht="25.5" hidden="1">
      <c r="A190" s="307"/>
      <c r="B190" s="438"/>
      <c r="C190" s="308" t="s">
        <v>207</v>
      </c>
      <c r="D190" s="309"/>
      <c r="E190" s="310" t="s">
        <v>100</v>
      </c>
      <c r="F190" s="313" t="s">
        <v>603</v>
      </c>
      <c r="G190" s="313" t="s">
        <v>855</v>
      </c>
      <c r="H190" s="313" t="s">
        <v>106</v>
      </c>
      <c r="I190" s="313" t="s">
        <v>635</v>
      </c>
      <c r="J190" s="2620" t="s">
        <v>1715</v>
      </c>
      <c r="K190" s="2620" t="s">
        <v>1716</v>
      </c>
      <c r="N190" s="640"/>
      <c r="O190" s="640"/>
      <c r="Q190" s="640"/>
    </row>
    <row r="191" spans="1:18" s="14" customFormat="1" ht="20.25" hidden="1" thickBot="1">
      <c r="A191" s="307"/>
      <c r="C191" s="508" t="s">
        <v>1717</v>
      </c>
      <c r="D191" s="2029" t="s">
        <v>1718</v>
      </c>
      <c r="E191" s="15"/>
      <c r="F191" s="315" t="s">
        <v>1719</v>
      </c>
      <c r="G191" s="315" t="s">
        <v>1720</v>
      </c>
      <c r="H191" s="315" t="s">
        <v>1721</v>
      </c>
      <c r="I191" s="315" t="s">
        <v>1722</v>
      </c>
      <c r="J191" s="640"/>
      <c r="K191" s="640"/>
      <c r="N191" s="640"/>
      <c r="O191" s="640"/>
      <c r="Q191" s="640"/>
    </row>
    <row r="192" spans="1:18" s="14" customFormat="1" ht="21" hidden="1" thickTop="1" thickBot="1">
      <c r="A192" s="307"/>
      <c r="B192" s="14">
        <v>8</v>
      </c>
      <c r="C192" s="1166" t="s">
        <v>1573</v>
      </c>
      <c r="D192" s="321" t="s">
        <v>1723</v>
      </c>
      <c r="E192" s="321">
        <v>45708</v>
      </c>
      <c r="F192" s="2325" t="s">
        <v>1724</v>
      </c>
      <c r="G192" s="2326"/>
      <c r="H192" s="2326"/>
      <c r="I192" s="2327"/>
      <c r="J192" s="640">
        <v>45708</v>
      </c>
      <c r="K192" s="640">
        <v>45710</v>
      </c>
      <c r="N192" s="640"/>
      <c r="O192" s="640"/>
      <c r="Q192" s="640"/>
    </row>
    <row r="193" spans="1:17" s="14" customFormat="1" ht="20.25" hidden="1" thickTop="1">
      <c r="A193" s="307"/>
      <c r="B193" s="14">
        <v>9</v>
      </c>
      <c r="C193" s="1166" t="s">
        <v>1573</v>
      </c>
      <c r="D193" s="487" t="s">
        <v>1725</v>
      </c>
      <c r="E193" s="487">
        <v>45715</v>
      </c>
      <c r="F193" s="2325" t="s">
        <v>1726</v>
      </c>
      <c r="G193" s="2326"/>
      <c r="H193" s="2326"/>
      <c r="I193" s="2327"/>
      <c r="J193" s="640">
        <v>45715</v>
      </c>
      <c r="K193" s="640">
        <v>45717</v>
      </c>
      <c r="N193" s="640"/>
      <c r="O193" s="640"/>
      <c r="Q193" s="640"/>
    </row>
    <row r="194" spans="1:17" s="14" customFormat="1" ht="19.5" hidden="1">
      <c r="A194" s="307" t="s">
        <v>1727</v>
      </c>
      <c r="B194" s="14">
        <v>10</v>
      </c>
      <c r="C194" s="857" t="s">
        <v>1728</v>
      </c>
      <c r="D194" s="321" t="s">
        <v>1729</v>
      </c>
      <c r="E194" s="321">
        <v>45724</v>
      </c>
      <c r="F194" s="321">
        <f t="shared" ref="F194:F197" si="138">E194+31</f>
        <v>45755</v>
      </c>
      <c r="G194" s="321">
        <f t="shared" ref="G194:G197" si="139">E194+35</f>
        <v>45759</v>
      </c>
      <c r="H194" s="321">
        <f t="shared" ref="H194:H197" si="140">E194+36</f>
        <v>45760</v>
      </c>
      <c r="I194" s="321">
        <f t="shared" ref="I194:I197" si="141">E194+41</f>
        <v>45765</v>
      </c>
      <c r="J194" s="640">
        <v>45722</v>
      </c>
      <c r="K194" s="640">
        <v>45724</v>
      </c>
      <c r="N194" s="640"/>
      <c r="O194" s="640"/>
      <c r="Q194" s="640"/>
    </row>
    <row r="195" spans="1:17" s="14" customFormat="1" ht="51" hidden="1">
      <c r="A195" s="307" t="s">
        <v>1730</v>
      </c>
      <c r="B195" s="14">
        <v>11</v>
      </c>
      <c r="C195" s="1121" t="s">
        <v>1573</v>
      </c>
      <c r="D195" s="487" t="s">
        <v>1731</v>
      </c>
      <c r="E195" s="487">
        <v>45364</v>
      </c>
      <c r="F195" s="2283" t="s">
        <v>1732</v>
      </c>
      <c r="G195" s="2284"/>
      <c r="H195" s="2285"/>
      <c r="I195" s="2283" t="s">
        <v>1732</v>
      </c>
      <c r="J195" s="640">
        <v>45729</v>
      </c>
      <c r="K195" s="640">
        <v>45731</v>
      </c>
      <c r="N195" s="640"/>
      <c r="O195" s="640"/>
      <c r="Q195" s="640"/>
    </row>
    <row r="196" spans="1:17" s="14" customFormat="1" ht="19.5" hidden="1">
      <c r="A196" s="307" t="s">
        <v>1733</v>
      </c>
      <c r="B196" s="14">
        <v>12</v>
      </c>
      <c r="C196" s="997" t="s">
        <v>1734</v>
      </c>
      <c r="D196" s="487" t="s">
        <v>1735</v>
      </c>
      <c r="E196" s="487">
        <v>45739</v>
      </c>
      <c r="F196" s="487">
        <f t="shared" si="138"/>
        <v>45770</v>
      </c>
      <c r="G196" s="487">
        <f t="shared" si="139"/>
        <v>45774</v>
      </c>
      <c r="H196" s="487">
        <f t="shared" si="140"/>
        <v>45775</v>
      </c>
      <c r="I196" s="487">
        <f t="shared" si="141"/>
        <v>45780</v>
      </c>
      <c r="J196" s="640">
        <v>45736</v>
      </c>
      <c r="K196" s="640">
        <v>45738</v>
      </c>
      <c r="N196" s="640"/>
      <c r="O196" s="640"/>
      <c r="Q196" s="640"/>
    </row>
    <row r="197" spans="1:17" s="14" customFormat="1" ht="19.5" hidden="1">
      <c r="A197" s="307" t="s">
        <v>1736</v>
      </c>
      <c r="B197" s="14">
        <v>13</v>
      </c>
      <c r="C197" s="997" t="s">
        <v>1737</v>
      </c>
      <c r="D197" s="487" t="s">
        <v>1738</v>
      </c>
      <c r="E197" s="487">
        <v>45746</v>
      </c>
      <c r="F197" s="487">
        <f t="shared" si="138"/>
        <v>45777</v>
      </c>
      <c r="G197" s="487">
        <f t="shared" si="139"/>
        <v>45781</v>
      </c>
      <c r="H197" s="487">
        <f t="shared" si="140"/>
        <v>45782</v>
      </c>
      <c r="I197" s="487">
        <f t="shared" si="141"/>
        <v>45787</v>
      </c>
      <c r="J197" s="640">
        <v>45743</v>
      </c>
      <c r="K197" s="640">
        <v>45745</v>
      </c>
      <c r="N197" s="640"/>
      <c r="O197" s="640"/>
      <c r="Q197" s="640"/>
    </row>
    <row r="198" spans="1:17" s="14" customFormat="1" ht="19.5" hidden="1">
      <c r="A198" s="307"/>
      <c r="B198" s="14">
        <v>14</v>
      </c>
      <c r="C198" s="997" t="s">
        <v>1739</v>
      </c>
      <c r="D198" s="487" t="s">
        <v>1740</v>
      </c>
      <c r="E198" s="487">
        <v>45753</v>
      </c>
      <c r="F198" s="487">
        <f t="shared" ref="F198:F201" si="142">E198+31</f>
        <v>45784</v>
      </c>
      <c r="G198" s="487">
        <f t="shared" ref="G198:G201" si="143">E198+35</f>
        <v>45788</v>
      </c>
      <c r="H198" s="487">
        <f t="shared" ref="H198:H201" si="144">E198+36</f>
        <v>45789</v>
      </c>
      <c r="I198" s="487">
        <f t="shared" ref="I198:I201" si="145">E198+41</f>
        <v>45794</v>
      </c>
      <c r="J198" s="640">
        <v>45750</v>
      </c>
      <c r="K198" s="640">
        <v>45752</v>
      </c>
      <c r="N198" s="640"/>
      <c r="O198" s="640"/>
      <c r="Q198" s="640"/>
    </row>
    <row r="199" spans="1:17" s="14" customFormat="1" ht="19.5" hidden="1">
      <c r="A199" s="307" t="s">
        <v>1741</v>
      </c>
      <c r="B199" s="14">
        <v>15</v>
      </c>
      <c r="C199" s="857" t="s">
        <v>1742</v>
      </c>
      <c r="D199" s="487" t="s">
        <v>1743</v>
      </c>
      <c r="E199" s="487">
        <v>45759</v>
      </c>
      <c r="F199" s="487">
        <f t="shared" si="142"/>
        <v>45790</v>
      </c>
      <c r="G199" s="487">
        <f t="shared" si="143"/>
        <v>45794</v>
      </c>
      <c r="H199" s="487">
        <f t="shared" si="144"/>
        <v>45795</v>
      </c>
      <c r="I199" s="487">
        <f t="shared" si="145"/>
        <v>45800</v>
      </c>
      <c r="J199" s="640">
        <v>45757</v>
      </c>
      <c r="K199" s="640">
        <v>45759</v>
      </c>
      <c r="N199" s="640"/>
      <c r="O199" s="640"/>
      <c r="Q199" s="640"/>
    </row>
    <row r="200" spans="1:17" s="14" customFormat="1" ht="19.5" hidden="1">
      <c r="A200" s="307" t="s">
        <v>1744</v>
      </c>
      <c r="B200" s="14">
        <v>16</v>
      </c>
      <c r="C200" s="997" t="s">
        <v>1745</v>
      </c>
      <c r="D200" s="487" t="s">
        <v>1746</v>
      </c>
      <c r="E200" s="487">
        <v>45774</v>
      </c>
      <c r="F200" s="487">
        <f t="shared" si="142"/>
        <v>45805</v>
      </c>
      <c r="G200" s="487">
        <f t="shared" si="143"/>
        <v>45809</v>
      </c>
      <c r="H200" s="487">
        <f t="shared" si="144"/>
        <v>45810</v>
      </c>
      <c r="I200" s="487">
        <f t="shared" si="145"/>
        <v>45815</v>
      </c>
      <c r="J200" s="640">
        <v>45764</v>
      </c>
      <c r="K200" s="640">
        <v>45766</v>
      </c>
      <c r="N200" s="640"/>
      <c r="O200" s="640"/>
      <c r="Q200" s="640"/>
    </row>
    <row r="201" spans="1:17" s="14" customFormat="1" ht="19.5" hidden="1">
      <c r="A201" s="307"/>
      <c r="B201" s="14">
        <v>17</v>
      </c>
      <c r="C201" s="2450" t="s">
        <v>1747</v>
      </c>
      <c r="D201" s="2445" t="s">
        <v>1748</v>
      </c>
      <c r="E201" s="2445">
        <v>45781</v>
      </c>
      <c r="F201" s="2445">
        <f t="shared" si="142"/>
        <v>45812</v>
      </c>
      <c r="G201" s="2445">
        <f t="shared" si="143"/>
        <v>45816</v>
      </c>
      <c r="H201" s="2445">
        <f t="shared" si="144"/>
        <v>45817</v>
      </c>
      <c r="I201" s="2445">
        <f t="shared" si="145"/>
        <v>45822</v>
      </c>
      <c r="J201" s="640">
        <v>45771</v>
      </c>
      <c r="K201" s="640">
        <v>45773</v>
      </c>
      <c r="N201" s="640"/>
      <c r="O201" s="640"/>
      <c r="Q201" s="640"/>
    </row>
    <row r="202" spans="1:17" s="14" customFormat="1" ht="19.5" hidden="1">
      <c r="A202" s="307" t="s">
        <v>1749</v>
      </c>
      <c r="B202" s="14">
        <v>18</v>
      </c>
      <c r="C202" s="868" t="s">
        <v>1750</v>
      </c>
      <c r="D202" s="487" t="s">
        <v>1751</v>
      </c>
      <c r="E202" s="487">
        <v>45788</v>
      </c>
      <c r="F202" s="487">
        <f t="shared" ref="F202:F203" si="146">E202+31</f>
        <v>45819</v>
      </c>
      <c r="G202" s="487">
        <f t="shared" ref="G202:G203" si="147">E202+35</f>
        <v>45823</v>
      </c>
      <c r="H202" s="487">
        <f t="shared" ref="H202:H203" si="148">E202+36</f>
        <v>45824</v>
      </c>
      <c r="I202" s="487">
        <f t="shared" ref="I202:I203" si="149">E202+41</f>
        <v>45829</v>
      </c>
      <c r="J202" s="640">
        <v>45778</v>
      </c>
      <c r="K202" s="640">
        <v>45780</v>
      </c>
      <c r="M202" s="309"/>
      <c r="N202" s="309"/>
      <c r="O202" s="309"/>
      <c r="P202" s="640"/>
      <c r="Q202" s="640"/>
    </row>
    <row r="203" spans="1:17" s="14" customFormat="1" ht="19.5" hidden="1">
      <c r="A203" s="307"/>
      <c r="B203" s="14">
        <v>19</v>
      </c>
      <c r="C203" s="868" t="s">
        <v>1752</v>
      </c>
      <c r="D203" s="487" t="s">
        <v>1753</v>
      </c>
      <c r="E203" s="487">
        <v>45789</v>
      </c>
      <c r="F203" s="487">
        <f t="shared" si="146"/>
        <v>45820</v>
      </c>
      <c r="G203" s="487">
        <f t="shared" si="147"/>
        <v>45824</v>
      </c>
      <c r="H203" s="487">
        <f t="shared" si="148"/>
        <v>45825</v>
      </c>
      <c r="I203" s="487">
        <f t="shared" si="149"/>
        <v>45830</v>
      </c>
      <c r="J203" s="640">
        <v>45785</v>
      </c>
      <c r="K203" s="640">
        <v>45787</v>
      </c>
      <c r="M203" s="309"/>
      <c r="N203" s="309"/>
      <c r="O203" s="309"/>
      <c r="P203" s="640"/>
      <c r="Q203" s="640"/>
    </row>
    <row r="204" spans="1:17" s="14" customFormat="1" ht="19.5" hidden="1">
      <c r="A204" s="307"/>
      <c r="B204" s="14">
        <v>20</v>
      </c>
      <c r="C204" s="868" t="s">
        <v>1754</v>
      </c>
      <c r="D204" s="487" t="s">
        <v>1755</v>
      </c>
      <c r="E204" s="487">
        <v>45796</v>
      </c>
      <c r="F204" s="487">
        <f t="shared" ref="F204:F206" si="150">E204+31</f>
        <v>45827</v>
      </c>
      <c r="G204" s="487">
        <f t="shared" ref="G204" si="151">E204+35</f>
        <v>45831</v>
      </c>
      <c r="H204" s="487">
        <f t="shared" ref="H204:H206" si="152">E204+36</f>
        <v>45832</v>
      </c>
      <c r="I204" s="487">
        <f t="shared" ref="I204:I206" si="153">E204+41</f>
        <v>45837</v>
      </c>
      <c r="J204" s="640">
        <v>45792</v>
      </c>
      <c r="K204" s="640">
        <v>45794</v>
      </c>
      <c r="M204" s="309"/>
      <c r="N204" s="309"/>
      <c r="O204" s="309"/>
      <c r="P204" s="640"/>
      <c r="Q204" s="640"/>
    </row>
    <row r="205" spans="1:17" s="14" customFormat="1" ht="19.5" hidden="1">
      <c r="A205" s="307"/>
      <c r="B205" s="14">
        <v>21</v>
      </c>
      <c r="C205" s="1073" t="s">
        <v>1573</v>
      </c>
      <c r="D205" s="487" t="s">
        <v>1756</v>
      </c>
      <c r="E205" s="487">
        <v>45434</v>
      </c>
      <c r="F205" s="2048"/>
      <c r="G205" s="2048"/>
      <c r="H205" s="2048"/>
      <c r="I205" s="2048"/>
      <c r="J205" s="640">
        <v>45799</v>
      </c>
      <c r="K205" s="640">
        <v>45801</v>
      </c>
      <c r="M205" s="309"/>
      <c r="N205" s="309"/>
      <c r="O205" s="309"/>
      <c r="P205" s="640"/>
      <c r="Q205" s="640"/>
    </row>
    <row r="206" spans="1:17" s="14" customFormat="1" ht="19.5" hidden="1">
      <c r="A206" s="307" t="s">
        <v>1757</v>
      </c>
      <c r="B206" s="14">
        <v>22</v>
      </c>
      <c r="C206" s="868" t="s">
        <v>1758</v>
      </c>
      <c r="D206" s="487" t="s">
        <v>1759</v>
      </c>
      <c r="E206" s="487">
        <v>45812</v>
      </c>
      <c r="F206" s="487">
        <f t="shared" si="150"/>
        <v>45843</v>
      </c>
      <c r="G206" s="2444" t="s">
        <v>1581</v>
      </c>
      <c r="H206" s="487">
        <f t="shared" si="152"/>
        <v>45848</v>
      </c>
      <c r="I206" s="487">
        <f t="shared" si="153"/>
        <v>45853</v>
      </c>
      <c r="J206" s="640">
        <v>45806</v>
      </c>
      <c r="K206" s="640">
        <v>45808</v>
      </c>
      <c r="M206" s="309"/>
      <c r="N206" s="309"/>
      <c r="O206" s="309"/>
      <c r="P206" s="640"/>
      <c r="Q206" s="640"/>
    </row>
    <row r="207" spans="1:17" s="14" customFormat="1" ht="19.5" hidden="1">
      <c r="A207" s="307" t="s">
        <v>1758</v>
      </c>
      <c r="B207" s="14">
        <v>23</v>
      </c>
      <c r="C207" s="2447" t="s">
        <v>1757</v>
      </c>
      <c r="D207" s="2445" t="s">
        <v>1760</v>
      </c>
      <c r="E207" s="2445">
        <v>45816</v>
      </c>
      <c r="F207" s="2445">
        <f t="shared" ref="F207:F210" si="154">E207+31</f>
        <v>45847</v>
      </c>
      <c r="G207" s="2445">
        <f t="shared" ref="G207:G210" si="155">E207+35</f>
        <v>45851</v>
      </c>
      <c r="H207" s="2445">
        <f t="shared" ref="H207:H210" si="156">E207+36</f>
        <v>45852</v>
      </c>
      <c r="I207" s="2445">
        <f t="shared" ref="I207:I210" si="157">E207+41</f>
        <v>45857</v>
      </c>
      <c r="J207" s="640">
        <v>45813</v>
      </c>
      <c r="K207" s="640">
        <v>45815</v>
      </c>
      <c r="M207" s="309"/>
      <c r="N207" s="309"/>
      <c r="O207" s="309"/>
      <c r="P207" s="640"/>
      <c r="Q207" s="640"/>
    </row>
    <row r="208" spans="1:17" s="14" customFormat="1" ht="19.5" hidden="1">
      <c r="A208" s="307"/>
      <c r="B208" s="2451" t="s">
        <v>1761</v>
      </c>
      <c r="C208" s="2447" t="s">
        <v>1762</v>
      </c>
      <c r="D208" s="2445" t="s">
        <v>1763</v>
      </c>
      <c r="E208" s="2445">
        <v>45824</v>
      </c>
      <c r="F208" s="2445">
        <f t="shared" si="154"/>
        <v>45855</v>
      </c>
      <c r="G208" s="2445">
        <f t="shared" si="155"/>
        <v>45859</v>
      </c>
      <c r="H208" s="2445">
        <f t="shared" si="156"/>
        <v>45860</v>
      </c>
      <c r="I208" s="2445">
        <f t="shared" si="157"/>
        <v>45865</v>
      </c>
      <c r="J208" s="640">
        <v>45820</v>
      </c>
      <c r="K208" s="640">
        <v>45822</v>
      </c>
      <c r="M208" s="309"/>
      <c r="N208" s="309"/>
      <c r="O208" s="309"/>
      <c r="P208" s="640"/>
      <c r="Q208" s="640"/>
    </row>
    <row r="209" spans="1:17" s="14" customFormat="1" ht="19.5" hidden="1">
      <c r="A209" s="307"/>
      <c r="B209" s="2451" t="s">
        <v>1764</v>
      </c>
      <c r="C209" s="2447" t="s">
        <v>1765</v>
      </c>
      <c r="D209" s="2445" t="s">
        <v>1766</v>
      </c>
      <c r="E209" s="2445">
        <v>45833</v>
      </c>
      <c r="F209" s="2445">
        <f t="shared" si="154"/>
        <v>45864</v>
      </c>
      <c r="G209" s="2445">
        <f t="shared" si="155"/>
        <v>45868</v>
      </c>
      <c r="H209" s="2445">
        <f t="shared" si="156"/>
        <v>45869</v>
      </c>
      <c r="I209" s="2445">
        <f t="shared" si="157"/>
        <v>45874</v>
      </c>
      <c r="J209" s="640">
        <v>45827</v>
      </c>
      <c r="K209" s="640">
        <v>45829</v>
      </c>
      <c r="M209" s="309"/>
      <c r="N209" s="309"/>
      <c r="O209" s="309"/>
      <c r="P209" s="640"/>
      <c r="Q209" s="640"/>
    </row>
    <row r="210" spans="1:17" s="14" customFormat="1" ht="19.5" hidden="1">
      <c r="A210" s="307"/>
      <c r="B210" s="2451" t="s">
        <v>1767</v>
      </c>
      <c r="C210" s="2447" t="s">
        <v>1768</v>
      </c>
      <c r="D210" s="2445" t="s">
        <v>1769</v>
      </c>
      <c r="E210" s="2445">
        <v>45474</v>
      </c>
      <c r="F210" s="2445">
        <f t="shared" si="154"/>
        <v>45505</v>
      </c>
      <c r="G210" s="2445">
        <f t="shared" si="155"/>
        <v>45509</v>
      </c>
      <c r="H210" s="2445">
        <f t="shared" si="156"/>
        <v>45510</v>
      </c>
      <c r="I210" s="2445">
        <f t="shared" si="157"/>
        <v>45515</v>
      </c>
      <c r="J210" s="640">
        <v>45834</v>
      </c>
      <c r="K210" s="640">
        <v>45836</v>
      </c>
      <c r="M210" s="309"/>
      <c r="N210" s="309"/>
      <c r="O210" s="309"/>
      <c r="P210" s="640"/>
      <c r="Q210" s="640"/>
    </row>
    <row r="211" spans="1:17" s="14" customFormat="1" ht="19.5" hidden="1">
      <c r="A211" s="307"/>
      <c r="B211" s="2451" t="s">
        <v>1770</v>
      </c>
      <c r="C211" s="868" t="s">
        <v>1771</v>
      </c>
      <c r="D211" s="487" t="s">
        <v>1772</v>
      </c>
      <c r="E211" s="487">
        <v>45480</v>
      </c>
      <c r="F211" s="487">
        <f t="shared" ref="F211:F212" si="158">E211+31</f>
        <v>45511</v>
      </c>
      <c r="G211" s="487">
        <f t="shared" ref="G211:G212" si="159">E211+35</f>
        <v>45515</v>
      </c>
      <c r="H211" s="487">
        <f t="shared" ref="H211:H212" si="160">E211+36</f>
        <v>45516</v>
      </c>
      <c r="I211" s="487">
        <f t="shared" ref="I211:I212" si="161">E211+41</f>
        <v>45521</v>
      </c>
      <c r="J211" s="640">
        <v>45841</v>
      </c>
      <c r="K211" s="640">
        <v>45843</v>
      </c>
      <c r="M211" s="309"/>
      <c r="N211" s="309"/>
      <c r="O211" s="309"/>
      <c r="P211" s="640"/>
      <c r="Q211" s="640"/>
    </row>
    <row r="212" spans="1:17" s="14" customFormat="1" ht="19.5" hidden="1">
      <c r="A212" s="307"/>
      <c r="B212" s="2451" t="s">
        <v>1773</v>
      </c>
      <c r="C212" s="868" t="s">
        <v>1774</v>
      </c>
      <c r="D212" s="487" t="s">
        <v>1775</v>
      </c>
      <c r="E212" s="487">
        <v>45487</v>
      </c>
      <c r="F212" s="487">
        <f t="shared" si="158"/>
        <v>45518</v>
      </c>
      <c r="G212" s="487">
        <f t="shared" si="159"/>
        <v>45522</v>
      </c>
      <c r="H212" s="487">
        <f t="shared" si="160"/>
        <v>45523</v>
      </c>
      <c r="I212" s="487">
        <f t="shared" si="161"/>
        <v>45528</v>
      </c>
      <c r="J212" s="640">
        <v>45848</v>
      </c>
      <c r="K212" s="640">
        <v>45850</v>
      </c>
      <c r="M212" s="309"/>
      <c r="N212" s="309"/>
      <c r="O212" s="309"/>
      <c r="P212" s="640"/>
      <c r="Q212" s="640"/>
    </row>
    <row r="213" spans="1:17" s="14" customFormat="1" ht="19.5" hidden="1">
      <c r="A213" s="307"/>
      <c r="B213" s="2451" t="s">
        <v>1776</v>
      </c>
      <c r="C213" s="868" t="s">
        <v>1777</v>
      </c>
      <c r="D213" s="487" t="s">
        <v>1778</v>
      </c>
      <c r="E213" s="487">
        <v>45492</v>
      </c>
      <c r="F213" s="487">
        <f t="shared" ref="F213:F218" si="162">E213+31</f>
        <v>45523</v>
      </c>
      <c r="G213" s="487">
        <f t="shared" ref="G213:G219" si="163">E213+35</f>
        <v>45527</v>
      </c>
      <c r="H213" s="487">
        <f t="shared" ref="H213:H219" si="164">E213+36</f>
        <v>45528</v>
      </c>
      <c r="I213" s="487">
        <f t="shared" ref="I213:I219" si="165">E213+41</f>
        <v>45533</v>
      </c>
      <c r="J213" s="2459">
        <v>45855</v>
      </c>
      <c r="K213" s="2459">
        <v>45856</v>
      </c>
      <c r="L213" s="2234" t="s">
        <v>1779</v>
      </c>
      <c r="M213" s="309"/>
      <c r="N213" s="309"/>
      <c r="O213" s="309"/>
      <c r="P213" s="640"/>
      <c r="Q213" s="640"/>
    </row>
    <row r="214" spans="1:17" s="14" customFormat="1" ht="19.5" hidden="1">
      <c r="A214" s="307"/>
      <c r="B214" s="2451" t="s">
        <v>1780</v>
      </c>
      <c r="C214" s="868" t="s">
        <v>1781</v>
      </c>
      <c r="D214" s="487" t="s">
        <v>1782</v>
      </c>
      <c r="E214" s="487">
        <v>45500</v>
      </c>
      <c r="F214" s="2048">
        <f t="shared" si="162"/>
        <v>45531</v>
      </c>
      <c r="G214" s="487">
        <f t="shared" si="163"/>
        <v>45535</v>
      </c>
      <c r="H214" s="487">
        <f t="shared" si="164"/>
        <v>45536</v>
      </c>
      <c r="I214" s="487">
        <f t="shared" si="165"/>
        <v>45541</v>
      </c>
      <c r="J214" s="2459">
        <v>45862</v>
      </c>
      <c r="K214" s="2459">
        <v>45863</v>
      </c>
      <c r="M214" s="309"/>
      <c r="N214" s="309"/>
      <c r="O214" s="309"/>
      <c r="P214" s="640"/>
      <c r="Q214" s="640"/>
    </row>
    <row r="215" spans="1:17" s="14" customFormat="1" ht="19.5" hidden="1">
      <c r="A215" s="307" t="s">
        <v>1783</v>
      </c>
      <c r="B215" s="2451" t="s">
        <v>1784</v>
      </c>
      <c r="C215" s="868" t="s">
        <v>1785</v>
      </c>
      <c r="D215" s="487" t="s">
        <v>1786</v>
      </c>
      <c r="E215" s="487">
        <v>45505</v>
      </c>
      <c r="F215" s="487">
        <f t="shared" si="162"/>
        <v>45536</v>
      </c>
      <c r="G215" s="487">
        <f t="shared" si="163"/>
        <v>45540</v>
      </c>
      <c r="H215" s="487">
        <f t="shared" si="164"/>
        <v>45541</v>
      </c>
      <c r="I215" s="487">
        <f t="shared" si="165"/>
        <v>45546</v>
      </c>
      <c r="J215" s="2459">
        <v>45869</v>
      </c>
      <c r="K215" s="2459">
        <v>45870</v>
      </c>
      <c r="M215" s="309"/>
      <c r="N215" s="309"/>
      <c r="O215" s="309"/>
      <c r="P215" s="640"/>
      <c r="Q215" s="640"/>
    </row>
    <row r="216" spans="1:17" s="14" customFormat="1" ht="19.5" hidden="1">
      <c r="A216" s="307"/>
      <c r="B216" s="2451" t="s">
        <v>1787</v>
      </c>
      <c r="C216" s="2446" t="s">
        <v>1788</v>
      </c>
      <c r="D216" s="2445" t="s">
        <v>1789</v>
      </c>
      <c r="E216" s="2445">
        <v>45515</v>
      </c>
      <c r="F216" s="2445">
        <f t="shared" si="162"/>
        <v>45546</v>
      </c>
      <c r="G216" s="2445">
        <f t="shared" si="163"/>
        <v>45550</v>
      </c>
      <c r="H216" s="2445">
        <f t="shared" si="164"/>
        <v>45551</v>
      </c>
      <c r="I216" s="2445">
        <f t="shared" si="165"/>
        <v>45556</v>
      </c>
      <c r="J216" s="2459">
        <v>45876</v>
      </c>
      <c r="K216" s="2459">
        <v>45877</v>
      </c>
      <c r="M216" s="309"/>
      <c r="N216" s="309"/>
      <c r="O216" s="309"/>
      <c r="P216" s="640"/>
      <c r="Q216" s="640"/>
    </row>
    <row r="217" spans="1:17" s="14" customFormat="1" ht="19.5" hidden="1">
      <c r="A217" s="307"/>
      <c r="B217" s="2451" t="s">
        <v>1790</v>
      </c>
      <c r="C217" s="2446" t="s">
        <v>1745</v>
      </c>
      <c r="D217" s="2445" t="s">
        <v>1791</v>
      </c>
      <c r="E217" s="2445">
        <v>45521</v>
      </c>
      <c r="F217" s="2445">
        <f t="shared" si="162"/>
        <v>45552</v>
      </c>
      <c r="G217" s="2445">
        <f t="shared" si="163"/>
        <v>45556</v>
      </c>
      <c r="H217" s="2445">
        <f t="shared" si="164"/>
        <v>45557</v>
      </c>
      <c r="I217" s="2445">
        <f t="shared" si="165"/>
        <v>45562</v>
      </c>
      <c r="J217" s="640">
        <v>45883</v>
      </c>
      <c r="K217" s="640">
        <f>J217+1</f>
        <v>45884</v>
      </c>
      <c r="M217" s="309"/>
      <c r="N217" s="309"/>
      <c r="O217" s="309"/>
      <c r="P217" s="640"/>
      <c r="Q217" s="640"/>
    </row>
    <row r="218" spans="1:17" s="14" customFormat="1" ht="20.25" hidden="1" thickTop="1">
      <c r="A218" s="307" t="s">
        <v>1792</v>
      </c>
      <c r="B218" s="2451" t="s">
        <v>1793</v>
      </c>
      <c r="C218" s="2446" t="s">
        <v>1794</v>
      </c>
      <c r="D218" s="2445" t="s">
        <v>1795</v>
      </c>
      <c r="E218" s="2445">
        <v>45528</v>
      </c>
      <c r="F218" s="2445">
        <f t="shared" si="162"/>
        <v>45559</v>
      </c>
      <c r="G218" s="2445">
        <f t="shared" si="163"/>
        <v>45563</v>
      </c>
      <c r="H218" s="2445">
        <f t="shared" si="164"/>
        <v>45564</v>
      </c>
      <c r="I218" s="2445">
        <f t="shared" si="165"/>
        <v>45569</v>
      </c>
      <c r="J218" s="640">
        <v>45890</v>
      </c>
      <c r="K218" s="640">
        <f t="shared" ref="K218:K220" si="166">J218+1</f>
        <v>45891</v>
      </c>
      <c r="M218" s="309"/>
      <c r="N218" s="309"/>
      <c r="O218" s="309"/>
      <c r="P218" s="640"/>
      <c r="Q218" s="640"/>
    </row>
    <row r="219" spans="1:17" s="14" customFormat="1" ht="19.5" hidden="1">
      <c r="A219" s="307"/>
      <c r="B219" s="2451" t="s">
        <v>1796</v>
      </c>
      <c r="C219" s="2446" t="s">
        <v>1797</v>
      </c>
      <c r="D219" s="2445" t="s">
        <v>1798</v>
      </c>
      <c r="E219" s="2445">
        <v>45536</v>
      </c>
      <c r="F219" s="2445">
        <f>E219+31</f>
        <v>45567</v>
      </c>
      <c r="G219" s="2445">
        <f t="shared" si="163"/>
        <v>45571</v>
      </c>
      <c r="H219" s="2445">
        <f t="shared" si="164"/>
        <v>45572</v>
      </c>
      <c r="I219" s="2445">
        <f t="shared" si="165"/>
        <v>45577</v>
      </c>
      <c r="J219" s="640">
        <v>45897</v>
      </c>
      <c r="K219" s="640">
        <f t="shared" si="166"/>
        <v>45898</v>
      </c>
      <c r="M219" s="309"/>
      <c r="N219" s="309"/>
      <c r="O219" s="309"/>
      <c r="P219" s="640"/>
      <c r="Q219" s="640"/>
    </row>
    <row r="220" spans="1:17" s="14" customFormat="1" ht="20.25" hidden="1" thickTop="1">
      <c r="A220" s="307" t="s">
        <v>1799</v>
      </c>
      <c r="B220" s="2451" t="s">
        <v>1800</v>
      </c>
      <c r="C220" s="993" t="s">
        <v>1801</v>
      </c>
      <c r="D220" s="487" t="s">
        <v>1802</v>
      </c>
      <c r="E220" s="487">
        <v>45540</v>
      </c>
      <c r="F220" s="487">
        <f t="shared" ref="F220" si="167">E220+31</f>
        <v>45571</v>
      </c>
      <c r="G220" s="487">
        <f t="shared" ref="G220" si="168">E220+35</f>
        <v>45575</v>
      </c>
      <c r="H220" s="487">
        <f t="shared" ref="H220" si="169">E220+36</f>
        <v>45576</v>
      </c>
      <c r="I220" s="487">
        <f t="shared" ref="I220" si="170">E220+41</f>
        <v>45581</v>
      </c>
      <c r="J220" s="640">
        <v>45904</v>
      </c>
      <c r="K220" s="640">
        <f t="shared" si="166"/>
        <v>45905</v>
      </c>
      <c r="M220" s="309"/>
      <c r="N220" s="309"/>
      <c r="O220" s="309"/>
      <c r="P220" s="640"/>
      <c r="Q220" s="640"/>
    </row>
    <row r="221" spans="1:17" s="14" customFormat="1" ht="19.5" hidden="1">
      <c r="A221" s="307" t="s">
        <v>1803</v>
      </c>
      <c r="B221" s="2451" t="s">
        <v>1804</v>
      </c>
      <c r="C221" s="993" t="s">
        <v>1805</v>
      </c>
      <c r="D221" s="487" t="s">
        <v>1806</v>
      </c>
      <c r="E221" s="487">
        <v>45550</v>
      </c>
      <c r="F221" s="487">
        <f t="shared" ref="F221:F224" si="171">E221+31</f>
        <v>45581</v>
      </c>
      <c r="G221" s="487">
        <f t="shared" ref="G221:G224" si="172">E221+35</f>
        <v>45585</v>
      </c>
      <c r="H221" s="487">
        <f t="shared" ref="H221:H224" si="173">E221+36</f>
        <v>45586</v>
      </c>
      <c r="I221" s="487">
        <f t="shared" ref="I221:I224" si="174">E221+41</f>
        <v>45591</v>
      </c>
      <c r="J221" s="640">
        <v>45911</v>
      </c>
      <c r="K221" s="640">
        <f t="shared" ref="K221:K224" si="175">J221+1</f>
        <v>45912</v>
      </c>
      <c r="M221" s="309"/>
      <c r="N221" s="309"/>
      <c r="O221" s="309"/>
      <c r="P221" s="640"/>
      <c r="Q221" s="640"/>
    </row>
    <row r="222" spans="1:17" s="14" customFormat="1" ht="20.25" hidden="1" thickTop="1">
      <c r="A222" s="307" t="s">
        <v>1807</v>
      </c>
      <c r="B222" s="2451" t="s">
        <v>1808</v>
      </c>
      <c r="C222" s="993" t="s">
        <v>1809</v>
      </c>
      <c r="D222" s="487" t="s">
        <v>1810</v>
      </c>
      <c r="E222" s="487">
        <v>45555</v>
      </c>
      <c r="F222" s="487">
        <f t="shared" si="171"/>
        <v>45586</v>
      </c>
      <c r="G222" s="487">
        <f t="shared" si="172"/>
        <v>45590</v>
      </c>
      <c r="H222" s="487">
        <f t="shared" si="173"/>
        <v>45591</v>
      </c>
      <c r="I222" s="487">
        <f t="shared" si="174"/>
        <v>45596</v>
      </c>
      <c r="J222" s="640">
        <v>45918</v>
      </c>
      <c r="K222" s="640">
        <f t="shared" si="175"/>
        <v>45919</v>
      </c>
      <c r="M222" s="309"/>
      <c r="N222" s="309"/>
      <c r="O222" s="309"/>
      <c r="P222" s="640"/>
      <c r="Q222" s="640"/>
    </row>
    <row r="223" spans="1:17" s="14" customFormat="1" ht="19.5" hidden="1">
      <c r="A223" s="307"/>
      <c r="B223" s="2451" t="s">
        <v>1811</v>
      </c>
      <c r="C223" s="993" t="s">
        <v>1812</v>
      </c>
      <c r="D223" s="487" t="s">
        <v>1813</v>
      </c>
      <c r="E223" s="487">
        <v>45935</v>
      </c>
      <c r="F223" s="487">
        <f t="shared" si="171"/>
        <v>45966</v>
      </c>
      <c r="G223" s="487">
        <f t="shared" si="172"/>
        <v>45970</v>
      </c>
      <c r="H223" s="487">
        <f t="shared" si="173"/>
        <v>45971</v>
      </c>
      <c r="I223" s="487">
        <f t="shared" si="174"/>
        <v>45976</v>
      </c>
      <c r="J223" s="640">
        <v>45925</v>
      </c>
      <c r="K223" s="640">
        <f t="shared" si="175"/>
        <v>45926</v>
      </c>
      <c r="M223" s="309"/>
      <c r="N223" s="309"/>
      <c r="O223" s="309"/>
      <c r="P223" s="640"/>
      <c r="Q223" s="640"/>
    </row>
    <row r="224" spans="1:17" s="14" customFormat="1" ht="19.5" hidden="1">
      <c r="A224" s="307"/>
      <c r="B224" s="2451" t="s">
        <v>1814</v>
      </c>
      <c r="C224" s="2446" t="s">
        <v>1815</v>
      </c>
      <c r="D224" s="2445" t="s">
        <v>1816</v>
      </c>
      <c r="E224" s="2445">
        <v>45939</v>
      </c>
      <c r="F224" s="2445">
        <f t="shared" si="171"/>
        <v>45970</v>
      </c>
      <c r="G224" s="2445">
        <f t="shared" si="172"/>
        <v>45974</v>
      </c>
      <c r="H224" s="2445">
        <f t="shared" si="173"/>
        <v>45975</v>
      </c>
      <c r="I224" s="2445">
        <f t="shared" si="174"/>
        <v>45980</v>
      </c>
      <c r="J224" s="640">
        <v>45932</v>
      </c>
      <c r="K224" s="640">
        <f t="shared" si="175"/>
        <v>45933</v>
      </c>
      <c r="M224" s="309"/>
      <c r="N224" s="309"/>
      <c r="O224" s="309"/>
      <c r="P224" s="640"/>
      <c r="Q224" s="640"/>
    </row>
    <row r="225" spans="1:17" s="14" customFormat="1" ht="19.5" hidden="1">
      <c r="A225" s="307"/>
      <c r="B225" s="2451" t="s">
        <v>1817</v>
      </c>
      <c r="C225" s="2446" t="s">
        <v>1818</v>
      </c>
      <c r="D225" s="2445" t="s">
        <v>1819</v>
      </c>
      <c r="E225" s="2445">
        <v>45582</v>
      </c>
      <c r="F225" s="2445">
        <f t="shared" ref="F225:F229" si="176">E225+31</f>
        <v>45613</v>
      </c>
      <c r="G225" s="2445">
        <f t="shared" ref="G225:G229" si="177">E225+35</f>
        <v>45617</v>
      </c>
      <c r="H225" s="2445">
        <f t="shared" ref="H225:H229" si="178">E225+36</f>
        <v>45618</v>
      </c>
      <c r="I225" s="2445">
        <f t="shared" ref="I225:I229" si="179">E225+41</f>
        <v>45623</v>
      </c>
      <c r="J225" s="640">
        <v>45939</v>
      </c>
      <c r="K225" s="640">
        <f t="shared" ref="K225:K229" si="180">J225+1</f>
        <v>45940</v>
      </c>
      <c r="M225" s="309"/>
      <c r="N225" s="309"/>
      <c r="O225" s="309"/>
      <c r="P225" s="640"/>
      <c r="Q225" s="640"/>
    </row>
    <row r="226" spans="1:17" s="14" customFormat="1" ht="39" hidden="1" thickTop="1">
      <c r="A226" s="307"/>
      <c r="B226" s="2451" t="s">
        <v>1820</v>
      </c>
      <c r="C226" s="2446" t="s">
        <v>1757</v>
      </c>
      <c r="D226" s="2445" t="s">
        <v>1821</v>
      </c>
      <c r="E226" s="2445">
        <v>45587</v>
      </c>
      <c r="F226" s="2498" t="s">
        <v>1822</v>
      </c>
      <c r="G226" s="2445">
        <f t="shared" si="177"/>
        <v>45622</v>
      </c>
      <c r="H226" s="2445">
        <f t="shared" si="178"/>
        <v>45623</v>
      </c>
      <c r="I226" s="2498" t="s">
        <v>1822</v>
      </c>
      <c r="J226" s="640">
        <v>45946</v>
      </c>
      <c r="K226" s="640">
        <f t="shared" si="180"/>
        <v>45947</v>
      </c>
      <c r="M226" s="309"/>
      <c r="N226" s="309"/>
      <c r="O226" s="309"/>
      <c r="P226" s="640"/>
      <c r="Q226" s="640"/>
    </row>
    <row r="227" spans="1:17" s="14" customFormat="1" ht="19.5" hidden="1">
      <c r="A227" s="307"/>
      <c r="B227" s="2451" t="s">
        <v>1823</v>
      </c>
      <c r="C227" s="2448" t="s">
        <v>1824</v>
      </c>
      <c r="D227" s="2775" t="s">
        <v>1825</v>
      </c>
      <c r="E227" s="2048">
        <v>45588</v>
      </c>
      <c r="F227" s="2048"/>
      <c r="G227" s="2048"/>
      <c r="H227" s="2048"/>
      <c r="I227" s="2048"/>
      <c r="J227" s="640">
        <v>45953</v>
      </c>
      <c r="K227" s="640">
        <f t="shared" si="180"/>
        <v>45954</v>
      </c>
      <c r="M227" s="309"/>
      <c r="N227" s="309"/>
      <c r="O227" s="309"/>
      <c r="P227" s="640"/>
      <c r="Q227" s="640"/>
    </row>
    <row r="228" spans="1:17" s="14" customFormat="1" ht="45.75" hidden="1" customHeight="1">
      <c r="A228" s="307"/>
      <c r="B228" s="2451" t="s">
        <v>1826</v>
      </c>
      <c r="C228" s="2446" t="s">
        <v>1827</v>
      </c>
      <c r="D228" s="2445" t="s">
        <v>1828</v>
      </c>
      <c r="E228" s="2445">
        <v>45597</v>
      </c>
      <c r="F228" s="2498" t="s">
        <v>1822</v>
      </c>
      <c r="G228" s="2445">
        <f t="shared" si="177"/>
        <v>45632</v>
      </c>
      <c r="H228" s="2445">
        <f t="shared" si="178"/>
        <v>45633</v>
      </c>
      <c r="I228" s="2498" t="s">
        <v>1822</v>
      </c>
      <c r="J228" s="640">
        <v>45960</v>
      </c>
      <c r="K228" s="640">
        <f t="shared" si="180"/>
        <v>45961</v>
      </c>
      <c r="M228" s="309"/>
      <c r="N228" s="309"/>
      <c r="O228" s="309"/>
      <c r="P228" s="640"/>
      <c r="Q228" s="640"/>
    </row>
    <row r="229" spans="1:17" s="14" customFormat="1" ht="19.5" hidden="1">
      <c r="A229" s="307"/>
      <c r="B229" s="2451" t="s">
        <v>1829</v>
      </c>
      <c r="C229" s="993" t="s">
        <v>1830</v>
      </c>
      <c r="D229" s="487" t="s">
        <v>1831</v>
      </c>
      <c r="E229" s="487">
        <v>45604</v>
      </c>
      <c r="F229" s="487">
        <f t="shared" si="176"/>
        <v>45635</v>
      </c>
      <c r="G229" s="2048">
        <f t="shared" si="177"/>
        <v>45639</v>
      </c>
      <c r="H229" s="487">
        <f t="shared" si="178"/>
        <v>45640</v>
      </c>
      <c r="I229" s="487">
        <f t="shared" si="179"/>
        <v>45645</v>
      </c>
      <c r="J229" s="640">
        <v>45967</v>
      </c>
      <c r="K229" s="640">
        <f t="shared" si="180"/>
        <v>45968</v>
      </c>
      <c r="M229" s="309"/>
      <c r="N229" s="309"/>
      <c r="O229" s="309"/>
      <c r="P229" s="640"/>
      <c r="Q229" s="640"/>
    </row>
    <row r="230" spans="1:17" s="14" customFormat="1" ht="19.5" hidden="1">
      <c r="A230" s="307"/>
      <c r="B230" s="2451" t="s">
        <v>1832</v>
      </c>
      <c r="C230" s="993" t="s">
        <v>1833</v>
      </c>
      <c r="D230" s="487" t="s">
        <v>1834</v>
      </c>
      <c r="E230" s="487">
        <v>45612</v>
      </c>
      <c r="F230" s="487">
        <f t="shared" ref="F230:F233" si="181">E230+31</f>
        <v>45643</v>
      </c>
      <c r="G230" s="2048">
        <f t="shared" ref="G230:G233" si="182">E230+35</f>
        <v>45647</v>
      </c>
      <c r="H230" s="487">
        <f t="shared" ref="H230:H233" si="183">E230+36</f>
        <v>45648</v>
      </c>
      <c r="I230" s="487">
        <f t="shared" ref="I230:I233" si="184">E230+41</f>
        <v>45653</v>
      </c>
      <c r="J230" s="640">
        <v>45974</v>
      </c>
      <c r="K230" s="640">
        <f t="shared" ref="K230:K233" si="185">J230+1</f>
        <v>45975</v>
      </c>
      <c r="M230" s="309"/>
      <c r="N230" s="309"/>
      <c r="O230" s="309"/>
      <c r="P230" s="640"/>
      <c r="Q230" s="640"/>
    </row>
    <row r="231" spans="1:17" s="14" customFormat="1" ht="30.75" hidden="1" customHeight="1" thickTop="1">
      <c r="A231" s="307"/>
      <c r="B231" s="2451" t="s">
        <v>1835</v>
      </c>
      <c r="C231" s="993" t="s">
        <v>1836</v>
      </c>
      <c r="D231" s="487" t="s">
        <v>1837</v>
      </c>
      <c r="E231" s="487">
        <v>45618</v>
      </c>
      <c r="F231" s="2498" t="s">
        <v>1838</v>
      </c>
      <c r="G231" s="487">
        <f t="shared" si="182"/>
        <v>45653</v>
      </c>
      <c r="H231" s="487">
        <f t="shared" si="183"/>
        <v>45654</v>
      </c>
      <c r="I231" s="487">
        <f t="shared" si="184"/>
        <v>45659</v>
      </c>
      <c r="J231" s="640">
        <v>45981</v>
      </c>
      <c r="K231" s="640">
        <f t="shared" si="185"/>
        <v>45982</v>
      </c>
      <c r="M231" s="309"/>
      <c r="N231" s="309"/>
      <c r="O231" s="309"/>
      <c r="P231" s="640"/>
      <c r="Q231" s="640"/>
    </row>
    <row r="232" spans="1:17" s="14" customFormat="1" ht="48" hidden="1" customHeight="1">
      <c r="A232" s="307" t="s">
        <v>1839</v>
      </c>
      <c r="B232" s="2451" t="s">
        <v>1840</v>
      </c>
      <c r="C232" s="993" t="s">
        <v>1841</v>
      </c>
      <c r="D232" s="487" t="s">
        <v>1842</v>
      </c>
      <c r="E232" s="487">
        <v>45627</v>
      </c>
      <c r="F232" s="2498" t="s">
        <v>1843</v>
      </c>
      <c r="G232" s="487">
        <f t="shared" si="182"/>
        <v>45662</v>
      </c>
      <c r="H232" s="487">
        <f t="shared" si="183"/>
        <v>45663</v>
      </c>
      <c r="I232" s="2498" t="s">
        <v>1844</v>
      </c>
      <c r="J232" s="640">
        <v>45988</v>
      </c>
      <c r="K232" s="640">
        <f t="shared" si="185"/>
        <v>45989</v>
      </c>
      <c r="M232" s="309"/>
      <c r="N232" s="309"/>
      <c r="O232" s="309"/>
      <c r="P232" s="640"/>
      <c r="Q232" s="640"/>
    </row>
    <row r="233" spans="1:17" s="14" customFormat="1" ht="20.25" hidden="1" thickTop="1">
      <c r="A233" s="307"/>
      <c r="B233" s="2451" t="s">
        <v>1845</v>
      </c>
      <c r="C233" s="2446" t="s">
        <v>1846</v>
      </c>
      <c r="D233" s="2445" t="s">
        <v>1847</v>
      </c>
      <c r="E233" s="2445">
        <v>45631</v>
      </c>
      <c r="F233" s="2445">
        <f t="shared" si="181"/>
        <v>45662</v>
      </c>
      <c r="G233" s="2445">
        <f t="shared" si="182"/>
        <v>45666</v>
      </c>
      <c r="H233" s="2445">
        <f t="shared" si="183"/>
        <v>45667</v>
      </c>
      <c r="I233" s="2445">
        <f t="shared" si="184"/>
        <v>45672</v>
      </c>
      <c r="J233" s="640">
        <v>45995</v>
      </c>
      <c r="K233" s="640">
        <f t="shared" si="185"/>
        <v>45996</v>
      </c>
      <c r="M233" s="309"/>
      <c r="N233" s="309"/>
      <c r="O233" s="309"/>
      <c r="P233" s="640"/>
      <c r="Q233" s="640"/>
    </row>
    <row r="234" spans="1:17" s="14" customFormat="1" ht="19.5" hidden="1">
      <c r="A234" s="307" t="s">
        <v>1848</v>
      </c>
      <c r="B234" s="2451" t="s">
        <v>1849</v>
      </c>
      <c r="C234" s="2446" t="s">
        <v>1850</v>
      </c>
      <c r="D234" s="2445" t="s">
        <v>1851</v>
      </c>
      <c r="E234" s="2445">
        <v>45640</v>
      </c>
      <c r="F234" s="2445">
        <f t="shared" ref="F234:F242" si="186">E234+31</f>
        <v>45671</v>
      </c>
      <c r="G234" s="2445">
        <f>E234+35</f>
        <v>45675</v>
      </c>
      <c r="H234" s="2445">
        <f t="shared" ref="H234:H242" si="187">E234+36</f>
        <v>45676</v>
      </c>
      <c r="I234" s="2445">
        <f t="shared" ref="I234:I242" si="188">E234+41</f>
        <v>45681</v>
      </c>
      <c r="J234" s="640">
        <v>46002</v>
      </c>
      <c r="K234" s="640">
        <f t="shared" ref="K234:K242" si="189">J234+1</f>
        <v>46003</v>
      </c>
      <c r="M234" s="309"/>
      <c r="N234" s="309"/>
      <c r="O234" s="309"/>
      <c r="P234" s="640"/>
      <c r="Q234" s="640"/>
    </row>
    <row r="235" spans="1:17" s="14" customFormat="1" ht="38.25" hidden="1">
      <c r="A235" s="307"/>
      <c r="B235" s="2451" t="s">
        <v>1852</v>
      </c>
      <c r="C235" s="2446" t="s">
        <v>1853</v>
      </c>
      <c r="D235" s="2445" t="s">
        <v>1854</v>
      </c>
      <c r="E235" s="2445">
        <v>45651</v>
      </c>
      <c r="F235" s="2498" t="s">
        <v>1855</v>
      </c>
      <c r="G235" s="2445">
        <f t="shared" ref="G235:G242" si="190">E235+35</f>
        <v>45686</v>
      </c>
      <c r="H235" s="2445">
        <f t="shared" si="187"/>
        <v>45687</v>
      </c>
      <c r="I235" s="2445">
        <f t="shared" si="188"/>
        <v>45692</v>
      </c>
      <c r="J235" s="640">
        <v>46009</v>
      </c>
      <c r="K235" s="640">
        <f t="shared" si="189"/>
        <v>46010</v>
      </c>
      <c r="M235" s="309"/>
      <c r="N235" s="309"/>
      <c r="O235" s="309"/>
      <c r="P235" s="640"/>
      <c r="Q235" s="640"/>
    </row>
    <row r="236" spans="1:17" s="14" customFormat="1" ht="19.5" hidden="1">
      <c r="A236" s="307"/>
      <c r="B236" s="2451" t="s">
        <v>1856</v>
      </c>
      <c r="C236" s="2446" t="s">
        <v>1857</v>
      </c>
      <c r="D236" s="2445" t="s">
        <v>1858</v>
      </c>
      <c r="E236" s="2445">
        <v>45653</v>
      </c>
      <c r="F236" s="2445">
        <f t="shared" si="186"/>
        <v>45684</v>
      </c>
      <c r="G236" s="2445">
        <f t="shared" si="190"/>
        <v>45688</v>
      </c>
      <c r="H236" s="2445">
        <f t="shared" si="187"/>
        <v>45689</v>
      </c>
      <c r="I236" s="2445">
        <f t="shared" si="188"/>
        <v>45694</v>
      </c>
      <c r="J236" s="640">
        <v>46016</v>
      </c>
      <c r="K236" s="640">
        <f t="shared" si="189"/>
        <v>46017</v>
      </c>
      <c r="M236" s="309"/>
      <c r="N236" s="309"/>
      <c r="O236" s="309"/>
      <c r="P236" s="640"/>
      <c r="Q236" s="640"/>
    </row>
    <row r="237" spans="1:17" s="14" customFormat="1" ht="19.5" hidden="1">
      <c r="A237" s="307"/>
      <c r="B237" s="2451" t="s">
        <v>1859</v>
      </c>
      <c r="C237" s="993" t="s">
        <v>1860</v>
      </c>
      <c r="D237" s="487" t="s">
        <v>1861</v>
      </c>
      <c r="E237" s="487">
        <v>46026</v>
      </c>
      <c r="F237" s="487">
        <f t="shared" si="186"/>
        <v>46057</v>
      </c>
      <c r="G237" s="487">
        <f t="shared" si="190"/>
        <v>46061</v>
      </c>
      <c r="H237" s="487">
        <f t="shared" si="187"/>
        <v>46062</v>
      </c>
      <c r="I237" s="487">
        <f t="shared" si="188"/>
        <v>46067</v>
      </c>
      <c r="J237" s="640">
        <v>45658</v>
      </c>
      <c r="K237" s="640">
        <f t="shared" si="189"/>
        <v>45659</v>
      </c>
      <c r="M237" s="309"/>
      <c r="N237" s="309"/>
      <c r="O237" s="309"/>
      <c r="P237" s="640"/>
      <c r="Q237" s="640"/>
    </row>
    <row r="238" spans="1:17" s="14" customFormat="1" ht="19.5" hidden="1">
      <c r="A238" s="307"/>
      <c r="B238" s="2451" t="s">
        <v>1862</v>
      </c>
      <c r="C238" s="993" t="s">
        <v>1809</v>
      </c>
      <c r="D238" s="487" t="s">
        <v>1863</v>
      </c>
      <c r="E238" s="487">
        <v>46033</v>
      </c>
      <c r="F238" s="487">
        <f t="shared" si="186"/>
        <v>46064</v>
      </c>
      <c r="G238" s="487">
        <f t="shared" si="190"/>
        <v>46068</v>
      </c>
      <c r="H238" s="487">
        <f t="shared" si="187"/>
        <v>46069</v>
      </c>
      <c r="I238" s="487">
        <f t="shared" si="188"/>
        <v>46074</v>
      </c>
      <c r="J238" s="640">
        <v>45665</v>
      </c>
      <c r="K238" s="640">
        <f t="shared" si="189"/>
        <v>45666</v>
      </c>
      <c r="M238" s="309"/>
      <c r="N238" s="309"/>
      <c r="O238" s="309"/>
      <c r="P238" s="640"/>
      <c r="Q238" s="640"/>
    </row>
    <row r="239" spans="1:17" s="14" customFormat="1" ht="20.25" hidden="1" thickTop="1">
      <c r="A239" s="307" t="s">
        <v>1864</v>
      </c>
      <c r="B239" s="2451" t="s">
        <v>1865</v>
      </c>
      <c r="C239" s="993" t="s">
        <v>1866</v>
      </c>
      <c r="D239" s="487" t="s">
        <v>1867</v>
      </c>
      <c r="E239" s="487">
        <v>46039</v>
      </c>
      <c r="F239" s="487">
        <f t="shared" si="186"/>
        <v>46070</v>
      </c>
      <c r="G239" s="487">
        <f t="shared" si="190"/>
        <v>46074</v>
      </c>
      <c r="H239" s="487">
        <f t="shared" si="187"/>
        <v>46075</v>
      </c>
      <c r="I239" s="487">
        <f t="shared" si="188"/>
        <v>46080</v>
      </c>
      <c r="J239" s="640">
        <v>45672</v>
      </c>
      <c r="K239" s="640">
        <f t="shared" si="189"/>
        <v>45673</v>
      </c>
      <c r="M239" s="309"/>
      <c r="N239" s="309"/>
      <c r="O239" s="309"/>
      <c r="P239" s="640"/>
      <c r="Q239" s="640"/>
    </row>
    <row r="240" spans="1:17" s="14" customFormat="1" ht="19.5" hidden="1">
      <c r="A240" s="307"/>
      <c r="B240" s="2451" t="s">
        <v>1868</v>
      </c>
      <c r="C240" s="993" t="s">
        <v>1812</v>
      </c>
      <c r="D240" s="487" t="s">
        <v>1869</v>
      </c>
      <c r="E240" s="487">
        <v>46048</v>
      </c>
      <c r="F240" s="487">
        <f t="shared" si="186"/>
        <v>46079</v>
      </c>
      <c r="G240" s="487">
        <f t="shared" si="190"/>
        <v>46083</v>
      </c>
      <c r="H240" s="487">
        <f t="shared" si="187"/>
        <v>46084</v>
      </c>
      <c r="I240" s="487">
        <f t="shared" si="188"/>
        <v>46089</v>
      </c>
      <c r="J240" s="640">
        <v>45679</v>
      </c>
      <c r="K240" s="640">
        <f t="shared" si="189"/>
        <v>45680</v>
      </c>
      <c r="M240" s="309"/>
      <c r="N240" s="309"/>
      <c r="O240" s="309"/>
      <c r="P240" s="640"/>
      <c r="Q240" s="640"/>
    </row>
    <row r="241" spans="1:17" s="14" customFormat="1" ht="19.5" hidden="1">
      <c r="A241" s="307" t="s">
        <v>1870</v>
      </c>
      <c r="B241" s="2451" t="s">
        <v>1871</v>
      </c>
      <c r="C241" s="993" t="s">
        <v>1872</v>
      </c>
      <c r="D241" s="487" t="s">
        <v>1873</v>
      </c>
      <c r="E241" s="487">
        <v>46055</v>
      </c>
      <c r="F241" s="487">
        <f t="shared" si="186"/>
        <v>46086</v>
      </c>
      <c r="G241" s="487">
        <f t="shared" si="190"/>
        <v>46090</v>
      </c>
      <c r="H241" s="487">
        <f t="shared" si="187"/>
        <v>46091</v>
      </c>
      <c r="I241" s="487">
        <f t="shared" si="188"/>
        <v>46096</v>
      </c>
      <c r="J241" s="640">
        <v>45686</v>
      </c>
      <c r="K241" s="640">
        <f t="shared" si="189"/>
        <v>45687</v>
      </c>
      <c r="M241" s="309"/>
      <c r="N241" s="309"/>
      <c r="O241" s="309"/>
      <c r="P241" s="640"/>
      <c r="Q241" s="640"/>
    </row>
    <row r="242" spans="1:17" s="14" customFormat="1" ht="19.5" hidden="1">
      <c r="A242" s="307" t="s">
        <v>1874</v>
      </c>
      <c r="B242" s="2451" t="s">
        <v>1875</v>
      </c>
      <c r="C242" s="2446" t="s">
        <v>1876</v>
      </c>
      <c r="D242" s="2445" t="s">
        <v>1877</v>
      </c>
      <c r="E242" s="2445">
        <v>46063</v>
      </c>
      <c r="F242" s="2445">
        <f t="shared" si="186"/>
        <v>46094</v>
      </c>
      <c r="G242" s="2445">
        <f t="shared" si="190"/>
        <v>46098</v>
      </c>
      <c r="H242" s="2445">
        <f t="shared" si="187"/>
        <v>46099</v>
      </c>
      <c r="I242" s="2445">
        <f t="shared" si="188"/>
        <v>46104</v>
      </c>
      <c r="J242" s="640">
        <v>45693</v>
      </c>
      <c r="K242" s="640">
        <f t="shared" si="189"/>
        <v>45694</v>
      </c>
      <c r="M242" s="309"/>
      <c r="N242" s="309"/>
      <c r="O242" s="309"/>
      <c r="P242" s="640"/>
      <c r="Q242" s="640"/>
    </row>
    <row r="243" spans="1:17" s="14" customFormat="1" ht="20.25" hidden="1" thickTop="1">
      <c r="A243" s="307" t="s">
        <v>1878</v>
      </c>
      <c r="B243" s="2451" t="s">
        <v>1879</v>
      </c>
      <c r="C243" s="2446" t="s">
        <v>1771</v>
      </c>
      <c r="D243" s="2445" t="s">
        <v>1880</v>
      </c>
      <c r="E243" s="2445">
        <v>46067</v>
      </c>
      <c r="F243" s="2445">
        <f>E243+31</f>
        <v>46098</v>
      </c>
      <c r="G243" s="2445">
        <f t="shared" ref="G243:G250" si="191">E243+35</f>
        <v>46102</v>
      </c>
      <c r="H243" s="2445">
        <f t="shared" ref="H243:H250" si="192">E243+36</f>
        <v>46103</v>
      </c>
      <c r="I243" s="2445">
        <f>E243+41</f>
        <v>46108</v>
      </c>
      <c r="J243" s="640">
        <f t="shared" ref="J243:J250" si="193">J242+7</f>
        <v>45700</v>
      </c>
      <c r="K243" s="640">
        <f t="shared" ref="K243:K250" si="194">J243+1</f>
        <v>45701</v>
      </c>
      <c r="M243" s="309"/>
      <c r="N243" s="309"/>
      <c r="O243" s="309"/>
      <c r="P243" s="640"/>
      <c r="Q243" s="640"/>
    </row>
    <row r="244" spans="1:17" s="14" customFormat="1" ht="19.5" hidden="1">
      <c r="A244" s="307"/>
      <c r="B244" s="2451" t="s">
        <v>1881</v>
      </c>
      <c r="C244" s="2446" t="s">
        <v>1882</v>
      </c>
      <c r="D244" s="2445" t="s">
        <v>1883</v>
      </c>
      <c r="E244" s="2445">
        <v>46078</v>
      </c>
      <c r="F244" s="2445">
        <f>E244+31</f>
        <v>46109</v>
      </c>
      <c r="G244" s="2445">
        <f t="shared" si="191"/>
        <v>46113</v>
      </c>
      <c r="H244" s="2445">
        <f t="shared" si="192"/>
        <v>46114</v>
      </c>
      <c r="I244" s="2445">
        <f>E244+41</f>
        <v>46119</v>
      </c>
      <c r="J244" s="640">
        <f t="shared" si="193"/>
        <v>45707</v>
      </c>
      <c r="K244" s="640">
        <f t="shared" si="194"/>
        <v>45708</v>
      </c>
      <c r="M244" s="309"/>
      <c r="N244" s="309"/>
      <c r="O244" s="309"/>
      <c r="P244" s="640"/>
      <c r="Q244" s="640"/>
    </row>
    <row r="245" spans="1:17" s="14" customFormat="1" ht="20.25" hidden="1" thickTop="1">
      <c r="A245" s="307"/>
      <c r="B245" s="2451" t="s">
        <v>1884</v>
      </c>
      <c r="C245" s="2446" t="s">
        <v>1827</v>
      </c>
      <c r="D245" s="2445" t="s">
        <v>1885</v>
      </c>
      <c r="E245" s="2445">
        <v>46087</v>
      </c>
      <c r="F245" s="2445">
        <f>E245+31</f>
        <v>46118</v>
      </c>
      <c r="G245" s="2445">
        <f t="shared" si="191"/>
        <v>46122</v>
      </c>
      <c r="H245" s="2048">
        <f>F245+35</f>
        <v>46153</v>
      </c>
      <c r="I245" s="2048">
        <f>G245+35</f>
        <v>46157</v>
      </c>
      <c r="J245" s="640">
        <f t="shared" si="193"/>
        <v>45714</v>
      </c>
      <c r="K245" s="640">
        <f t="shared" si="194"/>
        <v>45715</v>
      </c>
      <c r="M245" s="309"/>
      <c r="N245" s="309"/>
      <c r="O245" s="309"/>
      <c r="P245" s="640"/>
      <c r="Q245" s="640"/>
    </row>
    <row r="246" spans="1:17" s="14" customFormat="1" ht="29.25" hidden="1" customHeight="1">
      <c r="A246" s="307"/>
      <c r="B246" s="2451">
        <v>10</v>
      </c>
      <c r="C246" s="2877" t="s">
        <v>1824</v>
      </c>
      <c r="D246" s="1412" t="s">
        <v>1886</v>
      </c>
      <c r="E246" s="2048">
        <v>46086</v>
      </c>
      <c r="F246" s="2845" t="s">
        <v>1887</v>
      </c>
      <c r="G246" s="2048">
        <f t="shared" si="191"/>
        <v>46121</v>
      </c>
      <c r="H246" s="2048">
        <f>E246+36</f>
        <v>46122</v>
      </c>
      <c r="I246" s="2845" t="s">
        <v>1887</v>
      </c>
      <c r="J246" s="640">
        <f t="shared" si="193"/>
        <v>45721</v>
      </c>
      <c r="K246" s="640">
        <f t="shared" si="194"/>
        <v>45722</v>
      </c>
      <c r="M246" s="309"/>
      <c r="N246" s="309"/>
      <c r="O246" s="309"/>
      <c r="P246" s="640"/>
      <c r="Q246" s="640"/>
    </row>
    <row r="247" spans="1:17" s="14" customFormat="1" ht="29.25" hidden="1" customHeight="1">
      <c r="A247" s="307"/>
      <c r="B247" s="2451">
        <v>11</v>
      </c>
      <c r="C247" s="2877" t="s">
        <v>1573</v>
      </c>
      <c r="D247" s="1412" t="s">
        <v>1888</v>
      </c>
      <c r="E247" s="2048">
        <v>46093</v>
      </c>
      <c r="F247" s="2845" t="s">
        <v>1889</v>
      </c>
      <c r="G247" s="2048">
        <f t="shared" si="191"/>
        <v>46128</v>
      </c>
      <c r="H247" s="2048">
        <f>E247+36</f>
        <v>46129</v>
      </c>
      <c r="I247" s="2845" t="s">
        <v>1887</v>
      </c>
      <c r="J247" s="640">
        <f t="shared" si="193"/>
        <v>45728</v>
      </c>
      <c r="K247" s="640">
        <f t="shared" si="194"/>
        <v>45729</v>
      </c>
      <c r="M247" s="4027"/>
      <c r="N247" s="309"/>
      <c r="O247" s="309"/>
      <c r="P247" s="640"/>
      <c r="Q247" s="640"/>
    </row>
    <row r="248" spans="1:17" s="14" customFormat="1" ht="29.25" hidden="1" customHeight="1">
      <c r="A248" s="307"/>
      <c r="B248" s="2451" t="s">
        <v>1890</v>
      </c>
      <c r="C248" s="993" t="s">
        <v>1830</v>
      </c>
      <c r="D248" s="487" t="s">
        <v>1891</v>
      </c>
      <c r="E248" s="487">
        <v>46102</v>
      </c>
      <c r="F248" s="487">
        <f t="shared" ref="F248:F253" si="195">E248+31</f>
        <v>46133</v>
      </c>
      <c r="G248" s="487">
        <f>E248+35</f>
        <v>46137</v>
      </c>
      <c r="H248" s="487">
        <f t="shared" si="192"/>
        <v>46138</v>
      </c>
      <c r="I248" s="487">
        <f t="shared" ref="I248:I253" si="196">E248+41</f>
        <v>46143</v>
      </c>
      <c r="J248" s="640">
        <f t="shared" si="193"/>
        <v>45735</v>
      </c>
      <c r="K248" s="640">
        <f t="shared" si="194"/>
        <v>45736</v>
      </c>
      <c r="M248" s="309"/>
      <c r="N248" s="309"/>
      <c r="O248" s="309"/>
      <c r="P248" s="640"/>
      <c r="Q248" s="640"/>
    </row>
    <row r="249" spans="1:17" s="14" customFormat="1" ht="29.25" hidden="1" customHeight="1" thickTop="1">
      <c r="A249" s="307"/>
      <c r="B249" s="2451" t="s">
        <v>1892</v>
      </c>
      <c r="C249" s="993" t="s">
        <v>1777</v>
      </c>
      <c r="D249" s="487" t="s">
        <v>1893</v>
      </c>
      <c r="E249" s="487">
        <v>46108</v>
      </c>
      <c r="F249" s="487">
        <f t="shared" si="195"/>
        <v>46139</v>
      </c>
      <c r="G249" s="487">
        <f t="shared" si="191"/>
        <v>46143</v>
      </c>
      <c r="H249" s="487">
        <f t="shared" si="192"/>
        <v>46144</v>
      </c>
      <c r="I249" s="487">
        <f t="shared" si="196"/>
        <v>46149</v>
      </c>
      <c r="J249" s="640">
        <f t="shared" si="193"/>
        <v>45742</v>
      </c>
      <c r="K249" s="640">
        <f t="shared" si="194"/>
        <v>45743</v>
      </c>
      <c r="M249" s="309"/>
      <c r="N249" s="309"/>
      <c r="O249" s="309"/>
      <c r="P249" s="640"/>
      <c r="Q249" s="640"/>
    </row>
    <row r="250" spans="1:17" s="14" customFormat="1" ht="51" hidden="1" customHeight="1" thickTop="1">
      <c r="A250" s="307" t="s">
        <v>1894</v>
      </c>
      <c r="B250" s="2451" t="s">
        <v>1895</v>
      </c>
      <c r="C250" s="2446" t="s">
        <v>1896</v>
      </c>
      <c r="D250" s="2445" t="s">
        <v>1897</v>
      </c>
      <c r="E250" s="2445">
        <v>46115</v>
      </c>
      <c r="F250" s="2845" t="s">
        <v>1898</v>
      </c>
      <c r="G250" s="2445">
        <f t="shared" si="191"/>
        <v>46150</v>
      </c>
      <c r="H250" s="2445">
        <f t="shared" si="192"/>
        <v>46151</v>
      </c>
      <c r="I250" s="2445">
        <f t="shared" si="196"/>
        <v>46156</v>
      </c>
      <c r="J250" s="640">
        <f t="shared" si="193"/>
        <v>45749</v>
      </c>
      <c r="K250" s="640">
        <f t="shared" si="194"/>
        <v>45750</v>
      </c>
      <c r="M250" s="309"/>
      <c r="N250" s="309"/>
      <c r="O250" s="309"/>
      <c r="P250" s="640"/>
      <c r="Q250" s="640"/>
    </row>
    <row r="251" spans="1:17" s="14" customFormat="1" ht="48" hidden="1" customHeight="1" thickTop="1">
      <c r="A251" s="307" t="s">
        <v>1899</v>
      </c>
      <c r="B251" s="2451" t="s">
        <v>1900</v>
      </c>
      <c r="C251" s="2446" t="s">
        <v>1901</v>
      </c>
      <c r="D251" s="2445" t="s">
        <v>1902</v>
      </c>
      <c r="E251" s="2445">
        <v>46121</v>
      </c>
      <c r="F251" s="2845" t="s">
        <v>1903</v>
      </c>
      <c r="G251" s="2445">
        <f t="shared" ref="G251:G253" si="197">E251+35</f>
        <v>46156</v>
      </c>
      <c r="H251" s="2445">
        <f t="shared" ref="H251:H254" si="198">E251+36</f>
        <v>46157</v>
      </c>
      <c r="I251" s="2445">
        <f t="shared" si="196"/>
        <v>46162</v>
      </c>
      <c r="J251" s="640">
        <f t="shared" ref="J251:J254" si="199">J250+7</f>
        <v>45756</v>
      </c>
      <c r="K251" s="640">
        <f t="shared" ref="K251:K254" si="200">J251+1</f>
        <v>45757</v>
      </c>
      <c r="M251" s="309"/>
      <c r="N251" s="309"/>
      <c r="O251" s="309"/>
      <c r="P251" s="640"/>
      <c r="Q251" s="640"/>
    </row>
    <row r="252" spans="1:17" s="14" customFormat="1" ht="45.75" hidden="1" customHeight="1">
      <c r="A252" s="307" t="s">
        <v>1904</v>
      </c>
      <c r="B252" s="2451" t="s">
        <v>1905</v>
      </c>
      <c r="C252" s="2446" t="s">
        <v>1906</v>
      </c>
      <c r="D252" s="2445" t="s">
        <v>1907</v>
      </c>
      <c r="E252" s="2445">
        <v>46131</v>
      </c>
      <c r="F252" s="2845" t="s">
        <v>1908</v>
      </c>
      <c r="G252" s="2445">
        <f t="shared" si="197"/>
        <v>46166</v>
      </c>
      <c r="H252" s="2445">
        <f t="shared" si="198"/>
        <v>46167</v>
      </c>
      <c r="I252" s="2845" t="s">
        <v>1909</v>
      </c>
      <c r="J252" s="640">
        <f t="shared" si="199"/>
        <v>45763</v>
      </c>
      <c r="K252" s="640">
        <f t="shared" si="200"/>
        <v>45764</v>
      </c>
      <c r="M252" s="309"/>
      <c r="N252" s="309"/>
      <c r="O252" s="309"/>
      <c r="P252" s="640"/>
      <c r="Q252" s="640"/>
    </row>
    <row r="253" spans="1:17" s="14" customFormat="1" ht="29.25" hidden="1" customHeight="1" thickTop="1">
      <c r="A253" s="307" t="s">
        <v>1910</v>
      </c>
      <c r="B253" s="2451" t="s">
        <v>1911</v>
      </c>
      <c r="C253" s="2446" t="s">
        <v>1912</v>
      </c>
      <c r="D253" s="2445" t="s">
        <v>1913</v>
      </c>
      <c r="E253" s="2445">
        <v>46138</v>
      </c>
      <c r="F253" s="2445">
        <f t="shared" si="195"/>
        <v>46169</v>
      </c>
      <c r="G253" s="2445">
        <f t="shared" si="197"/>
        <v>46173</v>
      </c>
      <c r="H253" s="2445">
        <f t="shared" si="198"/>
        <v>46174</v>
      </c>
      <c r="I253" s="2445">
        <f t="shared" si="196"/>
        <v>46179</v>
      </c>
      <c r="J253" s="640">
        <f t="shared" si="199"/>
        <v>45770</v>
      </c>
      <c r="K253" s="640">
        <f t="shared" si="200"/>
        <v>45771</v>
      </c>
      <c r="M253" s="309"/>
      <c r="N253" s="309"/>
      <c r="O253" s="309"/>
      <c r="P253" s="640"/>
      <c r="Q253" s="640"/>
    </row>
    <row r="254" spans="1:17" s="14" customFormat="1" ht="57.75" hidden="1" customHeight="1">
      <c r="A254" s="307" t="s">
        <v>1914</v>
      </c>
      <c r="B254" s="2451" t="s">
        <v>1915</v>
      </c>
      <c r="C254" s="877" t="s">
        <v>1916</v>
      </c>
      <c r="D254" s="487" t="s">
        <v>1917</v>
      </c>
      <c r="E254" s="487">
        <v>46144</v>
      </c>
      <c r="F254" s="2845" t="s">
        <v>1918</v>
      </c>
      <c r="G254" s="487">
        <f>E254+34</f>
        <v>46178</v>
      </c>
      <c r="H254" s="487">
        <f t="shared" si="198"/>
        <v>46180</v>
      </c>
      <c r="I254" s="2845" t="s">
        <v>1919</v>
      </c>
      <c r="J254" s="640">
        <f t="shared" si="199"/>
        <v>45777</v>
      </c>
      <c r="K254" s="640">
        <f t="shared" si="200"/>
        <v>45778</v>
      </c>
      <c r="M254" s="309"/>
      <c r="N254" s="309"/>
      <c r="O254" s="309"/>
      <c r="P254" s="640"/>
      <c r="Q254" s="640"/>
    </row>
    <row r="255" spans="1:17" s="14" customFormat="1" ht="29.25" hidden="1" customHeight="1">
      <c r="A255" s="307"/>
      <c r="B255" s="2451"/>
      <c r="C255" s="27"/>
      <c r="D255" s="309"/>
      <c r="E255" s="309"/>
      <c r="F255" s="309"/>
      <c r="G255" s="309"/>
      <c r="H255" s="309"/>
      <c r="I255" s="309"/>
      <c r="J255" s="640"/>
      <c r="K255" s="640"/>
      <c r="M255" s="309"/>
      <c r="N255" s="309"/>
      <c r="O255" s="309"/>
      <c r="P255" s="640"/>
      <c r="Q255" s="640"/>
    </row>
    <row r="256" spans="1:17" s="14" customFormat="1" ht="29.25" hidden="1" customHeight="1">
      <c r="A256" s="307"/>
      <c r="B256" s="2451"/>
      <c r="C256" s="308" t="s">
        <v>207</v>
      </c>
      <c r="D256" s="309"/>
      <c r="E256" s="310" t="s">
        <v>100</v>
      </c>
      <c r="F256" s="313" t="s">
        <v>603</v>
      </c>
      <c r="G256" s="313" t="s">
        <v>106</v>
      </c>
      <c r="H256" s="313" t="s">
        <v>635</v>
      </c>
      <c r="I256" s="313" t="s">
        <v>778</v>
      </c>
      <c r="J256" s="2620"/>
      <c r="K256" s="2620"/>
      <c r="M256" s="309"/>
      <c r="N256" s="309"/>
      <c r="O256" s="309"/>
      <c r="P256" s="640"/>
      <c r="Q256" s="640"/>
    </row>
    <row r="257" spans="1:17" s="14" customFormat="1" ht="29.25" hidden="1" customHeight="1" thickBot="1">
      <c r="A257" s="307"/>
      <c r="B257" s="2451"/>
      <c r="C257" s="508"/>
      <c r="D257" s="2029" t="s">
        <v>1718</v>
      </c>
      <c r="E257" s="15"/>
      <c r="F257" s="315" t="s">
        <v>1719</v>
      </c>
      <c r="G257" s="315" t="s">
        <v>1721</v>
      </c>
      <c r="H257" s="315" t="s">
        <v>1722</v>
      </c>
      <c r="I257" s="315" t="s">
        <v>1920</v>
      </c>
      <c r="J257" s="640"/>
      <c r="K257" s="640"/>
      <c r="M257" s="309"/>
      <c r="N257" s="309"/>
      <c r="O257" s="309"/>
      <c r="P257" s="640"/>
      <c r="Q257" s="640"/>
    </row>
    <row r="258" spans="1:17" s="14" customFormat="1" ht="29.25" hidden="1" customHeight="1" thickTop="1">
      <c r="A258" s="307"/>
      <c r="B258" s="2451" t="s">
        <v>1921</v>
      </c>
      <c r="C258" s="993" t="s">
        <v>1853</v>
      </c>
      <c r="D258" s="487" t="s">
        <v>1922</v>
      </c>
      <c r="E258" s="487">
        <v>46150</v>
      </c>
      <c r="F258" s="487">
        <f t="shared" ref="F258:F268" si="201">E258+31</f>
        <v>46181</v>
      </c>
      <c r="G258" s="487">
        <f t="shared" ref="G258:G261" si="202">E258+36</f>
        <v>46186</v>
      </c>
      <c r="H258" s="487">
        <f t="shared" ref="H258:H261" si="203">E258+41</f>
        <v>46191</v>
      </c>
      <c r="I258" s="487">
        <f t="shared" ref="I258:I261" si="204">E258+44</f>
        <v>46194</v>
      </c>
      <c r="J258" s="640"/>
      <c r="K258" s="640"/>
      <c r="M258" s="309"/>
      <c r="N258" s="309"/>
      <c r="O258" s="309"/>
      <c r="P258" s="640"/>
      <c r="Q258" s="640"/>
    </row>
    <row r="259" spans="1:17" s="14" customFormat="1" ht="51" hidden="1" customHeight="1">
      <c r="A259" s="307"/>
      <c r="B259" s="2451" t="s">
        <v>1923</v>
      </c>
      <c r="C259" s="4006" t="s">
        <v>1924</v>
      </c>
      <c r="D259" s="1353" t="s">
        <v>1925</v>
      </c>
      <c r="E259" s="1353">
        <v>46158</v>
      </c>
      <c r="F259" s="4185" t="s">
        <v>1926</v>
      </c>
      <c r="G259" s="1353">
        <f t="shared" si="202"/>
        <v>46194</v>
      </c>
      <c r="H259" s="1353">
        <f t="shared" si="203"/>
        <v>46199</v>
      </c>
      <c r="I259" s="1353">
        <f t="shared" si="204"/>
        <v>46202</v>
      </c>
      <c r="J259" s="640"/>
      <c r="K259" s="640"/>
      <c r="M259" s="309"/>
      <c r="N259" s="309"/>
      <c r="O259" s="309"/>
      <c r="P259" s="640"/>
      <c r="Q259" s="640"/>
    </row>
    <row r="260" spans="1:17" s="14" customFormat="1" ht="29.25" hidden="1" customHeight="1">
      <c r="A260" s="307" t="s">
        <v>1927</v>
      </c>
      <c r="B260" s="2451" t="s">
        <v>1928</v>
      </c>
      <c r="C260" s="877" t="s">
        <v>1929</v>
      </c>
      <c r="D260" s="487" t="s">
        <v>1930</v>
      </c>
      <c r="E260" s="487">
        <v>46166</v>
      </c>
      <c r="F260" s="487">
        <f t="shared" si="201"/>
        <v>46197</v>
      </c>
      <c r="G260" s="487">
        <f t="shared" si="202"/>
        <v>46202</v>
      </c>
      <c r="H260" s="487">
        <f t="shared" si="203"/>
        <v>46207</v>
      </c>
      <c r="I260" s="487">
        <f t="shared" si="204"/>
        <v>46210</v>
      </c>
      <c r="J260" s="640"/>
      <c r="K260" s="640"/>
      <c r="M260" s="309"/>
      <c r="N260" s="309"/>
      <c r="O260" s="309"/>
      <c r="P260" s="640"/>
      <c r="Q260" s="640"/>
    </row>
    <row r="261" spans="1:17" s="14" customFormat="1" ht="29.25" hidden="1" customHeight="1">
      <c r="A261" s="307"/>
      <c r="B261" s="2451" t="s">
        <v>1931</v>
      </c>
      <c r="C261" s="877" t="s">
        <v>1932</v>
      </c>
      <c r="D261" s="487" t="s">
        <v>1933</v>
      </c>
      <c r="E261" s="487">
        <v>46176</v>
      </c>
      <c r="F261" s="487">
        <f t="shared" si="201"/>
        <v>46207</v>
      </c>
      <c r="G261" s="487">
        <f t="shared" si="202"/>
        <v>46212</v>
      </c>
      <c r="H261" s="487">
        <f t="shared" si="203"/>
        <v>46217</v>
      </c>
      <c r="I261" s="2048">
        <f t="shared" si="204"/>
        <v>46220</v>
      </c>
      <c r="J261" s="640"/>
      <c r="K261" s="640"/>
      <c r="M261" s="309"/>
      <c r="N261" s="309"/>
      <c r="O261" s="309"/>
      <c r="P261" s="640"/>
      <c r="Q261" s="640"/>
    </row>
    <row r="262" spans="1:17" s="14" customFormat="1" ht="29.25" hidden="1" customHeight="1">
      <c r="A262" s="307"/>
      <c r="B262" s="2451"/>
      <c r="C262" s="27"/>
      <c r="D262" s="309"/>
      <c r="E262" s="309"/>
      <c r="F262" s="309"/>
      <c r="G262" s="309"/>
      <c r="H262" s="309"/>
      <c r="I262" s="309"/>
      <c r="J262" s="640"/>
      <c r="K262" s="640"/>
      <c r="M262" s="309"/>
      <c r="N262" s="309"/>
      <c r="O262" s="309"/>
      <c r="P262" s="640"/>
      <c r="Q262" s="640"/>
    </row>
    <row r="263" spans="1:17" s="14" customFormat="1" ht="29.25" customHeight="1">
      <c r="A263" s="307"/>
      <c r="B263" s="2451"/>
      <c r="C263" s="308" t="s">
        <v>207</v>
      </c>
      <c r="D263" s="309"/>
      <c r="E263" s="310" t="s">
        <v>100</v>
      </c>
      <c r="F263" s="313" t="s">
        <v>603</v>
      </c>
      <c r="G263" s="313" t="s">
        <v>367</v>
      </c>
      <c r="H263" s="313" t="s">
        <v>106</v>
      </c>
      <c r="I263" s="1144" t="s">
        <v>635</v>
      </c>
      <c r="J263" s="313" t="s">
        <v>778</v>
      </c>
      <c r="K263" s="2620"/>
      <c r="L263" s="2620"/>
      <c r="N263" s="309"/>
      <c r="O263" s="309"/>
      <c r="P263" s="640"/>
      <c r="Q263" s="640"/>
    </row>
    <row r="264" spans="1:17" s="14" customFormat="1" ht="29.25" customHeight="1" thickBot="1">
      <c r="A264" s="307"/>
      <c r="B264" s="2451"/>
      <c r="C264" s="508"/>
      <c r="D264" s="2029" t="s">
        <v>1718</v>
      </c>
      <c r="E264" s="310"/>
      <c r="F264" s="3030" t="s">
        <v>1719</v>
      </c>
      <c r="G264" s="3030" t="s">
        <v>1934</v>
      </c>
      <c r="H264" s="3030" t="s">
        <v>1721</v>
      </c>
      <c r="I264" s="3030" t="s">
        <v>1722</v>
      </c>
      <c r="J264" s="4186" t="s">
        <v>1920</v>
      </c>
      <c r="K264" s="640"/>
      <c r="L264" s="640"/>
      <c r="N264" s="309"/>
      <c r="O264" s="309"/>
      <c r="P264" s="640"/>
      <c r="Q264" s="640"/>
    </row>
    <row r="265" spans="1:17" s="14" customFormat="1" ht="56.25" hidden="1" customHeight="1" thickTop="1">
      <c r="A265" s="307"/>
      <c r="B265" s="2451" t="s">
        <v>1935</v>
      </c>
      <c r="C265" s="2446" t="s">
        <v>1936</v>
      </c>
      <c r="D265" s="2445" t="s">
        <v>1937</v>
      </c>
      <c r="E265" s="3027">
        <v>46179</v>
      </c>
      <c r="F265" s="2498" t="s">
        <v>1938</v>
      </c>
      <c r="G265" s="3027">
        <f t="shared" ref="G265:G274" si="205">E265+33</f>
        <v>46212</v>
      </c>
      <c r="H265" s="3027">
        <f t="shared" ref="H265:H274" si="206">E265+36</f>
        <v>46215</v>
      </c>
      <c r="I265" s="2498" t="s">
        <v>1938</v>
      </c>
      <c r="J265" s="2445">
        <f t="shared" ref="J265:J274" si="207">E265+44</f>
        <v>46223</v>
      </c>
      <c r="K265" s="640"/>
      <c r="L265" s="640"/>
      <c r="N265" s="309"/>
      <c r="O265" s="309"/>
      <c r="P265" s="640"/>
      <c r="Q265" s="640"/>
    </row>
    <row r="266" spans="1:17" s="14" customFormat="1" ht="29.25" hidden="1" customHeight="1">
      <c r="A266" s="307" t="s">
        <v>1878</v>
      </c>
      <c r="B266" s="2451" t="s">
        <v>1761</v>
      </c>
      <c r="C266" s="2446" t="s">
        <v>1939</v>
      </c>
      <c r="D266" s="2445" t="s">
        <v>1940</v>
      </c>
      <c r="E266" s="2445">
        <v>46186</v>
      </c>
      <c r="F266" s="2445">
        <f t="shared" si="201"/>
        <v>46217</v>
      </c>
      <c r="G266" s="3027">
        <f t="shared" si="205"/>
        <v>46219</v>
      </c>
      <c r="H266" s="3027">
        <f t="shared" si="206"/>
        <v>46222</v>
      </c>
      <c r="I266" s="2445">
        <f t="shared" ref="I266:I274" si="208">E266+41</f>
        <v>46227</v>
      </c>
      <c r="J266" s="2048">
        <f t="shared" si="207"/>
        <v>46230</v>
      </c>
      <c r="K266" s="640"/>
      <c r="L266" s="640"/>
      <c r="N266" s="309"/>
      <c r="O266" s="309"/>
      <c r="P266" s="640"/>
      <c r="Q266" s="640"/>
    </row>
    <row r="267" spans="1:17" s="14" customFormat="1" ht="29.25" hidden="1" customHeight="1" thickTop="1">
      <c r="A267" s="307"/>
      <c r="B267" s="2451" t="s">
        <v>1764</v>
      </c>
      <c r="C267" s="2446" t="s">
        <v>1941</v>
      </c>
      <c r="D267" s="2445" t="s">
        <v>1942</v>
      </c>
      <c r="E267" s="2445">
        <v>46191</v>
      </c>
      <c r="F267" s="2445">
        <f t="shared" si="201"/>
        <v>46222</v>
      </c>
      <c r="G267" s="3027">
        <f t="shared" si="205"/>
        <v>46224</v>
      </c>
      <c r="H267" s="3027">
        <f t="shared" si="206"/>
        <v>46227</v>
      </c>
      <c r="I267" s="2445">
        <f t="shared" si="208"/>
        <v>46232</v>
      </c>
      <c r="J267" s="2445">
        <f t="shared" si="207"/>
        <v>46235</v>
      </c>
      <c r="K267" s="640"/>
      <c r="L267" s="640"/>
      <c r="N267" s="309"/>
      <c r="O267" s="309"/>
      <c r="P267" s="640"/>
      <c r="Q267" s="640"/>
    </row>
    <row r="268" spans="1:17" s="14" customFormat="1" ht="29.25" hidden="1" customHeight="1">
      <c r="A268" s="307" t="s">
        <v>1943</v>
      </c>
      <c r="B268" s="2451" t="s">
        <v>1767</v>
      </c>
      <c r="C268" s="2446" t="s">
        <v>1944</v>
      </c>
      <c r="D268" s="2445" t="s">
        <v>1945</v>
      </c>
      <c r="E268" s="2445">
        <v>46200</v>
      </c>
      <c r="F268" s="2445">
        <f t="shared" si="201"/>
        <v>46231</v>
      </c>
      <c r="G268" s="3027">
        <f t="shared" si="205"/>
        <v>46233</v>
      </c>
      <c r="H268" s="3027">
        <f t="shared" si="206"/>
        <v>46236</v>
      </c>
      <c r="I268" s="2445">
        <f t="shared" si="208"/>
        <v>46241</v>
      </c>
      <c r="J268" s="2048">
        <f t="shared" si="207"/>
        <v>46244</v>
      </c>
      <c r="K268" s="640"/>
      <c r="L268" s="640"/>
      <c r="N268" s="309"/>
      <c r="O268" s="309"/>
      <c r="P268" s="640"/>
      <c r="Q268" s="640"/>
    </row>
    <row r="269" spans="1:17" s="14" customFormat="1" ht="57.75" hidden="1" customHeight="1">
      <c r="A269" s="307"/>
      <c r="B269" s="2451" t="s">
        <v>1770</v>
      </c>
      <c r="C269" s="993" t="s">
        <v>1946</v>
      </c>
      <c r="D269" s="487" t="s">
        <v>1947</v>
      </c>
      <c r="E269" s="487">
        <v>46207</v>
      </c>
      <c r="F269" s="2498" t="s">
        <v>1948</v>
      </c>
      <c r="G269" s="228">
        <f t="shared" si="205"/>
        <v>46240</v>
      </c>
      <c r="H269" s="228">
        <f t="shared" si="206"/>
        <v>46243</v>
      </c>
      <c r="I269" s="487">
        <f t="shared" si="208"/>
        <v>46248</v>
      </c>
      <c r="J269" s="2048">
        <f t="shared" si="207"/>
        <v>46251</v>
      </c>
      <c r="K269" s="640"/>
      <c r="L269" s="640"/>
      <c r="N269" s="309"/>
      <c r="O269" s="309"/>
      <c r="P269" s="640"/>
      <c r="Q269" s="640"/>
    </row>
    <row r="270" spans="1:17" s="14" customFormat="1" ht="29.25" hidden="1" customHeight="1">
      <c r="A270" s="307" t="s">
        <v>1949</v>
      </c>
      <c r="B270" s="2451" t="s">
        <v>1773</v>
      </c>
      <c r="C270" s="993" t="s">
        <v>1950</v>
      </c>
      <c r="D270" s="487" t="s">
        <v>1951</v>
      </c>
      <c r="E270" s="487">
        <v>46213</v>
      </c>
      <c r="F270" s="487">
        <f t="shared" ref="F270:F279" si="209">E270+31</f>
        <v>46244</v>
      </c>
      <c r="G270" s="228">
        <f t="shared" si="205"/>
        <v>46246</v>
      </c>
      <c r="H270" s="228">
        <f t="shared" si="206"/>
        <v>46249</v>
      </c>
      <c r="I270" s="487">
        <f t="shared" si="208"/>
        <v>46254</v>
      </c>
      <c r="J270" s="2048">
        <f t="shared" si="207"/>
        <v>46257</v>
      </c>
      <c r="K270" s="640"/>
      <c r="L270" s="640"/>
      <c r="N270" s="309"/>
      <c r="O270" s="309"/>
      <c r="P270" s="640"/>
      <c r="Q270" s="640"/>
    </row>
    <row r="271" spans="1:17" s="14" customFormat="1" ht="29.25" customHeight="1" thickTop="1">
      <c r="A271" s="307"/>
      <c r="B271" s="2451" t="s">
        <v>1776</v>
      </c>
      <c r="C271" s="993" t="s">
        <v>1762</v>
      </c>
      <c r="D271" s="487" t="s">
        <v>1952</v>
      </c>
      <c r="E271" s="487">
        <v>46219</v>
      </c>
      <c r="F271" s="487">
        <f t="shared" si="209"/>
        <v>46250</v>
      </c>
      <c r="G271" s="228">
        <f t="shared" si="205"/>
        <v>46252</v>
      </c>
      <c r="H271" s="228">
        <f t="shared" si="206"/>
        <v>46255</v>
      </c>
      <c r="I271" s="487">
        <f t="shared" si="208"/>
        <v>46260</v>
      </c>
      <c r="J271" s="2048">
        <f t="shared" si="207"/>
        <v>46263</v>
      </c>
      <c r="K271" s="640"/>
      <c r="L271" s="640"/>
      <c r="N271" s="309"/>
      <c r="O271" s="309"/>
      <c r="P271" s="640"/>
      <c r="Q271" s="640"/>
    </row>
    <row r="272" spans="1:17" s="14" customFormat="1" ht="29.25" customHeight="1">
      <c r="A272" s="307"/>
      <c r="B272" s="2451" t="s">
        <v>1780</v>
      </c>
      <c r="C272" s="993" t="s">
        <v>1953</v>
      </c>
      <c r="D272" s="487" t="s">
        <v>1954</v>
      </c>
      <c r="E272" s="487">
        <v>46231</v>
      </c>
      <c r="F272" s="487">
        <f t="shared" si="209"/>
        <v>46262</v>
      </c>
      <c r="G272" s="228">
        <f t="shared" si="205"/>
        <v>46264</v>
      </c>
      <c r="H272" s="228">
        <f t="shared" si="206"/>
        <v>46267</v>
      </c>
      <c r="I272" s="487">
        <f t="shared" si="208"/>
        <v>46272</v>
      </c>
      <c r="J272" s="2048">
        <f t="shared" si="207"/>
        <v>46275</v>
      </c>
      <c r="K272" s="640"/>
      <c r="L272" s="640"/>
      <c r="N272" s="309"/>
      <c r="O272" s="309"/>
      <c r="P272" s="640"/>
      <c r="Q272" s="640"/>
    </row>
    <row r="273" spans="1:17" s="14" customFormat="1" ht="29.25" customHeight="1">
      <c r="A273" s="307" t="s">
        <v>1955</v>
      </c>
      <c r="B273" s="2451" t="s">
        <v>1784</v>
      </c>
      <c r="C273" s="993" t="s">
        <v>1901</v>
      </c>
      <c r="D273" s="487" t="s">
        <v>1956</v>
      </c>
      <c r="E273" s="487">
        <v>46241</v>
      </c>
      <c r="F273" s="487">
        <f t="shared" si="209"/>
        <v>46272</v>
      </c>
      <c r="G273" s="228">
        <f t="shared" si="205"/>
        <v>46274</v>
      </c>
      <c r="H273" s="228">
        <f t="shared" si="206"/>
        <v>46277</v>
      </c>
      <c r="I273" s="487">
        <f t="shared" si="208"/>
        <v>46282</v>
      </c>
      <c r="J273" s="2494">
        <f t="shared" si="207"/>
        <v>46285</v>
      </c>
      <c r="K273" s="640"/>
      <c r="L273" s="640"/>
      <c r="N273" s="309"/>
      <c r="O273" s="309"/>
      <c r="P273" s="640"/>
      <c r="Q273" s="640"/>
    </row>
    <row r="274" spans="1:17" s="14" customFormat="1" ht="29.25" customHeight="1">
      <c r="A274" s="307"/>
      <c r="B274" s="2451" t="s">
        <v>1787</v>
      </c>
      <c r="C274" s="2446" t="s">
        <v>1841</v>
      </c>
      <c r="D274" s="2445" t="s">
        <v>1957</v>
      </c>
      <c r="E274" s="2445">
        <v>46243</v>
      </c>
      <c r="F274" s="2445">
        <f t="shared" si="209"/>
        <v>46274</v>
      </c>
      <c r="G274" s="3027">
        <f t="shared" si="205"/>
        <v>46276</v>
      </c>
      <c r="H274" s="3027">
        <f t="shared" si="206"/>
        <v>46279</v>
      </c>
      <c r="I274" s="2445">
        <f t="shared" si="208"/>
        <v>46284</v>
      </c>
      <c r="J274" s="2445">
        <f t="shared" si="207"/>
        <v>46287</v>
      </c>
      <c r="K274" s="640"/>
      <c r="L274" s="640"/>
      <c r="N274" s="309"/>
      <c r="O274" s="309"/>
      <c r="P274" s="640"/>
      <c r="Q274" s="640"/>
    </row>
    <row r="275" spans="1:17" s="14" customFormat="1" ht="29.25" customHeight="1">
      <c r="A275" s="307" t="s">
        <v>1958</v>
      </c>
      <c r="B275" s="2451" t="s">
        <v>1790</v>
      </c>
      <c r="C275" s="2446" t="s">
        <v>1959</v>
      </c>
      <c r="D275" s="2445" t="s">
        <v>1960</v>
      </c>
      <c r="E275" s="2445">
        <v>46247</v>
      </c>
      <c r="F275" s="2445">
        <f t="shared" si="209"/>
        <v>46278</v>
      </c>
      <c r="G275" s="3027">
        <f>E275+33</f>
        <v>46280</v>
      </c>
      <c r="H275" s="3027">
        <f>E275+36</f>
        <v>46283</v>
      </c>
      <c r="I275" s="2445">
        <f>E275+41</f>
        <v>46288</v>
      </c>
      <c r="J275" s="2445">
        <f>E275+44</f>
        <v>46291</v>
      </c>
      <c r="K275" s="640"/>
      <c r="L275" s="640"/>
      <c r="N275" s="309"/>
      <c r="O275" s="309"/>
      <c r="P275" s="640"/>
      <c r="Q275" s="640"/>
    </row>
    <row r="276" spans="1:17" s="14" customFormat="1" ht="29.25" customHeight="1">
      <c r="A276" s="307"/>
      <c r="B276" s="2451" t="s">
        <v>1793</v>
      </c>
      <c r="C276" s="2446" t="s">
        <v>1912</v>
      </c>
      <c r="D276" s="2445" t="s">
        <v>1961</v>
      </c>
      <c r="E276" s="2445">
        <v>46254</v>
      </c>
      <c r="F276" s="2445">
        <f t="shared" si="209"/>
        <v>46285</v>
      </c>
      <c r="G276" s="3027">
        <f>E276+33</f>
        <v>46287</v>
      </c>
      <c r="H276" s="3027">
        <f>E276+36</f>
        <v>46290</v>
      </c>
      <c r="I276" s="2445">
        <f>E276+41</f>
        <v>46295</v>
      </c>
      <c r="J276" s="2048">
        <f>E276+44</f>
        <v>46298</v>
      </c>
      <c r="K276" s="640"/>
      <c r="L276" s="640"/>
      <c r="N276" s="309"/>
      <c r="O276" s="309"/>
      <c r="P276" s="640"/>
      <c r="Q276" s="640"/>
    </row>
    <row r="277" spans="1:17" s="14" customFormat="1" ht="29.25" customHeight="1">
      <c r="A277" s="307" t="s">
        <v>1962</v>
      </c>
      <c r="B277" s="438">
        <v>35</v>
      </c>
      <c r="C277" s="2446" t="s">
        <v>1963</v>
      </c>
      <c r="D277" s="2445" t="s">
        <v>1964</v>
      </c>
      <c r="E277" s="2445">
        <v>46261</v>
      </c>
      <c r="F277" s="2445">
        <f t="shared" si="209"/>
        <v>46292</v>
      </c>
      <c r="G277" s="3027">
        <f>E277+33</f>
        <v>46294</v>
      </c>
      <c r="H277" s="3027">
        <f>E277+36</f>
        <v>46297</v>
      </c>
      <c r="I277" s="2445">
        <f>E277+41</f>
        <v>46302</v>
      </c>
      <c r="J277" s="2048">
        <f>E277+44</f>
        <v>46305</v>
      </c>
      <c r="K277" s="640"/>
      <c r="L277" s="640"/>
      <c r="N277" s="309"/>
      <c r="O277" s="309"/>
      <c r="P277" s="640"/>
      <c r="Q277" s="640"/>
    </row>
    <row r="278" spans="1:17" s="14" customFormat="1" ht="29.25" customHeight="1">
      <c r="A278" s="307"/>
      <c r="B278" s="438">
        <v>36</v>
      </c>
      <c r="C278" s="993" t="s">
        <v>1929</v>
      </c>
      <c r="D278" s="487" t="s">
        <v>1965</v>
      </c>
      <c r="E278" s="487">
        <v>46268</v>
      </c>
      <c r="F278" s="487">
        <f t="shared" si="209"/>
        <v>46299</v>
      </c>
      <c r="G278" s="228">
        <f>E278+33</f>
        <v>46301</v>
      </c>
      <c r="H278" s="228">
        <f>E278+36</f>
        <v>46304</v>
      </c>
      <c r="I278" s="487">
        <f>E278+41</f>
        <v>46309</v>
      </c>
      <c r="J278" s="2048">
        <f>E278+44</f>
        <v>46312</v>
      </c>
      <c r="K278" s="640"/>
      <c r="L278" s="640"/>
      <c r="N278" s="309"/>
      <c r="O278" s="309"/>
      <c r="P278" s="640"/>
      <c r="Q278" s="640"/>
    </row>
    <row r="279" spans="1:17" s="14" customFormat="1" ht="29.25" customHeight="1">
      <c r="A279" s="307"/>
      <c r="B279" s="438">
        <v>37</v>
      </c>
      <c r="C279" s="993" t="s">
        <v>1966</v>
      </c>
      <c r="D279" s="487" t="s">
        <v>1967</v>
      </c>
      <c r="E279" s="487">
        <v>46275</v>
      </c>
      <c r="F279" s="487">
        <f t="shared" si="209"/>
        <v>46306</v>
      </c>
      <c r="G279" s="228">
        <f>E279+33</f>
        <v>46308</v>
      </c>
      <c r="H279" s="228">
        <f>E279+36</f>
        <v>46311</v>
      </c>
      <c r="I279" s="487">
        <f>E279+41</f>
        <v>46316</v>
      </c>
      <c r="J279" s="2048">
        <f>E279+44</f>
        <v>46319</v>
      </c>
      <c r="K279" s="640"/>
      <c r="L279" s="640"/>
      <c r="N279" s="309"/>
      <c r="O279" s="309"/>
      <c r="P279" s="640"/>
      <c r="Q279" s="640"/>
    </row>
    <row r="280" spans="1:17" s="14" customFormat="1" ht="29.25" customHeight="1">
      <c r="A280" s="307"/>
      <c r="B280" s="438">
        <v>38</v>
      </c>
      <c r="C280" s="993" t="s">
        <v>1968</v>
      </c>
      <c r="D280" s="487" t="s">
        <v>1969</v>
      </c>
      <c r="E280" s="487">
        <v>46282</v>
      </c>
      <c r="F280" s="487">
        <f t="shared" ref="F280:F282" si="210">E280+31</f>
        <v>46313</v>
      </c>
      <c r="G280" s="228">
        <f t="shared" ref="G280:G282" si="211">E280+33</f>
        <v>46315</v>
      </c>
      <c r="H280" s="228">
        <f t="shared" ref="H280:H282" si="212">E280+36</f>
        <v>46318</v>
      </c>
      <c r="I280" s="487">
        <f t="shared" ref="I280:I282" si="213">E280+41</f>
        <v>46323</v>
      </c>
      <c r="J280" s="2048">
        <f t="shared" ref="J280:J282" si="214">E280+44</f>
        <v>46326</v>
      </c>
      <c r="K280" s="640"/>
      <c r="L280" s="640"/>
      <c r="N280" s="309"/>
      <c r="O280" s="309"/>
      <c r="P280" s="640"/>
      <c r="Q280" s="640"/>
    </row>
    <row r="281" spans="1:17" s="14" customFormat="1" ht="29.25" customHeight="1">
      <c r="A281" s="307"/>
      <c r="B281" s="438">
        <v>39</v>
      </c>
      <c r="C281" s="993" t="s">
        <v>1970</v>
      </c>
      <c r="D281" s="487" t="s">
        <v>1971</v>
      </c>
      <c r="E281" s="487">
        <v>46289</v>
      </c>
      <c r="F281" s="487">
        <f t="shared" si="210"/>
        <v>46320</v>
      </c>
      <c r="G281" s="228">
        <f t="shared" si="211"/>
        <v>46322</v>
      </c>
      <c r="H281" s="228">
        <f t="shared" si="212"/>
        <v>46325</v>
      </c>
      <c r="I281" s="487">
        <f t="shared" si="213"/>
        <v>46330</v>
      </c>
      <c r="J281" s="2048">
        <f t="shared" si="214"/>
        <v>46333</v>
      </c>
      <c r="K281" s="640"/>
      <c r="L281" s="640"/>
      <c r="N281" s="309"/>
      <c r="O281" s="309"/>
      <c r="P281" s="640"/>
      <c r="Q281" s="640"/>
    </row>
    <row r="282" spans="1:17" s="14" customFormat="1" ht="29.25" customHeight="1">
      <c r="A282" s="307"/>
      <c r="B282" s="438">
        <v>40</v>
      </c>
      <c r="C282" s="2446" t="s">
        <v>1966</v>
      </c>
      <c r="D282" s="2445" t="s">
        <v>1972</v>
      </c>
      <c r="E282" s="2445">
        <v>46296</v>
      </c>
      <c r="F282" s="2445">
        <f t="shared" si="210"/>
        <v>46327</v>
      </c>
      <c r="G282" s="3027">
        <f t="shared" si="211"/>
        <v>46329</v>
      </c>
      <c r="H282" s="3027">
        <f t="shared" si="212"/>
        <v>46332</v>
      </c>
      <c r="I282" s="2445">
        <f t="shared" si="213"/>
        <v>46337</v>
      </c>
      <c r="J282" s="2048">
        <f t="shared" si="214"/>
        <v>46340</v>
      </c>
      <c r="K282" s="640"/>
      <c r="L282" s="640"/>
      <c r="N282" s="309"/>
      <c r="O282" s="309"/>
      <c r="P282" s="640"/>
      <c r="Q282" s="640"/>
    </row>
    <row r="283" spans="1:17" s="14" customFormat="1" ht="19.5">
      <c r="A283" s="307"/>
      <c r="B283" s="307"/>
      <c r="C283" s="18"/>
      <c r="D283" s="309"/>
      <c r="E283" s="309"/>
      <c r="F283" s="309"/>
      <c r="G283" s="339"/>
      <c r="H283" s="338"/>
      <c r="I283" s="309"/>
      <c r="J283" s="309"/>
      <c r="K283" s="309"/>
      <c r="L283" s="309"/>
      <c r="M283" s="309"/>
      <c r="N283" s="309"/>
      <c r="O283" s="309"/>
      <c r="P283" s="640"/>
      <c r="Q283" s="640"/>
    </row>
    <row r="284" spans="1:17" s="14" customFormat="1" ht="19.5">
      <c r="A284" s="307"/>
      <c r="B284" s="307"/>
      <c r="C284" s="4595" t="s">
        <v>112</v>
      </c>
      <c r="D284" s="4595"/>
      <c r="E284" s="4595"/>
      <c r="F284" s="4595"/>
      <c r="G284" s="4595"/>
      <c r="H284" s="338"/>
      <c r="I284" s="309"/>
      <c r="J284" s="309"/>
      <c r="K284" s="309"/>
      <c r="L284" s="309"/>
      <c r="M284" s="309"/>
      <c r="N284" s="309"/>
      <c r="O284" s="309"/>
      <c r="P284" s="640"/>
      <c r="Q284" s="640"/>
    </row>
    <row r="285" spans="1:17" s="14" customFormat="1" ht="18" customHeight="1">
      <c r="C285" s="308"/>
      <c r="D285" s="309"/>
      <c r="E285" s="309"/>
      <c r="F285" s="309"/>
      <c r="G285" s="339"/>
      <c r="H285" s="338"/>
      <c r="I285" s="309"/>
      <c r="J285" s="309"/>
      <c r="K285" s="309"/>
      <c r="L285" s="309"/>
      <c r="M285" s="309"/>
      <c r="N285" s="309"/>
      <c r="O285" s="309"/>
    </row>
    <row r="286" spans="1:17" s="14" customFormat="1" ht="19.5">
      <c r="C286" s="17"/>
      <c r="D286" s="309"/>
      <c r="E286" s="309"/>
      <c r="F286"/>
      <c r="G286" s="18"/>
      <c r="H286" s="19"/>
      <c r="I286" s="309"/>
      <c r="J286" s="309"/>
      <c r="K286" s="309"/>
      <c r="L286" s="309"/>
      <c r="M286" s="309"/>
      <c r="N286" s="20"/>
      <c r="O286" s="21"/>
    </row>
    <row r="287" spans="1:17" s="14" customFormat="1" ht="20.25" customHeight="1">
      <c r="C287" s="23"/>
      <c r="D287"/>
      <c r="E287"/>
      <c r="F287" s="28"/>
      <c r="G287"/>
      <c r="H287"/>
      <c r="I287" s="20"/>
      <c r="J287"/>
      <c r="K287"/>
      <c r="L287" s="24"/>
      <c r="M287"/>
      <c r="N287"/>
      <c r="O287"/>
      <c r="P287" s="5"/>
      <c r="Q287" s="5"/>
    </row>
    <row r="288" spans="1:17" s="30" customFormat="1" ht="14.25">
      <c r="C288" s="26" t="s">
        <v>0</v>
      </c>
      <c r="D288" s="27"/>
      <c r="E288" s="646" t="s">
        <v>1973</v>
      </c>
      <c r="F288" s="23"/>
      <c r="G288" s="23" t="s">
        <v>38</v>
      </c>
      <c r="H288" s="23"/>
      <c r="I288" s="27"/>
      <c r="J288" s="27"/>
      <c r="K288" s="23" t="s">
        <v>65</v>
      </c>
      <c r="L288" s="23" t="str">
        <f>'HOW TO-&gt;'!$B$136</f>
        <v>6011 2413</v>
      </c>
      <c r="M288" s="23"/>
      <c r="N288"/>
      <c r="O288"/>
      <c r="P288" s="29"/>
    </row>
    <row r="289" spans="3:16" s="30" customFormat="1" ht="14.25">
      <c r="C289" s="31" t="s">
        <v>1</v>
      </c>
      <c r="D289" s="27"/>
      <c r="E289" s="205" t="s">
        <v>1974</v>
      </c>
      <c r="F289" s="23"/>
      <c r="G289" s="27" t="s">
        <v>1975</v>
      </c>
      <c r="H289" s="27"/>
      <c r="I289" s="205" t="s">
        <v>41</v>
      </c>
      <c r="J289" s="27"/>
      <c r="K289" s="27" t="s">
        <v>67</v>
      </c>
      <c r="L289" s="27"/>
      <c r="M289" s="206" t="s">
        <v>68</v>
      </c>
      <c r="N289"/>
      <c r="O289"/>
      <c r="P289" s="29"/>
    </row>
    <row r="290" spans="3:16" s="30" customFormat="1" ht="14.25">
      <c r="C290" s="31"/>
      <c r="D290" s="27"/>
      <c r="E290" s="205"/>
      <c r="F290" s="5"/>
      <c r="G290" s="27"/>
      <c r="H290" s="27"/>
      <c r="I290" s="205"/>
      <c r="J290" s="27"/>
      <c r="K290" s="27" t="str">
        <f>'HOW TO-&gt;'!$A$138</f>
        <v>PERMIT</v>
      </c>
      <c r="L290" s="27"/>
      <c r="M290" s="2202" t="str">
        <f>'HOW TO-&gt;'!$C$138</f>
        <v>SG094-SinPermit@msc.com</v>
      </c>
      <c r="N290"/>
      <c r="O290"/>
      <c r="P290" s="29"/>
    </row>
    <row r="291" spans="3:16">
      <c r="C291" s="277">
        <f>'HOW TO-&gt;'!$A$105</f>
        <v>0</v>
      </c>
      <c r="D291" s="277">
        <f>'HOW TO-&gt;'!$B$105</f>
        <v>0</v>
      </c>
      <c r="E291" s="4">
        <f>'HOW TO-&gt;'!$C$105</f>
        <v>0</v>
      </c>
      <c r="F291" s="5"/>
      <c r="G291" s="277" t="str">
        <f>'HOW TO-&gt;'!$A$124</f>
        <v>ROBERT CHIA</v>
      </c>
      <c r="H291" s="277" t="str">
        <f>'HOW TO-&gt;'!$B$124</f>
        <v>6011 0564</v>
      </c>
      <c r="I291" s="4" t="str">
        <f>'HOW TO-&gt;'!$C$124</f>
        <v>robert.chia@msc.com</v>
      </c>
      <c r="J291" s="5"/>
      <c r="K291" s="277" t="str">
        <f>'HOW TO-&gt;'!$A$139</f>
        <v>RAYNAR ANG</v>
      </c>
      <c r="L291" s="277" t="str">
        <f>'HOW TO-&gt;'!$B$139</f>
        <v>6011 2358</v>
      </c>
      <c r="M291" s="4" t="str">
        <f>'HOW TO-&gt;'!$C$139</f>
        <v>raynar.ang@msc.com</v>
      </c>
      <c r="N291" s="5"/>
      <c r="O291" s="5"/>
    </row>
    <row r="292" spans="3:16">
      <c r="C292" s="277" t="str">
        <f>'HOW TO-&gt;'!$A$106</f>
        <v>NATALIE LEW</v>
      </c>
      <c r="D292" s="277" t="str">
        <f>'HOW TO-&gt;'!$B$106</f>
        <v>6011 2399</v>
      </c>
      <c r="E292" s="4" t="str">
        <f>'HOW TO-&gt;'!$C$106</f>
        <v>natalie.lew@msc.com</v>
      </c>
      <c r="F292" s="5"/>
      <c r="G292" s="277" t="str">
        <f>'HOW TO-&gt;'!$A$125</f>
        <v>S. Y. LIEW</v>
      </c>
      <c r="H292" s="277" t="str">
        <f>'HOW TO-&gt;'!$B$125</f>
        <v>6011 2348</v>
      </c>
      <c r="I292" s="4" t="str">
        <f>'HOW TO-&gt;'!$C$125</f>
        <v>seoyi.liew@msc.com</v>
      </c>
      <c r="J292" s="5"/>
      <c r="K292" s="277" t="str">
        <f>'HOW TO-&gt;'!$A$140</f>
        <v>KAI SIANG</v>
      </c>
      <c r="L292" s="277" t="str">
        <f>'HOW TO-&gt;'!$B$140</f>
        <v>6011 2356</v>
      </c>
      <c r="M292" s="4" t="str">
        <f>'HOW TO-&gt;'!$C$140</f>
        <v>kaisiang.lim@msc.com</v>
      </c>
      <c r="N292" s="5"/>
      <c r="O292" s="5"/>
    </row>
    <row r="293" spans="3:16">
      <c r="C293" s="277" t="str">
        <f>'HOW TO-&gt;'!$A$107</f>
        <v>PHOEBE HUANG</v>
      </c>
      <c r="D293" s="277" t="str">
        <f>'HOW TO-&gt;'!$B$107</f>
        <v>6011 0562</v>
      </c>
      <c r="E293" s="4" t="str">
        <f>'HOW TO-&gt;'!$C$107</f>
        <v>phoebe.huang@msc.com</v>
      </c>
      <c r="F293" s="5"/>
      <c r="G293" s="277" t="str">
        <f>'HOW TO-&gt;'!$A$126</f>
        <v>SHARON KOH</v>
      </c>
      <c r="H293" s="277" t="str">
        <f>'HOW TO-&gt;'!$B$126</f>
        <v>6011 2349</v>
      </c>
      <c r="I293" s="4" t="str">
        <f>'HOW TO-&gt;'!$C$126</f>
        <v>sharon.koh@msc.com</v>
      </c>
      <c r="J293" s="5"/>
      <c r="K293" s="277" t="str">
        <f>'HOW TO-&gt;'!$A$141</f>
        <v>DEWI</v>
      </c>
      <c r="L293" s="277" t="str">
        <f>'HOW TO-&gt;'!$B$141</f>
        <v>6011 2354</v>
      </c>
      <c r="M293" s="4" t="str">
        <f>'HOW TO-&gt;'!$C$141</f>
        <v>dewi.ratnah@msc.com</v>
      </c>
      <c r="N293" s="5"/>
      <c r="O293" s="36"/>
    </row>
    <row r="294" spans="3:16">
      <c r="C294" s="277" t="str">
        <f>'HOW TO-&gt;'!$A$108</f>
        <v>SHERWIN LIM</v>
      </c>
      <c r="D294" s="277" t="str">
        <f>'HOW TO-&gt;'!$B$108</f>
        <v>6011 2395</v>
      </c>
      <c r="E294" s="4" t="str">
        <f>'HOW TO-&gt;'!$C$108</f>
        <v>sherwin.lim@msc.com</v>
      </c>
      <c r="F294" s="5"/>
      <c r="G294" s="277" t="str">
        <f>'HOW TO-&gt;'!$A$127</f>
        <v>ANGELIA LAU</v>
      </c>
      <c r="H294" s="277" t="str">
        <f>'HOW TO-&gt;'!$B$127</f>
        <v>6011 2346</v>
      </c>
      <c r="I294" s="4" t="str">
        <f>'HOW TO-&gt;'!$C$127</f>
        <v>angelia.lau@msc.com</v>
      </c>
      <c r="J294" s="5"/>
      <c r="K294" s="277" t="str">
        <f>'HOW TO-&gt;'!$A$142</f>
        <v>YU TING</v>
      </c>
      <c r="L294" s="277" t="str">
        <f>'HOW TO-&gt;'!$B$142</f>
        <v>6011 2359</v>
      </c>
      <c r="M294" s="4" t="str">
        <f>'HOW TO-&gt;'!$C$142</f>
        <v>yuting.luo@msc.com</v>
      </c>
      <c r="N294" s="5"/>
      <c r="O294" s="36"/>
    </row>
    <row r="295" spans="3:16">
      <c r="C295" s="277" t="str">
        <f>'HOW TO-&gt;'!$A$109</f>
        <v>CHOK KAR HEE</v>
      </c>
      <c r="D295" s="277" t="str">
        <f>'HOW TO-&gt;'!$B$109</f>
        <v>6011 2397</v>
      </c>
      <c r="E295" s="4" t="str">
        <f>'HOW TO-&gt;'!$C$109</f>
        <v>karhee.chok@msc.com</v>
      </c>
      <c r="F295" s="5"/>
      <c r="G295" s="277" t="str">
        <f>'HOW TO-&gt;'!$A$128</f>
        <v>NOOR AFNINDAH</v>
      </c>
      <c r="H295" s="277" t="str">
        <f>'HOW TO-&gt;'!$B$128</f>
        <v>6011 2347</v>
      </c>
      <c r="I295" s="4" t="str">
        <f>'HOW TO-&gt;'!$C$128</f>
        <v>noor.afnindah@msc.com</v>
      </c>
      <c r="J295" s="5"/>
      <c r="K295" s="277" t="str">
        <f>'HOW TO-&gt;'!$A$143</f>
        <v>SHAN SHAN</v>
      </c>
      <c r="L295" s="277" t="str">
        <f>'HOW TO-&gt;'!$B$143</f>
        <v>6011 2353</v>
      </c>
      <c r="M295" s="4" t="str">
        <f>'HOW TO-&gt;'!$C$143</f>
        <v>shanshan.chin@msc.com</v>
      </c>
    </row>
    <row r="296" spans="3:16">
      <c r="C296" s="277" t="str">
        <f>'HOW TO-&gt;'!$A$110</f>
        <v>LEWIS SOH</v>
      </c>
      <c r="D296" s="277" t="str">
        <f>'HOW TO-&gt;'!$B$110</f>
        <v>6011 7905</v>
      </c>
      <c r="E296" s="4" t="str">
        <f>'HOW TO-&gt;'!$C$110</f>
        <v>lewis.soh@msc.com</v>
      </c>
      <c r="F296" s="5"/>
      <c r="G296" s="277" t="str">
        <f>'HOW TO-&gt;'!$A$129</f>
        <v>NG CHING WEI</v>
      </c>
      <c r="H296" s="277" t="str">
        <f>'HOW TO-&gt;'!$B$129</f>
        <v>6011 2404</v>
      </c>
      <c r="I296" s="4" t="str">
        <f>'HOW TO-&gt;'!$C$129</f>
        <v>chingwei.ng@msc.com</v>
      </c>
      <c r="J296" s="5"/>
      <c r="K296" s="277" t="str">
        <f>'HOW TO-&gt;'!$A$144</f>
        <v>EUNICE</v>
      </c>
      <c r="L296" s="277" t="str">
        <f>'HOW TO-&gt;'!$B$144</f>
        <v>6011 2355</v>
      </c>
      <c r="M296" s="4" t="str">
        <f>'HOW TO-&gt;'!$C$144</f>
        <v>eunice.chan@msc.com</v>
      </c>
    </row>
    <row r="297" spans="3:16">
      <c r="C297" s="277" t="str">
        <f>'HOW TO-&gt;'!$A$111</f>
        <v xml:space="preserve">MELVIN TAN </v>
      </c>
      <c r="D297" s="277" t="str">
        <f>'HOW TO-&gt;'!$B$111</f>
        <v>6011 0561</v>
      </c>
      <c r="E297" s="4" t="str">
        <f>'HOW TO-&gt;'!$C$111</f>
        <v>melvin.tan@msc.com</v>
      </c>
      <c r="F297" s="5"/>
      <c r="G297" s="277" t="str">
        <f>'HOW TO-&gt;'!$A$130</f>
        <v>ZOEY ONG</v>
      </c>
      <c r="H297" s="277" t="str">
        <f>'HOW TO-&gt;'!$B$130</f>
        <v>6011 2424</v>
      </c>
      <c r="I297" s="4" t="str">
        <f>'HOW TO-&gt;'!$C$130</f>
        <v>zoey.ong@msc.com</v>
      </c>
      <c r="J297" s="5"/>
      <c r="K297" s="277" t="str">
        <f>'HOW TO-&gt;'!$A$145</f>
        <v>HAZEL</v>
      </c>
      <c r="L297" s="277" t="str">
        <f>'HOW TO-&gt;'!$B$145</f>
        <v>6011 2435</v>
      </c>
      <c r="M297" s="4" t="str">
        <f>'HOW TO-&gt;'!$C$145</f>
        <v>hazel.toh@msc.com</v>
      </c>
    </row>
    <row r="298" spans="3:16">
      <c r="C298" s="277" t="str">
        <f>'HOW TO-&gt;'!$A$112</f>
        <v>SUE ANN SOON</v>
      </c>
      <c r="D298" s="277" t="str">
        <f>'HOW TO-&gt;'!$B$112</f>
        <v>6011 2327</v>
      </c>
      <c r="E298" s="4" t="str">
        <f>'HOW TO-&gt;'!$C$112</f>
        <v>sueann.soon@msc.com</v>
      </c>
      <c r="F298" s="5"/>
      <c r="G298" s="277" t="str">
        <f>'HOW TO-&gt;'!$A$131</f>
        <v>.</v>
      </c>
      <c r="H298" s="277" t="str">
        <f>'HOW TO-&gt;'!$B$131</f>
        <v>.</v>
      </c>
      <c r="I298" s="4" t="str">
        <f>'HOW TO-&gt;'!$C$131</f>
        <v>.</v>
      </c>
      <c r="J298" s="5"/>
      <c r="K298" s="277">
        <f>'HOW TO-&gt;'!$A$146</f>
        <v>0</v>
      </c>
      <c r="L298" s="277">
        <f>'HOW TO-&gt;'!$B$146</f>
        <v>0</v>
      </c>
      <c r="M298" s="4">
        <f>'HOW TO-&gt;'!$C$146</f>
        <v>0</v>
      </c>
    </row>
    <row r="299" spans="3:16">
      <c r="C299" s="277" t="str">
        <f>'HOW TO-&gt;'!$A$113</f>
        <v>LAWRENCE ANG (CROSS-TRADE)</v>
      </c>
      <c r="D299" s="277" t="str">
        <f>'HOW TO-&gt;'!$B$113</f>
        <v>6011 2400</v>
      </c>
      <c r="E299" s="4" t="str">
        <f>'HOW TO-&gt;'!$C$113</f>
        <v>lawrence.ang@msc.com</v>
      </c>
      <c r="G299" s="277">
        <f>'HOW TO-&gt;'!$A$132</f>
        <v>0</v>
      </c>
      <c r="H299" s="277">
        <f>'HOW TO-&gt;'!$B$132</f>
        <v>0</v>
      </c>
      <c r="I299" s="4">
        <f>'HOW TO-&gt;'!$C$132</f>
        <v>0</v>
      </c>
      <c r="J299" s="5"/>
      <c r="K299" s="277">
        <f>'HOW TO-&gt;'!$A$147</f>
        <v>0</v>
      </c>
      <c r="L299" s="277">
        <f>'HOW TO-&gt;'!$B$147</f>
        <v>0</v>
      </c>
      <c r="M299" s="4">
        <f>'HOW TO-&gt;'!$C$147</f>
        <v>0</v>
      </c>
    </row>
    <row r="300" spans="3:16" s="29" customFormat="1" ht="14.25">
      <c r="C300" s="277" t="str">
        <f>'HOW TO-&gt;'!$A$114</f>
        <v>DARIUS ONG</v>
      </c>
      <c r="D300" s="277" t="str">
        <f>'HOW TO-&gt;'!$B$114</f>
        <v>6011 2396</v>
      </c>
      <c r="E300" s="4" t="str">
        <f>'HOW TO-&gt;'!$C$114</f>
        <v>darius.ong@msc.com</v>
      </c>
      <c r="F300"/>
      <c r="G300"/>
      <c r="H300" s="11"/>
      <c r="I300" s="206"/>
      <c r="J300"/>
      <c r="K300" s="277">
        <f>'HOW TO-&gt;'!A148</f>
        <v>0</v>
      </c>
      <c r="L300" s="277">
        <f>'HOW TO-&gt;'!B148</f>
        <v>0</v>
      </c>
      <c r="M300" s="4">
        <f>'HOW TO-&gt;'!C148</f>
        <v>0</v>
      </c>
    </row>
    <row r="301" spans="3:16" s="29" customFormat="1" ht="14.25">
      <c r="C301" s="277" t="str">
        <f>'HOW TO-&gt;'!$A$115</f>
        <v>YURIKO KHOO</v>
      </c>
      <c r="D301" s="277" t="str">
        <f>'HOW TO-&gt;'!$B$115</f>
        <v>6011 2402</v>
      </c>
      <c r="E301" s="4" t="str">
        <f>'HOW TO-&gt;'!$C$115</f>
        <v>yuriko.k@msc.com</v>
      </c>
      <c r="F301"/>
      <c r="G301"/>
      <c r="H301" s="11"/>
      <c r="I301" s="11"/>
      <c r="J301" s="206"/>
      <c r="K301" s="277" t="str">
        <f>'HOW TO-&gt;'!A149</f>
        <v xml:space="preserve">FAX NO : </v>
      </c>
      <c r="L301" s="4" t="str">
        <f>'HOW TO-&gt;'!B149</f>
        <v>6327 7040</v>
      </c>
      <c r="M301" s="4">
        <f>'HOW TO-&gt;'!C149</f>
        <v>0</v>
      </c>
    </row>
    <row r="302" spans="3:16">
      <c r="C302" s="277" t="str">
        <f>'HOW TO-&gt;'!$A$116</f>
        <v>VICKY ZHU</v>
      </c>
      <c r="D302" s="277" t="str">
        <f>'HOW TO-&gt;'!$B$116</f>
        <v>6011 7900</v>
      </c>
      <c r="E302" s="4" t="str">
        <f>'HOW TO-&gt;'!$C$116</f>
        <v>vicky.zhu@msc.com</v>
      </c>
      <c r="K302" s="34">
        <f>'HOW TO-&gt;'!A150</f>
        <v>0</v>
      </c>
      <c r="L302" s="24">
        <f>'HOW TO-&gt;'!B150</f>
        <v>0</v>
      </c>
      <c r="M302" s="24">
        <f>'HOW TO-&gt;'!C150</f>
        <v>0</v>
      </c>
    </row>
    <row r="303" spans="3:16">
      <c r="K303" s="34" t="str">
        <f>'HOW TO-&gt;'!A151</f>
        <v xml:space="preserve">IN SSC </v>
      </c>
      <c r="L303" s="24" t="str">
        <f>'HOW TO-&gt;'!B151</f>
        <v>IN912-sgex.doc@msc.com</v>
      </c>
      <c r="M303" s="24"/>
    </row>
    <row r="304" spans="3:16">
      <c r="C304" s="277" t="str">
        <f>'HOW TO-&gt;'!$A$119</f>
        <v xml:space="preserve">MAIN LINE  </v>
      </c>
      <c r="D304" s="277" t="str">
        <f>'HOW TO-&gt;'!$B$119</f>
        <v>6011 2424</v>
      </c>
      <c r="E304" s="4">
        <f>'HOW TO-&gt;'!$C$119</f>
        <v>0</v>
      </c>
      <c r="K304" s="34" t="str">
        <f>'HOW TO-&gt;'!A152</f>
        <v xml:space="preserve">LOG </v>
      </c>
      <c r="L304" s="24" t="str">
        <f>'HOW TO-&gt;'!B152</f>
        <v>SG094-sglogs@msc.com</v>
      </c>
      <c r="M304" s="24"/>
    </row>
    <row r="305" spans="3:5">
      <c r="C305" s="277">
        <f>'HOW TO-&gt;'!$A$120</f>
        <v>0</v>
      </c>
      <c r="D305" s="277">
        <f>'HOW TO-&gt;'!$B$120</f>
        <v>0</v>
      </c>
      <c r="E305" s="4">
        <f>'HOW TO-&gt;'!$C$120</f>
        <v>0</v>
      </c>
    </row>
    <row r="306" spans="3:5">
      <c r="D306" t="s">
        <v>1976</v>
      </c>
    </row>
  </sheetData>
  <customSheetViews>
    <customSheetView guid="{25211047-2AA7-431D-8637-AA6183637E8E}" scale="85" fitToPage="1" hiddenRows="1" topLeftCell="A33">
      <selection activeCell="F57" sqref="F57"/>
      <pageMargins left="0" right="0" top="0" bottom="0" header="0" footer="0"/>
      <pageSetup paperSize="9" scale="42" orientation="landscape" r:id="rId1"/>
      <headerFooter>
        <oddFooter>&amp;RLast update  : &amp;D  &amp;T&amp;L&amp;1#&amp;"Calibri"&amp;10&amp;K000000Sensitivity: Internal</oddFooter>
      </headerFooter>
    </customSheetView>
    <customSheetView guid="{B0B43395-6E32-4DB3-A2D8-DD2362C77F4F}" scale="85" fitToPage="1" hiddenRows="1" topLeftCell="A33">
      <selection activeCell="F57" sqref="F57"/>
      <pageMargins left="0" right="0" top="0" bottom="0" header="0" footer="0"/>
      <pageSetup paperSize="9" scale="42" orientation="landscape" r:id="rId2"/>
      <headerFooter>
        <oddFooter>&amp;RLast update  : &amp;D  &amp;T&amp;L&amp;1#&amp;"Calibri"&amp;10&amp;K000000Sensitivity: Internal</oddFooter>
      </headerFooter>
    </customSheetView>
    <customSheetView guid="{82E65AA3-5988-4ED4-A56D-19D1BA591355}" scale="80" fitToPage="1" hiddenRows="1">
      <selection activeCell="K14" sqref="K14"/>
      <pageMargins left="0" right="0" top="0" bottom="0" header="0" footer="0"/>
      <pageSetup paperSize="9" scale="49" orientation="landscape" r:id="rId3"/>
      <headerFooter>
        <oddFooter>&amp;RLast update  : &amp;D  &amp;T&amp;L&amp;1#&amp;"Calibri"&amp;10 Sensitivity: Internal</oddFooter>
      </headerFooter>
    </customSheetView>
    <customSheetView guid="{999D0099-E3FC-46FC-839A-D58F693EE82E}" scale="80" fitToPage="1" hiddenRows="1" topLeftCell="A22">
      <selection activeCell="H29" sqref="H29"/>
      <pageMargins left="0" right="0" top="0" bottom="0" header="0" footer="0"/>
      <pageSetup paperSize="9" scale="45" orientation="landscape" r:id="rId4"/>
      <headerFooter>
        <oddFooter>&amp;RLast update  : &amp;D  &amp;T&amp;L&amp;1#&amp;"Calibri"&amp;10 Sensitivity: Internal</oddFooter>
      </headerFooter>
    </customSheetView>
    <customSheetView guid="{9C701732-F58F-4708-A15C-976D1C40D46C}" scale="80" fitToPage="1" hiddenRows="1">
      <selection activeCell="A7" sqref="A7:XFD12"/>
      <pageMargins left="0" right="0" top="0" bottom="0" header="0" footer="0"/>
      <pageSetup paperSize="9" scale="52" orientation="landscape" r:id="rId5"/>
      <headerFooter>
        <oddFooter>&amp;RLast update  : &amp;D  &amp;T</oddFooter>
      </headerFooter>
    </customSheetView>
    <customSheetView guid="{4207851A-A9C4-4C7F-A983-5888F88768C0}" scale="80" fitToPage="1" hiddenRows="1" topLeftCell="A2">
      <selection activeCell="A7" sqref="A7:XFD7"/>
      <pageMargins left="0" right="0" top="0" bottom="0" header="0" footer="0"/>
      <pageSetup paperSize="9" scale="68" orientation="landscape" r:id="rId6"/>
      <headerFooter>
        <oddFooter>&amp;RLast update  : &amp;D  &amp;T</oddFooter>
      </headerFooter>
    </customSheetView>
    <customSheetView guid="{1A9C4D40-FD7F-415B-AEEF-6F3B6F11E2D9}" scale="80" fitToPage="1" hiddenRows="1" topLeftCell="A14">
      <selection activeCell="F38" sqref="F38"/>
      <pageMargins left="0" right="0" top="0" bottom="0" header="0" footer="0"/>
      <pageSetup paperSize="9" scale="68" orientation="landscape" r:id="rId7"/>
      <headerFooter>
        <oddFooter>&amp;RLast update  : &amp;D  &amp;T</oddFooter>
      </headerFooter>
    </customSheetView>
    <customSheetView guid="{160FD25C-1E8A-49AB-8AA3-887F1FFDB82C}" scale="80" fitToPage="1" hiddenRows="1">
      <selection activeCell="B19" sqref="B19"/>
      <pageMargins left="0" right="0" top="0" bottom="0" header="0" footer="0"/>
      <pageSetup paperSize="9" scale="49" orientation="landscape" r:id="rId8"/>
      <headerFooter>
        <oddFooter>&amp;RLast update  : &amp;D  &amp;T</oddFooter>
      </headerFooter>
    </customSheetView>
    <customSheetView guid="{03674205-2BF0-451F-960D-B59271ECD65B}" scale="80" fitToPage="1" hiddenRows="1">
      <selection activeCell="B3" sqref="B3:I16"/>
      <pageMargins left="0" right="0" top="0" bottom="0" header="0" footer="0"/>
      <pageSetup paperSize="9" scale="48" orientation="landscape" r:id="rId9"/>
      <headerFooter>
        <oddFooter>&amp;RLast update  : &amp;D  &amp;T</oddFooter>
      </headerFooter>
    </customSheetView>
    <customSheetView guid="{D36430BB-1304-416E-AC9B-64341E38D53B}" scale="80" fitToPage="1" hiddenRows="1">
      <selection activeCell="A7" sqref="A7:XFD7"/>
      <pageMargins left="0" right="0" top="0" bottom="0" header="0" footer="0"/>
      <pageSetup paperSize="9" scale="59" orientation="landscape" r:id="rId10"/>
      <headerFooter>
        <oddFooter>&amp;RLast update  : &amp;D  &amp;T</oddFooter>
      </headerFooter>
    </customSheetView>
    <customSheetView guid="{A1DFBD3A-7D67-4D0B-A768-38A02D65809C}" scale="115" fitToPage="1" hiddenRows="1" topLeftCell="A7">
      <selection activeCell="I8" sqref="I8"/>
      <pageMargins left="0" right="0" top="0" bottom="0" header="0" footer="0"/>
      <pageSetup paperSize="9" scale="67" orientation="landscape" r:id="rId11"/>
      <headerFooter>
        <oddFooter>&amp;RLast update  : &amp;D  &amp;T</oddFooter>
      </headerFooter>
    </customSheetView>
    <customSheetView guid="{8F6257B3-44F8-495E-975F-715EC7CBE577}" scale="80" fitToPage="1" hiddenRows="1">
      <selection activeCell="G16" sqref="G16"/>
      <pageMargins left="0" right="0" top="0" bottom="0" header="0" footer="0"/>
      <pageSetup paperSize="9" scale="62" orientation="landscape" r:id="rId12"/>
      <headerFooter>
        <oddFooter>&amp;RLast update  : &amp;D  &amp;T</oddFooter>
      </headerFooter>
    </customSheetView>
    <customSheetView guid="{4E666960-F75E-4DEC-AA08-CB80C5246F2D}" scale="80" fitToPage="1" hiddenRows="1">
      <selection activeCell="I5" sqref="I5:L5"/>
      <pageMargins left="0" right="0" top="0" bottom="0" header="0" footer="0"/>
      <pageSetup paperSize="9" scale="67" orientation="landscape" r:id="rId13"/>
      <headerFooter>
        <oddFooter>&amp;RLast update  : &amp;D  &amp;T</oddFooter>
      </headerFooter>
    </customSheetView>
    <customSheetView guid="{DF664468-2591-4537-A401-E39E9401FA18}" scale="80" fitToPage="1" hiddenRows="1">
      <selection activeCell="A7" sqref="A7:XFD14"/>
      <pageMargins left="0" right="0" top="0" bottom="0" header="0" footer="0"/>
      <pageSetup paperSize="9" scale="67" orientation="landscape" r:id="rId14"/>
      <headerFooter>
        <oddFooter>&amp;RLast update  : &amp;D  &amp;T</oddFooter>
      </headerFooter>
    </customSheetView>
    <customSheetView guid="{16EA4947-C328-4911-A966-8572790A84A9}" scale="80" fitToPage="1" hiddenRows="1">
      <selection activeCell="A8" sqref="A8:XFD8"/>
      <pageMargins left="0" right="0" top="0" bottom="0" header="0" footer="0"/>
      <pageSetup paperSize="9" scale="48" orientation="landscape" r:id="rId15"/>
      <headerFooter>
        <oddFooter>&amp;RLast update  : &amp;D  &amp;T&amp;L&amp;1#&amp;"Calibri"&amp;10 Sensitivity: Internal</oddFooter>
      </headerFooter>
    </customSheetView>
    <customSheetView guid="{5024D59A-F791-4B48-8A8A-90A9A8BA3CB8}" scale="80" fitToPage="1" hiddenRows="1" topLeftCell="A28">
      <selection activeCell="G42" sqref="G42"/>
      <pageMargins left="0" right="0" top="0" bottom="0" header="0" footer="0"/>
      <pageSetup paperSize="9" scale="48" orientation="landscape" r:id="rId16"/>
      <headerFooter>
        <oddFooter>&amp;RLast update  : &amp;D  &amp;T&amp;L&amp;1#&amp;"Calibri"&amp;10 Sensitivity: Internal</oddFooter>
      </headerFooter>
    </customSheetView>
    <customSheetView guid="{834388B3-D1C0-4496-81CB-D8907F6C94B1}" scale="80" fitToPage="1" hiddenRows="1">
      <selection activeCell="B18" sqref="B18:B25"/>
      <pageMargins left="0" right="0" top="0" bottom="0" header="0" footer="0"/>
      <pageSetup paperSize="9" scale="54" orientation="landscape" r:id="rId17"/>
      <headerFooter>
        <oddFooter>&amp;RLast update  : &amp;D  &amp;T&amp;L&amp;1#&amp;"Calibri"&amp;10 Sensitivity: Internal</oddFooter>
      </headerFooter>
    </customSheetView>
    <customSheetView guid="{C9B667F6-80E0-402E-8E37-77C446D41929}" scale="85" fitToPage="1" hiddenRows="1">
      <selection activeCell="F34" sqref="F34"/>
      <pageMargins left="0" right="0" top="0" bottom="0" header="0" footer="0"/>
      <pageSetup paperSize="9" scale="50" orientation="landscape" r:id="rId18"/>
      <headerFooter>
        <oddFooter>&amp;RLast update  : &amp;D  &amp;T&amp;L&amp;1#&amp;"Calibri"&amp;10&amp;K000000Sensitivity: Internal</oddFooter>
      </headerFooter>
    </customSheetView>
    <customSheetView guid="{F64DF93A-0CD5-4665-A448-613906F88C7C}" scale="85" fitToPage="1" hiddenRows="1">
      <pageMargins left="0" right="0" top="0" bottom="0" header="0" footer="0"/>
      <pageSetup paperSize="9" scale="42" orientation="landscape" r:id="rId19"/>
      <headerFooter>
        <oddFooter>&amp;RLast update  : &amp;D  &amp;T&amp;L&amp;1#&amp;"Calibri"&amp;10&amp;K000000Sensitivity: Internal</oddFooter>
      </headerFooter>
    </customSheetView>
    <customSheetView guid="{D8AE3607-C68D-4DD7-8BE1-F63EA4A613B4}" scale="85" fitToPage="1" hiddenRows="1" topLeftCell="A33">
      <selection activeCell="F57" sqref="F57"/>
      <pageMargins left="0" right="0" top="0" bottom="0" header="0" footer="0"/>
      <pageSetup paperSize="9" scale="42" orientation="landscape" r:id="rId20"/>
      <headerFooter>
        <oddFooter>&amp;RLast update  : &amp;D  &amp;T&amp;L&amp;1#&amp;"Calibri"&amp;10&amp;K000000Sensitivity: Internal</oddFooter>
      </headerFooter>
    </customSheetView>
  </customSheetViews>
  <mergeCells count="1">
    <mergeCell ref="C284:G284"/>
  </mergeCells>
  <phoneticPr fontId="29" type="noConversion"/>
  <hyperlinks>
    <hyperlink ref="I289" display="custsvc@msca.com.sg" xr:uid="{00000000-0004-0000-0300-000000000000}"/>
    <hyperlink ref="M289" display="sinexp@msca.com.sg" xr:uid="{00000000-0004-0000-0300-000001000000}"/>
    <hyperlink ref="E288" r:id="rId21" xr:uid="{BFB53593-0B53-444B-9086-6CD78CC58F5A}"/>
    <hyperlink ref="E289" display="mktg-dept@msca.com.sg" xr:uid="{00000000-0004-0000-0300-000002000000}"/>
  </hyperlinks>
  <pageMargins left="0.19685039370078741" right="0.19685039370078741" top="0.74803149606299213" bottom="0.74803149606299213" header="0.31496062992125984" footer="0.31496062992125984"/>
  <pageSetup paperSize="9" scale="62" orientation="landscape" r:id="rId22"/>
  <headerFooter>
    <oddFooter>&amp;L_x000D_&amp;1#&amp;"Calibri"&amp;10&amp;K000000 Sensitivity: Internal&amp;RLast update  : &amp;D  &amp;T&amp;</oddFooter>
  </headerFooter>
  <drawing r:id="rId2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pageSetUpPr fitToPage="1"/>
  </sheetPr>
  <dimension ref="A1:P221"/>
  <sheetViews>
    <sheetView zoomScaleNormal="100" workbookViewId="0">
      <selection activeCell="J4" sqref="J4"/>
    </sheetView>
  </sheetViews>
  <sheetFormatPr defaultColWidth="9.42578125" defaultRowHeight="12.75"/>
  <cols>
    <col min="1" max="1" width="14.85546875" style="300" customWidth="1"/>
    <col min="2" max="2" width="5.7109375" style="99" customWidth="1"/>
    <col min="3" max="3" width="34.7109375" style="60" customWidth="1"/>
    <col min="4" max="4" width="11.42578125" style="60" customWidth="1"/>
    <col min="5" max="5" width="17.42578125" style="60" customWidth="1"/>
    <col min="6" max="6" width="14" style="60" hidden="1" customWidth="1"/>
    <col min="7" max="7" width="12.42578125" style="60" hidden="1" customWidth="1"/>
    <col min="8" max="8" width="15" style="60" hidden="1"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1" width="9.42578125" style="5"/>
    <col min="16382" max="16382" width="9.42578125" style="5" bestFit="1"/>
    <col min="16383"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75">
      <c r="A4" s="301"/>
      <c r="B4" s="717"/>
      <c r="C4" s="230"/>
      <c r="D4" s="230"/>
      <c r="E4" s="2502" t="s">
        <v>7617</v>
      </c>
      <c r="F4" s="231"/>
      <c r="G4" s="230"/>
      <c r="H4" s="230"/>
      <c r="I4" s="230"/>
      <c r="J4" s="112"/>
      <c r="K4" s="112"/>
      <c r="L4" s="112"/>
      <c r="N4" s="571"/>
    </row>
    <row r="5" spans="1:14" customFormat="1" ht="14.25" hidden="1">
      <c r="A5" s="302"/>
      <c r="B5" s="2163"/>
      <c r="C5" s="694" t="s">
        <v>4962</v>
      </c>
      <c r="D5" s="232"/>
      <c r="E5" s="232"/>
      <c r="F5" s="232"/>
      <c r="G5" s="232"/>
      <c r="H5" s="232"/>
      <c r="I5" s="232"/>
      <c r="J5" s="113"/>
      <c r="K5" s="113"/>
      <c r="L5" s="60"/>
    </row>
    <row r="6" spans="1:14" s="14" customFormat="1" ht="19.5" hidden="1">
      <c r="A6" s="303"/>
      <c r="B6" s="307"/>
      <c r="C6" s="454" t="s">
        <v>7618</v>
      </c>
      <c r="D6" s="612"/>
      <c r="E6" s="613" t="s">
        <v>100</v>
      </c>
      <c r="F6" s="613" t="s">
        <v>194</v>
      </c>
      <c r="G6" s="613" t="s">
        <v>695</v>
      </c>
      <c r="H6" s="613" t="s">
        <v>350</v>
      </c>
      <c r="I6" s="613" t="s">
        <v>569</v>
      </c>
      <c r="J6" s="674" t="s">
        <v>456</v>
      </c>
      <c r="K6" s="510"/>
      <c r="L6" s="578"/>
      <c r="M6" s="604"/>
      <c r="N6" s="607"/>
    </row>
    <row r="7" spans="1:14" s="14" customFormat="1" ht="23.45" hidden="1" customHeight="1">
      <c r="A7" s="303"/>
      <c r="B7" s="307"/>
      <c r="C7" s="611"/>
      <c r="D7" s="647" t="s">
        <v>3160</v>
      </c>
      <c r="E7" s="650" t="s">
        <v>7619</v>
      </c>
      <c r="F7" s="852" t="s">
        <v>3211</v>
      </c>
      <c r="G7" s="850" t="s">
        <v>4544</v>
      </c>
      <c r="H7" s="850" t="s">
        <v>4611</v>
      </c>
      <c r="I7" s="850" t="s">
        <v>4458</v>
      </c>
      <c r="J7" s="851" t="s">
        <v>7620</v>
      </c>
      <c r="K7" s="838" t="s">
        <v>1421</v>
      </c>
      <c r="L7" s="837" t="s">
        <v>4774</v>
      </c>
      <c r="M7" s="839" t="s">
        <v>4956</v>
      </c>
      <c r="N7" s="839" t="s">
        <v>5910</v>
      </c>
    </row>
    <row r="8" spans="1:14" s="14" customFormat="1" ht="19.5" hidden="1">
      <c r="A8" s="553" t="s">
        <v>7621</v>
      </c>
      <c r="B8" s="2164" t="s">
        <v>3619</v>
      </c>
      <c r="C8" s="822" t="s">
        <v>7622</v>
      </c>
      <c r="D8" s="820" t="s">
        <v>7623</v>
      </c>
      <c r="E8" s="821">
        <v>45084</v>
      </c>
      <c r="F8" s="866"/>
      <c r="G8" s="824"/>
      <c r="H8" s="820">
        <f t="shared" ref="H8:H12" si="0">E8+14</f>
        <v>45098</v>
      </c>
      <c r="I8" s="820">
        <f t="shared" ref="I8:I11" si="1">E8+18</f>
        <v>45102</v>
      </c>
      <c r="J8" s="820">
        <f t="shared" ref="J8:J11" si="2">E8+23</f>
        <v>45107</v>
      </c>
      <c r="K8" s="648">
        <v>45081</v>
      </c>
      <c r="L8" s="856">
        <f t="shared" ref="L8:L11" si="3">K8+1</f>
        <v>45082</v>
      </c>
      <c r="M8" s="856">
        <f t="shared" ref="M8:M11" si="4">L8-6</f>
        <v>45076</v>
      </c>
      <c r="N8" s="856">
        <f t="shared" ref="N8:N11" si="5">M8</f>
        <v>45076</v>
      </c>
    </row>
    <row r="9" spans="1:14" s="14" customFormat="1" ht="19.5" hidden="1">
      <c r="A9" s="553" t="s">
        <v>7624</v>
      </c>
      <c r="B9" s="2164" t="s">
        <v>3621</v>
      </c>
      <c r="C9" s="819" t="s">
        <v>2039</v>
      </c>
      <c r="D9" s="820" t="s">
        <v>7625</v>
      </c>
      <c r="E9" s="821">
        <v>45091</v>
      </c>
      <c r="F9" s="866"/>
      <c r="G9" s="824"/>
      <c r="H9" s="820">
        <f t="shared" si="0"/>
        <v>45105</v>
      </c>
      <c r="I9" s="820">
        <f t="shared" si="1"/>
        <v>45109</v>
      </c>
      <c r="J9" s="820">
        <f t="shared" si="2"/>
        <v>45114</v>
      </c>
      <c r="K9" s="648">
        <v>45088</v>
      </c>
      <c r="L9" s="856">
        <f t="shared" si="3"/>
        <v>45089</v>
      </c>
      <c r="M9" s="856">
        <f t="shared" si="4"/>
        <v>45083</v>
      </c>
      <c r="N9" s="856">
        <f t="shared" si="5"/>
        <v>45083</v>
      </c>
    </row>
    <row r="10" spans="1:14" s="14" customFormat="1" ht="19.5" hidden="1">
      <c r="A10" s="553" t="s">
        <v>2095</v>
      </c>
      <c r="B10" s="2164" t="s">
        <v>3623</v>
      </c>
      <c r="C10" s="822" t="s">
        <v>7626</v>
      </c>
      <c r="D10" s="820" t="s">
        <v>7627</v>
      </c>
      <c r="E10" s="821">
        <v>45098</v>
      </c>
      <c r="F10" s="866"/>
      <c r="G10" s="824"/>
      <c r="H10" s="820">
        <f t="shared" si="0"/>
        <v>45112</v>
      </c>
      <c r="I10" s="820">
        <f t="shared" si="1"/>
        <v>45116</v>
      </c>
      <c r="J10" s="820">
        <f t="shared" si="2"/>
        <v>45121</v>
      </c>
      <c r="K10" s="648">
        <v>45095</v>
      </c>
      <c r="L10" s="856">
        <f t="shared" si="3"/>
        <v>45096</v>
      </c>
      <c r="M10" s="856">
        <f t="shared" si="4"/>
        <v>45090</v>
      </c>
      <c r="N10" s="856">
        <f t="shared" si="5"/>
        <v>45090</v>
      </c>
    </row>
    <row r="11" spans="1:14" s="14" customFormat="1" ht="19.5" hidden="1">
      <c r="A11" s="553" t="s">
        <v>7628</v>
      </c>
      <c r="B11" s="2164" t="s">
        <v>3625</v>
      </c>
      <c r="C11" s="819" t="s">
        <v>7629</v>
      </c>
      <c r="D11" s="820" t="s">
        <v>7630</v>
      </c>
      <c r="E11" s="821">
        <v>45105</v>
      </c>
      <c r="F11" s="866"/>
      <c r="G11" s="824"/>
      <c r="H11" s="820">
        <f t="shared" si="0"/>
        <v>45119</v>
      </c>
      <c r="I11" s="820">
        <f t="shared" si="1"/>
        <v>45123</v>
      </c>
      <c r="J11" s="820">
        <f t="shared" si="2"/>
        <v>45128</v>
      </c>
      <c r="K11" s="648">
        <v>45102</v>
      </c>
      <c r="L11" s="856">
        <f t="shared" si="3"/>
        <v>45103</v>
      </c>
      <c r="M11" s="856">
        <f t="shared" si="4"/>
        <v>45097</v>
      </c>
      <c r="N11" s="856">
        <f t="shared" si="5"/>
        <v>45097</v>
      </c>
    </row>
    <row r="12" spans="1:14" s="14" customFormat="1" ht="19.5" hidden="1">
      <c r="A12" s="553" t="s">
        <v>7631</v>
      </c>
      <c r="B12" s="2164" t="s">
        <v>3627</v>
      </c>
      <c r="C12" s="823" t="s">
        <v>7632</v>
      </c>
      <c r="D12" s="824" t="s">
        <v>7633</v>
      </c>
      <c r="E12" s="824">
        <v>45109</v>
      </c>
      <c r="F12" s="866"/>
      <c r="G12" s="824"/>
      <c r="H12" s="824">
        <f t="shared" si="0"/>
        <v>45123</v>
      </c>
      <c r="I12" s="824">
        <f t="shared" ref="I12:I21" si="6">E12+18</f>
        <v>45127</v>
      </c>
      <c r="J12" s="824">
        <f t="shared" ref="J12:J21" si="7">E12+23</f>
        <v>45132</v>
      </c>
      <c r="K12" s="648">
        <v>45109</v>
      </c>
      <c r="L12" s="856">
        <f t="shared" ref="L12:L21" si="8">K12+1</f>
        <v>45110</v>
      </c>
      <c r="M12" s="856">
        <f t="shared" ref="M12:M21" si="9">L12-6</f>
        <v>45104</v>
      </c>
      <c r="N12" s="856">
        <f t="shared" ref="N12:N21" si="10">M12</f>
        <v>45104</v>
      </c>
    </row>
    <row r="13" spans="1:14" s="14" customFormat="1" ht="19.5" hidden="1">
      <c r="A13" s="553" t="s">
        <v>7634</v>
      </c>
      <c r="B13" s="2164" t="s">
        <v>3629</v>
      </c>
      <c r="C13" s="930" t="s">
        <v>1992</v>
      </c>
      <c r="D13" s="824" t="s">
        <v>7635</v>
      </c>
      <c r="E13" s="826">
        <v>45123</v>
      </c>
      <c r="F13" s="866"/>
      <c r="G13" s="824"/>
      <c r="H13" s="929" t="s">
        <v>1581</v>
      </c>
      <c r="I13" s="824">
        <f t="shared" si="6"/>
        <v>45141</v>
      </c>
      <c r="J13" s="824">
        <f t="shared" si="7"/>
        <v>45146</v>
      </c>
      <c r="K13" s="648">
        <v>45116</v>
      </c>
      <c r="L13" s="856">
        <f t="shared" si="8"/>
        <v>45117</v>
      </c>
      <c r="M13" s="856">
        <f t="shared" si="9"/>
        <v>45111</v>
      </c>
      <c r="N13" s="856">
        <f t="shared" si="10"/>
        <v>45111</v>
      </c>
    </row>
    <row r="14" spans="1:14" s="14" customFormat="1" ht="19.5" hidden="1">
      <c r="A14" s="553" t="s">
        <v>7636</v>
      </c>
      <c r="B14" s="2164" t="s">
        <v>4228</v>
      </c>
      <c r="C14" s="930" t="s">
        <v>7637</v>
      </c>
      <c r="D14" s="824" t="s">
        <v>7638</v>
      </c>
      <c r="E14" s="824">
        <v>45123</v>
      </c>
      <c r="F14" s="866"/>
      <c r="G14" s="824"/>
      <c r="H14" s="824">
        <f>E14+14</f>
        <v>45137</v>
      </c>
      <c r="I14" s="824">
        <f t="shared" si="6"/>
        <v>45141</v>
      </c>
      <c r="J14" s="824">
        <f t="shared" si="7"/>
        <v>45146</v>
      </c>
      <c r="K14" s="648">
        <v>45123</v>
      </c>
      <c r="L14" s="964">
        <f t="shared" si="8"/>
        <v>45124</v>
      </c>
      <c r="M14" s="856">
        <f t="shared" si="9"/>
        <v>45118</v>
      </c>
      <c r="N14" s="856">
        <f t="shared" si="10"/>
        <v>45118</v>
      </c>
    </row>
    <row r="15" spans="1:14" s="14" customFormat="1" ht="19.5" hidden="1">
      <c r="A15" s="553" t="s">
        <v>7639</v>
      </c>
      <c r="B15" s="2164" t="s">
        <v>3633</v>
      </c>
      <c r="C15" s="823" t="s">
        <v>7640</v>
      </c>
      <c r="D15" s="824" t="s">
        <v>7641</v>
      </c>
      <c r="E15" s="826">
        <v>45135</v>
      </c>
      <c r="F15" s="866"/>
      <c r="G15" s="824"/>
      <c r="H15" s="824">
        <f>E15+14</f>
        <v>45149</v>
      </c>
      <c r="I15" s="824">
        <f t="shared" si="6"/>
        <v>45153</v>
      </c>
      <c r="J15" s="824">
        <f t="shared" si="7"/>
        <v>45158</v>
      </c>
      <c r="K15" s="648">
        <v>45130</v>
      </c>
      <c r="L15" s="856">
        <f t="shared" si="8"/>
        <v>45131</v>
      </c>
      <c r="M15" s="856">
        <f t="shared" si="9"/>
        <v>45125</v>
      </c>
      <c r="N15" s="856">
        <f t="shared" si="10"/>
        <v>45125</v>
      </c>
    </row>
    <row r="16" spans="1:14" s="14" customFormat="1" ht="19.5" hidden="1">
      <c r="A16" s="553" t="s">
        <v>7642</v>
      </c>
      <c r="B16" s="2164" t="s">
        <v>3637</v>
      </c>
      <c r="C16" s="823" t="s">
        <v>7643</v>
      </c>
      <c r="D16" s="824" t="s">
        <v>7644</v>
      </c>
      <c r="E16" s="826">
        <v>45141</v>
      </c>
      <c r="F16" s="866"/>
      <c r="G16" s="824"/>
      <c r="H16" s="824">
        <f>E16+14</f>
        <v>45155</v>
      </c>
      <c r="I16" s="824">
        <f t="shared" si="6"/>
        <v>45159</v>
      </c>
      <c r="J16" s="824">
        <f t="shared" si="7"/>
        <v>45164</v>
      </c>
      <c r="K16" s="648">
        <v>45137</v>
      </c>
      <c r="L16" s="856">
        <f t="shared" si="8"/>
        <v>45138</v>
      </c>
      <c r="M16" s="856">
        <f t="shared" si="9"/>
        <v>45132</v>
      </c>
      <c r="N16" s="856">
        <f t="shared" si="10"/>
        <v>45132</v>
      </c>
    </row>
    <row r="17" spans="1:14" s="14" customFormat="1" ht="19.5" hidden="1">
      <c r="A17" s="553" t="s">
        <v>7645</v>
      </c>
      <c r="B17" s="2164" t="s">
        <v>3639</v>
      </c>
      <c r="C17" s="819" t="s">
        <v>7332</v>
      </c>
      <c r="D17" s="820" t="s">
        <v>7646</v>
      </c>
      <c r="E17" s="820">
        <v>45145</v>
      </c>
      <c r="F17" s="947"/>
      <c r="G17" s="820"/>
      <c r="H17" s="820">
        <f t="shared" ref="H17:H21" si="11">E17+14</f>
        <v>45159</v>
      </c>
      <c r="I17" s="820">
        <f t="shared" si="6"/>
        <v>45163</v>
      </c>
      <c r="J17" s="820">
        <f t="shared" si="7"/>
        <v>45168</v>
      </c>
      <c r="K17" s="648">
        <v>45144</v>
      </c>
      <c r="L17" s="856">
        <f t="shared" si="8"/>
        <v>45145</v>
      </c>
      <c r="M17" s="856">
        <f t="shared" si="9"/>
        <v>45139</v>
      </c>
      <c r="N17" s="856">
        <f t="shared" si="10"/>
        <v>45139</v>
      </c>
    </row>
    <row r="18" spans="1:14" s="14" customFormat="1" ht="19.5" hidden="1">
      <c r="A18" s="553" t="s">
        <v>7647</v>
      </c>
      <c r="B18" s="2164" t="s">
        <v>3641</v>
      </c>
      <c r="C18" s="819" t="s">
        <v>7648</v>
      </c>
      <c r="D18" s="820" t="s">
        <v>7649</v>
      </c>
      <c r="E18" s="821">
        <v>45153</v>
      </c>
      <c r="F18" s="947"/>
      <c r="G18" s="820"/>
      <c r="H18" s="820">
        <f t="shared" si="11"/>
        <v>45167</v>
      </c>
      <c r="I18" s="820">
        <f t="shared" si="6"/>
        <v>45171</v>
      </c>
      <c r="J18" s="820">
        <f t="shared" si="7"/>
        <v>45176</v>
      </c>
      <c r="K18" s="648">
        <v>45151</v>
      </c>
      <c r="L18" s="856">
        <f t="shared" si="8"/>
        <v>45152</v>
      </c>
      <c r="M18" s="856">
        <f t="shared" si="9"/>
        <v>45146</v>
      </c>
      <c r="N18" s="856">
        <f t="shared" si="10"/>
        <v>45146</v>
      </c>
    </row>
    <row r="19" spans="1:14" s="14" customFormat="1" ht="19.5" hidden="1">
      <c r="A19" s="553" t="s">
        <v>7650</v>
      </c>
      <c r="B19" s="2164" t="s">
        <v>3643</v>
      </c>
      <c r="C19" s="819" t="s">
        <v>4728</v>
      </c>
      <c r="D19" s="820" t="s">
        <v>7651</v>
      </c>
      <c r="E19" s="821">
        <v>45161</v>
      </c>
      <c r="F19" s="947"/>
      <c r="G19" s="820"/>
      <c r="H19" s="929" t="s">
        <v>1581</v>
      </c>
      <c r="I19" s="820">
        <f t="shared" si="6"/>
        <v>45179</v>
      </c>
      <c r="J19" s="820">
        <f t="shared" si="7"/>
        <v>45184</v>
      </c>
      <c r="K19" s="648">
        <v>45158</v>
      </c>
      <c r="L19" s="856">
        <f t="shared" si="8"/>
        <v>45159</v>
      </c>
      <c r="M19" s="856">
        <f t="shared" si="9"/>
        <v>45153</v>
      </c>
      <c r="N19" s="856">
        <f t="shared" si="10"/>
        <v>45153</v>
      </c>
    </row>
    <row r="20" spans="1:14" s="14" customFormat="1" ht="19.5" hidden="1">
      <c r="A20" s="553" t="s">
        <v>7652</v>
      </c>
      <c r="B20" s="2164" t="s">
        <v>3645</v>
      </c>
      <c r="C20" s="819" t="s">
        <v>7626</v>
      </c>
      <c r="D20" s="820" t="s">
        <v>7653</v>
      </c>
      <c r="E20" s="821">
        <v>45167</v>
      </c>
      <c r="F20" s="947"/>
      <c r="G20" s="820"/>
      <c r="H20" s="820">
        <f t="shared" si="11"/>
        <v>45181</v>
      </c>
      <c r="I20" s="820">
        <f t="shared" si="6"/>
        <v>45185</v>
      </c>
      <c r="J20" s="820">
        <f t="shared" si="7"/>
        <v>45190</v>
      </c>
      <c r="K20" s="648">
        <v>45165</v>
      </c>
      <c r="L20" s="856">
        <f t="shared" si="8"/>
        <v>45166</v>
      </c>
      <c r="M20" s="856">
        <f t="shared" si="9"/>
        <v>45160</v>
      </c>
      <c r="N20" s="856">
        <f t="shared" si="10"/>
        <v>45160</v>
      </c>
    </row>
    <row r="21" spans="1:14" s="14" customFormat="1" ht="19.5" hidden="1">
      <c r="A21" s="553" t="s">
        <v>7654</v>
      </c>
      <c r="B21" s="2164" t="s">
        <v>3647</v>
      </c>
      <c r="C21" s="823" t="s">
        <v>7205</v>
      </c>
      <c r="D21" s="824" t="s">
        <v>7655</v>
      </c>
      <c r="E21" s="826">
        <v>45177</v>
      </c>
      <c r="F21" s="961"/>
      <c r="G21" s="824"/>
      <c r="H21" s="824">
        <f t="shared" si="11"/>
        <v>45191</v>
      </c>
      <c r="I21" s="824">
        <f t="shared" si="6"/>
        <v>45195</v>
      </c>
      <c r="J21" s="825">
        <f t="shared" si="7"/>
        <v>45200</v>
      </c>
      <c r="K21" s="648">
        <v>45172</v>
      </c>
      <c r="L21" s="856">
        <f t="shared" si="8"/>
        <v>45173</v>
      </c>
      <c r="M21" s="856">
        <f t="shared" si="9"/>
        <v>45167</v>
      </c>
      <c r="N21" s="856">
        <f t="shared" si="10"/>
        <v>45167</v>
      </c>
    </row>
    <row r="22" spans="1:14" s="14" customFormat="1" ht="19.5" hidden="1">
      <c r="A22" s="553"/>
      <c r="B22" s="2165"/>
      <c r="C22" s="454" t="s">
        <v>7618</v>
      </c>
      <c r="D22" s="856"/>
      <c r="E22" s="231" t="s">
        <v>7617</v>
      </c>
      <c r="F22" s="856"/>
      <c r="G22" s="455"/>
      <c r="H22" s="5"/>
      <c r="I22" s="648"/>
      <c r="J22" s="856"/>
      <c r="K22" s="856"/>
      <c r="L22" s="856"/>
      <c r="M22" s="455"/>
      <c r="N22" s="5"/>
    </row>
    <row r="23" spans="1:14" s="14" customFormat="1" ht="19.5" hidden="1">
      <c r="A23" s="553"/>
      <c r="B23" s="2165"/>
      <c r="C23" s="454" t="s">
        <v>7618</v>
      </c>
      <c r="D23" s="612"/>
      <c r="E23" s="613" t="s">
        <v>100</v>
      </c>
      <c r="F23" s="613" t="s">
        <v>194</v>
      </c>
      <c r="G23" s="613" t="s">
        <v>695</v>
      </c>
      <c r="H23" s="613" t="s">
        <v>350</v>
      </c>
      <c r="I23" s="613" t="s">
        <v>569</v>
      </c>
      <c r="J23" s="5"/>
      <c r="K23" s="648"/>
      <c r="L23" s="856"/>
      <c r="M23" s="856"/>
      <c r="N23" s="856"/>
    </row>
    <row r="24" spans="1:14" s="14" customFormat="1" ht="19.5" hidden="1">
      <c r="A24" s="553"/>
      <c r="B24" s="2165"/>
      <c r="C24" s="999"/>
      <c r="D24" s="647" t="s">
        <v>3160</v>
      </c>
      <c r="E24" s="650" t="s">
        <v>7619</v>
      </c>
      <c r="F24" s="852" t="s">
        <v>3211</v>
      </c>
      <c r="G24" s="850" t="s">
        <v>4544</v>
      </c>
      <c r="H24" s="850" t="s">
        <v>4611</v>
      </c>
      <c r="I24" s="850" t="s">
        <v>4458</v>
      </c>
      <c r="J24" s="838" t="s">
        <v>1421</v>
      </c>
      <c r="K24" s="839" t="s">
        <v>4956</v>
      </c>
      <c r="L24" s="839" t="s">
        <v>5910</v>
      </c>
      <c r="M24" s="839"/>
    </row>
    <row r="25" spans="1:14" s="14" customFormat="1" ht="19.5" hidden="1">
      <c r="A25" s="553" t="s">
        <v>7629</v>
      </c>
      <c r="B25" s="2164" t="s">
        <v>3649</v>
      </c>
      <c r="C25" s="823" t="s">
        <v>7231</v>
      </c>
      <c r="D25" s="824" t="s">
        <v>7656</v>
      </c>
      <c r="E25" s="826">
        <v>45180</v>
      </c>
      <c r="F25" s="961"/>
      <c r="G25" s="824"/>
      <c r="H25" s="824">
        <f t="shared" ref="H25:H31" si="12">E25+14</f>
        <v>45194</v>
      </c>
      <c r="I25" s="824">
        <f t="shared" ref="I25:I31" si="13">E25+18</f>
        <v>45198</v>
      </c>
      <c r="J25" s="648">
        <v>45179</v>
      </c>
      <c r="K25" s="856">
        <f t="shared" ref="K25:K30" si="14">J25+1</f>
        <v>45180</v>
      </c>
      <c r="L25" s="856">
        <f t="shared" ref="L25:L31" si="15">K25-6</f>
        <v>45174</v>
      </c>
      <c r="M25" s="856"/>
      <c r="N25" s="455" t="s">
        <v>6479</v>
      </c>
    </row>
    <row r="26" spans="1:14" s="14" customFormat="1" ht="19.5" hidden="1">
      <c r="A26" s="553" t="s">
        <v>7629</v>
      </c>
      <c r="B26" s="2164" t="s">
        <v>3651</v>
      </c>
      <c r="C26" s="823" t="s">
        <v>7657</v>
      </c>
      <c r="D26" s="824" t="s">
        <v>7658</v>
      </c>
      <c r="E26" s="826">
        <v>45189</v>
      </c>
      <c r="F26" s="961"/>
      <c r="G26" s="824"/>
      <c r="H26" s="824">
        <f t="shared" si="12"/>
        <v>45203</v>
      </c>
      <c r="I26" s="824">
        <f t="shared" si="13"/>
        <v>45207</v>
      </c>
      <c r="J26" s="648">
        <v>45186</v>
      </c>
      <c r="K26" s="856">
        <f t="shared" si="14"/>
        <v>45187</v>
      </c>
      <c r="L26" s="856">
        <f t="shared" si="15"/>
        <v>45181</v>
      </c>
      <c r="M26" s="856"/>
      <c r="N26" s="455" t="s">
        <v>6479</v>
      </c>
    </row>
    <row r="27" spans="1:14" s="14" customFormat="1" ht="19.5" hidden="1">
      <c r="A27" s="553" t="s">
        <v>7659</v>
      </c>
      <c r="B27" s="2164" t="s">
        <v>3653</v>
      </c>
      <c r="C27" s="823" t="s">
        <v>7629</v>
      </c>
      <c r="D27" s="824" t="s">
        <v>7660</v>
      </c>
      <c r="E27" s="826">
        <v>45203</v>
      </c>
      <c r="F27" s="961"/>
      <c r="G27" s="824"/>
      <c r="H27" s="824">
        <f t="shared" si="12"/>
        <v>45217</v>
      </c>
      <c r="I27" s="824">
        <f t="shared" si="13"/>
        <v>45221</v>
      </c>
      <c r="J27" s="757">
        <v>45193</v>
      </c>
      <c r="K27" s="837">
        <f t="shared" si="14"/>
        <v>45194</v>
      </c>
      <c r="L27" s="837">
        <f t="shared" si="15"/>
        <v>45188</v>
      </c>
      <c r="M27" s="837"/>
      <c r="N27" s="455" t="s">
        <v>6479</v>
      </c>
    </row>
    <row r="28" spans="1:14" s="14" customFormat="1" ht="19.5" hidden="1">
      <c r="A28" s="553" t="s">
        <v>7198</v>
      </c>
      <c r="B28" s="2164" t="s">
        <v>3655</v>
      </c>
      <c r="C28" s="819" t="s">
        <v>7661</v>
      </c>
      <c r="D28" s="820" t="s">
        <v>7662</v>
      </c>
      <c r="E28" s="821">
        <v>45205</v>
      </c>
      <c r="F28" s="947"/>
      <c r="G28" s="820"/>
      <c r="H28" s="820">
        <f t="shared" si="12"/>
        <v>45219</v>
      </c>
      <c r="I28" s="820">
        <f t="shared" si="13"/>
        <v>45223</v>
      </c>
      <c r="J28" s="757">
        <v>45200</v>
      </c>
      <c r="K28" s="837">
        <f t="shared" si="14"/>
        <v>45201</v>
      </c>
      <c r="L28" s="837">
        <f t="shared" si="15"/>
        <v>45195</v>
      </c>
      <c r="M28" s="837"/>
      <c r="N28" s="455" t="s">
        <v>6479</v>
      </c>
    </row>
    <row r="29" spans="1:14" s="14" customFormat="1" ht="19.5" hidden="1">
      <c r="A29" s="553"/>
      <c r="B29" s="2164" t="s">
        <v>3657</v>
      </c>
      <c r="C29" s="975" t="s">
        <v>1573</v>
      </c>
      <c r="D29" s="863" t="s">
        <v>7663</v>
      </c>
      <c r="E29" s="973"/>
      <c r="F29" s="974"/>
      <c r="G29" s="973"/>
      <c r="H29" s="973">
        <f t="shared" si="12"/>
        <v>14</v>
      </c>
      <c r="I29" s="973">
        <f t="shared" si="13"/>
        <v>18</v>
      </c>
      <c r="J29" s="757">
        <v>45207</v>
      </c>
      <c r="K29" s="837">
        <f t="shared" si="14"/>
        <v>45208</v>
      </c>
      <c r="L29" s="837">
        <f t="shared" si="15"/>
        <v>45202</v>
      </c>
      <c r="M29" s="837"/>
      <c r="N29" s="293" t="s">
        <v>1602</v>
      </c>
    </row>
    <row r="30" spans="1:14" s="14" customFormat="1" ht="19.5" hidden="1">
      <c r="A30" s="553"/>
      <c r="B30" s="2164" t="s">
        <v>3659</v>
      </c>
      <c r="C30" s="819" t="s">
        <v>6527</v>
      </c>
      <c r="D30" s="820" t="s">
        <v>7664</v>
      </c>
      <c r="E30" s="821">
        <v>45217</v>
      </c>
      <c r="F30" s="947"/>
      <c r="G30" s="820"/>
      <c r="H30" s="820">
        <f t="shared" si="12"/>
        <v>45231</v>
      </c>
      <c r="I30" s="820">
        <f t="shared" si="13"/>
        <v>45235</v>
      </c>
      <c r="J30" s="757">
        <v>45214</v>
      </c>
      <c r="K30" s="837">
        <f t="shared" si="14"/>
        <v>45215</v>
      </c>
      <c r="L30" s="837">
        <f t="shared" si="15"/>
        <v>45209</v>
      </c>
      <c r="M30" s="837"/>
      <c r="N30" s="455" t="s">
        <v>6479</v>
      </c>
    </row>
    <row r="31" spans="1:14" s="14" customFormat="1" ht="19.5" hidden="1">
      <c r="A31" s="553"/>
      <c r="B31" s="2164" t="s">
        <v>4233</v>
      </c>
      <c r="C31" s="819" t="s">
        <v>3461</v>
      </c>
      <c r="D31" s="863" t="s">
        <v>7665</v>
      </c>
      <c r="E31" s="881">
        <v>45223</v>
      </c>
      <c r="F31" s="965"/>
      <c r="G31" s="863"/>
      <c r="H31" s="863">
        <f t="shared" si="12"/>
        <v>45237</v>
      </c>
      <c r="I31" s="863">
        <f t="shared" si="13"/>
        <v>45241</v>
      </c>
      <c r="J31" s="757">
        <v>45221</v>
      </c>
      <c r="K31" s="837">
        <f>J31+1</f>
        <v>45222</v>
      </c>
      <c r="L31" s="837">
        <f t="shared" si="15"/>
        <v>45216</v>
      </c>
      <c r="M31" s="837"/>
      <c r="N31" s="455" t="s">
        <v>6479</v>
      </c>
    </row>
    <row r="32" spans="1:14" s="14" customFormat="1" ht="19.5" hidden="1">
      <c r="A32" s="553" t="s">
        <v>7666</v>
      </c>
      <c r="B32" s="2164" t="s">
        <v>4234</v>
      </c>
      <c r="C32" s="996" t="s">
        <v>7667</v>
      </c>
      <c r="D32" s="820" t="s">
        <v>7668</v>
      </c>
      <c r="E32" s="820">
        <v>45228</v>
      </c>
      <c r="F32" s="947"/>
      <c r="G32" s="820"/>
      <c r="H32" s="820">
        <f>E32+13</f>
        <v>45241</v>
      </c>
      <c r="I32" s="820">
        <f>E32+20</f>
        <v>45248</v>
      </c>
      <c r="J32" s="757">
        <v>45228</v>
      </c>
      <c r="K32" s="837">
        <f t="shared" ref="K32:K37" si="16">J32+1</f>
        <v>45229</v>
      </c>
      <c r="L32" s="837">
        <f t="shared" ref="L32:L37" si="17">K32-6</f>
        <v>45223</v>
      </c>
      <c r="M32" s="837"/>
      <c r="N32" s="455" t="s">
        <v>6479</v>
      </c>
    </row>
    <row r="33" spans="1:14" s="14" customFormat="1" ht="38.25" hidden="1">
      <c r="A33" s="553"/>
      <c r="B33" s="2164" t="s">
        <v>4235</v>
      </c>
      <c r="C33" s="994" t="s">
        <v>6560</v>
      </c>
      <c r="D33" s="824" t="s">
        <v>7669</v>
      </c>
      <c r="E33" s="824">
        <v>45235</v>
      </c>
      <c r="F33" s="961"/>
      <c r="G33" s="824"/>
      <c r="H33" s="1010" t="s">
        <v>7670</v>
      </c>
      <c r="I33" s="824">
        <f>E33+18</f>
        <v>45253</v>
      </c>
      <c r="J33" s="757">
        <v>45235</v>
      </c>
      <c r="K33" s="837">
        <f t="shared" si="16"/>
        <v>45236</v>
      </c>
      <c r="L33" s="837">
        <f t="shared" si="17"/>
        <v>45230</v>
      </c>
      <c r="M33" s="837"/>
      <c r="N33" s="455" t="s">
        <v>6479</v>
      </c>
    </row>
    <row r="34" spans="1:14" s="14" customFormat="1" ht="19.5" hidden="1">
      <c r="A34" s="553" t="s">
        <v>7671</v>
      </c>
      <c r="B34" s="2164" t="s">
        <v>4236</v>
      </c>
      <c r="C34" s="994" t="s">
        <v>6448</v>
      </c>
      <c r="D34" s="824" t="s">
        <v>7672</v>
      </c>
      <c r="E34" s="826">
        <v>45245</v>
      </c>
      <c r="F34" s="961"/>
      <c r="G34" s="824"/>
      <c r="H34" s="824">
        <f>E34+14</f>
        <v>45259</v>
      </c>
      <c r="I34" s="824">
        <f>E34+18</f>
        <v>45263</v>
      </c>
      <c r="J34" s="757">
        <v>45242</v>
      </c>
      <c r="K34" s="837">
        <f t="shared" si="16"/>
        <v>45243</v>
      </c>
      <c r="L34" s="837">
        <f t="shared" si="17"/>
        <v>45237</v>
      </c>
      <c r="M34" s="837"/>
      <c r="N34" s="455" t="s">
        <v>6479</v>
      </c>
    </row>
    <row r="35" spans="1:14" s="14" customFormat="1" ht="19.5" hidden="1">
      <c r="A35" s="553" t="s">
        <v>7673</v>
      </c>
      <c r="B35" s="2164" t="s">
        <v>4237</v>
      </c>
      <c r="C35" s="823" t="s">
        <v>2604</v>
      </c>
      <c r="D35" s="824" t="s">
        <v>7674</v>
      </c>
      <c r="E35" s="824">
        <v>45255</v>
      </c>
      <c r="F35" s="961"/>
      <c r="G35" s="824"/>
      <c r="H35" s="824">
        <f t="shared" ref="H35:H40" si="18">E35+14</f>
        <v>45269</v>
      </c>
      <c r="I35" s="824">
        <f t="shared" ref="I35:I40" si="19">E35+18</f>
        <v>45273</v>
      </c>
      <c r="J35" s="757">
        <v>45249</v>
      </c>
      <c r="K35" s="837">
        <f t="shared" si="16"/>
        <v>45250</v>
      </c>
      <c r="L35" s="837">
        <f t="shared" si="17"/>
        <v>45244</v>
      </c>
      <c r="M35" s="837"/>
      <c r="N35" s="455" t="s">
        <v>7675</v>
      </c>
    </row>
    <row r="36" spans="1:14" s="14" customFormat="1" ht="19.5" hidden="1">
      <c r="A36" s="553" t="s">
        <v>7676</v>
      </c>
      <c r="B36" s="2164" t="s">
        <v>4238</v>
      </c>
      <c r="C36" s="823" t="s">
        <v>7677</v>
      </c>
      <c r="D36" s="824" t="s">
        <v>7678</v>
      </c>
      <c r="E36" s="824">
        <v>45257</v>
      </c>
      <c r="F36" s="961"/>
      <c r="G36" s="824"/>
      <c r="H36" s="824">
        <f t="shared" si="18"/>
        <v>45271</v>
      </c>
      <c r="I36" s="824">
        <f t="shared" si="19"/>
        <v>45275</v>
      </c>
      <c r="J36" s="757">
        <v>45256</v>
      </c>
      <c r="K36" s="837">
        <f t="shared" si="16"/>
        <v>45257</v>
      </c>
      <c r="L36" s="837">
        <f t="shared" si="17"/>
        <v>45251</v>
      </c>
      <c r="M36" s="837"/>
      <c r="N36" s="455" t="s">
        <v>7679</v>
      </c>
    </row>
    <row r="37" spans="1:14" s="14" customFormat="1" ht="19.5" hidden="1" customHeight="1">
      <c r="A37" s="553" t="s">
        <v>7680</v>
      </c>
      <c r="B37" s="2164" t="s">
        <v>4239</v>
      </c>
      <c r="C37" s="819" t="s">
        <v>7681</v>
      </c>
      <c r="D37" s="820" t="s">
        <v>7682</v>
      </c>
      <c r="E37" s="820">
        <v>45264</v>
      </c>
      <c r="F37" s="947"/>
      <c r="G37" s="820"/>
      <c r="H37" s="820">
        <f t="shared" si="18"/>
        <v>45278</v>
      </c>
      <c r="I37" s="820">
        <f t="shared" si="19"/>
        <v>45282</v>
      </c>
      <c r="J37" s="757">
        <v>45263</v>
      </c>
      <c r="K37" s="837">
        <f t="shared" si="16"/>
        <v>45264</v>
      </c>
      <c r="L37" s="837">
        <f t="shared" si="17"/>
        <v>45258</v>
      </c>
      <c r="M37" s="837"/>
      <c r="N37" s="455"/>
    </row>
    <row r="38" spans="1:14" s="14" customFormat="1" ht="19.5" hidden="1">
      <c r="A38" s="553" t="s">
        <v>7683</v>
      </c>
      <c r="B38" s="2164" t="s">
        <v>4241</v>
      </c>
      <c r="C38" s="822" t="s">
        <v>7684</v>
      </c>
      <c r="D38" s="820" t="s">
        <v>7685</v>
      </c>
      <c r="E38" s="820">
        <v>45274</v>
      </c>
      <c r="F38" s="947"/>
      <c r="G38" s="820"/>
      <c r="H38" s="820">
        <f t="shared" si="18"/>
        <v>45288</v>
      </c>
      <c r="I38" s="820">
        <f t="shared" si="19"/>
        <v>45292</v>
      </c>
      <c r="J38" s="757">
        <v>45270</v>
      </c>
      <c r="K38" s="837">
        <f t="shared" ref="K38:K40" si="20">J38+1</f>
        <v>45271</v>
      </c>
      <c r="L38" s="837">
        <f t="shared" ref="L38:L40" si="21">K38-6</f>
        <v>45265</v>
      </c>
      <c r="M38" s="837"/>
      <c r="N38" s="455"/>
    </row>
    <row r="39" spans="1:14" s="14" customFormat="1" ht="19.5" hidden="1">
      <c r="A39" s="553" t="s">
        <v>7686</v>
      </c>
      <c r="B39" s="2164" t="s">
        <v>4243</v>
      </c>
      <c r="C39" s="822" t="s">
        <v>3030</v>
      </c>
      <c r="D39" s="820" t="s">
        <v>7687</v>
      </c>
      <c r="E39" s="820">
        <v>45282</v>
      </c>
      <c r="F39" s="947"/>
      <c r="G39" s="820"/>
      <c r="H39" s="820">
        <f t="shared" si="18"/>
        <v>45296</v>
      </c>
      <c r="I39" s="820">
        <f t="shared" si="19"/>
        <v>45300</v>
      </c>
      <c r="J39" s="757">
        <v>45277</v>
      </c>
      <c r="K39" s="837">
        <f t="shared" si="20"/>
        <v>45278</v>
      </c>
      <c r="L39" s="837">
        <f t="shared" si="21"/>
        <v>45272</v>
      </c>
      <c r="M39" s="837" t="s">
        <v>7688</v>
      </c>
    </row>
    <row r="40" spans="1:14" s="14" customFormat="1" ht="19.5" hidden="1">
      <c r="A40" s="553" t="s">
        <v>7689</v>
      </c>
      <c r="B40" s="2164" t="s">
        <v>5783</v>
      </c>
      <c r="C40" s="822" t="s">
        <v>7690</v>
      </c>
      <c r="D40" s="820" t="s">
        <v>7691</v>
      </c>
      <c r="E40" s="820">
        <v>45291</v>
      </c>
      <c r="F40" s="947"/>
      <c r="G40" s="820"/>
      <c r="H40" s="820">
        <f t="shared" si="18"/>
        <v>45305</v>
      </c>
      <c r="I40" s="820">
        <f t="shared" si="19"/>
        <v>45309</v>
      </c>
      <c r="J40" s="757">
        <v>45284</v>
      </c>
      <c r="K40" s="837">
        <f t="shared" si="20"/>
        <v>45285</v>
      </c>
      <c r="L40" s="837">
        <f t="shared" si="21"/>
        <v>45279</v>
      </c>
      <c r="M40" s="837" t="s">
        <v>7688</v>
      </c>
    </row>
    <row r="41" spans="1:14" s="14" customFormat="1" ht="19.5" hidden="1">
      <c r="A41" s="553"/>
      <c r="B41" s="854"/>
      <c r="C41" s="1048"/>
      <c r="D41" s="1049"/>
      <c r="E41" s="1049"/>
      <c r="F41" s="1050"/>
      <c r="G41" s="1049"/>
      <c r="H41" s="1049"/>
      <c r="I41" s="1049"/>
      <c r="J41" s="757"/>
      <c r="K41" s="837"/>
      <c r="L41" s="837"/>
      <c r="M41" s="837"/>
    </row>
    <row r="42" spans="1:14" s="14" customFormat="1" ht="19.5" hidden="1">
      <c r="A42" s="553"/>
      <c r="B42" s="854"/>
      <c r="C42" s="454" t="s">
        <v>7618</v>
      </c>
      <c r="D42" s="612"/>
      <c r="E42" s="613" t="s">
        <v>100</v>
      </c>
      <c r="F42" s="613" t="s">
        <v>194</v>
      </c>
      <c r="G42" s="613" t="s">
        <v>695</v>
      </c>
      <c r="H42" s="613" t="s">
        <v>194</v>
      </c>
      <c r="I42" s="613" t="s">
        <v>350</v>
      </c>
      <c r="J42" s="613" t="s">
        <v>569</v>
      </c>
      <c r="K42" s="757"/>
      <c r="L42" s="837"/>
      <c r="M42" s="837"/>
      <c r="N42" s="837"/>
    </row>
    <row r="43" spans="1:14" s="14" customFormat="1" ht="22.5" hidden="1">
      <c r="A43" s="553"/>
      <c r="B43" s="854"/>
      <c r="C43" s="999"/>
      <c r="D43" s="647" t="s">
        <v>3160</v>
      </c>
      <c r="E43" s="650" t="s">
        <v>7619</v>
      </c>
      <c r="F43" s="852" t="s">
        <v>3211</v>
      </c>
      <c r="G43" s="850" t="s">
        <v>4544</v>
      </c>
      <c r="H43" s="850" t="s">
        <v>3457</v>
      </c>
      <c r="I43" s="850" t="s">
        <v>4611</v>
      </c>
      <c r="J43" s="850" t="s">
        <v>3162</v>
      </c>
      <c r="K43" s="838" t="s">
        <v>1421</v>
      </c>
      <c r="L43" s="839" t="s">
        <v>4956</v>
      </c>
      <c r="M43" s="837"/>
      <c r="N43" s="837"/>
    </row>
    <row r="44" spans="1:14" s="14" customFormat="1" ht="19.5" hidden="1">
      <c r="A44" s="553" t="s">
        <v>7692</v>
      </c>
      <c r="B44" s="2164" t="s">
        <v>5787</v>
      </c>
      <c r="C44" s="822" t="s">
        <v>7693</v>
      </c>
      <c r="D44" s="820" t="s">
        <v>7694</v>
      </c>
      <c r="E44" s="820">
        <v>45305</v>
      </c>
      <c r="F44" s="947"/>
      <c r="G44" s="820"/>
      <c r="H44" s="825"/>
      <c r="I44" s="820">
        <f t="shared" ref="I44:I51" si="22">E44+14</f>
        <v>45319</v>
      </c>
      <c r="J44" s="820">
        <f t="shared" ref="J44:J51" si="23">E44+18</f>
        <v>45323</v>
      </c>
      <c r="K44" s="838">
        <v>45291</v>
      </c>
      <c r="L44" s="934">
        <f>K44+1</f>
        <v>45292</v>
      </c>
      <c r="M44" s="1047"/>
      <c r="N44" s="1047"/>
    </row>
    <row r="45" spans="1:14" s="14" customFormat="1" ht="19.5" hidden="1">
      <c r="A45" s="553" t="s">
        <v>7695</v>
      </c>
      <c r="B45" s="2164" t="s">
        <v>7696</v>
      </c>
      <c r="C45" s="1046" t="s">
        <v>7697</v>
      </c>
      <c r="D45" s="864" t="s">
        <v>7698</v>
      </c>
      <c r="E45" s="824">
        <v>45303</v>
      </c>
      <c r="F45" s="824"/>
      <c r="G45" s="824"/>
      <c r="H45" s="824">
        <f t="shared" ref="H45:H51" si="24">E45+5</f>
        <v>45308</v>
      </c>
      <c r="I45" s="824">
        <f>E45+14</f>
        <v>45317</v>
      </c>
      <c r="J45" s="824">
        <f>E45+18</f>
        <v>45321</v>
      </c>
      <c r="K45" s="838">
        <v>45298</v>
      </c>
      <c r="L45" s="934">
        <f>K45+1</f>
        <v>45299</v>
      </c>
      <c r="M45" s="837"/>
      <c r="N45" s="837"/>
    </row>
    <row r="46" spans="1:14" s="14" customFormat="1" ht="19.5" hidden="1">
      <c r="A46" s="553" t="s">
        <v>7699</v>
      </c>
      <c r="B46" s="2164" t="s">
        <v>5794</v>
      </c>
      <c r="C46" s="910" t="s">
        <v>7700</v>
      </c>
      <c r="D46" s="864" t="s">
        <v>7701</v>
      </c>
      <c r="E46" s="824">
        <v>45312</v>
      </c>
      <c r="F46" s="824"/>
      <c r="G46" s="824"/>
      <c r="H46" s="824">
        <f t="shared" si="24"/>
        <v>45317</v>
      </c>
      <c r="I46" s="824">
        <f t="shared" si="22"/>
        <v>45326</v>
      </c>
      <c r="J46" s="824">
        <f t="shared" si="23"/>
        <v>45330</v>
      </c>
      <c r="K46" s="838">
        <v>45305</v>
      </c>
      <c r="L46" s="934">
        <f>K46+1</f>
        <v>45306</v>
      </c>
      <c r="M46" s="837"/>
      <c r="N46" s="837"/>
    </row>
    <row r="47" spans="1:14" s="14" customFormat="1" ht="19.5" hidden="1">
      <c r="A47" s="553" t="s">
        <v>7702</v>
      </c>
      <c r="B47" s="2164" t="s">
        <v>5797</v>
      </c>
      <c r="C47" s="930" t="s">
        <v>5684</v>
      </c>
      <c r="D47" s="824" t="s">
        <v>7703</v>
      </c>
      <c r="E47" s="824">
        <v>45325</v>
      </c>
      <c r="F47" s="824"/>
      <c r="G47" s="824"/>
      <c r="H47" s="824">
        <f t="shared" si="24"/>
        <v>45330</v>
      </c>
      <c r="I47" s="824">
        <f t="shared" si="22"/>
        <v>45339</v>
      </c>
      <c r="J47" s="824">
        <f t="shared" si="23"/>
        <v>45343</v>
      </c>
      <c r="K47" s="838">
        <v>45312</v>
      </c>
      <c r="L47" s="934">
        <f>K47+1</f>
        <v>45313</v>
      </c>
      <c r="M47" s="837"/>
      <c r="N47" s="837"/>
    </row>
    <row r="48" spans="1:14" s="14" customFormat="1" ht="19.5" hidden="1">
      <c r="A48" s="553" t="s">
        <v>7704</v>
      </c>
      <c r="B48" s="2164" t="s">
        <v>5802</v>
      </c>
      <c r="C48" s="930" t="s">
        <v>5956</v>
      </c>
      <c r="D48" s="824" t="s">
        <v>7705</v>
      </c>
      <c r="E48" s="824">
        <v>45330</v>
      </c>
      <c r="F48" s="824"/>
      <c r="G48" s="824"/>
      <c r="H48" s="824">
        <f t="shared" si="24"/>
        <v>45335</v>
      </c>
      <c r="I48" s="824">
        <f t="shared" si="22"/>
        <v>45344</v>
      </c>
      <c r="J48" s="824">
        <f t="shared" si="23"/>
        <v>45348</v>
      </c>
      <c r="K48" s="838">
        <v>45319</v>
      </c>
      <c r="L48" s="934">
        <f>K48+1</f>
        <v>45320</v>
      </c>
      <c r="M48" s="837"/>
      <c r="N48" s="837"/>
    </row>
    <row r="49" spans="1:14" s="14" customFormat="1" ht="19.5" hidden="1">
      <c r="A49" s="553" t="s">
        <v>7706</v>
      </c>
      <c r="B49" s="2164" t="s">
        <v>5804</v>
      </c>
      <c r="C49" s="822" t="s">
        <v>7707</v>
      </c>
      <c r="D49" s="820" t="s">
        <v>7708</v>
      </c>
      <c r="E49" s="820">
        <v>45336</v>
      </c>
      <c r="F49" s="820"/>
      <c r="G49" s="820"/>
      <c r="H49" s="820">
        <f t="shared" si="24"/>
        <v>45341</v>
      </c>
      <c r="I49" s="820">
        <f t="shared" si="22"/>
        <v>45350</v>
      </c>
      <c r="J49" s="820">
        <f t="shared" si="23"/>
        <v>45354</v>
      </c>
      <c r="K49" s="838">
        <v>45326</v>
      </c>
      <c r="L49" s="934">
        <f t="shared" ref="L49:L51" si="25">K49+1</f>
        <v>45327</v>
      </c>
      <c r="M49" s="837"/>
    </row>
    <row r="50" spans="1:14" s="14" customFormat="1" ht="19.5" hidden="1">
      <c r="A50" s="553" t="s">
        <v>7709</v>
      </c>
      <c r="B50" s="2164" t="s">
        <v>5807</v>
      </c>
      <c r="C50" s="822" t="s">
        <v>7710</v>
      </c>
      <c r="D50" s="820" t="s">
        <v>7711</v>
      </c>
      <c r="E50" s="820">
        <v>45339</v>
      </c>
      <c r="F50" s="820"/>
      <c r="G50" s="820"/>
      <c r="H50" s="825"/>
      <c r="I50" s="820">
        <f t="shared" si="22"/>
        <v>45353</v>
      </c>
      <c r="J50" s="820">
        <f t="shared" si="23"/>
        <v>45357</v>
      </c>
      <c r="K50" s="838">
        <v>45333</v>
      </c>
      <c r="L50" s="934">
        <f t="shared" si="25"/>
        <v>45334</v>
      </c>
      <c r="M50" s="837"/>
    </row>
    <row r="51" spans="1:14" s="14" customFormat="1" ht="19.5" hidden="1">
      <c r="A51" s="553" t="s">
        <v>7712</v>
      </c>
      <c r="B51" s="2164" t="s">
        <v>5810</v>
      </c>
      <c r="C51" s="1108" t="s">
        <v>7713</v>
      </c>
      <c r="D51" s="820" t="s">
        <v>7714</v>
      </c>
      <c r="E51" s="820">
        <v>45348</v>
      </c>
      <c r="F51" s="820"/>
      <c r="G51" s="820"/>
      <c r="H51" s="820">
        <f t="shared" si="24"/>
        <v>45353</v>
      </c>
      <c r="I51" s="820">
        <f t="shared" si="22"/>
        <v>45362</v>
      </c>
      <c r="J51" s="820">
        <f t="shared" si="23"/>
        <v>45366</v>
      </c>
      <c r="K51" s="838">
        <v>45340</v>
      </c>
      <c r="L51" s="934">
        <f t="shared" si="25"/>
        <v>45341</v>
      </c>
      <c r="M51" s="837"/>
    </row>
    <row r="52" spans="1:14" s="14" customFormat="1" ht="19.5" hidden="1">
      <c r="A52" s="553" t="s">
        <v>7715</v>
      </c>
      <c r="B52" s="2164" t="s">
        <v>5815</v>
      </c>
      <c r="C52" s="1092" t="s">
        <v>1573</v>
      </c>
      <c r="D52" s="820" t="s">
        <v>7716</v>
      </c>
      <c r="E52" s="825">
        <v>45347</v>
      </c>
      <c r="F52" s="825"/>
      <c r="G52" s="825"/>
      <c r="H52" s="825"/>
      <c r="I52" s="825"/>
      <c r="J52" s="825"/>
      <c r="K52" s="838">
        <v>45347</v>
      </c>
      <c r="L52" s="934">
        <f t="shared" ref="L52" si="26">K52+1</f>
        <v>45348</v>
      </c>
      <c r="M52" s="837"/>
    </row>
    <row r="53" spans="1:14" s="14" customFormat="1" ht="19.5" hidden="1">
      <c r="A53" s="553" t="s">
        <v>7717</v>
      </c>
      <c r="B53" s="2164" t="s">
        <v>5819</v>
      </c>
      <c r="C53" s="930" t="s">
        <v>7718</v>
      </c>
      <c r="D53" s="824" t="s">
        <v>7719</v>
      </c>
      <c r="E53" s="824">
        <v>45357</v>
      </c>
      <c r="F53" s="824"/>
      <c r="G53" s="824"/>
      <c r="H53" s="1173" t="s">
        <v>1581</v>
      </c>
      <c r="I53" s="824">
        <f t="shared" ref="I53:I54" si="27">E53+14</f>
        <v>45371</v>
      </c>
      <c r="J53" s="824">
        <f t="shared" ref="J53" si="28">E53+18</f>
        <v>45375</v>
      </c>
      <c r="K53" s="838">
        <v>45354</v>
      </c>
      <c r="L53" s="934">
        <f t="shared" ref="L53:L54" si="29">K53+1</f>
        <v>45355</v>
      </c>
      <c r="M53" s="837"/>
    </row>
    <row r="54" spans="1:14" s="14" customFormat="1" ht="19.5" hidden="1">
      <c r="A54" s="553" t="s">
        <v>7720</v>
      </c>
      <c r="B54" s="2164" t="s">
        <v>4196</v>
      </c>
      <c r="C54" s="930" t="s">
        <v>7721</v>
      </c>
      <c r="D54" s="824" t="s">
        <v>7722</v>
      </c>
      <c r="E54" s="824">
        <v>45362</v>
      </c>
      <c r="F54" s="824"/>
      <c r="G54" s="824"/>
      <c r="H54" s="824">
        <f t="shared" ref="H54" si="30">E54+5</f>
        <v>45367</v>
      </c>
      <c r="I54" s="824">
        <f t="shared" si="27"/>
        <v>45376</v>
      </c>
      <c r="J54" s="826">
        <f>E54+26</f>
        <v>45388</v>
      </c>
      <c r="K54" s="838">
        <v>45361</v>
      </c>
      <c r="L54" s="934">
        <f t="shared" si="29"/>
        <v>45362</v>
      </c>
      <c r="M54" s="837"/>
    </row>
    <row r="55" spans="1:14" s="14" customFormat="1" ht="19.5" hidden="1">
      <c r="A55" s="553" t="s">
        <v>7723</v>
      </c>
      <c r="B55" s="2164" t="s">
        <v>4197</v>
      </c>
      <c r="C55" s="930" t="s">
        <v>7724</v>
      </c>
      <c r="D55" s="824" t="s">
        <v>7725</v>
      </c>
      <c r="E55" s="824">
        <v>45369</v>
      </c>
      <c r="F55" s="824"/>
      <c r="G55" s="824"/>
      <c r="H55" s="824">
        <f t="shared" ref="H55" si="31">E55+5</f>
        <v>45374</v>
      </c>
      <c r="I55" s="824">
        <f t="shared" ref="I55" si="32">E55+14</f>
        <v>45383</v>
      </c>
      <c r="J55" s="824">
        <f t="shared" ref="J55" si="33">E55+18</f>
        <v>45387</v>
      </c>
      <c r="K55" s="838">
        <v>45368</v>
      </c>
      <c r="L55" s="934">
        <f t="shared" ref="L55" si="34">K55+1</f>
        <v>45369</v>
      </c>
      <c r="M55" s="837"/>
    </row>
    <row r="56" spans="1:14" s="14" customFormat="1" ht="19.5" hidden="1">
      <c r="A56" s="553" t="s">
        <v>7726</v>
      </c>
      <c r="B56" s="2164" t="s">
        <v>4198</v>
      </c>
      <c r="C56" s="1158" t="s">
        <v>7727</v>
      </c>
      <c r="D56" s="824" t="s">
        <v>7728</v>
      </c>
      <c r="E56" s="824">
        <v>45381</v>
      </c>
      <c r="F56" s="824"/>
      <c r="G56" s="824"/>
      <c r="H56" s="1173" t="s">
        <v>1581</v>
      </c>
      <c r="I56" s="824">
        <f t="shared" ref="I56" si="35">E56+14</f>
        <v>45395</v>
      </c>
      <c r="J56" s="824">
        <f t="shared" ref="J56:J57" si="36">E56+18</f>
        <v>45399</v>
      </c>
      <c r="K56" s="838">
        <v>45375</v>
      </c>
      <c r="L56" s="934">
        <f t="shared" ref="L56:L57" si="37">K56+1</f>
        <v>45376</v>
      </c>
      <c r="M56" s="837"/>
    </row>
    <row r="57" spans="1:14" s="14" customFormat="1" ht="19.5" hidden="1">
      <c r="A57" s="553" t="s">
        <v>7729</v>
      </c>
      <c r="B57" s="2164" t="s">
        <v>4200</v>
      </c>
      <c r="C57" s="930" t="s">
        <v>7730</v>
      </c>
      <c r="D57" s="824" t="s">
        <v>7731</v>
      </c>
      <c r="E57" s="824">
        <v>45386</v>
      </c>
      <c r="F57" s="824"/>
      <c r="G57" s="824"/>
      <c r="H57" s="1173" t="s">
        <v>1581</v>
      </c>
      <c r="I57" s="1173" t="s">
        <v>1581</v>
      </c>
      <c r="J57" s="824">
        <f t="shared" si="36"/>
        <v>45404</v>
      </c>
      <c r="K57" s="838">
        <v>45382</v>
      </c>
      <c r="L57" s="934">
        <f t="shared" si="37"/>
        <v>45383</v>
      </c>
      <c r="M57" s="837"/>
    </row>
    <row r="58" spans="1:14" s="14" customFormat="1" ht="19.5" hidden="1">
      <c r="A58" s="553"/>
      <c r="B58" s="854"/>
      <c r="C58" s="79"/>
      <c r="D58" s="69"/>
      <c r="E58" s="661"/>
      <c r="F58" s="661"/>
      <c r="G58" s="70"/>
      <c r="H58" s="69"/>
      <c r="I58" s="69"/>
      <c r="J58" s="661"/>
      <c r="K58" s="838"/>
      <c r="L58" s="934"/>
      <c r="M58" s="837"/>
    </row>
    <row r="59" spans="1:14" s="14" customFormat="1" ht="19.5" hidden="1">
      <c r="A59" s="553"/>
      <c r="B59" s="2164"/>
      <c r="C59" s="1999" t="s">
        <v>7617</v>
      </c>
      <c r="D59" s="1991"/>
      <c r="E59" s="112"/>
      <c r="F59"/>
      <c r="G59" s="571"/>
      <c r="H59"/>
      <c r="I59"/>
      <c r="J59" s="112"/>
      <c r="K59"/>
      <c r="M59" s="846"/>
      <c r="N59" s="846"/>
    </row>
    <row r="60" spans="1:14" s="14" customFormat="1" ht="19.5" hidden="1">
      <c r="A60" s="553"/>
      <c r="B60" s="854"/>
      <c r="C60" s="1999" t="s">
        <v>7617</v>
      </c>
      <c r="D60" s="612"/>
      <c r="E60" s="613" t="s">
        <v>100</v>
      </c>
      <c r="F60" s="613" t="s">
        <v>194</v>
      </c>
      <c r="G60" s="613" t="s">
        <v>695</v>
      </c>
      <c r="H60" s="613" t="s">
        <v>194</v>
      </c>
      <c r="I60" s="613" t="s">
        <v>350</v>
      </c>
      <c r="J60" s="613" t="s">
        <v>456</v>
      </c>
      <c r="K60" s="613" t="s">
        <v>569</v>
      </c>
      <c r="M60" s="757"/>
      <c r="N60" s="1846" t="s">
        <v>7732</v>
      </c>
    </row>
    <row r="61" spans="1:14" s="14" customFormat="1" ht="19.5" hidden="1">
      <c r="A61" s="553"/>
      <c r="B61" s="854"/>
      <c r="C61" s="999" t="s">
        <v>4962</v>
      </c>
      <c r="D61" s="647" t="s">
        <v>3160</v>
      </c>
      <c r="E61" s="650" t="s">
        <v>7619</v>
      </c>
      <c r="F61" s="852" t="s">
        <v>3211</v>
      </c>
      <c r="G61" s="850" t="s">
        <v>4544</v>
      </c>
      <c r="H61" s="850" t="s">
        <v>3457</v>
      </c>
      <c r="I61" s="850" t="s">
        <v>4611</v>
      </c>
      <c r="J61" s="850" t="s">
        <v>3748</v>
      </c>
      <c r="K61" s="850" t="s">
        <v>7476</v>
      </c>
      <c r="M61" s="838" t="s">
        <v>1421</v>
      </c>
      <c r="N61" s="1847" t="s">
        <v>1422</v>
      </c>
    </row>
    <row r="62" spans="1:14" s="14" customFormat="1" ht="18.75" hidden="1" customHeight="1">
      <c r="A62" s="553" t="s">
        <v>7733</v>
      </c>
      <c r="B62" s="2164" t="s">
        <v>4201</v>
      </c>
      <c r="C62" s="822" t="s">
        <v>6458</v>
      </c>
      <c r="D62" s="820" t="s">
        <v>7734</v>
      </c>
      <c r="E62" s="820">
        <v>45390</v>
      </c>
      <c r="F62" s="820"/>
      <c r="G62" s="820"/>
      <c r="H62" s="1173" t="s">
        <v>1581</v>
      </c>
      <c r="I62" s="820">
        <f>E62+14</f>
        <v>45404</v>
      </c>
      <c r="J62" s="820">
        <f>E62+17</f>
        <v>45407</v>
      </c>
      <c r="K62" s="820">
        <f>E62+20</f>
        <v>45410</v>
      </c>
      <c r="M62" s="838">
        <v>45389</v>
      </c>
      <c r="N62" s="1848">
        <f t="shared" ref="N62:N106" si="38">M62+1</f>
        <v>45390</v>
      </c>
    </row>
    <row r="63" spans="1:14" s="14" customFormat="1" ht="19.5" hidden="1">
      <c r="A63" s="553" t="s">
        <v>7735</v>
      </c>
      <c r="B63" s="2164" t="s">
        <v>5940</v>
      </c>
      <c r="C63" s="822" t="s">
        <v>5573</v>
      </c>
      <c r="D63" s="820" t="s">
        <v>7736</v>
      </c>
      <c r="E63" s="820">
        <v>45404</v>
      </c>
      <c r="F63" s="820"/>
      <c r="G63" s="820"/>
      <c r="H63" s="820">
        <f>E63+5</f>
        <v>45409</v>
      </c>
      <c r="I63" s="820">
        <f>E63+14</f>
        <v>45418</v>
      </c>
      <c r="J63" s="820">
        <f>E63+17</f>
        <v>45421</v>
      </c>
      <c r="K63" s="820">
        <f>E63+20</f>
        <v>45424</v>
      </c>
      <c r="M63" s="838">
        <f>M62+7</f>
        <v>45396</v>
      </c>
      <c r="N63" s="1848">
        <f t="shared" si="38"/>
        <v>45397</v>
      </c>
    </row>
    <row r="64" spans="1:14" s="14" customFormat="1" ht="19.5" hidden="1">
      <c r="A64" s="553" t="s">
        <v>7737</v>
      </c>
      <c r="B64" s="2164" t="s">
        <v>7738</v>
      </c>
      <c r="C64" s="822" t="s">
        <v>7739</v>
      </c>
      <c r="D64" s="820" t="s">
        <v>7740</v>
      </c>
      <c r="E64" s="820">
        <v>45419</v>
      </c>
      <c r="F64" s="820"/>
      <c r="G64" s="820"/>
      <c r="H64" s="1214">
        <f>E64+5</f>
        <v>45424</v>
      </c>
      <c r="I64" s="820">
        <f>E64+14</f>
        <v>45433</v>
      </c>
      <c r="J64" s="820">
        <f>E64+17</f>
        <v>45436</v>
      </c>
      <c r="K64" s="820">
        <f>E64+20</f>
        <v>45439</v>
      </c>
      <c r="M64" s="838">
        <f>M63+7</f>
        <v>45403</v>
      </c>
      <c r="N64" s="1848">
        <f t="shared" si="38"/>
        <v>45404</v>
      </c>
    </row>
    <row r="65" spans="1:14" s="14" customFormat="1" ht="19.5" hidden="1">
      <c r="A65" s="553" t="s">
        <v>7741</v>
      </c>
      <c r="B65" s="2164" t="s">
        <v>5946</v>
      </c>
      <c r="C65" s="822" t="s">
        <v>7657</v>
      </c>
      <c r="D65" s="820" t="s">
        <v>7742</v>
      </c>
      <c r="E65" s="820">
        <v>45422</v>
      </c>
      <c r="F65" s="820"/>
      <c r="G65" s="820"/>
      <c r="H65" s="1173"/>
      <c r="I65" s="820">
        <f>E65+14</f>
        <v>45436</v>
      </c>
      <c r="J65" s="820">
        <f>E65+17</f>
        <v>45439</v>
      </c>
      <c r="K65" s="820">
        <f>E65+20</f>
        <v>45442</v>
      </c>
      <c r="M65" s="838">
        <f>M64+7</f>
        <v>45410</v>
      </c>
      <c r="N65" s="1848">
        <f t="shared" si="38"/>
        <v>45411</v>
      </c>
    </row>
    <row r="66" spans="1:14" s="14" customFormat="1" ht="19.5" hidden="1">
      <c r="A66" s="553" t="s">
        <v>7743</v>
      </c>
      <c r="B66" s="2164" t="s">
        <v>4208</v>
      </c>
      <c r="C66" s="1220" t="s">
        <v>1573</v>
      </c>
      <c r="D66" s="1221" t="s">
        <v>7744</v>
      </c>
      <c r="E66" s="1173">
        <v>45417</v>
      </c>
      <c r="F66" s="1209"/>
      <c r="G66" s="1209"/>
      <c r="H66" s="1173"/>
      <c r="I66" s="1173"/>
      <c r="J66" s="1173"/>
      <c r="K66" s="1173"/>
      <c r="M66" s="838">
        <v>45417</v>
      </c>
      <c r="N66" s="1848">
        <f t="shared" si="38"/>
        <v>45418</v>
      </c>
    </row>
    <row r="67" spans="1:14" s="14" customFormat="1" ht="19.5" hidden="1">
      <c r="A67" s="553" t="s">
        <v>7745</v>
      </c>
      <c r="B67" s="2164" t="s">
        <v>6534</v>
      </c>
      <c r="C67" s="1218" t="s">
        <v>7746</v>
      </c>
      <c r="D67" s="1219" t="s">
        <v>7747</v>
      </c>
      <c r="E67" s="1219">
        <v>45437</v>
      </c>
      <c r="F67" s="1219"/>
      <c r="G67" s="1219"/>
      <c r="H67" s="1219">
        <f>E67+5</f>
        <v>45442</v>
      </c>
      <c r="I67" s="1219">
        <f>E67+14</f>
        <v>45451</v>
      </c>
      <c r="J67" s="1219">
        <f>E67+17</f>
        <v>45454</v>
      </c>
      <c r="K67" s="1219">
        <f>E67+20</f>
        <v>45457</v>
      </c>
      <c r="M67" s="838">
        <f>M66+7</f>
        <v>45424</v>
      </c>
      <c r="N67" s="1848">
        <f t="shared" si="38"/>
        <v>45425</v>
      </c>
    </row>
    <row r="68" spans="1:14" s="14" customFormat="1" ht="19.5" hidden="1">
      <c r="A68" s="553" t="s">
        <v>7748</v>
      </c>
      <c r="B68" s="2164" t="s">
        <v>4213</v>
      </c>
      <c r="C68" s="1222" t="s">
        <v>7749</v>
      </c>
      <c r="D68" s="1221" t="s">
        <v>7750</v>
      </c>
      <c r="E68" s="1173">
        <v>45431</v>
      </c>
      <c r="F68" s="1173"/>
      <c r="G68" s="1173"/>
      <c r="H68" s="1173"/>
      <c r="I68" s="1173"/>
      <c r="J68" s="1173"/>
      <c r="K68" s="1173"/>
      <c r="M68" s="838">
        <f>M67+7</f>
        <v>45431</v>
      </c>
      <c r="N68" s="1848">
        <f t="shared" si="38"/>
        <v>45432</v>
      </c>
    </row>
    <row r="69" spans="1:14" s="14" customFormat="1" ht="19.5" hidden="1">
      <c r="A69" s="553" t="s">
        <v>7751</v>
      </c>
      <c r="B69" s="2164" t="s">
        <v>5959</v>
      </c>
      <c r="C69" s="1218" t="s">
        <v>7752</v>
      </c>
      <c r="D69" s="1219" t="s">
        <v>7753</v>
      </c>
      <c r="E69" s="1219">
        <v>45445</v>
      </c>
      <c r="F69" s="1219"/>
      <c r="G69" s="1219"/>
      <c r="H69" s="1219">
        <f>E69+5</f>
        <v>45450</v>
      </c>
      <c r="I69" s="1271" t="s">
        <v>1581</v>
      </c>
      <c r="J69" s="1219">
        <f>E69+17</f>
        <v>45462</v>
      </c>
      <c r="K69" s="1219">
        <f>E69+20</f>
        <v>45465</v>
      </c>
      <c r="M69" s="838">
        <f>M68+7</f>
        <v>45438</v>
      </c>
      <c r="N69" s="1848">
        <f t="shared" si="38"/>
        <v>45439</v>
      </c>
    </row>
    <row r="70" spans="1:14" s="14" customFormat="1" ht="19.5" hidden="1">
      <c r="A70" s="553" t="s">
        <v>7754</v>
      </c>
      <c r="B70" s="2164" t="s">
        <v>3619</v>
      </c>
      <c r="C70" s="1233" t="s">
        <v>1824</v>
      </c>
      <c r="D70" s="1234" t="s">
        <v>7755</v>
      </c>
      <c r="E70" s="1173">
        <v>45445</v>
      </c>
      <c r="F70" s="825"/>
      <c r="G70" s="825"/>
      <c r="H70" s="825">
        <f>E70+5</f>
        <v>45450</v>
      </c>
      <c r="I70" s="825">
        <f>E70+14</f>
        <v>45459</v>
      </c>
      <c r="J70" s="825">
        <f>E70+17</f>
        <v>45462</v>
      </c>
      <c r="K70" s="825">
        <f>E70+20</f>
        <v>45465</v>
      </c>
      <c r="M70" s="838">
        <v>45445</v>
      </c>
      <c r="N70" s="1848">
        <f t="shared" si="38"/>
        <v>45446</v>
      </c>
    </row>
    <row r="71" spans="1:14" s="14" customFormat="1" ht="19.5" hidden="1">
      <c r="A71" s="553" t="s">
        <v>7756</v>
      </c>
      <c r="B71" s="2164" t="s">
        <v>5967</v>
      </c>
      <c r="C71" s="1218" t="s">
        <v>7098</v>
      </c>
      <c r="D71" s="1219" t="s">
        <v>7757</v>
      </c>
      <c r="E71" s="1219">
        <v>45457</v>
      </c>
      <c r="F71" s="820"/>
      <c r="G71" s="820"/>
      <c r="H71" s="1173" t="s">
        <v>1581</v>
      </c>
      <c r="I71" s="1219">
        <f>E71+14</f>
        <v>45471</v>
      </c>
      <c r="J71" s="1219">
        <f>E71+17</f>
        <v>45474</v>
      </c>
      <c r="K71" s="1219">
        <f>E71+20</f>
        <v>45477</v>
      </c>
      <c r="M71" s="838">
        <f t="shared" ref="M71:M106" si="39">M70+7</f>
        <v>45452</v>
      </c>
      <c r="N71" s="1848">
        <f t="shared" si="38"/>
        <v>45453</v>
      </c>
    </row>
    <row r="72" spans="1:14" s="14" customFormat="1" ht="19.5" hidden="1">
      <c r="A72" s="553" t="s">
        <v>7758</v>
      </c>
      <c r="B72" s="2164" t="s">
        <v>3623</v>
      </c>
      <c r="C72" s="1220" t="s">
        <v>1824</v>
      </c>
      <c r="D72" s="1221" t="s">
        <v>7759</v>
      </c>
      <c r="E72" s="1173">
        <v>45457</v>
      </c>
      <c r="F72" s="825"/>
      <c r="G72" s="825"/>
      <c r="H72" s="825"/>
      <c r="I72" s="825"/>
      <c r="J72" s="825"/>
      <c r="K72" s="825"/>
      <c r="M72" s="838">
        <f t="shared" si="39"/>
        <v>45459</v>
      </c>
      <c r="N72" s="1848">
        <f t="shared" si="38"/>
        <v>45460</v>
      </c>
    </row>
    <row r="73" spans="1:14" s="14" customFormat="1" ht="19.5" hidden="1">
      <c r="A73" s="553" t="s">
        <v>7760</v>
      </c>
      <c r="B73" s="2164" t="s">
        <v>6542</v>
      </c>
      <c r="C73" s="1218" t="s">
        <v>7761</v>
      </c>
      <c r="D73" s="1219" t="s">
        <v>7762</v>
      </c>
      <c r="E73" s="1219">
        <v>45477</v>
      </c>
      <c r="F73" s="1381"/>
      <c r="G73" s="1381"/>
      <c r="H73" s="1173" t="s">
        <v>1581</v>
      </c>
      <c r="I73" s="1219">
        <f>E73+14</f>
        <v>45491</v>
      </c>
      <c r="J73" s="1219">
        <f t="shared" ref="J73:J80" si="40">E73+17</f>
        <v>45494</v>
      </c>
      <c r="K73" s="1219">
        <f t="shared" ref="K73:K80" si="41">E73+20</f>
        <v>45497</v>
      </c>
      <c r="M73" s="838">
        <f t="shared" si="39"/>
        <v>45466</v>
      </c>
      <c r="N73" s="1848">
        <f t="shared" si="38"/>
        <v>45467</v>
      </c>
    </row>
    <row r="74" spans="1:14" s="14" customFormat="1" ht="19.5" hidden="1" customHeight="1">
      <c r="A74" s="553" t="s">
        <v>7763</v>
      </c>
      <c r="B74" s="2164" t="s">
        <v>5975</v>
      </c>
      <c r="C74" s="1230" t="s">
        <v>7764</v>
      </c>
      <c r="D74" s="1214" t="s">
        <v>7765</v>
      </c>
      <c r="E74" s="1214">
        <v>45483</v>
      </c>
      <c r="F74" s="1214"/>
      <c r="G74" s="1214"/>
      <c r="H74" s="1173" t="s">
        <v>1581</v>
      </c>
      <c r="I74" s="1271" t="s">
        <v>3303</v>
      </c>
      <c r="J74" s="1214">
        <f t="shared" si="40"/>
        <v>45500</v>
      </c>
      <c r="K74" s="1214">
        <f t="shared" si="41"/>
        <v>45503</v>
      </c>
      <c r="M74" s="838">
        <f t="shared" si="39"/>
        <v>45473</v>
      </c>
      <c r="N74" s="1848">
        <f t="shared" si="38"/>
        <v>45474</v>
      </c>
    </row>
    <row r="75" spans="1:14" s="14" customFormat="1" ht="19.5" hidden="1" customHeight="1">
      <c r="A75" s="553" t="s">
        <v>7766</v>
      </c>
      <c r="B75" s="2164" t="s">
        <v>5978</v>
      </c>
      <c r="C75" s="1230" t="s">
        <v>7767</v>
      </c>
      <c r="D75" s="1214" t="s">
        <v>7768</v>
      </c>
      <c r="E75" s="1214">
        <v>45487</v>
      </c>
      <c r="F75" s="1214"/>
      <c r="G75" s="1214"/>
      <c r="H75" s="1214">
        <f>E75+5</f>
        <v>45492</v>
      </c>
      <c r="I75" s="1271" t="s">
        <v>3303</v>
      </c>
      <c r="J75" s="1214">
        <f t="shared" si="40"/>
        <v>45504</v>
      </c>
      <c r="K75" s="1214">
        <f t="shared" si="41"/>
        <v>45507</v>
      </c>
      <c r="M75" s="838">
        <f t="shared" si="39"/>
        <v>45480</v>
      </c>
      <c r="N75" s="1848">
        <f t="shared" si="38"/>
        <v>45481</v>
      </c>
    </row>
    <row r="76" spans="1:14" s="14" customFormat="1" ht="19.5" hidden="1">
      <c r="A76" s="553" t="s">
        <v>5988</v>
      </c>
      <c r="B76" s="2164" t="s">
        <v>5981</v>
      </c>
      <c r="C76" s="817" t="s">
        <v>7541</v>
      </c>
      <c r="D76" s="820" t="s">
        <v>7769</v>
      </c>
      <c r="E76" s="820">
        <v>45508</v>
      </c>
      <c r="F76" s="1214"/>
      <c r="G76" s="1214"/>
      <c r="H76" s="1173" t="s">
        <v>1581</v>
      </c>
      <c r="I76" s="1214">
        <f>E76+14</f>
        <v>45522</v>
      </c>
      <c r="J76" s="1214">
        <f t="shared" si="40"/>
        <v>45525</v>
      </c>
      <c r="K76" s="1214">
        <f t="shared" si="41"/>
        <v>45528</v>
      </c>
      <c r="M76" s="838">
        <f t="shared" si="39"/>
        <v>45487</v>
      </c>
      <c r="N76" s="1848">
        <f t="shared" si="38"/>
        <v>45488</v>
      </c>
    </row>
    <row r="77" spans="1:14" s="14" customFormat="1" ht="19.5" hidden="1">
      <c r="A77" s="553" t="s">
        <v>7770</v>
      </c>
      <c r="B77" s="2164" t="s">
        <v>5985</v>
      </c>
      <c r="C77" s="1328" t="s">
        <v>7771</v>
      </c>
      <c r="D77" s="1214" t="s">
        <v>7772</v>
      </c>
      <c r="E77" s="1214">
        <v>45500</v>
      </c>
      <c r="F77" s="1214"/>
      <c r="G77" s="1214"/>
      <c r="H77" s="1271" t="s">
        <v>3303</v>
      </c>
      <c r="I77" s="1271" t="s">
        <v>3303</v>
      </c>
      <c r="J77" s="1214">
        <f t="shared" si="40"/>
        <v>45517</v>
      </c>
      <c r="K77" s="1214">
        <f t="shared" si="41"/>
        <v>45520</v>
      </c>
      <c r="M77" s="838">
        <f t="shared" si="39"/>
        <v>45494</v>
      </c>
      <c r="N77" s="1848">
        <f t="shared" si="38"/>
        <v>45495</v>
      </c>
    </row>
    <row r="78" spans="1:14" s="14" customFormat="1" ht="17.25" hidden="1" customHeight="1">
      <c r="A78" s="553" t="s">
        <v>7773</v>
      </c>
      <c r="B78" s="2164" t="s">
        <v>5989</v>
      </c>
      <c r="C78" s="1230" t="s">
        <v>4605</v>
      </c>
      <c r="D78" s="1214" t="s">
        <v>7774</v>
      </c>
      <c r="E78" s="1214">
        <v>45507</v>
      </c>
      <c r="F78" s="1214"/>
      <c r="G78" s="1214"/>
      <c r="H78" s="1271" t="s">
        <v>3303</v>
      </c>
      <c r="I78" s="1271" t="s">
        <v>3303</v>
      </c>
      <c r="J78" s="1214">
        <f t="shared" si="40"/>
        <v>45524</v>
      </c>
      <c r="K78" s="1214">
        <f t="shared" si="41"/>
        <v>45527</v>
      </c>
      <c r="M78" s="838">
        <f t="shared" si="39"/>
        <v>45501</v>
      </c>
      <c r="N78" s="1848">
        <f t="shared" si="38"/>
        <v>45502</v>
      </c>
    </row>
    <row r="79" spans="1:14" s="14" customFormat="1" ht="17.25" hidden="1" customHeight="1">
      <c r="A79" s="553"/>
      <c r="B79" s="2164" t="s">
        <v>5992</v>
      </c>
      <c r="C79" s="1218" t="s">
        <v>7775</v>
      </c>
      <c r="D79" s="1219" t="s">
        <v>7776</v>
      </c>
      <c r="E79" s="1219">
        <v>45522</v>
      </c>
      <c r="F79" s="1219"/>
      <c r="G79" s="1219"/>
      <c r="H79" s="1271" t="s">
        <v>3303</v>
      </c>
      <c r="I79" s="1271" t="s">
        <v>3303</v>
      </c>
      <c r="J79" s="1219">
        <f t="shared" si="40"/>
        <v>45539</v>
      </c>
      <c r="K79" s="1219">
        <f t="shared" si="41"/>
        <v>45542</v>
      </c>
      <c r="M79" s="838">
        <f t="shared" si="39"/>
        <v>45508</v>
      </c>
      <c r="N79" s="1848">
        <f t="shared" si="38"/>
        <v>45509</v>
      </c>
    </row>
    <row r="80" spans="1:14" s="14" customFormat="1" ht="19.5" hidden="1">
      <c r="A80" s="553" t="s">
        <v>7777</v>
      </c>
      <c r="B80" s="2164" t="s">
        <v>5996</v>
      </c>
      <c r="C80" s="1218" t="s">
        <v>7778</v>
      </c>
      <c r="D80" s="1219" t="s">
        <v>7779</v>
      </c>
      <c r="E80" s="1219">
        <v>45529</v>
      </c>
      <c r="F80" s="1219"/>
      <c r="G80" s="1219"/>
      <c r="H80" s="1219">
        <f>E80+5</f>
        <v>45534</v>
      </c>
      <c r="I80" s="1271" t="s">
        <v>3303</v>
      </c>
      <c r="J80" s="1219">
        <f t="shared" si="40"/>
        <v>45546</v>
      </c>
      <c r="K80" s="1219">
        <f t="shared" si="41"/>
        <v>45549</v>
      </c>
      <c r="M80" s="838">
        <f t="shared" si="39"/>
        <v>45515</v>
      </c>
      <c r="N80" s="1848">
        <f t="shared" si="38"/>
        <v>45516</v>
      </c>
    </row>
    <row r="81" spans="1:14" s="14" customFormat="1" ht="19.5" hidden="1">
      <c r="A81" s="553"/>
      <c r="B81" s="2164" t="s">
        <v>6000</v>
      </c>
      <c r="C81" s="1218" t="s">
        <v>7780</v>
      </c>
      <c r="D81" s="1219" t="s">
        <v>7781</v>
      </c>
      <c r="E81" s="1271" t="s">
        <v>7782</v>
      </c>
      <c r="F81" s="1219"/>
      <c r="G81" s="1219"/>
      <c r="H81" s="825">
        <v>45538</v>
      </c>
      <c r="I81" s="825">
        <f>H81+9</f>
        <v>45547</v>
      </c>
      <c r="J81" s="825">
        <f>H81+12</f>
        <v>45550</v>
      </c>
      <c r="K81" s="825">
        <f>E82+15</f>
        <v>45552</v>
      </c>
      <c r="M81" s="838">
        <f t="shared" si="39"/>
        <v>45522</v>
      </c>
      <c r="N81" s="1848">
        <f t="shared" si="38"/>
        <v>45523</v>
      </c>
    </row>
    <row r="82" spans="1:14" s="14" customFormat="1" ht="19.5" hidden="1">
      <c r="A82" s="553" t="s">
        <v>7783</v>
      </c>
      <c r="B82" s="2164" t="s">
        <v>6003</v>
      </c>
      <c r="C82" s="1222" t="s">
        <v>7784</v>
      </c>
      <c r="D82" s="1219" t="s">
        <v>7785</v>
      </c>
      <c r="E82" s="1219">
        <v>45537</v>
      </c>
      <c r="F82" s="1219"/>
      <c r="G82" s="1219"/>
      <c r="H82" s="1219">
        <f>E82+5</f>
        <v>45542</v>
      </c>
      <c r="I82" s="1219">
        <f>E82+14</f>
        <v>45551</v>
      </c>
      <c r="J82" s="1219">
        <f>E82+17</f>
        <v>45554</v>
      </c>
      <c r="K82" s="1219">
        <f>E82+20</f>
        <v>45557</v>
      </c>
      <c r="M82" s="838">
        <f t="shared" si="39"/>
        <v>45529</v>
      </c>
      <c r="N82" s="1848">
        <f t="shared" si="38"/>
        <v>45530</v>
      </c>
    </row>
    <row r="83" spans="1:14" s="14" customFormat="1" ht="19.5" hidden="1">
      <c r="A83" s="553" t="s">
        <v>7786</v>
      </c>
      <c r="B83" s="2164" t="s">
        <v>6007</v>
      </c>
      <c r="C83" s="822" t="s">
        <v>7787</v>
      </c>
      <c r="D83" s="820" t="s">
        <v>7788</v>
      </c>
      <c r="E83" s="1214">
        <v>45550</v>
      </c>
      <c r="F83" s="1214"/>
      <c r="G83" s="1214"/>
      <c r="H83" s="1214">
        <f>E83+5</f>
        <v>45555</v>
      </c>
      <c r="I83" s="1214">
        <f>E83+14</f>
        <v>45564</v>
      </c>
      <c r="J83" s="1214">
        <f>E83+17</f>
        <v>45567</v>
      </c>
      <c r="K83" s="1214">
        <f>E83+20</f>
        <v>45570</v>
      </c>
      <c r="M83" s="838">
        <f t="shared" si="39"/>
        <v>45536</v>
      </c>
      <c r="N83" s="1848">
        <f t="shared" si="38"/>
        <v>45537</v>
      </c>
    </row>
    <row r="84" spans="1:14" s="14" customFormat="1" ht="19.5" hidden="1">
      <c r="A84" s="553" t="s">
        <v>7789</v>
      </c>
      <c r="B84" s="2164" t="s">
        <v>6011</v>
      </c>
      <c r="C84" s="1230" t="s">
        <v>7790</v>
      </c>
      <c r="D84" s="1214" t="s">
        <v>7791</v>
      </c>
      <c r="E84" s="1214">
        <v>45546</v>
      </c>
      <c r="F84" s="1214"/>
      <c r="G84" s="1214"/>
      <c r="H84" s="1271" t="s">
        <v>3303</v>
      </c>
      <c r="I84" s="1214">
        <f>E84+14</f>
        <v>45560</v>
      </c>
      <c r="J84" s="1214">
        <f>E84+17</f>
        <v>45563</v>
      </c>
      <c r="K84" s="1214">
        <f>E84+20</f>
        <v>45566</v>
      </c>
      <c r="M84" s="838">
        <f t="shared" si="39"/>
        <v>45543</v>
      </c>
      <c r="N84" s="1848">
        <f t="shared" si="38"/>
        <v>45544</v>
      </c>
    </row>
    <row r="85" spans="1:14" s="14" customFormat="1" ht="19.5" hidden="1">
      <c r="A85" s="553" t="s">
        <v>7792</v>
      </c>
      <c r="B85" s="2164" t="s">
        <v>6014</v>
      </c>
      <c r="C85" s="1230" t="s">
        <v>7793</v>
      </c>
      <c r="D85" s="1214" t="s">
        <v>7794</v>
      </c>
      <c r="E85" s="1214">
        <v>45554</v>
      </c>
      <c r="F85" s="1214"/>
      <c r="G85" s="1214"/>
      <c r="H85" s="1214">
        <f>E85+5</f>
        <v>45559</v>
      </c>
      <c r="I85" s="1214">
        <f>E85+14</f>
        <v>45568</v>
      </c>
      <c r="J85" s="1214">
        <f>E85+17</f>
        <v>45571</v>
      </c>
      <c r="K85" s="1214">
        <f>E85+20</f>
        <v>45574</v>
      </c>
      <c r="M85" s="838">
        <f t="shared" si="39"/>
        <v>45550</v>
      </c>
      <c r="N85" s="1848">
        <f t="shared" si="38"/>
        <v>45551</v>
      </c>
    </row>
    <row r="86" spans="1:14" s="14" customFormat="1" ht="19.5" hidden="1">
      <c r="A86" s="553" t="s">
        <v>7795</v>
      </c>
      <c r="B86" s="2164" t="s">
        <v>7796</v>
      </c>
      <c r="C86" s="1230" t="s">
        <v>7797</v>
      </c>
      <c r="D86" s="1214" t="s">
        <v>7798</v>
      </c>
      <c r="E86" s="1214">
        <v>45565</v>
      </c>
      <c r="F86" s="1214"/>
      <c r="G86" s="1214"/>
      <c r="H86" s="1271" t="s">
        <v>3303</v>
      </c>
      <c r="I86" s="1271" t="s">
        <v>3303</v>
      </c>
      <c r="J86" s="1271" t="s">
        <v>3303</v>
      </c>
      <c r="K86" s="1214">
        <f>E86+20</f>
        <v>45585</v>
      </c>
      <c r="M86" s="838">
        <f t="shared" si="39"/>
        <v>45557</v>
      </c>
      <c r="N86" s="1848">
        <f t="shared" si="38"/>
        <v>45558</v>
      </c>
    </row>
    <row r="87" spans="1:14" s="14" customFormat="1" ht="19.5" hidden="1">
      <c r="A87" s="553" t="s">
        <v>7799</v>
      </c>
      <c r="B87" s="2164" t="s">
        <v>6021</v>
      </c>
      <c r="C87" s="1939" t="s">
        <v>5496</v>
      </c>
      <c r="D87" s="1940" t="s">
        <v>7800</v>
      </c>
      <c r="E87" s="1271" t="s">
        <v>7782</v>
      </c>
      <c r="F87" s="825"/>
      <c r="G87" s="825"/>
      <c r="H87" s="1271"/>
      <c r="I87" s="825"/>
      <c r="J87" s="825"/>
      <c r="K87" s="825"/>
      <c r="M87" s="838">
        <f t="shared" si="39"/>
        <v>45564</v>
      </c>
      <c r="N87" s="1848">
        <f t="shared" si="38"/>
        <v>45565</v>
      </c>
    </row>
    <row r="88" spans="1:14" s="14" customFormat="1" ht="19.5" hidden="1">
      <c r="A88" s="553" t="s">
        <v>7801</v>
      </c>
      <c r="B88" s="2164" t="s">
        <v>6024</v>
      </c>
      <c r="C88" s="1218" t="s">
        <v>7802</v>
      </c>
      <c r="D88" s="1219" t="s">
        <v>7803</v>
      </c>
      <c r="E88" s="1219">
        <v>45584</v>
      </c>
      <c r="F88" s="1219"/>
      <c r="G88" s="1219"/>
      <c r="H88" s="1271" t="s">
        <v>3303</v>
      </c>
      <c r="I88" s="1219">
        <f>E88+14</f>
        <v>45598</v>
      </c>
      <c r="J88" s="1219">
        <f t="shared" ref="J88:J95" si="42">E88+17</f>
        <v>45601</v>
      </c>
      <c r="K88" s="1219">
        <f t="shared" ref="K88:K95" si="43">E88+20</f>
        <v>45604</v>
      </c>
      <c r="M88" s="838">
        <f t="shared" si="39"/>
        <v>45571</v>
      </c>
      <c r="N88" s="1848">
        <f t="shared" si="38"/>
        <v>45572</v>
      </c>
    </row>
    <row r="89" spans="1:14" s="14" customFormat="1" ht="19.5" hidden="1">
      <c r="A89" s="553" t="s">
        <v>7804</v>
      </c>
      <c r="B89" s="2164" t="s">
        <v>6026</v>
      </c>
      <c r="C89" s="1218" t="s">
        <v>6371</v>
      </c>
      <c r="D89" s="1219" t="s">
        <v>7805</v>
      </c>
      <c r="E89" s="1219">
        <v>45586</v>
      </c>
      <c r="F89" s="1219"/>
      <c r="G89" s="1219"/>
      <c r="H89" s="1219">
        <f>E89+5</f>
        <v>45591</v>
      </c>
      <c r="I89" s="1271" t="s">
        <v>3303</v>
      </c>
      <c r="J89" s="1219">
        <f t="shared" si="42"/>
        <v>45603</v>
      </c>
      <c r="K89" s="1219">
        <f t="shared" si="43"/>
        <v>45606</v>
      </c>
      <c r="M89" s="838">
        <f t="shared" si="39"/>
        <v>45578</v>
      </c>
      <c r="N89" s="1848">
        <f t="shared" si="38"/>
        <v>45579</v>
      </c>
    </row>
    <row r="90" spans="1:14" s="14" customFormat="1" ht="19.5" hidden="1">
      <c r="A90" s="553"/>
      <c r="B90" s="2164" t="s">
        <v>6029</v>
      </c>
      <c r="C90" s="1913" t="s">
        <v>4922</v>
      </c>
      <c r="D90" s="1219" t="s">
        <v>7806</v>
      </c>
      <c r="E90" s="1219">
        <v>45588</v>
      </c>
      <c r="F90" s="1219"/>
      <c r="G90" s="1219"/>
      <c r="H90" s="1271" t="s">
        <v>3303</v>
      </c>
      <c r="I90" s="1219">
        <f t="shared" ref="I90:I95" si="44">E90+14</f>
        <v>45602</v>
      </c>
      <c r="J90" s="1219">
        <f t="shared" si="42"/>
        <v>45605</v>
      </c>
      <c r="K90" s="1219">
        <f t="shared" si="43"/>
        <v>45608</v>
      </c>
      <c r="M90" s="838">
        <f t="shared" si="39"/>
        <v>45585</v>
      </c>
      <c r="N90" s="1848">
        <f t="shared" si="38"/>
        <v>45586</v>
      </c>
    </row>
    <row r="91" spans="1:14" s="14" customFormat="1" ht="19.5" hidden="1">
      <c r="A91" s="553" t="s">
        <v>7807</v>
      </c>
      <c r="B91" s="2164" t="s">
        <v>6032</v>
      </c>
      <c r="C91" s="1220" t="s">
        <v>1824</v>
      </c>
      <c r="D91" s="1221" t="s">
        <v>7808</v>
      </c>
      <c r="E91" s="825">
        <v>45592</v>
      </c>
      <c r="F91" s="825"/>
      <c r="G91" s="825"/>
      <c r="H91" s="825">
        <f>E91+5</f>
        <v>45597</v>
      </c>
      <c r="I91" s="825">
        <f t="shared" si="44"/>
        <v>45606</v>
      </c>
      <c r="J91" s="825">
        <f t="shared" si="42"/>
        <v>45609</v>
      </c>
      <c r="K91" s="825">
        <f t="shared" si="43"/>
        <v>45612</v>
      </c>
      <c r="M91" s="838">
        <f t="shared" si="39"/>
        <v>45592</v>
      </c>
      <c r="N91" s="1848">
        <f t="shared" si="38"/>
        <v>45593</v>
      </c>
    </row>
    <row r="92" spans="1:14" s="14" customFormat="1" ht="19.5" hidden="1">
      <c r="A92" s="553" t="s">
        <v>7809</v>
      </c>
      <c r="B92" s="2164" t="s">
        <v>6035</v>
      </c>
      <c r="C92" s="822" t="s">
        <v>7810</v>
      </c>
      <c r="D92" s="820" t="s">
        <v>7811</v>
      </c>
      <c r="E92" s="820">
        <v>45607</v>
      </c>
      <c r="F92" s="820"/>
      <c r="G92" s="820"/>
      <c r="H92" s="1271" t="s">
        <v>3303</v>
      </c>
      <c r="I92" s="820">
        <f t="shared" si="44"/>
        <v>45621</v>
      </c>
      <c r="J92" s="820">
        <f t="shared" si="42"/>
        <v>45624</v>
      </c>
      <c r="K92" s="820">
        <f t="shared" si="43"/>
        <v>45627</v>
      </c>
      <c r="M92" s="838">
        <f t="shared" si="39"/>
        <v>45599</v>
      </c>
      <c r="N92" s="1848">
        <f t="shared" si="38"/>
        <v>45600</v>
      </c>
    </row>
    <row r="93" spans="1:14" s="14" customFormat="1" ht="19.5" hidden="1">
      <c r="A93" s="553" t="s">
        <v>7812</v>
      </c>
      <c r="B93" s="2164" t="s">
        <v>6037</v>
      </c>
      <c r="C93" s="822" t="s">
        <v>7813</v>
      </c>
      <c r="D93" s="820" t="s">
        <v>7814</v>
      </c>
      <c r="E93" s="820">
        <v>45614</v>
      </c>
      <c r="F93" s="820"/>
      <c r="G93" s="820"/>
      <c r="H93" s="1271" t="s">
        <v>3303</v>
      </c>
      <c r="I93" s="820">
        <f t="shared" si="44"/>
        <v>45628</v>
      </c>
      <c r="J93" s="820">
        <f t="shared" si="42"/>
        <v>45631</v>
      </c>
      <c r="K93" s="820">
        <f t="shared" si="43"/>
        <v>45634</v>
      </c>
      <c r="M93" s="838">
        <f t="shared" si="39"/>
        <v>45606</v>
      </c>
      <c r="N93" s="1848">
        <f t="shared" si="38"/>
        <v>45607</v>
      </c>
    </row>
    <row r="94" spans="1:14" s="14" customFormat="1" ht="19.5" hidden="1">
      <c r="A94" s="553" t="s">
        <v>7815</v>
      </c>
      <c r="B94" s="2164" t="s">
        <v>6040</v>
      </c>
      <c r="C94" s="822" t="s">
        <v>7559</v>
      </c>
      <c r="D94" s="820" t="s">
        <v>7816</v>
      </c>
      <c r="E94" s="820">
        <v>45620</v>
      </c>
      <c r="F94" s="820"/>
      <c r="G94" s="820"/>
      <c r="H94" s="1271" t="s">
        <v>3303</v>
      </c>
      <c r="I94" s="820">
        <f t="shared" si="44"/>
        <v>45634</v>
      </c>
      <c r="J94" s="820">
        <f t="shared" si="42"/>
        <v>45637</v>
      </c>
      <c r="K94" s="820">
        <f t="shared" si="43"/>
        <v>45640</v>
      </c>
      <c r="M94" s="838">
        <f t="shared" si="39"/>
        <v>45613</v>
      </c>
      <c r="N94" s="1848">
        <f t="shared" si="38"/>
        <v>45614</v>
      </c>
    </row>
    <row r="95" spans="1:14" s="14" customFormat="1" ht="19.5" hidden="1">
      <c r="A95" s="553" t="s">
        <v>7817</v>
      </c>
      <c r="B95" s="2164" t="s">
        <v>6043</v>
      </c>
      <c r="C95" s="822" t="s">
        <v>6008</v>
      </c>
      <c r="D95" s="820" t="s">
        <v>7818</v>
      </c>
      <c r="E95" s="820">
        <v>45631</v>
      </c>
      <c r="F95" s="820"/>
      <c r="G95" s="820"/>
      <c r="H95" s="820">
        <f>E95+5</f>
        <v>45636</v>
      </c>
      <c r="I95" s="820">
        <f t="shared" si="44"/>
        <v>45645</v>
      </c>
      <c r="J95" s="820">
        <f t="shared" si="42"/>
        <v>45648</v>
      </c>
      <c r="K95" s="820">
        <f t="shared" si="43"/>
        <v>45651</v>
      </c>
      <c r="M95" s="838">
        <f t="shared" si="39"/>
        <v>45620</v>
      </c>
      <c r="N95" s="1848">
        <f t="shared" si="38"/>
        <v>45621</v>
      </c>
    </row>
    <row r="96" spans="1:14" customFormat="1" ht="16.5" hidden="1" customHeight="1">
      <c r="A96" s="300" t="s">
        <v>7819</v>
      </c>
      <c r="B96" s="99" t="s">
        <v>4239</v>
      </c>
      <c r="C96" s="2038" t="s">
        <v>1573</v>
      </c>
      <c r="D96" s="1908" t="s">
        <v>7820</v>
      </c>
      <c r="E96" s="2037">
        <v>45627</v>
      </c>
      <c r="F96" s="2037"/>
      <c r="G96" s="2037"/>
      <c r="H96" s="2037"/>
      <c r="I96" s="2037"/>
      <c r="J96" s="2037"/>
      <c r="K96" s="2037"/>
      <c r="L96" s="60"/>
      <c r="M96" s="151">
        <f t="shared" si="39"/>
        <v>45627</v>
      </c>
      <c r="N96" s="151">
        <f t="shared" si="38"/>
        <v>45628</v>
      </c>
    </row>
    <row r="97" spans="1:14" s="14" customFormat="1" ht="19.5" hidden="1">
      <c r="A97" s="553" t="s">
        <v>7821</v>
      </c>
      <c r="B97" s="2164" t="s">
        <v>6049</v>
      </c>
      <c r="C97" s="1222" t="s">
        <v>7822</v>
      </c>
      <c r="D97" s="1219" t="s">
        <v>7823</v>
      </c>
      <c r="E97" s="1219">
        <v>45643</v>
      </c>
      <c r="F97" s="1219"/>
      <c r="G97" s="1219"/>
      <c r="H97" s="825">
        <f t="shared" ref="H97:H102" si="45">E97+5</f>
        <v>45648</v>
      </c>
      <c r="I97" s="1219">
        <f t="shared" ref="I97:I103" si="46">E97+14</f>
        <v>45657</v>
      </c>
      <c r="J97" s="1219">
        <f t="shared" ref="J97:J106" si="47">E97+17</f>
        <v>45660</v>
      </c>
      <c r="K97" s="1219">
        <f t="shared" ref="K97:K105" si="48">E97+20</f>
        <v>45663</v>
      </c>
      <c r="M97" s="838">
        <f t="shared" si="39"/>
        <v>45634</v>
      </c>
      <c r="N97" s="1848">
        <f t="shared" si="38"/>
        <v>45635</v>
      </c>
    </row>
    <row r="98" spans="1:14" s="14" customFormat="1" ht="19.5" hidden="1">
      <c r="A98" s="553" t="s">
        <v>7824</v>
      </c>
      <c r="B98" s="2164" t="s">
        <v>6051</v>
      </c>
      <c r="C98" s="1218" t="s">
        <v>7825</v>
      </c>
      <c r="D98" s="1219" t="s">
        <v>7826</v>
      </c>
      <c r="E98" s="1219">
        <v>45647</v>
      </c>
      <c r="F98" s="1219"/>
      <c r="G98" s="1219"/>
      <c r="H98" s="825">
        <f t="shared" si="45"/>
        <v>45652</v>
      </c>
      <c r="I98" s="1219">
        <f t="shared" si="46"/>
        <v>45661</v>
      </c>
      <c r="J98" s="1219">
        <f t="shared" si="47"/>
        <v>45664</v>
      </c>
      <c r="K98" s="1219">
        <f t="shared" si="48"/>
        <v>45667</v>
      </c>
      <c r="M98" s="838">
        <f t="shared" si="39"/>
        <v>45641</v>
      </c>
      <c r="N98" s="1848">
        <f t="shared" si="38"/>
        <v>45642</v>
      </c>
    </row>
    <row r="99" spans="1:14" s="14" customFormat="1" ht="19.5" hidden="1">
      <c r="A99" s="553" t="s">
        <v>7827</v>
      </c>
      <c r="B99" s="2164" t="s">
        <v>6053</v>
      </c>
      <c r="C99" s="2014" t="s">
        <v>7828</v>
      </c>
      <c r="D99" s="1219" t="s">
        <v>7829</v>
      </c>
      <c r="E99" s="1219">
        <v>45655</v>
      </c>
      <c r="F99" s="1219"/>
      <c r="G99" s="1219"/>
      <c r="H99" s="1219">
        <f t="shared" si="45"/>
        <v>45660</v>
      </c>
      <c r="I99" s="1219">
        <f t="shared" si="46"/>
        <v>45669</v>
      </c>
      <c r="J99" s="1219">
        <f t="shared" si="47"/>
        <v>45672</v>
      </c>
      <c r="K99" s="1219">
        <f t="shared" si="48"/>
        <v>45675</v>
      </c>
      <c r="M99" s="838">
        <f t="shared" si="39"/>
        <v>45648</v>
      </c>
      <c r="N99" s="1848">
        <f t="shared" si="38"/>
        <v>45649</v>
      </c>
    </row>
    <row r="100" spans="1:14" s="14" customFormat="1" ht="19.5" hidden="1">
      <c r="A100" s="553" t="s">
        <v>7830</v>
      </c>
      <c r="B100" s="2164" t="s">
        <v>7422</v>
      </c>
      <c r="C100" s="2028" t="s">
        <v>7831</v>
      </c>
      <c r="D100" s="1219" t="s">
        <v>7832</v>
      </c>
      <c r="E100" s="1219">
        <v>45295</v>
      </c>
      <c r="F100" s="1219"/>
      <c r="G100" s="1219"/>
      <c r="H100" s="1219">
        <f t="shared" si="45"/>
        <v>45300</v>
      </c>
      <c r="I100" s="1219">
        <f t="shared" si="46"/>
        <v>45309</v>
      </c>
      <c r="J100" s="1219">
        <f t="shared" si="47"/>
        <v>45312</v>
      </c>
      <c r="K100" s="1219">
        <f t="shared" si="48"/>
        <v>45315</v>
      </c>
      <c r="M100" s="838">
        <f t="shared" si="39"/>
        <v>45655</v>
      </c>
      <c r="N100" s="1848">
        <f t="shared" si="38"/>
        <v>45656</v>
      </c>
    </row>
    <row r="101" spans="1:14" s="14" customFormat="1" ht="19.5" hidden="1">
      <c r="A101" s="553" t="s">
        <v>7833</v>
      </c>
      <c r="B101" s="2164" t="s">
        <v>7424</v>
      </c>
      <c r="C101" s="822" t="s">
        <v>5788</v>
      </c>
      <c r="D101" s="820" t="s">
        <v>7834</v>
      </c>
      <c r="E101" s="820">
        <v>45307</v>
      </c>
      <c r="F101" s="820"/>
      <c r="G101" s="820"/>
      <c r="H101" s="820">
        <f t="shared" si="45"/>
        <v>45312</v>
      </c>
      <c r="I101" s="820">
        <f t="shared" si="46"/>
        <v>45321</v>
      </c>
      <c r="J101" s="820">
        <f t="shared" si="47"/>
        <v>45324</v>
      </c>
      <c r="K101" s="820">
        <f t="shared" si="48"/>
        <v>45327</v>
      </c>
      <c r="M101" s="838">
        <f t="shared" si="39"/>
        <v>45662</v>
      </c>
      <c r="N101" s="1848">
        <f t="shared" si="38"/>
        <v>45663</v>
      </c>
    </row>
    <row r="102" spans="1:14" s="14" customFormat="1" ht="19.5" hidden="1">
      <c r="A102" s="553" t="s">
        <v>7835</v>
      </c>
      <c r="B102" s="2164" t="s">
        <v>7426</v>
      </c>
      <c r="C102" s="822" t="s">
        <v>7836</v>
      </c>
      <c r="D102" s="820" t="s">
        <v>7837</v>
      </c>
      <c r="E102" s="820">
        <v>45305</v>
      </c>
      <c r="F102" s="820"/>
      <c r="G102" s="820"/>
      <c r="H102" s="820">
        <f t="shared" si="45"/>
        <v>45310</v>
      </c>
      <c r="I102" s="820">
        <f t="shared" si="46"/>
        <v>45319</v>
      </c>
      <c r="J102" s="820">
        <f t="shared" si="47"/>
        <v>45322</v>
      </c>
      <c r="K102" s="820">
        <f t="shared" si="48"/>
        <v>45325</v>
      </c>
      <c r="M102" s="838">
        <f t="shared" si="39"/>
        <v>45669</v>
      </c>
      <c r="N102" s="1848">
        <f t="shared" si="38"/>
        <v>45670</v>
      </c>
    </row>
    <row r="103" spans="1:14" s="14" customFormat="1" ht="19.5" hidden="1">
      <c r="A103" s="553"/>
      <c r="B103" s="2164" t="s">
        <v>7428</v>
      </c>
      <c r="C103" s="822" t="s">
        <v>5633</v>
      </c>
      <c r="D103" s="820" t="s">
        <v>7838</v>
      </c>
      <c r="E103" s="820">
        <v>45318</v>
      </c>
      <c r="F103" s="820"/>
      <c r="G103" s="820"/>
      <c r="H103" s="1173" t="s">
        <v>1581</v>
      </c>
      <c r="I103" s="820">
        <f t="shared" si="46"/>
        <v>45332</v>
      </c>
      <c r="J103" s="820">
        <f t="shared" si="47"/>
        <v>45335</v>
      </c>
      <c r="K103" s="820">
        <f t="shared" si="48"/>
        <v>45338</v>
      </c>
      <c r="M103" s="838">
        <f t="shared" si="39"/>
        <v>45676</v>
      </c>
      <c r="N103" s="1848">
        <f t="shared" si="38"/>
        <v>45677</v>
      </c>
    </row>
    <row r="104" spans="1:14" s="14" customFormat="1" ht="19.5" hidden="1">
      <c r="A104" s="553" t="s">
        <v>7839</v>
      </c>
      <c r="B104" s="2164" t="s">
        <v>7840</v>
      </c>
      <c r="C104" s="822" t="s">
        <v>7657</v>
      </c>
      <c r="D104" s="820" t="s">
        <v>7841</v>
      </c>
      <c r="E104" s="820">
        <v>45318</v>
      </c>
      <c r="F104" s="820"/>
      <c r="G104" s="820"/>
      <c r="H104" s="820">
        <f>E104+5</f>
        <v>45323</v>
      </c>
      <c r="I104" s="1173" t="s">
        <v>1581</v>
      </c>
      <c r="J104" s="820">
        <f t="shared" si="47"/>
        <v>45335</v>
      </c>
      <c r="K104" s="820">
        <f t="shared" si="48"/>
        <v>45338</v>
      </c>
      <c r="M104" s="838">
        <f t="shared" si="39"/>
        <v>45683</v>
      </c>
      <c r="N104" s="1848">
        <f t="shared" si="38"/>
        <v>45684</v>
      </c>
    </row>
    <row r="105" spans="1:14" s="14" customFormat="1" ht="19.5" hidden="1">
      <c r="A105" s="553" t="s">
        <v>7842</v>
      </c>
      <c r="B105" s="2164" t="s">
        <v>7436</v>
      </c>
      <c r="C105" s="1218" t="s">
        <v>7843</v>
      </c>
      <c r="D105" s="1219" t="s">
        <v>7844</v>
      </c>
      <c r="E105" s="1219">
        <v>45695</v>
      </c>
      <c r="F105" s="1219"/>
      <c r="G105" s="1219"/>
      <c r="H105" s="1219">
        <f>E105+5</f>
        <v>45700</v>
      </c>
      <c r="I105" s="1219">
        <f>E105+14</f>
        <v>45709</v>
      </c>
      <c r="J105" s="1219">
        <f t="shared" si="47"/>
        <v>45712</v>
      </c>
      <c r="K105" s="1219">
        <f t="shared" si="48"/>
        <v>45715</v>
      </c>
      <c r="M105" s="838">
        <f t="shared" si="39"/>
        <v>45690</v>
      </c>
      <c r="N105" s="1848">
        <f t="shared" si="38"/>
        <v>45691</v>
      </c>
    </row>
    <row r="106" spans="1:14" s="14" customFormat="1" ht="19.5" hidden="1">
      <c r="A106" s="553" t="s">
        <v>7845</v>
      </c>
      <c r="B106" s="2164" t="s">
        <v>7439</v>
      </c>
      <c r="C106" s="1218" t="s">
        <v>7846</v>
      </c>
      <c r="D106" s="1219" t="s">
        <v>7847</v>
      </c>
      <c r="E106" s="1219">
        <v>45712</v>
      </c>
      <c r="F106" s="1219"/>
      <c r="G106" s="1219"/>
      <c r="H106" s="1219">
        <f>E106+5</f>
        <v>45717</v>
      </c>
      <c r="I106" s="1219">
        <f>E106+14</f>
        <v>45726</v>
      </c>
      <c r="J106" s="1219">
        <f t="shared" si="47"/>
        <v>45729</v>
      </c>
      <c r="K106" s="1173" t="s">
        <v>1581</v>
      </c>
      <c r="M106" s="838">
        <f t="shared" si="39"/>
        <v>45697</v>
      </c>
      <c r="N106" s="1848">
        <f t="shared" si="38"/>
        <v>45698</v>
      </c>
    </row>
    <row r="107" spans="1:14" s="14" customFormat="1" ht="19.5" hidden="1">
      <c r="A107" s="553"/>
      <c r="B107" s="2164" t="s">
        <v>7848</v>
      </c>
      <c r="C107" s="2196" t="s">
        <v>1529</v>
      </c>
      <c r="D107" s="2197" t="s">
        <v>7849</v>
      </c>
      <c r="E107" s="2197">
        <v>45709</v>
      </c>
      <c r="F107" s="1219"/>
      <c r="G107" s="1219"/>
      <c r="H107" s="1173" t="s">
        <v>1581</v>
      </c>
      <c r="I107" s="1173" t="s">
        <v>1581</v>
      </c>
      <c r="J107" s="1173" t="s">
        <v>1581</v>
      </c>
      <c r="K107" s="2198">
        <f>E107+20</f>
        <v>45729</v>
      </c>
      <c r="M107" s="838"/>
      <c r="N107" s="1848"/>
    </row>
    <row r="108" spans="1:14" s="14" customFormat="1" ht="19.5" hidden="1">
      <c r="A108" s="553"/>
      <c r="B108" s="2164" t="s">
        <v>7441</v>
      </c>
      <c r="C108" s="1220" t="s">
        <v>1573</v>
      </c>
      <c r="D108" s="1221" t="s">
        <v>7850</v>
      </c>
      <c r="E108" s="825">
        <v>45338</v>
      </c>
      <c r="F108" s="825"/>
      <c r="G108" s="825"/>
      <c r="H108" s="825">
        <f>E108+5</f>
        <v>45343</v>
      </c>
      <c r="I108" s="825">
        <f>E108+14</f>
        <v>45352</v>
      </c>
      <c r="J108" s="825">
        <f>E108+17</f>
        <v>45355</v>
      </c>
      <c r="K108" s="825">
        <f>E108+20</f>
        <v>45358</v>
      </c>
      <c r="M108" s="838">
        <f>M106+7</f>
        <v>45704</v>
      </c>
      <c r="N108" s="1848">
        <f>M108+1</f>
        <v>45705</v>
      </c>
    </row>
    <row r="109" spans="1:14" s="14" customFormat="1" ht="19.5" hidden="1">
      <c r="A109" s="553" t="s">
        <v>7851</v>
      </c>
      <c r="B109" s="2164" t="s">
        <v>7444</v>
      </c>
      <c r="C109" s="2269" t="s">
        <v>5535</v>
      </c>
      <c r="D109" s="2270" t="s">
        <v>7852</v>
      </c>
      <c r="E109" s="2270">
        <v>45350</v>
      </c>
      <c r="F109" s="2270"/>
      <c r="G109" s="2270"/>
      <c r="H109" s="2270">
        <f>E109+5</f>
        <v>45355</v>
      </c>
      <c r="I109" s="2270">
        <f>E109+14</f>
        <v>45364</v>
      </c>
      <c r="J109" s="2270">
        <f>E109+17</f>
        <v>45367</v>
      </c>
      <c r="K109" s="2270">
        <f>E109+20</f>
        <v>45370</v>
      </c>
      <c r="M109" s="838">
        <f>M108+7</f>
        <v>45711</v>
      </c>
      <c r="N109" s="1848">
        <f>M109+1</f>
        <v>45712</v>
      </c>
    </row>
    <row r="110" spans="1:14" s="14" customFormat="1" ht="19.5" hidden="1">
      <c r="A110" s="553" t="s">
        <v>7853</v>
      </c>
      <c r="B110" s="2164" t="s">
        <v>7854</v>
      </c>
      <c r="C110" s="822" t="s">
        <v>6019</v>
      </c>
      <c r="D110" s="820" t="s">
        <v>7855</v>
      </c>
      <c r="E110" s="820">
        <v>45355</v>
      </c>
      <c r="F110" s="820"/>
      <c r="G110" s="820"/>
      <c r="H110" s="820">
        <f t="shared" ref="H110:H112" si="49">E110+5</f>
        <v>45360</v>
      </c>
      <c r="I110" s="820">
        <f t="shared" ref="I110:I112" si="50">E110+14</f>
        <v>45369</v>
      </c>
      <c r="J110" s="820">
        <f t="shared" ref="J110:J112" si="51">E110+17</f>
        <v>45372</v>
      </c>
      <c r="K110" s="820">
        <f t="shared" ref="K110:K112" si="52">E110+20</f>
        <v>45375</v>
      </c>
      <c r="M110" s="838">
        <f t="shared" ref="M110:M113" si="53">M109+7</f>
        <v>45718</v>
      </c>
      <c r="N110" s="1848">
        <f t="shared" ref="N110:N112" si="54">M110+1</f>
        <v>45719</v>
      </c>
    </row>
    <row r="111" spans="1:14" s="14" customFormat="1" ht="19.5" hidden="1">
      <c r="A111" s="553"/>
      <c r="B111" s="2164" t="s">
        <v>7856</v>
      </c>
      <c r="C111" s="822" t="s">
        <v>7857</v>
      </c>
      <c r="D111" s="820" t="s">
        <v>7858</v>
      </c>
      <c r="E111" s="820">
        <v>45368</v>
      </c>
      <c r="F111" s="820"/>
      <c r="G111" s="820"/>
      <c r="H111" s="820">
        <f t="shared" si="49"/>
        <v>45373</v>
      </c>
      <c r="I111" s="820">
        <f t="shared" si="50"/>
        <v>45382</v>
      </c>
      <c r="J111" s="820">
        <f t="shared" si="51"/>
        <v>45385</v>
      </c>
      <c r="K111" s="820">
        <f t="shared" si="52"/>
        <v>45388</v>
      </c>
      <c r="M111" s="838">
        <f t="shared" si="53"/>
        <v>45725</v>
      </c>
      <c r="N111" s="1848">
        <f t="shared" si="54"/>
        <v>45726</v>
      </c>
    </row>
    <row r="112" spans="1:14" s="14" customFormat="1" ht="19.5" hidden="1">
      <c r="A112" s="553"/>
      <c r="B112" s="2164" t="s">
        <v>7859</v>
      </c>
      <c r="C112" s="822" t="s">
        <v>7860</v>
      </c>
      <c r="D112" s="820" t="s">
        <v>7861</v>
      </c>
      <c r="E112" s="820">
        <v>45373</v>
      </c>
      <c r="F112" s="820"/>
      <c r="G112" s="820"/>
      <c r="H112" s="820">
        <f t="shared" si="49"/>
        <v>45378</v>
      </c>
      <c r="I112" s="820">
        <f t="shared" si="50"/>
        <v>45387</v>
      </c>
      <c r="J112" s="820">
        <f t="shared" si="51"/>
        <v>45390</v>
      </c>
      <c r="K112" s="820">
        <f t="shared" si="52"/>
        <v>45393</v>
      </c>
      <c r="M112" s="838">
        <f t="shared" si="53"/>
        <v>45732</v>
      </c>
      <c r="N112" s="1848">
        <f t="shared" si="54"/>
        <v>45733</v>
      </c>
    </row>
    <row r="113" spans="1:16" s="14" customFormat="1" ht="19.5" hidden="1">
      <c r="A113" s="553"/>
      <c r="B113" s="2164" t="s">
        <v>7862</v>
      </c>
      <c r="C113" s="822" t="s">
        <v>7863</v>
      </c>
      <c r="D113" s="820" t="s">
        <v>7864</v>
      </c>
      <c r="E113" s="820">
        <v>45382</v>
      </c>
      <c r="F113" s="820"/>
      <c r="G113" s="820"/>
      <c r="H113" s="820">
        <f>E113+5</f>
        <v>45387</v>
      </c>
      <c r="I113" s="820">
        <f>E113+14</f>
        <v>45396</v>
      </c>
      <c r="J113" s="820">
        <f>E113+17</f>
        <v>45399</v>
      </c>
      <c r="K113" s="820">
        <f>E113+20</f>
        <v>45402</v>
      </c>
      <c r="M113" s="838">
        <f t="shared" si="53"/>
        <v>45739</v>
      </c>
      <c r="N113" s="1848">
        <f>M113+1</f>
        <v>45740</v>
      </c>
    </row>
    <row r="114" spans="1:16" s="14" customFormat="1" ht="19.5" hidden="1">
      <c r="A114" s="553"/>
      <c r="B114" s="2164"/>
      <c r="C114" s="2268"/>
      <c r="D114" s="1991"/>
      <c r="E114" s="1991"/>
      <c r="F114" s="1991"/>
      <c r="G114" s="1991"/>
      <c r="H114" s="1991"/>
      <c r="I114" s="1991"/>
      <c r="J114" s="1991"/>
      <c r="K114" s="1991"/>
      <c r="M114" s="838"/>
      <c r="N114" s="1848"/>
    </row>
    <row r="115" spans="1:16" s="14" customFormat="1" ht="19.5" hidden="1">
      <c r="A115" s="553"/>
      <c r="B115" s="2164"/>
      <c r="C115" s="2268"/>
      <c r="D115" s="1991"/>
      <c r="E115" s="613" t="s">
        <v>100</v>
      </c>
      <c r="F115" s="613" t="s">
        <v>194</v>
      </c>
      <c r="G115" s="613" t="s">
        <v>695</v>
      </c>
      <c r="H115" s="613" t="s">
        <v>686</v>
      </c>
      <c r="I115" s="613" t="s">
        <v>350</v>
      </c>
      <c r="J115" s="613" t="s">
        <v>456</v>
      </c>
      <c r="K115" s="613" t="s">
        <v>569</v>
      </c>
      <c r="L115" s="14" t="s">
        <v>7865</v>
      </c>
      <c r="M115" s="757"/>
      <c r="N115" s="1846"/>
    </row>
    <row r="116" spans="1:16" s="14" customFormat="1" ht="19.5" hidden="1">
      <c r="A116" s="553"/>
      <c r="B116" s="2164"/>
      <c r="C116" s="2268"/>
      <c r="D116" s="1991"/>
      <c r="E116" s="650" t="s">
        <v>7619</v>
      </c>
      <c r="F116" s="852" t="s">
        <v>3211</v>
      </c>
      <c r="G116" s="850" t="s">
        <v>4544</v>
      </c>
      <c r="H116" s="850" t="s">
        <v>3457</v>
      </c>
      <c r="I116" s="2427" t="s">
        <v>4611</v>
      </c>
      <c r="J116" s="2426" t="s">
        <v>3748</v>
      </c>
      <c r="K116" s="2426" t="s">
        <v>7476</v>
      </c>
      <c r="M116" s="846"/>
      <c r="N116" s="846"/>
    </row>
    <row r="117" spans="1:16" s="14" customFormat="1" ht="19.5" hidden="1">
      <c r="A117" s="553"/>
      <c r="B117" s="2164" t="s">
        <v>7461</v>
      </c>
      <c r="C117" s="1218" t="s">
        <v>7836</v>
      </c>
      <c r="D117" s="1219" t="s">
        <v>7866</v>
      </c>
      <c r="E117" s="1219">
        <v>45755</v>
      </c>
      <c r="F117" s="1219"/>
      <c r="G117" s="1219"/>
      <c r="H117" s="825">
        <f>E117+5</f>
        <v>45760</v>
      </c>
      <c r="I117" s="1219">
        <f>E117+14</f>
        <v>45769</v>
      </c>
      <c r="J117" s="1219">
        <f>E117+17</f>
        <v>45772</v>
      </c>
      <c r="K117" s="1219">
        <f>E117+20</f>
        <v>45775</v>
      </c>
      <c r="M117" s="2229"/>
      <c r="N117" s="2230"/>
      <c r="O117" s="2234" t="s">
        <v>7867</v>
      </c>
      <c r="P117" s="2235"/>
    </row>
    <row r="118" spans="1:16" s="14" customFormat="1" ht="19.5" hidden="1">
      <c r="A118" s="553" t="s">
        <v>7868</v>
      </c>
      <c r="B118" s="2164" t="s">
        <v>7869</v>
      </c>
      <c r="C118" s="2028" t="s">
        <v>7870</v>
      </c>
      <c r="D118" s="1219" t="s">
        <v>7871</v>
      </c>
      <c r="E118" s="1219">
        <v>45763</v>
      </c>
      <c r="F118" s="1219"/>
      <c r="G118" s="1219"/>
      <c r="H118" s="825">
        <f t="shared" ref="H118" si="55">E118+5</f>
        <v>45768</v>
      </c>
      <c r="I118" s="1219">
        <f t="shared" ref="I118:I121" si="56">E118+14</f>
        <v>45777</v>
      </c>
      <c r="J118" s="1219">
        <f t="shared" ref="J118:J121" si="57">E118+17</f>
        <v>45780</v>
      </c>
      <c r="K118" s="1219">
        <f t="shared" ref="K118:K121" si="58">E118+20</f>
        <v>45783</v>
      </c>
      <c r="M118" s="2229"/>
      <c r="N118" s="2230"/>
      <c r="O118" s="2234" t="s">
        <v>7867</v>
      </c>
      <c r="P118" s="2235"/>
    </row>
    <row r="119" spans="1:16" s="14" customFormat="1" ht="19.5" hidden="1">
      <c r="A119" s="553" t="s">
        <v>7872</v>
      </c>
      <c r="B119" s="2164" t="s">
        <v>7873</v>
      </c>
      <c r="C119" s="1218" t="s">
        <v>7874</v>
      </c>
      <c r="D119" s="1219" t="s">
        <v>7875</v>
      </c>
      <c r="E119" s="1219">
        <v>45769</v>
      </c>
      <c r="F119" s="1219"/>
      <c r="G119" s="1219"/>
      <c r="H119" s="825"/>
      <c r="I119" s="825">
        <f t="shared" si="56"/>
        <v>45783</v>
      </c>
      <c r="J119" s="825">
        <f t="shared" si="57"/>
        <v>45786</v>
      </c>
      <c r="K119" s="1219">
        <f t="shared" si="58"/>
        <v>45789</v>
      </c>
      <c r="M119" s="2229"/>
      <c r="N119" s="2230"/>
      <c r="O119" s="2234" t="s">
        <v>7867</v>
      </c>
      <c r="P119" s="2235"/>
    </row>
    <row r="120" spans="1:16" s="14" customFormat="1" ht="19.5" hidden="1">
      <c r="A120" s="553"/>
      <c r="B120" s="2164" t="s">
        <v>7876</v>
      </c>
      <c r="C120" s="882" t="s">
        <v>7877</v>
      </c>
      <c r="D120" s="1219" t="s">
        <v>7878</v>
      </c>
      <c r="E120" s="1219">
        <v>45775</v>
      </c>
      <c r="F120" s="1219"/>
      <c r="G120" s="1219"/>
      <c r="H120" s="825"/>
      <c r="I120" s="1219">
        <f>E120+14</f>
        <v>45789</v>
      </c>
      <c r="J120" s="1219">
        <f>E120+17</f>
        <v>45792</v>
      </c>
      <c r="K120" s="1219">
        <f>E120+20</f>
        <v>45795</v>
      </c>
      <c r="M120" s="2229"/>
      <c r="N120" s="2230"/>
      <c r="O120" s="2234" t="s">
        <v>7867</v>
      </c>
      <c r="P120" s="2235"/>
    </row>
    <row r="121" spans="1:16" s="14" customFormat="1" ht="19.5" hidden="1">
      <c r="A121" s="553" t="s">
        <v>7879</v>
      </c>
      <c r="B121" s="2164" t="s">
        <v>7880</v>
      </c>
      <c r="C121" s="1220" t="s">
        <v>7881</v>
      </c>
      <c r="D121" s="1221" t="s">
        <v>7882</v>
      </c>
      <c r="E121" s="825">
        <v>45777</v>
      </c>
      <c r="F121" s="825"/>
      <c r="G121" s="825"/>
      <c r="H121" s="825"/>
      <c r="I121" s="825">
        <f t="shared" si="56"/>
        <v>45791</v>
      </c>
      <c r="J121" s="825">
        <f t="shared" si="57"/>
        <v>45794</v>
      </c>
      <c r="K121" s="825">
        <f t="shared" si="58"/>
        <v>45797</v>
      </c>
      <c r="M121" s="2229"/>
      <c r="N121" s="2230"/>
      <c r="O121" s="2234" t="s">
        <v>7867</v>
      </c>
      <c r="P121" s="2235"/>
    </row>
    <row r="122" spans="1:16" s="14" customFormat="1" ht="19.5" hidden="1">
      <c r="A122" s="553" t="s">
        <v>7883</v>
      </c>
      <c r="B122" s="2164" t="s">
        <v>7884</v>
      </c>
      <c r="C122" s="822" t="s">
        <v>7885</v>
      </c>
      <c r="D122" s="820" t="s">
        <v>7886</v>
      </c>
      <c r="E122" s="820">
        <v>45792</v>
      </c>
      <c r="F122" s="820"/>
      <c r="G122" s="820"/>
      <c r="H122" s="825"/>
      <c r="I122" s="820">
        <f t="shared" ref="I122:I134" si="59">E122+14</f>
        <v>45806</v>
      </c>
      <c r="J122" s="820">
        <f t="shared" ref="J122:J134" si="60">E122+17</f>
        <v>45809</v>
      </c>
      <c r="K122" s="820">
        <f t="shared" ref="K122:K134" si="61">E122+20</f>
        <v>45812</v>
      </c>
      <c r="M122" s="838"/>
      <c r="N122" s="934"/>
    </row>
    <row r="123" spans="1:16" s="14" customFormat="1" ht="19.5" hidden="1">
      <c r="A123" s="553" t="s">
        <v>7887</v>
      </c>
      <c r="B123" s="2164" t="s">
        <v>7888</v>
      </c>
      <c r="C123" s="822" t="s">
        <v>3569</v>
      </c>
      <c r="D123" s="820" t="s">
        <v>7889</v>
      </c>
      <c r="E123" s="820">
        <v>45795</v>
      </c>
      <c r="F123" s="820"/>
      <c r="G123" s="820"/>
      <c r="H123" s="825"/>
      <c r="I123" s="820">
        <f t="shared" si="59"/>
        <v>45809</v>
      </c>
      <c r="J123" s="820">
        <f t="shared" si="60"/>
        <v>45812</v>
      </c>
      <c r="K123" s="820">
        <f t="shared" si="61"/>
        <v>45815</v>
      </c>
      <c r="M123" s="838"/>
      <c r="N123" s="934"/>
    </row>
    <row r="124" spans="1:16" s="14" customFormat="1" ht="19.5" hidden="1">
      <c r="A124" s="553"/>
      <c r="B124" s="2164" t="s">
        <v>7890</v>
      </c>
      <c r="C124" s="1092" t="s">
        <v>5982</v>
      </c>
      <c r="D124" s="1234" t="s">
        <v>7891</v>
      </c>
      <c r="E124" s="825">
        <v>45797</v>
      </c>
      <c r="F124" s="825"/>
      <c r="G124" s="825"/>
      <c r="H124" s="825"/>
      <c r="I124" s="825">
        <f t="shared" si="59"/>
        <v>45811</v>
      </c>
      <c r="J124" s="825">
        <f t="shared" si="60"/>
        <v>45814</v>
      </c>
      <c r="K124" s="825">
        <f t="shared" si="61"/>
        <v>45817</v>
      </c>
      <c r="M124" s="838"/>
      <c r="N124" s="934"/>
    </row>
    <row r="125" spans="1:16" s="14" customFormat="1" ht="19.5" hidden="1">
      <c r="A125" s="553" t="s">
        <v>7892</v>
      </c>
      <c r="B125" s="2164" t="s">
        <v>7893</v>
      </c>
      <c r="C125" s="822" t="s">
        <v>7894</v>
      </c>
      <c r="D125" s="820" t="s">
        <v>7895</v>
      </c>
      <c r="E125" s="820">
        <v>45807</v>
      </c>
      <c r="F125" s="820"/>
      <c r="G125" s="820"/>
      <c r="H125" s="825"/>
      <c r="I125" s="820">
        <f t="shared" si="59"/>
        <v>45821</v>
      </c>
      <c r="J125" s="820">
        <f t="shared" si="60"/>
        <v>45824</v>
      </c>
      <c r="K125" s="820">
        <f t="shared" si="61"/>
        <v>45827</v>
      </c>
      <c r="M125" s="838"/>
      <c r="N125" s="934"/>
    </row>
    <row r="126" spans="1:16" s="14" customFormat="1" ht="19.5" hidden="1">
      <c r="A126" s="553" t="s">
        <v>7896</v>
      </c>
      <c r="B126" s="2164" t="s">
        <v>7897</v>
      </c>
      <c r="C126" s="1218" t="s">
        <v>7898</v>
      </c>
      <c r="D126" s="1219" t="s">
        <v>7899</v>
      </c>
      <c r="E126" s="1219">
        <v>45817</v>
      </c>
      <c r="F126" s="820"/>
      <c r="G126" s="820"/>
      <c r="H126" s="825"/>
      <c r="I126" s="1219">
        <f t="shared" si="59"/>
        <v>45831</v>
      </c>
      <c r="J126" s="1219">
        <f t="shared" si="60"/>
        <v>45834</v>
      </c>
      <c r="K126" s="1219">
        <f t="shared" si="61"/>
        <v>45837</v>
      </c>
      <c r="M126" s="838"/>
      <c r="N126" s="934"/>
    </row>
    <row r="127" spans="1:16" s="14" customFormat="1" ht="19.5" hidden="1">
      <c r="A127" s="553"/>
      <c r="B127" s="2164" t="s">
        <v>7900</v>
      </c>
      <c r="C127" s="1218" t="s">
        <v>7901</v>
      </c>
      <c r="D127" s="1219" t="s">
        <v>7902</v>
      </c>
      <c r="E127" s="1219">
        <v>45823</v>
      </c>
      <c r="F127" s="820"/>
      <c r="G127" s="820"/>
      <c r="H127" s="825"/>
      <c r="I127" s="1219">
        <f t="shared" si="59"/>
        <v>45837</v>
      </c>
      <c r="J127" s="1219">
        <f t="shared" si="60"/>
        <v>45840</v>
      </c>
      <c r="K127" s="1219">
        <f t="shared" si="61"/>
        <v>45843</v>
      </c>
      <c r="M127" s="838"/>
      <c r="N127" s="934"/>
    </row>
    <row r="128" spans="1:16" s="14" customFormat="1" ht="19.5" hidden="1">
      <c r="A128" s="553"/>
      <c r="B128" s="2164" t="s">
        <v>7903</v>
      </c>
      <c r="C128" s="1218" t="s">
        <v>7904</v>
      </c>
      <c r="D128" s="1219" t="s">
        <v>7905</v>
      </c>
      <c r="E128" s="1219">
        <v>45828</v>
      </c>
      <c r="F128" s="820"/>
      <c r="G128" s="820"/>
      <c r="H128" s="825"/>
      <c r="I128" s="1219">
        <f t="shared" si="59"/>
        <v>45842</v>
      </c>
      <c r="J128" s="1219">
        <f t="shared" si="60"/>
        <v>45845</v>
      </c>
      <c r="K128" s="1219">
        <f t="shared" si="61"/>
        <v>45848</v>
      </c>
      <c r="M128" s="838"/>
      <c r="N128" s="934"/>
    </row>
    <row r="129" spans="1:14" customFormat="1" ht="20.25" hidden="1" customHeight="1">
      <c r="A129" s="300" t="s">
        <v>7906</v>
      </c>
      <c r="B129" s="99" t="s">
        <v>4990</v>
      </c>
      <c r="C129" s="2703" t="s">
        <v>7907</v>
      </c>
      <c r="D129" s="1219" t="s">
        <v>7908</v>
      </c>
      <c r="E129" s="1219">
        <v>45835</v>
      </c>
      <c r="F129" s="2687"/>
      <c r="G129" s="2687"/>
      <c r="H129" s="2687"/>
      <c r="I129" s="1173" t="s">
        <v>1581</v>
      </c>
      <c r="J129" s="1219">
        <f>E129+17</f>
        <v>45852</v>
      </c>
      <c r="K129" s="1219">
        <f>E129+20</f>
        <v>45855</v>
      </c>
      <c r="L129" s="60"/>
      <c r="M129" s="838"/>
      <c r="N129" s="934"/>
    </row>
    <row r="130" spans="1:14" s="14" customFormat="1" ht="19.5" hidden="1">
      <c r="A130" s="553" t="s">
        <v>7909</v>
      </c>
      <c r="B130" s="2164" t="s">
        <v>4993</v>
      </c>
      <c r="C130" s="822" t="s">
        <v>7910</v>
      </c>
      <c r="D130" s="820" t="s">
        <v>7911</v>
      </c>
      <c r="E130" s="820">
        <v>45849</v>
      </c>
      <c r="F130" s="820"/>
      <c r="G130" s="820"/>
      <c r="H130" s="820"/>
      <c r="I130" s="820">
        <f>E130+14</f>
        <v>45863</v>
      </c>
      <c r="J130" s="820">
        <f>E130+17</f>
        <v>45866</v>
      </c>
      <c r="K130" s="1173" t="s">
        <v>1581</v>
      </c>
      <c r="M130" s="1882"/>
      <c r="N130" s="1882"/>
    </row>
    <row r="131" spans="1:14" s="14" customFormat="1" ht="19.5" hidden="1">
      <c r="A131" s="553" t="s">
        <v>7912</v>
      </c>
      <c r="B131" s="2164" t="s">
        <v>4996</v>
      </c>
      <c r="C131" s="822" t="s">
        <v>7913</v>
      </c>
      <c r="D131" s="820" t="s">
        <v>7914</v>
      </c>
      <c r="E131" s="820">
        <v>45850</v>
      </c>
      <c r="F131" s="820"/>
      <c r="G131" s="820"/>
      <c r="H131" s="820"/>
      <c r="I131" s="1173" t="s">
        <v>1581</v>
      </c>
      <c r="J131" s="820">
        <f>E131+17</f>
        <v>45867</v>
      </c>
      <c r="K131" s="820">
        <f>E131+20</f>
        <v>45870</v>
      </c>
      <c r="M131" s="1882"/>
      <c r="N131" s="1882"/>
    </row>
    <row r="132" spans="1:14" s="14" customFormat="1" ht="19.5" hidden="1">
      <c r="A132" s="553" t="s">
        <v>7915</v>
      </c>
      <c r="B132" s="2164" t="s">
        <v>4999</v>
      </c>
      <c r="C132" s="822" t="s">
        <v>7916</v>
      </c>
      <c r="D132" s="820" t="s">
        <v>7917</v>
      </c>
      <c r="E132" s="820">
        <v>45856</v>
      </c>
      <c r="F132" s="820"/>
      <c r="G132" s="820"/>
      <c r="H132" s="820"/>
      <c r="I132" s="820">
        <f>E132+14</f>
        <v>45870</v>
      </c>
      <c r="J132" s="820">
        <f>E132+17</f>
        <v>45873</v>
      </c>
      <c r="K132" s="820">
        <f>E132+20</f>
        <v>45876</v>
      </c>
      <c r="M132" s="1882"/>
      <c r="N132" s="1882"/>
    </row>
    <row r="133" spans="1:14" s="14" customFormat="1" ht="19.5" hidden="1">
      <c r="A133" s="553" t="s">
        <v>7918</v>
      </c>
      <c r="B133" s="2164" t="s">
        <v>5002</v>
      </c>
      <c r="C133" s="2757" t="s">
        <v>7919</v>
      </c>
      <c r="D133" s="820" t="s">
        <v>7920</v>
      </c>
      <c r="E133" s="820">
        <v>45864</v>
      </c>
      <c r="F133" s="820"/>
      <c r="G133" s="820"/>
      <c r="H133" s="820"/>
      <c r="I133" s="1173" t="s">
        <v>1581</v>
      </c>
      <c r="J133" s="820">
        <f>E133+17</f>
        <v>45881</v>
      </c>
      <c r="K133" s="820">
        <f>E133+20</f>
        <v>45884</v>
      </c>
      <c r="M133" s="1882"/>
      <c r="N133" s="1882"/>
    </row>
    <row r="134" spans="1:14" s="14" customFormat="1" ht="19.5" hidden="1">
      <c r="A134" s="553" t="s">
        <v>7921</v>
      </c>
      <c r="B134" s="2164" t="s">
        <v>5006</v>
      </c>
      <c r="C134" s="2758" t="s">
        <v>7922</v>
      </c>
      <c r="D134" s="820" t="s">
        <v>7923</v>
      </c>
      <c r="E134" s="820">
        <v>45871</v>
      </c>
      <c r="F134" s="820"/>
      <c r="G134" s="820"/>
      <c r="H134" s="820"/>
      <c r="I134" s="820">
        <f t="shared" si="59"/>
        <v>45885</v>
      </c>
      <c r="J134" s="820">
        <f t="shared" si="60"/>
        <v>45888</v>
      </c>
      <c r="K134" s="820">
        <f t="shared" si="61"/>
        <v>45891</v>
      </c>
      <c r="M134" s="1882"/>
      <c r="N134" s="1882"/>
    </row>
    <row r="135" spans="1:14" s="14" customFormat="1" ht="19.5" hidden="1">
      <c r="A135" s="553" t="s">
        <v>7924</v>
      </c>
      <c r="B135" s="2164" t="s">
        <v>5009</v>
      </c>
      <c r="C135" s="2759" t="s">
        <v>7925</v>
      </c>
      <c r="D135" s="820" t="s">
        <v>7926</v>
      </c>
      <c r="E135" s="820">
        <v>45880</v>
      </c>
      <c r="F135" s="820"/>
      <c r="G135" s="820"/>
      <c r="H135" s="820"/>
      <c r="I135" s="820">
        <f>E135+14</f>
        <v>45894</v>
      </c>
      <c r="J135" s="820">
        <f>E135+17</f>
        <v>45897</v>
      </c>
      <c r="K135" s="820">
        <f>E135+20</f>
        <v>45900</v>
      </c>
      <c r="M135" s="1882"/>
      <c r="N135" s="1882"/>
    </row>
    <row r="136" spans="1:14" s="14" customFormat="1" ht="19.5" hidden="1">
      <c r="A136" s="553" t="s">
        <v>7927</v>
      </c>
      <c r="B136" s="2164" t="s">
        <v>5013</v>
      </c>
      <c r="C136" s="2759" t="s">
        <v>7928</v>
      </c>
      <c r="D136" s="820" t="s">
        <v>7929</v>
      </c>
      <c r="E136" s="820">
        <v>45888</v>
      </c>
      <c r="F136" s="820"/>
      <c r="G136" s="820"/>
      <c r="H136" s="820"/>
      <c r="I136" s="820">
        <f t="shared" ref="I136:I138" si="62">E136+14</f>
        <v>45902</v>
      </c>
      <c r="J136" s="820">
        <f t="shared" ref="J136:J139" si="63">E136+17</f>
        <v>45905</v>
      </c>
      <c r="K136" s="820">
        <f t="shared" ref="K136:K139" si="64">E136+20</f>
        <v>45908</v>
      </c>
      <c r="M136" s="1882"/>
      <c r="N136" s="1882"/>
    </row>
    <row r="137" spans="1:14" s="14" customFormat="1" ht="19.5" hidden="1">
      <c r="A137" s="553"/>
      <c r="B137" s="2164" t="s">
        <v>5018</v>
      </c>
      <c r="C137" s="857" t="s">
        <v>7860</v>
      </c>
      <c r="D137" s="820" t="s">
        <v>7930</v>
      </c>
      <c r="E137" s="820">
        <v>45891</v>
      </c>
      <c r="F137" s="820"/>
      <c r="G137" s="820"/>
      <c r="H137" s="820"/>
      <c r="I137" s="2776" t="s">
        <v>1581</v>
      </c>
      <c r="J137" s="820">
        <f>E137+17</f>
        <v>45908</v>
      </c>
      <c r="K137" s="820">
        <f>E137+20</f>
        <v>45911</v>
      </c>
      <c r="M137" s="1882"/>
      <c r="N137" s="1882"/>
    </row>
    <row r="138" spans="1:14" s="14" customFormat="1" ht="19.5" hidden="1">
      <c r="A138" s="553" t="s">
        <v>7931</v>
      </c>
      <c r="B138" s="2164" t="s">
        <v>5022</v>
      </c>
      <c r="C138" s="1183" t="s">
        <v>7932</v>
      </c>
      <c r="D138" s="820" t="s">
        <v>7933</v>
      </c>
      <c r="E138" s="820">
        <v>45902</v>
      </c>
      <c r="F138" s="820"/>
      <c r="G138" s="820"/>
      <c r="H138" s="820"/>
      <c r="I138" s="820">
        <f t="shared" si="62"/>
        <v>45916</v>
      </c>
      <c r="J138" s="820">
        <f t="shared" si="63"/>
        <v>45919</v>
      </c>
      <c r="K138" s="2689" t="s">
        <v>1581</v>
      </c>
      <c r="M138" s="1882"/>
      <c r="N138" s="1882"/>
    </row>
    <row r="139" spans="1:14" s="14" customFormat="1" ht="19.5" hidden="1">
      <c r="A139" s="553" t="s">
        <v>7934</v>
      </c>
      <c r="B139" s="2164" t="s">
        <v>5027</v>
      </c>
      <c r="C139" s="1183" t="s">
        <v>7935</v>
      </c>
      <c r="D139" s="820" t="s">
        <v>7936</v>
      </c>
      <c r="E139" s="820">
        <v>45910</v>
      </c>
      <c r="F139" s="820"/>
      <c r="G139" s="820"/>
      <c r="H139" s="820"/>
      <c r="I139" s="820">
        <f t="shared" ref="I139:I144" si="65">E139+14</f>
        <v>45924</v>
      </c>
      <c r="J139" s="820">
        <f t="shared" si="63"/>
        <v>45927</v>
      </c>
      <c r="K139" s="820">
        <f t="shared" si="64"/>
        <v>45930</v>
      </c>
      <c r="M139" s="1882"/>
      <c r="N139" s="1882"/>
    </row>
    <row r="140" spans="1:14" s="14" customFormat="1" ht="19.5" hidden="1">
      <c r="A140" s="553" t="s">
        <v>7937</v>
      </c>
      <c r="B140" s="2164" t="s">
        <v>5031</v>
      </c>
      <c r="C140" s="857" t="s">
        <v>6383</v>
      </c>
      <c r="D140" s="820" t="s">
        <v>7938</v>
      </c>
      <c r="E140" s="820">
        <v>45917</v>
      </c>
      <c r="F140" s="820"/>
      <c r="G140" s="820"/>
      <c r="H140" s="820"/>
      <c r="I140" s="820">
        <f t="shared" si="65"/>
        <v>45931</v>
      </c>
      <c r="J140" s="820">
        <f>E140+17</f>
        <v>45934</v>
      </c>
      <c r="K140" s="820">
        <f>E140+20</f>
        <v>45937</v>
      </c>
      <c r="M140" s="1882"/>
      <c r="N140" s="1882"/>
    </row>
    <row r="141" spans="1:14" s="14" customFormat="1" ht="19.5" hidden="1">
      <c r="A141" s="553"/>
      <c r="B141" s="2164" t="s">
        <v>5036</v>
      </c>
      <c r="C141" s="857" t="s">
        <v>7939</v>
      </c>
      <c r="D141" s="820" t="s">
        <v>7940</v>
      </c>
      <c r="E141" s="820">
        <v>45922</v>
      </c>
      <c r="F141" s="820"/>
      <c r="G141" s="820"/>
      <c r="H141" s="820"/>
      <c r="I141" s="2776" t="s">
        <v>1581</v>
      </c>
      <c r="J141" s="820">
        <f>E141+17</f>
        <v>45939</v>
      </c>
      <c r="K141" s="820">
        <f>E141+20</f>
        <v>45942</v>
      </c>
      <c r="M141" s="1882"/>
      <c r="N141" s="1882"/>
    </row>
    <row r="142" spans="1:14" s="14" customFormat="1" ht="19.5" hidden="1">
      <c r="A142" s="553" t="s">
        <v>7941</v>
      </c>
      <c r="B142" s="2164" t="s">
        <v>5039</v>
      </c>
      <c r="C142" s="857" t="s">
        <v>5662</v>
      </c>
      <c r="D142" s="820" t="s">
        <v>7942</v>
      </c>
      <c r="E142" s="820">
        <v>45934</v>
      </c>
      <c r="F142" s="820"/>
      <c r="G142" s="820"/>
      <c r="H142" s="820"/>
      <c r="I142" s="2776" t="s">
        <v>1581</v>
      </c>
      <c r="J142" s="820">
        <f>E142+17</f>
        <v>45951</v>
      </c>
      <c r="K142" s="820">
        <f>E142+20</f>
        <v>45954</v>
      </c>
      <c r="M142" s="1882"/>
      <c r="N142" s="1882"/>
    </row>
    <row r="143" spans="1:14" s="14" customFormat="1" ht="19.5" hidden="1">
      <c r="A143" s="553" t="s">
        <v>7943</v>
      </c>
      <c r="B143" s="2164" t="s">
        <v>5043</v>
      </c>
      <c r="C143" s="997" t="s">
        <v>7913</v>
      </c>
      <c r="D143" s="2752" t="s">
        <v>7944</v>
      </c>
      <c r="E143" s="820">
        <v>45936</v>
      </c>
      <c r="F143" s="820"/>
      <c r="G143" s="820"/>
      <c r="H143" s="820"/>
      <c r="I143" s="820">
        <f t="shared" si="65"/>
        <v>45950</v>
      </c>
      <c r="J143" s="2776" t="s">
        <v>1581</v>
      </c>
      <c r="K143" s="820">
        <f>E143+20</f>
        <v>45956</v>
      </c>
      <c r="M143" s="1882"/>
      <c r="N143" s="1882"/>
    </row>
    <row r="144" spans="1:14" s="14" customFormat="1" ht="19.5" hidden="1">
      <c r="A144" s="553"/>
      <c r="B144" s="2164" t="s">
        <v>5046</v>
      </c>
      <c r="C144" s="997" t="s">
        <v>7945</v>
      </c>
      <c r="D144" s="2752" t="s">
        <v>7946</v>
      </c>
      <c r="E144" s="820">
        <v>45943</v>
      </c>
      <c r="F144" s="820"/>
      <c r="G144" s="820"/>
      <c r="H144" s="820"/>
      <c r="I144" s="820">
        <f t="shared" si="65"/>
        <v>45957</v>
      </c>
      <c r="J144" s="820">
        <f>E144+17</f>
        <v>45960</v>
      </c>
      <c r="K144" s="820">
        <f>E144+20</f>
        <v>45963</v>
      </c>
      <c r="M144" s="1882"/>
      <c r="N144" s="1882"/>
    </row>
    <row r="145" spans="1:14" s="14" customFormat="1" ht="19.5" hidden="1">
      <c r="A145" s="553"/>
      <c r="B145" s="2164" t="s">
        <v>5049</v>
      </c>
      <c r="C145" s="997" t="s">
        <v>7947</v>
      </c>
      <c r="D145" s="2752" t="s">
        <v>7948</v>
      </c>
      <c r="E145" s="820">
        <v>45947</v>
      </c>
      <c r="F145" s="820"/>
      <c r="G145" s="820"/>
      <c r="H145" s="820"/>
      <c r="I145" s="820">
        <f t="shared" ref="I145:I148" si="66">E145+14</f>
        <v>45961</v>
      </c>
      <c r="J145" s="820">
        <f t="shared" ref="J145:J148" si="67">E145+17</f>
        <v>45964</v>
      </c>
      <c r="K145" s="820">
        <f t="shared" ref="K145:K148" si="68">E145+20</f>
        <v>45967</v>
      </c>
      <c r="M145" s="1882"/>
      <c r="N145" s="1882"/>
    </row>
    <row r="146" spans="1:14" s="14" customFormat="1" ht="19.5" hidden="1">
      <c r="A146" s="553"/>
      <c r="B146" s="2164" t="s">
        <v>5053</v>
      </c>
      <c r="C146" s="997" t="s">
        <v>7922</v>
      </c>
      <c r="D146" s="2752" t="s">
        <v>7949</v>
      </c>
      <c r="E146" s="820">
        <v>45955</v>
      </c>
      <c r="F146" s="820"/>
      <c r="G146" s="820"/>
      <c r="H146" s="820"/>
      <c r="I146" s="820">
        <f t="shared" si="66"/>
        <v>45969</v>
      </c>
      <c r="J146" s="820">
        <f t="shared" si="67"/>
        <v>45972</v>
      </c>
      <c r="K146" s="820">
        <f t="shared" si="68"/>
        <v>45975</v>
      </c>
      <c r="M146" s="1882"/>
      <c r="N146" s="1882"/>
    </row>
    <row r="147" spans="1:14" s="14" customFormat="1" ht="19.5" hidden="1">
      <c r="A147" s="553"/>
      <c r="B147" s="2164" t="s">
        <v>5056</v>
      </c>
      <c r="C147" s="997" t="s">
        <v>7950</v>
      </c>
      <c r="D147" s="2752" t="s">
        <v>7951</v>
      </c>
      <c r="E147" s="820">
        <v>45964</v>
      </c>
      <c r="F147" s="820"/>
      <c r="G147" s="820"/>
      <c r="H147" s="820"/>
      <c r="I147" s="820">
        <f t="shared" si="66"/>
        <v>45978</v>
      </c>
      <c r="J147" s="820">
        <f t="shared" si="67"/>
        <v>45981</v>
      </c>
      <c r="K147" s="820">
        <f t="shared" si="68"/>
        <v>45984</v>
      </c>
      <c r="M147" s="1882"/>
      <c r="N147" s="1882"/>
    </row>
    <row r="148" spans="1:14" s="14" customFormat="1" ht="19.5" hidden="1">
      <c r="A148" s="553"/>
      <c r="B148" s="2164" t="s">
        <v>5059</v>
      </c>
      <c r="C148" s="997" t="s">
        <v>7952</v>
      </c>
      <c r="D148" s="2752" t="s">
        <v>7953</v>
      </c>
      <c r="E148" s="820">
        <v>45973</v>
      </c>
      <c r="F148" s="820"/>
      <c r="G148" s="820"/>
      <c r="H148" s="820"/>
      <c r="I148" s="820">
        <f t="shared" si="66"/>
        <v>45987</v>
      </c>
      <c r="J148" s="820">
        <f t="shared" si="67"/>
        <v>45990</v>
      </c>
      <c r="K148" s="820">
        <f t="shared" si="68"/>
        <v>45993</v>
      </c>
      <c r="M148" s="1882"/>
      <c r="N148" s="1882"/>
    </row>
    <row r="149" spans="1:14" s="14" customFormat="1" ht="19.5" hidden="1">
      <c r="A149" s="553" t="s">
        <v>7954</v>
      </c>
      <c r="B149" s="2164" t="s">
        <v>5063</v>
      </c>
      <c r="C149" s="997" t="s">
        <v>7898</v>
      </c>
      <c r="D149" s="2752" t="s">
        <v>7955</v>
      </c>
      <c r="E149" s="820">
        <v>45980</v>
      </c>
      <c r="F149" s="820"/>
      <c r="G149" s="820"/>
      <c r="H149" s="820"/>
      <c r="I149" s="820">
        <f t="shared" ref="I149:I152" si="69">E149+14</f>
        <v>45994</v>
      </c>
      <c r="J149" s="820">
        <f t="shared" ref="J149:J152" si="70">E149+17</f>
        <v>45997</v>
      </c>
      <c r="K149" s="820">
        <f t="shared" ref="K149:K152" si="71">E149+20</f>
        <v>46000</v>
      </c>
      <c r="M149" s="1882"/>
      <c r="N149" s="1882"/>
    </row>
    <row r="150" spans="1:14" s="14" customFormat="1" ht="19.5" hidden="1">
      <c r="A150" s="553" t="s">
        <v>7956</v>
      </c>
      <c r="B150" s="2164" t="s">
        <v>5066</v>
      </c>
      <c r="C150" s="997" t="s">
        <v>5538</v>
      </c>
      <c r="D150" s="2752" t="s">
        <v>7957</v>
      </c>
      <c r="E150" s="820">
        <v>45990</v>
      </c>
      <c r="F150" s="820"/>
      <c r="G150" s="820"/>
      <c r="H150" s="820"/>
      <c r="I150" s="820">
        <f t="shared" si="69"/>
        <v>46004</v>
      </c>
      <c r="J150" s="820">
        <f t="shared" si="70"/>
        <v>46007</v>
      </c>
      <c r="K150" s="1234" t="s">
        <v>1581</v>
      </c>
      <c r="M150" s="1882"/>
      <c r="N150" s="1882"/>
    </row>
    <row r="151" spans="1:14" s="14" customFormat="1" ht="19.5" hidden="1">
      <c r="A151" s="553" t="s">
        <v>7958</v>
      </c>
      <c r="B151" s="2164" t="s">
        <v>5071</v>
      </c>
      <c r="C151" s="997" t="s">
        <v>7959</v>
      </c>
      <c r="D151" s="2752" t="s">
        <v>7960</v>
      </c>
      <c r="E151" s="820">
        <v>45994</v>
      </c>
      <c r="F151" s="820"/>
      <c r="G151" s="820"/>
      <c r="H151" s="820"/>
      <c r="I151" s="820">
        <f t="shared" si="69"/>
        <v>46008</v>
      </c>
      <c r="J151" s="820">
        <f t="shared" si="70"/>
        <v>46011</v>
      </c>
      <c r="K151" s="820">
        <f t="shared" si="71"/>
        <v>46014</v>
      </c>
      <c r="M151" s="1882"/>
      <c r="N151" s="1882"/>
    </row>
    <row r="152" spans="1:14" s="14" customFormat="1" ht="19.5" hidden="1">
      <c r="A152" s="553" t="s">
        <v>7961</v>
      </c>
      <c r="B152" s="2164" t="s">
        <v>5076</v>
      </c>
      <c r="C152" s="3331" t="s">
        <v>1824</v>
      </c>
      <c r="D152" s="3332" t="s">
        <v>7962</v>
      </c>
      <c r="E152" s="825">
        <v>45993</v>
      </c>
      <c r="F152" s="825"/>
      <c r="G152" s="825"/>
      <c r="H152" s="825"/>
      <c r="I152" s="825">
        <f t="shared" si="69"/>
        <v>46007</v>
      </c>
      <c r="J152" s="825">
        <f t="shared" si="70"/>
        <v>46010</v>
      </c>
      <c r="K152" s="825">
        <f t="shared" si="71"/>
        <v>46013</v>
      </c>
      <c r="M152" s="1882"/>
      <c r="N152" s="1882"/>
    </row>
    <row r="153" spans="1:14" s="14" customFormat="1" ht="19.5" hidden="1">
      <c r="A153" s="553" t="s">
        <v>7961</v>
      </c>
      <c r="B153" s="2164" t="s">
        <v>5080</v>
      </c>
      <c r="C153" s="997" t="s">
        <v>7963</v>
      </c>
      <c r="D153" s="2752" t="s">
        <v>7964</v>
      </c>
      <c r="E153" s="820">
        <v>46002</v>
      </c>
      <c r="F153" s="820"/>
      <c r="G153" s="820"/>
      <c r="H153" s="820"/>
      <c r="I153" s="820">
        <f t="shared" ref="I153:I156" si="72">E153+14</f>
        <v>46016</v>
      </c>
      <c r="J153" s="820">
        <f t="shared" ref="J153:J158" si="73">E153+17</f>
        <v>46019</v>
      </c>
      <c r="K153" s="820">
        <f t="shared" ref="K153:K158" si="74">E153+20</f>
        <v>46022</v>
      </c>
      <c r="M153" s="1882"/>
      <c r="N153" s="1882"/>
    </row>
    <row r="154" spans="1:14" s="14" customFormat="1" ht="19.5" hidden="1">
      <c r="A154" s="553"/>
      <c r="B154" s="2164" t="s">
        <v>5083</v>
      </c>
      <c r="C154" s="997" t="s">
        <v>7965</v>
      </c>
      <c r="D154" s="2752" t="s">
        <v>7966</v>
      </c>
      <c r="E154" s="820">
        <v>46010</v>
      </c>
      <c r="F154" s="820"/>
      <c r="G154" s="820"/>
      <c r="H154" s="820"/>
      <c r="I154" s="820">
        <f t="shared" si="72"/>
        <v>46024</v>
      </c>
      <c r="J154" s="820">
        <f t="shared" si="73"/>
        <v>46027</v>
      </c>
      <c r="K154" s="820">
        <f t="shared" si="74"/>
        <v>46030</v>
      </c>
      <c r="M154" s="1882"/>
      <c r="N154" s="1882"/>
    </row>
    <row r="155" spans="1:14" s="14" customFormat="1" ht="19.5" hidden="1">
      <c r="A155" s="553"/>
      <c r="B155" s="2164" t="s">
        <v>5087</v>
      </c>
      <c r="C155" s="3057" t="s">
        <v>7967</v>
      </c>
      <c r="D155" s="2752" t="s">
        <v>7968</v>
      </c>
      <c r="E155" s="820">
        <v>45659</v>
      </c>
      <c r="F155" s="820"/>
      <c r="G155" s="820"/>
      <c r="H155" s="820"/>
      <c r="I155" s="820">
        <f t="shared" si="72"/>
        <v>45673</v>
      </c>
      <c r="J155" s="820">
        <f t="shared" si="73"/>
        <v>45676</v>
      </c>
      <c r="K155" s="820">
        <f t="shared" si="74"/>
        <v>45679</v>
      </c>
      <c r="M155" s="1882"/>
      <c r="N155" s="1882"/>
    </row>
    <row r="156" spans="1:14" s="14" customFormat="1" ht="19.5" hidden="1">
      <c r="A156" s="553"/>
      <c r="B156" s="2164" t="s">
        <v>7536</v>
      </c>
      <c r="C156" s="997" t="s">
        <v>7969</v>
      </c>
      <c r="D156" s="2752" t="s">
        <v>7970</v>
      </c>
      <c r="E156" s="820">
        <v>46029</v>
      </c>
      <c r="F156" s="820"/>
      <c r="G156" s="820"/>
      <c r="H156" s="820"/>
      <c r="I156" s="820">
        <f t="shared" si="72"/>
        <v>46043</v>
      </c>
      <c r="J156" s="820">
        <f t="shared" si="73"/>
        <v>46046</v>
      </c>
      <c r="K156" s="820">
        <f t="shared" si="74"/>
        <v>46049</v>
      </c>
      <c r="M156" s="1882"/>
      <c r="N156" s="1882"/>
    </row>
    <row r="157" spans="1:14" s="14" customFormat="1" ht="19.5" hidden="1">
      <c r="A157" s="553"/>
      <c r="B157" s="2164" t="s">
        <v>7540</v>
      </c>
      <c r="C157" s="997" t="s">
        <v>7971</v>
      </c>
      <c r="D157" s="2752" t="s">
        <v>7972</v>
      </c>
      <c r="E157" s="1234" t="s">
        <v>7973</v>
      </c>
      <c r="F157" s="820"/>
      <c r="G157" s="820"/>
      <c r="H157" s="820"/>
      <c r="I157" s="825"/>
      <c r="J157" s="825"/>
      <c r="K157" s="825"/>
      <c r="M157" s="1882"/>
      <c r="N157" s="1882"/>
    </row>
    <row r="158" spans="1:14" s="14" customFormat="1" ht="19.5" hidden="1">
      <c r="A158" s="553"/>
      <c r="B158" s="2164" t="s">
        <v>7543</v>
      </c>
      <c r="C158" s="997" t="s">
        <v>7974</v>
      </c>
      <c r="D158" s="2752" t="s">
        <v>7975</v>
      </c>
      <c r="E158" s="820">
        <v>46039</v>
      </c>
      <c r="F158" s="820"/>
      <c r="G158" s="820"/>
      <c r="H158" s="820"/>
      <c r="I158" s="825"/>
      <c r="J158" s="820">
        <f t="shared" si="73"/>
        <v>46056</v>
      </c>
      <c r="K158" s="820">
        <f t="shared" si="74"/>
        <v>46059</v>
      </c>
      <c r="M158" s="1882"/>
      <c r="N158" s="1882"/>
    </row>
    <row r="159" spans="1:14" s="14" customFormat="1" ht="19.5" hidden="1">
      <c r="A159" s="553"/>
      <c r="B159" s="2164" t="s">
        <v>7430</v>
      </c>
      <c r="C159" s="1400" t="s">
        <v>7976</v>
      </c>
      <c r="D159" s="2752" t="s">
        <v>7977</v>
      </c>
      <c r="E159" s="1234" t="s">
        <v>7973</v>
      </c>
      <c r="F159" s="3616"/>
      <c r="G159" s="3616"/>
      <c r="H159" s="3616"/>
      <c r="I159" s="825"/>
      <c r="J159" s="825"/>
      <c r="K159" s="825"/>
      <c r="M159" s="1882"/>
      <c r="N159" s="1882"/>
    </row>
    <row r="160" spans="1:14" s="14" customFormat="1" ht="19.5" hidden="1">
      <c r="A160" s="553"/>
      <c r="B160" s="2164" t="s">
        <v>7548</v>
      </c>
      <c r="C160" s="997" t="s">
        <v>7978</v>
      </c>
      <c r="D160" s="2752" t="s">
        <v>7979</v>
      </c>
      <c r="E160" s="820">
        <v>46055</v>
      </c>
      <c r="F160" s="820"/>
      <c r="G160" s="820"/>
      <c r="H160" s="820"/>
      <c r="I160" s="820">
        <f t="shared" ref="I160:I162" si="75">E160+14</f>
        <v>46069</v>
      </c>
      <c r="J160" s="820">
        <f t="shared" ref="J160:J162" si="76">E160+17</f>
        <v>46072</v>
      </c>
      <c r="K160" s="820">
        <f t="shared" ref="K160:K162" si="77">E160+20</f>
        <v>46075</v>
      </c>
      <c r="M160" s="1882"/>
      <c r="N160" s="1882"/>
    </row>
    <row r="161" spans="1:14" s="14" customFormat="1" ht="19.5" hidden="1">
      <c r="A161" s="553"/>
      <c r="B161" s="2164" t="s">
        <v>7551</v>
      </c>
      <c r="C161" s="1401" t="s">
        <v>7980</v>
      </c>
      <c r="D161" s="2752" t="s">
        <v>7981</v>
      </c>
      <c r="E161" s="820">
        <v>46062</v>
      </c>
      <c r="F161" s="820"/>
      <c r="G161" s="820"/>
      <c r="H161" s="820"/>
      <c r="I161" s="820">
        <f t="shared" si="75"/>
        <v>46076</v>
      </c>
      <c r="J161" s="820">
        <f t="shared" si="76"/>
        <v>46079</v>
      </c>
      <c r="K161" s="820">
        <f t="shared" si="77"/>
        <v>46082</v>
      </c>
      <c r="M161" s="1882"/>
      <c r="N161" s="1882"/>
    </row>
    <row r="162" spans="1:14" s="14" customFormat="1" ht="19.5" hidden="1">
      <c r="A162" s="553" t="s">
        <v>7982</v>
      </c>
      <c r="B162" s="2164" t="s">
        <v>7554</v>
      </c>
      <c r="C162" s="997" t="s">
        <v>5693</v>
      </c>
      <c r="D162" s="2752" t="s">
        <v>7983</v>
      </c>
      <c r="E162" s="820">
        <v>46070</v>
      </c>
      <c r="F162" s="820"/>
      <c r="G162" s="820"/>
      <c r="H162" s="820"/>
      <c r="I162" s="820">
        <f t="shared" si="75"/>
        <v>46084</v>
      </c>
      <c r="J162" s="820">
        <f t="shared" si="76"/>
        <v>46087</v>
      </c>
      <c r="K162" s="820">
        <f t="shared" si="77"/>
        <v>46090</v>
      </c>
      <c r="M162" s="1882"/>
      <c r="N162" s="1882"/>
    </row>
    <row r="163" spans="1:14" s="14" customFormat="1" ht="19.5" hidden="1">
      <c r="A163" s="553" t="s">
        <v>7984</v>
      </c>
      <c r="B163" s="2164" t="s">
        <v>7556</v>
      </c>
      <c r="C163" s="997" t="s">
        <v>7985</v>
      </c>
      <c r="D163" s="2752" t="s">
        <v>7986</v>
      </c>
      <c r="E163" s="820">
        <v>46084</v>
      </c>
      <c r="F163" s="820"/>
      <c r="G163" s="820"/>
      <c r="H163" s="820"/>
      <c r="I163" s="1234" t="s">
        <v>1581</v>
      </c>
      <c r="J163" s="820">
        <f t="shared" ref="J163:J171" si="78">E163+17</f>
        <v>46101</v>
      </c>
      <c r="K163" s="820">
        <f t="shared" ref="K163:K171" si="79">E163+20</f>
        <v>46104</v>
      </c>
      <c r="M163" s="1882"/>
      <c r="N163" s="1882"/>
    </row>
    <row r="164" spans="1:14" s="14" customFormat="1" ht="19.5" hidden="1">
      <c r="A164" s="553"/>
      <c r="B164" s="2164" t="s">
        <v>7558</v>
      </c>
      <c r="C164" s="997" t="s">
        <v>7987</v>
      </c>
      <c r="D164" s="2752" t="s">
        <v>7988</v>
      </c>
      <c r="E164" s="820">
        <v>46086</v>
      </c>
      <c r="F164" s="820"/>
      <c r="G164" s="820"/>
      <c r="H164" s="820"/>
      <c r="I164" s="820">
        <f t="shared" ref="I164:I171" si="80">E164+14</f>
        <v>46100</v>
      </c>
      <c r="J164" s="820">
        <f t="shared" si="78"/>
        <v>46103</v>
      </c>
      <c r="K164" s="820">
        <f t="shared" si="79"/>
        <v>46106</v>
      </c>
      <c r="L164" s="27" t="s">
        <v>491</v>
      </c>
      <c r="M164" s="1882"/>
      <c r="N164" s="1882"/>
    </row>
    <row r="165" spans="1:14" s="14" customFormat="1" ht="19.5" hidden="1">
      <c r="A165" s="553"/>
      <c r="B165" s="2164" t="s">
        <v>5127</v>
      </c>
      <c r="C165" s="997" t="s">
        <v>7989</v>
      </c>
      <c r="D165" s="2752" t="s">
        <v>7990</v>
      </c>
      <c r="E165" s="820">
        <v>46086</v>
      </c>
      <c r="F165" s="820"/>
      <c r="G165" s="820"/>
      <c r="H165" s="820"/>
      <c r="I165" s="820">
        <f>E165+14</f>
        <v>46100</v>
      </c>
      <c r="J165" s="820">
        <f>E165+17</f>
        <v>46103</v>
      </c>
      <c r="K165" s="820">
        <f>E165+20</f>
        <v>46106</v>
      </c>
      <c r="L165" s="743">
        <v>46092</v>
      </c>
      <c r="M165" s="1882"/>
      <c r="N165" s="1882"/>
    </row>
    <row r="166" spans="1:14" s="14" customFormat="1" ht="19.5" hidden="1">
      <c r="A166" s="553"/>
      <c r="B166" s="2164" t="s">
        <v>5132</v>
      </c>
      <c r="C166" s="1121" t="s">
        <v>1824</v>
      </c>
      <c r="D166" s="3749" t="s">
        <v>7991</v>
      </c>
      <c r="E166" s="3616">
        <v>46091</v>
      </c>
      <c r="F166" s="820"/>
      <c r="G166" s="820"/>
      <c r="H166" s="820"/>
      <c r="I166" s="825"/>
      <c r="J166" s="825"/>
      <c r="K166" s="825"/>
      <c r="L166" s="27" t="s">
        <v>455</v>
      </c>
      <c r="M166" s="1882"/>
      <c r="N166" s="1882"/>
    </row>
    <row r="167" spans="1:14" s="14" customFormat="1" ht="19.5" hidden="1">
      <c r="A167" s="553"/>
      <c r="B167" s="2164" t="s">
        <v>5137</v>
      </c>
      <c r="C167" s="997" t="s">
        <v>7992</v>
      </c>
      <c r="D167" s="2752" t="s">
        <v>7993</v>
      </c>
      <c r="E167" s="820">
        <v>46101</v>
      </c>
      <c r="F167" s="820"/>
      <c r="G167" s="820"/>
      <c r="H167" s="820"/>
      <c r="I167" s="820">
        <f t="shared" si="80"/>
        <v>46115</v>
      </c>
      <c r="J167" s="820">
        <f t="shared" si="78"/>
        <v>46118</v>
      </c>
      <c r="K167" s="820">
        <f t="shared" si="79"/>
        <v>46121</v>
      </c>
      <c r="L167" s="743"/>
      <c r="M167" s="1882"/>
      <c r="N167" s="1882"/>
    </row>
    <row r="168" spans="1:14" s="14" customFormat="1" ht="19.5" hidden="1">
      <c r="A168" s="553"/>
      <c r="B168" s="2164" t="s">
        <v>5143</v>
      </c>
      <c r="C168" s="997" t="s">
        <v>7994</v>
      </c>
      <c r="D168" s="2752" t="s">
        <v>7995</v>
      </c>
      <c r="E168" s="820">
        <v>46105</v>
      </c>
      <c r="F168" s="820"/>
      <c r="G168" s="820"/>
      <c r="H168" s="820"/>
      <c r="I168" s="820">
        <f>E168+14</f>
        <v>46119</v>
      </c>
      <c r="J168" s="820">
        <f t="shared" si="78"/>
        <v>46122</v>
      </c>
      <c r="K168" s="820">
        <f t="shared" si="79"/>
        <v>46125</v>
      </c>
      <c r="M168" s="1882"/>
      <c r="N168" s="1882"/>
    </row>
    <row r="169" spans="1:14" s="14" customFormat="1" ht="19.5" hidden="1">
      <c r="A169" s="553"/>
      <c r="B169" s="2164" t="s">
        <v>5147</v>
      </c>
      <c r="C169" s="997" t="s">
        <v>7996</v>
      </c>
      <c r="D169" s="2752" t="s">
        <v>7997</v>
      </c>
      <c r="E169" s="820">
        <v>46113</v>
      </c>
      <c r="F169" s="820"/>
      <c r="G169" s="820"/>
      <c r="H169" s="820"/>
      <c r="I169" s="820">
        <f t="shared" si="80"/>
        <v>46127</v>
      </c>
      <c r="J169" s="820">
        <f t="shared" si="78"/>
        <v>46130</v>
      </c>
      <c r="K169" s="820">
        <f t="shared" si="79"/>
        <v>46133</v>
      </c>
      <c r="M169" s="1882"/>
      <c r="N169" s="1882"/>
    </row>
    <row r="170" spans="1:14" s="14" customFormat="1" ht="19.5" hidden="1">
      <c r="A170" s="553"/>
      <c r="B170" s="2164" t="s">
        <v>5151</v>
      </c>
      <c r="C170" s="1400" t="s">
        <v>7998</v>
      </c>
      <c r="D170" s="2752" t="s">
        <v>7999</v>
      </c>
      <c r="E170" s="820">
        <v>46119</v>
      </c>
      <c r="F170" s="820"/>
      <c r="G170" s="820"/>
      <c r="H170" s="820"/>
      <c r="I170" s="820">
        <f t="shared" si="80"/>
        <v>46133</v>
      </c>
      <c r="J170" s="820">
        <f t="shared" si="78"/>
        <v>46136</v>
      </c>
      <c r="K170" s="820">
        <f t="shared" si="79"/>
        <v>46139</v>
      </c>
      <c r="M170" s="1882"/>
      <c r="N170" s="1882"/>
    </row>
    <row r="171" spans="1:14" s="14" customFormat="1" ht="19.5" hidden="1">
      <c r="A171" s="553"/>
      <c r="B171" s="2164" t="s">
        <v>5154</v>
      </c>
      <c r="C171" s="997" t="s">
        <v>8000</v>
      </c>
      <c r="D171" s="2752" t="s">
        <v>8001</v>
      </c>
      <c r="E171" s="820">
        <v>46130</v>
      </c>
      <c r="F171" s="820"/>
      <c r="G171" s="820"/>
      <c r="H171" s="820"/>
      <c r="I171" s="820">
        <f t="shared" si="80"/>
        <v>46144</v>
      </c>
      <c r="J171" s="820">
        <f t="shared" si="78"/>
        <v>46147</v>
      </c>
      <c r="K171" s="820">
        <f t="shared" si="79"/>
        <v>46150</v>
      </c>
      <c r="M171" s="1882"/>
      <c r="N171" s="1882"/>
    </row>
    <row r="172" spans="1:14" s="14" customFormat="1" ht="19.5" hidden="1">
      <c r="A172" s="553"/>
      <c r="B172" s="2164" t="s">
        <v>5157</v>
      </c>
      <c r="C172" s="997" t="s">
        <v>8002</v>
      </c>
      <c r="D172" s="2752" t="s">
        <v>8003</v>
      </c>
      <c r="E172" s="820">
        <v>46139</v>
      </c>
      <c r="F172" s="820"/>
      <c r="G172" s="820"/>
      <c r="H172" s="820"/>
      <c r="I172" s="820">
        <f t="shared" ref="I172:I177" si="81">E172+14</f>
        <v>46153</v>
      </c>
      <c r="J172" s="820">
        <f t="shared" ref="J172:J177" si="82">E172+17</f>
        <v>46156</v>
      </c>
      <c r="K172" s="820">
        <f t="shared" ref="K172:K177" si="83">E172+20</f>
        <v>46159</v>
      </c>
      <c r="M172" s="1882"/>
      <c r="N172" s="1882"/>
    </row>
    <row r="173" spans="1:14" s="14" customFormat="1" ht="19.5" hidden="1">
      <c r="A173" s="553"/>
      <c r="B173" s="2164" t="s">
        <v>5160</v>
      </c>
      <c r="C173" s="997" t="s">
        <v>8004</v>
      </c>
      <c r="D173" s="2752" t="s">
        <v>8005</v>
      </c>
      <c r="E173" s="820">
        <v>46143</v>
      </c>
      <c r="F173" s="820"/>
      <c r="G173" s="820"/>
      <c r="H173" s="820"/>
      <c r="I173" s="820">
        <f t="shared" si="81"/>
        <v>46157</v>
      </c>
      <c r="J173" s="820">
        <f t="shared" si="82"/>
        <v>46160</v>
      </c>
      <c r="K173" s="820">
        <f t="shared" si="83"/>
        <v>46163</v>
      </c>
      <c r="M173" s="1882"/>
      <c r="N173" s="1882"/>
    </row>
    <row r="174" spans="1:14" s="14" customFormat="1" ht="19.5">
      <c r="A174" s="553"/>
      <c r="B174" s="2164"/>
      <c r="C174" s="1882"/>
      <c r="D174" s="1882"/>
      <c r="M174" s="1882"/>
      <c r="N174" s="1882"/>
    </row>
    <row r="175" spans="1:14" s="14" customFormat="1" ht="19.5">
      <c r="A175" s="553"/>
      <c r="B175" s="2164"/>
      <c r="C175" s="2268"/>
      <c r="D175" s="1991"/>
      <c r="E175" s="613" t="s">
        <v>100</v>
      </c>
      <c r="F175" s="613" t="s">
        <v>194</v>
      </c>
      <c r="G175" s="613" t="s">
        <v>695</v>
      </c>
      <c r="H175" s="613" t="s">
        <v>686</v>
      </c>
      <c r="I175" s="613" t="s">
        <v>350</v>
      </c>
      <c r="J175" s="613" t="s">
        <v>456</v>
      </c>
      <c r="K175" s="613" t="s">
        <v>569</v>
      </c>
      <c r="M175" s="846"/>
      <c r="N175" s="846"/>
    </row>
    <row r="176" spans="1:14" s="14" customFormat="1" ht="19.5">
      <c r="A176" s="553"/>
      <c r="B176" s="2164"/>
      <c r="C176" s="4053"/>
      <c r="D176" s="1991"/>
      <c r="E176" s="650"/>
      <c r="F176" s="852" t="s">
        <v>3211</v>
      </c>
      <c r="G176" s="850" t="s">
        <v>4544</v>
      </c>
      <c r="H176" s="850" t="s">
        <v>3457</v>
      </c>
      <c r="I176" s="2427" t="s">
        <v>4611</v>
      </c>
      <c r="J176" s="2426" t="s">
        <v>3748</v>
      </c>
      <c r="K176" s="2426" t="s">
        <v>7476</v>
      </c>
      <c r="M176" s="846"/>
      <c r="N176" s="846"/>
    </row>
    <row r="177" spans="1:14" s="14" customFormat="1" ht="19.5" hidden="1">
      <c r="A177" s="553"/>
      <c r="B177" s="2164" t="s">
        <v>5162</v>
      </c>
      <c r="C177" s="997" t="s">
        <v>8006</v>
      </c>
      <c r="D177" s="2752" t="s">
        <v>8005</v>
      </c>
      <c r="E177" s="820">
        <v>46153</v>
      </c>
      <c r="F177" s="820"/>
      <c r="G177" s="820"/>
      <c r="H177" s="820"/>
      <c r="I177" s="820">
        <f t="shared" si="81"/>
        <v>46167</v>
      </c>
      <c r="J177" s="820">
        <f t="shared" si="82"/>
        <v>46170</v>
      </c>
      <c r="K177" s="820">
        <f t="shared" si="83"/>
        <v>46173</v>
      </c>
      <c r="M177" s="1882"/>
      <c r="N177" s="1882"/>
    </row>
    <row r="178" spans="1:14" s="14" customFormat="1" ht="19.5" hidden="1">
      <c r="A178" s="553"/>
      <c r="B178" s="2164" t="s">
        <v>5164</v>
      </c>
      <c r="C178" s="1121" t="s">
        <v>1573</v>
      </c>
      <c r="D178" s="2752" t="s">
        <v>8007</v>
      </c>
      <c r="E178" s="3616">
        <v>46158</v>
      </c>
      <c r="F178" s="820"/>
      <c r="G178" s="820"/>
      <c r="H178" s="820"/>
      <c r="I178" s="825"/>
      <c r="J178" s="825"/>
      <c r="K178" s="825"/>
      <c r="M178" s="1882"/>
      <c r="N178" s="1882"/>
    </row>
    <row r="179" spans="1:14" s="14" customFormat="1" ht="19.5" hidden="1">
      <c r="A179" s="553" t="s">
        <v>8008</v>
      </c>
      <c r="B179" s="2164" t="s">
        <v>4970</v>
      </c>
      <c r="C179" s="997" t="s">
        <v>8009</v>
      </c>
      <c r="D179" s="2752" t="s">
        <v>8010</v>
      </c>
      <c r="E179" s="820">
        <v>46167</v>
      </c>
      <c r="F179" s="820"/>
      <c r="G179" s="820"/>
      <c r="H179" s="820"/>
      <c r="I179" s="820">
        <f>E179+14</f>
        <v>46181</v>
      </c>
      <c r="J179" s="820">
        <f>E179+17</f>
        <v>46184</v>
      </c>
      <c r="K179" s="820">
        <f>E179+20</f>
        <v>46187</v>
      </c>
      <c r="M179" s="1882"/>
      <c r="N179" s="1882"/>
    </row>
    <row r="180" spans="1:14" s="14" customFormat="1" ht="19.5" hidden="1">
      <c r="A180" s="553"/>
      <c r="B180" s="2164" t="s">
        <v>4974</v>
      </c>
      <c r="C180" s="997" t="s">
        <v>8011</v>
      </c>
      <c r="D180" s="2752" t="s">
        <v>8012</v>
      </c>
      <c r="E180" s="820">
        <v>46174</v>
      </c>
      <c r="F180" s="820"/>
      <c r="G180" s="820"/>
      <c r="H180" s="820"/>
      <c r="I180" s="820">
        <f>E180+14</f>
        <v>46188</v>
      </c>
      <c r="J180" s="820">
        <f>E180+17</f>
        <v>46191</v>
      </c>
      <c r="K180" s="820">
        <f>E180+20</f>
        <v>46194</v>
      </c>
      <c r="M180" s="1882"/>
      <c r="N180" s="1882"/>
    </row>
    <row r="181" spans="1:14" s="14" customFormat="1" ht="19.5" hidden="1">
      <c r="A181" s="553"/>
      <c r="B181" s="2164" t="s">
        <v>4978</v>
      </c>
      <c r="C181" s="997" t="s">
        <v>8013</v>
      </c>
      <c r="D181" s="2752" t="s">
        <v>8014</v>
      </c>
      <c r="E181" s="820">
        <v>46179</v>
      </c>
      <c r="F181" s="820"/>
      <c r="G181" s="820"/>
      <c r="H181" s="820"/>
      <c r="I181" s="820">
        <f>E181+14</f>
        <v>46193</v>
      </c>
      <c r="J181" s="820">
        <f>E181+17</f>
        <v>46196</v>
      </c>
      <c r="K181" s="820">
        <f>E181+20</f>
        <v>46199</v>
      </c>
      <c r="M181" s="1882"/>
      <c r="N181" s="1882"/>
    </row>
    <row r="182" spans="1:14" s="14" customFormat="1" ht="19.5" hidden="1">
      <c r="A182" s="553"/>
      <c r="B182" s="2164" t="s">
        <v>4982</v>
      </c>
      <c r="C182" s="997" t="s">
        <v>4514</v>
      </c>
      <c r="D182" s="2752" t="s">
        <v>8015</v>
      </c>
      <c r="E182" s="820">
        <v>46187</v>
      </c>
      <c r="F182" s="820"/>
      <c r="G182" s="820"/>
      <c r="H182" s="820"/>
      <c r="I182" s="820">
        <f>E182+14</f>
        <v>46201</v>
      </c>
      <c r="J182" s="820">
        <f t="shared" ref="J182:J185" si="84">E182+17</f>
        <v>46204</v>
      </c>
      <c r="K182" s="820">
        <f t="shared" ref="K182:K185" si="85">E182+20</f>
        <v>46207</v>
      </c>
      <c r="M182" s="1882"/>
      <c r="N182" s="1882"/>
    </row>
    <row r="183" spans="1:14" s="14" customFormat="1" ht="19.5" hidden="1">
      <c r="A183" s="553"/>
      <c r="B183" s="2164" t="s">
        <v>4986</v>
      </c>
      <c r="C183" s="997" t="s">
        <v>8016</v>
      </c>
      <c r="D183" s="2752" t="s">
        <v>8017</v>
      </c>
      <c r="E183" s="820">
        <v>46195</v>
      </c>
      <c r="F183" s="820"/>
      <c r="G183" s="820"/>
      <c r="H183" s="820"/>
      <c r="I183" s="820">
        <f t="shared" ref="I183:I185" si="86">E183+14</f>
        <v>46209</v>
      </c>
      <c r="J183" s="820">
        <f t="shared" si="84"/>
        <v>46212</v>
      </c>
      <c r="K183" s="820">
        <f t="shared" si="85"/>
        <v>46215</v>
      </c>
      <c r="M183" s="1882"/>
      <c r="N183" s="1882"/>
    </row>
    <row r="184" spans="1:14" s="14" customFormat="1" ht="19.5" hidden="1">
      <c r="A184" s="553"/>
      <c r="B184" s="2164" t="s">
        <v>4990</v>
      </c>
      <c r="C184" s="997" t="s">
        <v>8018</v>
      </c>
      <c r="D184" s="2752" t="s">
        <v>8019</v>
      </c>
      <c r="E184" s="820">
        <v>46202</v>
      </c>
      <c r="F184" s="820"/>
      <c r="G184" s="820"/>
      <c r="H184" s="820"/>
      <c r="I184" s="820">
        <f t="shared" si="86"/>
        <v>46216</v>
      </c>
      <c r="J184" s="820">
        <f t="shared" si="84"/>
        <v>46219</v>
      </c>
      <c r="K184" s="820">
        <f t="shared" si="85"/>
        <v>46222</v>
      </c>
      <c r="M184" s="1882"/>
      <c r="N184" s="1882"/>
    </row>
    <row r="185" spans="1:14" s="14" customFormat="1" ht="19.5" hidden="1">
      <c r="A185" s="553"/>
      <c r="B185" s="2164" t="s">
        <v>4993</v>
      </c>
      <c r="C185" s="997" t="s">
        <v>8020</v>
      </c>
      <c r="D185" s="2752" t="s">
        <v>8021</v>
      </c>
      <c r="E185" s="820">
        <v>46209</v>
      </c>
      <c r="F185" s="820"/>
      <c r="G185" s="820"/>
      <c r="H185" s="820"/>
      <c r="I185" s="820">
        <f t="shared" si="86"/>
        <v>46223</v>
      </c>
      <c r="J185" s="820">
        <f t="shared" si="84"/>
        <v>46226</v>
      </c>
      <c r="K185" s="820">
        <f t="shared" si="85"/>
        <v>46229</v>
      </c>
      <c r="M185" s="1882"/>
      <c r="N185" s="1882"/>
    </row>
    <row r="186" spans="1:14" s="14" customFormat="1" ht="19.5">
      <c r="A186" s="553"/>
      <c r="B186" s="2164" t="s">
        <v>4996</v>
      </c>
      <c r="C186" s="997" t="s">
        <v>8022</v>
      </c>
      <c r="D186" s="2752" t="s">
        <v>8023</v>
      </c>
      <c r="E186" s="820">
        <v>46215</v>
      </c>
      <c r="F186" s="820"/>
      <c r="G186" s="820"/>
      <c r="H186" s="820"/>
      <c r="I186" s="820">
        <f t="shared" ref="I186:I195" si="87">E186+14</f>
        <v>46229</v>
      </c>
      <c r="J186" s="820">
        <f t="shared" ref="J186:J195" si="88">E186+17</f>
        <v>46232</v>
      </c>
      <c r="K186" s="820">
        <f t="shared" ref="K186:K195" si="89">E186+20</f>
        <v>46235</v>
      </c>
      <c r="M186" s="1882"/>
      <c r="N186" s="1882"/>
    </row>
    <row r="187" spans="1:14" s="14" customFormat="1" ht="19.5">
      <c r="A187" s="553"/>
      <c r="B187" s="2164" t="s">
        <v>4999</v>
      </c>
      <c r="C187" s="997" t="s">
        <v>4728</v>
      </c>
      <c r="D187" s="2752" t="s">
        <v>8024</v>
      </c>
      <c r="E187" s="820">
        <v>46226</v>
      </c>
      <c r="F187" s="820"/>
      <c r="G187" s="820"/>
      <c r="H187" s="820"/>
      <c r="I187" s="820">
        <f t="shared" si="87"/>
        <v>46240</v>
      </c>
      <c r="J187" s="820">
        <f t="shared" si="88"/>
        <v>46243</v>
      </c>
      <c r="K187" s="820">
        <f t="shared" si="89"/>
        <v>46246</v>
      </c>
      <c r="M187" s="1882"/>
      <c r="N187" s="1882"/>
    </row>
    <row r="188" spans="1:14" s="14" customFormat="1" ht="19.5">
      <c r="A188" s="553"/>
      <c r="B188" s="2164" t="s">
        <v>5002</v>
      </c>
      <c r="C188" s="997" t="s">
        <v>8025</v>
      </c>
      <c r="D188" s="2752" t="s">
        <v>8026</v>
      </c>
      <c r="E188" s="820">
        <v>46231</v>
      </c>
      <c r="F188" s="820"/>
      <c r="G188" s="820"/>
      <c r="H188" s="820"/>
      <c r="I188" s="820">
        <f t="shared" si="87"/>
        <v>46245</v>
      </c>
      <c r="J188" s="820">
        <f t="shared" si="88"/>
        <v>46248</v>
      </c>
      <c r="K188" s="820">
        <f t="shared" si="89"/>
        <v>46251</v>
      </c>
      <c r="M188" s="1882"/>
      <c r="N188" s="1882"/>
    </row>
    <row r="189" spans="1:14" s="14" customFormat="1" ht="19.5">
      <c r="A189" s="553"/>
      <c r="B189" s="2164" t="s">
        <v>5006</v>
      </c>
      <c r="C189" s="997" t="s">
        <v>8027</v>
      </c>
      <c r="D189" s="2752" t="s">
        <v>8028</v>
      </c>
      <c r="E189" s="820">
        <v>46241</v>
      </c>
      <c r="F189" s="820"/>
      <c r="G189" s="820"/>
      <c r="H189" s="820"/>
      <c r="I189" s="820">
        <f t="shared" si="87"/>
        <v>46255</v>
      </c>
      <c r="J189" s="820">
        <f t="shared" si="88"/>
        <v>46258</v>
      </c>
      <c r="K189" s="820">
        <f t="shared" si="89"/>
        <v>46261</v>
      </c>
      <c r="M189" s="1882"/>
      <c r="N189" s="1882"/>
    </row>
    <row r="190" spans="1:14" s="14" customFormat="1" ht="19.5">
      <c r="A190" s="553"/>
      <c r="B190" s="2164" t="s">
        <v>5009</v>
      </c>
      <c r="C190" s="997" t="s">
        <v>8029</v>
      </c>
      <c r="D190" s="2752" t="s">
        <v>8030</v>
      </c>
      <c r="E190" s="820">
        <v>46244</v>
      </c>
      <c r="F190" s="820"/>
      <c r="G190" s="820"/>
      <c r="H190" s="820"/>
      <c r="I190" s="820">
        <f t="shared" si="87"/>
        <v>46258</v>
      </c>
      <c r="J190" s="820">
        <f t="shared" si="88"/>
        <v>46261</v>
      </c>
      <c r="K190" s="820">
        <f t="shared" si="89"/>
        <v>46264</v>
      </c>
      <c r="M190" s="1882"/>
      <c r="N190" s="1882"/>
    </row>
    <row r="191" spans="1:14" s="14" customFormat="1" ht="19.5">
      <c r="A191" s="553"/>
      <c r="B191" s="2164" t="s">
        <v>5013</v>
      </c>
      <c r="C191" s="997" t="s">
        <v>5670</v>
      </c>
      <c r="D191" s="2752" t="s">
        <v>8031</v>
      </c>
      <c r="E191" s="820">
        <v>46249</v>
      </c>
      <c r="F191" s="820"/>
      <c r="G191" s="820"/>
      <c r="H191" s="820"/>
      <c r="I191" s="820">
        <f t="shared" si="87"/>
        <v>46263</v>
      </c>
      <c r="J191" s="820">
        <f t="shared" si="88"/>
        <v>46266</v>
      </c>
      <c r="K191" s="820">
        <f t="shared" si="89"/>
        <v>46269</v>
      </c>
      <c r="M191" s="1882"/>
      <c r="N191" s="1882"/>
    </row>
    <row r="192" spans="1:14" s="14" customFormat="1" ht="19.5">
      <c r="A192" s="553"/>
      <c r="B192" s="2164" t="s">
        <v>5018</v>
      </c>
      <c r="C192" s="997" t="s">
        <v>8032</v>
      </c>
      <c r="D192" s="2752" t="s">
        <v>8033</v>
      </c>
      <c r="E192" s="820">
        <v>46256</v>
      </c>
      <c r="F192" s="820"/>
      <c r="G192" s="820"/>
      <c r="H192" s="820"/>
      <c r="I192" s="820">
        <f t="shared" si="87"/>
        <v>46270</v>
      </c>
      <c r="J192" s="820">
        <f t="shared" si="88"/>
        <v>46273</v>
      </c>
      <c r="K192" s="820">
        <f t="shared" si="89"/>
        <v>46276</v>
      </c>
      <c r="M192" s="1882"/>
      <c r="N192" s="1882"/>
    </row>
    <row r="193" spans="1:14" s="14" customFormat="1" ht="19.5">
      <c r="A193" s="553"/>
      <c r="B193" s="2164" t="s">
        <v>5022</v>
      </c>
      <c r="C193" s="997" t="s">
        <v>8013</v>
      </c>
      <c r="D193" s="2752" t="s">
        <v>8034</v>
      </c>
      <c r="E193" s="820">
        <v>46263</v>
      </c>
      <c r="F193" s="820"/>
      <c r="G193" s="820"/>
      <c r="H193" s="820"/>
      <c r="I193" s="820">
        <f t="shared" si="87"/>
        <v>46277</v>
      </c>
      <c r="J193" s="820">
        <f t="shared" si="88"/>
        <v>46280</v>
      </c>
      <c r="K193" s="820">
        <f t="shared" si="89"/>
        <v>46283</v>
      </c>
      <c r="M193" s="1882"/>
      <c r="N193" s="1882"/>
    </row>
    <row r="194" spans="1:14" s="14" customFormat="1" ht="19.5">
      <c r="A194" s="553"/>
      <c r="B194" s="2164" t="s">
        <v>5027</v>
      </c>
      <c r="C194" s="997" t="s">
        <v>7208</v>
      </c>
      <c r="D194" s="2752" t="s">
        <v>8035</v>
      </c>
      <c r="E194" s="820">
        <v>46270</v>
      </c>
      <c r="F194" s="820"/>
      <c r="G194" s="820"/>
      <c r="H194" s="820"/>
      <c r="I194" s="820">
        <f t="shared" si="87"/>
        <v>46284</v>
      </c>
      <c r="J194" s="820">
        <f t="shared" si="88"/>
        <v>46287</v>
      </c>
      <c r="K194" s="820">
        <f t="shared" si="89"/>
        <v>46290</v>
      </c>
      <c r="M194" s="1882"/>
      <c r="N194" s="1882"/>
    </row>
    <row r="195" spans="1:14" s="14" customFormat="1" ht="19.5">
      <c r="A195" s="553"/>
      <c r="B195" s="2164" t="s">
        <v>5031</v>
      </c>
      <c r="C195" s="997" t="s">
        <v>8036</v>
      </c>
      <c r="D195" s="2752" t="s">
        <v>8037</v>
      </c>
      <c r="E195" s="820">
        <v>46277</v>
      </c>
      <c r="F195" s="820"/>
      <c r="G195" s="820"/>
      <c r="H195" s="820"/>
      <c r="I195" s="820">
        <f t="shared" si="87"/>
        <v>46291</v>
      </c>
      <c r="J195" s="820">
        <f t="shared" si="88"/>
        <v>46294</v>
      </c>
      <c r="K195" s="820">
        <f t="shared" si="89"/>
        <v>46297</v>
      </c>
      <c r="M195" s="1882"/>
      <c r="N195" s="1882"/>
    </row>
    <row r="196" spans="1:14" s="14" customFormat="1" ht="19.5">
      <c r="A196" s="553"/>
      <c r="B196" s="2164" t="s">
        <v>5036</v>
      </c>
      <c r="C196" s="997" t="s">
        <v>3194</v>
      </c>
      <c r="D196" s="2752" t="s">
        <v>8038</v>
      </c>
      <c r="E196" s="820">
        <v>46284</v>
      </c>
      <c r="F196" s="820"/>
      <c r="G196" s="820"/>
      <c r="H196" s="820"/>
      <c r="I196" s="820">
        <f>E196+14</f>
        <v>46298</v>
      </c>
      <c r="J196" s="820">
        <f>E196+17</f>
        <v>46301</v>
      </c>
      <c r="K196" s="820">
        <f>E196+20</f>
        <v>46304</v>
      </c>
      <c r="M196" s="1882"/>
      <c r="N196" s="1882"/>
    </row>
    <row r="197" spans="1:14" s="14" customFormat="1" ht="19.5">
      <c r="A197" s="553"/>
      <c r="B197" s="2164" t="s">
        <v>5039</v>
      </c>
      <c r="C197" s="997" t="s">
        <v>8039</v>
      </c>
      <c r="D197" s="2752" t="s">
        <v>8040</v>
      </c>
      <c r="E197" s="820">
        <v>46291</v>
      </c>
      <c r="F197" s="820"/>
      <c r="G197" s="820"/>
      <c r="H197" s="820"/>
      <c r="I197" s="820">
        <f>E197+14</f>
        <v>46305</v>
      </c>
      <c r="J197" s="820">
        <f>E197+17</f>
        <v>46308</v>
      </c>
      <c r="K197" s="820">
        <f>E197+20</f>
        <v>46311</v>
      </c>
      <c r="M197" s="1882"/>
      <c r="N197" s="1882"/>
    </row>
    <row r="198" spans="1:14" s="14" customFormat="1" ht="19.5">
      <c r="A198" s="553"/>
      <c r="B198" s="2164" t="s">
        <v>5043</v>
      </c>
      <c r="C198" s="997" t="s">
        <v>8022</v>
      </c>
      <c r="D198" s="2752" t="s">
        <v>8041</v>
      </c>
      <c r="E198" s="820">
        <v>46298</v>
      </c>
      <c r="F198" s="820"/>
      <c r="G198" s="820"/>
      <c r="H198" s="820"/>
      <c r="I198" s="820">
        <f>E198+14</f>
        <v>46312</v>
      </c>
      <c r="J198" s="820">
        <f>E198+17</f>
        <v>46315</v>
      </c>
      <c r="K198" s="820">
        <f>E198+20</f>
        <v>46318</v>
      </c>
      <c r="M198" s="1882"/>
      <c r="N198" s="1882"/>
    </row>
    <row r="199" spans="1:14" s="14" customFormat="1" ht="19.5">
      <c r="A199" s="553"/>
      <c r="B199" s="2164" t="s">
        <v>5046</v>
      </c>
      <c r="C199" s="997" t="s">
        <v>2158</v>
      </c>
      <c r="D199" s="2752" t="s">
        <v>8042</v>
      </c>
      <c r="E199" s="820">
        <v>46305</v>
      </c>
      <c r="F199" s="820"/>
      <c r="G199" s="820"/>
      <c r="H199" s="820"/>
      <c r="I199" s="820">
        <f>E199+14</f>
        <v>46319</v>
      </c>
      <c r="J199" s="820">
        <f>E199+17</f>
        <v>46322</v>
      </c>
      <c r="K199" s="820">
        <f>E199+20</f>
        <v>46325</v>
      </c>
      <c r="M199" s="1882"/>
      <c r="N199" s="1882"/>
    </row>
    <row r="200" spans="1:14" s="14" customFormat="1" ht="17.25" customHeight="1">
      <c r="A200" s="553"/>
      <c r="B200" s="2166"/>
      <c r="C200" s="372" t="s">
        <v>112</v>
      </c>
      <c r="D200" s="60"/>
      <c r="E200" s="60"/>
      <c r="F200" s="60"/>
      <c r="G200" s="60"/>
      <c r="H200" s="60"/>
      <c r="I200" s="60"/>
      <c r="J200" s="60"/>
      <c r="K200" s="157"/>
      <c r="L200" s="60"/>
      <c r="M200" s="60"/>
      <c r="N200" s="60"/>
    </row>
    <row r="201" spans="1:14" s="14" customFormat="1" ht="17.25" customHeight="1">
      <c r="A201" s="553"/>
      <c r="B201" s="2166"/>
      <c r="C201" s="372"/>
      <c r="D201" s="60"/>
      <c r="E201" s="60"/>
      <c r="F201" s="60"/>
      <c r="G201" s="60"/>
      <c r="H201" s="60"/>
      <c r="I201" s="60"/>
      <c r="J201" s="60"/>
      <c r="K201" s="157"/>
      <c r="L201" s="60"/>
      <c r="M201" s="60"/>
      <c r="N201" s="60"/>
    </row>
    <row r="202" spans="1:14" s="14" customFormat="1" ht="17.25" customHeight="1">
      <c r="A202" s="553"/>
      <c r="B202" s="2166"/>
      <c r="C202" s="372"/>
      <c r="D202" s="60"/>
      <c r="E202" s="60"/>
      <c r="F202" s="60"/>
      <c r="G202" s="60"/>
      <c r="H202" s="60"/>
      <c r="I202" s="60"/>
      <c r="J202" s="60"/>
      <c r="K202" s="157"/>
      <c r="L202" s="60"/>
      <c r="M202" s="60"/>
      <c r="N202" s="60"/>
    </row>
    <row r="203" spans="1:14" s="14" customFormat="1" ht="17.25" customHeight="1">
      <c r="A203" s="553"/>
      <c r="B203" s="2166"/>
      <c r="C203" s="372"/>
      <c r="D203" s="60"/>
      <c r="E203" s="60"/>
      <c r="F203" s="60"/>
      <c r="G203" s="60"/>
      <c r="H203" s="60"/>
      <c r="I203" s="60"/>
      <c r="J203" s="60"/>
      <c r="K203" s="157"/>
      <c r="L203" s="60"/>
      <c r="M203" s="60"/>
      <c r="N203" s="60"/>
    </row>
    <row r="204" spans="1:14" s="14" customFormat="1" ht="16.5" customHeight="1">
      <c r="A204" s="553"/>
      <c r="B204" s="2167"/>
      <c r="C204" s="209" t="s">
        <v>0</v>
      </c>
      <c r="D204" s="69"/>
      <c r="E204" s="845" t="s">
        <v>1973</v>
      </c>
      <c r="F204" s="70"/>
      <c r="G204" s="70" t="s">
        <v>38</v>
      </c>
      <c r="H204" s="70"/>
      <c r="I204" s="69"/>
      <c r="J204" s="69"/>
      <c r="K204" s="70" t="s">
        <v>65</v>
      </c>
      <c r="L204" s="70" t="str">
        <f>'HOW TO-&gt;'!$B$136</f>
        <v>6011 2413</v>
      </c>
      <c r="M204" s="70"/>
      <c r="N204" s="60"/>
    </row>
    <row r="205" spans="1:14" s="14" customFormat="1" ht="16.5" customHeight="1">
      <c r="A205" s="553"/>
      <c r="B205" s="2167"/>
      <c r="C205" s="79" t="s">
        <v>1</v>
      </c>
      <c r="D205" s="69"/>
      <c r="E205" s="252" t="s">
        <v>1974</v>
      </c>
      <c r="F205" s="70"/>
      <c r="G205" s="69" t="s">
        <v>1975</v>
      </c>
      <c r="H205" s="69"/>
      <c r="I205" s="252" t="s">
        <v>41</v>
      </c>
      <c r="J205" s="69"/>
      <c r="K205" s="69" t="s">
        <v>67</v>
      </c>
      <c r="L205" s="69"/>
      <c r="M205" s="226" t="s">
        <v>68</v>
      </c>
      <c r="N205" s="60"/>
    </row>
    <row r="206" spans="1:14">
      <c r="C206" s="79"/>
      <c r="D206" s="69"/>
      <c r="E206" s="252"/>
      <c r="G206" s="69"/>
      <c r="H206" s="69"/>
      <c r="I206" s="252"/>
      <c r="J206" s="69"/>
      <c r="K206" s="69" t="str">
        <f>'HOW TO-&gt;'!$A$138</f>
        <v>PERMIT</v>
      </c>
      <c r="L206" s="69"/>
      <c r="M206" s="2204" t="str">
        <f>'HOW TO-&gt;'!$C$138</f>
        <v>SG094-SinPermit@msc.com</v>
      </c>
    </row>
    <row r="207" spans="1:14" s="30" customFormat="1" ht="14.25">
      <c r="B207" s="63"/>
      <c r="C207" s="77">
        <f>'HOW TO-&gt;'!$A$105</f>
        <v>0</v>
      </c>
      <c r="D207" s="77">
        <f>'HOW TO-&gt;'!$B$105</f>
        <v>0</v>
      </c>
      <c r="E207" s="64">
        <f>'HOW TO-&gt;'!$C$105</f>
        <v>0</v>
      </c>
      <c r="F207" s="60"/>
      <c r="G207" s="77" t="str">
        <f>'HOW TO-&gt;'!$A$124</f>
        <v>ROBERT CHIA</v>
      </c>
      <c r="I207" s="77" t="str">
        <f>'HOW TO-&gt;'!$B$124</f>
        <v>6011 0564</v>
      </c>
      <c r="J207" s="64" t="str">
        <f>'HOW TO-&gt;'!$C$124</f>
        <v>robert.chia@msc.com</v>
      </c>
      <c r="K207" s="77" t="str">
        <f>'HOW TO-&gt;'!$A$139</f>
        <v>RAYNAR ANG</v>
      </c>
      <c r="L207" s="77" t="str">
        <f>'HOW TO-&gt;'!$B$139</f>
        <v>6011 2358</v>
      </c>
      <c r="M207" s="64" t="str">
        <f>'HOW TO-&gt;'!$C$139</f>
        <v>raynar.ang@msc.com</v>
      </c>
      <c r="N207" s="60"/>
    </row>
    <row r="208" spans="1:14" s="30" customFormat="1" ht="14.25">
      <c r="B208" s="63"/>
      <c r="C208" s="77" t="str">
        <f>'HOW TO-&gt;'!$A$106</f>
        <v>NATALIE LEW</v>
      </c>
      <c r="D208" s="77" t="str">
        <f>'HOW TO-&gt;'!$B$106</f>
        <v>6011 2399</v>
      </c>
      <c r="E208" s="64" t="str">
        <f>'HOW TO-&gt;'!$C$106</f>
        <v>natalie.lew@msc.com</v>
      </c>
      <c r="F208" s="60"/>
      <c r="G208" s="77" t="str">
        <f>'HOW TO-&gt;'!$A$125</f>
        <v>S. Y. LIEW</v>
      </c>
      <c r="I208" s="77" t="str">
        <f>'HOW TO-&gt;'!$B$125</f>
        <v>6011 2348</v>
      </c>
      <c r="J208" s="64" t="str">
        <f>'HOW TO-&gt;'!$C$125</f>
        <v>seoyi.liew@msc.com</v>
      </c>
      <c r="K208" s="77" t="str">
        <f>'HOW TO-&gt;'!$A$140</f>
        <v>KAI SIANG</v>
      </c>
      <c r="L208" s="77" t="str">
        <f>'HOW TO-&gt;'!$B$140</f>
        <v>6011 2356</v>
      </c>
      <c r="M208" s="64" t="str">
        <f>'HOW TO-&gt;'!$C$140</f>
        <v>kaisiang.lim@msc.com</v>
      </c>
      <c r="N208" s="60"/>
    </row>
    <row r="209" spans="2:14" s="30" customFormat="1" ht="14.25">
      <c r="B209" s="63"/>
      <c r="C209" s="77" t="str">
        <f>'HOW TO-&gt;'!$A$107</f>
        <v>PHOEBE HUANG</v>
      </c>
      <c r="D209" s="77" t="str">
        <f>'HOW TO-&gt;'!$B$107</f>
        <v>6011 0562</v>
      </c>
      <c r="E209" s="64" t="str">
        <f>'HOW TO-&gt;'!$C$107</f>
        <v>phoebe.huang@msc.com</v>
      </c>
      <c r="F209" s="60"/>
      <c r="G209" s="77" t="str">
        <f>'HOW TO-&gt;'!$A$126</f>
        <v>SHARON KOH</v>
      </c>
      <c r="I209" s="77" t="str">
        <f>'HOW TO-&gt;'!$B$126</f>
        <v>6011 2349</v>
      </c>
      <c r="J209" s="64" t="str">
        <f>'HOW TO-&gt;'!$C$126</f>
        <v>sharon.koh@msc.com</v>
      </c>
      <c r="K209" s="77" t="str">
        <f>'HOW TO-&gt;'!$A$141</f>
        <v>DEWI</v>
      </c>
      <c r="L209" s="77" t="str">
        <f>'HOW TO-&gt;'!$B$141</f>
        <v>6011 2354</v>
      </c>
      <c r="M209" s="64" t="str">
        <f>'HOW TO-&gt;'!$C$141</f>
        <v>dewi.ratnah@msc.com</v>
      </c>
      <c r="N209" s="60"/>
    </row>
    <row r="210" spans="2:14" s="29" customFormat="1" ht="14.25">
      <c r="B210" s="99"/>
      <c r="C210" s="77" t="str">
        <f>'HOW TO-&gt;'!$A$108</f>
        <v>SHERWIN LIM</v>
      </c>
      <c r="D210" s="77" t="str">
        <f>'HOW TO-&gt;'!$B$108</f>
        <v>6011 2395</v>
      </c>
      <c r="E210" s="64" t="str">
        <f>'HOW TO-&gt;'!$C$108</f>
        <v>sherwin.lim@msc.com</v>
      </c>
      <c r="F210" s="60"/>
      <c r="G210" s="77" t="str">
        <f>'HOW TO-&gt;'!$A$127</f>
        <v>ANGELIA LAU</v>
      </c>
      <c r="I210" s="77" t="str">
        <f>'HOW TO-&gt;'!$B$127</f>
        <v>6011 2346</v>
      </c>
      <c r="J210" s="64" t="str">
        <f>'HOW TO-&gt;'!$C$127</f>
        <v>angelia.lau@msc.com</v>
      </c>
      <c r="K210" s="77" t="str">
        <f>'HOW TO-&gt;'!$A$142</f>
        <v>YU TING</v>
      </c>
      <c r="L210" s="77" t="str">
        <f>'HOW TO-&gt;'!$B$142</f>
        <v>6011 2359</v>
      </c>
      <c r="M210" s="64" t="str">
        <f>'HOW TO-&gt;'!$C$142</f>
        <v>yuting.luo@msc.com</v>
      </c>
      <c r="N210" s="60"/>
    </row>
    <row r="211" spans="2:14" s="29" customFormat="1" ht="14.25">
      <c r="B211" s="99"/>
      <c r="C211" s="77" t="str">
        <f>'HOW TO-&gt;'!$A$109</f>
        <v>CHOK KAR HEE</v>
      </c>
      <c r="D211" s="77" t="str">
        <f>'HOW TO-&gt;'!$B$109</f>
        <v>6011 2397</v>
      </c>
      <c r="E211" s="64" t="str">
        <f>'HOW TO-&gt;'!$C$109</f>
        <v>karhee.chok@msc.com</v>
      </c>
      <c r="F211" s="60"/>
      <c r="G211" s="77" t="str">
        <f>'HOW TO-&gt;'!$A$128</f>
        <v>NOOR AFNINDAH</v>
      </c>
      <c r="I211" s="77" t="str">
        <f>'HOW TO-&gt;'!$B$128</f>
        <v>6011 2347</v>
      </c>
      <c r="J211" s="64" t="str">
        <f>'HOW TO-&gt;'!$C$128</f>
        <v>noor.afnindah@msc.com</v>
      </c>
      <c r="K211" s="77" t="str">
        <f>'HOW TO-&gt;'!$A$143</f>
        <v>SHAN SHAN</v>
      </c>
      <c r="L211" s="77" t="str">
        <f>'HOW TO-&gt;'!$B$143</f>
        <v>6011 2353</v>
      </c>
      <c r="M211" s="64" t="str">
        <f>'HOW TO-&gt;'!$C$143</f>
        <v>shanshan.chin@msc.com</v>
      </c>
      <c r="N211" s="60"/>
    </row>
    <row r="212" spans="2:14" s="29" customFormat="1" ht="14.25">
      <c r="B212" s="99"/>
      <c r="C212" s="77" t="str">
        <f>'HOW TO-&gt;'!$A$110</f>
        <v>LEWIS SOH</v>
      </c>
      <c r="D212" s="77" t="str">
        <f>'HOW TO-&gt;'!$B$110</f>
        <v>6011 7905</v>
      </c>
      <c r="E212" s="64" t="str">
        <f>'HOW TO-&gt;'!$C$110</f>
        <v>lewis.soh@msc.com</v>
      </c>
      <c r="F212" s="60"/>
      <c r="G212" s="77" t="str">
        <f>'HOW TO-&gt;'!$A$129</f>
        <v>NG CHING WEI</v>
      </c>
      <c r="I212" s="77" t="str">
        <f>'HOW TO-&gt;'!$B$129</f>
        <v>6011 2404</v>
      </c>
      <c r="J212" s="64" t="str">
        <f>'HOW TO-&gt;'!$C$129</f>
        <v>chingwei.ng@msc.com</v>
      </c>
      <c r="K212" s="77" t="str">
        <f>'HOW TO-&gt;'!$A$144</f>
        <v>EUNICE</v>
      </c>
      <c r="L212" s="77" t="str">
        <f>'HOW TO-&gt;'!$B$144</f>
        <v>6011 2355</v>
      </c>
      <c r="M212" s="64" t="str">
        <f>'HOW TO-&gt;'!$C$144</f>
        <v>eunice.chan@msc.com</v>
      </c>
      <c r="N212" s="60"/>
    </row>
    <row r="213" spans="2:14" s="29" customFormat="1" ht="14.25">
      <c r="B213" s="99"/>
      <c r="C213" s="77" t="str">
        <f>'HOW TO-&gt;'!$A$111</f>
        <v xml:space="preserve">MELVIN TAN </v>
      </c>
      <c r="D213" s="77" t="str">
        <f>'HOW TO-&gt;'!$B$111</f>
        <v>6011 0561</v>
      </c>
      <c r="E213" s="64" t="str">
        <f>'HOW TO-&gt;'!$C$111</f>
        <v>melvin.tan@msc.com</v>
      </c>
      <c r="F213" s="60"/>
      <c r="G213" s="77" t="str">
        <f>'HOW TO-&gt;'!$A$130</f>
        <v>ZOEY ONG</v>
      </c>
      <c r="I213" s="77" t="str">
        <f>'HOW TO-&gt;'!$B$130</f>
        <v>6011 2424</v>
      </c>
      <c r="J213" s="64" t="str">
        <f>'HOW TO-&gt;'!$C$130</f>
        <v>zoey.ong@msc.com</v>
      </c>
      <c r="K213" s="77" t="str">
        <f>'HOW TO-&gt;'!$A$145</f>
        <v>HAZEL</v>
      </c>
      <c r="L213" s="77" t="str">
        <f>'HOW TO-&gt;'!$B$145</f>
        <v>6011 2435</v>
      </c>
      <c r="M213" s="64" t="str">
        <f>'HOW TO-&gt;'!$C$145</f>
        <v>hazel.toh@msc.com</v>
      </c>
      <c r="N213" s="60"/>
    </row>
    <row r="214" spans="2:14" s="29" customFormat="1" ht="14.25">
      <c r="B214" s="99"/>
      <c r="C214" s="77" t="str">
        <f>'HOW TO-&gt;'!$A$112</f>
        <v>SUE ANN SOON</v>
      </c>
      <c r="D214" s="77" t="str">
        <f>'HOW TO-&gt;'!$B$112</f>
        <v>6011 2327</v>
      </c>
      <c r="E214" s="64" t="str">
        <f>'HOW TO-&gt;'!$C$112</f>
        <v>sueann.soon@msc.com</v>
      </c>
      <c r="F214" s="60"/>
      <c r="G214" s="77" t="str">
        <f>'HOW TO-&gt;'!$A$131</f>
        <v>.</v>
      </c>
      <c r="I214" s="77" t="str">
        <f>'HOW TO-&gt;'!$B$131</f>
        <v>.</v>
      </c>
      <c r="J214" s="64" t="str">
        <f>'HOW TO-&gt;'!$C$131</f>
        <v>.</v>
      </c>
      <c r="K214" s="77">
        <f>'HOW TO-&gt;'!$A$146</f>
        <v>0</v>
      </c>
      <c r="L214" s="77">
        <f>'HOW TO-&gt;'!$B$146</f>
        <v>0</v>
      </c>
      <c r="M214" s="64">
        <f>'HOW TO-&gt;'!$C$146</f>
        <v>0</v>
      </c>
      <c r="N214" s="60"/>
    </row>
    <row r="215" spans="2:14" s="29" customFormat="1" ht="14.25">
      <c r="B215" s="99"/>
      <c r="C215" s="77" t="str">
        <f>'HOW TO-&gt;'!$A$113</f>
        <v>LAWRENCE ANG (CROSS-TRADE)</v>
      </c>
      <c r="D215" s="77" t="str">
        <f>'HOW TO-&gt;'!$B$113</f>
        <v>6011 2400</v>
      </c>
      <c r="E215" s="64" t="str">
        <f>'HOW TO-&gt;'!$C$113</f>
        <v>lawrence.ang@msc.com</v>
      </c>
      <c r="F215" s="60"/>
      <c r="G215" s="77">
        <f>'HOW TO-&gt;'!$A$132</f>
        <v>0</v>
      </c>
      <c r="I215" s="77">
        <f>'HOW TO-&gt;'!$B$132</f>
        <v>0</v>
      </c>
      <c r="J215" s="64">
        <f>'HOW TO-&gt;'!$C$132</f>
        <v>0</v>
      </c>
      <c r="K215" s="77">
        <f>'HOW TO-&gt;'!$A$147</f>
        <v>0</v>
      </c>
      <c r="L215" s="77">
        <f>'HOW TO-&gt;'!$B$147</f>
        <v>0</v>
      </c>
      <c r="M215" s="64">
        <f>'HOW TO-&gt;'!$C$147</f>
        <v>0</v>
      </c>
      <c r="N215" s="60"/>
    </row>
    <row r="216" spans="2:14" s="29" customFormat="1" ht="14.25">
      <c r="B216" s="99"/>
      <c r="C216" s="77" t="str">
        <f>'HOW TO-&gt;'!$A$114</f>
        <v>DARIUS ONG</v>
      </c>
      <c r="D216" s="77" t="str">
        <f>'HOW TO-&gt;'!$B$114</f>
        <v>6011 2396</v>
      </c>
      <c r="E216" s="64" t="str">
        <f>'HOW TO-&gt;'!$C$114</f>
        <v>darius.ong@msc.com</v>
      </c>
      <c r="F216" s="60"/>
      <c r="G216" s="60"/>
      <c r="H216" s="81"/>
      <c r="I216" s="226"/>
      <c r="J216" s="60"/>
      <c r="K216" s="77">
        <f>'HOW TO-&gt;'!$A$148</f>
        <v>0</v>
      </c>
      <c r="L216" s="77">
        <f>'HOW TO-&gt;'!$B$148</f>
        <v>0</v>
      </c>
      <c r="M216" s="64">
        <f>'HOW TO-&gt;'!$C$148</f>
        <v>0</v>
      </c>
      <c r="N216" s="60"/>
    </row>
    <row r="217" spans="2:14" s="29" customFormat="1" ht="14.25">
      <c r="B217" s="99"/>
      <c r="C217" s="77" t="str">
        <f>'HOW TO-&gt;'!$A$115</f>
        <v>YURIKO KHOO</v>
      </c>
      <c r="D217" s="77" t="str">
        <f>'HOW TO-&gt;'!$B$115</f>
        <v>6011 2402</v>
      </c>
      <c r="E217" s="64" t="str">
        <f>'HOW TO-&gt;'!$C$115</f>
        <v>yuriko.k@msc.com</v>
      </c>
      <c r="F217" s="60"/>
      <c r="G217" s="60"/>
      <c r="H217" s="81"/>
      <c r="I217" s="81"/>
      <c r="J217" s="226"/>
      <c r="K217" s="77"/>
      <c r="L217" s="77"/>
      <c r="M217" s="64"/>
      <c r="N217" s="60"/>
    </row>
    <row r="218" spans="2:14" s="29" customFormat="1" ht="14.25">
      <c r="B218" s="99"/>
      <c r="C218" s="77" t="str">
        <f>'HOW TO-&gt;'!$A$116</f>
        <v>VICKY ZHU</v>
      </c>
      <c r="D218" s="77" t="str">
        <f>'HOW TO-&gt;'!$B$116</f>
        <v>6011 7900</v>
      </c>
      <c r="E218" s="64" t="str">
        <f>'HOW TO-&gt;'!$C$116</f>
        <v>vicky.zhu@msc.com</v>
      </c>
      <c r="F218" s="60"/>
      <c r="G218" s="60"/>
      <c r="H218" s="60"/>
      <c r="I218" s="60"/>
      <c r="J218" s="60"/>
      <c r="K218" s="60"/>
      <c r="L218" s="60"/>
      <c r="M218" s="60"/>
      <c r="N218" s="60"/>
    </row>
    <row r="219" spans="2:14" s="29" customFormat="1" ht="14.25">
      <c r="B219" s="99"/>
      <c r="C219" s="60"/>
      <c r="D219" s="60"/>
      <c r="E219" s="60"/>
      <c r="F219" s="60"/>
      <c r="G219" s="60"/>
      <c r="H219" s="60"/>
      <c r="I219" s="60"/>
      <c r="J219" s="60"/>
      <c r="K219" s="60"/>
      <c r="L219" s="60"/>
      <c r="M219" s="60"/>
      <c r="N219" s="60"/>
    </row>
    <row r="220" spans="2:14">
      <c r="C220" s="77" t="str">
        <f>'HOW TO-&gt;'!$A$119</f>
        <v xml:space="preserve">MAIN LINE  </v>
      </c>
      <c r="D220" s="77" t="str">
        <f>'HOW TO-&gt;'!$B$119</f>
        <v>6011 2424</v>
      </c>
      <c r="E220" s="64">
        <f>'HOW TO-&gt;'!$C$119</f>
        <v>0</v>
      </c>
    </row>
    <row r="221" spans="2:14">
      <c r="C221" s="77">
        <f>'HOW TO-&gt;'!$A$120</f>
        <v>0</v>
      </c>
      <c r="D221" s="77">
        <f>'HOW TO-&gt;'!$B$120</f>
        <v>0</v>
      </c>
      <c r="E221" s="64">
        <f>'HOW TO-&gt;'!$C$120</f>
        <v>0</v>
      </c>
    </row>
  </sheetData>
  <sheetProtection formatCells="0"/>
  <customSheetViews>
    <customSheetView guid="{25211047-2AA7-431D-8637-AA6183637E8E}" fitToPage="1" hiddenRows="1">
      <selection activeCell="J3" sqref="J3"/>
      <pageMargins left="0" right="0" top="0" bottom="0" header="0" footer="0"/>
      <pageSetup paperSize="9" scale="78" orientation="landscape" r:id="rId1"/>
      <headerFooter>
        <oddFooter>&amp;L&amp;1#&amp;"Calibri"&amp;10&amp;K000000Sensitivity: Internal</oddFooter>
      </headerFooter>
    </customSheetView>
    <customSheetView guid="{B0B43395-6E32-4DB3-A2D8-DD2362C77F4F}" fitToPage="1" hiddenRows="1">
      <selection activeCell="C31" sqref="C31"/>
      <pageMargins left="0" right="0" top="0" bottom="0" header="0" footer="0"/>
      <pageSetup paperSize="9" scale="78" orientation="landscape" r:id="rId2"/>
      <headerFooter>
        <oddFooter>&amp;L&amp;1#&amp;"Calibri"&amp;10&amp;K000000Sensitivity: Internal</oddFooter>
      </headerFooter>
    </customSheetView>
    <customSheetView guid="{82E65AA3-5988-4ED4-A56D-19D1BA591355}" fitToPage="1" hiddenRows="1">
      <selection activeCell="B25" sqref="B25"/>
      <pageMargins left="0" right="0" top="0" bottom="0" header="0" footer="0"/>
      <pageSetup paperSize="9" scale="73" orientation="landscape" r:id="rId3"/>
      <headerFooter>
        <oddFooter>&amp;L&amp;1#&amp;"Calibri"&amp;10 Sensitivity: Internal</oddFooter>
      </headerFooter>
    </customSheetView>
    <customSheetView guid="{999D0099-E3FC-46FC-839A-D58F693EE82E}" fitToPage="1" hiddenRows="1">
      <selection activeCell="F28" sqref="F28"/>
      <pageMargins left="0" right="0" top="0" bottom="0" header="0" footer="0"/>
      <pageSetup paperSize="9" scale="73" orientation="landscape" r:id="rId4"/>
      <headerFooter>
        <oddFooter>&amp;L&amp;1#&amp;"Calibri"&amp;10 Sensitivity: Internal</oddFooter>
      </headerFooter>
    </customSheetView>
    <customSheetView guid="{9C701732-F58F-4708-A15C-976D1C40D46C}" fitToPage="1">
      <pageMargins left="0" right="0" top="0" bottom="0" header="0" footer="0"/>
      <pageSetup paperSize="9" scale="81" orientation="landscape" r:id="rId5"/>
    </customSheetView>
    <customSheetView guid="{4207851A-A9C4-4C7F-A983-5888F88768C0}" fitToPage="1">
      <selection activeCell="A8" sqref="A8:XFD10"/>
      <pageMargins left="0" right="0" top="0" bottom="0" header="0" footer="0"/>
      <pageSetup paperSize="9" scale="81" orientation="landscape" r:id="rId6"/>
    </customSheetView>
    <customSheetView guid="{1A9C4D40-FD7F-415B-AEEF-6F3B6F11E2D9}" fitToPage="1">
      <selection activeCell="L16" sqref="L16"/>
      <pageMargins left="0" right="0" top="0" bottom="0" header="0" footer="0"/>
      <pageSetup paperSize="9" scale="81" orientation="landscape" r:id="rId7"/>
    </customSheetView>
    <customSheetView guid="{160FD25C-1E8A-49AB-8AA3-887F1FFDB82C}" fitToPage="1" topLeftCell="A19">
      <selection activeCell="B48" sqref="B48:F55"/>
      <pageMargins left="0" right="0" top="0" bottom="0" header="0" footer="0"/>
      <pageSetup paperSize="9" scale="81" orientation="landscape" r:id="rId8"/>
    </customSheetView>
    <customSheetView guid="{03674205-2BF0-451F-960D-B59271ECD65B}" fitToPage="1">
      <selection activeCell="B17" sqref="B17"/>
      <pageMargins left="0" right="0" top="0" bottom="0" header="0" footer="0"/>
      <pageSetup paperSize="9" scale="81" orientation="landscape" r:id="rId9"/>
    </customSheetView>
    <customSheetView guid="{D36430BB-1304-416E-AC9B-64341E38D53B}">
      <selection activeCell="B10" sqref="B10"/>
      <pageMargins left="0" right="0" top="0" bottom="0" header="0" footer="0"/>
      <pageSetup paperSize="9" orientation="portrait" verticalDpi="0" r:id="rId10"/>
    </customSheetView>
    <customSheetView guid="{A1DFBD3A-7D67-4D0B-A768-38A02D65809C}">
      <pageMargins left="0" right="0" top="0" bottom="0" header="0" footer="0"/>
      <pageSetup paperSize="9" orientation="portrait" verticalDpi="0" r:id="rId11"/>
    </customSheetView>
    <customSheetView guid="{8F6257B3-44F8-495E-975F-715EC7CBE577}">
      <pageMargins left="0" right="0" top="0" bottom="0" header="0" footer="0"/>
    </customSheetView>
    <customSheetView guid="{4E666960-F75E-4DEC-AA08-CB80C5246F2D}">
      <pageMargins left="0" right="0" top="0" bottom="0" header="0" footer="0"/>
      <pageSetup paperSize="9" orientation="portrait" verticalDpi="0" r:id="rId12"/>
    </customSheetView>
    <customSheetView guid="{DF664468-2591-4537-A401-E39E9401FA18}">
      <pageMargins left="0" right="0" top="0" bottom="0" header="0" footer="0"/>
      <pageSetup paperSize="9" orientation="portrait" verticalDpi="0" r:id="rId13"/>
    </customSheetView>
    <customSheetView guid="{16EA4947-C328-4911-A966-8572790A84A9}" fitToPage="1" hiddenRows="1">
      <selection activeCell="B24" sqref="B24:D25"/>
      <pageMargins left="0" right="0" top="0" bottom="0" header="0" footer="0"/>
      <pageSetup paperSize="9" scale="81" orientation="landscape" r:id="rId14"/>
      <headerFooter>
        <oddFooter>&amp;L&amp;1#&amp;"Calibri"&amp;10 Sensitivity: Internal</oddFooter>
      </headerFooter>
    </customSheetView>
    <customSheetView guid="{5024D59A-F791-4B48-8A8A-90A9A8BA3CB8}" fitToPage="1" hiddenRows="1" topLeftCell="A22">
      <selection activeCell="F33" sqref="F33"/>
      <pageMargins left="0" right="0" top="0" bottom="0" header="0" footer="0"/>
      <pageSetup paperSize="9" scale="81" orientation="landscape" r:id="rId15"/>
      <headerFooter>
        <oddFooter>&amp;L&amp;1#&amp;"Calibri"&amp;10 Sensitivity: Internal</oddFooter>
      </headerFooter>
    </customSheetView>
    <customSheetView guid="{834388B3-D1C0-4496-81CB-D8907F6C94B1}" fitToPage="1" hiddenRows="1">
      <selection activeCell="B21" sqref="B21"/>
      <pageMargins left="0" right="0" top="0" bottom="0" header="0" footer="0"/>
      <pageSetup paperSize="9" scale="75" orientation="landscape" r:id="rId16"/>
      <headerFooter>
        <oddFooter>&amp;L&amp;1#&amp;"Calibri"&amp;10 Sensitivity: Internal</oddFooter>
      </headerFooter>
    </customSheetView>
    <customSheetView guid="{C9B667F6-80E0-402E-8E37-77C446D41929}" fitToPage="1" hiddenRows="1" topLeftCell="A4">
      <pageMargins left="0" right="0" top="0" bottom="0" header="0" footer="0"/>
      <pageSetup paperSize="9" scale="73" orientation="landscape" r:id="rId17"/>
      <headerFooter>
        <oddFooter>&amp;L&amp;1#&amp;"Calibri"&amp;10&amp;K000000Sensitivity: Internal</oddFooter>
      </headerFooter>
    </customSheetView>
    <customSheetView guid="{F64DF93A-0CD5-4665-A448-613906F88C7C}" fitToPage="1" hiddenRows="1">
      <selection activeCell="D33" sqref="D33"/>
      <pageMargins left="0" right="0" top="0" bottom="0" header="0" footer="0"/>
      <pageSetup paperSize="9" scale="78" orientation="landscape" r:id="rId18"/>
      <headerFooter>
        <oddFooter>&amp;L&amp;1#&amp;"Calibri"&amp;10&amp;K000000Sensitivity: Internal</oddFooter>
      </headerFooter>
    </customSheetView>
    <customSheetView guid="{D8AE3607-C68D-4DD7-8BE1-F63EA4A613B4}" fitToPage="1" hiddenRows="1">
      <selection activeCell="J3" sqref="J3"/>
      <pageMargins left="0" right="0" top="0" bottom="0" header="0" footer="0"/>
      <pageSetup paperSize="9" scale="78" orientation="landscape" r:id="rId19"/>
      <headerFooter>
        <oddFooter>&amp;L&amp;1#&amp;"Calibri"&amp;10&amp;K000000Sensitivity: Internal</oddFooter>
      </headerFooter>
    </customSheetView>
  </customSheetViews>
  <phoneticPr fontId="29" type="noConversion"/>
  <hyperlinks>
    <hyperlink ref="I205" display="custsvc@msca.com.sg" xr:uid="{771E2ED2-2153-4B20-918F-5E6D0DAB73E0}"/>
    <hyperlink ref="M205" display="sinexp@msca.com.sg" xr:uid="{85FB8060-6264-4A85-96D2-F332707498D4}"/>
    <hyperlink ref="E204" r:id="rId20" xr:uid="{68D1C378-52E3-4B24-B264-C43AFF8A5E3D}"/>
    <hyperlink ref="E205" display="mktg-dept@msca.com.sg" xr:uid="{3E68E5B0-2766-42C4-9642-1A79079B240B}"/>
  </hyperlinks>
  <pageMargins left="0.70866141732283505" right="0.70866141732283505" top="0.74803149606299202" bottom="0.74803149606299202" header="0.31496062992126" footer="0.31496062992126"/>
  <pageSetup paperSize="9" scale="45" fitToHeight="0" orientation="portrait" r:id="rId21"/>
  <headerFooter>
    <oddFooter>&amp;L_x000D_&amp;1#&amp;"Calibri"&amp;10&amp;K000000 Sensitivity: Internal</oddFooter>
  </headerFooter>
  <drawing r:id="rId2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CD35-0934-40DD-B427-15F3E720E9DF}">
  <sheetPr codeName="Sheet53">
    <tabColor rgb="FFFFFF00"/>
    <pageSetUpPr fitToPage="1"/>
  </sheetPr>
  <dimension ref="A1:S155"/>
  <sheetViews>
    <sheetView zoomScale="85" zoomScaleNormal="85" workbookViewId="0"/>
  </sheetViews>
  <sheetFormatPr defaultColWidth="9.42578125" defaultRowHeight="12.75"/>
  <cols>
    <col min="1" max="1" width="16.28515625" style="347" customWidth="1"/>
    <col min="2" max="2" width="8.28515625" style="2170" customWidth="1"/>
    <col min="3" max="3" width="31.28515625" style="5" customWidth="1"/>
    <col min="4" max="4" width="12.42578125" style="5" customWidth="1"/>
    <col min="5" max="5" width="14.5703125" style="5" customWidth="1"/>
    <col min="6" max="6" width="15" style="5" customWidth="1"/>
    <col min="7" max="7" width="13.5703125" style="5" customWidth="1"/>
    <col min="8" max="8" width="12.28515625" style="5" customWidth="1"/>
    <col min="9" max="9" width="12.7109375" customWidth="1"/>
    <col min="10" max="12" width="11.7109375" style="5" customWidth="1"/>
    <col min="13" max="14" width="12.85546875" customWidth="1"/>
    <col min="15" max="15" width="12.85546875" style="5" customWidth="1"/>
    <col min="16" max="16" width="11.28515625" style="5" customWidth="1"/>
    <col min="17" max="17" width="10.42578125" style="5" customWidth="1"/>
    <col min="18" max="18" width="12" style="5" customWidth="1"/>
    <col min="19" max="19" width="11.5703125" style="387" customWidth="1"/>
    <col min="20" max="16384" width="9.42578125" style="5"/>
  </cols>
  <sheetData>
    <row r="1" spans="1:19" ht="8.25" customHeight="1">
      <c r="A1" s="1660"/>
      <c r="B1" s="2168"/>
      <c r="C1" s="1661"/>
      <c r="D1" s="1661"/>
      <c r="E1" s="1558"/>
      <c r="F1" s="1558"/>
      <c r="G1" s="1558"/>
      <c r="H1" s="1558"/>
      <c r="I1" s="1558"/>
      <c r="J1" s="1662"/>
      <c r="K1" s="1662"/>
      <c r="L1" s="1662"/>
      <c r="M1" s="1661"/>
      <c r="N1" s="1661"/>
      <c r="O1" s="1661"/>
      <c r="P1" s="1663"/>
    </row>
    <row r="2" spans="1:19" s="6" customFormat="1" ht="33.75">
      <c r="A2" s="470"/>
      <c r="B2" s="2169"/>
      <c r="C2" s="43" t="s">
        <v>97</v>
      </c>
      <c r="D2" s="44"/>
    </row>
    <row r="3" spans="1:19" ht="18">
      <c r="C3" s="104"/>
      <c r="D3" s="104"/>
      <c r="E3" s="104" t="s">
        <v>8043</v>
      </c>
      <c r="F3" s="104"/>
      <c r="G3" s="104"/>
      <c r="H3" s="104"/>
      <c r="I3" s="104"/>
      <c r="J3" s="104"/>
      <c r="K3" s="104"/>
      <c r="L3" s="104"/>
      <c r="M3" s="104"/>
      <c r="N3" s="104"/>
      <c r="O3" s="104"/>
      <c r="P3" s="37"/>
    </row>
    <row r="4" spans="1:19" ht="15.75" hidden="1">
      <c r="C4" s="46"/>
      <c r="D4" s="46"/>
      <c r="E4" s="46"/>
      <c r="F4" s="46"/>
      <c r="G4" s="46"/>
      <c r="H4" s="46"/>
      <c r="I4" s="46"/>
      <c r="J4" s="46"/>
      <c r="K4" s="46"/>
      <c r="L4" s="46"/>
      <c r="M4" s="116"/>
      <c r="N4" s="116"/>
      <c r="O4" s="116"/>
      <c r="P4" s="37"/>
    </row>
    <row r="5" spans="1:19" s="171" customFormat="1" ht="32.25" hidden="1" customHeight="1">
      <c r="A5" s="477"/>
      <c r="B5" s="2171"/>
      <c r="C5" s="1999" t="s">
        <v>8044</v>
      </c>
      <c r="D5" s="832"/>
      <c r="E5" s="858" t="s">
        <v>100</v>
      </c>
      <c r="F5" s="296" t="s">
        <v>194</v>
      </c>
      <c r="G5" s="296" t="s">
        <v>946</v>
      </c>
      <c r="H5" s="296" t="s">
        <v>1231</v>
      </c>
      <c r="I5" s="296" t="s">
        <v>1050</v>
      </c>
      <c r="J5" s="296" t="s">
        <v>733</v>
      </c>
      <c r="K5" s="296" t="s">
        <v>429</v>
      </c>
      <c r="L5" s="296" t="s">
        <v>1168</v>
      </c>
      <c r="M5" s="296" t="s">
        <v>714</v>
      </c>
      <c r="N5" s="296" t="s">
        <v>982</v>
      </c>
      <c r="O5" s="296" t="s">
        <v>731</v>
      </c>
      <c r="P5" s="5"/>
      <c r="R5" s="934"/>
      <c r="S5" s="934"/>
    </row>
    <row r="6" spans="1:19" s="171" customFormat="1" ht="30" hidden="1" customHeight="1" thickBot="1">
      <c r="A6" s="477"/>
      <c r="B6" s="2171"/>
      <c r="C6" s="479" t="s">
        <v>4189</v>
      </c>
      <c r="D6" s="861" t="s">
        <v>4190</v>
      </c>
      <c r="E6" s="1326"/>
      <c r="F6" s="481" t="s">
        <v>3457</v>
      </c>
      <c r="G6" s="481" t="s">
        <v>7620</v>
      </c>
      <c r="H6" s="481" t="s">
        <v>6227</v>
      </c>
      <c r="I6" s="481" t="s">
        <v>3458</v>
      </c>
      <c r="J6" s="481" t="s">
        <v>3213</v>
      </c>
      <c r="K6" s="481" t="s">
        <v>3459</v>
      </c>
      <c r="L6" s="481" t="s">
        <v>3337</v>
      </c>
      <c r="M6" s="481" t="s">
        <v>4245</v>
      </c>
      <c r="N6" s="481" t="s">
        <v>3170</v>
      </c>
      <c r="O6" s="481" t="s">
        <v>8045</v>
      </c>
      <c r="P6" s="5"/>
      <c r="Q6" s="934" t="s">
        <v>4774</v>
      </c>
      <c r="R6" s="638" t="s">
        <v>1422</v>
      </c>
      <c r="S6" s="1250" t="s">
        <v>4913</v>
      </c>
    </row>
    <row r="7" spans="1:19" s="171" customFormat="1" ht="20.100000000000001" hidden="1" customHeight="1" thickTop="1">
      <c r="A7" s="810"/>
      <c r="B7" s="2172" t="s">
        <v>8046</v>
      </c>
      <c r="C7" s="1324" t="s">
        <v>8047</v>
      </c>
      <c r="D7" s="1025" t="s">
        <v>8048</v>
      </c>
      <c r="E7" s="1325">
        <v>45511</v>
      </c>
      <c r="F7" s="1977"/>
      <c r="G7" s="1026">
        <f t="shared" ref="G7:G28" si="0">E7+27</f>
        <v>45538</v>
      </c>
      <c r="H7" s="1026">
        <f t="shared" ref="H7:H17" si="1">E7+30</f>
        <v>45541</v>
      </c>
      <c r="I7" s="1181">
        <f t="shared" ref="I7:I17" si="2">E7+33</f>
        <v>45544</v>
      </c>
      <c r="J7" s="1026" t="e">
        <f t="shared" ref="J7:J17" si="3">C7+35</f>
        <v>#VALUE!</v>
      </c>
      <c r="K7" s="1026" t="e">
        <f t="shared" ref="K7:K17" si="4">D7+35</f>
        <v>#VALUE!</v>
      </c>
      <c r="L7" s="1026">
        <f t="shared" ref="L7:L17" si="5">E7+35</f>
        <v>45546</v>
      </c>
      <c r="M7" s="1026" t="e">
        <f t="shared" ref="M7:N17" si="6">D7+37</f>
        <v>#VALUE!</v>
      </c>
      <c r="N7" s="1026">
        <f t="shared" si="6"/>
        <v>45548</v>
      </c>
      <c r="O7" s="1026">
        <f t="shared" ref="O7:O17" si="7">E7+40</f>
        <v>45551</v>
      </c>
      <c r="P7" s="5"/>
      <c r="Q7" s="1322">
        <v>45504</v>
      </c>
      <c r="R7" s="1323">
        <f>Q7+1</f>
        <v>45505</v>
      </c>
      <c r="S7" s="934">
        <f t="shared" ref="S7" si="8">R7-7</f>
        <v>45498</v>
      </c>
    </row>
    <row r="8" spans="1:19" s="171" customFormat="1" ht="20.100000000000001" hidden="1" customHeight="1">
      <c r="A8" s="810"/>
      <c r="B8" s="2172" t="s">
        <v>8049</v>
      </c>
      <c r="C8" s="1024" t="s">
        <v>8050</v>
      </c>
      <c r="D8" s="1025" t="s">
        <v>8051</v>
      </c>
      <c r="E8" s="1652">
        <v>45524</v>
      </c>
      <c r="F8" s="1275"/>
      <c r="G8" s="1026">
        <f t="shared" si="0"/>
        <v>45551</v>
      </c>
      <c r="H8" s="1026">
        <f t="shared" si="1"/>
        <v>45554</v>
      </c>
      <c r="I8" s="1181">
        <f t="shared" si="2"/>
        <v>45557</v>
      </c>
      <c r="J8" s="1026" t="e">
        <f t="shared" si="3"/>
        <v>#VALUE!</v>
      </c>
      <c r="K8" s="1026" t="e">
        <f t="shared" si="4"/>
        <v>#VALUE!</v>
      </c>
      <c r="L8" s="1026">
        <f t="shared" si="5"/>
        <v>45559</v>
      </c>
      <c r="M8" s="1026" t="e">
        <f t="shared" si="6"/>
        <v>#VALUE!</v>
      </c>
      <c r="N8" s="1026">
        <f t="shared" si="6"/>
        <v>45561</v>
      </c>
      <c r="O8" s="1026">
        <f t="shared" si="7"/>
        <v>45564</v>
      </c>
      <c r="P8" s="5"/>
      <c r="Q8" s="1322">
        <f>Q7+7</f>
        <v>45511</v>
      </c>
      <c r="R8" s="1323">
        <f>Q8+1</f>
        <v>45512</v>
      </c>
      <c r="S8" s="934">
        <f>R8-7</f>
        <v>45505</v>
      </c>
    </row>
    <row r="9" spans="1:19" s="171" customFormat="1" ht="20.100000000000001" hidden="1" customHeight="1">
      <c r="A9" s="810"/>
      <c r="B9" s="2172" t="s">
        <v>8052</v>
      </c>
      <c r="C9" s="1024" t="s">
        <v>5956</v>
      </c>
      <c r="D9" s="1025" t="s">
        <v>8053</v>
      </c>
      <c r="E9" s="1652">
        <v>45526</v>
      </c>
      <c r="F9" s="1275"/>
      <c r="G9" s="1026">
        <f t="shared" si="0"/>
        <v>45553</v>
      </c>
      <c r="H9" s="1026">
        <f t="shared" si="1"/>
        <v>45556</v>
      </c>
      <c r="I9" s="1181">
        <f t="shared" si="2"/>
        <v>45559</v>
      </c>
      <c r="J9" s="1026" t="e">
        <f t="shared" si="3"/>
        <v>#VALUE!</v>
      </c>
      <c r="K9" s="1026" t="e">
        <f t="shared" si="4"/>
        <v>#VALUE!</v>
      </c>
      <c r="L9" s="1026">
        <f t="shared" si="5"/>
        <v>45561</v>
      </c>
      <c r="M9" s="1026" t="e">
        <f t="shared" si="6"/>
        <v>#VALUE!</v>
      </c>
      <c r="N9" s="1026">
        <f t="shared" si="6"/>
        <v>45563</v>
      </c>
      <c r="O9" s="1026">
        <f t="shared" si="7"/>
        <v>45566</v>
      </c>
      <c r="P9" s="5"/>
      <c r="Q9" s="1322">
        <f t="shared" ref="Q9:Q11" si="9">Q8+7</f>
        <v>45518</v>
      </c>
      <c r="R9" s="1323">
        <f t="shared" ref="R9:R13" si="10">Q9+1</f>
        <v>45519</v>
      </c>
      <c r="S9" s="934">
        <f t="shared" ref="S9:S13" si="11">R9-7</f>
        <v>45512</v>
      </c>
    </row>
    <row r="10" spans="1:19" s="171" customFormat="1" ht="20.100000000000001" hidden="1" customHeight="1">
      <c r="A10" s="810"/>
      <c r="B10" s="2172" t="s">
        <v>8054</v>
      </c>
      <c r="C10" s="1024" t="s">
        <v>3721</v>
      </c>
      <c r="D10" s="1025" t="s">
        <v>8055</v>
      </c>
      <c r="E10" s="1652">
        <v>45534</v>
      </c>
      <c r="F10" s="1275"/>
      <c r="G10" s="1026">
        <f t="shared" si="0"/>
        <v>45561</v>
      </c>
      <c r="H10" s="1026">
        <f t="shared" si="1"/>
        <v>45564</v>
      </c>
      <c r="I10" s="1181">
        <f t="shared" si="2"/>
        <v>45567</v>
      </c>
      <c r="J10" s="1026" t="e">
        <f t="shared" si="3"/>
        <v>#VALUE!</v>
      </c>
      <c r="K10" s="1026" t="e">
        <f t="shared" si="4"/>
        <v>#VALUE!</v>
      </c>
      <c r="L10" s="1026">
        <f t="shared" si="5"/>
        <v>45569</v>
      </c>
      <c r="M10" s="1026" t="e">
        <f t="shared" si="6"/>
        <v>#VALUE!</v>
      </c>
      <c r="N10" s="1026">
        <f t="shared" si="6"/>
        <v>45571</v>
      </c>
      <c r="O10" s="1026">
        <f t="shared" si="7"/>
        <v>45574</v>
      </c>
      <c r="P10" s="5"/>
      <c r="Q10" s="1322">
        <f t="shared" si="9"/>
        <v>45525</v>
      </c>
      <c r="R10" s="1323">
        <f t="shared" si="10"/>
        <v>45526</v>
      </c>
      <c r="S10" s="934">
        <f t="shared" si="11"/>
        <v>45519</v>
      </c>
    </row>
    <row r="11" spans="1:19" s="171" customFormat="1" ht="20.100000000000001" hidden="1" customHeight="1">
      <c r="A11" s="810"/>
      <c r="B11" s="2172" t="s">
        <v>8056</v>
      </c>
      <c r="C11" s="1024" t="s">
        <v>8057</v>
      </c>
      <c r="D11" s="1025" t="s">
        <v>8058</v>
      </c>
      <c r="E11" s="1026">
        <v>45539</v>
      </c>
      <c r="F11" s="1275"/>
      <c r="G11" s="1026">
        <f t="shared" si="0"/>
        <v>45566</v>
      </c>
      <c r="H11" s="1026">
        <f t="shared" si="1"/>
        <v>45569</v>
      </c>
      <c r="I11" s="1181">
        <f t="shared" si="2"/>
        <v>45572</v>
      </c>
      <c r="J11" s="1026" t="e">
        <f t="shared" si="3"/>
        <v>#VALUE!</v>
      </c>
      <c r="K11" s="1026" t="e">
        <f t="shared" si="4"/>
        <v>#VALUE!</v>
      </c>
      <c r="L11" s="1026">
        <f t="shared" si="5"/>
        <v>45574</v>
      </c>
      <c r="M11" s="1026" t="e">
        <f t="shared" si="6"/>
        <v>#VALUE!</v>
      </c>
      <c r="N11" s="1026">
        <f t="shared" si="6"/>
        <v>45576</v>
      </c>
      <c r="O11" s="1026">
        <f t="shared" si="7"/>
        <v>45579</v>
      </c>
      <c r="P11" s="5"/>
      <c r="Q11" s="1322">
        <f t="shared" si="9"/>
        <v>45532</v>
      </c>
      <c r="R11" s="1323">
        <f t="shared" si="10"/>
        <v>45533</v>
      </c>
      <c r="S11" s="934">
        <f t="shared" si="11"/>
        <v>45526</v>
      </c>
    </row>
    <row r="12" spans="1:19" s="171" customFormat="1" ht="20.100000000000001" hidden="1" customHeight="1">
      <c r="A12" s="1231"/>
      <c r="B12" s="2172" t="s">
        <v>8059</v>
      </c>
      <c r="C12" s="1223" t="s">
        <v>5676</v>
      </c>
      <c r="D12" s="1224" t="s">
        <v>8060</v>
      </c>
      <c r="E12" s="1225">
        <v>45550</v>
      </c>
      <c r="F12" s="1275"/>
      <c r="G12" s="1225">
        <f t="shared" si="0"/>
        <v>45577</v>
      </c>
      <c r="H12" s="1225">
        <f t="shared" si="1"/>
        <v>45580</v>
      </c>
      <c r="I12" s="1229">
        <f t="shared" si="2"/>
        <v>45583</v>
      </c>
      <c r="J12" s="1225" t="e">
        <f t="shared" si="3"/>
        <v>#VALUE!</v>
      </c>
      <c r="K12" s="1225" t="e">
        <f t="shared" si="4"/>
        <v>#VALUE!</v>
      </c>
      <c r="L12" s="1225">
        <f t="shared" si="5"/>
        <v>45585</v>
      </c>
      <c r="M12" s="1225" t="e">
        <f t="shared" si="6"/>
        <v>#VALUE!</v>
      </c>
      <c r="N12" s="1225">
        <f t="shared" si="6"/>
        <v>45587</v>
      </c>
      <c r="O12" s="1225">
        <f t="shared" si="7"/>
        <v>45590</v>
      </c>
      <c r="P12" s="5"/>
      <c r="Q12" s="1322">
        <v>45540</v>
      </c>
      <c r="R12" s="1323">
        <f t="shared" si="10"/>
        <v>45541</v>
      </c>
      <c r="S12" s="934">
        <f t="shared" si="11"/>
        <v>45534</v>
      </c>
    </row>
    <row r="13" spans="1:19" s="171" customFormat="1" ht="20.100000000000001" hidden="1" customHeight="1">
      <c r="A13" s="1231" t="s">
        <v>8061</v>
      </c>
      <c r="B13" s="2172" t="s">
        <v>8062</v>
      </c>
      <c r="C13" s="1223" t="s">
        <v>8063</v>
      </c>
      <c r="D13" s="1224" t="s">
        <v>8064</v>
      </c>
      <c r="E13" s="1225">
        <v>45553</v>
      </c>
      <c r="F13" s="1275"/>
      <c r="G13" s="1225">
        <f t="shared" si="0"/>
        <v>45580</v>
      </c>
      <c r="H13" s="1225">
        <f t="shared" si="1"/>
        <v>45583</v>
      </c>
      <c r="I13" s="1229">
        <f t="shared" si="2"/>
        <v>45586</v>
      </c>
      <c r="J13" s="1225" t="e">
        <f t="shared" si="3"/>
        <v>#VALUE!</v>
      </c>
      <c r="K13" s="1225" t="e">
        <f t="shared" si="4"/>
        <v>#VALUE!</v>
      </c>
      <c r="L13" s="1225">
        <f t="shared" si="5"/>
        <v>45588</v>
      </c>
      <c r="M13" s="1225" t="e">
        <f t="shared" si="6"/>
        <v>#VALUE!</v>
      </c>
      <c r="N13" s="1225">
        <f t="shared" si="6"/>
        <v>45590</v>
      </c>
      <c r="O13" s="1225">
        <f t="shared" si="7"/>
        <v>45593</v>
      </c>
      <c r="P13" s="5"/>
      <c r="Q13" s="1322">
        <f t="shared" ref="Q13:Q19" si="12">Q12+7</f>
        <v>45547</v>
      </c>
      <c r="R13" s="1323">
        <f t="shared" si="10"/>
        <v>45548</v>
      </c>
      <c r="S13" s="934">
        <f t="shared" si="11"/>
        <v>45541</v>
      </c>
    </row>
    <row r="14" spans="1:19" s="171" customFormat="1" ht="20.100000000000001" hidden="1" customHeight="1">
      <c r="A14" s="1231" t="s">
        <v>8065</v>
      </c>
      <c r="B14" s="2172" t="s">
        <v>8066</v>
      </c>
      <c r="C14" s="1223" t="s">
        <v>8067</v>
      </c>
      <c r="D14" s="1224" t="s">
        <v>8068</v>
      </c>
      <c r="E14" s="1225">
        <v>45570</v>
      </c>
      <c r="F14" s="1275"/>
      <c r="G14" s="1225">
        <f t="shared" si="0"/>
        <v>45597</v>
      </c>
      <c r="H14" s="1225">
        <f t="shared" si="1"/>
        <v>45600</v>
      </c>
      <c r="I14" s="1229">
        <f t="shared" si="2"/>
        <v>45603</v>
      </c>
      <c r="J14" s="1225" t="e">
        <f t="shared" si="3"/>
        <v>#VALUE!</v>
      </c>
      <c r="K14" s="1225" t="e">
        <f t="shared" si="4"/>
        <v>#VALUE!</v>
      </c>
      <c r="L14" s="1225">
        <f t="shared" si="5"/>
        <v>45605</v>
      </c>
      <c r="M14" s="1225" t="e">
        <f t="shared" si="6"/>
        <v>#VALUE!</v>
      </c>
      <c r="N14" s="1225">
        <f t="shared" si="6"/>
        <v>45607</v>
      </c>
      <c r="O14" s="1225">
        <f t="shared" si="7"/>
        <v>45610</v>
      </c>
      <c r="P14"/>
      <c r="Q14" s="1322">
        <f t="shared" si="12"/>
        <v>45554</v>
      </c>
      <c r="R14" s="1323">
        <f t="shared" ref="R14:R19" si="13">Q14+1</f>
        <v>45555</v>
      </c>
      <c r="S14" s="934">
        <f t="shared" ref="S14:S19" si="14">R14-7</f>
        <v>45548</v>
      </c>
    </row>
    <row r="15" spans="1:19" s="171" customFormat="1" ht="20.100000000000001" hidden="1" customHeight="1">
      <c r="A15" s="1231"/>
      <c r="B15" s="2172" t="s">
        <v>8069</v>
      </c>
      <c r="C15" s="1223" t="s">
        <v>5811</v>
      </c>
      <c r="D15" s="1224" t="s">
        <v>8070</v>
      </c>
      <c r="E15" s="1225">
        <v>45574</v>
      </c>
      <c r="F15" s="1275"/>
      <c r="G15" s="1225">
        <f t="shared" si="0"/>
        <v>45601</v>
      </c>
      <c r="H15" s="1225">
        <f t="shared" si="1"/>
        <v>45604</v>
      </c>
      <c r="I15" s="1229">
        <f t="shared" si="2"/>
        <v>45607</v>
      </c>
      <c r="J15" s="1225" t="e">
        <f t="shared" si="3"/>
        <v>#VALUE!</v>
      </c>
      <c r="K15" s="1225" t="e">
        <f t="shared" si="4"/>
        <v>#VALUE!</v>
      </c>
      <c r="L15" s="1225">
        <f t="shared" si="5"/>
        <v>45609</v>
      </c>
      <c r="M15" s="1225" t="e">
        <f t="shared" si="6"/>
        <v>#VALUE!</v>
      </c>
      <c r="N15" s="1225">
        <f t="shared" si="6"/>
        <v>45611</v>
      </c>
      <c r="O15" s="1225">
        <f t="shared" si="7"/>
        <v>45614</v>
      </c>
      <c r="P15"/>
      <c r="Q15" s="1322">
        <f t="shared" si="12"/>
        <v>45561</v>
      </c>
      <c r="R15" s="1323">
        <f t="shared" si="13"/>
        <v>45562</v>
      </c>
      <c r="S15" s="934">
        <f t="shared" si="14"/>
        <v>45555</v>
      </c>
    </row>
    <row r="16" spans="1:19" s="171" customFormat="1" ht="20.100000000000001" hidden="1" customHeight="1">
      <c r="A16" s="1231"/>
      <c r="B16" s="2172" t="s">
        <v>8071</v>
      </c>
      <c r="C16" s="1024" t="s">
        <v>8072</v>
      </c>
      <c r="D16" s="1025" t="s">
        <v>8073</v>
      </c>
      <c r="E16" s="1026">
        <v>45577</v>
      </c>
      <c r="F16" s="1275"/>
      <c r="G16" s="1026">
        <f t="shared" si="0"/>
        <v>45604</v>
      </c>
      <c r="H16" s="1026">
        <f t="shared" si="1"/>
        <v>45607</v>
      </c>
      <c r="I16" s="1181">
        <f t="shared" si="2"/>
        <v>45610</v>
      </c>
      <c r="J16" s="1026" t="e">
        <f t="shared" si="3"/>
        <v>#VALUE!</v>
      </c>
      <c r="K16" s="1026" t="e">
        <f t="shared" si="4"/>
        <v>#VALUE!</v>
      </c>
      <c r="L16" s="1026">
        <f t="shared" si="5"/>
        <v>45612</v>
      </c>
      <c r="M16" s="1026" t="e">
        <f t="shared" si="6"/>
        <v>#VALUE!</v>
      </c>
      <c r="N16" s="1026">
        <f t="shared" si="6"/>
        <v>45614</v>
      </c>
      <c r="O16" s="1026">
        <f t="shared" si="7"/>
        <v>45617</v>
      </c>
      <c r="P16"/>
      <c r="Q16" s="1322">
        <f t="shared" si="12"/>
        <v>45568</v>
      </c>
      <c r="R16" s="1323">
        <f t="shared" si="13"/>
        <v>45569</v>
      </c>
      <c r="S16" s="934">
        <f t="shared" si="14"/>
        <v>45562</v>
      </c>
    </row>
    <row r="17" spans="1:19" s="171" customFormat="1" ht="20.100000000000001" hidden="1" customHeight="1">
      <c r="A17" s="1231"/>
      <c r="B17" s="2172" t="s">
        <v>8074</v>
      </c>
      <c r="C17" s="1024" t="s">
        <v>8075</v>
      </c>
      <c r="D17" s="1025" t="s">
        <v>8076</v>
      </c>
      <c r="E17" s="1026">
        <v>45582</v>
      </c>
      <c r="F17" s="1275"/>
      <c r="G17" s="1026">
        <f t="shared" si="0"/>
        <v>45609</v>
      </c>
      <c r="H17" s="1026">
        <f t="shared" si="1"/>
        <v>45612</v>
      </c>
      <c r="I17" s="1181">
        <f t="shared" si="2"/>
        <v>45615</v>
      </c>
      <c r="J17" s="1026" t="e">
        <f t="shared" si="3"/>
        <v>#VALUE!</v>
      </c>
      <c r="K17" s="1026" t="e">
        <f t="shared" si="4"/>
        <v>#VALUE!</v>
      </c>
      <c r="L17" s="1026">
        <f t="shared" si="5"/>
        <v>45617</v>
      </c>
      <c r="M17" s="1026" t="e">
        <f t="shared" si="6"/>
        <v>#VALUE!</v>
      </c>
      <c r="N17" s="1026">
        <f t="shared" si="6"/>
        <v>45619</v>
      </c>
      <c r="O17" s="1026">
        <f t="shared" si="7"/>
        <v>45622</v>
      </c>
      <c r="P17"/>
      <c r="Q17" s="1322">
        <f t="shared" si="12"/>
        <v>45575</v>
      </c>
      <c r="R17" s="1323">
        <f t="shared" si="13"/>
        <v>45576</v>
      </c>
      <c r="S17" s="934">
        <f t="shared" si="14"/>
        <v>45569</v>
      </c>
    </row>
    <row r="18" spans="1:19" s="171" customFormat="1" ht="20.100000000000001" hidden="1" customHeight="1">
      <c r="A18" s="1231"/>
      <c r="B18" s="2172" t="s">
        <v>8077</v>
      </c>
      <c r="C18" s="1024" t="s">
        <v>8078</v>
      </c>
      <c r="D18" s="1025" t="s">
        <v>8079</v>
      </c>
      <c r="E18" s="1026">
        <v>45587</v>
      </c>
      <c r="F18" s="1026">
        <f t="shared" ref="F18:F19" si="15">E18+5</f>
        <v>45592</v>
      </c>
      <c r="G18" s="1026">
        <f t="shared" si="0"/>
        <v>45614</v>
      </c>
      <c r="H18" s="1026">
        <f t="shared" ref="H18:H29" si="16">E18+31</f>
        <v>45618</v>
      </c>
      <c r="I18" s="1181">
        <f t="shared" ref="I18:I29" si="17">E18+34</f>
        <v>45621</v>
      </c>
      <c r="J18" s="1026" t="e">
        <f t="shared" ref="J18:J38" si="18">C18+37</f>
        <v>#VALUE!</v>
      </c>
      <c r="K18" s="1026" t="e">
        <f t="shared" ref="K18:K38" si="19">D18+37</f>
        <v>#VALUE!</v>
      </c>
      <c r="L18" s="1026">
        <f t="shared" ref="L18:L29" si="20">E18+37</f>
        <v>45624</v>
      </c>
      <c r="M18" s="1026" t="e">
        <f t="shared" ref="M18:N29" si="21">D18+39</f>
        <v>#VALUE!</v>
      </c>
      <c r="N18" s="1026">
        <f t="shared" si="21"/>
        <v>45626</v>
      </c>
      <c r="O18" s="1026">
        <f t="shared" ref="O18:O29" si="22">E18+42</f>
        <v>45629</v>
      </c>
      <c r="P18"/>
      <c r="Q18" s="1322">
        <f t="shared" si="12"/>
        <v>45582</v>
      </c>
      <c r="R18" s="1323">
        <f t="shared" si="13"/>
        <v>45583</v>
      </c>
      <c r="S18" s="934">
        <f t="shared" si="14"/>
        <v>45576</v>
      </c>
    </row>
    <row r="19" spans="1:19" s="171" customFormat="1" ht="20.100000000000001" hidden="1" customHeight="1">
      <c r="A19" s="1231" t="s">
        <v>8080</v>
      </c>
      <c r="B19" s="2172" t="s">
        <v>8081</v>
      </c>
      <c r="C19" s="1024" t="s">
        <v>5594</v>
      </c>
      <c r="D19" s="1025" t="s">
        <v>8082</v>
      </c>
      <c r="E19" s="1026">
        <v>45597</v>
      </c>
      <c r="F19" s="1026">
        <f t="shared" si="15"/>
        <v>45602</v>
      </c>
      <c r="G19" s="1026">
        <f t="shared" si="0"/>
        <v>45624</v>
      </c>
      <c r="H19" s="1026">
        <f t="shared" si="16"/>
        <v>45628</v>
      </c>
      <c r="I19" s="1181">
        <f t="shared" si="17"/>
        <v>45631</v>
      </c>
      <c r="J19" s="1026" t="e">
        <f t="shared" si="18"/>
        <v>#VALUE!</v>
      </c>
      <c r="K19" s="1026" t="e">
        <f t="shared" si="19"/>
        <v>#VALUE!</v>
      </c>
      <c r="L19" s="1026">
        <f t="shared" si="20"/>
        <v>45634</v>
      </c>
      <c r="M19" s="1026" t="e">
        <f t="shared" si="21"/>
        <v>#VALUE!</v>
      </c>
      <c r="N19" s="1026">
        <f t="shared" si="21"/>
        <v>45636</v>
      </c>
      <c r="O19" s="1026">
        <f t="shared" si="22"/>
        <v>45639</v>
      </c>
      <c r="Q19" s="1322">
        <f t="shared" si="12"/>
        <v>45589</v>
      </c>
      <c r="R19" s="1323">
        <f t="shared" si="13"/>
        <v>45590</v>
      </c>
      <c r="S19" s="934">
        <f t="shared" si="14"/>
        <v>45583</v>
      </c>
    </row>
    <row r="20" spans="1:19" s="171" customFormat="1" ht="20.100000000000001" hidden="1" customHeight="1">
      <c r="A20" s="1231" t="s">
        <v>8083</v>
      </c>
      <c r="B20" s="2172" t="s">
        <v>8084</v>
      </c>
      <c r="C20" s="1223" t="s">
        <v>5099</v>
      </c>
      <c r="D20" s="1224" t="s">
        <v>8085</v>
      </c>
      <c r="E20" s="1225">
        <v>45617</v>
      </c>
      <c r="F20" s="1225">
        <f>E20+7</f>
        <v>45624</v>
      </c>
      <c r="G20" s="1225">
        <f t="shared" si="0"/>
        <v>45644</v>
      </c>
      <c r="H20" s="1225">
        <f t="shared" si="16"/>
        <v>45648</v>
      </c>
      <c r="I20" s="1229">
        <f t="shared" si="17"/>
        <v>45651</v>
      </c>
      <c r="J20" s="1225" t="e">
        <f t="shared" si="18"/>
        <v>#VALUE!</v>
      </c>
      <c r="K20" s="1225" t="e">
        <f t="shared" si="19"/>
        <v>#VALUE!</v>
      </c>
      <c r="L20" s="1225">
        <f t="shared" si="20"/>
        <v>45654</v>
      </c>
      <c r="M20" s="1225" t="e">
        <f t="shared" si="21"/>
        <v>#VALUE!</v>
      </c>
      <c r="N20" s="1225">
        <f t="shared" si="21"/>
        <v>45656</v>
      </c>
      <c r="O20" s="1225">
        <f t="shared" si="22"/>
        <v>45659</v>
      </c>
      <c r="P20"/>
      <c r="Q20" s="1322">
        <f t="shared" ref="Q20:Q24" si="23">Q19+7</f>
        <v>45596</v>
      </c>
      <c r="R20" s="1323">
        <f t="shared" ref="R20:R24" si="24">Q20+1</f>
        <v>45597</v>
      </c>
      <c r="S20" s="934">
        <f t="shared" ref="S20:S28" si="25">R20-7</f>
        <v>45590</v>
      </c>
    </row>
    <row r="21" spans="1:19" s="171" customFormat="1" ht="20.100000000000001" hidden="1" customHeight="1">
      <c r="A21" s="1231"/>
      <c r="B21" s="2172" t="s">
        <v>8086</v>
      </c>
      <c r="C21" s="1223" t="s">
        <v>8087</v>
      </c>
      <c r="D21" s="1224" t="s">
        <v>8088</v>
      </c>
      <c r="E21" s="1225">
        <v>45612</v>
      </c>
      <c r="F21" s="1225">
        <f>E21+7</f>
        <v>45619</v>
      </c>
      <c r="G21" s="1225">
        <f t="shared" si="0"/>
        <v>45639</v>
      </c>
      <c r="H21" s="1225">
        <f t="shared" si="16"/>
        <v>45643</v>
      </c>
      <c r="I21" s="1229">
        <f t="shared" si="17"/>
        <v>45646</v>
      </c>
      <c r="J21" s="1225" t="e">
        <f t="shared" si="18"/>
        <v>#VALUE!</v>
      </c>
      <c r="K21" s="1225" t="e">
        <f t="shared" si="19"/>
        <v>#VALUE!</v>
      </c>
      <c r="L21" s="1225">
        <f t="shared" si="20"/>
        <v>45649</v>
      </c>
      <c r="M21" s="1225" t="e">
        <f t="shared" si="21"/>
        <v>#VALUE!</v>
      </c>
      <c r="N21" s="1225">
        <f t="shared" si="21"/>
        <v>45651</v>
      </c>
      <c r="O21" s="1225">
        <f t="shared" si="22"/>
        <v>45654</v>
      </c>
      <c r="P21"/>
      <c r="Q21" s="1322">
        <f t="shared" si="23"/>
        <v>45603</v>
      </c>
      <c r="R21" s="1323">
        <f t="shared" si="24"/>
        <v>45604</v>
      </c>
      <c r="S21" s="934">
        <f t="shared" si="25"/>
        <v>45597</v>
      </c>
    </row>
    <row r="22" spans="1:19" s="171" customFormat="1" ht="20.100000000000001" hidden="1" customHeight="1">
      <c r="A22" s="1231"/>
      <c r="B22" s="2172" t="s">
        <v>8089</v>
      </c>
      <c r="C22" s="1223" t="s">
        <v>7591</v>
      </c>
      <c r="D22" s="1224" t="s">
        <v>8090</v>
      </c>
      <c r="E22" s="1225">
        <v>45618</v>
      </c>
      <c r="F22" s="1271" t="s">
        <v>3303</v>
      </c>
      <c r="G22" s="1225">
        <f t="shared" si="0"/>
        <v>45645</v>
      </c>
      <c r="H22" s="1225">
        <f t="shared" si="16"/>
        <v>45649</v>
      </c>
      <c r="I22" s="1229">
        <f t="shared" si="17"/>
        <v>45652</v>
      </c>
      <c r="J22" s="1225" t="e">
        <f t="shared" si="18"/>
        <v>#VALUE!</v>
      </c>
      <c r="K22" s="1225" t="e">
        <f t="shared" si="19"/>
        <v>#VALUE!</v>
      </c>
      <c r="L22" s="1225">
        <f t="shared" si="20"/>
        <v>45655</v>
      </c>
      <c r="M22" s="1225" t="e">
        <f t="shared" si="21"/>
        <v>#VALUE!</v>
      </c>
      <c r="N22" s="1225">
        <f t="shared" si="21"/>
        <v>45657</v>
      </c>
      <c r="O22" s="1225">
        <f t="shared" si="22"/>
        <v>45660</v>
      </c>
      <c r="P22"/>
      <c r="Q22" s="1322">
        <f t="shared" si="23"/>
        <v>45610</v>
      </c>
      <c r="R22" s="1323">
        <f t="shared" si="24"/>
        <v>45611</v>
      </c>
      <c r="S22" s="934">
        <f t="shared" si="25"/>
        <v>45604</v>
      </c>
    </row>
    <row r="23" spans="1:19" s="171" customFormat="1" ht="20.100000000000001" hidden="1" customHeight="1">
      <c r="A23" s="1231" t="s">
        <v>8091</v>
      </c>
      <c r="B23" s="2172" t="s">
        <v>8092</v>
      </c>
      <c r="C23" s="1223" t="s">
        <v>8093</v>
      </c>
      <c r="D23" s="1224" t="s">
        <v>8094</v>
      </c>
      <c r="E23" s="1225">
        <v>45625</v>
      </c>
      <c r="F23" s="1225">
        <f t="shared" ref="F23:F28" si="26">E23+7</f>
        <v>45632</v>
      </c>
      <c r="G23" s="1225">
        <f t="shared" si="0"/>
        <v>45652</v>
      </c>
      <c r="H23" s="1225">
        <f t="shared" si="16"/>
        <v>45656</v>
      </c>
      <c r="I23" s="1229">
        <f t="shared" si="17"/>
        <v>45659</v>
      </c>
      <c r="J23" s="1225" t="e">
        <f t="shared" si="18"/>
        <v>#VALUE!</v>
      </c>
      <c r="K23" s="1225" t="e">
        <f t="shared" si="19"/>
        <v>#VALUE!</v>
      </c>
      <c r="L23" s="1225">
        <f t="shared" si="20"/>
        <v>45662</v>
      </c>
      <c r="M23" s="1225" t="e">
        <f t="shared" si="21"/>
        <v>#VALUE!</v>
      </c>
      <c r="N23" s="1225">
        <f t="shared" si="21"/>
        <v>45664</v>
      </c>
      <c r="O23" s="1225">
        <f t="shared" si="22"/>
        <v>45667</v>
      </c>
      <c r="P23"/>
      <c r="Q23" s="1322">
        <f t="shared" si="23"/>
        <v>45617</v>
      </c>
      <c r="R23" s="1323">
        <f t="shared" si="24"/>
        <v>45618</v>
      </c>
      <c r="S23" s="934">
        <f t="shared" si="25"/>
        <v>45611</v>
      </c>
    </row>
    <row r="24" spans="1:19" s="171" customFormat="1" ht="20.100000000000001" hidden="1" customHeight="1">
      <c r="A24" s="1231"/>
      <c r="B24" s="2172" t="s">
        <v>8095</v>
      </c>
      <c r="C24" s="1223" t="s">
        <v>5579</v>
      </c>
      <c r="D24" s="1224" t="s">
        <v>8096</v>
      </c>
      <c r="E24" s="1225">
        <v>45635</v>
      </c>
      <c r="F24" s="1271" t="s">
        <v>3303</v>
      </c>
      <c r="G24" s="1225">
        <f t="shared" si="0"/>
        <v>45662</v>
      </c>
      <c r="H24" s="1225">
        <f t="shared" si="16"/>
        <v>45666</v>
      </c>
      <c r="I24" s="1229">
        <f t="shared" si="17"/>
        <v>45669</v>
      </c>
      <c r="J24" s="1225" t="e">
        <f t="shared" si="18"/>
        <v>#VALUE!</v>
      </c>
      <c r="K24" s="1225" t="e">
        <f t="shared" si="19"/>
        <v>#VALUE!</v>
      </c>
      <c r="L24" s="1225">
        <f t="shared" si="20"/>
        <v>45672</v>
      </c>
      <c r="M24" s="1225" t="e">
        <f t="shared" si="21"/>
        <v>#VALUE!</v>
      </c>
      <c r="N24" s="1225">
        <f t="shared" si="21"/>
        <v>45674</v>
      </c>
      <c r="O24" s="1225">
        <f t="shared" si="22"/>
        <v>45677</v>
      </c>
      <c r="P24"/>
      <c r="Q24" s="1322">
        <f t="shared" si="23"/>
        <v>45624</v>
      </c>
      <c r="R24" s="1323">
        <f t="shared" si="24"/>
        <v>45625</v>
      </c>
      <c r="S24" s="934">
        <f t="shared" si="25"/>
        <v>45618</v>
      </c>
    </row>
    <row r="25" spans="1:19" s="171" customFormat="1" ht="20.100000000000001" hidden="1" customHeight="1">
      <c r="A25" s="1231"/>
      <c r="B25" s="2172" t="s">
        <v>8097</v>
      </c>
      <c r="C25" s="1024" t="s">
        <v>6788</v>
      </c>
      <c r="D25" s="1025" t="s">
        <v>8098</v>
      </c>
      <c r="E25" s="1026">
        <v>45640</v>
      </c>
      <c r="F25" s="1026">
        <f t="shared" si="26"/>
        <v>45647</v>
      </c>
      <c r="G25" s="1026">
        <f t="shared" si="0"/>
        <v>45667</v>
      </c>
      <c r="H25" s="1026">
        <f t="shared" si="16"/>
        <v>45671</v>
      </c>
      <c r="I25" s="1181">
        <f t="shared" si="17"/>
        <v>45674</v>
      </c>
      <c r="J25" s="1026" t="e">
        <f t="shared" si="18"/>
        <v>#VALUE!</v>
      </c>
      <c r="K25" s="1026" t="e">
        <f t="shared" si="19"/>
        <v>#VALUE!</v>
      </c>
      <c r="L25" s="1026">
        <f t="shared" si="20"/>
        <v>45677</v>
      </c>
      <c r="M25" s="1026" t="e">
        <f t="shared" si="21"/>
        <v>#VALUE!</v>
      </c>
      <c r="N25" s="1026">
        <f t="shared" si="21"/>
        <v>45679</v>
      </c>
      <c r="O25" s="1026">
        <f t="shared" si="22"/>
        <v>45682</v>
      </c>
      <c r="P25"/>
      <c r="Q25" s="1322">
        <f t="shared" ref="Q25:Q29" si="27">Q24+7</f>
        <v>45631</v>
      </c>
      <c r="R25" s="1323">
        <f t="shared" ref="R25:R33" si="28">Q25+1</f>
        <v>45632</v>
      </c>
      <c r="S25" s="934">
        <f t="shared" si="25"/>
        <v>45625</v>
      </c>
    </row>
    <row r="26" spans="1:19" s="171" customFormat="1" ht="20.100000000000001" hidden="1" customHeight="1">
      <c r="A26" s="1231" t="s">
        <v>8099</v>
      </c>
      <c r="B26" s="2172" t="s">
        <v>8100</v>
      </c>
      <c r="C26" s="1024" t="s">
        <v>5623</v>
      </c>
      <c r="D26" s="1025" t="s">
        <v>8101</v>
      </c>
      <c r="E26" s="1026">
        <v>45645</v>
      </c>
      <c r="F26" s="1026">
        <f t="shared" si="26"/>
        <v>45652</v>
      </c>
      <c r="G26" s="1026">
        <f t="shared" si="0"/>
        <v>45672</v>
      </c>
      <c r="H26" s="1026">
        <f t="shared" si="16"/>
        <v>45676</v>
      </c>
      <c r="I26" s="1181">
        <f t="shared" si="17"/>
        <v>45679</v>
      </c>
      <c r="J26" s="1026" t="e">
        <f t="shared" si="18"/>
        <v>#VALUE!</v>
      </c>
      <c r="K26" s="1026" t="e">
        <f t="shared" si="19"/>
        <v>#VALUE!</v>
      </c>
      <c r="L26" s="1026">
        <f t="shared" si="20"/>
        <v>45682</v>
      </c>
      <c r="M26" s="1026" t="e">
        <f t="shared" si="21"/>
        <v>#VALUE!</v>
      </c>
      <c r="N26" s="1026">
        <f t="shared" si="21"/>
        <v>45684</v>
      </c>
      <c r="O26" s="1026">
        <f t="shared" si="22"/>
        <v>45687</v>
      </c>
      <c r="P26"/>
      <c r="Q26" s="1322">
        <f t="shared" si="27"/>
        <v>45638</v>
      </c>
      <c r="R26" s="1323">
        <f t="shared" si="28"/>
        <v>45639</v>
      </c>
      <c r="S26" s="934">
        <f t="shared" si="25"/>
        <v>45632</v>
      </c>
    </row>
    <row r="27" spans="1:19" s="171" customFormat="1" ht="20.100000000000001" hidden="1" customHeight="1">
      <c r="A27" s="1231" t="s">
        <v>8102</v>
      </c>
      <c r="B27" s="2172" t="s">
        <v>8103</v>
      </c>
      <c r="C27" s="1024" t="s">
        <v>8104</v>
      </c>
      <c r="D27" s="1025" t="s">
        <v>8105</v>
      </c>
      <c r="E27" s="1026">
        <v>45654</v>
      </c>
      <c r="F27" s="1026">
        <f>E27+7</f>
        <v>45661</v>
      </c>
      <c r="G27" s="1026">
        <f t="shared" si="0"/>
        <v>45681</v>
      </c>
      <c r="H27" s="1026">
        <f t="shared" si="16"/>
        <v>45685</v>
      </c>
      <c r="I27" s="1181">
        <f t="shared" si="17"/>
        <v>45688</v>
      </c>
      <c r="J27" s="1026" t="e">
        <f t="shared" si="18"/>
        <v>#VALUE!</v>
      </c>
      <c r="K27" s="1026" t="e">
        <f t="shared" si="19"/>
        <v>#VALUE!</v>
      </c>
      <c r="L27" s="1026">
        <f t="shared" si="20"/>
        <v>45691</v>
      </c>
      <c r="M27" s="1026" t="e">
        <f t="shared" si="21"/>
        <v>#VALUE!</v>
      </c>
      <c r="N27" s="1026">
        <f t="shared" si="21"/>
        <v>45693</v>
      </c>
      <c r="O27" s="1026">
        <f t="shared" si="22"/>
        <v>45696</v>
      </c>
      <c r="P27"/>
      <c r="Q27" s="1322">
        <f t="shared" si="27"/>
        <v>45645</v>
      </c>
      <c r="R27" s="1323">
        <f t="shared" si="28"/>
        <v>45646</v>
      </c>
      <c r="S27" s="934">
        <f t="shared" si="25"/>
        <v>45639</v>
      </c>
    </row>
    <row r="28" spans="1:19" s="171" customFormat="1" ht="20.100000000000001" hidden="1" customHeight="1">
      <c r="A28" s="1231"/>
      <c r="B28" s="2172" t="s">
        <v>8106</v>
      </c>
      <c r="C28" s="1024" t="s">
        <v>5522</v>
      </c>
      <c r="D28" s="1025" t="s">
        <v>8107</v>
      </c>
      <c r="E28" s="1026">
        <v>45293</v>
      </c>
      <c r="F28" s="1026">
        <f t="shared" si="26"/>
        <v>45300</v>
      </c>
      <c r="G28" s="1026">
        <f t="shared" si="0"/>
        <v>45320</v>
      </c>
      <c r="H28" s="1026">
        <f t="shared" si="16"/>
        <v>45324</v>
      </c>
      <c r="I28" s="1181">
        <f t="shared" si="17"/>
        <v>45327</v>
      </c>
      <c r="J28" s="1026" t="e">
        <f t="shared" si="18"/>
        <v>#VALUE!</v>
      </c>
      <c r="K28" s="1026" t="e">
        <f t="shared" si="19"/>
        <v>#VALUE!</v>
      </c>
      <c r="L28" s="1026">
        <f t="shared" si="20"/>
        <v>45330</v>
      </c>
      <c r="M28" s="1026" t="e">
        <f t="shared" si="21"/>
        <v>#VALUE!</v>
      </c>
      <c r="N28" s="1026">
        <f t="shared" si="21"/>
        <v>45332</v>
      </c>
      <c r="O28" s="1026">
        <f t="shared" si="22"/>
        <v>45335</v>
      </c>
      <c r="P28"/>
      <c r="Q28" s="1322">
        <f t="shared" si="27"/>
        <v>45652</v>
      </c>
      <c r="R28" s="1323">
        <f t="shared" si="28"/>
        <v>45653</v>
      </c>
      <c r="S28" s="934">
        <f t="shared" si="25"/>
        <v>45646</v>
      </c>
    </row>
    <row r="29" spans="1:19" s="171" customFormat="1" ht="20.100000000000001" hidden="1" customHeight="1">
      <c r="A29" s="1231"/>
      <c r="B29" s="2172" t="s">
        <v>8108</v>
      </c>
      <c r="C29" s="1223" t="s">
        <v>8109</v>
      </c>
      <c r="D29" s="1224" t="s">
        <v>8110</v>
      </c>
      <c r="E29" s="1225">
        <v>45307</v>
      </c>
      <c r="F29" s="1271" t="s">
        <v>3303</v>
      </c>
      <c r="G29" s="1225">
        <f>E29+27</f>
        <v>45334</v>
      </c>
      <c r="H29" s="1225">
        <f t="shared" si="16"/>
        <v>45338</v>
      </c>
      <c r="I29" s="1229">
        <f t="shared" si="17"/>
        <v>45341</v>
      </c>
      <c r="J29" s="1225" t="e">
        <f t="shared" si="18"/>
        <v>#VALUE!</v>
      </c>
      <c r="K29" s="1225" t="e">
        <f t="shared" si="19"/>
        <v>#VALUE!</v>
      </c>
      <c r="L29" s="1225">
        <f t="shared" si="20"/>
        <v>45344</v>
      </c>
      <c r="M29" s="1225" t="e">
        <f t="shared" si="21"/>
        <v>#VALUE!</v>
      </c>
      <c r="N29" s="1225">
        <f t="shared" si="21"/>
        <v>45346</v>
      </c>
      <c r="O29" s="1225">
        <f t="shared" si="22"/>
        <v>45349</v>
      </c>
      <c r="P29"/>
      <c r="Q29" s="1322">
        <f t="shared" si="27"/>
        <v>45659</v>
      </c>
      <c r="R29" s="1323">
        <f t="shared" si="28"/>
        <v>45660</v>
      </c>
      <c r="S29" s="934">
        <f t="shared" ref="S29:S51" si="29">R29-7</f>
        <v>45653</v>
      </c>
    </row>
    <row r="30" spans="1:19" s="171" customFormat="1" ht="20.100000000000001" hidden="1" customHeight="1">
      <c r="A30" s="1231"/>
      <c r="B30" s="2172" t="s">
        <v>8111</v>
      </c>
      <c r="C30" s="1223" t="s">
        <v>6837</v>
      </c>
      <c r="D30" s="1224" t="s">
        <v>8112</v>
      </c>
      <c r="E30" s="1225">
        <v>45308</v>
      </c>
      <c r="F30" s="1271" t="s">
        <v>3303</v>
      </c>
      <c r="G30" s="1225">
        <f t="shared" ref="G30:G38" si="30">E30+27</f>
        <v>45335</v>
      </c>
      <c r="H30" s="1225">
        <f t="shared" ref="H30:H38" si="31">E30+31</f>
        <v>45339</v>
      </c>
      <c r="I30" s="1229">
        <f t="shared" ref="I30:I38" si="32">E30+34</f>
        <v>45342</v>
      </c>
      <c r="J30" s="1225" t="e">
        <f t="shared" si="18"/>
        <v>#VALUE!</v>
      </c>
      <c r="K30" s="1225" t="e">
        <f t="shared" si="19"/>
        <v>#VALUE!</v>
      </c>
      <c r="L30" s="1225">
        <f t="shared" ref="L30:L38" si="33">E30+37</f>
        <v>45345</v>
      </c>
      <c r="M30" s="1225" t="e">
        <f t="shared" ref="M30:N38" si="34">D30+39</f>
        <v>#VALUE!</v>
      </c>
      <c r="N30" s="1225">
        <f t="shared" si="34"/>
        <v>45347</v>
      </c>
      <c r="O30" s="1225">
        <f t="shared" ref="O30:O38" si="35">E30+42</f>
        <v>45350</v>
      </c>
      <c r="P30"/>
      <c r="Q30" s="1322">
        <f t="shared" ref="Q30:Q51" si="36">Q29+7</f>
        <v>45666</v>
      </c>
      <c r="R30" s="1323">
        <f t="shared" si="28"/>
        <v>45667</v>
      </c>
      <c r="S30" s="934">
        <f t="shared" si="29"/>
        <v>45660</v>
      </c>
    </row>
    <row r="31" spans="1:19" s="171" customFormat="1" ht="20.100000000000001" hidden="1" customHeight="1">
      <c r="A31" s="1231"/>
      <c r="B31" s="2172" t="s">
        <v>8113</v>
      </c>
      <c r="C31" s="1223" t="s">
        <v>7136</v>
      </c>
      <c r="D31" s="1224" t="s">
        <v>8114</v>
      </c>
      <c r="E31" s="1225">
        <v>45682</v>
      </c>
      <c r="F31" s="1271" t="s">
        <v>3303</v>
      </c>
      <c r="G31" s="1225">
        <f t="shared" si="30"/>
        <v>45709</v>
      </c>
      <c r="H31" s="1225">
        <f t="shared" si="31"/>
        <v>45713</v>
      </c>
      <c r="I31" s="1229">
        <f t="shared" si="32"/>
        <v>45716</v>
      </c>
      <c r="J31" s="1225" t="e">
        <f t="shared" si="18"/>
        <v>#VALUE!</v>
      </c>
      <c r="K31" s="1225" t="e">
        <f t="shared" si="19"/>
        <v>#VALUE!</v>
      </c>
      <c r="L31" s="1225">
        <f t="shared" si="33"/>
        <v>45719</v>
      </c>
      <c r="M31" s="1225" t="e">
        <f t="shared" si="34"/>
        <v>#VALUE!</v>
      </c>
      <c r="N31" s="1225">
        <f t="shared" si="34"/>
        <v>45721</v>
      </c>
      <c r="O31" s="1225">
        <f t="shared" si="35"/>
        <v>45724</v>
      </c>
      <c r="P31"/>
      <c r="Q31" s="1322">
        <f t="shared" si="36"/>
        <v>45673</v>
      </c>
      <c r="R31" s="1323">
        <f t="shared" si="28"/>
        <v>45674</v>
      </c>
      <c r="S31" s="934">
        <f t="shared" si="29"/>
        <v>45667</v>
      </c>
    </row>
    <row r="32" spans="1:19" s="171" customFormat="1" ht="20.100000000000001" hidden="1" customHeight="1">
      <c r="A32" s="1231" t="s">
        <v>8115</v>
      </c>
      <c r="B32" s="2172" t="s">
        <v>8116</v>
      </c>
      <c r="C32" s="1223" t="s">
        <v>8117</v>
      </c>
      <c r="D32" s="1224" t="s">
        <v>8118</v>
      </c>
      <c r="E32" s="1225">
        <v>45689</v>
      </c>
      <c r="F32" s="1225">
        <f t="shared" ref="F32:F38" si="37">E32+7</f>
        <v>45696</v>
      </c>
      <c r="G32" s="1225">
        <f t="shared" si="30"/>
        <v>45716</v>
      </c>
      <c r="H32" s="1225">
        <f t="shared" si="31"/>
        <v>45720</v>
      </c>
      <c r="I32" s="1229">
        <f t="shared" si="32"/>
        <v>45723</v>
      </c>
      <c r="J32" s="1225" t="e">
        <f t="shared" si="18"/>
        <v>#VALUE!</v>
      </c>
      <c r="K32" s="1225" t="e">
        <f t="shared" si="19"/>
        <v>#VALUE!</v>
      </c>
      <c r="L32" s="1225">
        <f t="shared" si="33"/>
        <v>45726</v>
      </c>
      <c r="M32" s="1225" t="e">
        <f t="shared" si="34"/>
        <v>#VALUE!</v>
      </c>
      <c r="N32" s="1225">
        <f t="shared" si="34"/>
        <v>45728</v>
      </c>
      <c r="O32" s="1225">
        <f t="shared" si="35"/>
        <v>45731</v>
      </c>
      <c r="P32"/>
      <c r="Q32" s="1322">
        <f t="shared" si="36"/>
        <v>45680</v>
      </c>
      <c r="R32" s="1323">
        <f t="shared" si="28"/>
        <v>45681</v>
      </c>
      <c r="S32" s="934">
        <f t="shared" si="29"/>
        <v>45674</v>
      </c>
    </row>
    <row r="33" spans="1:19" s="171" customFormat="1" ht="20.100000000000001" hidden="1" customHeight="1">
      <c r="A33" s="1231"/>
      <c r="B33" s="2172" t="s">
        <v>8119</v>
      </c>
      <c r="C33" s="1223" t="s">
        <v>8120</v>
      </c>
      <c r="D33" s="1224" t="s">
        <v>8121</v>
      </c>
      <c r="E33" s="1225">
        <v>45703</v>
      </c>
      <c r="F33" s="1275" t="s">
        <v>8122</v>
      </c>
      <c r="G33" s="1225">
        <f t="shared" si="30"/>
        <v>45730</v>
      </c>
      <c r="H33" s="1225">
        <f t="shared" si="31"/>
        <v>45734</v>
      </c>
      <c r="I33" s="1229">
        <f t="shared" si="32"/>
        <v>45737</v>
      </c>
      <c r="J33" s="1225" t="e">
        <f t="shared" si="18"/>
        <v>#VALUE!</v>
      </c>
      <c r="K33" s="1225" t="e">
        <f t="shared" si="19"/>
        <v>#VALUE!</v>
      </c>
      <c r="L33" s="1225">
        <f t="shared" si="33"/>
        <v>45740</v>
      </c>
      <c r="M33" s="1225" t="e">
        <f t="shared" si="34"/>
        <v>#VALUE!</v>
      </c>
      <c r="N33" s="1225">
        <f t="shared" si="34"/>
        <v>45742</v>
      </c>
      <c r="O33" s="1225">
        <f t="shared" si="35"/>
        <v>45745</v>
      </c>
      <c r="P33"/>
      <c r="Q33" s="1322">
        <f t="shared" si="36"/>
        <v>45687</v>
      </c>
      <c r="R33" s="1323">
        <f t="shared" si="28"/>
        <v>45688</v>
      </c>
      <c r="S33" s="934">
        <f t="shared" si="29"/>
        <v>45681</v>
      </c>
    </row>
    <row r="34" spans="1:19" s="171" customFormat="1" ht="20.100000000000001" hidden="1" customHeight="1">
      <c r="A34" s="1231" t="s">
        <v>8123</v>
      </c>
      <c r="B34" s="2172" t="s">
        <v>8124</v>
      </c>
      <c r="C34" s="1024" t="s">
        <v>8125</v>
      </c>
      <c r="D34" s="1025" t="s">
        <v>8126</v>
      </c>
      <c r="E34" s="1026">
        <v>45703</v>
      </c>
      <c r="F34" s="1026">
        <f t="shared" si="37"/>
        <v>45710</v>
      </c>
      <c r="G34" s="1026">
        <f t="shared" si="30"/>
        <v>45730</v>
      </c>
      <c r="H34" s="1026">
        <f t="shared" si="31"/>
        <v>45734</v>
      </c>
      <c r="I34" s="1181">
        <f t="shared" si="32"/>
        <v>45737</v>
      </c>
      <c r="J34" s="1026" t="e">
        <f t="shared" si="18"/>
        <v>#VALUE!</v>
      </c>
      <c r="K34" s="1026" t="e">
        <f t="shared" si="19"/>
        <v>#VALUE!</v>
      </c>
      <c r="L34" s="1026">
        <f t="shared" si="33"/>
        <v>45740</v>
      </c>
      <c r="M34" s="1026" t="e">
        <f t="shared" si="34"/>
        <v>#VALUE!</v>
      </c>
      <c r="N34" s="1026">
        <f t="shared" si="34"/>
        <v>45742</v>
      </c>
      <c r="O34" s="1026">
        <f t="shared" si="35"/>
        <v>45745</v>
      </c>
      <c r="P34"/>
      <c r="Q34" s="1322">
        <f t="shared" si="36"/>
        <v>45694</v>
      </c>
      <c r="R34" s="1323">
        <f>Q34+1</f>
        <v>45695</v>
      </c>
      <c r="S34" s="934">
        <f t="shared" si="29"/>
        <v>45688</v>
      </c>
    </row>
    <row r="35" spans="1:19" s="171" customFormat="1" ht="20.100000000000001" hidden="1" customHeight="1">
      <c r="A35" s="1231"/>
      <c r="B35" s="2172" t="s">
        <v>8127</v>
      </c>
      <c r="C35" s="2026" t="s">
        <v>1573</v>
      </c>
      <c r="D35" s="1637" t="s">
        <v>8128</v>
      </c>
      <c r="E35" s="1275">
        <v>45701</v>
      </c>
      <c r="F35" s="1275">
        <f t="shared" si="37"/>
        <v>45708</v>
      </c>
      <c r="G35" s="1275">
        <f t="shared" si="30"/>
        <v>45728</v>
      </c>
      <c r="H35" s="1275">
        <f t="shared" si="31"/>
        <v>45732</v>
      </c>
      <c r="I35" s="1276">
        <f t="shared" si="32"/>
        <v>45735</v>
      </c>
      <c r="J35" s="1275" t="e">
        <f t="shared" si="18"/>
        <v>#VALUE!</v>
      </c>
      <c r="K35" s="1275" t="e">
        <f t="shared" si="19"/>
        <v>#VALUE!</v>
      </c>
      <c r="L35" s="1275">
        <f t="shared" si="33"/>
        <v>45738</v>
      </c>
      <c r="M35" s="1275" t="e">
        <f t="shared" si="34"/>
        <v>#VALUE!</v>
      </c>
      <c r="N35" s="1275">
        <f t="shared" si="34"/>
        <v>45740</v>
      </c>
      <c r="O35" s="1275">
        <f t="shared" si="35"/>
        <v>45743</v>
      </c>
      <c r="P35"/>
      <c r="Q35" s="1322">
        <f t="shared" si="36"/>
        <v>45701</v>
      </c>
      <c r="R35" s="1323">
        <f>Q35+1</f>
        <v>45702</v>
      </c>
      <c r="S35" s="934">
        <f t="shared" si="29"/>
        <v>45695</v>
      </c>
    </row>
    <row r="36" spans="1:19" s="171" customFormat="1" ht="20.100000000000001" hidden="1" customHeight="1">
      <c r="A36" s="1231" t="s">
        <v>8129</v>
      </c>
      <c r="B36" s="2172" t="s">
        <v>8130</v>
      </c>
      <c r="C36" s="1024" t="s">
        <v>8131</v>
      </c>
      <c r="D36" s="1025" t="s">
        <v>8132</v>
      </c>
      <c r="E36" s="1026">
        <v>45716</v>
      </c>
      <c r="F36" s="1026">
        <f>E36+5</f>
        <v>45721</v>
      </c>
      <c r="G36" s="1026">
        <f t="shared" ref="G36:G37" si="38">E36+23</f>
        <v>45739</v>
      </c>
      <c r="H36" s="1026">
        <f>E36+28</f>
        <v>45744</v>
      </c>
      <c r="I36" s="1181">
        <f>E36+32</f>
        <v>45748</v>
      </c>
      <c r="J36" s="1181">
        <f>E36+34</f>
        <v>45750</v>
      </c>
      <c r="K36" s="1181">
        <f>E36+42</f>
        <v>45758</v>
      </c>
      <c r="L36" s="1026">
        <f>E36+45</f>
        <v>45761</v>
      </c>
      <c r="M36" s="1026">
        <f>E36+49</f>
        <v>45765</v>
      </c>
      <c r="N36" s="1026">
        <f>E36+52</f>
        <v>45768</v>
      </c>
      <c r="O36" s="1026">
        <f>E36+55</f>
        <v>45771</v>
      </c>
      <c r="P36"/>
      <c r="Q36" s="1322">
        <f t="shared" si="36"/>
        <v>45708</v>
      </c>
      <c r="R36" s="1323">
        <f>Q36+1</f>
        <v>45709</v>
      </c>
      <c r="S36" s="934">
        <f t="shared" si="29"/>
        <v>45702</v>
      </c>
    </row>
    <row r="37" spans="1:19" s="171" customFormat="1" ht="20.100000000000001" hidden="1" customHeight="1">
      <c r="A37" s="1231"/>
      <c r="B37" s="2172" t="s">
        <v>8133</v>
      </c>
      <c r="C37" s="1024" t="s">
        <v>4987</v>
      </c>
      <c r="D37" s="1025" t="s">
        <v>8134</v>
      </c>
      <c r="E37" s="1026">
        <v>45723</v>
      </c>
      <c r="F37" s="1026">
        <f>E37+5</f>
        <v>45728</v>
      </c>
      <c r="G37" s="1026">
        <f t="shared" si="38"/>
        <v>45746</v>
      </c>
      <c r="H37" s="1026">
        <f>E37+28</f>
        <v>45751</v>
      </c>
      <c r="I37" s="1181">
        <f>E37+32</f>
        <v>45755</v>
      </c>
      <c r="J37" s="1181">
        <f>E37+34</f>
        <v>45757</v>
      </c>
      <c r="K37" s="1181">
        <f>E37+42</f>
        <v>45765</v>
      </c>
      <c r="L37" s="1026">
        <f>E37+45</f>
        <v>45768</v>
      </c>
      <c r="M37" s="1026">
        <f>E37+49</f>
        <v>45772</v>
      </c>
      <c r="N37" s="1026">
        <f>E37+52</f>
        <v>45775</v>
      </c>
      <c r="O37" s="1026">
        <f>E37+55</f>
        <v>45778</v>
      </c>
      <c r="P37"/>
      <c r="Q37" s="1322">
        <f t="shared" si="36"/>
        <v>45715</v>
      </c>
      <c r="R37" s="1323">
        <f>Q37+1</f>
        <v>45716</v>
      </c>
      <c r="S37" s="934">
        <f t="shared" si="29"/>
        <v>45709</v>
      </c>
    </row>
    <row r="38" spans="1:19" s="171" customFormat="1" ht="20.100000000000001" hidden="1" customHeight="1">
      <c r="A38" s="1231" t="s">
        <v>8135</v>
      </c>
      <c r="B38" s="2172" t="s">
        <v>8136</v>
      </c>
      <c r="C38" s="1273" t="s">
        <v>1573</v>
      </c>
      <c r="D38" s="1224" t="s">
        <v>8137</v>
      </c>
      <c r="E38" s="1275">
        <v>45722</v>
      </c>
      <c r="F38" s="1275">
        <f t="shared" si="37"/>
        <v>45729</v>
      </c>
      <c r="G38" s="1275">
        <f t="shared" si="30"/>
        <v>45749</v>
      </c>
      <c r="H38" s="1275">
        <f t="shared" si="31"/>
        <v>45753</v>
      </c>
      <c r="I38" s="1276">
        <f t="shared" si="32"/>
        <v>45756</v>
      </c>
      <c r="J38" s="1275" t="e">
        <f t="shared" si="18"/>
        <v>#VALUE!</v>
      </c>
      <c r="K38" s="1275" t="e">
        <f t="shared" si="19"/>
        <v>#VALUE!</v>
      </c>
      <c r="L38" s="1275">
        <f t="shared" si="33"/>
        <v>45759</v>
      </c>
      <c r="M38" s="1275" t="e">
        <f t="shared" si="34"/>
        <v>#VALUE!</v>
      </c>
      <c r="N38" s="1275">
        <f t="shared" si="34"/>
        <v>45761</v>
      </c>
      <c r="O38" s="1275">
        <f t="shared" si="35"/>
        <v>45764</v>
      </c>
      <c r="P38"/>
      <c r="Q38" s="1322">
        <f t="shared" si="36"/>
        <v>45722</v>
      </c>
      <c r="R38" s="1323">
        <f>Q38+1</f>
        <v>45723</v>
      </c>
      <c r="S38" s="934">
        <f t="shared" si="29"/>
        <v>45716</v>
      </c>
    </row>
    <row r="39" spans="1:19" s="171" customFormat="1" ht="20.100000000000001" hidden="1" customHeight="1">
      <c r="A39" s="1231" t="s">
        <v>8138</v>
      </c>
      <c r="B39" s="2172" t="s">
        <v>8139</v>
      </c>
      <c r="C39" s="1223" t="s">
        <v>8050</v>
      </c>
      <c r="D39" s="1224" t="s">
        <v>8140</v>
      </c>
      <c r="E39" s="1225">
        <v>45739</v>
      </c>
      <c r="F39" s="1225">
        <f>E39+5</f>
        <v>45744</v>
      </c>
      <c r="G39" s="1225">
        <f>E39+23</f>
        <v>45762</v>
      </c>
      <c r="H39" s="1225">
        <f t="shared" ref="H39:H40" si="39">E39+28</f>
        <v>45767</v>
      </c>
      <c r="I39" s="1229">
        <f>E39+32</f>
        <v>45771</v>
      </c>
      <c r="J39" s="1229">
        <f t="shared" ref="J39:J40" si="40">E39+34</f>
        <v>45773</v>
      </c>
      <c r="K39" s="1229">
        <f t="shared" ref="K39:K40" si="41">E39+42</f>
        <v>45781</v>
      </c>
      <c r="L39" s="1225">
        <f t="shared" ref="L39:L40" si="42">E39+45</f>
        <v>45784</v>
      </c>
      <c r="M39" s="1225">
        <f t="shared" ref="M39:M40" si="43">E39+49</f>
        <v>45788</v>
      </c>
      <c r="N39" s="1225">
        <f t="shared" ref="N39:N40" si="44">E39+52</f>
        <v>45791</v>
      </c>
      <c r="O39" s="1225">
        <f t="shared" ref="O39:O40" si="45">E39+55</f>
        <v>45794</v>
      </c>
      <c r="P39" s="5"/>
      <c r="Q39" s="1322">
        <f t="shared" si="36"/>
        <v>45729</v>
      </c>
      <c r="R39" s="1323">
        <f t="shared" ref="R39:R51" si="46">Q39+1</f>
        <v>45730</v>
      </c>
      <c r="S39" s="934">
        <f t="shared" si="29"/>
        <v>45723</v>
      </c>
    </row>
    <row r="40" spans="1:19" s="171" customFormat="1" ht="20.100000000000001" hidden="1" customHeight="1">
      <c r="A40" s="1231" t="s">
        <v>8141</v>
      </c>
      <c r="B40" s="2172" t="s">
        <v>8142</v>
      </c>
      <c r="C40" s="1223" t="s">
        <v>8143</v>
      </c>
      <c r="D40" s="1224" t="s">
        <v>8144</v>
      </c>
      <c r="E40" s="1225">
        <v>45745</v>
      </c>
      <c r="F40" s="1225">
        <f t="shared" ref="F40" si="47">E40+5</f>
        <v>45750</v>
      </c>
      <c r="G40" s="1225">
        <f t="shared" ref="G40" si="48">E40+23</f>
        <v>45768</v>
      </c>
      <c r="H40" s="1225">
        <f t="shared" si="39"/>
        <v>45773</v>
      </c>
      <c r="I40" s="1229">
        <f t="shared" ref="I40" si="49">E40+32</f>
        <v>45777</v>
      </c>
      <c r="J40" s="1229">
        <f t="shared" si="40"/>
        <v>45779</v>
      </c>
      <c r="K40" s="1229">
        <f t="shared" si="41"/>
        <v>45787</v>
      </c>
      <c r="L40" s="1225">
        <f t="shared" si="42"/>
        <v>45790</v>
      </c>
      <c r="M40" s="1225">
        <f t="shared" si="43"/>
        <v>45794</v>
      </c>
      <c r="N40" s="1225">
        <f t="shared" si="44"/>
        <v>45797</v>
      </c>
      <c r="O40" s="1225">
        <f t="shared" si="45"/>
        <v>45800</v>
      </c>
      <c r="P40" s="5"/>
      <c r="Q40" s="1322">
        <f>Q39+7</f>
        <v>45736</v>
      </c>
      <c r="R40" s="1323">
        <f>Q40+1</f>
        <v>45737</v>
      </c>
      <c r="S40" s="934">
        <f>R40-7</f>
        <v>45730</v>
      </c>
    </row>
    <row r="41" spans="1:19" s="171" customFormat="1" ht="20.100000000000001" hidden="1" customHeight="1">
      <c r="A41" s="1231" t="s">
        <v>6778</v>
      </c>
      <c r="B41" s="2172" t="s">
        <v>8145</v>
      </c>
      <c r="C41" s="1223" t="s">
        <v>5770</v>
      </c>
      <c r="D41" s="1224" t="s">
        <v>8146</v>
      </c>
      <c r="E41" s="1225">
        <v>45752</v>
      </c>
      <c r="F41" s="1225">
        <f t="shared" ref="F41:F61" si="50">E41+5</f>
        <v>45757</v>
      </c>
      <c r="G41" s="1225">
        <f t="shared" ref="G41:G51" si="51">E41+23</f>
        <v>45775</v>
      </c>
      <c r="H41" s="1225">
        <f t="shared" ref="H41:H51" si="52">E41+28</f>
        <v>45780</v>
      </c>
      <c r="I41" s="1229">
        <f t="shared" ref="I41:I51" si="53">E41+32</f>
        <v>45784</v>
      </c>
      <c r="J41" s="1229">
        <f t="shared" ref="J41:J51" si="54">E41+34</f>
        <v>45786</v>
      </c>
      <c r="K41" s="1229">
        <f t="shared" ref="K41:K51" si="55">E41+42</f>
        <v>45794</v>
      </c>
      <c r="L41" s="1225">
        <f t="shared" ref="L41:L51" si="56">E41+45</f>
        <v>45797</v>
      </c>
      <c r="M41" s="1225">
        <f t="shared" ref="M41:M51" si="57">E41+49</f>
        <v>45801</v>
      </c>
      <c r="N41" s="1225">
        <f t="shared" ref="N41:N51" si="58">E41+52</f>
        <v>45804</v>
      </c>
      <c r="O41" s="1225">
        <f t="shared" ref="O41:O51" si="59">E41+55</f>
        <v>45807</v>
      </c>
      <c r="P41" s="5"/>
      <c r="Q41" s="1322">
        <f t="shared" si="36"/>
        <v>45743</v>
      </c>
      <c r="R41" s="1323">
        <f t="shared" si="46"/>
        <v>45744</v>
      </c>
      <c r="S41" s="934">
        <f t="shared" si="29"/>
        <v>45737</v>
      </c>
    </row>
    <row r="42" spans="1:19" s="171" customFormat="1" ht="20.100000000000001" hidden="1" customHeight="1">
      <c r="A42" s="1231" t="s">
        <v>6918</v>
      </c>
      <c r="B42" s="2172" t="s">
        <v>8147</v>
      </c>
      <c r="C42" s="1024" t="s">
        <v>7963</v>
      </c>
      <c r="D42" s="1025" t="s">
        <v>8148</v>
      </c>
      <c r="E42" s="1026">
        <v>45759</v>
      </c>
      <c r="F42" s="1275">
        <f t="shared" si="50"/>
        <v>45764</v>
      </c>
      <c r="G42" s="1026">
        <f t="shared" si="51"/>
        <v>45782</v>
      </c>
      <c r="H42" s="1026">
        <f t="shared" si="52"/>
        <v>45787</v>
      </c>
      <c r="I42" s="1181">
        <f t="shared" si="53"/>
        <v>45791</v>
      </c>
      <c r="J42" s="1181">
        <f t="shared" si="54"/>
        <v>45793</v>
      </c>
      <c r="K42" s="2329">
        <f t="shared" si="55"/>
        <v>45801</v>
      </c>
      <c r="L42" s="1026">
        <f t="shared" si="56"/>
        <v>45804</v>
      </c>
      <c r="M42" s="1026">
        <f t="shared" si="57"/>
        <v>45808</v>
      </c>
      <c r="N42" s="1026">
        <f t="shared" si="58"/>
        <v>45811</v>
      </c>
      <c r="O42" s="1026">
        <f t="shared" si="59"/>
        <v>45814</v>
      </c>
      <c r="P42" s="5"/>
      <c r="Q42" s="1322">
        <f t="shared" si="36"/>
        <v>45750</v>
      </c>
      <c r="R42" s="1323">
        <f t="shared" si="46"/>
        <v>45751</v>
      </c>
      <c r="S42" s="934">
        <f t="shared" si="29"/>
        <v>45744</v>
      </c>
    </row>
    <row r="43" spans="1:19" s="171" customFormat="1" ht="20.100000000000001" hidden="1" customHeight="1">
      <c r="A43" s="1231" t="s">
        <v>8149</v>
      </c>
      <c r="B43" s="2172" t="s">
        <v>8150</v>
      </c>
      <c r="C43" s="1024" t="s">
        <v>8151</v>
      </c>
      <c r="D43" s="1025" t="s">
        <v>8152</v>
      </c>
      <c r="E43" s="1026">
        <v>45763</v>
      </c>
      <c r="F43" s="1275">
        <f t="shared" si="50"/>
        <v>45768</v>
      </c>
      <c r="G43" s="1026">
        <f t="shared" si="51"/>
        <v>45786</v>
      </c>
      <c r="H43" s="1026">
        <f t="shared" si="52"/>
        <v>45791</v>
      </c>
      <c r="I43" s="1181">
        <f t="shared" si="53"/>
        <v>45795</v>
      </c>
      <c r="J43" s="1181">
        <f t="shared" si="54"/>
        <v>45797</v>
      </c>
      <c r="K43" s="1181">
        <f t="shared" si="55"/>
        <v>45805</v>
      </c>
      <c r="L43" s="1026">
        <f t="shared" si="56"/>
        <v>45808</v>
      </c>
      <c r="M43" s="1026">
        <f t="shared" si="57"/>
        <v>45812</v>
      </c>
      <c r="N43" s="1026">
        <f t="shared" si="58"/>
        <v>45815</v>
      </c>
      <c r="O43" s="1026">
        <f t="shared" si="59"/>
        <v>45818</v>
      </c>
      <c r="P43" s="5"/>
      <c r="Q43" s="1322">
        <f t="shared" si="36"/>
        <v>45757</v>
      </c>
      <c r="R43" s="1323">
        <f t="shared" si="46"/>
        <v>45758</v>
      </c>
      <c r="S43" s="934">
        <f t="shared" si="29"/>
        <v>45751</v>
      </c>
    </row>
    <row r="44" spans="1:19" s="171" customFormat="1" ht="20.100000000000001" hidden="1" customHeight="1">
      <c r="A44" s="1231" t="s">
        <v>8153</v>
      </c>
      <c r="B44" s="2172" t="s">
        <v>8154</v>
      </c>
      <c r="C44" s="1024" t="s">
        <v>8155</v>
      </c>
      <c r="D44" s="1025" t="s">
        <v>8156</v>
      </c>
      <c r="E44" s="1026">
        <v>45767</v>
      </c>
      <c r="F44" s="1275">
        <f t="shared" si="50"/>
        <v>45772</v>
      </c>
      <c r="G44" s="1026">
        <f t="shared" si="51"/>
        <v>45790</v>
      </c>
      <c r="H44" s="1026">
        <f t="shared" si="52"/>
        <v>45795</v>
      </c>
      <c r="I44" s="1181">
        <f t="shared" si="53"/>
        <v>45799</v>
      </c>
      <c r="J44" s="1181">
        <f t="shared" si="54"/>
        <v>45801</v>
      </c>
      <c r="K44" s="1181">
        <f t="shared" si="55"/>
        <v>45809</v>
      </c>
      <c r="L44" s="1026">
        <f t="shared" si="56"/>
        <v>45812</v>
      </c>
      <c r="M44" s="1026">
        <f t="shared" si="57"/>
        <v>45816</v>
      </c>
      <c r="N44" s="1026">
        <f t="shared" si="58"/>
        <v>45819</v>
      </c>
      <c r="O44" s="1026">
        <f t="shared" si="59"/>
        <v>45822</v>
      </c>
      <c r="P44" s="5"/>
      <c r="Q44" s="1322">
        <f t="shared" si="36"/>
        <v>45764</v>
      </c>
      <c r="R44" s="1323">
        <f t="shared" si="46"/>
        <v>45765</v>
      </c>
      <c r="S44" s="934">
        <f t="shared" si="29"/>
        <v>45758</v>
      </c>
    </row>
    <row r="45" spans="1:19" s="171" customFormat="1" ht="20.100000000000001" hidden="1" customHeight="1">
      <c r="A45" s="1231" t="s">
        <v>8157</v>
      </c>
      <c r="B45" s="2172" t="s">
        <v>8158</v>
      </c>
      <c r="C45" s="1024" t="s">
        <v>8159</v>
      </c>
      <c r="D45" s="1025" t="s">
        <v>8160</v>
      </c>
      <c r="E45" s="1026">
        <v>45779</v>
      </c>
      <c r="F45" s="1275">
        <f t="shared" si="50"/>
        <v>45784</v>
      </c>
      <c r="G45" s="1026">
        <f t="shared" si="51"/>
        <v>45802</v>
      </c>
      <c r="H45" s="1026">
        <f t="shared" si="52"/>
        <v>45807</v>
      </c>
      <c r="I45" s="1181">
        <f t="shared" si="53"/>
        <v>45811</v>
      </c>
      <c r="J45" s="1181">
        <f t="shared" si="54"/>
        <v>45813</v>
      </c>
      <c r="K45" s="1181">
        <f t="shared" si="55"/>
        <v>45821</v>
      </c>
      <c r="L45" s="1026">
        <f t="shared" si="56"/>
        <v>45824</v>
      </c>
      <c r="M45" s="1026">
        <f t="shared" si="57"/>
        <v>45828</v>
      </c>
      <c r="N45" s="1026">
        <f t="shared" si="58"/>
        <v>45831</v>
      </c>
      <c r="O45" s="1026">
        <f t="shared" si="59"/>
        <v>45834</v>
      </c>
      <c r="P45" s="5"/>
      <c r="Q45" s="1322">
        <f t="shared" si="36"/>
        <v>45771</v>
      </c>
      <c r="R45" s="1323">
        <f t="shared" si="46"/>
        <v>45772</v>
      </c>
      <c r="S45" s="934">
        <f t="shared" si="29"/>
        <v>45765</v>
      </c>
    </row>
    <row r="46" spans="1:19" s="171" customFormat="1" ht="20.100000000000001" hidden="1" customHeight="1">
      <c r="A46" s="1231"/>
      <c r="B46" s="2172" t="s">
        <v>8161</v>
      </c>
      <c r="C46" s="1223" t="s">
        <v>8162</v>
      </c>
      <c r="D46" s="1224" t="s">
        <v>8163</v>
      </c>
      <c r="E46" s="1225">
        <v>45789</v>
      </c>
      <c r="F46" s="1275">
        <f t="shared" si="50"/>
        <v>45794</v>
      </c>
      <c r="G46" s="1225">
        <f t="shared" si="51"/>
        <v>45812</v>
      </c>
      <c r="H46" s="1225">
        <f t="shared" si="52"/>
        <v>45817</v>
      </c>
      <c r="I46" s="1229">
        <f t="shared" si="53"/>
        <v>45821</v>
      </c>
      <c r="J46" s="1229">
        <f t="shared" si="54"/>
        <v>45823</v>
      </c>
      <c r="K46" s="1229">
        <f t="shared" si="55"/>
        <v>45831</v>
      </c>
      <c r="L46" s="1225">
        <f t="shared" si="56"/>
        <v>45834</v>
      </c>
      <c r="M46" s="1225">
        <f t="shared" si="57"/>
        <v>45838</v>
      </c>
      <c r="N46" s="1225">
        <f t="shared" si="58"/>
        <v>45841</v>
      </c>
      <c r="O46" s="1225">
        <f t="shared" si="59"/>
        <v>45844</v>
      </c>
      <c r="P46" s="5"/>
      <c r="Q46" s="1322">
        <f t="shared" si="36"/>
        <v>45778</v>
      </c>
      <c r="R46" s="1323">
        <f t="shared" si="46"/>
        <v>45779</v>
      </c>
      <c r="S46" s="934">
        <f t="shared" si="29"/>
        <v>45772</v>
      </c>
    </row>
    <row r="47" spans="1:19" s="171" customFormat="1" ht="20.100000000000001" hidden="1" customHeight="1">
      <c r="A47" s="1231"/>
      <c r="B47" s="2172" t="s">
        <v>8164</v>
      </c>
      <c r="C47" s="1223" t="s">
        <v>8109</v>
      </c>
      <c r="D47" s="1224" t="s">
        <v>8165</v>
      </c>
      <c r="E47" s="1225">
        <v>45793</v>
      </c>
      <c r="F47" s="1275">
        <f t="shared" si="50"/>
        <v>45798</v>
      </c>
      <c r="G47" s="1225">
        <f t="shared" si="51"/>
        <v>45816</v>
      </c>
      <c r="H47" s="1225">
        <f t="shared" si="52"/>
        <v>45821</v>
      </c>
      <c r="I47" s="1229">
        <f t="shared" si="53"/>
        <v>45825</v>
      </c>
      <c r="J47" s="1229">
        <f t="shared" si="54"/>
        <v>45827</v>
      </c>
      <c r="K47" s="1229">
        <f t="shared" si="55"/>
        <v>45835</v>
      </c>
      <c r="L47" s="1225">
        <f t="shared" si="56"/>
        <v>45838</v>
      </c>
      <c r="M47" s="1225">
        <f t="shared" si="57"/>
        <v>45842</v>
      </c>
      <c r="N47" s="1225">
        <f t="shared" si="58"/>
        <v>45845</v>
      </c>
      <c r="O47" s="1225">
        <f t="shared" si="59"/>
        <v>45848</v>
      </c>
      <c r="P47" s="5"/>
      <c r="Q47" s="1322">
        <f t="shared" si="36"/>
        <v>45785</v>
      </c>
      <c r="R47" s="1323">
        <f t="shared" si="46"/>
        <v>45786</v>
      </c>
      <c r="S47" s="934">
        <f t="shared" si="29"/>
        <v>45779</v>
      </c>
    </row>
    <row r="48" spans="1:19" s="171" customFormat="1" ht="20.100000000000001" hidden="1" customHeight="1">
      <c r="A48" s="1231"/>
      <c r="B48" s="2172" t="s">
        <v>8166</v>
      </c>
      <c r="C48" s="1223" t="s">
        <v>8167</v>
      </c>
      <c r="D48" s="1224" t="s">
        <v>8168</v>
      </c>
      <c r="E48" s="1225">
        <v>45798</v>
      </c>
      <c r="F48" s="1275">
        <f t="shared" si="50"/>
        <v>45803</v>
      </c>
      <c r="G48" s="1225">
        <f t="shared" si="51"/>
        <v>45821</v>
      </c>
      <c r="H48" s="1225">
        <f t="shared" si="52"/>
        <v>45826</v>
      </c>
      <c r="I48" s="1229">
        <f t="shared" si="53"/>
        <v>45830</v>
      </c>
      <c r="J48" s="1229">
        <f t="shared" si="54"/>
        <v>45832</v>
      </c>
      <c r="K48" s="1229">
        <f t="shared" si="55"/>
        <v>45840</v>
      </c>
      <c r="L48" s="1225">
        <f t="shared" si="56"/>
        <v>45843</v>
      </c>
      <c r="M48" s="1225">
        <f t="shared" si="57"/>
        <v>45847</v>
      </c>
      <c r="N48" s="1225">
        <f t="shared" si="58"/>
        <v>45850</v>
      </c>
      <c r="O48" s="1225">
        <f t="shared" si="59"/>
        <v>45853</v>
      </c>
      <c r="P48" s="5"/>
      <c r="Q48" s="1322">
        <f t="shared" si="36"/>
        <v>45792</v>
      </c>
      <c r="R48" s="1323">
        <f t="shared" si="46"/>
        <v>45793</v>
      </c>
      <c r="S48" s="934">
        <f t="shared" si="29"/>
        <v>45786</v>
      </c>
    </row>
    <row r="49" spans="1:19" s="171" customFormat="1" ht="20.100000000000001" hidden="1" customHeight="1">
      <c r="A49" s="1231" t="s">
        <v>8169</v>
      </c>
      <c r="B49" s="2172" t="s">
        <v>8170</v>
      </c>
      <c r="C49" s="1223" t="s">
        <v>8171</v>
      </c>
      <c r="D49" s="1224" t="s">
        <v>8172</v>
      </c>
      <c r="E49" s="1225">
        <v>45802</v>
      </c>
      <c r="F49" s="1275">
        <f t="shared" si="50"/>
        <v>45807</v>
      </c>
      <c r="G49" s="1225">
        <f t="shared" si="51"/>
        <v>45825</v>
      </c>
      <c r="H49" s="1225">
        <f t="shared" si="52"/>
        <v>45830</v>
      </c>
      <c r="I49" s="1229">
        <f t="shared" si="53"/>
        <v>45834</v>
      </c>
      <c r="J49" s="1229">
        <f t="shared" si="54"/>
        <v>45836</v>
      </c>
      <c r="K49" s="1229">
        <f t="shared" si="55"/>
        <v>45844</v>
      </c>
      <c r="L49" s="1225">
        <f t="shared" si="56"/>
        <v>45847</v>
      </c>
      <c r="M49" s="1225">
        <f t="shared" si="57"/>
        <v>45851</v>
      </c>
      <c r="N49" s="1225">
        <f t="shared" si="58"/>
        <v>45854</v>
      </c>
      <c r="O49" s="1225">
        <f t="shared" si="59"/>
        <v>45857</v>
      </c>
      <c r="P49" s="5"/>
      <c r="Q49" s="1322">
        <f t="shared" si="36"/>
        <v>45799</v>
      </c>
      <c r="R49" s="1323">
        <f t="shared" si="46"/>
        <v>45800</v>
      </c>
      <c r="S49" s="934">
        <f t="shared" si="29"/>
        <v>45793</v>
      </c>
    </row>
    <row r="50" spans="1:19" s="171" customFormat="1" ht="20.100000000000001" hidden="1" customHeight="1">
      <c r="A50" s="1231" t="s">
        <v>8173</v>
      </c>
      <c r="B50" s="2172" t="s">
        <v>8174</v>
      </c>
      <c r="C50" s="1226" t="s">
        <v>8175</v>
      </c>
      <c r="D50" s="1227" t="s">
        <v>8176</v>
      </c>
      <c r="E50" s="1228">
        <v>45811</v>
      </c>
      <c r="F50" s="1977">
        <f t="shared" si="50"/>
        <v>45816</v>
      </c>
      <c r="G50" s="1228">
        <f t="shared" si="51"/>
        <v>45834</v>
      </c>
      <c r="H50" s="1228">
        <f t="shared" si="52"/>
        <v>45839</v>
      </c>
      <c r="I50" s="2411">
        <f t="shared" si="53"/>
        <v>45843</v>
      </c>
      <c r="J50" s="2411">
        <f t="shared" si="54"/>
        <v>45845</v>
      </c>
      <c r="K50" s="2411">
        <f t="shared" si="55"/>
        <v>45853</v>
      </c>
      <c r="L50" s="1228">
        <f t="shared" si="56"/>
        <v>45856</v>
      </c>
      <c r="M50" s="1228">
        <f t="shared" si="57"/>
        <v>45860</v>
      </c>
      <c r="N50" s="1228">
        <f t="shared" si="58"/>
        <v>45863</v>
      </c>
      <c r="O50" s="1228">
        <f t="shared" si="59"/>
        <v>45866</v>
      </c>
      <c r="P50" s="5"/>
      <c r="Q50" s="1322">
        <f t="shared" si="36"/>
        <v>45806</v>
      </c>
      <c r="R50" s="1323">
        <f t="shared" si="46"/>
        <v>45807</v>
      </c>
      <c r="S50" s="934">
        <f t="shared" si="29"/>
        <v>45800</v>
      </c>
    </row>
    <row r="51" spans="1:19" s="171" customFormat="1" ht="20.100000000000001" hidden="1" customHeight="1">
      <c r="A51" s="1231"/>
      <c r="B51" s="2172" t="s">
        <v>8177</v>
      </c>
      <c r="C51" s="804" t="s">
        <v>8178</v>
      </c>
      <c r="D51" s="795" t="s">
        <v>8179</v>
      </c>
      <c r="E51" s="798">
        <v>45814</v>
      </c>
      <c r="F51" s="830">
        <f t="shared" si="50"/>
        <v>45819</v>
      </c>
      <c r="G51" s="798">
        <f t="shared" si="51"/>
        <v>45837</v>
      </c>
      <c r="H51" s="798">
        <f t="shared" si="52"/>
        <v>45842</v>
      </c>
      <c r="I51" s="798">
        <f t="shared" si="53"/>
        <v>45846</v>
      </c>
      <c r="J51" s="798">
        <f t="shared" si="54"/>
        <v>45848</v>
      </c>
      <c r="K51" s="798">
        <f t="shared" si="55"/>
        <v>45856</v>
      </c>
      <c r="L51" s="798">
        <f t="shared" si="56"/>
        <v>45859</v>
      </c>
      <c r="M51" s="798">
        <f t="shared" si="57"/>
        <v>45863</v>
      </c>
      <c r="N51" s="798">
        <f t="shared" si="58"/>
        <v>45866</v>
      </c>
      <c r="O51" s="798">
        <f t="shared" si="59"/>
        <v>45869</v>
      </c>
      <c r="P51" s="5"/>
      <c r="Q51" s="1322">
        <f t="shared" si="36"/>
        <v>45813</v>
      </c>
      <c r="R51" s="1323">
        <f t="shared" si="46"/>
        <v>45814</v>
      </c>
      <c r="S51" s="934">
        <f t="shared" si="29"/>
        <v>45807</v>
      </c>
    </row>
    <row r="52" spans="1:19" s="171" customFormat="1" ht="37.5" hidden="1" customHeight="1">
      <c r="A52" s="1231"/>
      <c r="B52" s="2172"/>
      <c r="C52" s="1999" t="s">
        <v>8044</v>
      </c>
      <c r="D52" s="832"/>
      <c r="E52" s="858" t="s">
        <v>100</v>
      </c>
      <c r="F52" s="296" t="s">
        <v>194</v>
      </c>
      <c r="G52" s="296" t="s">
        <v>946</v>
      </c>
      <c r="H52" s="296" t="s">
        <v>1231</v>
      </c>
      <c r="I52" s="296" t="s">
        <v>1050</v>
      </c>
      <c r="J52" s="296" t="s">
        <v>735</v>
      </c>
      <c r="K52" s="296" t="s">
        <v>733</v>
      </c>
      <c r="L52" s="296" t="s">
        <v>429</v>
      </c>
      <c r="M52" s="296" t="s">
        <v>1168</v>
      </c>
      <c r="N52" s="296" t="s">
        <v>714</v>
      </c>
      <c r="O52" s="296" t="s">
        <v>982</v>
      </c>
      <c r="P52" s="296" t="s">
        <v>731</v>
      </c>
      <c r="Q52" s="1322"/>
      <c r="R52" s="934"/>
      <c r="S52" s="638"/>
    </row>
    <row r="53" spans="1:19" s="171" customFormat="1" ht="37.5" hidden="1" customHeight="1" thickBot="1">
      <c r="A53" s="1231"/>
      <c r="B53" s="2172"/>
      <c r="C53" s="1999"/>
      <c r="D53" s="861" t="s">
        <v>5909</v>
      </c>
      <c r="E53" s="1326"/>
      <c r="F53" s="481" t="s">
        <v>3457</v>
      </c>
      <c r="G53" s="481" t="s">
        <v>6307</v>
      </c>
      <c r="H53" s="481" t="s">
        <v>3163</v>
      </c>
      <c r="I53" s="481" t="s">
        <v>3696</v>
      </c>
      <c r="J53" s="481" t="s">
        <v>3213</v>
      </c>
      <c r="K53" s="481" t="s">
        <v>1721</v>
      </c>
      <c r="L53" s="481" t="s">
        <v>3214</v>
      </c>
      <c r="M53" s="481" t="s">
        <v>3336</v>
      </c>
      <c r="N53" s="481" t="s">
        <v>4245</v>
      </c>
      <c r="O53" s="481" t="s">
        <v>3170</v>
      </c>
      <c r="P53" s="481" t="s">
        <v>8045</v>
      </c>
      <c r="Q53" s="1322"/>
      <c r="R53" s="846" t="s">
        <v>6593</v>
      </c>
      <c r="S53" s="846" t="s">
        <v>6594</v>
      </c>
    </row>
    <row r="54" spans="1:19" s="171" customFormat="1" ht="20.100000000000001" hidden="1" customHeight="1" thickTop="1">
      <c r="A54" s="1231"/>
      <c r="B54" s="2172" t="s">
        <v>8180</v>
      </c>
      <c r="C54" s="804" t="s">
        <v>4549</v>
      </c>
      <c r="D54" s="2412" t="s">
        <v>8181</v>
      </c>
      <c r="E54" s="2410">
        <v>45830</v>
      </c>
      <c r="F54" s="2410">
        <f t="shared" si="50"/>
        <v>45835</v>
      </c>
      <c r="G54" s="1026">
        <f>E54+26</f>
        <v>45856</v>
      </c>
      <c r="H54" s="1026">
        <f>E54+30</f>
        <v>45860</v>
      </c>
      <c r="I54" s="1181">
        <f>E54+31</f>
        <v>45861</v>
      </c>
      <c r="J54" s="1276">
        <f t="shared" ref="J54:J56" si="60">E54+34</f>
        <v>45864</v>
      </c>
      <c r="K54" s="1181">
        <f t="shared" ref="K54:K56" si="61">E54+36</f>
        <v>45866</v>
      </c>
      <c r="L54" s="1181">
        <f t="shared" ref="L54:L56" si="62">E54+40</f>
        <v>45870</v>
      </c>
      <c r="M54" s="1026">
        <f t="shared" ref="M54:M55" si="63">E54+43</f>
        <v>45873</v>
      </c>
      <c r="N54" s="2410">
        <f t="shared" ref="N54:N61" si="64">E54+49</f>
        <v>45879</v>
      </c>
      <c r="O54" s="2410">
        <f t="shared" ref="O54:O60" si="65">E54+52</f>
        <v>45882</v>
      </c>
      <c r="P54" s="2410">
        <f t="shared" ref="P54:P61" si="66">E54+55</f>
        <v>45885</v>
      </c>
      <c r="R54" s="1882">
        <v>45823</v>
      </c>
      <c r="S54" s="1882">
        <f>R54+2</f>
        <v>45825</v>
      </c>
    </row>
    <row r="55" spans="1:19" s="171" customFormat="1" ht="20.100000000000001" hidden="1" customHeight="1">
      <c r="A55" s="1231" t="s">
        <v>8182</v>
      </c>
      <c r="B55" s="2172" t="s">
        <v>8183</v>
      </c>
      <c r="C55" s="2409" t="s">
        <v>8184</v>
      </c>
      <c r="D55" s="1025" t="s">
        <v>8185</v>
      </c>
      <c r="E55" s="1026">
        <v>45837</v>
      </c>
      <c r="F55" s="1026">
        <f t="shared" si="50"/>
        <v>45842</v>
      </c>
      <c r="G55" s="1026">
        <f t="shared" ref="G55" si="67">E55+26</f>
        <v>45863</v>
      </c>
      <c r="H55" s="1026">
        <f t="shared" ref="H55:H56" si="68">E55+30</f>
        <v>45867</v>
      </c>
      <c r="I55" s="1181">
        <f t="shared" ref="I55:I56" si="69">E55+31</f>
        <v>45868</v>
      </c>
      <c r="J55" s="1276">
        <f t="shared" si="60"/>
        <v>45871</v>
      </c>
      <c r="K55" s="1181">
        <f t="shared" si="61"/>
        <v>45873</v>
      </c>
      <c r="L55" s="1181">
        <f t="shared" si="62"/>
        <v>45877</v>
      </c>
      <c r="M55" s="1026">
        <f t="shared" si="63"/>
        <v>45880</v>
      </c>
      <c r="N55" s="1026">
        <f t="shared" si="64"/>
        <v>45886</v>
      </c>
      <c r="O55" s="1026">
        <f t="shared" si="65"/>
        <v>45889</v>
      </c>
      <c r="P55" s="1026">
        <f t="shared" si="66"/>
        <v>45892</v>
      </c>
      <c r="R55" s="1882">
        <f t="shared" ref="R55:R66" si="70">R54+7</f>
        <v>45830</v>
      </c>
      <c r="S55" s="1882">
        <f>R55+2</f>
        <v>45832</v>
      </c>
    </row>
    <row r="56" spans="1:19" s="171" customFormat="1" ht="20.100000000000001" hidden="1" customHeight="1">
      <c r="A56" s="1231" t="s">
        <v>8186</v>
      </c>
      <c r="B56" s="2172" t="s">
        <v>8187</v>
      </c>
      <c r="C56" s="1024" t="s">
        <v>7697</v>
      </c>
      <c r="D56" s="1025" t="s">
        <v>8188</v>
      </c>
      <c r="E56" s="1026">
        <v>45840</v>
      </c>
      <c r="F56" s="1277" t="s">
        <v>1581</v>
      </c>
      <c r="G56" s="1026">
        <f>E56+26</f>
        <v>45866</v>
      </c>
      <c r="H56" s="1026">
        <f t="shared" si="68"/>
        <v>45870</v>
      </c>
      <c r="I56" s="1181">
        <f t="shared" si="69"/>
        <v>45871</v>
      </c>
      <c r="J56" s="1276">
        <f t="shared" si="60"/>
        <v>45874</v>
      </c>
      <c r="K56" s="1181">
        <f t="shared" si="61"/>
        <v>45876</v>
      </c>
      <c r="L56" s="1181">
        <f t="shared" si="62"/>
        <v>45880</v>
      </c>
      <c r="M56" s="1026">
        <f>E56+43</f>
        <v>45883</v>
      </c>
      <c r="N56" s="1026">
        <f t="shared" si="64"/>
        <v>45889</v>
      </c>
      <c r="O56" s="1026">
        <f t="shared" si="65"/>
        <v>45892</v>
      </c>
      <c r="P56" s="1026">
        <f t="shared" si="66"/>
        <v>45895</v>
      </c>
      <c r="R56" s="1882">
        <f t="shared" si="70"/>
        <v>45837</v>
      </c>
      <c r="S56" s="1882">
        <f t="shared" ref="S56:S61" si="71">R56+2</f>
        <v>45839</v>
      </c>
    </row>
    <row r="57" spans="1:19" s="171" customFormat="1" ht="20.100000000000001" hidden="1" customHeight="1">
      <c r="A57" s="1231"/>
      <c r="B57" s="2172" t="s">
        <v>8189</v>
      </c>
      <c r="C57" s="1024" t="s">
        <v>8190</v>
      </c>
      <c r="D57" s="1025" t="s">
        <v>8191</v>
      </c>
      <c r="E57" s="1026">
        <v>45849</v>
      </c>
      <c r="F57" s="1026">
        <f t="shared" si="50"/>
        <v>45854</v>
      </c>
      <c r="G57" s="1026">
        <f>E57+26</f>
        <v>45875</v>
      </c>
      <c r="H57" s="1026">
        <f>E57+30</f>
        <v>45879</v>
      </c>
      <c r="I57" s="1181">
        <f>E57+31</f>
        <v>45880</v>
      </c>
      <c r="J57" s="1181">
        <f>E57+34</f>
        <v>45883</v>
      </c>
      <c r="K57" s="1181">
        <f>E57+36</f>
        <v>45885</v>
      </c>
      <c r="L57" s="1181">
        <f>E57+40</f>
        <v>45889</v>
      </c>
      <c r="M57" s="1026">
        <f>E57+43</f>
        <v>45892</v>
      </c>
      <c r="N57" s="1026">
        <f t="shared" si="64"/>
        <v>45898</v>
      </c>
      <c r="O57" s="1026">
        <f t="shared" si="65"/>
        <v>45901</v>
      </c>
      <c r="P57" s="1026">
        <f t="shared" si="66"/>
        <v>45904</v>
      </c>
      <c r="R57" s="1882">
        <f t="shared" si="70"/>
        <v>45844</v>
      </c>
      <c r="S57" s="1882">
        <f t="shared" si="71"/>
        <v>45846</v>
      </c>
    </row>
    <row r="58" spans="1:19" s="171" customFormat="1" ht="20.100000000000001" hidden="1" customHeight="1">
      <c r="A58" s="1231"/>
      <c r="B58" s="2172" t="s">
        <v>8192</v>
      </c>
      <c r="C58" s="1024" t="s">
        <v>8193</v>
      </c>
      <c r="D58" s="1025" t="s">
        <v>8194</v>
      </c>
      <c r="E58" s="1026">
        <v>45857</v>
      </c>
      <c r="F58" s="1026">
        <f t="shared" si="50"/>
        <v>45862</v>
      </c>
      <c r="G58" s="1026">
        <f t="shared" ref="G58:G61" si="72">E58+26</f>
        <v>45883</v>
      </c>
      <c r="H58" s="1026">
        <f t="shared" ref="H58:H61" si="73">E58+30</f>
        <v>45887</v>
      </c>
      <c r="I58" s="1181">
        <f t="shared" ref="I58:I61" si="74">E58+31</f>
        <v>45888</v>
      </c>
      <c r="J58" s="1181">
        <f t="shared" ref="J58" si="75">E58+34</f>
        <v>45891</v>
      </c>
      <c r="K58" s="1181">
        <f t="shared" ref="K58:K61" si="76">E58+36</f>
        <v>45893</v>
      </c>
      <c r="L58" s="1181">
        <f t="shared" ref="L58:L61" si="77">E58+40</f>
        <v>45897</v>
      </c>
      <c r="M58" s="1026">
        <f t="shared" ref="M58:M61" si="78">E58+43</f>
        <v>45900</v>
      </c>
      <c r="N58" s="1026">
        <f t="shared" si="64"/>
        <v>45906</v>
      </c>
      <c r="O58" s="1026">
        <f t="shared" si="65"/>
        <v>45909</v>
      </c>
      <c r="P58" s="1026">
        <f t="shared" si="66"/>
        <v>45912</v>
      </c>
      <c r="R58" s="1882">
        <f t="shared" si="70"/>
        <v>45851</v>
      </c>
      <c r="S58" s="1882">
        <f t="shared" si="71"/>
        <v>45853</v>
      </c>
    </row>
    <row r="59" spans="1:19" s="171" customFormat="1" ht="20.100000000000001" hidden="1" customHeight="1">
      <c r="A59" s="1231" t="s">
        <v>8195</v>
      </c>
      <c r="B59" s="2172" t="s">
        <v>8196</v>
      </c>
      <c r="C59" s="868" t="s">
        <v>6788</v>
      </c>
      <c r="D59" s="1025" t="s">
        <v>8197</v>
      </c>
      <c r="E59" s="1026">
        <v>45867</v>
      </c>
      <c r="F59" s="1026">
        <f t="shared" si="50"/>
        <v>45872</v>
      </c>
      <c r="G59" s="1026">
        <f t="shared" si="72"/>
        <v>45893</v>
      </c>
      <c r="H59" s="1026">
        <f t="shared" si="73"/>
        <v>45897</v>
      </c>
      <c r="I59" s="1181">
        <f t="shared" si="74"/>
        <v>45898</v>
      </c>
      <c r="J59" s="1276"/>
      <c r="K59" s="1181">
        <f t="shared" si="76"/>
        <v>45903</v>
      </c>
      <c r="L59" s="1181">
        <f t="shared" si="77"/>
        <v>45907</v>
      </c>
      <c r="M59" s="1026">
        <f t="shared" si="78"/>
        <v>45910</v>
      </c>
      <c r="N59" s="1026">
        <f t="shared" si="64"/>
        <v>45916</v>
      </c>
      <c r="O59" s="1026">
        <f t="shared" si="65"/>
        <v>45919</v>
      </c>
      <c r="P59" s="1026">
        <f t="shared" si="66"/>
        <v>45922</v>
      </c>
      <c r="R59" s="1882">
        <f t="shared" si="70"/>
        <v>45858</v>
      </c>
      <c r="S59" s="1882">
        <f t="shared" si="71"/>
        <v>45860</v>
      </c>
    </row>
    <row r="60" spans="1:19" s="171" customFormat="1" ht="42.75" hidden="1">
      <c r="A60" s="1231" t="s">
        <v>8198</v>
      </c>
      <c r="B60" s="2172" t="s">
        <v>8199</v>
      </c>
      <c r="C60" s="868" t="s">
        <v>5591</v>
      </c>
      <c r="D60" s="1025" t="s">
        <v>8200</v>
      </c>
      <c r="E60" s="1026">
        <v>45871</v>
      </c>
      <c r="F60" s="2747" t="s">
        <v>8201</v>
      </c>
      <c r="G60" s="1026">
        <f t="shared" si="72"/>
        <v>45897</v>
      </c>
      <c r="H60" s="1026">
        <f t="shared" si="73"/>
        <v>45901</v>
      </c>
      <c r="I60" s="1181">
        <f t="shared" si="74"/>
        <v>45902</v>
      </c>
      <c r="J60" s="1276"/>
      <c r="K60" s="1181">
        <f t="shared" si="76"/>
        <v>45907</v>
      </c>
      <c r="L60" s="1181">
        <f t="shared" si="77"/>
        <v>45911</v>
      </c>
      <c r="M60" s="1026">
        <f t="shared" si="78"/>
        <v>45914</v>
      </c>
      <c r="N60" s="1026">
        <f t="shared" si="64"/>
        <v>45920</v>
      </c>
      <c r="O60" s="1026">
        <f t="shared" si="65"/>
        <v>45923</v>
      </c>
      <c r="P60" s="1026">
        <f t="shared" si="66"/>
        <v>45926</v>
      </c>
      <c r="R60" s="1882">
        <f t="shared" si="70"/>
        <v>45865</v>
      </c>
      <c r="S60" s="1882">
        <f t="shared" si="71"/>
        <v>45867</v>
      </c>
    </row>
    <row r="61" spans="1:19" s="171" customFormat="1" ht="20.100000000000001" hidden="1" customHeight="1" thickTop="1">
      <c r="A61" s="1231" t="s">
        <v>8202</v>
      </c>
      <c r="B61" s="2172" t="s">
        <v>8203</v>
      </c>
      <c r="C61" s="868" t="s">
        <v>8204</v>
      </c>
      <c r="D61" s="1025" t="s">
        <v>8205</v>
      </c>
      <c r="E61" s="1026">
        <v>45879</v>
      </c>
      <c r="F61" s="1026">
        <f t="shared" si="50"/>
        <v>45884</v>
      </c>
      <c r="G61" s="1026">
        <f t="shared" si="72"/>
        <v>45905</v>
      </c>
      <c r="H61" s="1026">
        <f t="shared" si="73"/>
        <v>45909</v>
      </c>
      <c r="I61" s="1181">
        <f t="shared" si="74"/>
        <v>45910</v>
      </c>
      <c r="J61" s="1276"/>
      <c r="K61" s="1181">
        <f t="shared" si="76"/>
        <v>45915</v>
      </c>
      <c r="L61" s="1181">
        <f t="shared" si="77"/>
        <v>45919</v>
      </c>
      <c r="M61" s="1026">
        <f t="shared" si="78"/>
        <v>45922</v>
      </c>
      <c r="N61" s="1026">
        <f t="shared" si="64"/>
        <v>45928</v>
      </c>
      <c r="O61" s="1026"/>
      <c r="P61" s="1026">
        <f t="shared" si="66"/>
        <v>45934</v>
      </c>
      <c r="R61" s="1882">
        <f t="shared" si="70"/>
        <v>45872</v>
      </c>
      <c r="S61" s="1882">
        <f t="shared" si="71"/>
        <v>45874</v>
      </c>
    </row>
    <row r="62" spans="1:19" s="171" customFormat="1" ht="42.75" hidden="1">
      <c r="A62" s="1231"/>
      <c r="B62" s="2172" t="s">
        <v>8206</v>
      </c>
      <c r="C62" s="857" t="s">
        <v>7136</v>
      </c>
      <c r="D62" s="1025" t="s">
        <v>8207</v>
      </c>
      <c r="E62" s="1026">
        <v>45889</v>
      </c>
      <c r="F62" s="2747" t="s">
        <v>8208</v>
      </c>
      <c r="G62" s="1026">
        <f t="shared" ref="G62:G66" si="79">E62+26</f>
        <v>45915</v>
      </c>
      <c r="H62" s="1026">
        <f t="shared" ref="H62:H66" si="80">E62+30</f>
        <v>45919</v>
      </c>
      <c r="I62" s="1181">
        <f t="shared" ref="I62:I66" si="81">E62+31</f>
        <v>45920</v>
      </c>
      <c r="J62" s="1276"/>
      <c r="K62" s="1181">
        <f t="shared" ref="K62:K66" si="82">E62+36</f>
        <v>45925</v>
      </c>
      <c r="L62" s="1181">
        <f t="shared" ref="L62:L66" si="83">E62+40</f>
        <v>45929</v>
      </c>
      <c r="M62" s="1026">
        <f t="shared" ref="M62:M66" si="84">E62+43</f>
        <v>45932</v>
      </c>
      <c r="N62" s="1026">
        <f t="shared" ref="N62:N66" si="85">E62+49</f>
        <v>45938</v>
      </c>
      <c r="O62" s="1026">
        <f t="shared" ref="O62:O66" si="86">E62+52</f>
        <v>45941</v>
      </c>
      <c r="P62" s="1026">
        <f t="shared" ref="P62:P66" si="87">E62+55</f>
        <v>45944</v>
      </c>
      <c r="R62" s="1882">
        <f t="shared" si="70"/>
        <v>45879</v>
      </c>
      <c r="S62" s="1882">
        <f t="shared" ref="S62:S66" si="88">R62+2</f>
        <v>45881</v>
      </c>
    </row>
    <row r="63" spans="1:19" s="171" customFormat="1" ht="20.100000000000001" hidden="1" customHeight="1" thickTop="1">
      <c r="A63" s="1231" t="s">
        <v>8209</v>
      </c>
      <c r="B63" s="2172" t="s">
        <v>8210</v>
      </c>
      <c r="C63" s="857" t="s">
        <v>8109</v>
      </c>
      <c r="D63" s="1025" t="s">
        <v>8211</v>
      </c>
      <c r="E63" s="1026">
        <v>45899</v>
      </c>
      <c r="F63" s="1026">
        <f t="shared" ref="F63:F66" si="89">E63+5</f>
        <v>45904</v>
      </c>
      <c r="G63" s="1026">
        <f t="shared" si="79"/>
        <v>45925</v>
      </c>
      <c r="H63" s="1026">
        <f t="shared" si="80"/>
        <v>45929</v>
      </c>
      <c r="I63" s="1181">
        <f t="shared" si="81"/>
        <v>45930</v>
      </c>
      <c r="J63" s="1276"/>
      <c r="K63" s="1181">
        <f t="shared" si="82"/>
        <v>45935</v>
      </c>
      <c r="L63" s="1181">
        <f t="shared" si="83"/>
        <v>45939</v>
      </c>
      <c r="M63" s="1026">
        <f t="shared" si="84"/>
        <v>45942</v>
      </c>
      <c r="N63" s="1026">
        <f t="shared" si="85"/>
        <v>45948</v>
      </c>
      <c r="O63" s="1026">
        <f t="shared" si="86"/>
        <v>45951</v>
      </c>
      <c r="P63" s="1026">
        <f t="shared" si="87"/>
        <v>45954</v>
      </c>
      <c r="R63" s="1882">
        <f t="shared" si="70"/>
        <v>45886</v>
      </c>
      <c r="S63" s="1882">
        <f t="shared" si="88"/>
        <v>45888</v>
      </c>
    </row>
    <row r="64" spans="1:19" s="171" customFormat="1" ht="42.75" hidden="1">
      <c r="A64" s="1231" t="s">
        <v>8212</v>
      </c>
      <c r="B64" s="2172" t="s">
        <v>8213</v>
      </c>
      <c r="C64" s="857" t="s">
        <v>8214</v>
      </c>
      <c r="D64" s="1025" t="s">
        <v>8215</v>
      </c>
      <c r="E64" s="1026">
        <v>45905</v>
      </c>
      <c r="F64" s="2747" t="s">
        <v>8216</v>
      </c>
      <c r="G64" s="1026">
        <f t="shared" si="79"/>
        <v>45931</v>
      </c>
      <c r="H64" s="1026">
        <f t="shared" si="80"/>
        <v>45935</v>
      </c>
      <c r="I64" s="1181">
        <f t="shared" si="81"/>
        <v>45936</v>
      </c>
      <c r="J64" s="1181">
        <f>E64+34</f>
        <v>45939</v>
      </c>
      <c r="K64" s="1181">
        <f t="shared" si="82"/>
        <v>45941</v>
      </c>
      <c r="L64" s="1181">
        <f t="shared" si="83"/>
        <v>45945</v>
      </c>
      <c r="M64" s="1026">
        <f t="shared" si="84"/>
        <v>45948</v>
      </c>
      <c r="N64" s="1026">
        <f t="shared" si="85"/>
        <v>45954</v>
      </c>
      <c r="O64" s="1026">
        <f t="shared" si="86"/>
        <v>45957</v>
      </c>
      <c r="P64" s="1026">
        <f t="shared" si="87"/>
        <v>45960</v>
      </c>
      <c r="R64" s="1882">
        <f t="shared" si="70"/>
        <v>45893</v>
      </c>
      <c r="S64" s="1882">
        <v>45895</v>
      </c>
    </row>
    <row r="65" spans="1:19" s="171" customFormat="1" ht="20.100000000000001" hidden="1" customHeight="1" thickTop="1">
      <c r="A65" s="1231" t="s">
        <v>8217</v>
      </c>
      <c r="B65" s="2172" t="s">
        <v>8218</v>
      </c>
      <c r="C65" s="857" t="s">
        <v>8219</v>
      </c>
      <c r="D65" s="1025" t="s">
        <v>8220</v>
      </c>
      <c r="E65" s="1026">
        <v>45906</v>
      </c>
      <c r="F65" s="1026">
        <f t="shared" si="89"/>
        <v>45911</v>
      </c>
      <c r="G65" s="1026">
        <f t="shared" si="79"/>
        <v>45932</v>
      </c>
      <c r="H65" s="1026">
        <f t="shared" si="80"/>
        <v>45936</v>
      </c>
      <c r="I65" s="1181">
        <f t="shared" si="81"/>
        <v>45937</v>
      </c>
      <c r="J65" s="1181">
        <f t="shared" ref="J65:J78" si="90">E65+34</f>
        <v>45940</v>
      </c>
      <c r="K65" s="1181">
        <f t="shared" si="82"/>
        <v>45942</v>
      </c>
      <c r="L65" s="1181">
        <f t="shared" si="83"/>
        <v>45946</v>
      </c>
      <c r="M65" s="1026">
        <f t="shared" si="84"/>
        <v>45949</v>
      </c>
      <c r="N65" s="1026">
        <f t="shared" si="85"/>
        <v>45955</v>
      </c>
      <c r="O65" s="1026">
        <f t="shared" si="86"/>
        <v>45958</v>
      </c>
      <c r="P65" s="1026">
        <f t="shared" si="87"/>
        <v>45961</v>
      </c>
      <c r="R65" s="1882">
        <f t="shared" si="70"/>
        <v>45900</v>
      </c>
      <c r="S65" s="1882">
        <f t="shared" si="88"/>
        <v>45902</v>
      </c>
    </row>
    <row r="66" spans="1:19" s="171" customFormat="1" ht="20.100000000000001" hidden="1" customHeight="1">
      <c r="A66" s="1231" t="s">
        <v>8214</v>
      </c>
      <c r="B66" s="2172" t="s">
        <v>8221</v>
      </c>
      <c r="C66" s="857" t="s">
        <v>8222</v>
      </c>
      <c r="D66" s="1025" t="s">
        <v>8223</v>
      </c>
      <c r="E66" s="1026">
        <v>45914</v>
      </c>
      <c r="F66" s="1026">
        <f t="shared" si="89"/>
        <v>45919</v>
      </c>
      <c r="G66" s="1026">
        <f t="shared" si="79"/>
        <v>45940</v>
      </c>
      <c r="H66" s="1026">
        <f t="shared" si="80"/>
        <v>45944</v>
      </c>
      <c r="I66" s="1181">
        <f t="shared" si="81"/>
        <v>45945</v>
      </c>
      <c r="J66" s="1181">
        <f t="shared" si="90"/>
        <v>45948</v>
      </c>
      <c r="K66" s="1181">
        <f t="shared" si="82"/>
        <v>45950</v>
      </c>
      <c r="L66" s="1181">
        <f t="shared" si="83"/>
        <v>45954</v>
      </c>
      <c r="M66" s="1026">
        <f t="shared" si="84"/>
        <v>45957</v>
      </c>
      <c r="N66" s="1026">
        <f t="shared" si="85"/>
        <v>45963</v>
      </c>
      <c r="O66" s="1026">
        <f t="shared" si="86"/>
        <v>45966</v>
      </c>
      <c r="P66" s="1026">
        <f t="shared" si="87"/>
        <v>45969</v>
      </c>
      <c r="R66" s="1882">
        <f t="shared" si="70"/>
        <v>45907</v>
      </c>
      <c r="S66" s="1882">
        <f t="shared" si="88"/>
        <v>45909</v>
      </c>
    </row>
    <row r="67" spans="1:19" s="171" customFormat="1" ht="20.100000000000001" hidden="1" customHeight="1">
      <c r="A67" s="1231"/>
      <c r="B67" s="2172" t="s">
        <v>8224</v>
      </c>
      <c r="C67" s="1183" t="s">
        <v>8225</v>
      </c>
      <c r="D67" s="1025" t="s">
        <v>8226</v>
      </c>
      <c r="E67" s="1026">
        <v>45921</v>
      </c>
      <c r="F67" s="1026">
        <f>E67+5</f>
        <v>45926</v>
      </c>
      <c r="G67" s="1026">
        <f>E67+26</f>
        <v>45947</v>
      </c>
      <c r="H67" s="1026">
        <f>E67+30</f>
        <v>45951</v>
      </c>
      <c r="I67" s="1181">
        <f>E67+31</f>
        <v>45952</v>
      </c>
      <c r="J67" s="1181">
        <f t="shared" si="90"/>
        <v>45955</v>
      </c>
      <c r="K67" s="1181">
        <f>E67+36</f>
        <v>45957</v>
      </c>
      <c r="L67" s="1181">
        <f>E67+40</f>
        <v>45961</v>
      </c>
      <c r="M67" s="1026">
        <f>E67+43</f>
        <v>45964</v>
      </c>
      <c r="N67" s="1026">
        <f>E67+49</f>
        <v>45970</v>
      </c>
      <c r="O67" s="1026">
        <f>E67+52</f>
        <v>45973</v>
      </c>
      <c r="P67" s="1026">
        <f>E67+55</f>
        <v>45976</v>
      </c>
      <c r="R67" s="1882">
        <f>R66+7</f>
        <v>45914</v>
      </c>
      <c r="S67" s="1882">
        <f>R67+2</f>
        <v>45916</v>
      </c>
    </row>
    <row r="68" spans="1:19" s="171" customFormat="1" ht="20.100000000000001" hidden="1" customHeight="1" thickTop="1">
      <c r="A68" s="1231"/>
      <c r="B68" s="2172" t="s">
        <v>8227</v>
      </c>
      <c r="C68" s="857" t="s">
        <v>8228</v>
      </c>
      <c r="D68" s="1025" t="s">
        <v>8229</v>
      </c>
      <c r="E68" s="1026">
        <v>45924</v>
      </c>
      <c r="F68" s="1026">
        <f>E68+5</f>
        <v>45929</v>
      </c>
      <c r="G68" s="1026">
        <f>E68+26</f>
        <v>45950</v>
      </c>
      <c r="H68" s="1026">
        <f>E68+30</f>
        <v>45954</v>
      </c>
      <c r="I68" s="1181">
        <f>E68+31</f>
        <v>45955</v>
      </c>
      <c r="J68" s="1181">
        <f t="shared" si="90"/>
        <v>45958</v>
      </c>
      <c r="K68" s="1181">
        <f>E68+36</f>
        <v>45960</v>
      </c>
      <c r="L68" s="1181">
        <f>E68+40</f>
        <v>45964</v>
      </c>
      <c r="M68" s="1026">
        <f>E68+43</f>
        <v>45967</v>
      </c>
      <c r="N68" s="1026">
        <f>E68+49</f>
        <v>45973</v>
      </c>
      <c r="O68" s="1026">
        <f>E68+52</f>
        <v>45976</v>
      </c>
      <c r="P68" s="1026">
        <f>E68+55</f>
        <v>45979</v>
      </c>
      <c r="R68" s="1882">
        <f>R67+7</f>
        <v>45921</v>
      </c>
      <c r="S68" s="1882">
        <f>R68+2</f>
        <v>45923</v>
      </c>
    </row>
    <row r="69" spans="1:19" s="171" customFormat="1" ht="20.100000000000001" hidden="1" customHeight="1">
      <c r="A69" s="1231"/>
      <c r="B69" s="2172" t="s">
        <v>8230</v>
      </c>
      <c r="C69" s="857" t="s">
        <v>2602</v>
      </c>
      <c r="D69" s="1025" t="s">
        <v>8231</v>
      </c>
      <c r="E69" s="1026">
        <v>45930</v>
      </c>
      <c r="F69" s="1026">
        <f>E69+5</f>
        <v>45935</v>
      </c>
      <c r="G69" s="1026">
        <f>E69+26</f>
        <v>45956</v>
      </c>
      <c r="H69" s="1026">
        <f>E69+30</f>
        <v>45960</v>
      </c>
      <c r="I69" s="1181">
        <f>E69+31</f>
        <v>45961</v>
      </c>
      <c r="J69" s="1181">
        <f t="shared" si="90"/>
        <v>45964</v>
      </c>
      <c r="K69" s="1181">
        <f>E69+36</f>
        <v>45966</v>
      </c>
      <c r="L69" s="1181">
        <f>E69+40</f>
        <v>45970</v>
      </c>
      <c r="M69" s="1026">
        <f>E69+43</f>
        <v>45973</v>
      </c>
      <c r="N69" s="1026">
        <f>E69+49</f>
        <v>45979</v>
      </c>
      <c r="O69" s="1026">
        <f>E69+52</f>
        <v>45982</v>
      </c>
      <c r="P69" s="1026">
        <f>E69+55</f>
        <v>45985</v>
      </c>
      <c r="R69" s="1882">
        <f>R68+7</f>
        <v>45928</v>
      </c>
      <c r="S69" s="1882">
        <f>R69+2</f>
        <v>45930</v>
      </c>
    </row>
    <row r="70" spans="1:19" s="171" customFormat="1" ht="20.100000000000001" hidden="1" customHeight="1">
      <c r="A70" s="1231" t="s">
        <v>4549</v>
      </c>
      <c r="B70" s="2172" t="s">
        <v>8232</v>
      </c>
      <c r="C70" s="2874" t="s">
        <v>8233</v>
      </c>
      <c r="D70" s="2842" t="s">
        <v>8234</v>
      </c>
      <c r="E70" s="1325">
        <v>45943</v>
      </c>
      <c r="F70" s="1325">
        <f>E70+5</f>
        <v>45948</v>
      </c>
      <c r="G70" s="1325">
        <f>E70+26</f>
        <v>45969</v>
      </c>
      <c r="H70" s="1325">
        <f>E70+30</f>
        <v>45973</v>
      </c>
      <c r="I70" s="2873">
        <f>E70+31</f>
        <v>45974</v>
      </c>
      <c r="J70" s="2873">
        <f t="shared" si="90"/>
        <v>45977</v>
      </c>
      <c r="K70" s="2873">
        <f>E70+36</f>
        <v>45979</v>
      </c>
      <c r="L70" s="2873">
        <f>E70+40</f>
        <v>45983</v>
      </c>
      <c r="M70" s="1325">
        <f>E70+43</f>
        <v>45986</v>
      </c>
      <c r="N70" s="1325">
        <f>E70+49</f>
        <v>45992</v>
      </c>
      <c r="O70" s="1325">
        <f>E70+52</f>
        <v>45995</v>
      </c>
      <c r="P70" s="1325">
        <f>E70+55</f>
        <v>45998</v>
      </c>
      <c r="R70" s="1882">
        <f>R69+7</f>
        <v>45935</v>
      </c>
      <c r="S70" s="1882">
        <f>R70+2</f>
        <v>45937</v>
      </c>
    </row>
    <row r="71" spans="1:19" s="171" customFormat="1" ht="20.100000000000001" hidden="1" customHeight="1">
      <c r="A71" s="1231" t="s">
        <v>8235</v>
      </c>
      <c r="B71" s="2172" t="s">
        <v>8236</v>
      </c>
      <c r="C71" s="3057" t="s">
        <v>8237</v>
      </c>
      <c r="D71" s="795" t="s">
        <v>8238</v>
      </c>
      <c r="E71" s="798">
        <v>45948</v>
      </c>
      <c r="F71" s="798">
        <f t="shared" ref="F71:F78" si="91">E71+5</f>
        <v>45953</v>
      </c>
      <c r="G71" s="798">
        <f t="shared" ref="G71:G77" si="92">E71+26</f>
        <v>45974</v>
      </c>
      <c r="H71" s="830">
        <f t="shared" ref="H71:H77" si="93">E71+30</f>
        <v>45978</v>
      </c>
      <c r="I71" s="798">
        <f t="shared" ref="I71:I77" si="94">E71+31</f>
        <v>45979</v>
      </c>
      <c r="J71" s="798">
        <f t="shared" si="90"/>
        <v>45982</v>
      </c>
      <c r="K71" s="798">
        <f t="shared" ref="K71:K77" si="95">E71+36</f>
        <v>45984</v>
      </c>
      <c r="L71" s="798">
        <f t="shared" ref="L71:L77" si="96">E71+40</f>
        <v>45988</v>
      </c>
      <c r="M71" s="798">
        <f t="shared" ref="M71:M77" si="97">E71+43</f>
        <v>45991</v>
      </c>
      <c r="N71" s="798">
        <f t="shared" ref="N71" si="98">E71+49</f>
        <v>45997</v>
      </c>
      <c r="O71" s="798">
        <f t="shared" ref="O71" si="99">E71+52</f>
        <v>46000</v>
      </c>
      <c r="P71" s="798">
        <f t="shared" ref="P71" si="100">E71+55</f>
        <v>46003</v>
      </c>
      <c r="R71" s="1882">
        <f t="shared" ref="R71" si="101">R70+7</f>
        <v>45942</v>
      </c>
      <c r="S71" s="1882">
        <f t="shared" ref="S71" si="102">R71+2</f>
        <v>45944</v>
      </c>
    </row>
    <row r="72" spans="1:19" s="171" customFormat="1" ht="33.75" hidden="1" customHeight="1">
      <c r="A72" s="1231"/>
      <c r="B72" s="2172"/>
      <c r="C72" s="1172"/>
      <c r="D72" s="815"/>
      <c r="E72" s="816"/>
      <c r="F72" s="816"/>
      <c r="G72" s="816"/>
      <c r="H72" s="816"/>
      <c r="I72" s="816"/>
      <c r="J72" s="816"/>
      <c r="K72" s="816"/>
      <c r="L72" s="816"/>
      <c r="M72" s="816"/>
      <c r="N72" s="816"/>
      <c r="O72" s="816"/>
      <c r="P72" s="816"/>
      <c r="R72" s="1882"/>
      <c r="S72" s="1882"/>
    </row>
    <row r="73" spans="1:19" s="171" customFormat="1" ht="34.5" hidden="1" customHeight="1">
      <c r="A73" s="1231"/>
      <c r="B73" s="2172"/>
      <c r="C73" s="1999" t="s">
        <v>8044</v>
      </c>
      <c r="D73" s="832"/>
      <c r="E73" s="296" t="s">
        <v>100</v>
      </c>
      <c r="F73" s="296" t="s">
        <v>8239</v>
      </c>
      <c r="G73" s="296" t="s">
        <v>946</v>
      </c>
      <c r="H73" s="296" t="s">
        <v>1231</v>
      </c>
      <c r="I73" s="296" t="s">
        <v>1050</v>
      </c>
      <c r="J73" s="296" t="s">
        <v>735</v>
      </c>
      <c r="K73" s="296" t="s">
        <v>733</v>
      </c>
      <c r="L73" s="3717" t="s">
        <v>429</v>
      </c>
      <c r="M73" s="296" t="s">
        <v>1168</v>
      </c>
      <c r="N73" s="1078"/>
      <c r="P73" s="1078"/>
      <c r="R73" s="1882"/>
      <c r="S73" s="1882"/>
    </row>
    <row r="74" spans="1:19" s="171" customFormat="1" ht="34.5" hidden="1" customHeight="1" thickBot="1">
      <c r="A74" s="1231"/>
      <c r="B74" s="2172"/>
      <c r="C74" s="1999"/>
      <c r="D74" s="2875" t="s">
        <v>5909</v>
      </c>
      <c r="E74" s="1326"/>
      <c r="F74" s="2876" t="s">
        <v>3457</v>
      </c>
      <c r="G74" s="2876" t="s">
        <v>6307</v>
      </c>
      <c r="H74" s="2876" t="s">
        <v>3163</v>
      </c>
      <c r="I74" s="2876" t="s">
        <v>3696</v>
      </c>
      <c r="J74" s="2876" t="s">
        <v>3213</v>
      </c>
      <c r="K74" s="2876" t="s">
        <v>1721</v>
      </c>
      <c r="L74" s="3718" t="s">
        <v>3214</v>
      </c>
      <c r="M74" s="3721" t="s">
        <v>3336</v>
      </c>
      <c r="N74" s="3722"/>
      <c r="O74" s="846"/>
      <c r="P74" s="846"/>
      <c r="R74" s="846"/>
      <c r="S74" s="846"/>
    </row>
    <row r="75" spans="1:19" s="171" customFormat="1" ht="20.100000000000001" hidden="1" customHeight="1" thickTop="1">
      <c r="A75" s="1231"/>
      <c r="B75" s="2172" t="s">
        <v>8240</v>
      </c>
      <c r="C75" s="997" t="s">
        <v>8241</v>
      </c>
      <c r="D75" s="2842" t="s">
        <v>8242</v>
      </c>
      <c r="E75" s="1026">
        <v>45954</v>
      </c>
      <c r="F75" s="1026">
        <f t="shared" si="91"/>
        <v>45959</v>
      </c>
      <c r="G75" s="1026">
        <f t="shared" si="92"/>
        <v>45980</v>
      </c>
      <c r="H75" s="1026">
        <f t="shared" si="93"/>
        <v>45984</v>
      </c>
      <c r="I75" s="1181">
        <f t="shared" si="94"/>
        <v>45985</v>
      </c>
      <c r="J75" s="1181">
        <f t="shared" si="90"/>
        <v>45988</v>
      </c>
      <c r="K75" s="1181">
        <f t="shared" si="95"/>
        <v>45990</v>
      </c>
      <c r="L75" s="3719">
        <f t="shared" si="96"/>
        <v>45994</v>
      </c>
      <c r="M75" s="798">
        <f t="shared" si="97"/>
        <v>45997</v>
      </c>
      <c r="N75" s="816"/>
      <c r="O75" s="1882"/>
      <c r="P75" s="1882"/>
      <c r="R75" s="1882"/>
      <c r="S75" s="1882"/>
    </row>
    <row r="76" spans="1:19" s="171" customFormat="1" ht="20.100000000000001" hidden="1" customHeight="1">
      <c r="A76" s="1231"/>
      <c r="B76" s="2172" t="s">
        <v>8243</v>
      </c>
      <c r="C76" s="857" t="s">
        <v>8244</v>
      </c>
      <c r="D76" s="795" t="s">
        <v>8245</v>
      </c>
      <c r="E76" s="1181">
        <v>45962</v>
      </c>
      <c r="F76" s="1026">
        <f t="shared" si="91"/>
        <v>45967</v>
      </c>
      <c r="G76" s="1026">
        <f t="shared" si="92"/>
        <v>45988</v>
      </c>
      <c r="H76" s="1026">
        <f t="shared" si="93"/>
        <v>45992</v>
      </c>
      <c r="I76" s="1181">
        <f t="shared" si="94"/>
        <v>45993</v>
      </c>
      <c r="J76" s="1181">
        <f t="shared" si="90"/>
        <v>45996</v>
      </c>
      <c r="K76" s="1181">
        <f t="shared" si="95"/>
        <v>45998</v>
      </c>
      <c r="L76" s="3719">
        <f t="shared" si="96"/>
        <v>46002</v>
      </c>
      <c r="M76" s="798">
        <f t="shared" si="97"/>
        <v>46005</v>
      </c>
      <c r="N76" s="816"/>
      <c r="O76" s="1882"/>
      <c r="P76" s="1882"/>
      <c r="R76" s="1882"/>
      <c r="S76" s="1882"/>
    </row>
    <row r="77" spans="1:19" s="171" customFormat="1" ht="20.100000000000001" hidden="1" customHeight="1">
      <c r="A77" s="1231"/>
      <c r="B77" s="2172" t="s">
        <v>8246</v>
      </c>
      <c r="C77" s="997" t="s">
        <v>8247</v>
      </c>
      <c r="D77" s="2412" t="s">
        <v>8248</v>
      </c>
      <c r="E77" s="1026">
        <v>45970</v>
      </c>
      <c r="F77" s="1026">
        <f t="shared" si="91"/>
        <v>45975</v>
      </c>
      <c r="G77" s="1026">
        <f t="shared" si="92"/>
        <v>45996</v>
      </c>
      <c r="H77" s="1026">
        <f t="shared" si="93"/>
        <v>46000</v>
      </c>
      <c r="I77" s="1181">
        <f t="shared" si="94"/>
        <v>46001</v>
      </c>
      <c r="J77" s="1181">
        <f t="shared" si="90"/>
        <v>46004</v>
      </c>
      <c r="K77" s="1181">
        <f t="shared" si="95"/>
        <v>46006</v>
      </c>
      <c r="L77" s="3719">
        <f t="shared" si="96"/>
        <v>46010</v>
      </c>
      <c r="M77" s="798">
        <f t="shared" si="97"/>
        <v>46013</v>
      </c>
      <c r="N77" s="816"/>
      <c r="O77" s="1882"/>
      <c r="P77" s="1882"/>
      <c r="R77" s="1882"/>
      <c r="S77" s="1882"/>
    </row>
    <row r="78" spans="1:19" s="171" customFormat="1" ht="19.5" hidden="1" customHeight="1">
      <c r="A78" s="1231"/>
      <c r="B78" s="2172" t="s">
        <v>8249</v>
      </c>
      <c r="C78" s="997" t="s">
        <v>6692</v>
      </c>
      <c r="D78" s="1880" t="s">
        <v>8250</v>
      </c>
      <c r="E78" s="1026">
        <v>45976</v>
      </c>
      <c r="F78" s="1026">
        <f t="shared" si="91"/>
        <v>45981</v>
      </c>
      <c r="G78" s="1026">
        <f t="shared" ref="G78:G79" si="103">E78+26</f>
        <v>46002</v>
      </c>
      <c r="H78" s="1026">
        <f t="shared" ref="H78:H79" si="104">E78+30</f>
        <v>46006</v>
      </c>
      <c r="I78" s="1181">
        <f t="shared" ref="I78:I79" si="105">E78+31</f>
        <v>46007</v>
      </c>
      <c r="J78" s="1181">
        <f t="shared" si="90"/>
        <v>46010</v>
      </c>
      <c r="K78" s="1181">
        <f t="shared" ref="K78:K79" si="106">E78+36</f>
        <v>46012</v>
      </c>
      <c r="L78" s="3719">
        <f t="shared" ref="L78:L79" si="107">E78+40</f>
        <v>46016</v>
      </c>
      <c r="M78" s="798">
        <f t="shared" ref="M78:M79" si="108">E78+43</f>
        <v>46019</v>
      </c>
      <c r="N78" s="816"/>
      <c r="O78" s="1882"/>
      <c r="P78" s="1882"/>
      <c r="R78" s="1882"/>
      <c r="S78" s="1882"/>
    </row>
    <row r="79" spans="1:19" s="171" customFormat="1" ht="19.5" hidden="1" customHeight="1">
      <c r="A79" s="1231"/>
      <c r="B79" s="2172" t="s">
        <v>8251</v>
      </c>
      <c r="C79" s="997" t="s">
        <v>8252</v>
      </c>
      <c r="D79" s="2412" t="s">
        <v>8253</v>
      </c>
      <c r="E79" s="1026">
        <v>45980</v>
      </c>
      <c r="F79" s="1026">
        <f t="shared" ref="F79:F82" si="109">E79+5</f>
        <v>45985</v>
      </c>
      <c r="G79" s="1026">
        <f t="shared" si="103"/>
        <v>46006</v>
      </c>
      <c r="H79" s="1026">
        <f t="shared" si="104"/>
        <v>46010</v>
      </c>
      <c r="I79" s="1181">
        <f t="shared" si="105"/>
        <v>46011</v>
      </c>
      <c r="J79" s="1181">
        <f t="shared" ref="J79:J82" si="110">E79+34</f>
        <v>46014</v>
      </c>
      <c r="K79" s="1181">
        <f t="shared" si="106"/>
        <v>46016</v>
      </c>
      <c r="L79" s="3719">
        <f t="shared" si="107"/>
        <v>46020</v>
      </c>
      <c r="M79" s="798">
        <f t="shared" si="108"/>
        <v>46023</v>
      </c>
      <c r="N79" s="816"/>
      <c r="O79" s="1882"/>
      <c r="P79" s="1882"/>
      <c r="R79" s="1882"/>
      <c r="S79" s="1882"/>
    </row>
    <row r="80" spans="1:19" s="171" customFormat="1" ht="18.75" hidden="1" customHeight="1">
      <c r="A80" s="1231" t="s">
        <v>8254</v>
      </c>
      <c r="B80" s="2172" t="s">
        <v>8255</v>
      </c>
      <c r="C80" s="997" t="s">
        <v>8256</v>
      </c>
      <c r="D80" s="1880" t="s">
        <v>8257</v>
      </c>
      <c r="E80" s="1026">
        <v>45990</v>
      </c>
      <c r="F80" s="1026">
        <f>E80+5</f>
        <v>45995</v>
      </c>
      <c r="G80" s="1026">
        <f t="shared" ref="G80:G82" si="111">E80+26</f>
        <v>46016</v>
      </c>
      <c r="H80" s="1026">
        <f t="shared" ref="H80:H82" si="112">E80+30</f>
        <v>46020</v>
      </c>
      <c r="I80" s="1181">
        <f t="shared" ref="I80:I82" si="113">E80+31</f>
        <v>46021</v>
      </c>
      <c r="J80" s="1181">
        <f t="shared" si="110"/>
        <v>46024</v>
      </c>
      <c r="K80" s="1181">
        <f t="shared" ref="K80:K82" si="114">E80+36</f>
        <v>46026</v>
      </c>
      <c r="L80" s="3719">
        <f t="shared" ref="L80:L82" si="115">E80+40</f>
        <v>46030</v>
      </c>
      <c r="M80" s="798">
        <f t="shared" ref="M80:M82" si="116">E80+43</f>
        <v>46033</v>
      </c>
      <c r="N80" s="816"/>
      <c r="O80" s="1882"/>
      <c r="P80" s="1882"/>
      <c r="R80" s="1882"/>
      <c r="S80" s="1882"/>
    </row>
    <row r="81" spans="1:19" s="171" customFormat="1" ht="18.75" hidden="1" customHeight="1">
      <c r="A81" s="1231" t="s">
        <v>8258</v>
      </c>
      <c r="B81" s="2172" t="s">
        <v>8259</v>
      </c>
      <c r="C81" s="997" t="s">
        <v>8260</v>
      </c>
      <c r="D81" s="2412" t="s">
        <v>8261</v>
      </c>
      <c r="E81" s="1026">
        <v>45995</v>
      </c>
      <c r="F81" s="1026">
        <f>E81+5</f>
        <v>46000</v>
      </c>
      <c r="G81" s="1026">
        <f t="shared" si="111"/>
        <v>46021</v>
      </c>
      <c r="H81" s="1026">
        <f t="shared" si="112"/>
        <v>46025</v>
      </c>
      <c r="I81" s="1181">
        <f t="shared" si="113"/>
        <v>46026</v>
      </c>
      <c r="J81" s="1181">
        <f t="shared" si="110"/>
        <v>46029</v>
      </c>
      <c r="K81" s="1181">
        <f t="shared" si="114"/>
        <v>46031</v>
      </c>
      <c r="L81" s="3719">
        <f t="shared" si="115"/>
        <v>46035</v>
      </c>
      <c r="M81" s="798">
        <f t="shared" si="116"/>
        <v>46038</v>
      </c>
      <c r="N81" s="816"/>
      <c r="O81" s="1882"/>
      <c r="P81" s="1882"/>
      <c r="R81" s="1882"/>
      <c r="S81" s="1882"/>
    </row>
    <row r="82" spans="1:19" s="171" customFormat="1" ht="18.75" hidden="1" customHeight="1">
      <c r="A82" s="1231" t="s">
        <v>8262</v>
      </c>
      <c r="B82" s="2172" t="s">
        <v>8263</v>
      </c>
      <c r="C82" s="1400" t="s">
        <v>2611</v>
      </c>
      <c r="D82" s="1880" t="s">
        <v>8264</v>
      </c>
      <c r="E82" s="1026">
        <v>46002</v>
      </c>
      <c r="F82" s="1026">
        <f t="shared" si="109"/>
        <v>46007</v>
      </c>
      <c r="G82" s="1026">
        <f t="shared" si="111"/>
        <v>46028</v>
      </c>
      <c r="H82" s="1026">
        <f t="shared" si="112"/>
        <v>46032</v>
      </c>
      <c r="I82" s="1181">
        <f t="shared" si="113"/>
        <v>46033</v>
      </c>
      <c r="J82" s="1181">
        <f t="shared" si="110"/>
        <v>46036</v>
      </c>
      <c r="K82" s="1181">
        <f t="shared" si="114"/>
        <v>46038</v>
      </c>
      <c r="L82" s="3719">
        <f t="shared" si="115"/>
        <v>46042</v>
      </c>
      <c r="M82" s="798">
        <f t="shared" si="116"/>
        <v>46045</v>
      </c>
      <c r="N82" s="816"/>
      <c r="O82" s="1882"/>
      <c r="P82" s="1882"/>
      <c r="R82" s="1882"/>
      <c r="S82" s="1882"/>
    </row>
    <row r="83" spans="1:19" s="171" customFormat="1" ht="18.75" hidden="1" customHeight="1">
      <c r="A83" s="1231"/>
      <c r="B83" s="2172" t="s">
        <v>8265</v>
      </c>
      <c r="C83" s="997" t="s">
        <v>7746</v>
      </c>
      <c r="D83" s="2412" t="s">
        <v>8266</v>
      </c>
      <c r="E83" s="1026">
        <v>46008</v>
      </c>
      <c r="F83" s="1026">
        <f>E83+5</f>
        <v>46013</v>
      </c>
      <c r="G83" s="1026">
        <f>E83+26</f>
        <v>46034</v>
      </c>
      <c r="H83" s="1026">
        <f>E83+30</f>
        <v>46038</v>
      </c>
      <c r="I83" s="1181">
        <f>E83+31</f>
        <v>46039</v>
      </c>
      <c r="J83" s="1181">
        <f>E83+34</f>
        <v>46042</v>
      </c>
      <c r="K83" s="1181">
        <f>E83+36</f>
        <v>46044</v>
      </c>
      <c r="L83" s="3719">
        <f>E83+40</f>
        <v>46048</v>
      </c>
      <c r="M83" s="798">
        <f>E83+43</f>
        <v>46051</v>
      </c>
      <c r="N83" s="816"/>
      <c r="O83" s="1882"/>
      <c r="P83" s="1882"/>
      <c r="R83" s="1882"/>
      <c r="S83" s="1882"/>
    </row>
    <row r="84" spans="1:19" s="171" customFormat="1" ht="18.75" hidden="1" customHeight="1">
      <c r="A84" s="1231"/>
      <c r="B84" s="2172" t="s">
        <v>8267</v>
      </c>
      <c r="C84" s="3057" t="s">
        <v>8268</v>
      </c>
      <c r="D84" s="1880" t="s">
        <v>8269</v>
      </c>
      <c r="E84" s="1026">
        <v>46017</v>
      </c>
      <c r="F84" s="1026">
        <f>E84+5</f>
        <v>46022</v>
      </c>
      <c r="G84" s="1026">
        <f>E84+26</f>
        <v>46043</v>
      </c>
      <c r="H84" s="1026">
        <f>E84+30</f>
        <v>46047</v>
      </c>
      <c r="I84" s="1181">
        <f>E84+31</f>
        <v>46048</v>
      </c>
      <c r="J84" s="1181">
        <f>E84+34</f>
        <v>46051</v>
      </c>
      <c r="K84" s="1181">
        <f>E84+36</f>
        <v>46053</v>
      </c>
      <c r="L84" s="3719">
        <f>E84+40</f>
        <v>46057</v>
      </c>
      <c r="M84" s="798">
        <f>E84+43</f>
        <v>46060</v>
      </c>
      <c r="N84" s="816"/>
      <c r="O84" s="1882"/>
      <c r="P84" s="1882"/>
      <c r="R84" s="1882"/>
      <c r="S84" s="1882"/>
    </row>
    <row r="85" spans="1:19" s="171" customFormat="1" ht="18.75" hidden="1" customHeight="1">
      <c r="A85" s="1231"/>
      <c r="B85" s="2172" t="s">
        <v>8270</v>
      </c>
      <c r="C85" s="997" t="s">
        <v>8271</v>
      </c>
      <c r="D85" s="1880" t="s">
        <v>8272</v>
      </c>
      <c r="E85" s="1026">
        <v>46028</v>
      </c>
      <c r="F85" s="1026">
        <f>E85+5</f>
        <v>46033</v>
      </c>
      <c r="G85" s="1026">
        <f>E85+26</f>
        <v>46054</v>
      </c>
      <c r="H85" s="1026">
        <f>E85+30</f>
        <v>46058</v>
      </c>
      <c r="I85" s="1181">
        <f>E85+31</f>
        <v>46059</v>
      </c>
      <c r="J85" s="1181">
        <f>E85+34</f>
        <v>46062</v>
      </c>
      <c r="K85" s="1181">
        <f>E85+36</f>
        <v>46064</v>
      </c>
      <c r="L85" s="3719">
        <f>E85+40</f>
        <v>46068</v>
      </c>
      <c r="M85" s="798">
        <f>E85+43</f>
        <v>46071</v>
      </c>
      <c r="N85" s="816"/>
      <c r="O85" s="3771"/>
      <c r="P85" s="1882"/>
      <c r="R85" s="1882"/>
      <c r="S85" s="1882"/>
    </row>
    <row r="86" spans="1:19" s="171" customFormat="1" ht="18.75" hidden="1" customHeight="1">
      <c r="A86" s="1231" t="s">
        <v>8273</v>
      </c>
      <c r="B86" s="2172" t="s">
        <v>8274</v>
      </c>
      <c r="C86" s="997" t="s">
        <v>5518</v>
      </c>
      <c r="D86" s="1880" t="s">
        <v>8275</v>
      </c>
      <c r="E86" s="1026">
        <v>46031</v>
      </c>
      <c r="F86" s="1026">
        <f>E86+5</f>
        <v>46036</v>
      </c>
      <c r="G86" s="1026">
        <f>E86+26</f>
        <v>46057</v>
      </c>
      <c r="H86" s="1026">
        <f>E86+30</f>
        <v>46061</v>
      </c>
      <c r="I86" s="1181">
        <f>E86+31</f>
        <v>46062</v>
      </c>
      <c r="J86" s="1181">
        <f>E86+34</f>
        <v>46065</v>
      </c>
      <c r="K86" s="1181">
        <f>E86+36</f>
        <v>46067</v>
      </c>
      <c r="L86" s="3719">
        <f>E86+40</f>
        <v>46071</v>
      </c>
      <c r="M86" s="798">
        <f>E86+43</f>
        <v>46074</v>
      </c>
      <c r="N86" s="816"/>
      <c r="O86" s="1882"/>
      <c r="P86" s="1882"/>
      <c r="R86" s="1882"/>
      <c r="S86" s="1882"/>
    </row>
    <row r="87" spans="1:19" s="171" customFormat="1" ht="18.75" hidden="1" customHeight="1">
      <c r="A87" s="1231" t="s">
        <v>8276</v>
      </c>
      <c r="B87" s="2172" t="s">
        <v>8277</v>
      </c>
      <c r="C87" s="1400" t="s">
        <v>8278</v>
      </c>
      <c r="D87" s="2842" t="s">
        <v>8279</v>
      </c>
      <c r="E87" s="1026">
        <v>46040</v>
      </c>
      <c r="F87" s="1026">
        <f>E87+5</f>
        <v>46045</v>
      </c>
      <c r="G87" s="1026">
        <f>E87+26</f>
        <v>46066</v>
      </c>
      <c r="H87" s="1026">
        <f>E87+30</f>
        <v>46070</v>
      </c>
      <c r="I87" s="1181">
        <f>E87+31</f>
        <v>46071</v>
      </c>
      <c r="J87" s="1181">
        <f>E87+34</f>
        <v>46074</v>
      </c>
      <c r="K87" s="1181">
        <f>E87+36</f>
        <v>46076</v>
      </c>
      <c r="L87" s="3719">
        <f>E87+40</f>
        <v>46080</v>
      </c>
      <c r="M87" s="798">
        <f>E87+43</f>
        <v>46083</v>
      </c>
      <c r="N87" s="816"/>
      <c r="O87" s="1882"/>
      <c r="P87" s="1882"/>
      <c r="R87" s="1882"/>
      <c r="S87" s="1882"/>
    </row>
    <row r="88" spans="1:19" s="171" customFormat="1" ht="18.75" hidden="1" customHeight="1">
      <c r="A88" s="1231"/>
      <c r="B88" s="2172" t="s">
        <v>8280</v>
      </c>
      <c r="C88" s="3057" t="s">
        <v>8281</v>
      </c>
      <c r="D88" s="795" t="s">
        <v>8282</v>
      </c>
      <c r="E88" s="1181">
        <v>46047</v>
      </c>
      <c r="F88" s="1026">
        <f t="shared" ref="F88:F91" si="117">E88+5</f>
        <v>46052</v>
      </c>
      <c r="G88" s="1026">
        <f t="shared" ref="G88:G91" si="118">E88+26</f>
        <v>46073</v>
      </c>
      <c r="H88" s="1026">
        <f t="shared" ref="H88:H91" si="119">E88+30</f>
        <v>46077</v>
      </c>
      <c r="I88" s="1181">
        <f t="shared" ref="I88:I91" si="120">E88+31</f>
        <v>46078</v>
      </c>
      <c r="J88" s="1181">
        <f t="shared" ref="J88:J91" si="121">E88+34</f>
        <v>46081</v>
      </c>
      <c r="K88" s="1181">
        <f t="shared" ref="K88:K91" si="122">E88+36</f>
        <v>46083</v>
      </c>
      <c r="L88" s="3719">
        <f t="shared" ref="L88:L91" si="123">E88+40</f>
        <v>46087</v>
      </c>
      <c r="M88" s="798">
        <f t="shared" ref="M88:M91" si="124">E88+43</f>
        <v>46090</v>
      </c>
      <c r="N88" s="816"/>
      <c r="O88" s="1882"/>
      <c r="P88" s="1882"/>
      <c r="R88" s="1882"/>
      <c r="S88" s="1882"/>
    </row>
    <row r="89" spans="1:19" s="171" customFormat="1" ht="18.75" hidden="1" customHeight="1">
      <c r="A89" s="1231"/>
      <c r="B89" s="2172" t="s">
        <v>8283</v>
      </c>
      <c r="C89" s="997" t="s">
        <v>8284</v>
      </c>
      <c r="D89" s="795" t="s">
        <v>8285</v>
      </c>
      <c r="E89" s="1181">
        <v>46056</v>
      </c>
      <c r="F89" s="1026">
        <f t="shared" si="117"/>
        <v>46061</v>
      </c>
      <c r="G89" s="1026">
        <f t="shared" si="118"/>
        <v>46082</v>
      </c>
      <c r="H89" s="1026">
        <f t="shared" si="119"/>
        <v>46086</v>
      </c>
      <c r="I89" s="1181">
        <f t="shared" si="120"/>
        <v>46087</v>
      </c>
      <c r="J89" s="1181">
        <f t="shared" si="121"/>
        <v>46090</v>
      </c>
      <c r="K89" s="1181">
        <f t="shared" si="122"/>
        <v>46092</v>
      </c>
      <c r="L89" s="3719">
        <f t="shared" si="123"/>
        <v>46096</v>
      </c>
      <c r="M89" s="798">
        <f t="shared" si="124"/>
        <v>46099</v>
      </c>
      <c r="N89" s="816"/>
      <c r="O89" s="1882"/>
      <c r="P89" s="1882"/>
      <c r="R89" s="1882"/>
      <c r="S89" s="1882"/>
    </row>
    <row r="90" spans="1:19" s="171" customFormat="1" ht="18.75" hidden="1" customHeight="1">
      <c r="A90" s="1231"/>
      <c r="B90" s="2172" t="s">
        <v>8286</v>
      </c>
      <c r="C90" s="997" t="s">
        <v>8287</v>
      </c>
      <c r="D90" s="795" t="s">
        <v>8288</v>
      </c>
      <c r="E90" s="1181">
        <v>46061</v>
      </c>
      <c r="F90" s="1026">
        <f t="shared" si="117"/>
        <v>46066</v>
      </c>
      <c r="G90" s="1026">
        <f t="shared" si="118"/>
        <v>46087</v>
      </c>
      <c r="H90" s="1026">
        <f t="shared" si="119"/>
        <v>46091</v>
      </c>
      <c r="I90" s="1181">
        <f t="shared" si="120"/>
        <v>46092</v>
      </c>
      <c r="J90" s="1181">
        <f t="shared" si="121"/>
        <v>46095</v>
      </c>
      <c r="K90" s="1181">
        <f t="shared" si="122"/>
        <v>46097</v>
      </c>
      <c r="L90" s="3719">
        <f t="shared" si="123"/>
        <v>46101</v>
      </c>
      <c r="M90" s="798">
        <f t="shared" si="124"/>
        <v>46104</v>
      </c>
      <c r="N90" s="816"/>
      <c r="O90" s="1882"/>
      <c r="P90" s="1882"/>
      <c r="R90" s="1882"/>
      <c r="S90" s="1882"/>
    </row>
    <row r="91" spans="1:19" s="171" customFormat="1" ht="18.75" hidden="1" customHeight="1">
      <c r="A91" s="1231" t="s">
        <v>8289</v>
      </c>
      <c r="B91" s="2172" t="s">
        <v>8290</v>
      </c>
      <c r="C91" s="997" t="s">
        <v>8291</v>
      </c>
      <c r="D91" s="795" t="s">
        <v>8292</v>
      </c>
      <c r="E91" s="1181">
        <v>46067</v>
      </c>
      <c r="F91" s="1026">
        <f t="shared" si="117"/>
        <v>46072</v>
      </c>
      <c r="G91" s="1026">
        <f t="shared" si="118"/>
        <v>46093</v>
      </c>
      <c r="H91" s="1026">
        <f t="shared" si="119"/>
        <v>46097</v>
      </c>
      <c r="I91" s="1181">
        <f t="shared" si="120"/>
        <v>46098</v>
      </c>
      <c r="J91" s="1181">
        <f t="shared" si="121"/>
        <v>46101</v>
      </c>
      <c r="K91" s="1181">
        <f t="shared" si="122"/>
        <v>46103</v>
      </c>
      <c r="L91" s="3719">
        <f t="shared" si="123"/>
        <v>46107</v>
      </c>
      <c r="M91" s="798">
        <f t="shared" si="124"/>
        <v>46110</v>
      </c>
      <c r="N91" s="816"/>
      <c r="O91" s="1882"/>
      <c r="P91" s="1882"/>
      <c r="Q91" s="4025">
        <f t="shared" ref="Q91:Q99" si="125">E91+13</f>
        <v>46080</v>
      </c>
      <c r="R91" s="1882"/>
      <c r="S91" s="1882"/>
    </row>
    <row r="92" spans="1:19" s="171" customFormat="1" ht="18.75" hidden="1" customHeight="1">
      <c r="A92" s="1231" t="s">
        <v>8293</v>
      </c>
      <c r="B92" s="2172" t="s">
        <v>8294</v>
      </c>
      <c r="C92" s="997" t="s">
        <v>8295</v>
      </c>
      <c r="D92" s="795" t="s">
        <v>8296</v>
      </c>
      <c r="E92" s="1181">
        <v>46075</v>
      </c>
      <c r="F92" s="1026">
        <f t="shared" ref="F92:F100" si="126">E92+5</f>
        <v>46080</v>
      </c>
      <c r="G92" s="1026">
        <f t="shared" ref="G92:G100" si="127">E92+26</f>
        <v>46101</v>
      </c>
      <c r="H92" s="1026">
        <f t="shared" ref="H92:H100" si="128">E92+30</f>
        <v>46105</v>
      </c>
      <c r="I92" s="1181">
        <f t="shared" ref="I92:I100" si="129">E92+31</f>
        <v>46106</v>
      </c>
      <c r="J92" s="1181">
        <f t="shared" ref="J92:J100" si="130">E92+34</f>
        <v>46109</v>
      </c>
      <c r="K92" s="1181">
        <f t="shared" ref="K92:K100" si="131">E92+36</f>
        <v>46111</v>
      </c>
      <c r="L92" s="3719">
        <f t="shared" ref="L92:L100" si="132">E92+40</f>
        <v>46115</v>
      </c>
      <c r="M92" s="798">
        <f t="shared" ref="M92:M100" si="133">E92+43</f>
        <v>46118</v>
      </c>
      <c r="N92" s="816"/>
      <c r="O92" s="1882"/>
      <c r="P92" s="1882"/>
      <c r="Q92" s="4025">
        <f t="shared" si="125"/>
        <v>46088</v>
      </c>
      <c r="R92" s="1882"/>
      <c r="S92" s="1882"/>
    </row>
    <row r="93" spans="1:19" s="171" customFormat="1" ht="18.75" hidden="1" customHeight="1">
      <c r="A93" s="1231" t="s">
        <v>8297</v>
      </c>
      <c r="B93" s="2172" t="s">
        <v>8298</v>
      </c>
      <c r="C93" s="997" t="s">
        <v>8299</v>
      </c>
      <c r="D93" s="795" t="s">
        <v>8300</v>
      </c>
      <c r="E93" s="1181">
        <v>46079</v>
      </c>
      <c r="F93" s="1026">
        <f t="shared" si="126"/>
        <v>46084</v>
      </c>
      <c r="G93" s="1026">
        <f t="shared" si="127"/>
        <v>46105</v>
      </c>
      <c r="H93" s="1026">
        <f t="shared" si="128"/>
        <v>46109</v>
      </c>
      <c r="I93" s="1181">
        <f t="shared" si="129"/>
        <v>46110</v>
      </c>
      <c r="J93" s="1181">
        <f t="shared" si="130"/>
        <v>46113</v>
      </c>
      <c r="K93" s="1181">
        <f t="shared" si="131"/>
        <v>46115</v>
      </c>
      <c r="L93" s="3719">
        <f t="shared" si="132"/>
        <v>46119</v>
      </c>
      <c r="M93" s="798">
        <f t="shared" si="133"/>
        <v>46122</v>
      </c>
      <c r="N93" s="816"/>
      <c r="O93" s="1882"/>
      <c r="P93" s="1882"/>
      <c r="Q93" s="4025">
        <f t="shared" si="125"/>
        <v>46092</v>
      </c>
      <c r="R93" s="1882"/>
      <c r="S93" s="1882"/>
    </row>
    <row r="94" spans="1:19" s="171" customFormat="1" ht="18.75" hidden="1" customHeight="1">
      <c r="A94" s="1231"/>
      <c r="B94" s="2172" t="s">
        <v>8301</v>
      </c>
      <c r="C94" s="1121" t="s">
        <v>1573</v>
      </c>
      <c r="D94" s="795" t="s">
        <v>8302</v>
      </c>
      <c r="E94" s="1181">
        <v>46082</v>
      </c>
      <c r="F94" s="1275"/>
      <c r="G94" s="1275"/>
      <c r="H94" s="1275"/>
      <c r="I94" s="1276"/>
      <c r="J94" s="1276"/>
      <c r="K94" s="1276"/>
      <c r="L94" s="3720"/>
      <c r="M94" s="830"/>
      <c r="N94" s="816"/>
      <c r="O94" s="1882"/>
      <c r="P94" s="1882"/>
      <c r="Q94" s="4025">
        <f t="shared" si="125"/>
        <v>46095</v>
      </c>
      <c r="R94" s="1882"/>
      <c r="S94" s="1882"/>
    </row>
    <row r="95" spans="1:19" s="171" customFormat="1" ht="18.75" hidden="1" customHeight="1">
      <c r="A95" s="1231"/>
      <c r="B95" s="2172" t="s">
        <v>8303</v>
      </c>
      <c r="C95" s="997" t="s">
        <v>5525</v>
      </c>
      <c r="D95" s="795" t="s">
        <v>8304</v>
      </c>
      <c r="E95" s="1181">
        <v>46093</v>
      </c>
      <c r="F95" s="1026">
        <f t="shared" si="126"/>
        <v>46098</v>
      </c>
      <c r="G95" s="1026">
        <f t="shared" si="127"/>
        <v>46119</v>
      </c>
      <c r="H95" s="1026">
        <f t="shared" si="128"/>
        <v>46123</v>
      </c>
      <c r="I95" s="1181">
        <f t="shared" si="129"/>
        <v>46124</v>
      </c>
      <c r="J95" s="1181">
        <f t="shared" si="130"/>
        <v>46127</v>
      </c>
      <c r="K95" s="1181">
        <f t="shared" si="131"/>
        <v>46129</v>
      </c>
      <c r="L95" s="3719">
        <f t="shared" si="132"/>
        <v>46133</v>
      </c>
      <c r="M95" s="798">
        <f t="shared" si="133"/>
        <v>46136</v>
      </c>
      <c r="N95" s="816"/>
      <c r="O95" s="1882"/>
      <c r="P95" s="1882"/>
      <c r="Q95" s="4025">
        <f t="shared" si="125"/>
        <v>46106</v>
      </c>
      <c r="R95" s="1882"/>
      <c r="S95" s="1882"/>
    </row>
    <row r="96" spans="1:19" s="171" customFormat="1" ht="18.75" hidden="1" customHeight="1" thickTop="1">
      <c r="A96" s="1231"/>
      <c r="B96" s="2172" t="s">
        <v>8305</v>
      </c>
      <c r="C96" s="997" t="s">
        <v>8306</v>
      </c>
      <c r="D96" s="795" t="s">
        <v>8307</v>
      </c>
      <c r="E96" s="1181">
        <v>46096</v>
      </c>
      <c r="F96" s="1026">
        <f t="shared" si="126"/>
        <v>46101</v>
      </c>
      <c r="G96" s="1026">
        <f t="shared" si="127"/>
        <v>46122</v>
      </c>
      <c r="H96" s="1026">
        <f t="shared" si="128"/>
        <v>46126</v>
      </c>
      <c r="I96" s="1181">
        <f t="shared" si="129"/>
        <v>46127</v>
      </c>
      <c r="J96" s="1181">
        <f t="shared" si="130"/>
        <v>46130</v>
      </c>
      <c r="K96" s="1181">
        <f t="shared" si="131"/>
        <v>46132</v>
      </c>
      <c r="L96" s="3719">
        <f t="shared" si="132"/>
        <v>46136</v>
      </c>
      <c r="M96" s="798">
        <f t="shared" si="133"/>
        <v>46139</v>
      </c>
      <c r="N96" s="816"/>
      <c r="O96" s="1882"/>
      <c r="P96" s="1882"/>
      <c r="Q96" s="4025">
        <f t="shared" si="125"/>
        <v>46109</v>
      </c>
      <c r="R96" s="1882"/>
      <c r="S96" s="1882"/>
    </row>
    <row r="97" spans="1:19" s="171" customFormat="1" ht="18.75" hidden="1" customHeight="1">
      <c r="A97" s="1231" t="s">
        <v>8308</v>
      </c>
      <c r="B97" s="2172" t="s">
        <v>8309</v>
      </c>
      <c r="C97" s="997" t="s">
        <v>6008</v>
      </c>
      <c r="D97" s="795" t="s">
        <v>8310</v>
      </c>
      <c r="E97" s="1181">
        <v>46108</v>
      </c>
      <c r="F97" s="1026">
        <f t="shared" si="126"/>
        <v>46113</v>
      </c>
      <c r="G97" s="1026">
        <f t="shared" si="127"/>
        <v>46134</v>
      </c>
      <c r="H97" s="1026">
        <f t="shared" si="128"/>
        <v>46138</v>
      </c>
      <c r="I97" s="1181">
        <f t="shared" si="129"/>
        <v>46139</v>
      </c>
      <c r="J97" s="1181">
        <f t="shared" si="130"/>
        <v>46142</v>
      </c>
      <c r="K97" s="1181">
        <f t="shared" si="131"/>
        <v>46144</v>
      </c>
      <c r="L97" s="3719">
        <f t="shared" si="132"/>
        <v>46148</v>
      </c>
      <c r="M97" s="798">
        <f t="shared" si="133"/>
        <v>46151</v>
      </c>
      <c r="N97" s="816"/>
      <c r="O97" s="1882"/>
      <c r="P97" s="1882"/>
      <c r="Q97" s="4025">
        <f t="shared" si="125"/>
        <v>46121</v>
      </c>
      <c r="R97" s="1882"/>
      <c r="S97" s="1882"/>
    </row>
    <row r="98" spans="1:19" s="171" customFormat="1" ht="18.75" hidden="1" customHeight="1">
      <c r="A98" s="1231"/>
      <c r="B98" s="2172" t="s">
        <v>8311</v>
      </c>
      <c r="C98" s="857" t="s">
        <v>8312</v>
      </c>
      <c r="D98" s="795" t="s">
        <v>8313</v>
      </c>
      <c r="E98" s="1181">
        <v>46114</v>
      </c>
      <c r="F98" s="1026">
        <f t="shared" si="126"/>
        <v>46119</v>
      </c>
      <c r="G98" s="1026">
        <f t="shared" si="127"/>
        <v>46140</v>
      </c>
      <c r="H98" s="1026">
        <f t="shared" si="128"/>
        <v>46144</v>
      </c>
      <c r="I98" s="1181">
        <f t="shared" si="129"/>
        <v>46145</v>
      </c>
      <c r="J98" s="1181">
        <f t="shared" si="130"/>
        <v>46148</v>
      </c>
      <c r="K98" s="1181">
        <f t="shared" si="131"/>
        <v>46150</v>
      </c>
      <c r="L98" s="3719">
        <f t="shared" si="132"/>
        <v>46154</v>
      </c>
      <c r="M98" s="798">
        <f t="shared" si="133"/>
        <v>46157</v>
      </c>
      <c r="N98" s="816"/>
      <c r="O98" s="1882"/>
      <c r="P98" s="1882"/>
      <c r="Q98" s="4025">
        <f t="shared" si="125"/>
        <v>46127</v>
      </c>
      <c r="R98" s="1882"/>
      <c r="S98" s="1882"/>
    </row>
    <row r="99" spans="1:19" s="171" customFormat="1" ht="18.75" hidden="1" customHeight="1">
      <c r="A99" s="1231"/>
      <c r="B99" s="2172" t="s">
        <v>8314</v>
      </c>
      <c r="C99" s="857" t="s">
        <v>8256</v>
      </c>
      <c r="D99" s="795" t="s">
        <v>8315</v>
      </c>
      <c r="E99" s="1181">
        <v>46120</v>
      </c>
      <c r="F99" s="1026">
        <f t="shared" si="126"/>
        <v>46125</v>
      </c>
      <c r="G99" s="1026">
        <f t="shared" si="127"/>
        <v>46146</v>
      </c>
      <c r="H99" s="1026">
        <f t="shared" si="128"/>
        <v>46150</v>
      </c>
      <c r="I99" s="1181">
        <f t="shared" si="129"/>
        <v>46151</v>
      </c>
      <c r="J99" s="1181">
        <f t="shared" si="130"/>
        <v>46154</v>
      </c>
      <c r="K99" s="1181">
        <f t="shared" si="131"/>
        <v>46156</v>
      </c>
      <c r="L99" s="3719">
        <f t="shared" si="132"/>
        <v>46160</v>
      </c>
      <c r="M99" s="798">
        <f t="shared" si="133"/>
        <v>46163</v>
      </c>
      <c r="N99" s="816"/>
      <c r="O99" s="1882"/>
      <c r="P99" s="1882"/>
      <c r="Q99" s="4025">
        <f t="shared" si="125"/>
        <v>46133</v>
      </c>
      <c r="R99" s="1882"/>
      <c r="S99" s="1882"/>
    </row>
    <row r="100" spans="1:19" s="171" customFormat="1" ht="18.75" hidden="1" customHeight="1" thickTop="1">
      <c r="A100" s="1231"/>
      <c r="B100" s="2172" t="s">
        <v>8316</v>
      </c>
      <c r="C100" s="857" t="s">
        <v>8317</v>
      </c>
      <c r="D100" s="795" t="s">
        <v>8318</v>
      </c>
      <c r="E100" s="1181">
        <v>46127</v>
      </c>
      <c r="F100" s="1026">
        <f t="shared" si="126"/>
        <v>46132</v>
      </c>
      <c r="G100" s="1026">
        <f t="shared" si="127"/>
        <v>46153</v>
      </c>
      <c r="H100" s="1026">
        <f t="shared" si="128"/>
        <v>46157</v>
      </c>
      <c r="I100" s="1181">
        <f t="shared" si="129"/>
        <v>46158</v>
      </c>
      <c r="J100" s="1181">
        <f t="shared" si="130"/>
        <v>46161</v>
      </c>
      <c r="K100" s="1181">
        <f t="shared" si="131"/>
        <v>46163</v>
      </c>
      <c r="L100" s="3719">
        <f t="shared" si="132"/>
        <v>46167</v>
      </c>
      <c r="M100" s="798">
        <f t="shared" si="133"/>
        <v>46170</v>
      </c>
      <c r="N100" s="816"/>
      <c r="O100" s="1882"/>
      <c r="P100" s="1882"/>
      <c r="Q100" s="4025"/>
      <c r="R100" s="1882"/>
      <c r="S100" s="1882"/>
    </row>
    <row r="101" spans="1:19" s="171" customFormat="1" ht="18.75" hidden="1" customHeight="1">
      <c r="A101" s="1231"/>
      <c r="B101" s="2172" t="s">
        <v>8319</v>
      </c>
      <c r="C101" s="1400" t="s">
        <v>8320</v>
      </c>
      <c r="D101" s="834" t="s">
        <v>8321</v>
      </c>
      <c r="E101" s="2873">
        <v>46136</v>
      </c>
      <c r="F101" s="1325">
        <f t="shared" ref="F101:F107" si="134">E101+5</f>
        <v>46141</v>
      </c>
      <c r="G101" s="1325">
        <f t="shared" ref="G101:G107" si="135">E101+26</f>
        <v>46162</v>
      </c>
      <c r="H101" s="1325">
        <f t="shared" ref="H101:H107" si="136">E101+30</f>
        <v>46166</v>
      </c>
      <c r="I101" s="2873">
        <f t="shared" ref="I101:I107" si="137">E101+31</f>
        <v>46167</v>
      </c>
      <c r="J101" s="2873">
        <f t="shared" ref="J101:J107" si="138">E101+34</f>
        <v>46170</v>
      </c>
      <c r="K101" s="2873">
        <f t="shared" ref="K101:K107" si="139">E101+36</f>
        <v>46172</v>
      </c>
      <c r="L101" s="4075">
        <f t="shared" ref="L101:L107" si="140">E101+40</f>
        <v>46176</v>
      </c>
      <c r="M101" s="835">
        <f t="shared" ref="M101:M107" si="141">E101+43</f>
        <v>46179</v>
      </c>
      <c r="N101" s="816"/>
      <c r="O101" s="1882"/>
      <c r="P101" s="1882"/>
      <c r="Q101" s="4025"/>
      <c r="R101" s="1882"/>
      <c r="S101" s="1882"/>
    </row>
    <row r="102" spans="1:19" s="171" customFormat="1" ht="18.75" hidden="1" customHeight="1">
      <c r="A102" s="1231"/>
      <c r="B102" s="2172" t="s">
        <v>8322</v>
      </c>
      <c r="C102" s="997" t="s">
        <v>8323</v>
      </c>
      <c r="D102" s="795" t="s">
        <v>8324</v>
      </c>
      <c r="E102" s="798">
        <v>46142</v>
      </c>
      <c r="F102" s="4165" t="s">
        <v>1581</v>
      </c>
      <c r="G102" s="798">
        <f t="shared" si="135"/>
        <v>46168</v>
      </c>
      <c r="H102" s="798">
        <f t="shared" si="136"/>
        <v>46172</v>
      </c>
      <c r="I102" s="798">
        <f t="shared" si="137"/>
        <v>46173</v>
      </c>
      <c r="J102" s="798">
        <f t="shared" si="138"/>
        <v>46176</v>
      </c>
      <c r="K102" s="798">
        <f t="shared" si="139"/>
        <v>46178</v>
      </c>
      <c r="L102" s="798">
        <f t="shared" si="140"/>
        <v>46182</v>
      </c>
      <c r="M102" s="798">
        <f t="shared" si="141"/>
        <v>46185</v>
      </c>
      <c r="N102" s="816"/>
      <c r="O102" s="1882"/>
      <c r="P102" s="1882"/>
      <c r="Q102" s="4025"/>
      <c r="R102" s="1882"/>
      <c r="S102" s="1882"/>
    </row>
    <row r="103" spans="1:19" s="171" customFormat="1" ht="18.75" customHeight="1">
      <c r="A103" s="1231"/>
      <c r="B103" s="2172"/>
      <c r="C103" s="27"/>
      <c r="D103" s="815"/>
      <c r="E103" s="816"/>
      <c r="F103" s="816"/>
      <c r="G103" s="816"/>
      <c r="H103" s="816"/>
      <c r="I103" s="816"/>
      <c r="J103" s="816"/>
      <c r="K103" s="816"/>
      <c r="L103" s="816"/>
      <c r="M103" s="816"/>
      <c r="N103" s="816"/>
      <c r="O103" s="1882"/>
      <c r="P103" s="1882"/>
      <c r="Q103" s="4025"/>
      <c r="R103" s="1882"/>
      <c r="S103" s="1882"/>
    </row>
    <row r="104" spans="1:19" s="171" customFormat="1" ht="18.75" customHeight="1">
      <c r="A104" s="1231"/>
      <c r="B104" s="2172"/>
      <c r="C104" s="27"/>
      <c r="D104" s="815"/>
      <c r="E104" s="816"/>
      <c r="F104" s="816"/>
      <c r="G104" s="816"/>
      <c r="H104" s="816"/>
      <c r="I104" s="816"/>
      <c r="J104" s="816"/>
      <c r="K104" s="816"/>
      <c r="L104" s="816"/>
      <c r="M104" s="816"/>
      <c r="N104" s="816"/>
      <c r="O104" s="4076"/>
      <c r="P104" s="1882"/>
      <c r="Q104" s="4025"/>
      <c r="R104" s="1882"/>
      <c r="S104" s="1882"/>
    </row>
    <row r="105" spans="1:19" s="171" customFormat="1" ht="18.75" customHeight="1">
      <c r="A105" s="1231"/>
      <c r="B105" s="2172"/>
      <c r="C105" s="1999" t="s">
        <v>8044</v>
      </c>
      <c r="D105" s="832"/>
      <c r="E105" s="296" t="s">
        <v>100</v>
      </c>
      <c r="F105" s="296" t="s">
        <v>8239</v>
      </c>
      <c r="G105" s="296" t="s">
        <v>946</v>
      </c>
      <c r="H105" s="296" t="s">
        <v>1231</v>
      </c>
      <c r="I105" s="296" t="s">
        <v>1050</v>
      </c>
      <c r="J105" s="296" t="s">
        <v>735</v>
      </c>
      <c r="K105" s="296" t="s">
        <v>733</v>
      </c>
      <c r="L105" s="296" t="s">
        <v>429</v>
      </c>
      <c r="M105" s="296" t="s">
        <v>1168</v>
      </c>
      <c r="N105" s="816"/>
      <c r="O105" s="4076"/>
      <c r="P105" s="1882"/>
      <c r="Q105" s="4025"/>
      <c r="R105" s="1882"/>
      <c r="S105" s="1882"/>
    </row>
    <row r="106" spans="1:19" s="171" customFormat="1" ht="18.75" customHeight="1" thickBot="1">
      <c r="A106" s="1231"/>
      <c r="B106" s="2172"/>
      <c r="C106" s="1999"/>
      <c r="D106" s="2875" t="s">
        <v>5909</v>
      </c>
      <c r="E106" s="1326"/>
      <c r="F106" s="2876" t="s">
        <v>3457</v>
      </c>
      <c r="G106" s="2876" t="s">
        <v>6307</v>
      </c>
      <c r="H106" s="2876" t="s">
        <v>3163</v>
      </c>
      <c r="I106" s="2876" t="s">
        <v>3696</v>
      </c>
      <c r="J106" s="2876" t="s">
        <v>3213</v>
      </c>
      <c r="K106" s="2876" t="s">
        <v>1721</v>
      </c>
      <c r="L106" s="3718" t="s">
        <v>3214</v>
      </c>
      <c r="M106" s="4125" t="s">
        <v>3336</v>
      </c>
      <c r="N106" s="816"/>
      <c r="O106" s="846"/>
      <c r="P106" s="846"/>
      <c r="Q106" s="4025"/>
      <c r="R106" s="1882"/>
      <c r="S106" s="1882"/>
    </row>
    <row r="107" spans="1:19" s="171" customFormat="1" ht="18.75" hidden="1" customHeight="1" thickTop="1">
      <c r="A107" s="1231"/>
      <c r="B107" s="2172" t="s">
        <v>8325</v>
      </c>
      <c r="C107" s="857" t="s">
        <v>8326</v>
      </c>
      <c r="D107" s="795" t="s">
        <v>8327</v>
      </c>
      <c r="E107" s="1181">
        <v>46147</v>
      </c>
      <c r="F107" s="1026">
        <f t="shared" si="134"/>
        <v>46152</v>
      </c>
      <c r="G107" s="1026">
        <f t="shared" si="135"/>
        <v>46173</v>
      </c>
      <c r="H107" s="1026">
        <f t="shared" si="136"/>
        <v>46177</v>
      </c>
      <c r="I107" s="1181">
        <f t="shared" si="137"/>
        <v>46178</v>
      </c>
      <c r="J107" s="1181">
        <f t="shared" si="138"/>
        <v>46181</v>
      </c>
      <c r="K107" s="1181">
        <f t="shared" si="139"/>
        <v>46183</v>
      </c>
      <c r="L107" s="3719">
        <f t="shared" si="140"/>
        <v>46187</v>
      </c>
      <c r="M107" s="798">
        <f t="shared" si="141"/>
        <v>46190</v>
      </c>
      <c r="N107" s="816"/>
      <c r="O107" s="1882"/>
      <c r="P107" s="1882"/>
      <c r="Q107" s="4025"/>
      <c r="R107" s="1882"/>
      <c r="S107" s="1882"/>
    </row>
    <row r="108" spans="1:19" s="171" customFormat="1" ht="18.75" hidden="1" customHeight="1">
      <c r="A108" s="1231"/>
      <c r="B108" s="2172" t="s">
        <v>8328</v>
      </c>
      <c r="C108" s="857" t="s">
        <v>8329</v>
      </c>
      <c r="D108" s="795" t="s">
        <v>8330</v>
      </c>
      <c r="E108" s="1181">
        <v>46155</v>
      </c>
      <c r="F108" s="4165" t="s">
        <v>1581</v>
      </c>
      <c r="G108" s="1026">
        <f>E108+26</f>
        <v>46181</v>
      </c>
      <c r="H108" s="1026">
        <f>E108+30</f>
        <v>46185</v>
      </c>
      <c r="I108" s="1181">
        <f>E108+31</f>
        <v>46186</v>
      </c>
      <c r="J108" s="1181">
        <f>E108+34</f>
        <v>46189</v>
      </c>
      <c r="K108" s="1181">
        <f>E108+36</f>
        <v>46191</v>
      </c>
      <c r="L108" s="3719">
        <f>E108+40</f>
        <v>46195</v>
      </c>
      <c r="M108" s="798">
        <f>E108+43</f>
        <v>46198</v>
      </c>
      <c r="N108" s="816"/>
      <c r="O108" s="1882"/>
      <c r="P108" s="1882"/>
      <c r="Q108" s="4025"/>
      <c r="R108" s="1882"/>
      <c r="S108" s="1882"/>
    </row>
    <row r="109" spans="1:19" s="171" customFormat="1" ht="18.75" hidden="1" customHeight="1">
      <c r="A109" s="1231" t="s">
        <v>8331</v>
      </c>
      <c r="B109" s="2172" t="s">
        <v>8332</v>
      </c>
      <c r="C109" s="857" t="s">
        <v>8333</v>
      </c>
      <c r="D109" s="795" t="s">
        <v>8334</v>
      </c>
      <c r="E109" s="1181">
        <v>46163</v>
      </c>
      <c r="F109" s="4165" t="s">
        <v>1581</v>
      </c>
      <c r="G109" s="1026">
        <f>E109+26</f>
        <v>46189</v>
      </c>
      <c r="H109" s="1026">
        <f>E109+30</f>
        <v>46193</v>
      </c>
      <c r="I109" s="1181">
        <f>E109+31</f>
        <v>46194</v>
      </c>
      <c r="J109" s="1181">
        <f>E109+34</f>
        <v>46197</v>
      </c>
      <c r="K109" s="1181">
        <f>E109+36</f>
        <v>46199</v>
      </c>
      <c r="L109" s="3719">
        <f>E109+40</f>
        <v>46203</v>
      </c>
      <c r="M109" s="798">
        <f>E109+43</f>
        <v>46206</v>
      </c>
      <c r="N109" s="816"/>
      <c r="O109" s="1882"/>
      <c r="P109" s="1882"/>
      <c r="Q109" s="4025"/>
      <c r="R109" s="1882"/>
      <c r="S109" s="1882"/>
    </row>
    <row r="110" spans="1:19" s="171" customFormat="1" ht="18.75" hidden="1" customHeight="1">
      <c r="A110" s="1231"/>
      <c r="B110" s="2172" t="s">
        <v>8335</v>
      </c>
      <c r="C110" s="857" t="s">
        <v>8336</v>
      </c>
      <c r="D110" s="795" t="s">
        <v>8337</v>
      </c>
      <c r="E110" s="1181">
        <v>46169</v>
      </c>
      <c r="F110" s="4165" t="s">
        <v>1581</v>
      </c>
      <c r="G110" s="1026">
        <f>E110+26</f>
        <v>46195</v>
      </c>
      <c r="H110" s="1026">
        <f>E110+30</f>
        <v>46199</v>
      </c>
      <c r="I110" s="1181">
        <f>E110+31</f>
        <v>46200</v>
      </c>
      <c r="J110" s="1181">
        <f>E110+34</f>
        <v>46203</v>
      </c>
      <c r="K110" s="1181">
        <f>E110+36</f>
        <v>46205</v>
      </c>
      <c r="L110" s="3719">
        <f>E110+40</f>
        <v>46209</v>
      </c>
      <c r="M110" s="798">
        <f>E110+43</f>
        <v>46212</v>
      </c>
      <c r="N110" s="816"/>
      <c r="O110" s="1882"/>
      <c r="P110" s="1882"/>
      <c r="Q110" s="4025"/>
      <c r="R110" s="1882"/>
      <c r="S110" s="1882"/>
    </row>
    <row r="111" spans="1:19" s="171" customFormat="1" ht="18.75" hidden="1" customHeight="1">
      <c r="A111" s="1231"/>
      <c r="B111" s="2172" t="s">
        <v>8338</v>
      </c>
      <c r="C111" s="857" t="s">
        <v>8339</v>
      </c>
      <c r="D111" s="795" t="s">
        <v>8340</v>
      </c>
      <c r="E111" s="1181">
        <v>46174</v>
      </c>
      <c r="F111" s="1275">
        <f>E111+5</f>
        <v>46179</v>
      </c>
      <c r="G111" s="1026">
        <f>E111+26</f>
        <v>46200</v>
      </c>
      <c r="H111" s="1026">
        <f>E111+30</f>
        <v>46204</v>
      </c>
      <c r="I111" s="1181">
        <f>E111+31</f>
        <v>46205</v>
      </c>
      <c r="J111" s="1181">
        <f>E111+34</f>
        <v>46208</v>
      </c>
      <c r="K111" s="1181">
        <f>E111+36</f>
        <v>46210</v>
      </c>
      <c r="L111" s="3719">
        <f>E111+40</f>
        <v>46214</v>
      </c>
      <c r="M111" s="798">
        <f>E111+43</f>
        <v>46217</v>
      </c>
      <c r="N111" s="816"/>
      <c r="O111" s="1882"/>
      <c r="P111" s="1882"/>
      <c r="Q111" s="4025"/>
      <c r="R111" s="1882"/>
      <c r="S111" s="1882"/>
    </row>
    <row r="112" spans="1:19" s="171" customFormat="1" ht="18.75" hidden="1" customHeight="1">
      <c r="A112" s="1231" t="s">
        <v>8341</v>
      </c>
      <c r="B112" s="2172" t="s">
        <v>8342</v>
      </c>
      <c r="C112" s="4028" t="s">
        <v>2611</v>
      </c>
      <c r="D112" s="4056" t="s">
        <v>8343</v>
      </c>
      <c r="E112" s="1181">
        <v>46187</v>
      </c>
      <c r="F112" s="1275">
        <f>E112+5</f>
        <v>46192</v>
      </c>
      <c r="G112" s="1026">
        <f>E112+26</f>
        <v>46213</v>
      </c>
      <c r="H112" s="1026">
        <f>E112+30</f>
        <v>46217</v>
      </c>
      <c r="I112" s="1181">
        <f>E112+31</f>
        <v>46218</v>
      </c>
      <c r="J112" s="1181">
        <f>E112+34</f>
        <v>46221</v>
      </c>
      <c r="K112" s="1181">
        <f>E112+36</f>
        <v>46223</v>
      </c>
      <c r="L112" s="3719">
        <f>E112+40</f>
        <v>46227</v>
      </c>
      <c r="M112" s="798">
        <f>E112+43</f>
        <v>46230</v>
      </c>
      <c r="N112" s="816"/>
      <c r="O112" s="1882"/>
      <c r="P112" s="1882"/>
      <c r="Q112" s="4025"/>
      <c r="R112" s="1882"/>
      <c r="S112" s="1882"/>
    </row>
    <row r="113" spans="1:19" s="171" customFormat="1" ht="18.75" hidden="1" customHeight="1" thickTop="1">
      <c r="A113" s="1231"/>
      <c r="B113" s="2172" t="s">
        <v>8183</v>
      </c>
      <c r="C113" s="4229" t="s">
        <v>8344</v>
      </c>
      <c r="D113" s="795" t="s">
        <v>8345</v>
      </c>
      <c r="E113" s="1181">
        <v>46189</v>
      </c>
      <c r="F113" s="1275">
        <f t="shared" ref="F113:F116" si="142">E113+5</f>
        <v>46194</v>
      </c>
      <c r="G113" s="1026">
        <f t="shared" ref="G113:G116" si="143">E113+26</f>
        <v>46215</v>
      </c>
      <c r="H113" s="1026">
        <f t="shared" ref="H113:H116" si="144">E113+30</f>
        <v>46219</v>
      </c>
      <c r="I113" s="1181">
        <f t="shared" ref="I113:I116" si="145">E113+31</f>
        <v>46220</v>
      </c>
      <c r="J113" s="1181">
        <f t="shared" ref="J113:J116" si="146">E113+34</f>
        <v>46223</v>
      </c>
      <c r="K113" s="1181">
        <f t="shared" ref="K113:K116" si="147">E113+36</f>
        <v>46225</v>
      </c>
      <c r="L113" s="3719">
        <f t="shared" ref="L113:L116" si="148">E113+40</f>
        <v>46229</v>
      </c>
      <c r="M113" s="798">
        <f t="shared" ref="M113:M116" si="149">E113+43</f>
        <v>46232</v>
      </c>
      <c r="N113" s="816"/>
      <c r="O113" s="1882"/>
      <c r="P113" s="1882"/>
      <c r="Q113" s="4025"/>
      <c r="R113" s="1882"/>
      <c r="S113" s="1882"/>
    </row>
    <row r="114" spans="1:19" s="171" customFormat="1" ht="18.75" hidden="1" customHeight="1">
      <c r="A114" s="1231"/>
      <c r="B114" s="2172" t="s">
        <v>8187</v>
      </c>
      <c r="C114" s="997" t="s">
        <v>8346</v>
      </c>
      <c r="D114" s="4056" t="s">
        <v>8347</v>
      </c>
      <c r="E114" s="1181">
        <v>46205</v>
      </c>
      <c r="F114" s="1275">
        <f t="shared" si="142"/>
        <v>46210</v>
      </c>
      <c r="G114" s="1026">
        <f t="shared" si="143"/>
        <v>46231</v>
      </c>
      <c r="H114" s="1026">
        <f t="shared" si="144"/>
        <v>46235</v>
      </c>
      <c r="I114" s="1181">
        <f t="shared" si="145"/>
        <v>46236</v>
      </c>
      <c r="J114" s="1181">
        <f t="shared" si="146"/>
        <v>46239</v>
      </c>
      <c r="K114" s="1181">
        <f t="shared" si="147"/>
        <v>46241</v>
      </c>
      <c r="L114" s="3719">
        <f t="shared" si="148"/>
        <v>46245</v>
      </c>
      <c r="M114" s="798">
        <f t="shared" si="149"/>
        <v>46248</v>
      </c>
      <c r="N114" s="816"/>
      <c r="O114" s="1882"/>
      <c r="P114" s="1882"/>
      <c r="Q114" s="4025"/>
      <c r="R114" s="1882"/>
      <c r="S114" s="1882"/>
    </row>
    <row r="115" spans="1:19" s="171" customFormat="1" ht="18.75" hidden="1" customHeight="1">
      <c r="A115" s="1231"/>
      <c r="B115" s="2172" t="s">
        <v>8189</v>
      </c>
      <c r="C115" s="1043" t="s">
        <v>408</v>
      </c>
      <c r="D115" s="795" t="s">
        <v>8348</v>
      </c>
      <c r="E115" s="1181">
        <v>46206</v>
      </c>
      <c r="F115" s="1275">
        <f t="shared" si="142"/>
        <v>46211</v>
      </c>
      <c r="G115" s="1026">
        <f t="shared" si="143"/>
        <v>46232</v>
      </c>
      <c r="H115" s="1026">
        <f t="shared" si="144"/>
        <v>46236</v>
      </c>
      <c r="I115" s="1181">
        <f t="shared" si="145"/>
        <v>46237</v>
      </c>
      <c r="J115" s="1181">
        <f t="shared" si="146"/>
        <v>46240</v>
      </c>
      <c r="K115" s="1181">
        <f t="shared" si="147"/>
        <v>46242</v>
      </c>
      <c r="L115" s="3719">
        <f t="shared" si="148"/>
        <v>46246</v>
      </c>
      <c r="M115" s="798">
        <f t="shared" si="149"/>
        <v>46249</v>
      </c>
      <c r="N115" s="816"/>
      <c r="O115" s="1882"/>
      <c r="P115" s="1882"/>
      <c r="Q115" s="4025"/>
      <c r="R115" s="1882"/>
      <c r="S115" s="1882"/>
    </row>
    <row r="116" spans="1:19" s="171" customFormat="1" ht="18.75" customHeight="1" thickTop="1">
      <c r="A116" s="1231" t="s">
        <v>6996</v>
      </c>
      <c r="B116" s="2172" t="s">
        <v>8192</v>
      </c>
      <c r="C116" s="4028" t="s">
        <v>8349</v>
      </c>
      <c r="D116" s="4056" t="s">
        <v>8350</v>
      </c>
      <c r="E116" s="1181">
        <v>46212</v>
      </c>
      <c r="F116" s="1275">
        <f t="shared" si="142"/>
        <v>46217</v>
      </c>
      <c r="G116" s="1026">
        <f t="shared" si="143"/>
        <v>46238</v>
      </c>
      <c r="H116" s="1026">
        <f t="shared" si="144"/>
        <v>46242</v>
      </c>
      <c r="I116" s="1181">
        <f t="shared" si="145"/>
        <v>46243</v>
      </c>
      <c r="J116" s="1181">
        <f t="shared" si="146"/>
        <v>46246</v>
      </c>
      <c r="K116" s="1181">
        <f t="shared" si="147"/>
        <v>46248</v>
      </c>
      <c r="L116" s="3719">
        <f t="shared" si="148"/>
        <v>46252</v>
      </c>
      <c r="M116" s="798">
        <f t="shared" si="149"/>
        <v>46255</v>
      </c>
      <c r="N116" s="816"/>
      <c r="O116" s="1882"/>
      <c r="P116" s="1882"/>
      <c r="Q116" s="4025"/>
      <c r="R116" s="1882"/>
      <c r="S116" s="1882"/>
    </row>
    <row r="117" spans="1:19" s="171" customFormat="1" ht="18.75" customHeight="1">
      <c r="A117" s="1231" t="s">
        <v>6002</v>
      </c>
      <c r="B117" s="2172" t="s">
        <v>8196</v>
      </c>
      <c r="C117" s="4188" t="s">
        <v>8351</v>
      </c>
      <c r="D117" s="4056" t="s">
        <v>8352</v>
      </c>
      <c r="E117" s="1181">
        <v>46224</v>
      </c>
      <c r="F117" s="1275">
        <f t="shared" ref="F117:F123" si="150">E117+5</f>
        <v>46229</v>
      </c>
      <c r="G117" s="1026">
        <f t="shared" ref="G117:G123" si="151">E117+26</f>
        <v>46250</v>
      </c>
      <c r="H117" s="1026">
        <f t="shared" ref="H117:H123" si="152">E117+30</f>
        <v>46254</v>
      </c>
      <c r="I117" s="1181">
        <f t="shared" ref="I117:I123" si="153">E117+31</f>
        <v>46255</v>
      </c>
      <c r="J117" s="1181">
        <f t="shared" ref="J117:J123" si="154">E117+34</f>
        <v>46258</v>
      </c>
      <c r="K117" s="1181">
        <f t="shared" ref="K117:K123" si="155">E117+36</f>
        <v>46260</v>
      </c>
      <c r="L117" s="3719">
        <f t="shared" ref="L117:L123" si="156">E117+40</f>
        <v>46264</v>
      </c>
      <c r="M117" s="798">
        <f t="shared" ref="M117:M123" si="157">E117+43</f>
        <v>46267</v>
      </c>
      <c r="N117" s="816"/>
      <c r="O117" s="1882"/>
      <c r="P117" s="1882"/>
      <c r="Q117" s="4025"/>
      <c r="R117" s="1882"/>
      <c r="S117" s="1882"/>
    </row>
    <row r="118" spans="1:19" s="171" customFormat="1" ht="18.75" customHeight="1">
      <c r="A118" s="1231"/>
      <c r="B118" s="2172" t="s">
        <v>8199</v>
      </c>
      <c r="C118" s="4028" t="s">
        <v>7746</v>
      </c>
      <c r="D118" s="4056" t="s">
        <v>8353</v>
      </c>
      <c r="E118" s="1181">
        <v>46230</v>
      </c>
      <c r="F118" s="1275">
        <f t="shared" si="150"/>
        <v>46235</v>
      </c>
      <c r="G118" s="1026">
        <f t="shared" si="151"/>
        <v>46256</v>
      </c>
      <c r="H118" s="1026">
        <f t="shared" si="152"/>
        <v>46260</v>
      </c>
      <c r="I118" s="1181">
        <f t="shared" si="153"/>
        <v>46261</v>
      </c>
      <c r="J118" s="1181">
        <f t="shared" si="154"/>
        <v>46264</v>
      </c>
      <c r="K118" s="1181">
        <f t="shared" si="155"/>
        <v>46266</v>
      </c>
      <c r="L118" s="3719">
        <f t="shared" si="156"/>
        <v>46270</v>
      </c>
      <c r="M118" s="798">
        <f t="shared" si="157"/>
        <v>46273</v>
      </c>
      <c r="N118" s="816"/>
      <c r="O118" s="1882"/>
      <c r="P118" s="1882"/>
      <c r="Q118" s="4025"/>
      <c r="R118" s="1882"/>
      <c r="S118" s="1882"/>
    </row>
    <row r="119" spans="1:19" s="171" customFormat="1" ht="18.75" customHeight="1">
      <c r="A119" s="1231"/>
      <c r="B119" s="2172" t="s">
        <v>8203</v>
      </c>
      <c r="C119" s="1351" t="s">
        <v>8354</v>
      </c>
      <c r="D119" s="4056" t="s">
        <v>8355</v>
      </c>
      <c r="E119" s="1181">
        <v>46239</v>
      </c>
      <c r="F119" s="1275">
        <f t="shared" si="150"/>
        <v>46244</v>
      </c>
      <c r="G119" s="1026">
        <f t="shared" si="151"/>
        <v>46265</v>
      </c>
      <c r="H119" s="1026">
        <f t="shared" si="152"/>
        <v>46269</v>
      </c>
      <c r="I119" s="1181">
        <f t="shared" si="153"/>
        <v>46270</v>
      </c>
      <c r="J119" s="1181">
        <f t="shared" si="154"/>
        <v>46273</v>
      </c>
      <c r="K119" s="1181">
        <f t="shared" si="155"/>
        <v>46275</v>
      </c>
      <c r="L119" s="3719">
        <f t="shared" si="156"/>
        <v>46279</v>
      </c>
      <c r="M119" s="798">
        <f t="shared" si="157"/>
        <v>46282</v>
      </c>
      <c r="N119" s="816"/>
      <c r="O119" s="1882"/>
      <c r="P119" s="1882"/>
      <c r="Q119" s="4025"/>
      <c r="R119" s="1882"/>
      <c r="S119" s="1882"/>
    </row>
    <row r="120" spans="1:19" s="171" customFormat="1" ht="18.75" customHeight="1">
      <c r="A120" s="1231"/>
      <c r="B120" s="2172" t="s">
        <v>8206</v>
      </c>
      <c r="C120" s="4028" t="s">
        <v>8356</v>
      </c>
      <c r="D120" s="4056" t="s">
        <v>8357</v>
      </c>
      <c r="E120" s="1181">
        <v>46243</v>
      </c>
      <c r="F120" s="1275">
        <f t="shared" si="150"/>
        <v>46248</v>
      </c>
      <c r="G120" s="1026">
        <f t="shared" si="151"/>
        <v>46269</v>
      </c>
      <c r="H120" s="1026">
        <f t="shared" si="152"/>
        <v>46273</v>
      </c>
      <c r="I120" s="1181">
        <f t="shared" si="153"/>
        <v>46274</v>
      </c>
      <c r="J120" s="1181">
        <f t="shared" si="154"/>
        <v>46277</v>
      </c>
      <c r="K120" s="1181">
        <f t="shared" si="155"/>
        <v>46279</v>
      </c>
      <c r="L120" s="3719">
        <f t="shared" si="156"/>
        <v>46283</v>
      </c>
      <c r="M120" s="798">
        <f t="shared" si="157"/>
        <v>46286</v>
      </c>
      <c r="N120" s="816"/>
      <c r="O120" s="1882"/>
      <c r="P120" s="1882"/>
      <c r="Q120" s="4025"/>
      <c r="R120" s="1882"/>
      <c r="S120" s="1882"/>
    </row>
    <row r="121" spans="1:19" s="171" customFormat="1" ht="18.75" customHeight="1">
      <c r="A121" s="1231"/>
      <c r="B121" s="2172" t="s">
        <v>8210</v>
      </c>
      <c r="C121" s="4189" t="s">
        <v>8358</v>
      </c>
      <c r="D121" s="4056" t="s">
        <v>8359</v>
      </c>
      <c r="E121" s="1181">
        <v>46252</v>
      </c>
      <c r="F121" s="1275">
        <f t="shared" si="150"/>
        <v>46257</v>
      </c>
      <c r="G121" s="1026">
        <f t="shared" si="151"/>
        <v>46278</v>
      </c>
      <c r="H121" s="1026">
        <f t="shared" si="152"/>
        <v>46282</v>
      </c>
      <c r="I121" s="1181">
        <f t="shared" si="153"/>
        <v>46283</v>
      </c>
      <c r="J121" s="1181">
        <f t="shared" si="154"/>
        <v>46286</v>
      </c>
      <c r="K121" s="1181">
        <f t="shared" si="155"/>
        <v>46288</v>
      </c>
      <c r="L121" s="3719">
        <f t="shared" si="156"/>
        <v>46292</v>
      </c>
      <c r="M121" s="798">
        <f t="shared" si="157"/>
        <v>46295</v>
      </c>
      <c r="N121" s="816"/>
      <c r="O121" s="1882"/>
      <c r="P121" s="1882"/>
      <c r="Q121" s="4025"/>
      <c r="R121" s="1882"/>
      <c r="S121" s="1882"/>
    </row>
    <row r="122" spans="1:19" s="171" customFormat="1" ht="18.75" customHeight="1">
      <c r="A122" s="1231"/>
      <c r="B122" s="2172" t="s">
        <v>8213</v>
      </c>
      <c r="C122" s="4189" t="s">
        <v>6795</v>
      </c>
      <c r="D122" s="4056" t="s">
        <v>8360</v>
      </c>
      <c r="E122" s="1181">
        <v>46257</v>
      </c>
      <c r="F122" s="1275">
        <f t="shared" si="150"/>
        <v>46262</v>
      </c>
      <c r="G122" s="1026">
        <f t="shared" si="151"/>
        <v>46283</v>
      </c>
      <c r="H122" s="1026">
        <f t="shared" si="152"/>
        <v>46287</v>
      </c>
      <c r="I122" s="1181">
        <f t="shared" si="153"/>
        <v>46288</v>
      </c>
      <c r="J122" s="1181">
        <f t="shared" si="154"/>
        <v>46291</v>
      </c>
      <c r="K122" s="1181">
        <f t="shared" si="155"/>
        <v>46293</v>
      </c>
      <c r="L122" s="3719">
        <f t="shared" si="156"/>
        <v>46297</v>
      </c>
      <c r="M122" s="798">
        <f t="shared" si="157"/>
        <v>46300</v>
      </c>
      <c r="N122" s="816"/>
      <c r="O122" s="1882"/>
      <c r="P122" s="1882"/>
      <c r="Q122" s="4025"/>
      <c r="R122" s="1882"/>
      <c r="S122" s="1882"/>
    </row>
    <row r="123" spans="1:19" s="171" customFormat="1" ht="18.75" customHeight="1">
      <c r="A123" s="1231"/>
      <c r="B123" s="2172" t="s">
        <v>8218</v>
      </c>
      <c r="C123" s="4189" t="s">
        <v>8361</v>
      </c>
      <c r="D123" s="4056" t="s">
        <v>8362</v>
      </c>
      <c r="E123" s="1181">
        <v>46258</v>
      </c>
      <c r="F123" s="1275">
        <f t="shared" si="150"/>
        <v>46263</v>
      </c>
      <c r="G123" s="1026">
        <f t="shared" si="151"/>
        <v>46284</v>
      </c>
      <c r="H123" s="1026">
        <f t="shared" si="152"/>
        <v>46288</v>
      </c>
      <c r="I123" s="1181">
        <f t="shared" si="153"/>
        <v>46289</v>
      </c>
      <c r="J123" s="1181">
        <f t="shared" si="154"/>
        <v>46292</v>
      </c>
      <c r="K123" s="1181">
        <f t="shared" si="155"/>
        <v>46294</v>
      </c>
      <c r="L123" s="3719">
        <f t="shared" si="156"/>
        <v>46298</v>
      </c>
      <c r="M123" s="798">
        <f t="shared" si="157"/>
        <v>46301</v>
      </c>
      <c r="N123" s="816"/>
      <c r="O123" s="1882"/>
      <c r="P123" s="1882"/>
      <c r="Q123" s="4025"/>
      <c r="R123" s="1882"/>
      <c r="S123" s="1882"/>
    </row>
    <row r="124" spans="1:19" s="171" customFormat="1" ht="18.75" customHeight="1">
      <c r="A124" s="1231"/>
      <c r="B124" s="2172" t="s">
        <v>8221</v>
      </c>
      <c r="C124" s="4189" t="s">
        <v>8363</v>
      </c>
      <c r="D124" s="4056" t="s">
        <v>8364</v>
      </c>
      <c r="E124" s="1181">
        <v>46265</v>
      </c>
      <c r="F124" s="1275">
        <f t="shared" ref="F124:F130" si="158">E124+5</f>
        <v>46270</v>
      </c>
      <c r="G124" s="1026">
        <f t="shared" ref="G124:G130" si="159">E124+26</f>
        <v>46291</v>
      </c>
      <c r="H124" s="1026">
        <f t="shared" ref="H124:H130" si="160">E124+30</f>
        <v>46295</v>
      </c>
      <c r="I124" s="1181">
        <f t="shared" ref="I124:I130" si="161">E124+31</f>
        <v>46296</v>
      </c>
      <c r="J124" s="1181">
        <f t="shared" ref="J124:J130" si="162">E124+34</f>
        <v>46299</v>
      </c>
      <c r="K124" s="1181">
        <f t="shared" ref="K124:K130" si="163">E124+36</f>
        <v>46301</v>
      </c>
      <c r="L124" s="3719">
        <f t="shared" ref="L124:L130" si="164">E124+40</f>
        <v>46305</v>
      </c>
      <c r="M124" s="798">
        <f t="shared" ref="M124:M130" si="165">E124+43</f>
        <v>46308</v>
      </c>
      <c r="N124" s="816"/>
      <c r="O124" s="1882"/>
      <c r="P124" s="1882"/>
      <c r="Q124" s="4025"/>
      <c r="R124" s="1882"/>
      <c r="S124" s="1882"/>
    </row>
    <row r="125" spans="1:19" s="171" customFormat="1" ht="18.75" customHeight="1">
      <c r="A125" s="1231"/>
      <c r="B125" s="2172" t="s">
        <v>8224</v>
      </c>
      <c r="C125" s="4189" t="s">
        <v>6688</v>
      </c>
      <c r="D125" s="4056" t="s">
        <v>8365</v>
      </c>
      <c r="E125" s="1181">
        <v>46272</v>
      </c>
      <c r="F125" s="1275">
        <f t="shared" si="158"/>
        <v>46277</v>
      </c>
      <c r="G125" s="1026">
        <f t="shared" si="159"/>
        <v>46298</v>
      </c>
      <c r="H125" s="1026">
        <f t="shared" si="160"/>
        <v>46302</v>
      </c>
      <c r="I125" s="1181">
        <f t="shared" si="161"/>
        <v>46303</v>
      </c>
      <c r="J125" s="1181">
        <f t="shared" si="162"/>
        <v>46306</v>
      </c>
      <c r="K125" s="1181">
        <f t="shared" si="163"/>
        <v>46308</v>
      </c>
      <c r="L125" s="3719">
        <f t="shared" si="164"/>
        <v>46312</v>
      </c>
      <c r="M125" s="798">
        <f t="shared" si="165"/>
        <v>46315</v>
      </c>
      <c r="N125" s="816"/>
      <c r="O125" s="1882"/>
      <c r="P125" s="1882"/>
      <c r="Q125" s="4025"/>
      <c r="R125" s="1882"/>
      <c r="S125" s="1882"/>
    </row>
    <row r="126" spans="1:19" s="171" customFormat="1" ht="18.75" customHeight="1">
      <c r="A126" s="1231"/>
      <c r="B126" s="2172" t="s">
        <v>8227</v>
      </c>
      <c r="C126" s="4189" t="s">
        <v>8366</v>
      </c>
      <c r="D126" s="4056" t="s">
        <v>8367</v>
      </c>
      <c r="E126" s="1181">
        <v>46279</v>
      </c>
      <c r="F126" s="1275">
        <f t="shared" si="158"/>
        <v>46284</v>
      </c>
      <c r="G126" s="1026">
        <f t="shared" si="159"/>
        <v>46305</v>
      </c>
      <c r="H126" s="1026">
        <f t="shared" si="160"/>
        <v>46309</v>
      </c>
      <c r="I126" s="1181">
        <f t="shared" si="161"/>
        <v>46310</v>
      </c>
      <c r="J126" s="1181">
        <f t="shared" si="162"/>
        <v>46313</v>
      </c>
      <c r="K126" s="1181">
        <f t="shared" si="163"/>
        <v>46315</v>
      </c>
      <c r="L126" s="3719">
        <f t="shared" si="164"/>
        <v>46319</v>
      </c>
      <c r="M126" s="798">
        <f t="shared" si="165"/>
        <v>46322</v>
      </c>
      <c r="N126" s="816"/>
      <c r="O126" s="1882"/>
      <c r="P126" s="1882"/>
      <c r="Q126" s="4025"/>
      <c r="R126" s="1882"/>
      <c r="S126" s="1882"/>
    </row>
    <row r="127" spans="1:19" s="171" customFormat="1" ht="18.75" customHeight="1">
      <c r="A127" s="1231"/>
      <c r="B127" s="2172" t="s">
        <v>8230</v>
      </c>
      <c r="C127" s="4189" t="s">
        <v>8368</v>
      </c>
      <c r="D127" s="4056" t="s">
        <v>8369</v>
      </c>
      <c r="E127" s="1181">
        <v>46286</v>
      </c>
      <c r="F127" s="1275">
        <f t="shared" si="158"/>
        <v>46291</v>
      </c>
      <c r="G127" s="1026">
        <f t="shared" si="159"/>
        <v>46312</v>
      </c>
      <c r="H127" s="1026">
        <f t="shared" si="160"/>
        <v>46316</v>
      </c>
      <c r="I127" s="1181">
        <f t="shared" si="161"/>
        <v>46317</v>
      </c>
      <c r="J127" s="1181">
        <f t="shared" si="162"/>
        <v>46320</v>
      </c>
      <c r="K127" s="1181">
        <f t="shared" si="163"/>
        <v>46322</v>
      </c>
      <c r="L127" s="3719">
        <f t="shared" si="164"/>
        <v>46326</v>
      </c>
      <c r="M127" s="798">
        <f t="shared" si="165"/>
        <v>46329</v>
      </c>
      <c r="N127" s="816"/>
      <c r="O127" s="1882"/>
      <c r="P127" s="1882"/>
      <c r="Q127" s="4025"/>
      <c r="R127" s="1882"/>
      <c r="S127" s="1882"/>
    </row>
    <row r="128" spans="1:19" s="171" customFormat="1" ht="18.75" customHeight="1">
      <c r="A128" s="1231"/>
      <c r="B128" s="2172" t="s">
        <v>8232</v>
      </c>
      <c r="C128" s="4189" t="s">
        <v>10070</v>
      </c>
      <c r="D128" s="4056" t="s">
        <v>8370</v>
      </c>
      <c r="E128" s="1181">
        <v>46293</v>
      </c>
      <c r="F128" s="1275">
        <f t="shared" si="158"/>
        <v>46298</v>
      </c>
      <c r="G128" s="1026">
        <f t="shared" si="159"/>
        <v>46319</v>
      </c>
      <c r="H128" s="1026">
        <f t="shared" si="160"/>
        <v>46323</v>
      </c>
      <c r="I128" s="1181">
        <f t="shared" si="161"/>
        <v>46324</v>
      </c>
      <c r="J128" s="1181">
        <f t="shared" si="162"/>
        <v>46327</v>
      </c>
      <c r="K128" s="1181">
        <f t="shared" si="163"/>
        <v>46329</v>
      </c>
      <c r="L128" s="3719">
        <f t="shared" si="164"/>
        <v>46333</v>
      </c>
      <c r="M128" s="798">
        <f t="shared" si="165"/>
        <v>46336</v>
      </c>
      <c r="N128" s="816"/>
      <c r="O128" s="1882"/>
      <c r="P128" s="1882"/>
      <c r="Q128" s="4025"/>
      <c r="R128" s="1882"/>
      <c r="S128" s="1882"/>
    </row>
    <row r="129" spans="1:19" s="171" customFormat="1" ht="18.75" customHeight="1">
      <c r="A129" s="1231"/>
      <c r="B129" s="2172" t="s">
        <v>8236</v>
      </c>
      <c r="C129" s="4189" t="s">
        <v>8371</v>
      </c>
      <c r="D129" s="4056" t="s">
        <v>8372</v>
      </c>
      <c r="E129" s="1181">
        <v>46300</v>
      </c>
      <c r="F129" s="1275">
        <f t="shared" si="158"/>
        <v>46305</v>
      </c>
      <c r="G129" s="1026">
        <f t="shared" si="159"/>
        <v>46326</v>
      </c>
      <c r="H129" s="1026">
        <f t="shared" si="160"/>
        <v>46330</v>
      </c>
      <c r="I129" s="1181">
        <f t="shared" si="161"/>
        <v>46331</v>
      </c>
      <c r="J129" s="1181">
        <f t="shared" si="162"/>
        <v>46334</v>
      </c>
      <c r="K129" s="1181">
        <f t="shared" si="163"/>
        <v>46336</v>
      </c>
      <c r="L129" s="3719">
        <f t="shared" si="164"/>
        <v>46340</v>
      </c>
      <c r="M129" s="798">
        <f t="shared" si="165"/>
        <v>46343</v>
      </c>
      <c r="N129" s="816"/>
      <c r="O129" s="1882"/>
      <c r="P129" s="1882"/>
      <c r="Q129" s="4025"/>
      <c r="R129" s="1882"/>
      <c r="S129" s="1882"/>
    </row>
    <row r="130" spans="1:19" s="171" customFormat="1" ht="18.75" customHeight="1">
      <c r="A130" s="1231"/>
      <c r="B130" s="2172" t="s">
        <v>8240</v>
      </c>
      <c r="C130" s="4189" t="s">
        <v>4260</v>
      </c>
      <c r="D130" s="4056" t="s">
        <v>8373</v>
      </c>
      <c r="E130" s="1181">
        <v>46307</v>
      </c>
      <c r="F130" s="1275">
        <f t="shared" si="158"/>
        <v>46312</v>
      </c>
      <c r="G130" s="1026">
        <f t="shared" si="159"/>
        <v>46333</v>
      </c>
      <c r="H130" s="1026">
        <f t="shared" si="160"/>
        <v>46337</v>
      </c>
      <c r="I130" s="1181">
        <f t="shared" si="161"/>
        <v>46338</v>
      </c>
      <c r="J130" s="1181">
        <f t="shared" si="162"/>
        <v>46341</v>
      </c>
      <c r="K130" s="1181">
        <f t="shared" si="163"/>
        <v>46343</v>
      </c>
      <c r="L130" s="3719">
        <f t="shared" si="164"/>
        <v>46347</v>
      </c>
      <c r="M130" s="798">
        <f t="shared" si="165"/>
        <v>46350</v>
      </c>
      <c r="N130" s="816"/>
      <c r="O130" s="1882"/>
      <c r="P130" s="1882"/>
      <c r="Q130" s="4025"/>
      <c r="R130" s="1882"/>
      <c r="S130" s="1882"/>
    </row>
    <row r="131" spans="1:19" s="171" customFormat="1" ht="20.100000000000001" customHeight="1">
      <c r="A131" s="810"/>
      <c r="B131" s="4211"/>
      <c r="C131" s="1067" t="s">
        <v>112</v>
      </c>
      <c r="D131" s="815"/>
      <c r="E131" s="816"/>
      <c r="F131" s="816"/>
      <c r="G131" s="816"/>
      <c r="H131" s="816"/>
      <c r="I131" s="816"/>
      <c r="J131" s="816"/>
      <c r="K131" s="816"/>
      <c r="L131" s="816"/>
      <c r="M131" s="816"/>
      <c r="N131" s="816"/>
      <c r="O131" s="816"/>
      <c r="P131"/>
      <c r="Q131" s="36"/>
      <c r="R131" s="1032"/>
      <c r="S131" s="1028"/>
    </row>
    <row r="132" spans="1:19" s="171" customFormat="1" ht="20.100000000000001" customHeight="1">
      <c r="A132" s="810"/>
      <c r="B132" s="4211"/>
      <c r="C132" s="1067"/>
      <c r="D132" s="815"/>
      <c r="E132" s="816"/>
      <c r="F132" s="816"/>
      <c r="G132" s="816"/>
      <c r="H132" s="816"/>
      <c r="I132" s="816"/>
      <c r="J132" s="816"/>
      <c r="K132" s="816"/>
      <c r="L132" s="816"/>
      <c r="M132" s="816"/>
      <c r="N132" s="816"/>
      <c r="O132" s="816"/>
      <c r="P132"/>
      <c r="Q132" s="36"/>
      <c r="R132" s="1032"/>
      <c r="S132" s="1028"/>
    </row>
    <row r="133" spans="1:19" s="171" customFormat="1" ht="20.100000000000001" customHeight="1">
      <c r="A133" s="810"/>
      <c r="B133" s="4211"/>
      <c r="C133" s="1067"/>
      <c r="D133" s="815"/>
      <c r="E133" s="816"/>
      <c r="F133" s="816"/>
      <c r="G133" s="816"/>
      <c r="H133" s="816"/>
      <c r="I133" s="816"/>
      <c r="J133" s="816"/>
      <c r="K133" s="816"/>
      <c r="L133" s="816"/>
      <c r="M133" s="816"/>
      <c r="N133" s="816"/>
      <c r="O133" s="816"/>
      <c r="P133"/>
      <c r="Q133" s="36"/>
      <c r="R133" s="1032"/>
      <c r="S133" s="1028"/>
    </row>
    <row r="134" spans="1:19" s="171" customFormat="1" ht="20.100000000000001" customHeight="1">
      <c r="A134" s="810"/>
      <c r="B134" s="4211"/>
      <c r="C134" s="1067"/>
      <c r="D134" s="815"/>
      <c r="E134" s="816"/>
      <c r="F134" s="816"/>
      <c r="G134" s="816"/>
      <c r="H134" s="816"/>
      <c r="I134" s="816"/>
      <c r="J134" s="816"/>
      <c r="K134" s="816"/>
      <c r="L134" s="816"/>
      <c r="M134" s="816"/>
      <c r="N134" s="816"/>
      <c r="O134" s="816"/>
      <c r="P134"/>
      <c r="Q134" s="36"/>
      <c r="R134" s="1032"/>
      <c r="S134" s="1028"/>
    </row>
    <row r="135" spans="1:19" s="171" customFormat="1" ht="20.100000000000001" customHeight="1">
      <c r="A135" s="471"/>
      <c r="B135" s="471"/>
      <c r="C135" s="180" t="s">
        <v>0</v>
      </c>
      <c r="D135" s="121"/>
      <c r="E135" s="121"/>
      <c r="F135" s="121"/>
      <c r="G135" s="121"/>
      <c r="H135" s="181"/>
      <c r="J135" s="171" t="s">
        <v>38</v>
      </c>
      <c r="K135" s="171" t="s">
        <v>38</v>
      </c>
      <c r="L135" s="171" t="s">
        <v>38</v>
      </c>
      <c r="O135" s="121"/>
      <c r="P135" s="121"/>
      <c r="Q135" s="53" t="s">
        <v>65</v>
      </c>
    </row>
    <row r="136" spans="1:19" s="171" customFormat="1" ht="20.100000000000001" customHeight="1">
      <c r="A136" s="299"/>
      <c r="B136" s="471"/>
      <c r="C136" s="209" t="s">
        <v>0</v>
      </c>
      <c r="D136" s="69"/>
      <c r="E136" s="845" t="s">
        <v>1973</v>
      </c>
      <c r="F136" s="70"/>
      <c r="G136" s="70" t="s">
        <v>38</v>
      </c>
      <c r="H136" s="70"/>
      <c r="I136" s="69"/>
      <c r="J136" s="69"/>
      <c r="K136" s="69"/>
      <c r="L136" s="69"/>
      <c r="M136" s="70" t="s">
        <v>65</v>
      </c>
      <c r="N136" s="70" t="s">
        <v>65</v>
      </c>
      <c r="O136" s="70" t="str">
        <f>'HOW TO-&gt;'!$B$136</f>
        <v>6011 2413</v>
      </c>
      <c r="P136" s="70"/>
      <c r="Q136" s="60"/>
      <c r="R136" s="239"/>
    </row>
    <row r="137" spans="1:19" s="171" customFormat="1" ht="20.100000000000001" customHeight="1">
      <c r="A137" s="299"/>
      <c r="B137" s="471"/>
      <c r="C137" s="79" t="s">
        <v>1</v>
      </c>
      <c r="D137" s="69"/>
      <c r="E137" s="252" t="s">
        <v>1974</v>
      </c>
      <c r="F137" s="70"/>
      <c r="G137" s="69" t="s">
        <v>1975</v>
      </c>
      <c r="H137" s="69"/>
      <c r="I137" s="252" t="s">
        <v>41</v>
      </c>
      <c r="J137" s="69"/>
      <c r="K137" s="69"/>
      <c r="L137" s="69"/>
      <c r="M137" s="69" t="s">
        <v>67</v>
      </c>
      <c r="N137" s="69" t="s">
        <v>67</v>
      </c>
      <c r="O137" s="69"/>
      <c r="P137" s="226" t="s">
        <v>68</v>
      </c>
      <c r="Q137" s="60"/>
      <c r="R137" s="182"/>
    </row>
    <row r="138" spans="1:19" s="171" customFormat="1" ht="16.899999999999999" customHeight="1">
      <c r="A138" s="344"/>
      <c r="B138" s="2173"/>
      <c r="C138" s="79"/>
      <c r="D138" s="69"/>
      <c r="E138" s="252"/>
      <c r="F138" s="60"/>
      <c r="G138" s="69"/>
      <c r="H138" s="69"/>
      <c r="I138" s="252"/>
      <c r="J138" s="69"/>
      <c r="K138" s="69"/>
      <c r="L138" s="69"/>
      <c r="M138" s="69" t="str">
        <f>'HOW TO-&gt;'!$A$138</f>
        <v>PERMIT</v>
      </c>
      <c r="N138" s="69" t="str">
        <f>'HOW TO-&gt;'!$A$138</f>
        <v>PERMIT</v>
      </c>
      <c r="O138" s="69"/>
      <c r="P138" s="2204" t="str">
        <f>'HOW TO-&gt;'!$C$138</f>
        <v>SG094-SinPermit@msc.com</v>
      </c>
      <c r="Q138" s="60"/>
      <c r="R138" s="77">
        <f>HOME!B$705</f>
        <v>0</v>
      </c>
    </row>
    <row r="139" spans="1:19" s="171" customFormat="1" ht="16.899999999999999" customHeight="1">
      <c r="C139" s="77">
        <f>'HOW TO-&gt;'!$A$105</f>
        <v>0</v>
      </c>
      <c r="D139" s="77">
        <f>'HOW TO-&gt;'!$B$105</f>
        <v>0</v>
      </c>
      <c r="E139" s="64">
        <f>'HOW TO-&gt;'!$C$105</f>
        <v>0</v>
      </c>
      <c r="F139" s="60"/>
      <c r="G139" s="77" t="str">
        <f>'HOW TO-&gt;'!$A$124</f>
        <v>ROBERT CHIA</v>
      </c>
      <c r="H139" s="77" t="str">
        <f>'HOW TO-&gt;'!$B$124</f>
        <v>6011 0564</v>
      </c>
      <c r="I139" s="64" t="str">
        <f>'HOW TO-&gt;'!$C$124</f>
        <v>robert.chia@msc.com</v>
      </c>
      <c r="J139" s="60"/>
      <c r="K139" s="60"/>
      <c r="L139" s="60"/>
      <c r="M139" s="77" t="str">
        <f>'HOW TO-&gt;'!$A$139</f>
        <v>RAYNAR ANG</v>
      </c>
      <c r="N139" s="77" t="str">
        <f>'HOW TO-&gt;'!$A$139</f>
        <v>RAYNAR ANG</v>
      </c>
      <c r="O139" s="77" t="str">
        <f>'HOW TO-&gt;'!$B$139</f>
        <v>6011 2358</v>
      </c>
      <c r="P139" s="64" t="str">
        <f>'HOW TO-&gt;'!$C$139</f>
        <v>raynar.ang@msc.com</v>
      </c>
      <c r="Q139" s="60"/>
      <c r="R139" s="77">
        <f>HOME!B$706</f>
        <v>0</v>
      </c>
    </row>
    <row r="140" spans="1:19" s="171" customFormat="1" ht="16.899999999999999" customHeight="1">
      <c r="C140" s="77" t="str">
        <f>'HOW TO-&gt;'!$A$106</f>
        <v>NATALIE LEW</v>
      </c>
      <c r="D140" s="77" t="str">
        <f>'HOW TO-&gt;'!$B$106</f>
        <v>6011 2399</v>
      </c>
      <c r="E140" s="64" t="str">
        <f>'HOW TO-&gt;'!$C$106</f>
        <v>natalie.lew@msc.com</v>
      </c>
      <c r="F140" s="60"/>
      <c r="G140" s="77" t="str">
        <f>'HOW TO-&gt;'!$A$125</f>
        <v>S. Y. LIEW</v>
      </c>
      <c r="H140" s="77" t="str">
        <f>'HOW TO-&gt;'!$B$125</f>
        <v>6011 2348</v>
      </c>
      <c r="I140" s="64" t="str">
        <f>'HOW TO-&gt;'!$C$125</f>
        <v>seoyi.liew@msc.com</v>
      </c>
      <c r="J140" s="60"/>
      <c r="K140" s="60"/>
      <c r="L140" s="60"/>
      <c r="M140" s="77" t="str">
        <f>'HOW TO-&gt;'!$A$140</f>
        <v>KAI SIANG</v>
      </c>
      <c r="N140" s="77" t="str">
        <f>'HOW TO-&gt;'!$A$140</f>
        <v>KAI SIANG</v>
      </c>
      <c r="O140" s="77" t="str">
        <f>'HOW TO-&gt;'!$B$140</f>
        <v>6011 2356</v>
      </c>
      <c r="P140" s="64" t="str">
        <f>'HOW TO-&gt;'!$C$140</f>
        <v>kaisiang.lim@msc.com</v>
      </c>
      <c r="Q140" s="60"/>
      <c r="R140" s="77">
        <f>HOME!B$707</f>
        <v>0</v>
      </c>
    </row>
    <row r="141" spans="1:19" s="121" customFormat="1" ht="16.899999999999999" customHeight="1">
      <c r="B141" s="171"/>
      <c r="C141" s="77" t="str">
        <f>'HOW TO-&gt;'!$A$107</f>
        <v>PHOEBE HUANG</v>
      </c>
      <c r="D141" s="77" t="str">
        <f>'HOW TO-&gt;'!$B$107</f>
        <v>6011 0562</v>
      </c>
      <c r="E141" s="64" t="str">
        <f>'HOW TO-&gt;'!$C$107</f>
        <v>phoebe.huang@msc.com</v>
      </c>
      <c r="F141" s="60"/>
      <c r="G141" s="77" t="str">
        <f>'HOW TO-&gt;'!$A$126</f>
        <v>SHARON KOH</v>
      </c>
      <c r="H141" s="77" t="str">
        <f>'HOW TO-&gt;'!$B$126</f>
        <v>6011 2349</v>
      </c>
      <c r="I141" s="64" t="str">
        <f>'HOW TO-&gt;'!$C$126</f>
        <v>sharon.koh@msc.com</v>
      </c>
      <c r="J141" s="60"/>
      <c r="K141" s="60"/>
      <c r="L141" s="60"/>
      <c r="M141" s="77" t="str">
        <f>'HOW TO-&gt;'!$A$141</f>
        <v>DEWI</v>
      </c>
      <c r="N141" s="77" t="str">
        <f>'HOW TO-&gt;'!$A$141</f>
        <v>DEWI</v>
      </c>
      <c r="O141" s="77" t="str">
        <f>'HOW TO-&gt;'!$B$141</f>
        <v>6011 2354</v>
      </c>
      <c r="P141" s="64" t="str">
        <f>'HOW TO-&gt;'!$C$141</f>
        <v>dewi.ratnah@msc.com</v>
      </c>
      <c r="Q141" s="60"/>
      <c r="R141" s="77">
        <f>HOME!B$708</f>
        <v>0</v>
      </c>
    </row>
    <row r="142" spans="1:19" s="121" customFormat="1" ht="16.899999999999999" customHeight="1">
      <c r="B142" s="171"/>
      <c r="C142" s="77" t="str">
        <f>'HOW TO-&gt;'!$A$108</f>
        <v>SHERWIN LIM</v>
      </c>
      <c r="D142" s="77" t="str">
        <f>'HOW TO-&gt;'!$B$108</f>
        <v>6011 2395</v>
      </c>
      <c r="E142" s="64" t="str">
        <f>'HOW TO-&gt;'!$C$108</f>
        <v>sherwin.lim@msc.com</v>
      </c>
      <c r="F142" s="60"/>
      <c r="G142" s="77" t="str">
        <f>'HOW TO-&gt;'!$A$127</f>
        <v>ANGELIA LAU</v>
      </c>
      <c r="H142" s="77" t="str">
        <f>'HOW TO-&gt;'!$B$127</f>
        <v>6011 2346</v>
      </c>
      <c r="I142" s="64" t="str">
        <f>'HOW TO-&gt;'!$C$127</f>
        <v>angelia.lau@msc.com</v>
      </c>
      <c r="J142" s="60"/>
      <c r="K142" s="60"/>
      <c r="L142" s="60"/>
      <c r="M142" s="77" t="str">
        <f>'HOW TO-&gt;'!$A$142</f>
        <v>YU TING</v>
      </c>
      <c r="N142" s="77" t="str">
        <f>'HOW TO-&gt;'!$A$142</f>
        <v>YU TING</v>
      </c>
      <c r="O142" s="77" t="str">
        <f>'HOW TO-&gt;'!$B$142</f>
        <v>6011 2359</v>
      </c>
      <c r="P142" s="64" t="str">
        <f>'HOW TO-&gt;'!$C$142</f>
        <v>yuting.luo@msc.com</v>
      </c>
      <c r="Q142" s="60"/>
      <c r="R142" s="77">
        <f>HOME!B$709</f>
        <v>0</v>
      </c>
    </row>
    <row r="143" spans="1:19" s="69" customFormat="1" ht="16.899999999999999" customHeight="1">
      <c r="B143" s="70"/>
      <c r="C143" s="77" t="str">
        <f>'HOW TO-&gt;'!$A$109</f>
        <v>CHOK KAR HEE</v>
      </c>
      <c r="D143" s="77" t="str">
        <f>'HOW TO-&gt;'!$B$109</f>
        <v>6011 2397</v>
      </c>
      <c r="E143" s="64" t="str">
        <f>'HOW TO-&gt;'!$C$109</f>
        <v>karhee.chok@msc.com</v>
      </c>
      <c r="F143" s="60"/>
      <c r="G143" s="77" t="str">
        <f>'HOW TO-&gt;'!$A$128</f>
        <v>NOOR AFNINDAH</v>
      </c>
      <c r="H143" s="77" t="str">
        <f>'HOW TO-&gt;'!$B$128</f>
        <v>6011 2347</v>
      </c>
      <c r="I143" s="64" t="str">
        <f>'HOW TO-&gt;'!$C$128</f>
        <v>noor.afnindah@msc.com</v>
      </c>
      <c r="J143" s="60"/>
      <c r="K143" s="60"/>
      <c r="L143" s="60"/>
      <c r="M143" s="77" t="str">
        <f>'HOW TO-&gt;'!$A$143</f>
        <v>SHAN SHAN</v>
      </c>
      <c r="N143" s="77" t="str">
        <f>'HOW TO-&gt;'!$A$143</f>
        <v>SHAN SHAN</v>
      </c>
      <c r="O143" s="77" t="str">
        <f>'HOW TO-&gt;'!$B$143</f>
        <v>6011 2353</v>
      </c>
      <c r="P143" s="64" t="str">
        <f>'HOW TO-&gt;'!$C$143</f>
        <v>shanshan.chin@msc.com</v>
      </c>
      <c r="Q143" s="60"/>
      <c r="R143" s="77">
        <f>HOME!B$710</f>
        <v>0</v>
      </c>
    </row>
    <row r="144" spans="1:19" s="60" customFormat="1" ht="16.899999999999999" customHeight="1">
      <c r="B144" s="65"/>
      <c r="C144" s="77" t="str">
        <f>'HOW TO-&gt;'!$A$110</f>
        <v>LEWIS SOH</v>
      </c>
      <c r="D144" s="77" t="str">
        <f>'HOW TO-&gt;'!$B$110</f>
        <v>6011 7905</v>
      </c>
      <c r="E144" s="64" t="str">
        <f>'HOW TO-&gt;'!$C$110</f>
        <v>lewis.soh@msc.com</v>
      </c>
      <c r="G144" s="77" t="str">
        <f>'HOW TO-&gt;'!$A$129</f>
        <v>NG CHING WEI</v>
      </c>
      <c r="H144" s="77" t="str">
        <f>'HOW TO-&gt;'!$B$129</f>
        <v>6011 2404</v>
      </c>
      <c r="I144" s="64" t="str">
        <f>'HOW TO-&gt;'!$C$129</f>
        <v>chingwei.ng@msc.com</v>
      </c>
      <c r="M144" s="77" t="str">
        <f>'HOW TO-&gt;'!$A$144</f>
        <v>EUNICE</v>
      </c>
      <c r="N144" s="77" t="str">
        <f>'HOW TO-&gt;'!$A$144</f>
        <v>EUNICE</v>
      </c>
      <c r="O144" s="77" t="str">
        <f>'HOW TO-&gt;'!$B$144</f>
        <v>6011 2355</v>
      </c>
      <c r="P144" s="64" t="str">
        <f>'HOW TO-&gt;'!$C$144</f>
        <v>eunice.chan@msc.com</v>
      </c>
      <c r="R144" s="77">
        <f>HOME!B$711</f>
        <v>0</v>
      </c>
    </row>
    <row r="145" spans="2:19" s="60" customFormat="1" ht="16.899999999999999" customHeight="1">
      <c r="B145" s="65"/>
      <c r="C145" s="77" t="str">
        <f>'HOW TO-&gt;'!$A$111</f>
        <v xml:space="preserve">MELVIN TAN </v>
      </c>
      <c r="D145" s="77" t="str">
        <f>'HOW TO-&gt;'!$B$111</f>
        <v>6011 0561</v>
      </c>
      <c r="E145" s="64" t="str">
        <f>'HOW TO-&gt;'!$C$111</f>
        <v>melvin.tan@msc.com</v>
      </c>
      <c r="G145" s="77" t="str">
        <f>'HOW TO-&gt;'!$A$130</f>
        <v>ZOEY ONG</v>
      </c>
      <c r="H145" s="77" t="str">
        <f>'HOW TO-&gt;'!$B$130</f>
        <v>6011 2424</v>
      </c>
      <c r="I145" s="64" t="str">
        <f>'HOW TO-&gt;'!$C$130</f>
        <v>zoey.ong@msc.com</v>
      </c>
      <c r="M145" s="77" t="str">
        <f>'HOW TO-&gt;'!$A$145</f>
        <v>HAZEL</v>
      </c>
      <c r="N145" s="77" t="str">
        <f>'HOW TO-&gt;'!$A$145</f>
        <v>HAZEL</v>
      </c>
      <c r="O145" s="77" t="str">
        <f>'HOW TO-&gt;'!$B$145</f>
        <v>6011 2435</v>
      </c>
      <c r="P145" s="64" t="str">
        <f>'HOW TO-&gt;'!$C$145</f>
        <v>hazel.toh@msc.com</v>
      </c>
      <c r="R145" s="77">
        <f>HOME!B$712</f>
        <v>0</v>
      </c>
    </row>
    <row r="146" spans="2:19" s="60" customFormat="1" ht="16.899999999999999" customHeight="1">
      <c r="B146" s="65"/>
      <c r="C146" s="77" t="str">
        <f>'HOW TO-&gt;'!$A$112</f>
        <v>SUE ANN SOON</v>
      </c>
      <c r="D146" s="77" t="str">
        <f>'HOW TO-&gt;'!$B$112</f>
        <v>6011 2327</v>
      </c>
      <c r="E146" s="64" t="str">
        <f>'HOW TO-&gt;'!$C$112</f>
        <v>sueann.soon@msc.com</v>
      </c>
      <c r="G146" s="77" t="str">
        <f>'HOW TO-&gt;'!$A$131</f>
        <v>.</v>
      </c>
      <c r="H146" s="77" t="str">
        <f>'HOW TO-&gt;'!$B$131</f>
        <v>.</v>
      </c>
      <c r="I146" s="64" t="str">
        <f>'HOW TO-&gt;'!$C$131</f>
        <v>.</v>
      </c>
      <c r="M146" s="77">
        <f>'HOW TO-&gt;'!$A$146</f>
        <v>0</v>
      </c>
      <c r="N146" s="77">
        <f>'HOW TO-&gt;'!$A$146</f>
        <v>0</v>
      </c>
      <c r="O146" s="77">
        <f>'HOW TO-&gt;'!$B$146</f>
        <v>0</v>
      </c>
      <c r="P146" s="64">
        <f>'HOW TO-&gt;'!$C$146</f>
        <v>0</v>
      </c>
      <c r="R146" s="179"/>
      <c r="S146" s="179"/>
    </row>
    <row r="147" spans="2:19" s="60" customFormat="1" ht="12">
      <c r="B147" s="65"/>
      <c r="C147" s="77" t="str">
        <f>'HOW TO-&gt;'!$A$113</f>
        <v>LAWRENCE ANG (CROSS-TRADE)</v>
      </c>
      <c r="D147" s="77" t="str">
        <f>'HOW TO-&gt;'!$B$113</f>
        <v>6011 2400</v>
      </c>
      <c r="E147" s="64" t="str">
        <f>'HOW TO-&gt;'!$C$113</f>
        <v>lawrence.ang@msc.com</v>
      </c>
      <c r="G147" s="77">
        <f>'HOW TO-&gt;'!$A$132</f>
        <v>0</v>
      </c>
      <c r="H147" s="77">
        <f>'HOW TO-&gt;'!$B$132</f>
        <v>0</v>
      </c>
      <c r="I147" s="64">
        <f>'HOW TO-&gt;'!$C$132</f>
        <v>0</v>
      </c>
      <c r="M147" s="77">
        <f>'HOW TO-&gt;'!$A$147</f>
        <v>0</v>
      </c>
      <c r="N147" s="77">
        <f>'HOW TO-&gt;'!$A$147</f>
        <v>0</v>
      </c>
      <c r="O147" s="77">
        <f>'HOW TO-&gt;'!$B$147</f>
        <v>0</v>
      </c>
      <c r="P147" s="64">
        <f>'HOW TO-&gt;'!$C$147</f>
        <v>0</v>
      </c>
      <c r="R147" s="179"/>
    </row>
    <row r="148" spans="2:19" s="60" customFormat="1" ht="12">
      <c r="B148" s="65"/>
      <c r="C148" s="77" t="str">
        <f>'HOW TO-&gt;'!$A$114</f>
        <v>DARIUS ONG</v>
      </c>
      <c r="D148" s="77" t="str">
        <f>'HOW TO-&gt;'!$B$114</f>
        <v>6011 2396</v>
      </c>
      <c r="E148" s="64" t="str">
        <f>'HOW TO-&gt;'!$C$114</f>
        <v>darius.ong@msc.com</v>
      </c>
      <c r="H148" s="81"/>
      <c r="I148" s="226"/>
      <c r="M148" s="77">
        <f>'HOW TO-&gt;'!$A$148</f>
        <v>0</v>
      </c>
      <c r="N148" s="77">
        <f>'HOW TO-&gt;'!$A$148</f>
        <v>0</v>
      </c>
      <c r="O148" s="77">
        <f>'HOW TO-&gt;'!$B$148</f>
        <v>0</v>
      </c>
      <c r="P148" s="64">
        <f>'HOW TO-&gt;'!$C$148</f>
        <v>0</v>
      </c>
      <c r="R148" s="179"/>
    </row>
    <row r="149" spans="2:19" s="60" customFormat="1" ht="12">
      <c r="B149" s="65"/>
      <c r="C149" s="77" t="str">
        <f>'HOW TO-&gt;'!$A$115</f>
        <v>YURIKO KHOO</v>
      </c>
      <c r="D149" s="77" t="str">
        <f>'HOW TO-&gt;'!$B$115</f>
        <v>6011 2402</v>
      </c>
      <c r="E149" s="64" t="str">
        <f>'HOW TO-&gt;'!$C$115</f>
        <v>yuriko.k@msc.com</v>
      </c>
      <c r="H149" s="81"/>
      <c r="I149" s="81"/>
      <c r="J149" s="226"/>
      <c r="K149" s="226"/>
      <c r="L149" s="226"/>
      <c r="M149" s="77"/>
      <c r="N149" s="77"/>
      <c r="O149" s="77"/>
      <c r="P149" s="64"/>
      <c r="R149" s="179"/>
    </row>
    <row r="150" spans="2:19" s="60" customFormat="1" ht="14.25">
      <c r="B150" s="65"/>
      <c r="C150" s="77" t="str">
        <f>'HOW TO-&gt;'!$A$116</f>
        <v>VICKY ZHU</v>
      </c>
      <c r="D150" s="77" t="str">
        <f>'HOW TO-&gt;'!$B$116</f>
        <v>6011 7900</v>
      </c>
      <c r="E150" s="64" t="str">
        <f>'HOW TO-&gt;'!$C$116</f>
        <v>vicky.zhu@msc.com</v>
      </c>
      <c r="R150" s="29"/>
    </row>
    <row r="151" spans="2:19" s="179" customFormat="1">
      <c r="B151" s="2174"/>
      <c r="C151" s="60"/>
      <c r="D151" s="60"/>
      <c r="E151" s="60"/>
      <c r="F151" s="60"/>
      <c r="G151" s="60"/>
      <c r="H151" s="60"/>
      <c r="I151" s="60"/>
      <c r="J151" s="60"/>
      <c r="K151" s="60"/>
      <c r="L151" s="60"/>
      <c r="M151" s="60"/>
      <c r="N151" s="60"/>
      <c r="O151" s="60"/>
      <c r="P151" s="60"/>
      <c r="Q151" s="60"/>
      <c r="R151" s="5"/>
    </row>
    <row r="152" spans="2:19">
      <c r="C152" s="77" t="str">
        <f>'HOW TO-&gt;'!$A$119</f>
        <v xml:space="preserve">MAIN LINE  </v>
      </c>
      <c r="D152" s="77" t="str">
        <f>'HOW TO-&gt;'!$B$119</f>
        <v>6011 2424</v>
      </c>
      <c r="E152" s="64">
        <f>'HOW TO-&gt;'!$C$119</f>
        <v>0</v>
      </c>
      <c r="F152" s="60"/>
      <c r="G152" s="60"/>
      <c r="H152" s="60"/>
      <c r="I152" s="60"/>
      <c r="J152" s="60"/>
      <c r="K152" s="60"/>
      <c r="L152" s="60"/>
      <c r="M152" s="60"/>
      <c r="N152" s="60"/>
      <c r="O152" s="60"/>
      <c r="P152" s="60"/>
      <c r="Q152" s="60"/>
    </row>
    <row r="153" spans="2:19">
      <c r="C153" s="77">
        <f>'HOW TO-&gt;'!$A$120</f>
        <v>0</v>
      </c>
      <c r="D153" s="77">
        <f>'HOW TO-&gt;'!$B$120</f>
        <v>0</v>
      </c>
      <c r="E153" s="64">
        <f>'HOW TO-&gt;'!$C$120</f>
        <v>0</v>
      </c>
      <c r="F153" s="60"/>
      <c r="G153" s="60"/>
      <c r="H153" s="60"/>
      <c r="I153" s="60"/>
      <c r="J153" s="60"/>
      <c r="K153" s="60"/>
      <c r="L153" s="60"/>
      <c r="M153" s="60"/>
      <c r="N153" s="60"/>
      <c r="O153" s="60"/>
      <c r="P153" s="60"/>
      <c r="Q153" s="60"/>
    </row>
    <row r="154" spans="2:19">
      <c r="C154" s="60"/>
      <c r="D154" s="60"/>
      <c r="E154" s="60"/>
    </row>
    <row r="155" spans="2:19">
      <c r="C155" s="60"/>
      <c r="D155" s="60"/>
      <c r="E155" s="60"/>
    </row>
  </sheetData>
  <phoneticPr fontId="29" type="noConversion"/>
  <hyperlinks>
    <hyperlink ref="R136" display="sinexp@msca.com.sg" xr:uid="{78DD3699-2F30-4983-8F28-AB7B11A4E243}"/>
    <hyperlink ref="I137" display="custsvc@msca.com.sg" xr:uid="{53646057-12D7-411F-B94A-E50E579CA6F7}"/>
    <hyperlink ref="P137" display="sinexp@msca.com.sg" xr:uid="{5830F3AD-7D27-4566-AFAF-0A89343E817C}"/>
    <hyperlink ref="E136" r:id="rId1" xr:uid="{7B089F1C-FF46-4252-978B-7037AFA7A67E}"/>
    <hyperlink ref="E137" display="mktg-dept@msca.com.sg" xr:uid="{F4ABCD08-5417-44DD-A7E4-286EB6768F6C}"/>
  </hyperlinks>
  <pageMargins left="0.19685039370078741" right="0.51181102362204722" top="0.74803149606299213" bottom="0.74803149606299213" header="0.31496062992125984" footer="0.31496062992125984"/>
  <pageSetup paperSize="9" scale="47" orientation="landscape" r:id="rId2"/>
  <headerFooter>
    <oddFooter>&amp;L_x000D_&amp;1#&amp;"Calibri"&amp;10&amp;K000000 Sensitivity: Internal&amp;RLast update : &amp;D  &amp;T&amp;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C000"/>
    <pageSetUpPr fitToPage="1"/>
  </sheetPr>
  <dimension ref="A2:N33"/>
  <sheetViews>
    <sheetView zoomScaleNormal="100" workbookViewId="0"/>
  </sheetViews>
  <sheetFormatPr defaultColWidth="9.42578125" defaultRowHeight="12.75"/>
  <cols>
    <col min="1" max="1" width="9" style="299" customWidth="1"/>
    <col min="2" max="2" width="12.42578125" style="299" customWidth="1"/>
    <col min="3" max="3" width="37.85546875" style="27" customWidth="1"/>
    <col min="4" max="4" width="11.42578125" style="27" customWidth="1"/>
    <col min="5" max="11" width="16.5703125" style="27" customWidth="1"/>
    <col min="12" max="12" width="5.140625" style="27" customWidth="1"/>
    <col min="13" max="14" width="12.42578125" style="27" customWidth="1"/>
    <col min="15" max="15" width="4.42578125" style="27" customWidth="1"/>
    <col min="16" max="17" width="12.42578125" style="27" customWidth="1"/>
    <col min="18" max="18" width="3.42578125" style="27" customWidth="1"/>
    <col min="19" max="19" width="11.42578125" style="27" bestFit="1" customWidth="1"/>
    <col min="20" max="16383" width="9.42578125" style="27"/>
    <col min="16384" max="16384" width="9.42578125" style="27" bestFit="1"/>
  </cols>
  <sheetData>
    <row r="2" spans="1:14" s="122" customFormat="1" ht="33">
      <c r="A2" s="344"/>
      <c r="B2" s="344"/>
      <c r="C2" s="4602" t="s">
        <v>97</v>
      </c>
      <c r="D2" s="4602"/>
      <c r="E2" s="4602"/>
      <c r="F2" s="4602"/>
      <c r="G2" s="4602"/>
      <c r="H2" s="4602"/>
      <c r="I2" s="4602"/>
      <c r="J2" s="4602"/>
      <c r="K2" s="4602"/>
      <c r="L2" s="4602"/>
      <c r="M2" s="4602"/>
      <c r="N2" s="4602"/>
    </row>
    <row r="3" spans="1:14">
      <c r="A3" s="466"/>
      <c r="B3" s="466"/>
      <c r="C3" s="467"/>
      <c r="D3" s="467"/>
      <c r="E3" s="23"/>
      <c r="F3" s="20"/>
      <c r="G3" s="20"/>
      <c r="H3" s="20"/>
      <c r="I3" s="20"/>
      <c r="J3" s="20"/>
      <c r="K3" s="20"/>
      <c r="L3" s="468"/>
      <c r="M3" s="468"/>
      <c r="N3" s="468"/>
    </row>
    <row r="4" spans="1:14" s="128" customFormat="1" ht="18.75" customHeight="1">
      <c r="A4" s="636"/>
      <c r="B4" s="512"/>
      <c r="C4" s="515"/>
      <c r="D4" s="515"/>
      <c r="E4" s="36" t="s">
        <v>8374</v>
      </c>
      <c r="F4" s="515"/>
      <c r="G4" s="515"/>
      <c r="H4" s="515"/>
      <c r="I4" s="60"/>
      <c r="J4" s="60"/>
      <c r="K4" s="60"/>
      <c r="L4" s="60"/>
      <c r="M4" s="60"/>
      <c r="N4"/>
    </row>
    <row r="5" spans="1:14" s="128" customFormat="1" ht="18.75" customHeight="1">
      <c r="A5" s="636"/>
      <c r="B5" s="512"/>
      <c r="C5" s="515"/>
      <c r="D5" s="515"/>
      <c r="E5" s="515"/>
      <c r="F5" s="515"/>
      <c r="G5" s="515"/>
      <c r="H5" s="515"/>
      <c r="I5" s="515"/>
      <c r="J5" s="60"/>
      <c r="K5" s="60"/>
      <c r="L5" s="60"/>
      <c r="M5" s="60"/>
      <c r="N5" s="60"/>
    </row>
    <row r="6" spans="1:14" s="253" customFormat="1" ht="18" customHeight="1">
      <c r="A6" s="637"/>
      <c r="B6" s="737"/>
      <c r="C6" s="694" t="s">
        <v>4962</v>
      </c>
      <c r="D6" s="575"/>
      <c r="E6" s="775" t="s">
        <v>210</v>
      </c>
      <c r="F6" s="776" t="s">
        <v>210</v>
      </c>
      <c r="G6" s="777" t="s">
        <v>210</v>
      </c>
      <c r="H6" s="776" t="s">
        <v>210</v>
      </c>
      <c r="I6" s="776" t="s">
        <v>210</v>
      </c>
      <c r="J6" s="776" t="s">
        <v>210</v>
      </c>
      <c r="K6" s="786"/>
      <c r="L6" s="523"/>
      <c r="M6" s="780"/>
      <c r="N6" s="69"/>
    </row>
    <row r="7" spans="1:14" s="253" customFormat="1" ht="27.75" customHeight="1">
      <c r="A7" s="574"/>
      <c r="B7" s="692"/>
      <c r="C7" s="560" t="s">
        <v>8375</v>
      </c>
      <c r="D7" s="778"/>
      <c r="E7" s="740" t="s">
        <v>100</v>
      </c>
      <c r="F7" s="741" t="s">
        <v>628</v>
      </c>
      <c r="G7" s="741" t="s">
        <v>180</v>
      </c>
      <c r="H7" s="741" t="s">
        <v>908</v>
      </c>
      <c r="I7" s="741" t="s">
        <v>4771</v>
      </c>
      <c r="J7" s="741" t="s">
        <v>8376</v>
      </c>
      <c r="K7" s="741" t="s">
        <v>4773</v>
      </c>
      <c r="L7" s="523"/>
      <c r="M7" s="1212" t="s">
        <v>8377</v>
      </c>
      <c r="N7" s="1379" t="s">
        <v>1422</v>
      </c>
    </row>
    <row r="8" spans="1:14" s="253" customFormat="1" ht="26.25" customHeight="1" thickBot="1">
      <c r="A8" s="574"/>
      <c r="B8" s="692"/>
      <c r="C8" s="561" t="s">
        <v>4189</v>
      </c>
      <c r="D8" s="779" t="s">
        <v>4291</v>
      </c>
      <c r="E8" s="563" t="s">
        <v>210</v>
      </c>
      <c r="F8" s="785" t="s">
        <v>4456</v>
      </c>
      <c r="G8" s="565" t="s">
        <v>8378</v>
      </c>
      <c r="H8" s="565" t="s">
        <v>4571</v>
      </c>
      <c r="I8" s="565" t="s">
        <v>4966</v>
      </c>
      <c r="J8" s="565" t="s">
        <v>4908</v>
      </c>
      <c r="K8" s="565" t="s">
        <v>6307</v>
      </c>
      <c r="L8" s="523"/>
      <c r="M8" s="1213"/>
      <c r="N8" s="1212"/>
    </row>
    <row r="9" spans="1:14" s="253" customFormat="1" ht="16.5" customHeight="1" thickTop="1">
      <c r="A9" s="637"/>
      <c r="B9" s="717" t="s">
        <v>6711</v>
      </c>
      <c r="C9" s="1810" t="s">
        <v>1680</v>
      </c>
      <c r="D9" s="1811" t="s">
        <v>8379</v>
      </c>
      <c r="E9" s="1812">
        <v>45529</v>
      </c>
      <c r="F9" s="1813">
        <f t="shared" ref="F9" si="0">E9+8</f>
        <v>45537</v>
      </c>
      <c r="G9" s="1814">
        <f t="shared" ref="G9" si="1">E9+13</f>
        <v>45542</v>
      </c>
      <c r="H9" s="1812">
        <f t="shared" ref="H9" si="2">E9+16</f>
        <v>45545</v>
      </c>
      <c r="I9" s="1812">
        <f t="shared" ref="I9" si="3">E9+21</f>
        <v>45550</v>
      </c>
      <c r="J9" s="1813">
        <f t="shared" ref="J9" si="4">E9+24</f>
        <v>45553</v>
      </c>
      <c r="K9" s="1813">
        <f t="shared" ref="K9" si="5">E9+26</f>
        <v>45555</v>
      </c>
      <c r="L9" s="1815"/>
      <c r="M9" s="1816">
        <v>45526</v>
      </c>
      <c r="N9" s="1817">
        <f t="shared" ref="N9" si="6">M9+2</f>
        <v>45528</v>
      </c>
    </row>
    <row r="10" spans="1:14" s="253" customFormat="1" ht="16.5" customHeight="1">
      <c r="A10" s="637"/>
      <c r="B10" s="737"/>
      <c r="C10" s="950"/>
      <c r="D10" s="951"/>
      <c r="E10" s="952"/>
      <c r="F10" s="783"/>
      <c r="G10" s="783"/>
      <c r="H10" s="952"/>
      <c r="I10" s="952"/>
      <c r="J10" s="783"/>
      <c r="K10" s="783"/>
      <c r="L10" s="523"/>
      <c r="M10" s="793"/>
      <c r="N10" s="794"/>
    </row>
    <row r="11" spans="1:14" s="253" customFormat="1" ht="16.5" customHeight="1">
      <c r="A11" s="637"/>
      <c r="B11" s="737"/>
      <c r="C11" s="950"/>
      <c r="D11" s="951"/>
      <c r="E11" s="952"/>
      <c r="F11" s="783"/>
      <c r="G11" s="783"/>
      <c r="H11" s="952"/>
      <c r="I11" s="952"/>
      <c r="J11" s="783"/>
      <c r="K11" s="783"/>
      <c r="L11" s="523"/>
      <c r="M11" s="793"/>
      <c r="N11" s="794"/>
    </row>
    <row r="12" spans="1:14" s="253" customFormat="1" ht="16.5" customHeight="1">
      <c r="A12" s="637"/>
      <c r="B12" s="717"/>
      <c r="C12" s="445" t="s">
        <v>112</v>
      </c>
      <c r="D12" s="575"/>
      <c r="E12" s="576"/>
      <c r="F12" s="649"/>
      <c r="G12" s="649"/>
      <c r="H12" s="576"/>
      <c r="I12" s="576"/>
      <c r="J12" s="649"/>
      <c r="K12" s="649"/>
      <c r="L12" s="523"/>
      <c r="M12" s="793"/>
      <c r="N12" s="794"/>
    </row>
    <row r="13" spans="1:14" s="253" customFormat="1" ht="16.5" customHeight="1">
      <c r="A13" s="637"/>
      <c r="B13" s="717"/>
      <c r="C13" s="527"/>
      <c r="D13" s="575"/>
      <c r="E13" s="576"/>
      <c r="F13" s="649"/>
      <c r="G13" s="649"/>
      <c r="H13" s="576"/>
      <c r="I13" s="576"/>
      <c r="J13" s="649"/>
      <c r="K13" s="649"/>
      <c r="L13" s="523"/>
      <c r="M13" s="793"/>
      <c r="N13" s="794"/>
    </row>
    <row r="14" spans="1:14" s="253" customFormat="1" ht="16.5" customHeight="1">
      <c r="A14" s="637"/>
      <c r="B14" s="717"/>
      <c r="C14" s="527"/>
      <c r="D14" s="575"/>
      <c r="E14" s="576"/>
      <c r="F14" s="649"/>
      <c r="G14" s="649"/>
      <c r="H14" s="576"/>
      <c r="I14" s="576"/>
      <c r="J14" s="649"/>
      <c r="K14" s="649"/>
      <c r="L14" s="523"/>
      <c r="M14" s="793"/>
      <c r="N14" s="794"/>
    </row>
    <row r="15" spans="1:14" s="253" customFormat="1" ht="16.5" customHeight="1">
      <c r="A15" s="637"/>
      <c r="B15" s="717"/>
      <c r="C15" s="527"/>
      <c r="D15" s="575"/>
      <c r="E15" s="576"/>
      <c r="F15" s="649"/>
      <c r="G15" s="649"/>
      <c r="H15" s="576"/>
      <c r="I15" s="576"/>
      <c r="J15" s="649"/>
      <c r="K15" s="649"/>
      <c r="L15" s="523"/>
      <c r="M15" s="793"/>
      <c r="N15" s="794"/>
    </row>
    <row r="16" spans="1:14" s="253" customFormat="1" ht="16.5" customHeight="1">
      <c r="A16" s="753"/>
      <c r="B16" s="518"/>
      <c r="C16" s="445"/>
      <c r="D16" s="29"/>
      <c r="E16" s="29"/>
      <c r="F16" s="519"/>
      <c r="G16" s="445"/>
      <c r="H16" s="445"/>
      <c r="I16" s="29"/>
      <c r="J16" s="29"/>
      <c r="K16" s="445"/>
      <c r="L16" s="445"/>
      <c r="M16" s="445"/>
      <c r="N16" s="29"/>
    </row>
    <row r="17" spans="1:14" s="14" customFormat="1" ht="16.5" customHeight="1">
      <c r="A17" s="303"/>
      <c r="B17" s="302"/>
      <c r="C17" s="51" t="s">
        <v>0</v>
      </c>
      <c r="D17" s="30"/>
      <c r="E17" s="30"/>
      <c r="F17" s="52"/>
      <c r="G17" s="53" t="s">
        <v>38</v>
      </c>
      <c r="H17" s="53"/>
      <c r="I17" s="30"/>
      <c r="J17" s="30"/>
      <c r="K17" s="53" t="s">
        <v>65</v>
      </c>
      <c r="L17" s="53"/>
      <c r="M17" s="53"/>
      <c r="N17" s="5"/>
    </row>
    <row r="18" spans="1:14" s="14" customFormat="1" ht="16.149999999999999" customHeight="1">
      <c r="A18" s="303"/>
      <c r="B18" s="302"/>
      <c r="C18" s="31" t="s">
        <v>1</v>
      </c>
      <c r="D18" s="27"/>
      <c r="E18" s="689" t="s">
        <v>1974</v>
      </c>
      <c r="F18" s="23"/>
      <c r="G18" s="27" t="s">
        <v>1975</v>
      </c>
      <c r="H18" s="27"/>
      <c r="I18" s="689" t="s">
        <v>41</v>
      </c>
      <c r="J18" s="27"/>
      <c r="K18" s="27" t="s">
        <v>67</v>
      </c>
      <c r="L18" s="27"/>
      <c r="M18" s="787" t="s">
        <v>68</v>
      </c>
      <c r="N18" s="5"/>
    </row>
    <row r="19" spans="1:14" s="14" customFormat="1" ht="16.5" customHeight="1">
      <c r="A19" s="303"/>
      <c r="B19" s="302"/>
      <c r="C19" s="31"/>
      <c r="D19" s="27"/>
      <c r="E19" s="689"/>
      <c r="F19" s="23"/>
      <c r="G19" s="27"/>
      <c r="H19" s="27"/>
      <c r="I19" s="689"/>
      <c r="J19" s="27"/>
      <c r="K19" s="27"/>
      <c r="L19" s="27"/>
      <c r="M19" s="787"/>
      <c r="N19" s="5"/>
    </row>
    <row r="20" spans="1:14" s="30" customFormat="1" ht="16.899999999999999" customHeight="1">
      <c r="A20" s="303"/>
      <c r="B20" s="302"/>
      <c r="C20" s="77" t="str">
        <f>HOME!A$636</f>
        <v>BRITANNIA</v>
      </c>
      <c r="D20" s="77" t="str">
        <f>HOME!B$636</f>
        <v>VIZHINJAM INTERNATIONAL SEA PORT (INTRV)</v>
      </c>
      <c r="E20" s="64" t="str">
        <f>HOME!C$636</f>
        <v>INTRV</v>
      </c>
      <c r="F20" s="60"/>
      <c r="G20" s="77" t="e">
        <f>HOME!#REF!</f>
        <v>#REF!</v>
      </c>
      <c r="H20" s="77" t="e">
        <f>HOME!#REF!</f>
        <v>#REF!</v>
      </c>
      <c r="I20" s="64" t="e">
        <f>HOME!#REF!</f>
        <v>#REF!</v>
      </c>
      <c r="J20" s="60"/>
      <c r="K20" s="77">
        <f>HOME!A$705</f>
        <v>0</v>
      </c>
      <c r="L20" s="77">
        <f>HOME!B$705</f>
        <v>0</v>
      </c>
      <c r="M20" s="64">
        <f>HOME!C$705</f>
        <v>0</v>
      </c>
      <c r="N20"/>
    </row>
    <row r="21" spans="1:14" s="30" customFormat="1" ht="16.899999999999999" customHeight="1">
      <c r="A21" s="303"/>
      <c r="B21" s="302"/>
      <c r="C21" s="77" t="str">
        <f>HOME!A$637</f>
        <v>CARIOCA</v>
      </c>
      <c r="D21" s="77" t="str">
        <f>HOME!B$637</f>
        <v>VIZHINJAM INTERNATIONAL SEA PORT (INTRV)</v>
      </c>
      <c r="E21" s="64" t="str">
        <f>HOME!C$637</f>
        <v>INTRV</v>
      </c>
      <c r="F21" s="60"/>
      <c r="G21" s="77" t="e">
        <f>HOME!#REF!</f>
        <v>#REF!</v>
      </c>
      <c r="H21" s="77" t="e">
        <f>HOME!#REF!</f>
        <v>#REF!</v>
      </c>
      <c r="I21" s="64" t="e">
        <f>HOME!#REF!</f>
        <v>#REF!</v>
      </c>
      <c r="J21" s="60"/>
      <c r="K21" s="77">
        <f>HOME!A$706</f>
        <v>0</v>
      </c>
      <c r="L21" s="77">
        <f>HOME!B$706</f>
        <v>0</v>
      </c>
      <c r="M21" s="64">
        <f>HOME!C$706</f>
        <v>0</v>
      </c>
      <c r="N21"/>
    </row>
    <row r="22" spans="1:14" s="30" customFormat="1" ht="16.899999999999999" customHeight="1">
      <c r="A22" s="303"/>
      <c r="B22" s="302"/>
      <c r="C22" s="77" t="str">
        <f>HOME!A$640</f>
        <v>IROKO</v>
      </c>
      <c r="D22" s="77" t="str">
        <f>HOME!B$640</f>
        <v>WALVIS BAY</v>
      </c>
      <c r="E22" s="64" t="str">
        <f>HOME!C$640</f>
        <v>NAWVB</v>
      </c>
      <c r="F22" s="60"/>
      <c r="G22" s="77" t="str">
        <f>HOME!A$653</f>
        <v>IPANEMA</v>
      </c>
      <c r="H22" s="77" t="str">
        <f>HOME!B$653</f>
        <v>ZARATE</v>
      </c>
      <c r="I22" s="64" t="str">
        <f>HOME!C$653</f>
        <v>ARZAE</v>
      </c>
      <c r="J22" s="60"/>
      <c r="K22" s="77">
        <f>HOME!A$707</f>
        <v>0</v>
      </c>
      <c r="L22" s="77">
        <f>HOME!B$707</f>
        <v>0</v>
      </c>
      <c r="M22" s="64">
        <f>HOME!C$707</f>
        <v>0</v>
      </c>
      <c r="N22"/>
    </row>
    <row r="23" spans="1:14" s="29" customFormat="1" ht="16.899999999999999" customHeight="1">
      <c r="A23" s="303"/>
      <c r="B23" s="302"/>
      <c r="C23" s="77" t="str">
        <f>HOME!A$647</f>
        <v xml:space="preserve">ORIGAMI </v>
      </c>
      <c r="D23" s="77" t="str">
        <f>HOME!B$647</f>
        <v>ZANZIBAR</v>
      </c>
      <c r="E23" s="64" t="str">
        <f>HOME!C$647</f>
        <v>TZZNZ</v>
      </c>
      <c r="F23" s="60"/>
      <c r="G23" s="77">
        <f>HOME!A$693</f>
        <v>0</v>
      </c>
      <c r="H23" s="77">
        <f>HOME!B$693</f>
        <v>0</v>
      </c>
      <c r="I23" s="64">
        <f>HOME!C$693</f>
        <v>0</v>
      </c>
      <c r="J23" s="60"/>
      <c r="K23" s="77">
        <f>HOME!A$708</f>
        <v>0</v>
      </c>
      <c r="L23" s="77">
        <f>HOME!B$708</f>
        <v>0</v>
      </c>
      <c r="M23" s="64">
        <f>HOME!C$708</f>
        <v>0</v>
      </c>
      <c r="N23"/>
    </row>
    <row r="24" spans="1:14" s="29" customFormat="1" ht="16.899999999999999" customHeight="1">
      <c r="C24" s="77" t="str">
        <f>HOME!A$651</f>
        <v>CARIOCA</v>
      </c>
      <c r="D24" s="77" t="str">
        <f>HOME!B$651</f>
        <v>ZARATE</v>
      </c>
      <c r="E24" s="64" t="str">
        <f>HOME!C$651</f>
        <v>ARZAE</v>
      </c>
      <c r="F24" s="60"/>
      <c r="G24" s="77" t="e">
        <f>HOME!#REF!</f>
        <v>#REF!</v>
      </c>
      <c r="H24" s="77">
        <f>HOME!B$694</f>
        <v>0</v>
      </c>
      <c r="I24" s="64">
        <f>HOME!C$694</f>
        <v>0</v>
      </c>
      <c r="J24" s="60"/>
      <c r="K24" s="77">
        <f>HOME!A$709</f>
        <v>0</v>
      </c>
      <c r="L24" s="77">
        <f>HOME!B$709</f>
        <v>0</v>
      </c>
      <c r="M24" s="64">
        <f>HOME!C$709</f>
        <v>0</v>
      </c>
    </row>
    <row r="25" spans="1:14" s="29" customFormat="1" ht="16.899999999999999" customHeight="1">
      <c r="C25" s="77" t="str">
        <f>HOME!A$652</f>
        <v>CARIOCA</v>
      </c>
      <c r="D25" s="77" t="str">
        <f>HOME!B$652</f>
        <v>ZARATE</v>
      </c>
      <c r="E25" s="64" t="str">
        <f>HOME!C$652</f>
        <v>ARZAE</v>
      </c>
      <c r="F25" s="60"/>
      <c r="G25" s="77">
        <f>HOME!A$695</f>
        <v>0</v>
      </c>
      <c r="H25" s="77">
        <f>HOME!B$695</f>
        <v>0</v>
      </c>
      <c r="I25" s="64">
        <f>HOME!C$695</f>
        <v>0</v>
      </c>
      <c r="J25" s="60"/>
      <c r="K25" s="77">
        <f>HOME!A$710</f>
        <v>0</v>
      </c>
      <c r="L25" s="77">
        <f>HOME!B$710</f>
        <v>0</v>
      </c>
      <c r="M25" s="64">
        <f>HOME!C$710</f>
        <v>0</v>
      </c>
    </row>
    <row r="26" spans="1:14" s="29" customFormat="1" ht="16.899999999999999" customHeight="1">
      <c r="C26" s="77" t="e">
        <f>HOME!#REF!</f>
        <v>#REF!</v>
      </c>
      <c r="D26" s="77" t="e">
        <f>HOME!#REF!</f>
        <v>#REF!</v>
      </c>
      <c r="E26" s="64" t="e">
        <f>HOME!#REF!</f>
        <v>#REF!</v>
      </c>
      <c r="F26" s="60"/>
      <c r="G26" s="77"/>
      <c r="H26" s="77"/>
      <c r="I26" s="64"/>
      <c r="J26" s="60"/>
      <c r="K26" s="77">
        <f>HOME!A$711</f>
        <v>0</v>
      </c>
      <c r="L26" s="77">
        <f>HOME!B$711</f>
        <v>0</v>
      </c>
      <c r="M26" s="64">
        <f>HOME!C$711</f>
        <v>0</v>
      </c>
    </row>
    <row r="27" spans="1:14" s="29" customFormat="1" ht="16.899999999999999" customHeight="1">
      <c r="C27" s="77" t="str">
        <f>HOME!A$694</f>
        <v>ENDD</v>
      </c>
      <c r="D27" s="77" t="e">
        <f>HOME!#REF!</f>
        <v>#REF!</v>
      </c>
      <c r="E27" s="64" t="e">
        <f>HOME!#REF!</f>
        <v>#REF!</v>
      </c>
      <c r="F27" s="60"/>
      <c r="G27" s="77"/>
      <c r="H27" s="77"/>
      <c r="I27" s="64"/>
      <c r="J27" s="60"/>
      <c r="K27" s="77">
        <f>HOME!A$712</f>
        <v>0</v>
      </c>
      <c r="L27" s="77">
        <f>HOME!B$712</f>
        <v>0</v>
      </c>
      <c r="M27" s="64">
        <f>HOME!C$712</f>
        <v>0</v>
      </c>
    </row>
    <row r="28" spans="1:14" s="29" customFormat="1" ht="16.899999999999999" customHeight="1">
      <c r="C28" s="77" t="e">
        <f>HOME!#REF!</f>
        <v>#REF!</v>
      </c>
      <c r="D28" s="77" t="e">
        <f>HOME!#REF!</f>
        <v>#REF!</v>
      </c>
      <c r="E28" s="64" t="e">
        <f>HOME!#REF!</f>
        <v>#REF!</v>
      </c>
      <c r="H28" s="58"/>
      <c r="I28" s="568"/>
      <c r="K28" s="57"/>
    </row>
    <row r="29" spans="1:14" s="29" customFormat="1" ht="14.25">
      <c r="C29" s="77" t="e">
        <f>HOME!#REF!</f>
        <v>#REF!</v>
      </c>
      <c r="D29" s="77" t="e">
        <f>HOME!#REF!</f>
        <v>#REF!</v>
      </c>
      <c r="E29" s="64" t="e">
        <f>HOME!#REF!</f>
        <v>#REF!</v>
      </c>
      <c r="H29" s="58"/>
      <c r="I29" s="568"/>
    </row>
    <row r="30" spans="1:14" s="29" customFormat="1" ht="14.25">
      <c r="C30" s="77" t="e">
        <f>HOME!#REF!</f>
        <v>#REF!</v>
      </c>
      <c r="D30" s="77" t="e">
        <f>HOME!#REF!</f>
        <v>#REF!</v>
      </c>
      <c r="E30" s="64" t="e">
        <f>HOME!#REF!</f>
        <v>#REF!</v>
      </c>
      <c r="H30" s="58"/>
      <c r="I30" s="58"/>
      <c r="J30" s="568"/>
    </row>
    <row r="31" spans="1:14" ht="14.25">
      <c r="C31" s="77" t="e">
        <f>HOME!#REF!</f>
        <v>#REF!</v>
      </c>
      <c r="D31" s="77" t="e">
        <f>HOME!#REF!</f>
        <v>#REF!</v>
      </c>
      <c r="E31" s="64" t="e">
        <f>HOME!#REF!</f>
        <v>#REF!</v>
      </c>
      <c r="F31" s="520"/>
      <c r="G31" s="520"/>
      <c r="H31" s="520"/>
      <c r="I31" s="520"/>
      <c r="J31" s="520"/>
      <c r="K31" s="520"/>
      <c r="L31" s="520"/>
      <c r="M31" s="520"/>
    </row>
    <row r="32" spans="1:14">
      <c r="C32" s="77" t="e">
        <f>HOME!#REF!</f>
        <v>#REF!</v>
      </c>
      <c r="D32" s="77" t="e">
        <f>HOME!#REF!</f>
        <v>#REF!</v>
      </c>
      <c r="E32" s="64" t="e">
        <f>HOME!#REF!</f>
        <v>#REF!</v>
      </c>
      <c r="F32" s="521"/>
      <c r="G32" s="521"/>
      <c r="H32" s="60"/>
      <c r="I32" s="60"/>
      <c r="J32" s="60"/>
      <c r="K32" s="521"/>
      <c r="L32" s="60"/>
      <c r="M32" s="60"/>
    </row>
    <row r="33" spans="3:5">
      <c r="C33" s="77" t="e">
        <f>HOME!#REF!</f>
        <v>#REF!</v>
      </c>
      <c r="D33" s="77" t="e">
        <f>HOME!#REF!</f>
        <v>#REF!</v>
      </c>
      <c r="E33" s="64" t="e">
        <f>HOME!#REF!</f>
        <v>#REF!</v>
      </c>
    </row>
  </sheetData>
  <customSheetViews>
    <customSheetView guid="{25211047-2AA7-431D-8637-AA6183637E8E}" scale="90" fitToPage="1" hiddenRows="1">
      <selection activeCell="K23" sqref="K23"/>
      <pageMargins left="0" right="0" top="0" bottom="0" header="0" footer="0"/>
      <pageSetup paperSize="9" scale="70" orientation="landscape" r:id="rId1"/>
      <headerFooter>
        <oddFooter>&amp;RLast update : &amp;D   &amp;T&amp;L&amp;1#&amp;"Calibri"&amp;10&amp;K000000Sensitivity: Internal</oddFooter>
      </headerFooter>
    </customSheetView>
    <customSheetView guid="{B0B43395-6E32-4DB3-A2D8-DD2362C77F4F}" scale="90" fitToPage="1" hiddenRows="1">
      <selection activeCell="K23" sqref="K23"/>
      <pageMargins left="0" right="0" top="0" bottom="0" header="0" footer="0"/>
      <pageSetup paperSize="9" scale="70" orientation="landscape" r:id="rId2"/>
      <headerFooter>
        <oddFooter>&amp;RLast update : &amp;D   &amp;T&amp;L&amp;1#&amp;"Calibri"&amp;10&amp;K000000Sensitivity: Internal</oddFooter>
      </headerFooter>
    </customSheetView>
    <customSheetView guid="{82E65AA3-5988-4ED4-A56D-19D1BA591355}" scale="90" fitToPage="1" hiddenRows="1">
      <selection activeCell="B6" sqref="B6:G23"/>
      <pageMargins left="0" right="0" top="0" bottom="0" header="0" footer="0"/>
      <pageSetup paperSize="9" scale="72" orientation="landscape" r:id="rId3"/>
      <headerFooter>
        <oddFooter>&amp;RLast update : &amp;D   &amp;T&amp;L&amp;1#&amp;"Calibri"&amp;10 Sensitivity: Internal</oddFooter>
      </headerFooter>
    </customSheetView>
    <customSheetView guid="{999D0099-E3FC-46FC-839A-D58F693EE82E}" fitToPage="1" hiddenRows="1">
      <selection activeCell="A26" sqref="A26:XFD26"/>
      <pageMargins left="0" right="0" top="0" bottom="0" header="0" footer="0"/>
      <pageSetup paperSize="9" scale="74" orientation="landscape" r:id="rId4"/>
      <headerFooter>
        <oddFooter>&amp;RLast update : &amp;D   &amp;T&amp;L&amp;1#&amp;"Calibri"&amp;10 Sensitivity: Internal</oddFooter>
      </headerFooter>
    </customSheetView>
    <customSheetView guid="{9C701732-F58F-4708-A15C-976D1C40D46C}" fitToPage="1">
      <selection activeCell="A15" sqref="A15:XFD15"/>
      <pageMargins left="0" right="0" top="0" bottom="0" header="0" footer="0"/>
      <pageSetup paperSize="9" scale="64" orientation="landscape" r:id="rId5"/>
      <headerFooter>
        <oddFooter>&amp;RLast update : &amp;D   &amp;T</oddFooter>
      </headerFooter>
    </customSheetView>
    <customSheetView guid="{4207851A-A9C4-4C7F-A983-5888F88768C0}" fitToPage="1" topLeftCell="A7">
      <selection activeCell="D17" sqref="D17"/>
      <pageMargins left="0" right="0" top="0" bottom="0" header="0" footer="0"/>
      <pageSetup paperSize="9" scale="64" orientation="landscape" r:id="rId6"/>
      <headerFooter>
        <oddFooter>&amp;RLast update : &amp;D   &amp;T</oddFooter>
      </headerFooter>
    </customSheetView>
    <customSheetView guid="{1A9C4D40-FD7F-415B-AEEF-6F3B6F11E2D9}" fitToPage="1">
      <selection activeCell="B5" sqref="B5:H11"/>
      <pageMargins left="0" right="0" top="0" bottom="0" header="0" footer="0"/>
      <pageSetup paperSize="9" scale="64" orientation="landscape" r:id="rId7"/>
      <headerFooter>
        <oddFooter>&amp;RLast update : &amp;D   &amp;T</oddFooter>
      </headerFooter>
    </customSheetView>
    <customSheetView guid="{160FD25C-1E8A-49AB-8AA3-887F1FFDB82C}" fitToPage="1" hiddenRows="1">
      <selection activeCell="A20" sqref="A20:XFD21"/>
      <pageMargins left="0" right="0" top="0" bottom="0" header="0" footer="0"/>
      <pageSetup paperSize="9" scale="64" orientation="landscape" r:id="rId8"/>
      <headerFooter>
        <oddFooter>&amp;RLast update : &amp;D   &amp;T</oddFooter>
      </headerFooter>
    </customSheetView>
    <customSheetView guid="{03674205-2BF0-451F-960D-B59271ECD65B}" fitToPage="1" hiddenRows="1">
      <selection activeCell="A10" sqref="A10"/>
      <pageMargins left="0" right="0" top="0" bottom="0" header="0" footer="0"/>
      <pageSetup paperSize="9" scale="54" orientation="landscape" r:id="rId9"/>
      <headerFooter>
        <oddFooter>&amp;RLast update : &amp;D   &amp;T</oddFooter>
      </headerFooter>
    </customSheetView>
    <customSheetView guid="{D36430BB-1304-416E-AC9B-64341E38D53B}" fitToPage="1">
      <selection activeCell="H6" sqref="H6"/>
      <pageMargins left="0" right="0" top="0" bottom="0" header="0" footer="0"/>
      <pageSetup paperSize="9" scale="54" orientation="landscape" r:id="rId10"/>
      <headerFooter>
        <oddFooter>&amp;RLast update : &amp;D   &amp;T</oddFooter>
      </headerFooter>
    </customSheetView>
    <customSheetView guid="{A1DFBD3A-7D67-4D0B-A768-38A02D65809C}" scale="70" fitToPage="1">
      <pageMargins left="0" right="0" top="0" bottom="0" header="0" footer="0"/>
      <pageSetup paperSize="9" scale="54" orientation="landscape" r:id="rId11"/>
      <headerFooter>
        <oddFooter>&amp;RLast update : &amp;D   &amp;T</oddFooter>
      </headerFooter>
    </customSheetView>
    <customSheetView guid="{8F6257B3-44F8-495E-975F-715EC7CBE577}" scale="70" fitToPage="1">
      <selection activeCell="F12" sqref="F12"/>
      <pageMargins left="0" right="0" top="0" bottom="0" header="0" footer="0"/>
      <pageSetup paperSize="9" scale="54" orientation="landscape" r:id="rId12"/>
      <headerFooter>
        <oddFooter>&amp;RLast update : &amp;D   &amp;T</oddFooter>
      </headerFooter>
    </customSheetView>
    <customSheetView guid="{4E666960-F75E-4DEC-AA08-CB80C5246F2D}" scale="70" fitToPage="1">
      <selection activeCell="O17" sqref="O16:O17"/>
      <pageMargins left="0" right="0" top="0" bottom="0" header="0" footer="0"/>
      <pageSetup paperSize="9" scale="54" orientation="landscape" r:id="rId13"/>
      <headerFooter>
        <oddFooter>&amp;RLast update : &amp;D   &amp;T</oddFooter>
      </headerFooter>
    </customSheetView>
    <customSheetView guid="{DF664468-2591-4537-A401-E39E9401FA18}" scale="70" fitToPage="1">
      <selection activeCell="A8" sqref="A8:XFD8"/>
      <pageMargins left="0" right="0" top="0" bottom="0" header="0" footer="0"/>
      <pageSetup paperSize="9" scale="54" orientation="landscape" r:id="rId14"/>
      <headerFooter>
        <oddFooter>&amp;RLast update : &amp;D   &amp;T</oddFooter>
      </headerFooter>
    </customSheetView>
    <customSheetView guid="{16EA4947-C328-4911-A966-8572790A84A9}" fitToPage="1">
      <selection activeCell="B13" sqref="B13:E13"/>
      <pageMargins left="0" right="0" top="0" bottom="0" header="0" footer="0"/>
      <pageSetup paperSize="9" scale="76" orientation="landscape" r:id="rId15"/>
      <headerFooter>
        <oddFooter>&amp;RLast update : &amp;D   &amp;T&amp;L&amp;1#&amp;"Calibri"&amp;10 Sensitivity: Internal</oddFooter>
      </headerFooter>
    </customSheetView>
    <customSheetView guid="{5024D59A-F791-4B48-8A8A-90A9A8BA3CB8}" fitToPage="1" topLeftCell="A13">
      <selection activeCell="D28" sqref="D28"/>
      <pageMargins left="0" right="0" top="0" bottom="0" header="0" footer="0"/>
      <pageSetup paperSize="9" scale="76" orientation="landscape" r:id="rId16"/>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76" orientation="landscape" r:id="rId17"/>
      <headerFooter>
        <oddFooter>&amp;RLast update : &amp;D   &amp;T&amp;L&amp;1#&amp;"Calibri"&amp;10 Sensitivity: Internal</oddFooter>
      </headerFooter>
    </customSheetView>
    <customSheetView guid="{C9B667F6-80E0-402E-8E37-77C446D41929}" scale="90" fitToPage="1" hiddenRows="1">
      <selection activeCell="E22" sqref="E22"/>
      <pageMargins left="0" right="0" top="0" bottom="0" header="0" footer="0"/>
      <pageSetup paperSize="9" scale="70" orientation="landscape" r:id="rId18"/>
      <headerFooter>
        <oddFooter>&amp;RLast update : &amp;D   &amp;T&amp;L&amp;1#&amp;"Calibri"&amp;10&amp;K000000Sensitivity: Internal</oddFooter>
      </headerFooter>
    </customSheetView>
    <customSheetView guid="{F64DF93A-0CD5-4665-A448-613906F88C7C}" scale="90" fitToPage="1" hiddenRows="1">
      <pageMargins left="0" right="0" top="0" bottom="0" header="0" footer="0"/>
      <pageSetup paperSize="9" scale="70" orientation="landscape" r:id="rId19"/>
      <headerFooter>
        <oddFooter>&amp;RLast update : &amp;D   &amp;T&amp;L&amp;1#&amp;"Calibri"&amp;10&amp;K000000Sensitivity: Internal</oddFooter>
      </headerFooter>
    </customSheetView>
    <customSheetView guid="{D8AE3607-C68D-4DD7-8BE1-F63EA4A613B4}" scale="90" fitToPage="1" hiddenRows="1">
      <selection activeCell="K23" sqref="K23"/>
      <pageMargins left="0" right="0" top="0" bottom="0" header="0" footer="0"/>
      <pageSetup paperSize="9" scale="70" orientation="landscape" r:id="rId20"/>
      <headerFooter>
        <oddFooter>&amp;RLast update : &amp;D   &amp;T&amp;L&amp;1#&amp;"Calibri"&amp;10&amp;K000000Sensitivity: Internal</oddFooter>
      </headerFooter>
    </customSheetView>
  </customSheetViews>
  <mergeCells count="1">
    <mergeCell ref="C2:N2"/>
  </mergeCells>
  <phoneticPr fontId="29" type="noConversion"/>
  <pageMargins left="0.27559055118110237" right="0.19685039370078741" top="0.74803149606299213" bottom="0.74803149606299213" header="0.31496062992125984" footer="0.31496062992125984"/>
  <pageSetup paperSize="9" scale="67" orientation="landscape" r:id="rId21"/>
  <headerFooter>
    <oddFooter>&amp;L_x000D_&amp;1#&amp;"Calibri"&amp;10&amp;K000000 Sensitivity: Internal&amp;RLast update : &amp;D   &amp;T&amp;</oddFooter>
  </headerFooter>
  <drawing r:id="rId2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C000"/>
    <pageSetUpPr fitToPage="1"/>
  </sheetPr>
  <dimension ref="A1:O32"/>
  <sheetViews>
    <sheetView zoomScale="85" zoomScaleNormal="85" workbookViewId="0"/>
  </sheetViews>
  <sheetFormatPr defaultRowHeight="12.75"/>
  <cols>
    <col min="1" max="2" width="13" style="229" customWidth="1"/>
    <col min="3" max="3" width="33.140625" customWidth="1"/>
    <col min="4" max="4" width="13.42578125" customWidth="1"/>
    <col min="5" max="5" width="17.85546875" customWidth="1"/>
    <col min="6" max="12" width="15.5703125" customWidth="1"/>
    <col min="13" max="13" width="4.42578125" customWidth="1"/>
    <col min="14" max="14" width="13.5703125" customWidth="1"/>
    <col min="15" max="15" width="13.140625" customWidth="1"/>
  </cols>
  <sheetData>
    <row r="1" spans="2:15" ht="33">
      <c r="B1" s="341"/>
      <c r="C1" s="272" t="s">
        <v>97</v>
      </c>
      <c r="D1" s="499"/>
      <c r="E1" s="273"/>
      <c r="F1" s="500"/>
      <c r="G1" s="500"/>
      <c r="H1" s="500"/>
      <c r="I1" s="500"/>
      <c r="J1" s="39"/>
      <c r="K1" s="114"/>
      <c r="L1" s="114"/>
      <c r="M1" s="114"/>
      <c r="N1" s="114"/>
    </row>
    <row r="2" spans="2:15" ht="15.75">
      <c r="B2" s="342"/>
      <c r="C2" s="274"/>
      <c r="D2" s="501"/>
      <c r="E2" s="274"/>
      <c r="F2" s="274"/>
      <c r="G2" s="274"/>
      <c r="H2" s="37"/>
      <c r="I2" s="60"/>
      <c r="J2" s="60"/>
      <c r="K2" s="114"/>
      <c r="M2" s="114"/>
      <c r="N2" s="114"/>
    </row>
    <row r="3" spans="2:15" ht="15.75">
      <c r="B3" s="343"/>
      <c r="C3" s="274"/>
      <c r="D3" s="502"/>
      <c r="E3" s="275"/>
      <c r="F3" s="275"/>
      <c r="G3" s="275"/>
      <c r="H3" s="37"/>
      <c r="I3" s="60"/>
      <c r="J3" s="60"/>
      <c r="K3" s="114"/>
      <c r="L3" s="114"/>
      <c r="M3" s="114"/>
      <c r="N3" s="114"/>
    </row>
    <row r="4" spans="2:15" ht="18" customHeight="1">
      <c r="B4" s="344"/>
      <c r="C4" s="274"/>
      <c r="D4" s="469"/>
      <c r="E4" s="463"/>
      <c r="F4" s="463"/>
      <c r="G4" s="463"/>
      <c r="H4" s="463"/>
      <c r="I4" s="463"/>
      <c r="J4" s="463"/>
      <c r="K4" s="463"/>
      <c r="M4" s="114"/>
      <c r="N4" s="455"/>
    </row>
    <row r="5" spans="2:15" ht="15.75">
      <c r="B5" s="512"/>
      <c r="C5" s="274"/>
      <c r="D5" s="515"/>
      <c r="E5" s="525" t="s">
        <v>8380</v>
      </c>
      <c r="F5" s="515"/>
      <c r="G5" s="515"/>
      <c r="H5" s="515"/>
      <c r="I5" s="515"/>
      <c r="J5" s="515"/>
      <c r="K5" s="515"/>
      <c r="L5" s="515"/>
      <c r="M5" s="60"/>
      <c r="N5" s="60"/>
    </row>
    <row r="6" spans="2:15" ht="15.75">
      <c r="B6" s="512"/>
      <c r="C6" s="274"/>
      <c r="D6" s="515"/>
      <c r="E6" s="515"/>
      <c r="F6" s="515"/>
      <c r="G6" s="515"/>
      <c r="H6" s="515"/>
      <c r="I6" s="515"/>
      <c r="J6" s="515"/>
      <c r="K6" s="515"/>
      <c r="L6" s="515"/>
      <c r="M6" s="60"/>
      <c r="N6" s="60"/>
    </row>
    <row r="7" spans="2:15" s="524" customFormat="1" ht="18.75" customHeight="1">
      <c r="B7" s="717"/>
      <c r="C7" s="694" t="s">
        <v>4962</v>
      </c>
      <c r="D7" s="1053"/>
      <c r="E7" s="1321"/>
      <c r="F7" s="1321"/>
      <c r="G7" s="1321"/>
      <c r="H7" s="1321"/>
      <c r="I7" s="1321"/>
      <c r="J7" s="1321"/>
      <c r="K7" s="1321"/>
      <c r="L7" s="649"/>
      <c r="M7" s="696"/>
      <c r="N7" s="1029"/>
      <c r="O7" s="1029"/>
    </row>
    <row r="8" spans="2:15" s="524" customFormat="1" ht="27.75" customHeight="1">
      <c r="B8" s="717"/>
      <c r="C8" s="560" t="s">
        <v>8381</v>
      </c>
      <c r="D8" s="773"/>
      <c r="E8" s="562" t="s">
        <v>100</v>
      </c>
      <c r="F8" s="1174" t="s">
        <v>422</v>
      </c>
      <c r="G8" s="564" t="s">
        <v>381</v>
      </c>
      <c r="H8" s="564" t="s">
        <v>314</v>
      </c>
      <c r="I8" s="564" t="s">
        <v>985</v>
      </c>
      <c r="J8" s="564" t="s">
        <v>4841</v>
      </c>
      <c r="K8" s="784" t="s">
        <v>4772</v>
      </c>
      <c r="L8" s="562" t="s">
        <v>8382</v>
      </c>
      <c r="M8" s="696"/>
      <c r="N8" s="1029" t="s">
        <v>1421</v>
      </c>
      <c r="O8" s="1029" t="s">
        <v>4956</v>
      </c>
    </row>
    <row r="9" spans="2:15" s="524" customFormat="1" ht="18.75" customHeight="1" thickBot="1">
      <c r="B9" s="717"/>
      <c r="C9" s="561" t="s">
        <v>4189</v>
      </c>
      <c r="D9" s="779" t="s">
        <v>2589</v>
      </c>
      <c r="E9" s="1167" t="s">
        <v>210</v>
      </c>
      <c r="F9" s="1280" t="s">
        <v>4571</v>
      </c>
      <c r="G9" s="565" t="s">
        <v>3749</v>
      </c>
      <c r="H9" s="565" t="s">
        <v>3162</v>
      </c>
      <c r="I9" s="565" t="s">
        <v>8383</v>
      </c>
      <c r="J9" s="565" t="s">
        <v>8384</v>
      </c>
      <c r="K9" s="738" t="s">
        <v>3458</v>
      </c>
      <c r="L9" s="739" t="s">
        <v>3213</v>
      </c>
      <c r="M9" s="696"/>
      <c r="N9" s="1029"/>
      <c r="O9" s="1029"/>
    </row>
    <row r="10" spans="2:15" s="524" customFormat="1" ht="18.75" customHeight="1" thickTop="1">
      <c r="B10" s="717" t="s">
        <v>6711</v>
      </c>
      <c r="C10" s="1818" t="s">
        <v>8385</v>
      </c>
      <c r="D10" s="1819" t="s">
        <v>8386</v>
      </c>
      <c r="E10" s="1820">
        <v>45534</v>
      </c>
      <c r="F10" s="1837">
        <f t="shared" ref="F10" si="0">E10+16</f>
        <v>45550</v>
      </c>
      <c r="G10" s="1836">
        <f t="shared" ref="G10" si="1">E10+19</f>
        <v>45553</v>
      </c>
      <c r="H10" s="1820">
        <f t="shared" ref="H10" si="2">E10+25</f>
        <v>45559</v>
      </c>
      <c r="I10" s="1820">
        <f t="shared" ref="I10" si="3">E10+29</f>
        <v>45563</v>
      </c>
      <c r="J10" s="1820">
        <f t="shared" ref="J10" si="4">E10+30</f>
        <v>45564</v>
      </c>
      <c r="K10" s="1820">
        <f t="shared" ref="K10" si="5">E10+32</f>
        <v>45566</v>
      </c>
      <c r="L10" s="1820">
        <f t="shared" ref="L10" si="6">E10+34</f>
        <v>45568</v>
      </c>
      <c r="M10" s="1821"/>
      <c r="N10" s="1822">
        <v>45528</v>
      </c>
      <c r="O10" s="1822">
        <f t="shared" ref="O10" si="7">N10+2</f>
        <v>45530</v>
      </c>
    </row>
    <row r="11" spans="2:15" s="524" customFormat="1" ht="18.75" customHeight="1">
      <c r="B11" s="717"/>
      <c r="C11" s="667"/>
      <c r="D11" s="1053"/>
      <c r="E11" s="649"/>
      <c r="F11" s="649"/>
      <c r="G11" s="649"/>
      <c r="H11" s="649"/>
      <c r="I11" s="649"/>
      <c r="J11" s="649"/>
      <c r="K11" s="649"/>
      <c r="L11" s="649"/>
      <c r="M11" s="696"/>
      <c r="N11" s="1029"/>
      <c r="O11" s="1029"/>
    </row>
    <row r="12" spans="2:15" s="524" customFormat="1" ht="18.75" customHeight="1">
      <c r="B12" s="717"/>
      <c r="C12" s="667"/>
      <c r="D12" s="1053"/>
      <c r="E12" s="649"/>
      <c r="F12" s="649"/>
      <c r="G12" s="649"/>
      <c r="H12" s="649"/>
      <c r="I12" s="649"/>
      <c r="J12" s="649"/>
      <c r="K12" s="649"/>
      <c r="L12" s="649"/>
      <c r="M12" s="696"/>
      <c r="N12" s="1029"/>
      <c r="O12" s="1029"/>
    </row>
    <row r="13" spans="2:15" s="524" customFormat="1" ht="18.75" customHeight="1">
      <c r="B13" s="717"/>
      <c r="C13" s="808" t="s">
        <v>112</v>
      </c>
      <c r="D13" s="1053"/>
      <c r="E13" s="649"/>
      <c r="F13" s="649"/>
      <c r="G13" s="649"/>
      <c r="H13" s="649"/>
      <c r="I13" s="649"/>
      <c r="J13" s="649"/>
      <c r="K13" s="649"/>
      <c r="L13" s="649"/>
      <c r="M13" s="696"/>
      <c r="N13" s="1029"/>
      <c r="O13" s="1029"/>
    </row>
    <row r="14" spans="2:15" s="524" customFormat="1" ht="18.75" customHeight="1">
      <c r="B14" s="717"/>
      <c r="C14" s="667"/>
      <c r="D14" s="1053"/>
      <c r="E14" s="649"/>
      <c r="F14" s="649"/>
      <c r="G14" s="649"/>
      <c r="H14" s="649"/>
      <c r="I14" s="649"/>
      <c r="J14" s="649"/>
      <c r="K14" s="649"/>
      <c r="L14" s="649"/>
      <c r="M14" s="696"/>
      <c r="N14" s="1029"/>
      <c r="O14" s="1029"/>
    </row>
    <row r="15" spans="2:15" ht="15">
      <c r="B15" s="629"/>
      <c r="C15" s="445"/>
      <c r="D15" s="29"/>
      <c r="E15" s="29"/>
      <c r="F15" s="519"/>
      <c r="G15" s="445"/>
      <c r="H15" s="445"/>
      <c r="I15" s="660"/>
      <c r="J15" s="29"/>
      <c r="K15" s="445"/>
      <c r="L15" s="445"/>
      <c r="M15" s="445"/>
      <c r="N15" s="29"/>
    </row>
    <row r="16" spans="2:15" s="29" customFormat="1" ht="17.25" customHeight="1">
      <c r="B16" s="219"/>
      <c r="C16" s="51" t="s">
        <v>0</v>
      </c>
      <c r="D16" s="30"/>
      <c r="E16" s="30"/>
      <c r="F16" s="52"/>
      <c r="G16" s="53" t="s">
        <v>38</v>
      </c>
      <c r="H16" s="53"/>
      <c r="I16" s="30"/>
      <c r="J16" s="30"/>
      <c r="K16" s="53" t="s">
        <v>65</v>
      </c>
      <c r="L16" s="53"/>
      <c r="M16" s="53"/>
      <c r="N16" s="5"/>
    </row>
    <row r="17" spans="2:14" s="29" customFormat="1" ht="17.25" customHeight="1">
      <c r="B17" s="219"/>
      <c r="C17" s="31" t="s">
        <v>1</v>
      </c>
      <c r="D17" s="27"/>
      <c r="E17" s="32" t="s">
        <v>1974</v>
      </c>
      <c r="F17" s="23"/>
      <c r="G17" s="27" t="s">
        <v>1975</v>
      </c>
      <c r="H17" s="27"/>
      <c r="I17" s="32" t="s">
        <v>41</v>
      </c>
      <c r="J17" s="27"/>
      <c r="K17" s="27" t="s">
        <v>67</v>
      </c>
      <c r="L17" s="27"/>
      <c r="M17" s="33" t="s">
        <v>68</v>
      </c>
      <c r="N17" s="5"/>
    </row>
    <row r="18" spans="2:14" s="29" customFormat="1" ht="16.899999999999999" customHeight="1">
      <c r="B18" s="219"/>
      <c r="C18" s="31"/>
      <c r="D18" s="27"/>
      <c r="E18" s="32"/>
      <c r="F18" s="23"/>
      <c r="G18" s="27"/>
      <c r="H18" s="27"/>
      <c r="I18" s="32"/>
      <c r="J18" s="27"/>
      <c r="K18" s="27"/>
      <c r="L18" s="27"/>
      <c r="M18" s="33"/>
      <c r="N18" s="5"/>
    </row>
    <row r="19" spans="2:14" s="29" customFormat="1" ht="16.899999999999999" customHeight="1">
      <c r="B19" s="219"/>
      <c r="C19" s="77" t="str">
        <f>HOME!A$636</f>
        <v>BRITANNIA</v>
      </c>
      <c r="D19" s="77" t="str">
        <f>HOME!B$636</f>
        <v>VIZHINJAM INTERNATIONAL SEA PORT (INTRV)</v>
      </c>
      <c r="E19" s="64" t="str">
        <f>HOME!C$636</f>
        <v>INTRV</v>
      </c>
      <c r="F19" s="60"/>
      <c r="G19" s="77" t="e">
        <f>HOME!#REF!</f>
        <v>#REF!</v>
      </c>
      <c r="H19" s="77" t="e">
        <f>HOME!#REF!</f>
        <v>#REF!</v>
      </c>
      <c r="I19" s="64" t="e">
        <f>HOME!#REF!</f>
        <v>#REF!</v>
      </c>
      <c r="J19" s="60"/>
      <c r="K19" s="77">
        <f>HOME!A$705</f>
        <v>0</v>
      </c>
      <c r="L19" s="77">
        <f>HOME!B$705</f>
        <v>0</v>
      </c>
      <c r="M19" s="64">
        <f>HOME!C$705</f>
        <v>0</v>
      </c>
      <c r="N19" s="5"/>
    </row>
    <row r="20" spans="2:14" s="106" customFormat="1" ht="16.899999999999999" customHeight="1">
      <c r="C20" s="77" t="str">
        <f>HOME!A$637</f>
        <v>CARIOCA</v>
      </c>
      <c r="D20" s="77" t="str">
        <f>HOME!B$637</f>
        <v>VIZHINJAM INTERNATIONAL SEA PORT (INTRV)</v>
      </c>
      <c r="E20" s="64" t="str">
        <f>HOME!C$637</f>
        <v>INTRV</v>
      </c>
      <c r="F20" s="60"/>
      <c r="G20" s="77" t="e">
        <f>HOME!#REF!</f>
        <v>#REF!</v>
      </c>
      <c r="H20" s="77" t="e">
        <f>HOME!#REF!</f>
        <v>#REF!</v>
      </c>
      <c r="I20" s="64" t="e">
        <f>HOME!#REF!</f>
        <v>#REF!</v>
      </c>
      <c r="J20" s="60"/>
      <c r="K20" s="77">
        <f>HOME!A$706</f>
        <v>0</v>
      </c>
      <c r="L20" s="77">
        <f>HOME!B$706</f>
        <v>0</v>
      </c>
      <c r="M20" s="64">
        <f>HOME!C$706</f>
        <v>0</v>
      </c>
    </row>
    <row r="21" spans="2:14" s="106" customFormat="1" ht="16.899999999999999" customHeight="1">
      <c r="C21" s="77" t="str">
        <f>HOME!A$640</f>
        <v>IROKO</v>
      </c>
      <c r="D21" s="77" t="str">
        <f>HOME!B$640</f>
        <v>WALVIS BAY</v>
      </c>
      <c r="E21" s="64" t="str">
        <f>HOME!C$640</f>
        <v>NAWVB</v>
      </c>
      <c r="F21" s="60"/>
      <c r="G21" s="77" t="str">
        <f>HOME!A$653</f>
        <v>IPANEMA</v>
      </c>
      <c r="H21" s="77" t="str">
        <f>HOME!B$653</f>
        <v>ZARATE</v>
      </c>
      <c r="I21" s="64" t="str">
        <f>HOME!C$653</f>
        <v>ARZAE</v>
      </c>
      <c r="J21" s="60"/>
      <c r="K21" s="77">
        <f>HOME!A$707</f>
        <v>0</v>
      </c>
      <c r="L21" s="77">
        <f>HOME!B$707</f>
        <v>0</v>
      </c>
      <c r="M21" s="64">
        <f>HOME!C$707</f>
        <v>0</v>
      </c>
    </row>
    <row r="22" spans="2:14" s="106" customFormat="1" ht="16.899999999999999" customHeight="1">
      <c r="C22" s="77" t="str">
        <f>HOME!A$647</f>
        <v xml:space="preserve">ORIGAMI </v>
      </c>
      <c r="D22" s="77" t="str">
        <f>HOME!B$647</f>
        <v>ZANZIBAR</v>
      </c>
      <c r="E22" s="64" t="str">
        <f>HOME!C$647</f>
        <v>TZZNZ</v>
      </c>
      <c r="F22" s="60"/>
      <c r="G22" s="77">
        <f>HOME!A$693</f>
        <v>0</v>
      </c>
      <c r="H22" s="77">
        <f>HOME!B$693</f>
        <v>0</v>
      </c>
      <c r="I22" s="64">
        <f>HOME!C$693</f>
        <v>0</v>
      </c>
      <c r="J22" s="60"/>
      <c r="K22" s="77">
        <f>HOME!A$708</f>
        <v>0</v>
      </c>
      <c r="L22" s="77">
        <f>HOME!B$708</f>
        <v>0</v>
      </c>
      <c r="M22" s="64">
        <f>HOME!C$708</f>
        <v>0</v>
      </c>
    </row>
    <row r="23" spans="2:14" s="106" customFormat="1" ht="16.899999999999999" customHeight="1">
      <c r="C23" s="77" t="str">
        <f>HOME!A$651</f>
        <v>CARIOCA</v>
      </c>
      <c r="D23" s="77" t="str">
        <f>HOME!B$651</f>
        <v>ZARATE</v>
      </c>
      <c r="E23" s="64" t="str">
        <f>HOME!C$651</f>
        <v>ARZAE</v>
      </c>
      <c r="F23" s="60"/>
      <c r="G23" s="77" t="e">
        <f>HOME!#REF!</f>
        <v>#REF!</v>
      </c>
      <c r="H23" s="77">
        <f>HOME!B$694</f>
        <v>0</v>
      </c>
      <c r="I23" s="64">
        <f>HOME!C$694</f>
        <v>0</v>
      </c>
      <c r="J23" s="60"/>
      <c r="K23" s="77">
        <f>HOME!A$709</f>
        <v>0</v>
      </c>
      <c r="L23" s="77">
        <f>HOME!B$709</f>
        <v>0</v>
      </c>
      <c r="M23" s="64">
        <f>HOME!C$709</f>
        <v>0</v>
      </c>
    </row>
    <row r="24" spans="2:14" s="106" customFormat="1" ht="16.899999999999999" customHeight="1">
      <c r="C24" s="77" t="str">
        <f>HOME!A$652</f>
        <v>CARIOCA</v>
      </c>
      <c r="D24" s="77" t="str">
        <f>HOME!B$652</f>
        <v>ZARATE</v>
      </c>
      <c r="E24" s="64" t="str">
        <f>HOME!C$652</f>
        <v>ARZAE</v>
      </c>
      <c r="F24" s="60"/>
      <c r="G24" s="77">
        <f>HOME!A$695</f>
        <v>0</v>
      </c>
      <c r="H24" s="77">
        <f>HOME!B$695</f>
        <v>0</v>
      </c>
      <c r="I24" s="64">
        <f>HOME!C$695</f>
        <v>0</v>
      </c>
      <c r="J24" s="60"/>
      <c r="K24" s="77">
        <f>HOME!A$710</f>
        <v>0</v>
      </c>
      <c r="L24" s="77">
        <f>HOME!B$710</f>
        <v>0</v>
      </c>
      <c r="M24" s="64">
        <f>HOME!C$710</f>
        <v>0</v>
      </c>
    </row>
    <row r="25" spans="2:14" s="106" customFormat="1" ht="16.899999999999999" customHeight="1">
      <c r="C25" s="77" t="e">
        <f>HOME!#REF!</f>
        <v>#REF!</v>
      </c>
      <c r="D25" s="77" t="e">
        <f>HOME!#REF!</f>
        <v>#REF!</v>
      </c>
      <c r="E25" s="64" t="e">
        <f>HOME!#REF!</f>
        <v>#REF!</v>
      </c>
      <c r="F25" s="60"/>
      <c r="G25" s="77"/>
      <c r="H25" s="77"/>
      <c r="I25" s="64"/>
      <c r="J25" s="60"/>
      <c r="K25" s="77">
        <f>HOME!A$711</f>
        <v>0</v>
      </c>
      <c r="L25" s="77">
        <f>HOME!B$711</f>
        <v>0</v>
      </c>
      <c r="M25" s="64">
        <f>HOME!C$711</f>
        <v>0</v>
      </c>
    </row>
    <row r="26" spans="2:14" s="106" customFormat="1" ht="16.899999999999999" customHeight="1">
      <c r="C26" s="77" t="str">
        <f>HOME!A$694</f>
        <v>ENDD</v>
      </c>
      <c r="D26" s="77" t="e">
        <f>HOME!#REF!</f>
        <v>#REF!</v>
      </c>
      <c r="E26" s="64" t="e">
        <f>HOME!#REF!</f>
        <v>#REF!</v>
      </c>
      <c r="F26" s="60"/>
      <c r="G26" s="77"/>
      <c r="H26" s="77"/>
      <c r="I26" s="64"/>
      <c r="J26" s="60"/>
      <c r="K26" s="77">
        <f>HOME!A$712</f>
        <v>0</v>
      </c>
      <c r="L26" s="77">
        <f>HOME!B$712</f>
        <v>0</v>
      </c>
      <c r="M26" s="64">
        <f>HOME!C$712</f>
        <v>0</v>
      </c>
    </row>
    <row r="27" spans="2:14" s="106" customFormat="1" ht="16.899999999999999" customHeight="1">
      <c r="C27" s="77" t="e">
        <f>HOME!#REF!</f>
        <v>#REF!</v>
      </c>
      <c r="D27" s="77" t="e">
        <f>HOME!#REF!</f>
        <v>#REF!</v>
      </c>
      <c r="E27" s="64" t="e">
        <f>HOME!#REF!</f>
        <v>#REF!</v>
      </c>
      <c r="F27" s="29"/>
      <c r="G27" s="29"/>
      <c r="H27" s="58"/>
      <c r="I27" s="56"/>
      <c r="J27" s="29"/>
      <c r="K27" s="57"/>
      <c r="L27" s="29"/>
      <c r="M27" s="29"/>
    </row>
    <row r="28" spans="2:14" s="106" customFormat="1" ht="14.25">
      <c r="C28" s="77" t="e">
        <f>HOME!#REF!</f>
        <v>#REF!</v>
      </c>
      <c r="D28" s="77" t="e">
        <f>HOME!#REF!</f>
        <v>#REF!</v>
      </c>
      <c r="E28" s="64" t="e">
        <f>HOME!#REF!</f>
        <v>#REF!</v>
      </c>
      <c r="F28" s="29"/>
      <c r="G28" s="29"/>
      <c r="H28" s="58"/>
      <c r="I28" s="56"/>
      <c r="J28" s="29"/>
      <c r="K28" s="29"/>
      <c r="L28" s="29"/>
      <c r="M28" s="29"/>
    </row>
    <row r="29" spans="2:14" s="106" customFormat="1" ht="14.25">
      <c r="C29" s="77" t="e">
        <f>HOME!#REF!</f>
        <v>#REF!</v>
      </c>
      <c r="D29" s="77" t="e">
        <f>HOME!#REF!</f>
        <v>#REF!</v>
      </c>
      <c r="E29" s="64" t="e">
        <f>HOME!#REF!</f>
        <v>#REF!</v>
      </c>
      <c r="F29" s="29"/>
      <c r="G29" s="29"/>
      <c r="H29" s="58"/>
      <c r="I29" s="58"/>
      <c r="J29" s="56"/>
      <c r="K29" s="29"/>
      <c r="L29" s="29"/>
      <c r="M29" s="29"/>
    </row>
    <row r="30" spans="2:14" ht="14.25">
      <c r="C30" s="77" t="e">
        <f>HOME!#REF!</f>
        <v>#REF!</v>
      </c>
      <c r="D30" s="77" t="e">
        <f>HOME!#REF!</f>
        <v>#REF!</v>
      </c>
      <c r="E30" s="64" t="e">
        <f>HOME!#REF!</f>
        <v>#REF!</v>
      </c>
      <c r="F30" s="520"/>
      <c r="G30" s="520"/>
      <c r="H30" s="520"/>
      <c r="I30" s="520"/>
      <c r="J30" s="520"/>
      <c r="K30" s="520"/>
      <c r="L30" s="520"/>
      <c r="M30" s="520"/>
    </row>
    <row r="31" spans="2:14">
      <c r="C31" s="77" t="e">
        <f>HOME!#REF!</f>
        <v>#REF!</v>
      </c>
      <c r="D31" s="77" t="e">
        <f>HOME!#REF!</f>
        <v>#REF!</v>
      </c>
      <c r="E31" s="64" t="e">
        <f>HOME!#REF!</f>
        <v>#REF!</v>
      </c>
    </row>
    <row r="32" spans="2:14">
      <c r="C32" s="77" t="e">
        <f>HOME!#REF!</f>
        <v>#REF!</v>
      </c>
      <c r="D32" s="77" t="e">
        <f>HOME!#REF!</f>
        <v>#REF!</v>
      </c>
      <c r="E32" s="64" t="e">
        <f>HOME!#REF!</f>
        <v>#REF!</v>
      </c>
    </row>
  </sheetData>
  <customSheetViews>
    <customSheetView guid="{25211047-2AA7-431D-8637-AA6183637E8E}" scale="80" fitToPage="1" hiddenRows="1">
      <selection activeCell="B4" sqref="B4:E27"/>
      <pageMargins left="0" right="0" top="0" bottom="0" header="0" footer="0"/>
      <pageSetup paperSize="9" scale="76" orientation="landscape" r:id="rId1"/>
      <headerFooter>
        <oddFooter>&amp;L&amp;1#&amp;"Calibri"&amp;10&amp;K000000Sensitivity: Internal</oddFooter>
      </headerFooter>
    </customSheetView>
    <customSheetView guid="{B0B43395-6E32-4DB3-A2D8-DD2362C77F4F}" scale="80" fitToPage="1" hiddenRows="1">
      <selection activeCell="B4" sqref="B4:E27"/>
      <pageMargins left="0" right="0" top="0" bottom="0" header="0" footer="0"/>
      <pageSetup paperSize="9" scale="76" orientation="landscape" r:id="rId2"/>
      <headerFooter>
        <oddFooter>&amp;L&amp;1#&amp;"Calibri"&amp;10&amp;K000000Sensitivity: Internal</oddFooter>
      </headerFooter>
    </customSheetView>
    <customSheetView guid="{82E65AA3-5988-4ED4-A56D-19D1BA591355}" scale="80" fitToPage="1" hiddenRows="1">
      <selection activeCell="B22" sqref="B22"/>
      <pageMargins left="0" right="0" top="0" bottom="0" header="0" footer="0"/>
      <pageSetup paperSize="9" scale="77" orientation="landscape" r:id="rId3"/>
      <headerFooter>
        <oddFooter>&amp;L&amp;1#&amp;"Calibri"&amp;10 Sensitivity: Internal</oddFooter>
      </headerFooter>
    </customSheetView>
    <customSheetView guid="{999D0099-E3FC-46FC-839A-D58F693EE82E}" fitToPage="1" hiddenRows="1">
      <pageMargins left="0" right="0" top="0" bottom="0" header="0" footer="0"/>
      <pageSetup paperSize="9" scale="77" orientation="landscape" r:id="rId4"/>
      <headerFooter>
        <oddFooter>&amp;L&amp;1#&amp;"Calibri"&amp;10 Sensitivity: Internal</oddFooter>
      </headerFooter>
    </customSheetView>
    <customSheetView guid="{9C701732-F58F-4708-A15C-976D1C40D46C}">
      <selection activeCell="E7" sqref="E7"/>
      <pageMargins left="0" right="0" top="0" bottom="0" header="0" footer="0"/>
    </customSheetView>
    <customSheetView guid="{4207851A-A9C4-4C7F-A983-5888F88768C0}">
      <selection activeCell="K11" sqref="A3:K11"/>
      <pageMargins left="0" right="0" top="0" bottom="0" header="0" footer="0"/>
    </customSheetView>
    <customSheetView guid="{16EA4947-C328-4911-A966-8572790A84A9}" fitToPage="1">
      <selection activeCell="H21" sqref="H21"/>
      <pageMargins left="0" right="0" top="0" bottom="0" header="0" footer="0"/>
      <pageSetup paperSize="9" scale="77" orientation="landscape" r:id="rId5"/>
      <headerFooter>
        <oddFooter>&amp;L&amp;1#&amp;"Calibri"&amp;10 Sensitivity: Internal</oddFooter>
      </headerFooter>
    </customSheetView>
    <customSheetView guid="{5024D59A-F791-4B48-8A8A-90A9A8BA3CB8}" fitToPage="1" topLeftCell="A7">
      <selection activeCell="B17" sqref="B17"/>
      <pageMargins left="0" right="0" top="0" bottom="0" header="0" footer="0"/>
      <pageSetup paperSize="9" scale="77" orientation="landscape" r:id="rId6"/>
      <headerFooter>
        <oddFooter>&amp;L&amp;1#&amp;"Calibri"&amp;10 Sensitivity: Internal</oddFooter>
      </headerFooter>
    </customSheetView>
    <customSheetView guid="{834388B3-D1C0-4496-81CB-D8907F6C94B1}" fitToPage="1" hiddenRows="1">
      <selection activeCell="B4" sqref="B4:H25"/>
      <pageMargins left="0" right="0" top="0" bottom="0" header="0" footer="0"/>
      <pageSetup paperSize="9" scale="77" orientation="landscape" r:id="rId7"/>
      <headerFooter>
        <oddFooter>&amp;L&amp;1#&amp;"Calibri"&amp;10 Sensitivity: Internal</oddFooter>
      </headerFooter>
    </customSheetView>
    <customSheetView guid="{C9B667F6-80E0-402E-8E37-77C446D41929}" scale="80" fitToPage="1" hiddenRows="1">
      <selection activeCell="C26" sqref="C26"/>
      <pageMargins left="0" right="0" top="0" bottom="0" header="0" footer="0"/>
      <pageSetup paperSize="9" scale="77" orientation="landscape" r:id="rId8"/>
      <headerFooter>
        <oddFooter>&amp;L&amp;1#&amp;"Calibri"&amp;10&amp;K000000Sensitivity: Internal</oddFooter>
      </headerFooter>
    </customSheetView>
    <customSheetView guid="{F64DF93A-0CD5-4665-A448-613906F88C7C}" scale="80" fitToPage="1" hiddenRows="1">
      <pageMargins left="0" right="0" top="0" bottom="0" header="0" footer="0"/>
      <pageSetup paperSize="9" scale="76" orientation="landscape" r:id="rId9"/>
      <headerFooter>
        <oddFooter>&amp;L&amp;1#&amp;"Calibri"&amp;10&amp;K000000Sensitivity: Internal</oddFooter>
      </headerFooter>
    </customSheetView>
    <customSheetView guid="{D8AE3607-C68D-4DD7-8BE1-F63EA4A613B4}" scale="80" fitToPage="1" hiddenRows="1">
      <selection activeCell="B4" sqref="B4:E27"/>
      <pageMargins left="0" right="0" top="0" bottom="0" header="0" footer="0"/>
      <pageSetup paperSize="9" scale="76" orientation="landscape" r:id="rId10"/>
      <headerFooter>
        <oddFooter>&amp;L&amp;1#&amp;"Calibri"&amp;10&amp;K000000Sensitivity: Internal</oddFooter>
      </headerFooter>
    </customSheetView>
  </customSheetViews>
  <phoneticPr fontId="29" type="noConversion"/>
  <pageMargins left="0.7" right="0.7" top="0.75" bottom="0.75" header="0.3" footer="0.3"/>
  <pageSetup paperSize="9" scale="55" orientation="landscape" r:id="rId11"/>
  <headerFooter>
    <oddFooter>&amp;L_x000D_&amp;1#&amp;"Calibri"&amp;10&amp;K000000 Sensitivity: Internal</oddFooter>
  </headerFooter>
  <drawing r:id="rId1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BA73-1173-4208-B71C-28E2DC81E566}">
  <sheetPr codeName="Sheet61">
    <tabColor rgb="FFFFFF00"/>
  </sheetPr>
  <dimension ref="A1:N80"/>
  <sheetViews>
    <sheetView zoomScale="90" zoomScaleNormal="90" workbookViewId="0">
      <selection activeCell="C48" sqref="C48"/>
    </sheetView>
  </sheetViews>
  <sheetFormatPr defaultColWidth="9.42578125" defaultRowHeight="12.75"/>
  <cols>
    <col min="1" max="1" width="14.85546875" style="300" customWidth="1"/>
    <col min="2" max="2" width="5.7109375" style="99" customWidth="1"/>
    <col min="3" max="3" width="34.7109375" style="60" customWidth="1"/>
    <col min="4" max="4" width="11.42578125" style="60" customWidth="1"/>
    <col min="5" max="5" width="17.42578125" style="60" customWidth="1"/>
    <col min="6" max="6" width="14" style="60" customWidth="1"/>
    <col min="7" max="7" width="12.42578125" style="60" customWidth="1"/>
    <col min="8" max="8" width="15" style="60"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 customHeight="1">
      <c r="A4" s="301"/>
      <c r="B4" s="717"/>
      <c r="C4" s="230"/>
      <c r="D4" s="230"/>
      <c r="E4" s="2502" t="s">
        <v>8387</v>
      </c>
      <c r="F4" s="231"/>
      <c r="G4" s="230"/>
      <c r="H4" s="230"/>
      <c r="I4" s="230"/>
      <c r="J4" s="112"/>
      <c r="K4" s="112"/>
      <c r="L4" s="112"/>
      <c r="N4" s="571"/>
    </row>
    <row r="5" spans="1:14" customFormat="1" ht="15" customHeight="1">
      <c r="A5" s="301"/>
      <c r="B5" s="717"/>
      <c r="C5" s="230"/>
      <c r="D5" s="230"/>
      <c r="E5" s="2502"/>
      <c r="F5" s="231"/>
      <c r="G5" s="230"/>
      <c r="H5" s="230"/>
      <c r="I5" s="230"/>
      <c r="J5" s="112"/>
      <c r="K5" s="112"/>
      <c r="L5" s="112"/>
      <c r="N5" s="571"/>
    </row>
    <row r="6" spans="1:14" customFormat="1" ht="15.75">
      <c r="A6" s="301"/>
      <c r="B6" s="717"/>
      <c r="C6" s="230"/>
      <c r="D6" s="230"/>
      <c r="E6" s="2502"/>
      <c r="F6" s="231"/>
      <c r="G6" s="230"/>
      <c r="H6" s="230"/>
      <c r="I6" s="230"/>
      <c r="J6" s="112"/>
      <c r="K6" s="112"/>
      <c r="L6" s="837"/>
      <c r="M6" s="846"/>
      <c r="N6" s="846"/>
    </row>
    <row r="7" spans="1:14" customFormat="1">
      <c r="A7" s="301"/>
      <c r="B7" s="717"/>
      <c r="C7" s="2268"/>
      <c r="D7" s="1991"/>
      <c r="E7" s="613" t="s">
        <v>100</v>
      </c>
      <c r="F7" s="613" t="s">
        <v>194</v>
      </c>
      <c r="G7" s="613" t="s">
        <v>348</v>
      </c>
      <c r="H7" s="613" t="s">
        <v>969</v>
      </c>
      <c r="I7" s="112"/>
      <c r="J7" s="846"/>
      <c r="K7" s="846"/>
      <c r="M7" s="846"/>
      <c r="N7" s="846"/>
    </row>
    <row r="8" spans="1:14" customFormat="1" ht="15.75">
      <c r="A8" s="302"/>
      <c r="B8" s="2163"/>
      <c r="C8" s="2502" t="s">
        <v>8387</v>
      </c>
      <c r="D8" s="1991"/>
      <c r="E8" s="650"/>
      <c r="F8" s="2427" t="s">
        <v>3211</v>
      </c>
      <c r="G8" s="2427" t="s">
        <v>4571</v>
      </c>
      <c r="H8" s="2426" t="s">
        <v>4507</v>
      </c>
      <c r="I8" s="837"/>
      <c r="J8" s="1882"/>
      <c r="K8" s="1882"/>
      <c r="M8" s="1882"/>
      <c r="N8" s="1882"/>
    </row>
    <row r="9" spans="1:14" s="14" customFormat="1" ht="19.5" hidden="1">
      <c r="A9" s="553"/>
      <c r="B9" s="2164" t="s">
        <v>5059</v>
      </c>
      <c r="C9" s="1400" t="s">
        <v>4659</v>
      </c>
      <c r="D9" s="3020" t="s">
        <v>8388</v>
      </c>
      <c r="E9" s="820">
        <v>45966</v>
      </c>
      <c r="F9" s="820"/>
      <c r="G9" s="820"/>
      <c r="H9" s="820"/>
      <c r="J9" s="1882"/>
      <c r="K9" s="1882"/>
      <c r="M9" s="1882"/>
      <c r="N9" s="1882"/>
    </row>
    <row r="10" spans="1:14" s="14" customFormat="1" ht="19.5" hidden="1">
      <c r="A10" s="553"/>
      <c r="B10" s="2164" t="s">
        <v>5063</v>
      </c>
      <c r="C10" s="997" t="s">
        <v>4473</v>
      </c>
      <c r="D10" s="820" t="s">
        <v>8389</v>
      </c>
      <c r="E10" s="2752">
        <v>45973</v>
      </c>
      <c r="F10" s="820"/>
      <c r="G10" s="820"/>
      <c r="H10" s="820"/>
      <c r="J10" s="1882"/>
      <c r="K10" s="1882"/>
      <c r="M10" s="1882"/>
      <c r="N10" s="1882"/>
    </row>
    <row r="11" spans="1:14" s="14" customFormat="1" ht="19.5" hidden="1">
      <c r="A11" s="553"/>
      <c r="B11" s="2164" t="s">
        <v>5066</v>
      </c>
      <c r="C11" s="857" t="s">
        <v>8390</v>
      </c>
      <c r="D11" s="820" t="s">
        <v>8391</v>
      </c>
      <c r="E11" s="2752">
        <v>45981</v>
      </c>
      <c r="F11" s="820"/>
      <c r="G11" s="820"/>
      <c r="H11" s="820"/>
      <c r="J11" s="1882"/>
      <c r="K11" s="1882"/>
      <c r="M11" s="1882"/>
      <c r="N11" s="1882"/>
    </row>
    <row r="12" spans="1:14" s="14" customFormat="1" ht="19.5" hidden="1">
      <c r="A12" s="553" t="s">
        <v>8392</v>
      </c>
      <c r="B12" s="2164" t="s">
        <v>5071</v>
      </c>
      <c r="C12" s="997" t="s">
        <v>8393</v>
      </c>
      <c r="D12" s="820" t="s">
        <v>8394</v>
      </c>
      <c r="E12" s="2752">
        <v>45985</v>
      </c>
      <c r="F12" s="820"/>
      <c r="G12" s="820"/>
      <c r="H12" s="820"/>
      <c r="J12" s="1882"/>
      <c r="K12" s="1882"/>
      <c r="M12" s="1882"/>
      <c r="N12" s="1882"/>
    </row>
    <row r="13" spans="1:14" s="14" customFormat="1" ht="19.5" hidden="1">
      <c r="A13" s="553"/>
      <c r="B13" s="2164" t="s">
        <v>5076</v>
      </c>
      <c r="C13" s="857" t="s">
        <v>8395</v>
      </c>
      <c r="D13" s="820" t="s">
        <v>8396</v>
      </c>
      <c r="E13" s="2752">
        <v>45995</v>
      </c>
      <c r="F13" s="820"/>
      <c r="G13" s="820"/>
      <c r="H13" s="820"/>
      <c r="J13" s="1882"/>
      <c r="K13" s="1882"/>
      <c r="M13" s="1882"/>
      <c r="N13" s="1882"/>
    </row>
    <row r="14" spans="1:14" s="14" customFormat="1" ht="19.5" hidden="1">
      <c r="A14" s="553"/>
      <c r="B14" s="2164" t="s">
        <v>5080</v>
      </c>
      <c r="C14" s="857" t="s">
        <v>8397</v>
      </c>
      <c r="D14" s="820" t="s">
        <v>8398</v>
      </c>
      <c r="E14" s="2752">
        <v>46000</v>
      </c>
      <c r="F14" s="820"/>
      <c r="G14" s="820"/>
      <c r="H14" s="820"/>
      <c r="J14" s="1882"/>
      <c r="K14" s="1882"/>
      <c r="M14" s="1882"/>
      <c r="N14" s="1882"/>
    </row>
    <row r="15" spans="1:14" s="14" customFormat="1" ht="19.5" hidden="1">
      <c r="A15" s="553"/>
      <c r="B15" s="2164" t="s">
        <v>5083</v>
      </c>
      <c r="C15" s="997" t="s">
        <v>8399</v>
      </c>
      <c r="D15" s="820" t="s">
        <v>8400</v>
      </c>
      <c r="E15" s="2752">
        <v>46011</v>
      </c>
      <c r="F15" s="820"/>
      <c r="G15" s="820"/>
      <c r="H15" s="820"/>
      <c r="J15" s="1882"/>
      <c r="K15" s="1882"/>
      <c r="M15" s="1882"/>
      <c r="N15" s="1882"/>
    </row>
    <row r="16" spans="1:14" s="14" customFormat="1" ht="19.5" hidden="1">
      <c r="A16" s="553"/>
      <c r="B16" s="2164" t="s">
        <v>5087</v>
      </c>
      <c r="C16" s="857" t="s">
        <v>8401</v>
      </c>
      <c r="D16" s="820" t="s">
        <v>8402</v>
      </c>
      <c r="E16" s="2752">
        <v>46014</v>
      </c>
      <c r="F16" s="820"/>
      <c r="G16" s="820"/>
      <c r="H16" s="820"/>
      <c r="J16" s="1882"/>
      <c r="K16" s="1882"/>
      <c r="M16" s="1882"/>
      <c r="N16" s="1882"/>
    </row>
    <row r="17" spans="1:14" s="14" customFormat="1" ht="19.5" hidden="1">
      <c r="A17" s="553"/>
      <c r="B17" s="2164" t="s">
        <v>7536</v>
      </c>
      <c r="C17" s="997" t="s">
        <v>8403</v>
      </c>
      <c r="D17" s="2752" t="s">
        <v>8404</v>
      </c>
      <c r="E17" s="2752">
        <v>46025</v>
      </c>
      <c r="F17" s="820"/>
      <c r="G17" s="820"/>
      <c r="H17" s="820"/>
      <c r="J17" s="1882"/>
      <c r="K17" s="1882"/>
      <c r="M17" s="1882"/>
      <c r="N17" s="1882"/>
    </row>
    <row r="18" spans="1:14" s="14" customFormat="1" ht="19.5" hidden="1">
      <c r="A18" s="553"/>
      <c r="B18" s="2164" t="s">
        <v>7540</v>
      </c>
      <c r="C18" s="997" t="s">
        <v>8405</v>
      </c>
      <c r="D18" s="2752" t="s">
        <v>8406</v>
      </c>
      <c r="E18" s="2752">
        <v>46029</v>
      </c>
      <c r="F18" s="820"/>
      <c r="G18" s="820"/>
      <c r="H18" s="820"/>
      <c r="J18" s="1882"/>
      <c r="K18" s="1882"/>
      <c r="M18" s="1882"/>
      <c r="N18" s="1882"/>
    </row>
    <row r="19" spans="1:14" s="14" customFormat="1" ht="19.5" hidden="1">
      <c r="A19" s="553" t="s">
        <v>8407</v>
      </c>
      <c r="B19" s="2164" t="s">
        <v>7543</v>
      </c>
      <c r="C19" s="1121" t="s">
        <v>1573</v>
      </c>
      <c r="D19" s="3332" t="s">
        <v>8408</v>
      </c>
      <c r="E19" s="3596">
        <v>46033</v>
      </c>
      <c r="F19" s="825"/>
      <c r="G19" s="825"/>
      <c r="H19" s="825"/>
      <c r="J19" s="1882"/>
      <c r="K19" s="1882"/>
      <c r="M19" s="1882"/>
      <c r="N19" s="1882"/>
    </row>
    <row r="20" spans="1:14" s="14" customFormat="1" ht="19.5" hidden="1">
      <c r="A20" s="553" t="s">
        <v>8409</v>
      </c>
      <c r="B20" s="2164" t="s">
        <v>7430</v>
      </c>
      <c r="C20" s="997" t="s">
        <v>8410</v>
      </c>
      <c r="D20" s="2752" t="s">
        <v>8411</v>
      </c>
      <c r="E20" s="2752">
        <v>46042</v>
      </c>
      <c r="F20" s="820"/>
      <c r="G20" s="820"/>
      <c r="H20" s="820"/>
      <c r="J20" s="1882"/>
      <c r="K20" s="1882"/>
      <c r="M20" s="1882"/>
      <c r="N20" s="1882"/>
    </row>
    <row r="21" spans="1:14" s="14" customFormat="1" ht="19.5" hidden="1">
      <c r="A21" s="553"/>
      <c r="B21" s="2164" t="s">
        <v>7548</v>
      </c>
      <c r="C21" s="997" t="s">
        <v>8412</v>
      </c>
      <c r="D21" s="2752" t="s">
        <v>8413</v>
      </c>
      <c r="E21" s="2752">
        <v>46056</v>
      </c>
      <c r="F21" s="820"/>
      <c r="G21" s="820"/>
      <c r="H21" s="820"/>
      <c r="J21" s="1882"/>
      <c r="K21" s="1882"/>
      <c r="M21" s="1882"/>
      <c r="N21" s="1882"/>
    </row>
    <row r="22" spans="1:14" s="14" customFormat="1" ht="19.5" hidden="1">
      <c r="A22" s="553"/>
      <c r="B22" s="2164" t="s">
        <v>7551</v>
      </c>
      <c r="C22" s="997" t="s">
        <v>7382</v>
      </c>
      <c r="D22" s="2752" t="s">
        <v>8414</v>
      </c>
      <c r="E22" s="2752">
        <v>46062</v>
      </c>
      <c r="F22" s="820"/>
      <c r="G22" s="820"/>
      <c r="H22" s="820"/>
      <c r="J22" s="1882"/>
      <c r="K22" s="1882"/>
      <c r="M22" s="1882"/>
      <c r="N22" s="1882"/>
    </row>
    <row r="23" spans="1:14" s="14" customFormat="1" ht="19.5" hidden="1">
      <c r="A23" s="553"/>
      <c r="B23" s="2164" t="s">
        <v>7554</v>
      </c>
      <c r="C23" s="997" t="s">
        <v>8415</v>
      </c>
      <c r="D23" s="820" t="s">
        <v>8416</v>
      </c>
      <c r="E23" s="820">
        <v>46068</v>
      </c>
      <c r="F23" s="820"/>
      <c r="G23" s="820"/>
      <c r="H23" s="820"/>
      <c r="J23" s="1882"/>
      <c r="K23" s="1882"/>
      <c r="M23" s="1882"/>
      <c r="N23" s="1882"/>
    </row>
    <row r="24" spans="1:14" s="14" customFormat="1" ht="19.5" hidden="1">
      <c r="A24" s="553" t="s">
        <v>8417</v>
      </c>
      <c r="B24" s="2164" t="s">
        <v>7556</v>
      </c>
      <c r="C24" s="997" t="s">
        <v>7526</v>
      </c>
      <c r="D24" s="820" t="s">
        <v>8418</v>
      </c>
      <c r="E24" s="820">
        <v>46074</v>
      </c>
      <c r="F24" s="820"/>
      <c r="G24" s="820"/>
      <c r="H24" s="820"/>
      <c r="J24" s="1882"/>
      <c r="K24" s="1882"/>
      <c r="M24" s="1882"/>
      <c r="N24" s="1882"/>
    </row>
    <row r="25" spans="1:14" s="14" customFormat="1" ht="19.5" hidden="1">
      <c r="A25" s="553"/>
      <c r="B25" s="2164" t="s">
        <v>7558</v>
      </c>
      <c r="C25" s="1121" t="s">
        <v>1573</v>
      </c>
      <c r="D25" s="820" t="s">
        <v>8419</v>
      </c>
      <c r="E25" s="3616">
        <v>46076</v>
      </c>
      <c r="F25" s="820"/>
      <c r="G25" s="820"/>
      <c r="H25" s="820"/>
      <c r="J25" s="1882"/>
      <c r="K25" s="1882"/>
      <c r="M25" s="1882"/>
      <c r="N25" s="1882"/>
    </row>
    <row r="26" spans="1:14" s="14" customFormat="1" ht="19.5" hidden="1">
      <c r="A26" s="553"/>
      <c r="B26" s="2164" t="s">
        <v>5127</v>
      </c>
      <c r="C26" s="997" t="s">
        <v>8420</v>
      </c>
      <c r="D26" s="820" t="s">
        <v>8421</v>
      </c>
      <c r="E26" s="820">
        <v>46085</v>
      </c>
      <c r="F26" s="820"/>
      <c r="G26" s="820"/>
      <c r="H26" s="820"/>
      <c r="J26" s="1882"/>
      <c r="K26" s="1882"/>
      <c r="M26" s="1882"/>
      <c r="N26" s="1882"/>
    </row>
    <row r="27" spans="1:14" s="14" customFormat="1" ht="19.5" hidden="1">
      <c r="A27" s="553"/>
      <c r="B27" s="2164" t="s">
        <v>5132</v>
      </c>
      <c r="C27" s="1121" t="s">
        <v>1573</v>
      </c>
      <c r="D27" s="820" t="s">
        <v>8422</v>
      </c>
      <c r="E27" s="3616">
        <v>46090</v>
      </c>
      <c r="F27" s="820"/>
      <c r="G27" s="820"/>
      <c r="H27" s="820"/>
      <c r="J27" s="1882"/>
      <c r="K27" s="1882"/>
      <c r="M27" s="1882"/>
      <c r="N27" s="1882"/>
    </row>
    <row r="28" spans="1:14" s="14" customFormat="1" ht="19.5" hidden="1">
      <c r="A28" s="553"/>
      <c r="B28" s="2164" t="s">
        <v>5137</v>
      </c>
      <c r="C28" s="997" t="s">
        <v>8423</v>
      </c>
      <c r="D28" s="820" t="s">
        <v>8424</v>
      </c>
      <c r="E28" s="820">
        <v>46101</v>
      </c>
      <c r="F28" s="820"/>
      <c r="G28" s="820"/>
      <c r="H28" s="820"/>
      <c r="J28" s="1882"/>
      <c r="K28" s="1882"/>
      <c r="M28" s="1882"/>
      <c r="N28" s="1882"/>
    </row>
    <row r="29" spans="1:14" s="14" customFormat="1" ht="19.5" hidden="1">
      <c r="A29" s="553"/>
      <c r="B29" s="2164" t="s">
        <v>5143</v>
      </c>
      <c r="C29" s="1121" t="s">
        <v>1573</v>
      </c>
      <c r="D29" s="820" t="s">
        <v>8425</v>
      </c>
      <c r="E29" s="3616">
        <v>46104</v>
      </c>
      <c r="F29" s="820"/>
      <c r="G29" s="820"/>
      <c r="H29" s="820"/>
      <c r="J29" s="1882"/>
      <c r="K29" s="1882"/>
      <c r="M29" s="1882"/>
      <c r="N29" s="1882"/>
    </row>
    <row r="30" spans="1:14" s="14" customFormat="1" ht="19.5" hidden="1">
      <c r="A30" s="553"/>
      <c r="B30" s="2164" t="s">
        <v>5147</v>
      </c>
      <c r="C30" s="997" t="s">
        <v>8426</v>
      </c>
      <c r="D30" s="820" t="s">
        <v>8427</v>
      </c>
      <c r="E30" s="820">
        <v>46112</v>
      </c>
      <c r="F30" s="820"/>
      <c r="G30" s="820"/>
      <c r="H30" s="820"/>
      <c r="J30" s="1882"/>
      <c r="K30" s="1882"/>
      <c r="M30" s="1882"/>
      <c r="N30" s="1882"/>
    </row>
    <row r="31" spans="1:14" s="14" customFormat="1" ht="19.5" hidden="1">
      <c r="A31" s="553"/>
      <c r="B31" s="2164" t="s">
        <v>5151</v>
      </c>
      <c r="C31" s="997" t="s">
        <v>8428</v>
      </c>
      <c r="D31" s="820" t="s">
        <v>8429</v>
      </c>
      <c r="E31" s="820">
        <v>46120</v>
      </c>
      <c r="F31" s="820"/>
      <c r="G31" s="820"/>
      <c r="H31" s="820"/>
      <c r="J31" s="1882"/>
      <c r="K31" s="1882"/>
      <c r="M31" s="1882"/>
      <c r="N31" s="1882"/>
    </row>
    <row r="32" spans="1:14" s="14" customFormat="1" ht="19.5" hidden="1">
      <c r="A32" s="553"/>
      <c r="B32" s="2164" t="s">
        <v>5154</v>
      </c>
      <c r="C32" s="997" t="s">
        <v>8430</v>
      </c>
      <c r="D32" s="820" t="s">
        <v>8431</v>
      </c>
      <c r="E32" s="820">
        <v>46125</v>
      </c>
      <c r="F32" s="820"/>
      <c r="G32" s="820"/>
      <c r="H32" s="820"/>
      <c r="J32" s="1882"/>
      <c r="K32" s="1882"/>
      <c r="M32" s="1882"/>
      <c r="N32" s="1882"/>
    </row>
    <row r="33" spans="1:14" s="14" customFormat="1" ht="19.5" hidden="1">
      <c r="A33" s="553"/>
      <c r="B33" s="2164" t="s">
        <v>5157</v>
      </c>
      <c r="C33" s="997" t="s">
        <v>7382</v>
      </c>
      <c r="D33" s="820" t="s">
        <v>8432</v>
      </c>
      <c r="E33" s="820">
        <v>46136</v>
      </c>
      <c r="F33" s="820"/>
      <c r="G33" s="820"/>
      <c r="H33" s="820"/>
      <c r="J33" s="1882"/>
      <c r="K33" s="1882"/>
      <c r="M33" s="1882"/>
      <c r="N33" s="1882"/>
    </row>
    <row r="34" spans="1:14" s="14" customFormat="1" ht="19.5" hidden="1">
      <c r="A34" s="553"/>
      <c r="B34" s="2164" t="s">
        <v>5160</v>
      </c>
      <c r="C34" s="997" t="s">
        <v>8433</v>
      </c>
      <c r="D34" s="820" t="s">
        <v>8434</v>
      </c>
      <c r="E34" s="3616">
        <v>46139</v>
      </c>
      <c r="F34" s="820"/>
      <c r="G34" s="820"/>
      <c r="H34" s="820"/>
      <c r="J34" s="1882"/>
      <c r="K34" s="1882"/>
      <c r="M34" s="1882"/>
      <c r="N34" s="1882"/>
    </row>
    <row r="35" spans="1:14" s="14" customFormat="1" ht="19.5" hidden="1">
      <c r="A35" s="553"/>
      <c r="B35" s="2164" t="s">
        <v>5162</v>
      </c>
      <c r="C35" s="997" t="s">
        <v>8435</v>
      </c>
      <c r="D35" s="820" t="s">
        <v>8436</v>
      </c>
      <c r="E35" s="820">
        <v>46147</v>
      </c>
      <c r="F35" s="820"/>
      <c r="G35" s="820"/>
      <c r="H35" s="820"/>
      <c r="J35" s="1882"/>
      <c r="K35" s="1882"/>
      <c r="M35" s="1882"/>
      <c r="N35" s="1882"/>
    </row>
    <row r="36" spans="1:14" s="14" customFormat="1" ht="19.5" hidden="1">
      <c r="A36" s="553" t="s">
        <v>8437</v>
      </c>
      <c r="B36" s="2164" t="s">
        <v>5164</v>
      </c>
      <c r="C36" s="997" t="s">
        <v>8438</v>
      </c>
      <c r="D36" s="820" t="s">
        <v>8439</v>
      </c>
      <c r="E36" s="820">
        <v>46154</v>
      </c>
      <c r="F36" s="820">
        <f>E36+6</f>
        <v>46160</v>
      </c>
      <c r="G36" s="820">
        <f t="shared" ref="G36:G49" si="0">E36+16</f>
        <v>46170</v>
      </c>
      <c r="H36" s="820">
        <f t="shared" ref="H36:H49" si="1">E36+27</f>
        <v>46181</v>
      </c>
      <c r="J36" s="1882"/>
      <c r="K36" s="1882"/>
      <c r="M36" s="1882"/>
      <c r="N36" s="1882"/>
    </row>
    <row r="37" spans="1:14" s="14" customFormat="1" ht="19.5" hidden="1">
      <c r="A37" s="553"/>
      <c r="B37" s="2164" t="s">
        <v>4970</v>
      </c>
      <c r="C37" s="997" t="s">
        <v>8440</v>
      </c>
      <c r="D37" s="820" t="s">
        <v>8441</v>
      </c>
      <c r="E37" s="820">
        <v>46165</v>
      </c>
      <c r="F37" s="820">
        <f>E37+6</f>
        <v>46171</v>
      </c>
      <c r="G37" s="820">
        <f t="shared" si="0"/>
        <v>46181</v>
      </c>
      <c r="H37" s="820">
        <f t="shared" si="1"/>
        <v>46192</v>
      </c>
      <c r="J37" s="1882"/>
      <c r="K37" s="1882"/>
      <c r="M37" s="1882"/>
      <c r="N37" s="1882"/>
    </row>
    <row r="38" spans="1:14" s="14" customFormat="1" ht="19.5" hidden="1">
      <c r="A38" s="553"/>
      <c r="B38" s="2164" t="s">
        <v>4974</v>
      </c>
      <c r="C38" s="997" t="s">
        <v>8423</v>
      </c>
      <c r="D38" s="820" t="s">
        <v>8442</v>
      </c>
      <c r="E38" s="820">
        <v>46170</v>
      </c>
      <c r="F38" s="1234" t="s">
        <v>1581</v>
      </c>
      <c r="G38" s="820">
        <f t="shared" si="0"/>
        <v>46186</v>
      </c>
      <c r="H38" s="820">
        <f t="shared" si="1"/>
        <v>46197</v>
      </c>
      <c r="J38" s="1882"/>
      <c r="K38" s="1882"/>
      <c r="M38" s="1882"/>
      <c r="N38" s="1882"/>
    </row>
    <row r="39" spans="1:14" s="14" customFormat="1" ht="19.5" hidden="1">
      <c r="A39" s="553" t="s">
        <v>8443</v>
      </c>
      <c r="B39" s="2164" t="s">
        <v>4978</v>
      </c>
      <c r="C39" s="997" t="s">
        <v>8444</v>
      </c>
      <c r="D39" s="820" t="s">
        <v>8445</v>
      </c>
      <c r="E39" s="820">
        <v>46177</v>
      </c>
      <c r="F39" s="820">
        <f t="shared" ref="F39:F45" si="2">E39+6</f>
        <v>46183</v>
      </c>
      <c r="G39" s="820">
        <f t="shared" si="0"/>
        <v>46193</v>
      </c>
      <c r="H39" s="820">
        <f t="shared" si="1"/>
        <v>46204</v>
      </c>
      <c r="J39" s="1882"/>
      <c r="K39" s="1882"/>
      <c r="M39" s="1882"/>
      <c r="N39" s="1882"/>
    </row>
    <row r="40" spans="1:14" s="14" customFormat="1" ht="19.5" hidden="1">
      <c r="A40" s="553" t="s">
        <v>8446</v>
      </c>
      <c r="B40" s="2164" t="s">
        <v>4982</v>
      </c>
      <c r="C40" s="997" t="s">
        <v>7494</v>
      </c>
      <c r="D40" s="820" t="s">
        <v>8447</v>
      </c>
      <c r="E40" s="820">
        <v>46185</v>
      </c>
      <c r="F40" s="820">
        <f t="shared" si="2"/>
        <v>46191</v>
      </c>
      <c r="G40" s="820">
        <f t="shared" si="0"/>
        <v>46201</v>
      </c>
      <c r="H40" s="820">
        <f t="shared" si="1"/>
        <v>46212</v>
      </c>
      <c r="J40" s="1882"/>
      <c r="K40" s="1882"/>
      <c r="M40" s="1882"/>
      <c r="N40" s="1882"/>
    </row>
    <row r="41" spans="1:14" s="14" customFormat="1" ht="19.5" hidden="1">
      <c r="A41" s="553" t="s">
        <v>8448</v>
      </c>
      <c r="B41" s="2164" t="s">
        <v>4986</v>
      </c>
      <c r="C41" s="1121" t="s">
        <v>1824</v>
      </c>
      <c r="D41" s="820" t="s">
        <v>8449</v>
      </c>
      <c r="E41" s="1234" t="s">
        <v>1581</v>
      </c>
      <c r="F41" s="825"/>
      <c r="G41" s="825"/>
      <c r="H41" s="825"/>
      <c r="J41" s="1882"/>
      <c r="K41" s="1882"/>
      <c r="M41" s="1882"/>
      <c r="N41" s="1882"/>
    </row>
    <row r="42" spans="1:14" s="14" customFormat="1" ht="19.5" hidden="1">
      <c r="A42" s="553" t="s">
        <v>8450</v>
      </c>
      <c r="B42" s="2164" t="s">
        <v>4990</v>
      </c>
      <c r="C42" s="997" t="s">
        <v>8451</v>
      </c>
      <c r="D42" s="820" t="s">
        <v>8452</v>
      </c>
      <c r="E42" s="820">
        <v>46198</v>
      </c>
      <c r="F42" s="820">
        <f t="shared" si="2"/>
        <v>46204</v>
      </c>
      <c r="G42" s="820">
        <f t="shared" si="0"/>
        <v>46214</v>
      </c>
      <c r="H42" s="820">
        <f t="shared" si="1"/>
        <v>46225</v>
      </c>
      <c r="J42" s="1882"/>
      <c r="K42" s="1882"/>
      <c r="M42" s="1882"/>
      <c r="N42" s="1882"/>
    </row>
    <row r="43" spans="1:14" s="14" customFormat="1" ht="19.5" hidden="1">
      <c r="A43" s="553" t="s">
        <v>8453</v>
      </c>
      <c r="B43" s="2164" t="s">
        <v>4993</v>
      </c>
      <c r="C43" s="997" t="s">
        <v>8454</v>
      </c>
      <c r="D43" s="820" t="s">
        <v>8455</v>
      </c>
      <c r="E43" s="1234" t="s">
        <v>1581</v>
      </c>
      <c r="F43" s="1173"/>
      <c r="G43" s="825"/>
      <c r="H43" s="1173"/>
      <c r="J43" s="1882"/>
      <c r="K43" s="1882"/>
      <c r="M43" s="1882"/>
      <c r="N43" s="1882"/>
    </row>
    <row r="44" spans="1:14" s="14" customFormat="1" ht="19.5" hidden="1">
      <c r="A44" s="553"/>
      <c r="B44" s="2164" t="s">
        <v>4996</v>
      </c>
      <c r="C44" s="997" t="s">
        <v>8456</v>
      </c>
      <c r="D44" s="820" t="s">
        <v>8457</v>
      </c>
      <c r="E44" s="820">
        <v>46209</v>
      </c>
      <c r="F44" s="820">
        <f t="shared" si="2"/>
        <v>46215</v>
      </c>
      <c r="G44" s="820">
        <f t="shared" si="0"/>
        <v>46225</v>
      </c>
      <c r="H44" s="820">
        <f t="shared" si="1"/>
        <v>46236</v>
      </c>
      <c r="J44" s="1882"/>
      <c r="K44" s="1882"/>
      <c r="M44" s="1882"/>
      <c r="N44" s="1882"/>
    </row>
    <row r="45" spans="1:14" s="14" customFormat="1" ht="19.5">
      <c r="A45" s="553" t="s">
        <v>8458</v>
      </c>
      <c r="B45" s="2164" t="s">
        <v>4999</v>
      </c>
      <c r="C45" s="997" t="s">
        <v>8459</v>
      </c>
      <c r="D45" s="820" t="s">
        <v>8460</v>
      </c>
      <c r="E45" s="820">
        <v>46224</v>
      </c>
      <c r="F45" s="820">
        <f t="shared" si="2"/>
        <v>46230</v>
      </c>
      <c r="G45" s="820">
        <f t="shared" si="0"/>
        <v>46240</v>
      </c>
      <c r="H45" s="820">
        <f t="shared" si="1"/>
        <v>46251</v>
      </c>
      <c r="J45" s="1882"/>
      <c r="K45" s="1882"/>
      <c r="M45" s="1882"/>
      <c r="N45" s="1882"/>
    </row>
    <row r="46" spans="1:14" s="14" customFormat="1" ht="19.5">
      <c r="A46" s="553"/>
      <c r="B46" s="2164" t="s">
        <v>5002</v>
      </c>
      <c r="C46" s="997" t="s">
        <v>7565</v>
      </c>
      <c r="D46" s="820" t="s">
        <v>8461</v>
      </c>
      <c r="E46" s="820">
        <v>46225</v>
      </c>
      <c r="F46" s="825"/>
      <c r="G46" s="820">
        <f t="shared" si="0"/>
        <v>46241</v>
      </c>
      <c r="H46" s="820">
        <f t="shared" si="1"/>
        <v>46252</v>
      </c>
      <c r="J46" s="1882"/>
      <c r="K46" s="1882"/>
      <c r="M46" s="1882"/>
      <c r="N46" s="1882"/>
    </row>
    <row r="47" spans="1:14" s="14" customFormat="1" ht="19.5">
      <c r="A47" s="553"/>
      <c r="B47" s="2164" t="s">
        <v>5006</v>
      </c>
      <c r="C47" s="997" t="s">
        <v>7382</v>
      </c>
      <c r="D47" s="820" t="s">
        <v>8462</v>
      </c>
      <c r="E47" s="820">
        <v>46234</v>
      </c>
      <c r="F47" s="825"/>
      <c r="G47" s="820">
        <f t="shared" si="0"/>
        <v>46250</v>
      </c>
      <c r="H47" s="820">
        <f t="shared" si="1"/>
        <v>46261</v>
      </c>
      <c r="J47" s="1882"/>
      <c r="K47" s="1882"/>
      <c r="M47" s="1882"/>
      <c r="N47" s="1882"/>
    </row>
    <row r="48" spans="1:14" s="14" customFormat="1" ht="19.5">
      <c r="A48" s="553"/>
      <c r="B48" s="2164" t="s">
        <v>5009</v>
      </c>
      <c r="C48" s="997" t="s">
        <v>8463</v>
      </c>
      <c r="D48" s="820" t="s">
        <v>8464</v>
      </c>
      <c r="E48" s="820">
        <v>46239</v>
      </c>
      <c r="F48" s="825"/>
      <c r="G48" s="820">
        <f t="shared" si="0"/>
        <v>46255</v>
      </c>
      <c r="H48" s="820">
        <f t="shared" si="1"/>
        <v>46266</v>
      </c>
      <c r="J48" s="1882"/>
      <c r="K48" s="1882"/>
      <c r="M48" s="1882"/>
      <c r="N48" s="1882"/>
    </row>
    <row r="49" spans="1:14" s="14" customFormat="1" ht="19.5">
      <c r="A49" s="553"/>
      <c r="B49" s="2164" t="s">
        <v>5013</v>
      </c>
      <c r="C49" s="997" t="s">
        <v>8465</v>
      </c>
      <c r="D49" s="820" t="s">
        <v>8466</v>
      </c>
      <c r="E49" s="820">
        <v>46247</v>
      </c>
      <c r="F49" s="825"/>
      <c r="G49" s="820">
        <f t="shared" si="0"/>
        <v>46263</v>
      </c>
      <c r="H49" s="820">
        <f t="shared" si="1"/>
        <v>46274</v>
      </c>
      <c r="J49" s="1882"/>
      <c r="K49" s="1882"/>
      <c r="M49" s="1882"/>
      <c r="N49" s="1882"/>
    </row>
    <row r="50" spans="1:14" s="14" customFormat="1" ht="19.5">
      <c r="A50" s="553"/>
      <c r="B50" s="2164" t="s">
        <v>5018</v>
      </c>
      <c r="C50" s="997" t="s">
        <v>8467</v>
      </c>
      <c r="D50" s="820" t="s">
        <v>8468</v>
      </c>
      <c r="E50" s="820">
        <v>46251</v>
      </c>
      <c r="F50" s="825"/>
      <c r="G50" s="820">
        <f t="shared" ref="G50:G58" si="3">E50+16</f>
        <v>46267</v>
      </c>
      <c r="H50" s="1234" t="s">
        <v>1581</v>
      </c>
      <c r="J50" s="1882"/>
      <c r="K50" s="1882"/>
      <c r="M50" s="1882"/>
      <c r="N50" s="1882"/>
    </row>
    <row r="51" spans="1:14" s="14" customFormat="1" ht="19.5">
      <c r="A51" s="553"/>
      <c r="B51" s="2164" t="s">
        <v>5022</v>
      </c>
      <c r="C51" s="997" t="s">
        <v>7494</v>
      </c>
      <c r="D51" s="820" t="s">
        <v>8469</v>
      </c>
      <c r="E51" s="820">
        <v>46258</v>
      </c>
      <c r="F51" s="825"/>
      <c r="G51" s="820">
        <f t="shared" si="3"/>
        <v>46274</v>
      </c>
      <c r="H51" s="820">
        <f t="shared" ref="H51:H58" si="4">E51+27</f>
        <v>46285</v>
      </c>
      <c r="J51" s="1882"/>
      <c r="K51" s="1882"/>
      <c r="M51" s="1882"/>
      <c r="N51" s="1882"/>
    </row>
    <row r="52" spans="1:14" s="14" customFormat="1" ht="19.5">
      <c r="A52" s="553"/>
      <c r="B52" s="2164" t="s">
        <v>5027</v>
      </c>
      <c r="C52" s="997" t="s">
        <v>8470</v>
      </c>
      <c r="D52" s="820" t="s">
        <v>8471</v>
      </c>
      <c r="E52" s="820">
        <v>46265</v>
      </c>
      <c r="F52" s="825"/>
      <c r="G52" s="820">
        <f t="shared" si="3"/>
        <v>46281</v>
      </c>
      <c r="H52" s="820">
        <f t="shared" si="4"/>
        <v>46292</v>
      </c>
      <c r="J52" s="1882"/>
      <c r="K52" s="1882"/>
      <c r="M52" s="1882"/>
      <c r="N52" s="1882"/>
    </row>
    <row r="53" spans="1:14" s="14" customFormat="1" ht="19.5">
      <c r="A53" s="553"/>
      <c r="B53" s="2164" t="s">
        <v>5031</v>
      </c>
      <c r="C53" s="997" t="s">
        <v>8423</v>
      </c>
      <c r="D53" s="820" t="s">
        <v>8472</v>
      </c>
      <c r="E53" s="820">
        <v>46272</v>
      </c>
      <c r="F53" s="825"/>
      <c r="G53" s="820">
        <f t="shared" si="3"/>
        <v>46288</v>
      </c>
      <c r="H53" s="820">
        <f t="shared" si="4"/>
        <v>46299</v>
      </c>
      <c r="J53" s="1882"/>
      <c r="K53" s="1882"/>
      <c r="M53" s="1882"/>
      <c r="N53" s="1882"/>
    </row>
    <row r="54" spans="1:14" s="14" customFormat="1" ht="19.5">
      <c r="A54" s="553"/>
      <c r="B54" s="2164" t="s">
        <v>5036</v>
      </c>
      <c r="C54" s="997" t="s">
        <v>7565</v>
      </c>
      <c r="D54" s="820" t="s">
        <v>8473</v>
      </c>
      <c r="E54" s="820">
        <v>46279</v>
      </c>
      <c r="F54" s="825"/>
      <c r="G54" s="820">
        <f t="shared" si="3"/>
        <v>46295</v>
      </c>
      <c r="H54" s="820">
        <f t="shared" si="4"/>
        <v>46306</v>
      </c>
      <c r="J54" s="1882"/>
      <c r="K54" s="1882"/>
      <c r="M54" s="1882"/>
      <c r="N54" s="1882"/>
    </row>
    <row r="55" spans="1:14" s="14" customFormat="1" ht="19.5">
      <c r="A55" s="553"/>
      <c r="B55" s="2164" t="s">
        <v>5039</v>
      </c>
      <c r="C55" s="997" t="s">
        <v>7382</v>
      </c>
      <c r="D55" s="820" t="s">
        <v>8474</v>
      </c>
      <c r="E55" s="820">
        <v>46286</v>
      </c>
      <c r="F55" s="825"/>
      <c r="G55" s="820">
        <f t="shared" si="3"/>
        <v>46302</v>
      </c>
      <c r="H55" s="820">
        <f t="shared" si="4"/>
        <v>46313</v>
      </c>
      <c r="J55" s="1882"/>
      <c r="K55" s="1882"/>
      <c r="M55" s="1882"/>
      <c r="N55" s="1882"/>
    </row>
    <row r="56" spans="1:14" s="14" customFormat="1" ht="19.5">
      <c r="A56" s="553"/>
      <c r="B56" s="2164" t="s">
        <v>5043</v>
      </c>
      <c r="C56" s="997" t="s">
        <v>1966</v>
      </c>
      <c r="D56" s="820" t="s">
        <v>8475</v>
      </c>
      <c r="E56" s="820">
        <v>46293</v>
      </c>
      <c r="F56" s="825"/>
      <c r="G56" s="820">
        <f t="shared" si="3"/>
        <v>46309</v>
      </c>
      <c r="H56" s="820">
        <f t="shared" si="4"/>
        <v>46320</v>
      </c>
      <c r="J56" s="1882"/>
      <c r="K56" s="1882"/>
      <c r="M56" s="1882"/>
      <c r="N56" s="1882"/>
    </row>
    <row r="57" spans="1:14" s="14" customFormat="1" ht="19.5">
      <c r="A57" s="553"/>
      <c r="B57" s="2164" t="s">
        <v>5046</v>
      </c>
      <c r="C57" s="997" t="s">
        <v>1966</v>
      </c>
      <c r="D57" s="820" t="s">
        <v>8476</v>
      </c>
      <c r="E57" s="820">
        <v>46300</v>
      </c>
      <c r="F57" s="825"/>
      <c r="G57" s="820">
        <f t="shared" si="3"/>
        <v>46316</v>
      </c>
      <c r="H57" s="820">
        <f t="shared" si="4"/>
        <v>46327</v>
      </c>
      <c r="J57" s="1882"/>
      <c r="K57" s="1882"/>
      <c r="M57" s="1882"/>
      <c r="N57" s="1882"/>
    </row>
    <row r="58" spans="1:14" s="14" customFormat="1" ht="19.5">
      <c r="A58" s="553"/>
      <c r="B58" s="2164" t="s">
        <v>5049</v>
      </c>
      <c r="C58" s="997" t="s">
        <v>1966</v>
      </c>
      <c r="D58" s="820" t="s">
        <v>8477</v>
      </c>
      <c r="E58" s="820">
        <v>46307</v>
      </c>
      <c r="F58" s="825"/>
      <c r="G58" s="820">
        <f t="shared" si="3"/>
        <v>46323</v>
      </c>
      <c r="H58" s="820">
        <f t="shared" si="4"/>
        <v>46334</v>
      </c>
      <c r="J58" s="1882"/>
      <c r="K58" s="1882"/>
      <c r="M58" s="1882"/>
      <c r="N58" s="1882"/>
    </row>
    <row r="59" spans="1:14" s="14" customFormat="1" ht="17.25" customHeight="1">
      <c r="A59" s="553"/>
      <c r="B59" s="2166"/>
      <c r="C59" s="372" t="s">
        <v>112</v>
      </c>
      <c r="D59" s="60"/>
      <c r="E59" s="60"/>
      <c r="F59" s="60"/>
      <c r="G59" s="60"/>
      <c r="H59" s="60"/>
      <c r="I59" s="60"/>
      <c r="J59" s="60"/>
      <c r="K59" s="157"/>
      <c r="L59" s="60"/>
      <c r="M59" s="60"/>
      <c r="N59" s="60"/>
    </row>
    <row r="60" spans="1:14" s="14" customFormat="1" ht="17.25" customHeight="1">
      <c r="A60" s="553"/>
      <c r="B60" s="2166"/>
      <c r="C60" s="372"/>
      <c r="D60" s="60"/>
      <c r="E60" s="60"/>
      <c r="F60" s="60"/>
      <c r="G60" s="60"/>
      <c r="H60" s="60"/>
      <c r="I60" s="60"/>
      <c r="J60" s="60"/>
      <c r="K60" s="157"/>
      <c r="L60" s="60"/>
      <c r="M60" s="60"/>
      <c r="N60" s="60"/>
    </row>
    <row r="61" spans="1:14" s="14" customFormat="1" ht="17.25" customHeight="1">
      <c r="A61" s="553"/>
      <c r="B61" s="2166"/>
      <c r="C61" s="372"/>
      <c r="D61" s="60"/>
      <c r="E61" s="60"/>
      <c r="F61" s="60"/>
      <c r="G61" s="60"/>
      <c r="H61" s="60"/>
      <c r="I61" s="60"/>
      <c r="J61" s="60"/>
      <c r="K61" s="157"/>
      <c r="L61" s="60"/>
      <c r="M61" s="60"/>
      <c r="N61" s="60"/>
    </row>
    <row r="62" spans="1:14" s="14" customFormat="1" ht="17.25" customHeight="1">
      <c r="A62" s="553"/>
      <c r="B62" s="2166"/>
      <c r="C62" s="372"/>
      <c r="D62" s="60"/>
      <c r="E62" s="60"/>
      <c r="F62" s="60"/>
      <c r="G62" s="60"/>
      <c r="H62" s="60"/>
      <c r="I62" s="60"/>
      <c r="J62" s="60"/>
      <c r="K62" s="157"/>
      <c r="L62" s="60"/>
      <c r="M62" s="60"/>
      <c r="N62" s="60"/>
    </row>
    <row r="63" spans="1:14" s="14" customFormat="1" ht="16.5" customHeight="1">
      <c r="A63" s="553"/>
      <c r="B63" s="2167"/>
      <c r="C63" s="209" t="s">
        <v>0</v>
      </c>
      <c r="D63" s="69"/>
      <c r="E63" s="845" t="s">
        <v>1973</v>
      </c>
      <c r="F63" s="70"/>
      <c r="G63" s="70" t="s">
        <v>38</v>
      </c>
      <c r="H63" s="70"/>
      <c r="I63" s="69"/>
      <c r="J63" s="69"/>
      <c r="K63" s="70" t="s">
        <v>65</v>
      </c>
      <c r="L63" s="70" t="str">
        <f>'HOW TO-&gt;'!$B$136</f>
        <v>6011 2413</v>
      </c>
      <c r="M63" s="70"/>
      <c r="N63" s="60"/>
    </row>
    <row r="64" spans="1:14" s="14" customFormat="1" ht="16.5" customHeight="1">
      <c r="A64" s="553"/>
      <c r="B64" s="2167"/>
      <c r="C64" s="79" t="s">
        <v>1</v>
      </c>
      <c r="D64" s="69"/>
      <c r="E64" s="252" t="s">
        <v>1974</v>
      </c>
      <c r="F64" s="70"/>
      <c r="G64" s="69" t="s">
        <v>1975</v>
      </c>
      <c r="H64" s="69"/>
      <c r="I64" s="252" t="s">
        <v>41</v>
      </c>
      <c r="J64" s="69"/>
      <c r="K64" s="69" t="s">
        <v>67</v>
      </c>
      <c r="L64" s="69"/>
      <c r="M64" s="226" t="s">
        <v>68</v>
      </c>
      <c r="N64" s="60"/>
    </row>
    <row r="65" spans="2:14">
      <c r="C65" s="79"/>
      <c r="D65" s="69"/>
      <c r="E65" s="252"/>
      <c r="G65" s="69"/>
      <c r="H65" s="69"/>
      <c r="I65" s="252"/>
      <c r="J65" s="69"/>
      <c r="K65" s="69" t="str">
        <f>'HOW TO-&gt;'!$A$138</f>
        <v>PERMIT</v>
      </c>
      <c r="L65" s="69"/>
      <c r="M65" s="2204" t="str">
        <f>'HOW TO-&gt;'!$C$138</f>
        <v>SG094-SinPermit@msc.com</v>
      </c>
    </row>
    <row r="66" spans="2:14" s="30" customFormat="1" ht="14.25">
      <c r="B66" s="63"/>
      <c r="C66" s="77">
        <f>'HOW TO-&gt;'!$A$105</f>
        <v>0</v>
      </c>
      <c r="D66" s="77">
        <f>'HOW TO-&gt;'!$B$105</f>
        <v>0</v>
      </c>
      <c r="E66" s="64">
        <f>'HOW TO-&gt;'!$C$105</f>
        <v>0</v>
      </c>
      <c r="F66" s="60"/>
      <c r="G66" s="77" t="str">
        <f>'HOW TO-&gt;'!$A$124</f>
        <v>ROBERT CHIA</v>
      </c>
      <c r="I66" s="77" t="str">
        <f>'HOW TO-&gt;'!$B$124</f>
        <v>6011 0564</v>
      </c>
      <c r="J66" s="64" t="str">
        <f>'HOW TO-&gt;'!$C$124</f>
        <v>robert.chia@msc.com</v>
      </c>
      <c r="K66" s="77" t="str">
        <f>'HOW TO-&gt;'!$A$139</f>
        <v>RAYNAR ANG</v>
      </c>
      <c r="L66" s="77" t="str">
        <f>'HOW TO-&gt;'!$B$139</f>
        <v>6011 2358</v>
      </c>
      <c r="M66" s="64" t="str">
        <f>'HOW TO-&gt;'!$C$139</f>
        <v>raynar.ang@msc.com</v>
      </c>
      <c r="N66" s="60"/>
    </row>
    <row r="67" spans="2:14" s="30" customFormat="1" ht="14.25">
      <c r="B67" s="63"/>
      <c r="C67" s="77" t="str">
        <f>'HOW TO-&gt;'!$A$106</f>
        <v>NATALIE LEW</v>
      </c>
      <c r="D67" s="77" t="str">
        <f>'HOW TO-&gt;'!$B$106</f>
        <v>6011 2399</v>
      </c>
      <c r="E67" s="64" t="str">
        <f>'HOW TO-&gt;'!$C$106</f>
        <v>natalie.lew@msc.com</v>
      </c>
      <c r="F67" s="60"/>
      <c r="G67" s="77" t="str">
        <f>'HOW TO-&gt;'!$A$125</f>
        <v>S. Y. LIEW</v>
      </c>
      <c r="I67" s="77" t="str">
        <f>'HOW TO-&gt;'!$B$125</f>
        <v>6011 2348</v>
      </c>
      <c r="J67" s="64" t="str">
        <f>'HOW TO-&gt;'!$C$125</f>
        <v>seoyi.liew@msc.com</v>
      </c>
      <c r="K67" s="77" t="str">
        <f>'HOW TO-&gt;'!$A$140</f>
        <v>KAI SIANG</v>
      </c>
      <c r="L67" s="77" t="str">
        <f>'HOW TO-&gt;'!$B$140</f>
        <v>6011 2356</v>
      </c>
      <c r="M67" s="64" t="str">
        <f>'HOW TO-&gt;'!$C$140</f>
        <v>kaisiang.lim@msc.com</v>
      </c>
      <c r="N67" s="60"/>
    </row>
    <row r="68" spans="2:14" s="30" customFormat="1" ht="14.25">
      <c r="B68" s="63"/>
      <c r="C68" s="77" t="str">
        <f>'HOW TO-&gt;'!$A$107</f>
        <v>PHOEBE HUANG</v>
      </c>
      <c r="D68" s="77" t="str">
        <f>'HOW TO-&gt;'!$B$107</f>
        <v>6011 0562</v>
      </c>
      <c r="E68" s="64" t="str">
        <f>'HOW TO-&gt;'!$C$107</f>
        <v>phoebe.huang@msc.com</v>
      </c>
      <c r="F68" s="60"/>
      <c r="G68" s="77" t="str">
        <f>'HOW TO-&gt;'!$A$126</f>
        <v>SHARON KOH</v>
      </c>
      <c r="I68" s="77" t="str">
        <f>'HOW TO-&gt;'!$B$126</f>
        <v>6011 2349</v>
      </c>
      <c r="J68" s="64" t="str">
        <f>'HOW TO-&gt;'!$C$126</f>
        <v>sharon.koh@msc.com</v>
      </c>
      <c r="K68" s="77" t="str">
        <f>'HOW TO-&gt;'!$A$141</f>
        <v>DEWI</v>
      </c>
      <c r="L68" s="77" t="str">
        <f>'HOW TO-&gt;'!$B$141</f>
        <v>6011 2354</v>
      </c>
      <c r="M68" s="64" t="str">
        <f>'HOW TO-&gt;'!$C$141</f>
        <v>dewi.ratnah@msc.com</v>
      </c>
      <c r="N68" s="60"/>
    </row>
    <row r="69" spans="2:14" s="29" customFormat="1" ht="14.25">
      <c r="B69" s="99"/>
      <c r="C69" s="77" t="str">
        <f>'HOW TO-&gt;'!$A$108</f>
        <v>SHERWIN LIM</v>
      </c>
      <c r="D69" s="77" t="str">
        <f>'HOW TO-&gt;'!$B$108</f>
        <v>6011 2395</v>
      </c>
      <c r="E69" s="64" t="str">
        <f>'HOW TO-&gt;'!$C$108</f>
        <v>sherwin.lim@msc.com</v>
      </c>
      <c r="F69" s="60"/>
      <c r="G69" s="77" t="str">
        <f>'HOW TO-&gt;'!$A$127</f>
        <v>ANGELIA LAU</v>
      </c>
      <c r="I69" s="77" t="str">
        <f>'HOW TO-&gt;'!$B$127</f>
        <v>6011 2346</v>
      </c>
      <c r="J69" s="64" t="str">
        <f>'HOW TO-&gt;'!$C$127</f>
        <v>angelia.lau@msc.com</v>
      </c>
      <c r="K69" s="77" t="str">
        <f>'HOW TO-&gt;'!$A$142</f>
        <v>YU TING</v>
      </c>
      <c r="L69" s="77" t="str">
        <f>'HOW TO-&gt;'!$B$142</f>
        <v>6011 2359</v>
      </c>
      <c r="M69" s="64" t="str">
        <f>'HOW TO-&gt;'!$C$142</f>
        <v>yuting.luo@msc.com</v>
      </c>
      <c r="N69" s="60"/>
    </row>
    <row r="70" spans="2:14" s="29" customFormat="1" ht="14.25">
      <c r="B70" s="99"/>
      <c r="C70" s="77" t="str">
        <f>'HOW TO-&gt;'!$A$109</f>
        <v>CHOK KAR HEE</v>
      </c>
      <c r="D70" s="77" t="str">
        <f>'HOW TO-&gt;'!$B$109</f>
        <v>6011 2397</v>
      </c>
      <c r="E70" s="64" t="str">
        <f>'HOW TO-&gt;'!$C$109</f>
        <v>karhee.chok@msc.com</v>
      </c>
      <c r="F70" s="60"/>
      <c r="G70" s="77" t="str">
        <f>'HOW TO-&gt;'!$A$128</f>
        <v>NOOR AFNINDAH</v>
      </c>
      <c r="I70" s="77" t="str">
        <f>'HOW TO-&gt;'!$B$128</f>
        <v>6011 2347</v>
      </c>
      <c r="J70" s="64" t="str">
        <f>'HOW TO-&gt;'!$C$128</f>
        <v>noor.afnindah@msc.com</v>
      </c>
      <c r="K70" s="77" t="str">
        <f>'HOW TO-&gt;'!$A$143</f>
        <v>SHAN SHAN</v>
      </c>
      <c r="L70" s="77" t="str">
        <f>'HOW TO-&gt;'!$B$143</f>
        <v>6011 2353</v>
      </c>
      <c r="M70" s="64" t="str">
        <f>'HOW TO-&gt;'!$C$143</f>
        <v>shanshan.chin@msc.com</v>
      </c>
      <c r="N70" s="60"/>
    </row>
    <row r="71" spans="2:14" s="29" customFormat="1" ht="14.25">
      <c r="B71" s="99"/>
      <c r="C71" s="77" t="str">
        <f>'HOW TO-&gt;'!$A$110</f>
        <v>LEWIS SOH</v>
      </c>
      <c r="D71" s="77" t="str">
        <f>'HOW TO-&gt;'!$B$110</f>
        <v>6011 7905</v>
      </c>
      <c r="E71" s="64" t="str">
        <f>'HOW TO-&gt;'!$C$110</f>
        <v>lewis.soh@msc.com</v>
      </c>
      <c r="F71" s="60"/>
      <c r="G71" s="77" t="str">
        <f>'HOW TO-&gt;'!$A$129</f>
        <v>NG CHING WEI</v>
      </c>
      <c r="I71" s="77" t="str">
        <f>'HOW TO-&gt;'!$B$129</f>
        <v>6011 2404</v>
      </c>
      <c r="J71" s="64" t="str">
        <f>'HOW TO-&gt;'!$C$129</f>
        <v>chingwei.ng@msc.com</v>
      </c>
      <c r="K71" s="77" t="str">
        <f>'HOW TO-&gt;'!$A$144</f>
        <v>EUNICE</v>
      </c>
      <c r="L71" s="77" t="str">
        <f>'HOW TO-&gt;'!$B$144</f>
        <v>6011 2355</v>
      </c>
      <c r="M71" s="64" t="str">
        <f>'HOW TO-&gt;'!$C$144</f>
        <v>eunice.chan@msc.com</v>
      </c>
      <c r="N71" s="60"/>
    </row>
    <row r="72" spans="2:14" s="29" customFormat="1" ht="14.25">
      <c r="B72" s="99"/>
      <c r="C72" s="77" t="str">
        <f>'HOW TO-&gt;'!$A$111</f>
        <v xml:space="preserve">MELVIN TAN </v>
      </c>
      <c r="D72" s="77" t="str">
        <f>'HOW TO-&gt;'!$B$111</f>
        <v>6011 0561</v>
      </c>
      <c r="E72" s="64" t="str">
        <f>'HOW TO-&gt;'!$C$111</f>
        <v>melvin.tan@msc.com</v>
      </c>
      <c r="F72" s="60"/>
      <c r="G72" s="77" t="str">
        <f>'HOW TO-&gt;'!$A$130</f>
        <v>ZOEY ONG</v>
      </c>
      <c r="I72" s="77" t="str">
        <f>'HOW TO-&gt;'!$B$130</f>
        <v>6011 2424</v>
      </c>
      <c r="J72" s="64" t="str">
        <f>'HOW TO-&gt;'!$C$130</f>
        <v>zoey.ong@msc.com</v>
      </c>
      <c r="K72" s="77" t="str">
        <f>'HOW TO-&gt;'!$A$145</f>
        <v>HAZEL</v>
      </c>
      <c r="L72" s="77" t="str">
        <f>'HOW TO-&gt;'!$B$145</f>
        <v>6011 2435</v>
      </c>
      <c r="M72" s="64" t="str">
        <f>'HOW TO-&gt;'!$C$145</f>
        <v>hazel.toh@msc.com</v>
      </c>
      <c r="N72" s="60"/>
    </row>
    <row r="73" spans="2:14" s="29" customFormat="1" ht="14.25">
      <c r="B73" s="99"/>
      <c r="C73" s="77" t="str">
        <f>'HOW TO-&gt;'!$A$112</f>
        <v>SUE ANN SOON</v>
      </c>
      <c r="D73" s="77" t="str">
        <f>'HOW TO-&gt;'!$B$112</f>
        <v>6011 2327</v>
      </c>
      <c r="E73" s="64" t="str">
        <f>'HOW TO-&gt;'!$C$112</f>
        <v>sueann.soon@msc.com</v>
      </c>
      <c r="F73" s="60"/>
      <c r="G73" s="77" t="str">
        <f>'HOW TO-&gt;'!$A$131</f>
        <v>.</v>
      </c>
      <c r="I73" s="77" t="str">
        <f>'HOW TO-&gt;'!$B$131</f>
        <v>.</v>
      </c>
      <c r="J73" s="64" t="str">
        <f>'HOW TO-&gt;'!$C$131</f>
        <v>.</v>
      </c>
      <c r="K73" s="77">
        <f>'HOW TO-&gt;'!$A$146</f>
        <v>0</v>
      </c>
      <c r="L73" s="77">
        <f>'HOW TO-&gt;'!$B$146</f>
        <v>0</v>
      </c>
      <c r="M73" s="64">
        <f>'HOW TO-&gt;'!$C$146</f>
        <v>0</v>
      </c>
      <c r="N73" s="60"/>
    </row>
    <row r="74" spans="2:14" s="29" customFormat="1" ht="14.25">
      <c r="B74" s="99"/>
      <c r="C74" s="77" t="str">
        <f>'HOW TO-&gt;'!$A$113</f>
        <v>LAWRENCE ANG (CROSS-TRADE)</v>
      </c>
      <c r="D74" s="77" t="str">
        <f>'HOW TO-&gt;'!$B$113</f>
        <v>6011 2400</v>
      </c>
      <c r="E74" s="64" t="str">
        <f>'HOW TO-&gt;'!$C$113</f>
        <v>lawrence.ang@msc.com</v>
      </c>
      <c r="F74" s="60"/>
      <c r="G74" s="77">
        <f>'HOW TO-&gt;'!$A$132</f>
        <v>0</v>
      </c>
      <c r="I74" s="77">
        <f>'HOW TO-&gt;'!$B$132</f>
        <v>0</v>
      </c>
      <c r="J74" s="64">
        <f>'HOW TO-&gt;'!$C$132</f>
        <v>0</v>
      </c>
      <c r="K74" s="77">
        <f>'HOW TO-&gt;'!$A$147</f>
        <v>0</v>
      </c>
      <c r="L74" s="77">
        <f>'HOW TO-&gt;'!$B$147</f>
        <v>0</v>
      </c>
      <c r="M74" s="64">
        <f>'HOW TO-&gt;'!$C$147</f>
        <v>0</v>
      </c>
      <c r="N74" s="60"/>
    </row>
    <row r="75" spans="2:14" s="29" customFormat="1" ht="14.25">
      <c r="B75" s="99"/>
      <c r="C75" s="77" t="str">
        <f>'HOW TO-&gt;'!$A$114</f>
        <v>DARIUS ONG</v>
      </c>
      <c r="D75" s="77" t="str">
        <f>'HOW TO-&gt;'!$B$114</f>
        <v>6011 2396</v>
      </c>
      <c r="E75" s="64" t="str">
        <f>'HOW TO-&gt;'!$C$114</f>
        <v>darius.ong@msc.com</v>
      </c>
      <c r="F75" s="60"/>
      <c r="G75" s="60"/>
      <c r="H75" s="81"/>
      <c r="I75" s="226"/>
      <c r="J75" s="60"/>
      <c r="K75" s="77">
        <f>'HOW TO-&gt;'!$A$148</f>
        <v>0</v>
      </c>
      <c r="L75" s="77">
        <f>'HOW TO-&gt;'!$B$148</f>
        <v>0</v>
      </c>
      <c r="M75" s="64">
        <f>'HOW TO-&gt;'!$C$148</f>
        <v>0</v>
      </c>
      <c r="N75" s="60"/>
    </row>
    <row r="76" spans="2:14" s="29" customFormat="1" ht="14.25">
      <c r="B76" s="99"/>
      <c r="C76" s="77" t="str">
        <f>'HOW TO-&gt;'!$A$115</f>
        <v>YURIKO KHOO</v>
      </c>
      <c r="D76" s="77" t="str">
        <f>'HOW TO-&gt;'!$B$115</f>
        <v>6011 2402</v>
      </c>
      <c r="E76" s="64" t="str">
        <f>'HOW TO-&gt;'!$C$115</f>
        <v>yuriko.k@msc.com</v>
      </c>
      <c r="F76" s="60"/>
      <c r="G76" s="60"/>
      <c r="H76" s="81"/>
      <c r="I76" s="81"/>
      <c r="J76" s="226"/>
      <c r="K76" s="77"/>
      <c r="L76" s="77"/>
      <c r="M76" s="64"/>
      <c r="N76" s="60"/>
    </row>
    <row r="77" spans="2:14" s="29" customFormat="1" ht="14.25">
      <c r="B77" s="99"/>
      <c r="C77" s="77" t="str">
        <f>'HOW TO-&gt;'!$A$116</f>
        <v>VICKY ZHU</v>
      </c>
      <c r="D77" s="77" t="str">
        <f>'HOW TO-&gt;'!$B$116</f>
        <v>6011 7900</v>
      </c>
      <c r="E77" s="64" t="str">
        <f>'HOW TO-&gt;'!$C$116</f>
        <v>vicky.zhu@msc.com</v>
      </c>
      <c r="F77" s="60"/>
      <c r="G77" s="60"/>
      <c r="H77" s="60"/>
      <c r="I77" s="60"/>
      <c r="J77" s="60"/>
      <c r="K77" s="60"/>
      <c r="L77" s="60"/>
      <c r="M77" s="60"/>
      <c r="N77" s="60"/>
    </row>
    <row r="78" spans="2:14" s="29" customFormat="1" ht="14.25">
      <c r="B78" s="99"/>
      <c r="C78" s="60"/>
      <c r="D78" s="60"/>
      <c r="E78" s="60"/>
      <c r="F78" s="60"/>
      <c r="G78" s="60"/>
      <c r="H78" s="60"/>
      <c r="I78" s="60"/>
      <c r="J78" s="60"/>
      <c r="K78" s="60"/>
      <c r="L78" s="60"/>
      <c r="M78" s="60"/>
      <c r="N78" s="60"/>
    </row>
    <row r="79" spans="2:14">
      <c r="C79" s="77" t="str">
        <f>'HOW TO-&gt;'!$A$119</f>
        <v xml:space="preserve">MAIN LINE  </v>
      </c>
      <c r="D79" s="77" t="str">
        <f>'HOW TO-&gt;'!$B$119</f>
        <v>6011 2424</v>
      </c>
      <c r="E79" s="64">
        <f>'HOW TO-&gt;'!$C$119</f>
        <v>0</v>
      </c>
    </row>
    <row r="80" spans="2:14">
      <c r="C80" s="77">
        <f>'HOW TO-&gt;'!$A$120</f>
        <v>0</v>
      </c>
      <c r="D80" s="77">
        <f>'HOW TO-&gt;'!$B$120</f>
        <v>0</v>
      </c>
      <c r="E80" s="64">
        <f>'HOW TO-&gt;'!$C$120</f>
        <v>0</v>
      </c>
    </row>
  </sheetData>
  <phoneticPr fontId="29" type="noConversion"/>
  <hyperlinks>
    <hyperlink ref="I64" display="custsvc@msca.com.sg" xr:uid="{B212DEF4-32A3-4E54-971B-375A242AED92}"/>
    <hyperlink ref="M64" display="sinexp@msca.com.sg" xr:uid="{718055C1-BBCD-4DD2-A599-9AAFABF5E6B3}"/>
    <hyperlink ref="E63" r:id="rId1" xr:uid="{A6B3F1B3-6C6C-43BD-9BC1-A691C9E9FE12}"/>
    <hyperlink ref="E64" display="mktg-dept@msca.com.sg" xr:uid="{85FD6262-FE7D-4F4C-BB35-DDBB16940621}"/>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5">
    <tabColor rgb="FF00B050"/>
    <pageSetUpPr fitToPage="1"/>
  </sheetPr>
  <dimension ref="A2:T88"/>
  <sheetViews>
    <sheetView zoomScale="80" zoomScaleNormal="80" workbookViewId="0">
      <pane ySplit="54" topLeftCell="A56" activePane="bottomLeft" state="frozen"/>
      <selection pane="bottomLeft" activeCell="E4" sqref="E4"/>
    </sheetView>
  </sheetViews>
  <sheetFormatPr defaultColWidth="9.42578125" defaultRowHeight="12.75"/>
  <cols>
    <col min="1" max="1" width="8.140625" style="5" customWidth="1"/>
    <col min="2" max="2" width="4.42578125" style="115" customWidth="1"/>
    <col min="3" max="3" width="30.28515625" style="5" customWidth="1"/>
    <col min="4" max="4" width="12.7109375" style="5" customWidth="1"/>
    <col min="5" max="5" width="14.28515625" style="5" customWidth="1"/>
    <col min="6" max="6" width="16.42578125" style="5" customWidth="1"/>
    <col min="7" max="7" width="18.140625" style="5" customWidth="1"/>
    <col min="8" max="9" width="11.7109375" style="5" customWidth="1"/>
    <col min="10" max="13" width="10.85546875" style="5" customWidth="1"/>
    <col min="14" max="15" width="9.42578125" style="5"/>
    <col min="16" max="16" width="14.42578125" style="5" customWidth="1"/>
    <col min="17" max="17" width="9.42578125" style="5"/>
    <col min="18" max="18" width="5.7109375" style="5" bestFit="1" customWidth="1"/>
    <col min="19" max="16384" width="9.42578125" style="5"/>
  </cols>
  <sheetData>
    <row r="2" spans="1:20" s="6" customFormat="1" ht="23.25" customHeight="1">
      <c r="B2" s="142"/>
      <c r="C2" s="43" t="s">
        <v>97</v>
      </c>
      <c r="D2" s="44"/>
    </row>
    <row r="3" spans="1:20" ht="18">
      <c r="B3" s="104"/>
      <c r="C3" s="104"/>
      <c r="D3" s="104"/>
      <c r="E3" s="104"/>
      <c r="F3" s="104"/>
      <c r="G3" s="104"/>
      <c r="H3" s="104"/>
      <c r="I3" s="104"/>
      <c r="J3" s="37"/>
      <c r="K3" s="37"/>
    </row>
    <row r="4" spans="1:20" ht="18">
      <c r="B4" s="117"/>
      <c r="C4" s="46"/>
      <c r="D4" s="46"/>
      <c r="E4" s="45" t="s">
        <v>8478</v>
      </c>
      <c r="F4" s="104"/>
      <c r="G4" s="46"/>
      <c r="H4" s="116"/>
      <c r="I4" s="116"/>
      <c r="J4" s="37"/>
      <c r="K4" s="37"/>
    </row>
    <row r="5" spans="1:20" ht="9.75" customHeight="1" thickBot="1">
      <c r="B5" s="117"/>
      <c r="C5" s="46"/>
      <c r="D5" s="46"/>
      <c r="E5" s="46"/>
      <c r="F5" s="46"/>
      <c r="G5" s="46"/>
      <c r="H5" s="116"/>
      <c r="I5" s="116"/>
      <c r="J5" s="37"/>
      <c r="K5" s="37"/>
      <c r="L5"/>
      <c r="M5"/>
      <c r="N5"/>
      <c r="O5"/>
      <c r="P5"/>
      <c r="Q5"/>
      <c r="R5"/>
      <c r="S5"/>
      <c r="T5"/>
    </row>
    <row r="6" spans="1:20" ht="21" hidden="1" customHeight="1" thickBot="1">
      <c r="A6" s="579"/>
      <c r="B6" s="921"/>
      <c r="C6" s="254"/>
      <c r="D6" s="659"/>
      <c r="E6" s="450" t="s">
        <v>100</v>
      </c>
      <c r="F6" s="1001" t="s">
        <v>8479</v>
      </c>
      <c r="G6" s="972" t="s">
        <v>8480</v>
      </c>
      <c r="H6" s="578"/>
      <c r="I6" s="981"/>
      <c r="J6" s="981"/>
      <c r="K6" s="981"/>
      <c r="L6" s="1008" t="s">
        <v>8481</v>
      </c>
      <c r="M6" s="578"/>
      <c r="N6" s="607"/>
      <c r="O6" s="607"/>
      <c r="P6" s="607"/>
      <c r="Q6"/>
      <c r="R6"/>
      <c r="S6"/>
      <c r="T6"/>
    </row>
    <row r="7" spans="1:20" hidden="1">
      <c r="A7" s="579"/>
      <c r="B7" s="921"/>
      <c r="C7" s="982" t="s">
        <v>858</v>
      </c>
      <c r="D7" s="983" t="s">
        <v>8482</v>
      </c>
      <c r="E7" s="985" t="s">
        <v>4505</v>
      </c>
      <c r="F7" s="986" t="s">
        <v>8483</v>
      </c>
      <c r="G7" s="987" t="s">
        <v>8484</v>
      </c>
      <c r="H7" s="607" t="s">
        <v>4774</v>
      </c>
      <c r="I7" s="607" t="s">
        <v>8485</v>
      </c>
      <c r="J7" s="605" t="s">
        <v>4913</v>
      </c>
      <c r="K7" s="605" t="s">
        <v>4914</v>
      </c>
      <c r="L7" s="1105"/>
      <c r="M7" s="578"/>
      <c r="N7" s="607"/>
      <c r="O7" s="607"/>
      <c r="P7" s="607"/>
      <c r="Q7"/>
      <c r="R7"/>
      <c r="S7"/>
      <c r="T7"/>
    </row>
    <row r="8" spans="1:20" ht="17.25" hidden="1" customHeight="1">
      <c r="A8" s="579" t="s">
        <v>8486</v>
      </c>
      <c r="B8" s="921">
        <v>1</v>
      </c>
      <c r="C8" s="558" t="s">
        <v>3526</v>
      </c>
      <c r="D8" s="558" t="s">
        <v>8487</v>
      </c>
      <c r="E8" s="920">
        <v>45300</v>
      </c>
      <c r="F8" s="920">
        <v>45329</v>
      </c>
      <c r="G8" s="920">
        <v>45335</v>
      </c>
      <c r="H8" s="578">
        <v>45296</v>
      </c>
      <c r="I8" s="981">
        <v>45297</v>
      </c>
      <c r="J8" s="981">
        <v>45291</v>
      </c>
      <c r="K8" s="1045">
        <v>45292</v>
      </c>
      <c r="L8" s="1106">
        <v>45288</v>
      </c>
      <c r="M8" s="578"/>
      <c r="N8" s="607"/>
      <c r="O8" s="607"/>
      <c r="P8" s="607"/>
      <c r="Q8"/>
      <c r="R8"/>
      <c r="S8"/>
      <c r="T8"/>
    </row>
    <row r="9" spans="1:20" ht="17.25" hidden="1" customHeight="1" thickBot="1">
      <c r="A9" s="579" t="s">
        <v>8488</v>
      </c>
      <c r="B9" s="921">
        <v>2</v>
      </c>
      <c r="C9" s="558" t="s">
        <v>3032</v>
      </c>
      <c r="D9" s="558" t="s">
        <v>8489</v>
      </c>
      <c r="E9" s="918">
        <v>45304</v>
      </c>
      <c r="F9" s="920">
        <v>45333</v>
      </c>
      <c r="G9" s="920">
        <v>45339</v>
      </c>
      <c r="H9" s="578">
        <v>45303</v>
      </c>
      <c r="I9" s="981">
        <v>45304</v>
      </c>
      <c r="J9" s="981">
        <v>45298</v>
      </c>
      <c r="K9" s="981">
        <v>45299</v>
      </c>
      <c r="L9" s="1105"/>
      <c r="M9" s="578"/>
      <c r="N9" s="607"/>
      <c r="O9" s="607"/>
      <c r="P9" s="607"/>
      <c r="Q9"/>
      <c r="R9"/>
      <c r="S9"/>
      <c r="T9"/>
    </row>
    <row r="10" spans="1:20" ht="21" hidden="1" customHeight="1" thickTop="1">
      <c r="A10" s="579"/>
      <c r="B10" s="921"/>
      <c r="C10" s="254"/>
      <c r="D10" s="659"/>
      <c r="E10" s="931" t="s">
        <v>100</v>
      </c>
      <c r="F10" s="1074" t="s">
        <v>3167</v>
      </c>
      <c r="G10" s="1075" t="s">
        <v>8490</v>
      </c>
      <c r="H10" s="700" t="s">
        <v>103</v>
      </c>
      <c r="I10" s="1074" t="s">
        <v>3167</v>
      </c>
      <c r="J10" s="1074" t="s">
        <v>8479</v>
      </c>
      <c r="K10" s="1102" t="s">
        <v>8480</v>
      </c>
      <c r="L10" s="1105"/>
      <c r="M10" s="607" t="s">
        <v>4774</v>
      </c>
      <c r="N10" s="607" t="s">
        <v>8485</v>
      </c>
      <c r="O10" s="605" t="s">
        <v>4913</v>
      </c>
      <c r="P10" s="605" t="s">
        <v>4914</v>
      </c>
      <c r="Q10"/>
      <c r="R10"/>
      <c r="S10"/>
      <c r="T10"/>
    </row>
    <row r="11" spans="1:20" ht="17.25" hidden="1" customHeight="1" thickBot="1">
      <c r="A11" s="579" t="s">
        <v>8491</v>
      </c>
      <c r="B11" s="921">
        <v>3</v>
      </c>
      <c r="C11" s="1071" t="s">
        <v>1555</v>
      </c>
      <c r="D11" s="1071" t="s">
        <v>8492</v>
      </c>
      <c r="E11" s="1072">
        <v>45313</v>
      </c>
      <c r="F11" s="1072">
        <v>45316</v>
      </c>
      <c r="G11" s="1076" t="s">
        <v>8493</v>
      </c>
      <c r="H11" s="1072" t="s">
        <v>8494</v>
      </c>
      <c r="I11" s="917" t="s">
        <v>1581</v>
      </c>
      <c r="J11" s="1072">
        <v>45337</v>
      </c>
      <c r="K11" s="1103">
        <v>45343</v>
      </c>
      <c r="L11" s="1105"/>
      <c r="M11" s="578">
        <v>45305</v>
      </c>
      <c r="N11" s="981">
        <v>45305</v>
      </c>
      <c r="O11" s="981">
        <v>45299</v>
      </c>
      <c r="P11" s="981">
        <v>45300</v>
      </c>
      <c r="Q11"/>
      <c r="R11"/>
      <c r="S11"/>
      <c r="T11"/>
    </row>
    <row r="12" spans="1:20" ht="21" hidden="1" customHeight="1" thickTop="1" thickBot="1">
      <c r="A12" s="579"/>
      <c r="B12" s="921"/>
      <c r="C12" s="254"/>
      <c r="D12" s="659"/>
      <c r="E12" s="1096" t="s">
        <v>100</v>
      </c>
      <c r="F12" s="1097" t="s">
        <v>3167</v>
      </c>
      <c r="G12" s="1098" t="s">
        <v>8490</v>
      </c>
      <c r="H12" s="1099" t="s">
        <v>103</v>
      </c>
      <c r="I12" s="1097" t="s">
        <v>3167</v>
      </c>
      <c r="J12" s="1101" t="s">
        <v>859</v>
      </c>
      <c r="K12" s="1102" t="s">
        <v>8480</v>
      </c>
      <c r="L12" s="1105"/>
      <c r="M12" s="578"/>
      <c r="N12" s="981"/>
      <c r="O12" s="981"/>
      <c r="P12" s="981"/>
      <c r="Q12"/>
      <c r="R12"/>
      <c r="S12"/>
      <c r="T12"/>
    </row>
    <row r="13" spans="1:20" ht="17.25" hidden="1" customHeight="1" thickTop="1" thickBot="1">
      <c r="A13" s="579"/>
      <c r="B13" s="921"/>
      <c r="C13" s="1071" t="s">
        <v>1555</v>
      </c>
      <c r="D13" s="1071" t="s">
        <v>8492</v>
      </c>
      <c r="E13" s="1095">
        <v>45313</v>
      </c>
      <c r="F13" s="1095">
        <v>45316</v>
      </c>
      <c r="G13" s="556" t="s">
        <v>8495</v>
      </c>
      <c r="H13" s="557" t="s">
        <v>8496</v>
      </c>
      <c r="I13" s="1100">
        <v>45327</v>
      </c>
      <c r="J13" s="586">
        <v>45342</v>
      </c>
      <c r="K13" s="1104">
        <v>45347</v>
      </c>
      <c r="L13" s="1105"/>
      <c r="M13" s="578"/>
      <c r="N13" s="981"/>
      <c r="O13" s="981"/>
      <c r="P13" s="981"/>
      <c r="Q13"/>
      <c r="R13"/>
      <c r="S13"/>
      <c r="T13"/>
    </row>
    <row r="14" spans="1:20" ht="36" hidden="1" customHeight="1" thickBot="1">
      <c r="A14" s="579"/>
      <c r="B14" s="921"/>
      <c r="C14" s="254"/>
      <c r="D14" s="659"/>
      <c r="E14" s="450" t="s">
        <v>100</v>
      </c>
      <c r="F14" s="1107" t="s">
        <v>859</v>
      </c>
      <c r="G14" s="972" t="s">
        <v>8480</v>
      </c>
      <c r="H14" s="578"/>
      <c r="I14" s="981"/>
      <c r="J14" s="981"/>
      <c r="K14" s="981"/>
      <c r="L14" s="4428" t="s">
        <v>8481</v>
      </c>
      <c r="M14" s="578"/>
      <c r="N14" s="607"/>
      <c r="O14" s="607"/>
      <c r="P14" s="607"/>
      <c r="Q14"/>
      <c r="R14"/>
      <c r="S14"/>
      <c r="T14"/>
    </row>
    <row r="15" spans="1:20" ht="26.25" hidden="1" customHeight="1" thickBot="1">
      <c r="A15" s="579"/>
      <c r="B15" s="921"/>
      <c r="C15" s="982" t="s">
        <v>858</v>
      </c>
      <c r="D15" s="983" t="s">
        <v>8482</v>
      </c>
      <c r="E15" s="413" t="s">
        <v>4505</v>
      </c>
      <c r="F15" s="449" t="s">
        <v>8483</v>
      </c>
      <c r="G15" s="963" t="s">
        <v>8484</v>
      </c>
      <c r="H15" s="604" t="s">
        <v>4774</v>
      </c>
      <c r="I15" s="846" t="s">
        <v>1422</v>
      </c>
      <c r="J15" s="605" t="s">
        <v>4913</v>
      </c>
      <c r="K15" s="605" t="s">
        <v>4914</v>
      </c>
      <c r="L15" s="1105"/>
      <c r="M15" s="578"/>
      <c r="N15" s="607"/>
      <c r="O15" s="607"/>
      <c r="P15" s="607"/>
      <c r="Q15"/>
      <c r="R15"/>
      <c r="S15"/>
      <c r="T15"/>
    </row>
    <row r="16" spans="1:20" ht="42.75" hidden="1" customHeight="1" thickTop="1">
      <c r="A16" s="579" t="s">
        <v>8497</v>
      </c>
      <c r="B16" s="921">
        <v>6</v>
      </c>
      <c r="C16" s="984" t="s">
        <v>8498</v>
      </c>
      <c r="D16" s="558" t="s">
        <v>8499</v>
      </c>
      <c r="E16" s="920">
        <v>45335</v>
      </c>
      <c r="F16" s="917" t="s">
        <v>1581</v>
      </c>
      <c r="G16" s="917" t="s">
        <v>1581</v>
      </c>
      <c r="H16" s="1093">
        <v>45331</v>
      </c>
      <c r="I16" s="981">
        <v>45332</v>
      </c>
      <c r="J16" s="981">
        <v>45326</v>
      </c>
      <c r="K16" s="981">
        <v>45327</v>
      </c>
      <c r="L16" s="1109">
        <v>45320</v>
      </c>
      <c r="M16" s="578"/>
      <c r="N16" s="607"/>
      <c r="O16" s="607"/>
      <c r="P16" s="607"/>
      <c r="Q16"/>
      <c r="R16"/>
      <c r="S16"/>
      <c r="T16"/>
    </row>
    <row r="17" spans="1:20" ht="42.75" hidden="1" customHeight="1">
      <c r="A17" s="579" t="s">
        <v>8500</v>
      </c>
      <c r="B17" s="921">
        <v>7</v>
      </c>
      <c r="C17" s="1125" t="s">
        <v>2412</v>
      </c>
      <c r="D17" s="1125" t="s">
        <v>8501</v>
      </c>
      <c r="E17" s="1126">
        <v>45340</v>
      </c>
      <c r="F17" s="1127" t="s">
        <v>8502</v>
      </c>
      <c r="G17" s="917" t="s">
        <v>1581</v>
      </c>
      <c r="H17" s="1093">
        <v>45338</v>
      </c>
      <c r="I17" s="981">
        <v>45339</v>
      </c>
      <c r="J17" s="981">
        <v>45333</v>
      </c>
      <c r="K17" s="1088">
        <v>45334</v>
      </c>
      <c r="L17" s="1109">
        <v>45327</v>
      </c>
      <c r="M17" s="578"/>
      <c r="N17" s="607"/>
      <c r="O17" s="607"/>
      <c r="P17" s="607"/>
      <c r="Q17"/>
      <c r="R17"/>
      <c r="S17"/>
      <c r="T17"/>
    </row>
    <row r="18" spans="1:20" ht="42.75" hidden="1" customHeight="1">
      <c r="A18" s="579" t="s">
        <v>8503</v>
      </c>
      <c r="B18" s="921">
        <v>15</v>
      </c>
      <c r="C18" s="1192" t="s">
        <v>1581</v>
      </c>
      <c r="D18" s="558" t="s">
        <v>8504</v>
      </c>
      <c r="E18" s="917" t="s">
        <v>1581</v>
      </c>
      <c r="F18" s="919" t="e">
        <v>#VALUE!</v>
      </c>
      <c r="G18" s="919" t="e">
        <v>#VALUE!</v>
      </c>
      <c r="H18" s="578">
        <v>45394</v>
      </c>
      <c r="I18" s="981">
        <v>45395</v>
      </c>
      <c r="J18" s="1045">
        <v>45388</v>
      </c>
      <c r="K18" s="1045">
        <v>45388</v>
      </c>
      <c r="L18" s="971"/>
      <c r="M18" s="578"/>
      <c r="N18" s="607"/>
      <c r="O18" s="607"/>
      <c r="P18" s="607"/>
      <c r="Q18"/>
      <c r="R18"/>
      <c r="S18"/>
      <c r="T18"/>
    </row>
    <row r="19" spans="1:20" ht="14.25" hidden="1" customHeight="1">
      <c r="A19" s="579" t="s">
        <v>8505</v>
      </c>
      <c r="B19" s="921">
        <v>17</v>
      </c>
      <c r="C19" s="1198" t="s">
        <v>1768</v>
      </c>
      <c r="D19" s="558" t="s">
        <v>8506</v>
      </c>
      <c r="E19" s="917" t="s">
        <v>1581</v>
      </c>
      <c r="F19" s="919">
        <v>45437</v>
      </c>
      <c r="G19" s="919">
        <v>45443</v>
      </c>
      <c r="H19" s="578">
        <v>45408</v>
      </c>
      <c r="I19" s="981">
        <v>45409</v>
      </c>
      <c r="J19" s="1045">
        <v>45402</v>
      </c>
      <c r="K19" s="1045">
        <v>45402</v>
      </c>
      <c r="L19" s="971"/>
      <c r="M19" s="578"/>
      <c r="N19" s="607"/>
      <c r="O19" s="607"/>
      <c r="P19" s="607"/>
      <c r="Q19"/>
      <c r="R19"/>
      <c r="S19"/>
      <c r="T19"/>
    </row>
    <row r="20" spans="1:20" ht="14.25" hidden="1" customHeight="1">
      <c r="A20" s="579" t="s">
        <v>3030</v>
      </c>
      <c r="B20" s="921">
        <v>20</v>
      </c>
      <c r="C20" s="1192" t="s">
        <v>1573</v>
      </c>
      <c r="D20" s="558" t="s">
        <v>8507</v>
      </c>
      <c r="E20" s="1194">
        <v>45429</v>
      </c>
      <c r="F20" s="1194">
        <v>45458</v>
      </c>
      <c r="G20" s="1194">
        <v>45464</v>
      </c>
      <c r="H20" s="578">
        <v>45429</v>
      </c>
      <c r="I20" s="981">
        <v>45430</v>
      </c>
      <c r="J20" s="1045">
        <v>45423</v>
      </c>
      <c r="K20" s="1045">
        <v>45423</v>
      </c>
      <c r="L20" s="971"/>
      <c r="M20" s="578"/>
      <c r="N20" s="607"/>
      <c r="O20" s="607"/>
      <c r="P20" s="607"/>
      <c r="Q20"/>
      <c r="R20"/>
      <c r="S20"/>
      <c r="T20"/>
    </row>
    <row r="21" spans="1:20" ht="14.25" hidden="1" customHeight="1">
      <c r="A21" s="579" t="s">
        <v>8508</v>
      </c>
      <c r="B21" s="921">
        <v>21</v>
      </c>
      <c r="C21" s="1192" t="s">
        <v>5811</v>
      </c>
      <c r="D21" s="558" t="s">
        <v>8509</v>
      </c>
      <c r="E21" s="917" t="s">
        <v>1581</v>
      </c>
      <c r="F21" s="1194">
        <v>45465</v>
      </c>
      <c r="G21" s="1194">
        <v>45471</v>
      </c>
      <c r="H21" s="578">
        <v>45436</v>
      </c>
      <c r="I21" s="981">
        <v>45437</v>
      </c>
      <c r="J21" s="1045">
        <v>45430</v>
      </c>
      <c r="K21" s="1045">
        <v>45430</v>
      </c>
      <c r="L21" s="971"/>
      <c r="M21" s="578"/>
      <c r="N21" s="607"/>
      <c r="O21" s="607"/>
      <c r="P21" s="607"/>
      <c r="Q21"/>
      <c r="R21"/>
      <c r="S21"/>
      <c r="T21"/>
    </row>
    <row r="22" spans="1:20" ht="24.75" hidden="1" customHeight="1">
      <c r="A22" s="579"/>
      <c r="B22" s="921"/>
      <c r="C22" s="1268" t="s">
        <v>1654</v>
      </c>
      <c r="D22" s="1264" t="s">
        <v>8510</v>
      </c>
      <c r="E22" s="1265">
        <v>45446</v>
      </c>
      <c r="F22" s="1266" t="s">
        <v>8511</v>
      </c>
      <c r="G22" s="919"/>
      <c r="H22" s="578"/>
      <c r="I22" s="981"/>
      <c r="J22" s="1045"/>
      <c r="K22" s="1045"/>
      <c r="L22" s="971"/>
      <c r="M22" s="578"/>
      <c r="N22" s="607"/>
      <c r="O22" s="607"/>
      <c r="P22" s="607"/>
      <c r="Q22"/>
      <c r="R22"/>
      <c r="S22"/>
      <c r="T22"/>
    </row>
    <row r="23" spans="1:20" ht="24.75" hidden="1" customHeight="1">
      <c r="A23" s="579" t="s">
        <v>1906</v>
      </c>
      <c r="B23" s="921">
        <v>22</v>
      </c>
      <c r="C23" s="1267"/>
      <c r="D23" s="1269" t="s">
        <v>8512</v>
      </c>
      <c r="E23" s="1266" t="s">
        <v>8513</v>
      </c>
      <c r="F23" s="1265">
        <v>45472</v>
      </c>
      <c r="G23" s="1265">
        <v>45478</v>
      </c>
      <c r="H23" s="578">
        <v>45436</v>
      </c>
      <c r="I23" s="981">
        <v>45437</v>
      </c>
      <c r="J23" s="1045">
        <v>45430</v>
      </c>
      <c r="K23" s="1045">
        <v>45430</v>
      </c>
      <c r="L23" s="971"/>
      <c r="M23" s="578"/>
      <c r="N23" s="607"/>
      <c r="O23" s="607"/>
      <c r="P23" s="607"/>
      <c r="Q23"/>
      <c r="R23"/>
      <c r="S23"/>
      <c r="T23"/>
    </row>
    <row r="24" spans="1:20" ht="15.75" hidden="1" customHeight="1">
      <c r="A24" s="579"/>
      <c r="B24" s="921">
        <v>22</v>
      </c>
      <c r="C24" s="1192" t="s">
        <v>1573</v>
      </c>
      <c r="D24" s="1284" t="s">
        <v>8514</v>
      </c>
      <c r="E24" s="1283">
        <v>45443</v>
      </c>
      <c r="F24" s="919"/>
      <c r="G24" s="919"/>
      <c r="H24" s="578">
        <v>45443</v>
      </c>
      <c r="I24" s="981">
        <v>45444</v>
      </c>
      <c r="J24" s="1045">
        <v>45437</v>
      </c>
      <c r="K24" s="1045">
        <v>45437</v>
      </c>
      <c r="L24" s="971"/>
      <c r="M24" s="578"/>
      <c r="N24" s="607"/>
      <c r="O24" s="607"/>
      <c r="P24" s="607"/>
      <c r="Q24"/>
      <c r="R24"/>
      <c r="S24"/>
      <c r="T24"/>
    </row>
    <row r="25" spans="1:20" ht="15.75" hidden="1" customHeight="1">
      <c r="A25" s="579" t="s">
        <v>1906</v>
      </c>
      <c r="B25" s="921">
        <v>24</v>
      </c>
      <c r="C25" s="1192" t="s">
        <v>2158</v>
      </c>
      <c r="D25" s="558" t="s">
        <v>8515</v>
      </c>
      <c r="E25" s="917">
        <v>45457</v>
      </c>
      <c r="F25" s="919">
        <v>45487</v>
      </c>
      <c r="G25" s="919">
        <v>45493</v>
      </c>
      <c r="H25" s="578">
        <v>45457</v>
      </c>
      <c r="I25" s="981">
        <v>45458</v>
      </c>
      <c r="J25" s="1045">
        <v>45451</v>
      </c>
      <c r="K25" s="1045">
        <v>45451</v>
      </c>
      <c r="L25" s="971"/>
      <c r="M25" s="578"/>
      <c r="N25" s="607"/>
      <c r="O25" s="607"/>
      <c r="P25" s="607"/>
      <c r="Q25"/>
      <c r="R25"/>
      <c r="S25"/>
      <c r="T25"/>
    </row>
    <row r="26" spans="1:20" ht="15.75" hidden="1" customHeight="1" thickBot="1">
      <c r="A26" s="579" t="s">
        <v>8516</v>
      </c>
      <c r="B26" s="921">
        <v>25</v>
      </c>
      <c r="C26" s="1329" t="s">
        <v>1906</v>
      </c>
      <c r="D26" s="558" t="s">
        <v>8517</v>
      </c>
      <c r="E26" s="917" t="s">
        <v>1581</v>
      </c>
      <c r="F26" s="1194">
        <v>45465</v>
      </c>
      <c r="G26" s="1194">
        <v>45471</v>
      </c>
      <c r="H26" s="578">
        <v>45464</v>
      </c>
      <c r="I26" s="981">
        <v>45465</v>
      </c>
      <c r="J26" s="1045">
        <v>45458</v>
      </c>
      <c r="K26" s="1045">
        <v>45458</v>
      </c>
      <c r="L26" s="971"/>
      <c r="M26" s="578"/>
      <c r="N26" s="607"/>
      <c r="O26" s="607"/>
      <c r="P26" s="607"/>
      <c r="Q26"/>
      <c r="R26"/>
      <c r="S26"/>
      <c r="T26"/>
    </row>
    <row r="27" spans="1:20" customFormat="1" ht="36.75" hidden="1" customHeight="1" thickBot="1">
      <c r="A27" s="579"/>
      <c r="B27" s="921"/>
      <c r="C27" s="1730"/>
      <c r="D27" s="1731"/>
      <c r="E27" s="1943" t="s">
        <v>100</v>
      </c>
      <c r="F27" s="1732" t="s">
        <v>859</v>
      </c>
      <c r="G27" s="1944" t="s">
        <v>8480</v>
      </c>
      <c r="H27" s="578"/>
      <c r="I27" s="981"/>
      <c r="J27" s="981"/>
      <c r="K27" s="981"/>
      <c r="L27" s="4428" t="s">
        <v>8481</v>
      </c>
      <c r="M27" s="578"/>
      <c r="N27" s="607"/>
      <c r="O27" s="607"/>
      <c r="P27" s="607"/>
    </row>
    <row r="28" spans="1:20" customFormat="1" ht="23.25" hidden="1" customHeight="1" thickBot="1">
      <c r="A28" s="579"/>
      <c r="B28" s="921"/>
      <c r="C28" s="1733" t="s">
        <v>858</v>
      </c>
      <c r="D28" s="2153" t="s">
        <v>4911</v>
      </c>
      <c r="E28" s="1945" t="s">
        <v>2589</v>
      </c>
      <c r="F28" s="1946" t="s">
        <v>8483</v>
      </c>
      <c r="G28" s="1947" t="s">
        <v>8484</v>
      </c>
      <c r="H28" s="604" t="s">
        <v>4774</v>
      </c>
      <c r="I28" s="846" t="s">
        <v>1422</v>
      </c>
      <c r="J28" s="605" t="s">
        <v>4913</v>
      </c>
      <c r="K28" s="605" t="s">
        <v>4914</v>
      </c>
      <c r="L28" s="1105"/>
      <c r="M28" s="578"/>
      <c r="N28" s="607"/>
      <c r="O28" s="607"/>
      <c r="P28" s="607"/>
    </row>
    <row r="29" spans="1:20" ht="20.25" hidden="1" customHeight="1" thickTop="1">
      <c r="A29" s="579" t="s">
        <v>8518</v>
      </c>
      <c r="B29" s="1658">
        <v>31</v>
      </c>
      <c r="C29" s="1737" t="s">
        <v>1573</v>
      </c>
      <c r="D29" s="1735" t="s">
        <v>8519</v>
      </c>
      <c r="E29" s="1738">
        <v>45507</v>
      </c>
      <c r="F29" s="1738">
        <v>45535</v>
      </c>
      <c r="G29" s="1738">
        <v>45541</v>
      </c>
      <c r="H29" s="1806">
        <v>45507</v>
      </c>
      <c r="I29" s="916">
        <v>45508</v>
      </c>
      <c r="J29" s="1807">
        <v>45501</v>
      </c>
      <c r="K29" s="1807">
        <v>45502</v>
      </c>
      <c r="L29" s="971"/>
      <c r="M29" s="578"/>
      <c r="N29" s="607"/>
      <c r="O29" s="607"/>
      <c r="P29" s="607"/>
      <c r="Q29"/>
      <c r="R29"/>
      <c r="S29"/>
      <c r="T29"/>
    </row>
    <row r="30" spans="1:20" ht="20.25" hidden="1" customHeight="1">
      <c r="A30" s="579"/>
      <c r="B30" s="1658"/>
      <c r="C30" s="1739" t="s">
        <v>8520</v>
      </c>
      <c r="D30" s="1739" t="s">
        <v>8521</v>
      </c>
      <c r="E30" s="1740">
        <v>45508</v>
      </c>
      <c r="F30" s="1740">
        <v>45538</v>
      </c>
      <c r="G30" s="1738"/>
      <c r="H30" s="1808">
        <v>45489</v>
      </c>
      <c r="I30" s="1809">
        <v>45490</v>
      </c>
      <c r="J30" s="1809">
        <v>45483</v>
      </c>
      <c r="K30" s="1809">
        <v>45483</v>
      </c>
      <c r="L30" s="971"/>
      <c r="M30" s="578"/>
      <c r="N30" s="607"/>
      <c r="O30" s="607"/>
      <c r="P30" s="607"/>
      <c r="Q30"/>
      <c r="R30"/>
      <c r="S30"/>
      <c r="T30"/>
    </row>
    <row r="31" spans="1:20" ht="20.25" hidden="1" customHeight="1">
      <c r="A31" s="579"/>
      <c r="B31" s="1658"/>
      <c r="C31" s="1741" t="s">
        <v>1606</v>
      </c>
      <c r="D31" s="1742" t="s">
        <v>1632</v>
      </c>
      <c r="E31" s="1742">
        <v>45512</v>
      </c>
      <c r="F31" s="1743" t="s">
        <v>8522</v>
      </c>
      <c r="G31" s="1744"/>
      <c r="H31" s="1808">
        <v>45511</v>
      </c>
      <c r="I31" s="1809">
        <v>45512</v>
      </c>
      <c r="J31" s="1809">
        <v>45505</v>
      </c>
      <c r="K31" s="1809">
        <v>45505</v>
      </c>
      <c r="L31" s="971"/>
      <c r="M31" s="578"/>
      <c r="N31" s="607"/>
      <c r="O31" s="607"/>
      <c r="P31" s="607"/>
      <c r="Q31"/>
      <c r="R31"/>
      <c r="S31"/>
      <c r="T31"/>
    </row>
    <row r="32" spans="1:20" ht="32.25" hidden="1" customHeight="1">
      <c r="A32" s="579"/>
      <c r="B32" s="1658"/>
      <c r="C32" s="1745"/>
      <c r="D32" s="1746" t="s">
        <v>8523</v>
      </c>
      <c r="E32" s="1743" t="s">
        <v>8524</v>
      </c>
      <c r="F32" s="1743" t="s">
        <v>8525</v>
      </c>
      <c r="G32" s="1747">
        <v>45548</v>
      </c>
      <c r="H32" s="1808"/>
      <c r="I32" s="1809"/>
      <c r="J32" s="1809"/>
      <c r="K32" s="1809"/>
      <c r="L32" s="971"/>
      <c r="M32" s="578"/>
      <c r="N32" s="607"/>
      <c r="O32" s="607"/>
      <c r="P32" s="607"/>
      <c r="Q32"/>
      <c r="R32"/>
      <c r="S32"/>
      <c r="T32"/>
    </row>
    <row r="33" spans="1:20" ht="20.25" hidden="1" customHeight="1" thickTop="1">
      <c r="A33" s="579" t="s">
        <v>8526</v>
      </c>
      <c r="B33" s="1658">
        <v>41</v>
      </c>
      <c r="C33" s="1734" t="s">
        <v>1727</v>
      </c>
      <c r="D33" s="1734" t="s">
        <v>8527</v>
      </c>
      <c r="E33" s="1938" t="s">
        <v>1581</v>
      </c>
      <c r="F33" s="1744">
        <v>45607</v>
      </c>
      <c r="G33" s="1744">
        <v>45614</v>
      </c>
      <c r="H33" s="1806">
        <v>45577</v>
      </c>
      <c r="I33" s="916">
        <v>45578</v>
      </c>
      <c r="J33" s="1807">
        <v>45571</v>
      </c>
      <c r="K33" s="1807">
        <v>45572</v>
      </c>
      <c r="L33" s="971"/>
      <c r="M33" s="578"/>
      <c r="N33" s="607"/>
      <c r="O33" s="607"/>
      <c r="P33" s="607"/>
      <c r="Q33"/>
      <c r="R33"/>
      <c r="S33"/>
      <c r="T33"/>
    </row>
    <row r="34" spans="1:20" ht="26.25" hidden="1" customHeight="1" thickTop="1">
      <c r="A34" s="579" t="s">
        <v>8528</v>
      </c>
      <c r="B34" s="1658">
        <v>45</v>
      </c>
      <c r="C34" s="1734" t="s">
        <v>3461</v>
      </c>
      <c r="D34" s="1734" t="s">
        <v>8529</v>
      </c>
      <c r="E34" s="1981" t="s">
        <v>1581</v>
      </c>
      <c r="F34" s="1744">
        <v>45636</v>
      </c>
      <c r="G34" s="1744">
        <v>45642</v>
      </c>
      <c r="H34" s="1806">
        <v>45605</v>
      </c>
      <c r="I34" s="916">
        <v>45606</v>
      </c>
      <c r="J34" s="1807">
        <v>45599</v>
      </c>
      <c r="K34" s="1807">
        <v>45600</v>
      </c>
      <c r="L34" s="971"/>
      <c r="M34" s="578"/>
      <c r="N34" s="607"/>
      <c r="O34" s="607"/>
      <c r="P34" s="607"/>
      <c r="Q34"/>
      <c r="R34"/>
      <c r="S34"/>
      <c r="T34"/>
    </row>
    <row r="35" spans="1:20" ht="27" hidden="1" customHeight="1" thickTop="1">
      <c r="A35" s="579"/>
      <c r="B35" s="1658"/>
      <c r="C35" s="2004" t="s">
        <v>2255</v>
      </c>
      <c r="D35" s="2004" t="s">
        <v>8530</v>
      </c>
      <c r="E35" s="2005">
        <v>45652</v>
      </c>
      <c r="F35" s="2005" t="s">
        <v>8531</v>
      </c>
      <c r="G35" s="1736"/>
      <c r="H35" s="1806"/>
      <c r="I35" s="916"/>
      <c r="J35" s="1807"/>
      <c r="K35" s="1807"/>
      <c r="L35" s="971"/>
      <c r="M35" s="578"/>
      <c r="N35" s="607"/>
      <c r="O35" s="607"/>
      <c r="P35" s="607"/>
      <c r="Q35"/>
      <c r="R35"/>
      <c r="S35"/>
      <c r="T35"/>
    </row>
    <row r="36" spans="1:20" ht="27" hidden="1" customHeight="1">
      <c r="A36" s="579" t="s">
        <v>8532</v>
      </c>
      <c r="B36" s="1658">
        <v>47</v>
      </c>
      <c r="C36" s="1734"/>
      <c r="D36" s="2006" t="s">
        <v>8533</v>
      </c>
      <c r="E36" s="2005" t="s">
        <v>8534</v>
      </c>
      <c r="F36" s="1747" t="s">
        <v>8535</v>
      </c>
      <c r="G36" s="1747" t="s">
        <v>8535</v>
      </c>
      <c r="H36" s="1806">
        <v>45619</v>
      </c>
      <c r="I36" s="916">
        <v>45620</v>
      </c>
      <c r="J36" s="1807">
        <v>45613</v>
      </c>
      <c r="K36" s="1807">
        <v>45614</v>
      </c>
      <c r="L36" s="971"/>
      <c r="M36" s="578"/>
      <c r="N36" s="607"/>
      <c r="O36" s="607"/>
      <c r="P36" s="607"/>
      <c r="Q36"/>
      <c r="R36"/>
      <c r="S36"/>
      <c r="T36"/>
    </row>
    <row r="37" spans="1:20" ht="20.25" hidden="1" customHeight="1" thickTop="1" thickBot="1">
      <c r="A37" s="579" t="s">
        <v>8536</v>
      </c>
      <c r="B37" s="1658">
        <v>5</v>
      </c>
      <c r="C37" s="1737" t="s">
        <v>1573</v>
      </c>
      <c r="D37" s="1734" t="s">
        <v>8537</v>
      </c>
      <c r="E37" s="1744">
        <v>45689</v>
      </c>
      <c r="F37" s="1744">
        <f t="shared" ref="F37" si="0">E37+28</f>
        <v>45717</v>
      </c>
      <c r="G37" s="1744">
        <f t="shared" ref="G37" si="1">E37+34</f>
        <v>45723</v>
      </c>
      <c r="H37" s="1806">
        <v>45689</v>
      </c>
      <c r="I37" s="916">
        <v>45690</v>
      </c>
      <c r="J37" s="1807">
        <v>45683</v>
      </c>
      <c r="K37" s="2077">
        <v>45680</v>
      </c>
      <c r="L37" s="971"/>
      <c r="M37" s="578"/>
      <c r="N37" s="607"/>
      <c r="O37" s="607"/>
      <c r="P37" s="607"/>
      <c r="Q37"/>
      <c r="R37"/>
      <c r="S37"/>
      <c r="T37"/>
    </row>
    <row r="38" spans="1:20" ht="27" hidden="1" customHeight="1" thickBot="1">
      <c r="A38" s="579"/>
      <c r="B38" s="1658"/>
      <c r="C38" s="2093"/>
      <c r="D38" s="2094"/>
      <c r="E38" s="2095" t="s">
        <v>100</v>
      </c>
      <c r="F38" s="2096" t="s">
        <v>859</v>
      </c>
      <c r="G38" s="2097" t="s">
        <v>8480</v>
      </c>
      <c r="H38" s="2098"/>
      <c r="I38" s="2098"/>
      <c r="J38" s="2098"/>
      <c r="K38" s="981"/>
      <c r="L38" s="971"/>
      <c r="M38" s="578"/>
      <c r="N38" s="607"/>
      <c r="O38" s="607"/>
      <c r="P38" s="607"/>
      <c r="Q38"/>
      <c r="R38"/>
      <c r="S38"/>
      <c r="T38"/>
    </row>
    <row r="39" spans="1:20" ht="20.25" hidden="1" customHeight="1" thickBot="1">
      <c r="A39" s="579"/>
      <c r="B39" s="1658"/>
      <c r="C39" s="2099" t="s">
        <v>858</v>
      </c>
      <c r="D39" s="2154" t="s">
        <v>4911</v>
      </c>
      <c r="E39" s="2100" t="s">
        <v>2589</v>
      </c>
      <c r="F39" s="2101" t="s">
        <v>8538</v>
      </c>
      <c r="G39" s="2102" t="s">
        <v>4894</v>
      </c>
      <c r="H39" s="2103" t="s">
        <v>4774</v>
      </c>
      <c r="I39" s="846" t="s">
        <v>1422</v>
      </c>
      <c r="J39" s="2104" t="s">
        <v>4913</v>
      </c>
      <c r="K39" s="605" t="s">
        <v>4914</v>
      </c>
      <c r="L39" s="971"/>
      <c r="M39" s="578"/>
      <c r="N39" s="607"/>
      <c r="O39" s="607"/>
      <c r="P39" s="607"/>
      <c r="Q39"/>
      <c r="R39"/>
      <c r="S39"/>
      <c r="T39"/>
    </row>
    <row r="40" spans="1:20" ht="20.25" hidden="1" customHeight="1" thickTop="1">
      <c r="A40" s="579" t="s">
        <v>8539</v>
      </c>
      <c r="B40" s="2086" t="s">
        <v>8540</v>
      </c>
      <c r="C40" s="2264" t="s">
        <v>1750</v>
      </c>
      <c r="D40" s="2105" t="s">
        <v>8541</v>
      </c>
      <c r="E40" s="2106">
        <v>45696</v>
      </c>
      <c r="F40" s="2106">
        <v>45724</v>
      </c>
      <c r="G40" s="2106">
        <v>45731</v>
      </c>
      <c r="H40" s="2107">
        <v>45696</v>
      </c>
      <c r="I40" s="2107">
        <v>45697</v>
      </c>
      <c r="J40" s="2108">
        <v>45690</v>
      </c>
      <c r="K40" s="2108">
        <v>45691</v>
      </c>
      <c r="L40" s="971"/>
      <c r="M40" s="578"/>
      <c r="N40" s="607"/>
      <c r="O40" s="607"/>
      <c r="P40" s="607"/>
      <c r="Q40"/>
      <c r="R40"/>
      <c r="S40"/>
      <c r="T40"/>
    </row>
    <row r="41" spans="1:20" ht="20.25" hidden="1" customHeight="1" thickTop="1">
      <c r="A41" s="579" t="s">
        <v>8542</v>
      </c>
      <c r="B41" s="1658">
        <v>19</v>
      </c>
      <c r="C41" s="2105" t="s">
        <v>2626</v>
      </c>
      <c r="D41" s="2105" t="s">
        <v>8543</v>
      </c>
      <c r="E41" s="2106">
        <v>45790</v>
      </c>
      <c r="F41" s="2106">
        <v>45823</v>
      </c>
      <c r="G41" s="2106">
        <v>45830</v>
      </c>
      <c r="H41" s="2107">
        <v>45787</v>
      </c>
      <c r="I41" s="2107">
        <v>45788</v>
      </c>
      <c r="J41" s="2108">
        <v>45781</v>
      </c>
      <c r="K41" s="2108">
        <v>45782</v>
      </c>
      <c r="L41" s="971"/>
      <c r="M41" s="578"/>
      <c r="N41" s="607"/>
      <c r="O41" s="607"/>
      <c r="P41" s="607"/>
      <c r="Q41"/>
      <c r="R41"/>
      <c r="S41"/>
      <c r="T41"/>
    </row>
    <row r="42" spans="1:20" ht="20.25" hidden="1" customHeight="1" thickBot="1">
      <c r="A42" s="579"/>
      <c r="B42" s="1658"/>
      <c r="C42" s="46"/>
      <c r="D42" s="46"/>
      <c r="E42" s="46"/>
      <c r="F42" s="46"/>
      <c r="G42" s="46"/>
      <c r="H42" s="116"/>
      <c r="I42" s="116"/>
      <c r="J42" s="37"/>
      <c r="K42" s="37"/>
      <c r="L42" s="971"/>
      <c r="M42" s="578"/>
      <c r="N42" s="607"/>
      <c r="O42" s="607"/>
      <c r="P42" s="607"/>
      <c r="Q42"/>
      <c r="R42"/>
      <c r="S42"/>
      <c r="T42"/>
    </row>
    <row r="43" spans="1:20" ht="28.5" hidden="1" customHeight="1" thickBot="1">
      <c r="A43" s="579"/>
      <c r="B43" s="1658"/>
      <c r="C43" s="2405"/>
      <c r="D43" s="2094"/>
      <c r="E43" s="2095" t="s">
        <v>100</v>
      </c>
      <c r="F43" s="2096" t="s">
        <v>859</v>
      </c>
      <c r="G43" s="2097" t="s">
        <v>8480</v>
      </c>
      <c r="H43" s="2098"/>
      <c r="I43" s="2098"/>
      <c r="J43" s="2619"/>
      <c r="K43" s="2619"/>
      <c r="L43" s="971"/>
      <c r="M43" s="578"/>
      <c r="N43" s="607"/>
      <c r="O43" s="607"/>
      <c r="P43" s="607"/>
      <c r="Q43"/>
      <c r="R43"/>
      <c r="S43"/>
      <c r="T43"/>
    </row>
    <row r="44" spans="1:20" ht="28.5" hidden="1" customHeight="1" thickBot="1">
      <c r="A44" s="579"/>
      <c r="B44" s="1658"/>
      <c r="C44" s="2099" t="s">
        <v>858</v>
      </c>
      <c r="D44" s="2154" t="s">
        <v>4911</v>
      </c>
      <c r="E44" s="2100" t="s">
        <v>2589</v>
      </c>
      <c r="F44" s="3723" t="s">
        <v>8544</v>
      </c>
      <c r="G44" s="3724" t="s">
        <v>4894</v>
      </c>
      <c r="H44" s="2630" t="s">
        <v>4187</v>
      </c>
      <c r="I44" s="2651" t="s">
        <v>4188</v>
      </c>
      <c r="J44" s="3031"/>
      <c r="K44" s="3032" t="s">
        <v>8545</v>
      </c>
      <c r="L44" s="3032" t="s">
        <v>8546</v>
      </c>
      <c r="M44" s="3032" t="s">
        <v>8547</v>
      </c>
      <c r="N44" s="607"/>
      <c r="O44" s="607"/>
      <c r="P44" s="607"/>
      <c r="Q44"/>
      <c r="R44"/>
      <c r="S44"/>
      <c r="T44"/>
    </row>
    <row r="45" spans="1:20" ht="41.25" hidden="1" customHeight="1" thickTop="1" thickBot="1">
      <c r="A45" s="579"/>
      <c r="B45" s="1658"/>
      <c r="C45" s="2479" t="s">
        <v>8548</v>
      </c>
      <c r="D45" s="2480" t="s">
        <v>8549</v>
      </c>
      <c r="E45" s="2481">
        <v>45794</v>
      </c>
      <c r="F45" s="2482" t="s">
        <v>8550</v>
      </c>
      <c r="G45" s="2483"/>
      <c r="H45" s="2621"/>
      <c r="I45" s="2621"/>
      <c r="J45" s="2846"/>
      <c r="K45" s="2846"/>
      <c r="L45" s="2740"/>
      <c r="M45" s="981"/>
      <c r="N45" s="607"/>
      <c r="O45" s="607"/>
      <c r="P45" s="607"/>
      <c r="Q45"/>
      <c r="R45"/>
      <c r="S45"/>
      <c r="T45"/>
    </row>
    <row r="46" spans="1:20" ht="42.75" hidden="1" customHeight="1" thickBot="1">
      <c r="A46" s="579" t="s">
        <v>2686</v>
      </c>
      <c r="B46" s="1658">
        <v>20</v>
      </c>
      <c r="C46" s="2484"/>
      <c r="D46" s="2485" t="s">
        <v>8551</v>
      </c>
      <c r="E46" s="2486" t="s">
        <v>8552</v>
      </c>
      <c r="F46" s="2487">
        <v>45829</v>
      </c>
      <c r="G46" s="2488">
        <v>45836</v>
      </c>
      <c r="H46" s="2621">
        <v>45794</v>
      </c>
      <c r="I46" s="2621">
        <v>45795</v>
      </c>
      <c r="J46" s="2846">
        <v>45788</v>
      </c>
      <c r="K46" s="2846">
        <v>45789</v>
      </c>
      <c r="L46" s="2740"/>
      <c r="M46" s="981"/>
      <c r="N46" s="607"/>
      <c r="O46" s="607"/>
      <c r="P46" s="607"/>
      <c r="Q46"/>
      <c r="R46"/>
      <c r="S46"/>
      <c r="T46"/>
    </row>
    <row r="47" spans="1:20" ht="20.25" hidden="1" customHeight="1" thickTop="1">
      <c r="A47" s="579" t="s">
        <v>1872</v>
      </c>
      <c r="B47" s="1658">
        <v>27</v>
      </c>
      <c r="C47" s="2432" t="s">
        <v>3150</v>
      </c>
      <c r="D47" s="1651" t="s">
        <v>8553</v>
      </c>
      <c r="E47" s="2497">
        <v>45843</v>
      </c>
      <c r="F47" s="2497">
        <v>45873</v>
      </c>
      <c r="G47" s="2497">
        <v>45878</v>
      </c>
      <c r="H47" s="2621">
        <v>45843</v>
      </c>
      <c r="I47" s="2621">
        <v>45844</v>
      </c>
      <c r="J47" s="2847">
        <v>45837</v>
      </c>
      <c r="K47" s="2846">
        <v>45838</v>
      </c>
      <c r="L47" s="2740"/>
      <c r="M47" s="981"/>
      <c r="N47" s="607"/>
      <c r="O47" s="607"/>
      <c r="P47" s="607"/>
      <c r="Q47"/>
      <c r="R47"/>
      <c r="S47"/>
      <c r="T47"/>
    </row>
    <row r="48" spans="1:20" ht="20.25" hidden="1" customHeight="1" thickTop="1">
      <c r="A48" s="579" t="s">
        <v>8554</v>
      </c>
      <c r="B48" s="1658">
        <v>45</v>
      </c>
      <c r="C48" s="621" t="s">
        <v>1573</v>
      </c>
      <c r="D48" s="1651" t="s">
        <v>8555</v>
      </c>
      <c r="E48" s="2497">
        <v>45969</v>
      </c>
      <c r="F48" s="2497">
        <v>46000</v>
      </c>
      <c r="G48" s="2497">
        <v>46009</v>
      </c>
      <c r="H48" s="2621">
        <v>45969</v>
      </c>
      <c r="I48" s="2621">
        <v>45970</v>
      </c>
      <c r="J48" s="2931">
        <v>45963</v>
      </c>
      <c r="K48" s="2853">
        <v>45964</v>
      </c>
      <c r="L48" s="2931">
        <v>45964</v>
      </c>
      <c r="M48" s="2931">
        <v>45965</v>
      </c>
      <c r="N48" s="607"/>
      <c r="O48" s="607"/>
      <c r="P48" s="607"/>
      <c r="Q48"/>
      <c r="R48"/>
      <c r="S48"/>
      <c r="T48"/>
    </row>
    <row r="49" spans="1:20" ht="20.25" hidden="1" customHeight="1" thickTop="1">
      <c r="A49" s="579" t="s">
        <v>8556</v>
      </c>
      <c r="B49" s="1658">
        <v>47</v>
      </c>
      <c r="C49" s="1651" t="s">
        <v>3225</v>
      </c>
      <c r="D49" s="1651" t="s">
        <v>8557</v>
      </c>
      <c r="E49" s="754">
        <v>45983</v>
      </c>
      <c r="F49" s="754">
        <v>46014</v>
      </c>
      <c r="G49" s="754">
        <v>46023</v>
      </c>
      <c r="H49" s="3355">
        <v>45983</v>
      </c>
      <c r="I49" s="3355">
        <v>45984</v>
      </c>
      <c r="J49" s="2931">
        <v>45977</v>
      </c>
      <c r="K49" s="2853">
        <v>45978</v>
      </c>
      <c r="L49" s="2931">
        <v>45978</v>
      </c>
      <c r="M49" s="2931">
        <v>45979</v>
      </c>
      <c r="N49" s="607"/>
      <c r="O49" s="607"/>
      <c r="P49" s="607"/>
      <c r="Q49"/>
      <c r="R49"/>
      <c r="S49"/>
      <c r="T49"/>
    </row>
    <row r="50" spans="1:20" ht="20.25" hidden="1" customHeight="1" thickTop="1">
      <c r="A50" s="579" t="s">
        <v>8558</v>
      </c>
      <c r="B50" s="1658">
        <v>51</v>
      </c>
      <c r="C50" s="1651" t="s">
        <v>2690</v>
      </c>
      <c r="D50" s="1651" t="s">
        <v>8559</v>
      </c>
      <c r="E50" s="754">
        <v>46011</v>
      </c>
      <c r="F50" s="754">
        <v>46042</v>
      </c>
      <c r="G50" s="754">
        <v>46051</v>
      </c>
      <c r="H50" s="3355">
        <v>46011</v>
      </c>
      <c r="I50" s="3355">
        <v>46012</v>
      </c>
      <c r="J50" s="2931">
        <v>46005</v>
      </c>
      <c r="K50" s="2853">
        <v>46006</v>
      </c>
      <c r="L50" s="2931">
        <v>46006</v>
      </c>
      <c r="M50" s="2931">
        <v>46007</v>
      </c>
      <c r="N50" s="607"/>
      <c r="O50" s="607"/>
      <c r="P50" s="607"/>
      <c r="Q50"/>
      <c r="R50"/>
      <c r="S50"/>
      <c r="T50"/>
    </row>
    <row r="51" spans="1:20" ht="20.25" hidden="1" customHeight="1" thickTop="1">
      <c r="A51" s="579" t="s">
        <v>3012</v>
      </c>
      <c r="B51" s="1658">
        <v>4</v>
      </c>
      <c r="C51" s="1651" t="s">
        <v>3012</v>
      </c>
      <c r="D51" s="1651" t="s">
        <v>8560</v>
      </c>
      <c r="E51" s="686">
        <v>46050</v>
      </c>
      <c r="F51" s="2497">
        <v>46077</v>
      </c>
      <c r="G51" s="2497">
        <v>46086</v>
      </c>
      <c r="H51" s="3355">
        <v>46046</v>
      </c>
      <c r="I51" s="3355">
        <v>46047</v>
      </c>
      <c r="J51" s="2931">
        <v>46040</v>
      </c>
      <c r="K51" s="2853">
        <v>46041</v>
      </c>
      <c r="L51" s="2931">
        <v>46041</v>
      </c>
      <c r="M51" s="2931">
        <v>46042</v>
      </c>
      <c r="N51" s="607"/>
      <c r="O51" s="607"/>
      <c r="P51" s="607"/>
      <c r="Q51"/>
      <c r="R51"/>
      <c r="S51"/>
      <c r="T51"/>
    </row>
    <row r="52" spans="1:20" ht="20.25" hidden="1" customHeight="1" thickBot="1">
      <c r="A52" s="579" t="s">
        <v>2497</v>
      </c>
      <c r="B52" s="1658">
        <v>6</v>
      </c>
      <c r="C52" s="1651" t="s">
        <v>2823</v>
      </c>
      <c r="D52" s="1651" t="s">
        <v>8561</v>
      </c>
      <c r="E52" s="2489">
        <v>46060</v>
      </c>
      <c r="F52" s="2489">
        <v>46091</v>
      </c>
      <c r="G52" s="2489">
        <v>46100</v>
      </c>
      <c r="H52" s="3355">
        <v>46060</v>
      </c>
      <c r="I52" s="3355">
        <v>46061</v>
      </c>
      <c r="J52" s="2931">
        <v>46054</v>
      </c>
      <c r="K52" s="2853">
        <v>46055</v>
      </c>
      <c r="L52" s="2931">
        <v>46055</v>
      </c>
      <c r="M52" s="2931">
        <v>46056</v>
      </c>
      <c r="N52" s="607"/>
      <c r="O52" s="607"/>
      <c r="P52" s="607"/>
      <c r="Q52"/>
      <c r="R52"/>
      <c r="S52"/>
      <c r="T52"/>
    </row>
    <row r="53" spans="1:20" ht="28.5" customHeight="1" thickBot="1">
      <c r="A53" s="579"/>
      <c r="B53" s="1658"/>
      <c r="C53" s="2405"/>
      <c r="D53" s="2094"/>
      <c r="E53" s="2095" t="s">
        <v>100</v>
      </c>
      <c r="F53" s="2096" t="s">
        <v>859</v>
      </c>
      <c r="G53" s="2097" t="s">
        <v>8480</v>
      </c>
      <c r="H53" s="2098"/>
      <c r="I53" s="2098"/>
      <c r="J53" s="2619"/>
      <c r="K53" s="2619"/>
      <c r="L53" s="971"/>
      <c r="M53" s="578"/>
      <c r="N53" s="607"/>
      <c r="O53" s="607"/>
      <c r="P53" s="607"/>
      <c r="Q53"/>
      <c r="R53"/>
      <c r="S53"/>
      <c r="T53"/>
    </row>
    <row r="54" spans="1:20" ht="15.75" thickBot="1">
      <c r="A54" s="579"/>
      <c r="B54" s="4022"/>
      <c r="C54" s="2099" t="s">
        <v>858</v>
      </c>
      <c r="D54" s="2154"/>
      <c r="E54" s="2100" t="s">
        <v>5909</v>
      </c>
      <c r="F54" s="3723" t="s">
        <v>8544</v>
      </c>
      <c r="G54" s="3724" t="s">
        <v>4894</v>
      </c>
      <c r="H54" s="2630"/>
      <c r="I54" s="2651"/>
      <c r="J54" s="3031"/>
      <c r="K54" s="3032"/>
      <c r="L54" s="3032"/>
      <c r="M54" s="3032"/>
      <c r="N54" s="607"/>
      <c r="O54" s="607"/>
      <c r="P54" s="607"/>
      <c r="Q54"/>
      <c r="R54"/>
      <c r="S54"/>
      <c r="T54"/>
    </row>
    <row r="55" spans="1:20" ht="20.25" customHeight="1" thickTop="1">
      <c r="A55" s="579" t="s">
        <v>8562</v>
      </c>
      <c r="B55" s="4054">
        <v>29</v>
      </c>
      <c r="C55" s="1651" t="s">
        <v>3225</v>
      </c>
      <c r="D55" s="1651" t="s">
        <v>8563</v>
      </c>
      <c r="E55" s="2489">
        <v>46216</v>
      </c>
      <c r="F55" s="2489">
        <v>46252</v>
      </c>
      <c r="G55" s="2489">
        <v>46260</v>
      </c>
      <c r="H55" s="3355"/>
      <c r="I55" s="3355"/>
      <c r="J55" s="2931"/>
      <c r="K55" s="2853"/>
      <c r="L55" s="2931"/>
      <c r="M55" s="2931"/>
      <c r="N55" s="607"/>
      <c r="O55" s="607"/>
      <c r="P55" s="607"/>
      <c r="Q55"/>
      <c r="R55"/>
      <c r="S55"/>
      <c r="T55"/>
    </row>
    <row r="56" spans="1:20" ht="20.25" customHeight="1">
      <c r="A56" s="579" t="s">
        <v>3314</v>
      </c>
      <c r="B56" s="4054">
        <v>30</v>
      </c>
      <c r="C56" s="1651" t="s">
        <v>2406</v>
      </c>
      <c r="D56" s="1651" t="s">
        <v>8564</v>
      </c>
      <c r="E56" s="2489">
        <v>46227</v>
      </c>
      <c r="F56" s="2489">
        <v>46263</v>
      </c>
      <c r="G56" s="2489">
        <v>46271</v>
      </c>
      <c r="H56" s="3355"/>
      <c r="I56" s="3355"/>
      <c r="J56" s="2931"/>
      <c r="K56" s="2853"/>
      <c r="L56" s="2931"/>
      <c r="M56" s="2931"/>
      <c r="N56" s="607"/>
      <c r="O56" s="607"/>
      <c r="P56" s="607"/>
      <c r="Q56"/>
      <c r="R56"/>
      <c r="S56"/>
      <c r="T56"/>
    </row>
    <row r="57" spans="1:20" ht="20.25" customHeight="1">
      <c r="A57" s="579" t="s">
        <v>2412</v>
      </c>
      <c r="B57" s="4054">
        <v>31</v>
      </c>
      <c r="C57" s="1651" t="s">
        <v>2412</v>
      </c>
      <c r="D57" s="1651" t="s">
        <v>8565</v>
      </c>
      <c r="E57" s="2489">
        <v>46233</v>
      </c>
      <c r="F57" s="2489">
        <f>E57+36</f>
        <v>46269</v>
      </c>
      <c r="G57" s="2489">
        <f>E57+44</f>
        <v>46277</v>
      </c>
      <c r="H57" s="3355"/>
      <c r="I57" s="3355"/>
      <c r="J57" s="2931"/>
      <c r="K57" s="2853"/>
      <c r="L57" s="2931"/>
      <c r="M57" s="2931"/>
      <c r="N57" s="607"/>
      <c r="O57" s="607"/>
      <c r="P57" s="607"/>
      <c r="Q57"/>
      <c r="R57"/>
      <c r="S57"/>
      <c r="T57"/>
    </row>
    <row r="58" spans="1:20" ht="20.25" customHeight="1">
      <c r="A58" s="579" t="s">
        <v>8566</v>
      </c>
      <c r="B58" s="4054">
        <v>32</v>
      </c>
      <c r="C58" s="1651" t="s">
        <v>1734</v>
      </c>
      <c r="D58" s="1651" t="s">
        <v>8567</v>
      </c>
      <c r="E58" s="2489">
        <v>46238</v>
      </c>
      <c r="F58" s="2489">
        <f>E58+36</f>
        <v>46274</v>
      </c>
      <c r="G58" s="2489">
        <f>E58+44</f>
        <v>46282</v>
      </c>
      <c r="H58" s="3355"/>
      <c r="I58" s="3355"/>
      <c r="J58" s="2931"/>
      <c r="K58" s="2853"/>
      <c r="L58" s="2931"/>
      <c r="M58" s="2931"/>
      <c r="N58" s="607"/>
      <c r="O58" s="607"/>
      <c r="P58" s="607"/>
      <c r="Q58"/>
      <c r="R58"/>
      <c r="S58"/>
      <c r="T58"/>
    </row>
    <row r="59" spans="1:20" ht="20.25" customHeight="1">
      <c r="A59" s="579" t="s">
        <v>8568</v>
      </c>
      <c r="B59" s="4054">
        <v>33</v>
      </c>
      <c r="C59" s="1651" t="s">
        <v>2652</v>
      </c>
      <c r="D59" s="1651" t="s">
        <v>8569</v>
      </c>
      <c r="E59" s="2489">
        <v>46243</v>
      </c>
      <c r="F59" s="2489">
        <f>E59+36</f>
        <v>46279</v>
      </c>
      <c r="G59" s="2489">
        <f>E59+44</f>
        <v>46287</v>
      </c>
      <c r="H59" s="3355"/>
      <c r="I59" s="3355"/>
      <c r="J59" s="2931"/>
      <c r="K59" s="2853"/>
      <c r="L59" s="2931"/>
      <c r="M59" s="2931"/>
      <c r="N59" s="607"/>
      <c r="O59" s="607"/>
      <c r="P59" s="607"/>
      <c r="Q59"/>
      <c r="R59"/>
      <c r="S59"/>
      <c r="T59"/>
    </row>
    <row r="60" spans="1:20" ht="20.25" customHeight="1">
      <c r="A60" s="579" t="s">
        <v>8570</v>
      </c>
      <c r="B60" s="4054">
        <v>34</v>
      </c>
      <c r="C60" s="1651" t="s">
        <v>2241</v>
      </c>
      <c r="D60" s="1651" t="s">
        <v>8571</v>
      </c>
      <c r="E60" s="2489">
        <v>46250</v>
      </c>
      <c r="F60" s="2489">
        <v>46286</v>
      </c>
      <c r="G60" s="2497">
        <v>46294</v>
      </c>
      <c r="H60" s="3355"/>
      <c r="I60" s="3355"/>
      <c r="J60" s="2931"/>
      <c r="K60" s="2853"/>
      <c r="L60" s="2931"/>
      <c r="M60" s="2931"/>
      <c r="N60" s="607"/>
      <c r="O60" s="607"/>
      <c r="P60" s="607"/>
      <c r="Q60"/>
      <c r="R60"/>
      <c r="S60"/>
      <c r="T60"/>
    </row>
    <row r="61" spans="1:20" ht="20.25" customHeight="1">
      <c r="A61" s="579" t="s">
        <v>8572</v>
      </c>
      <c r="B61" s="4054">
        <v>35</v>
      </c>
      <c r="C61" s="1651" t="s">
        <v>2437</v>
      </c>
      <c r="D61" s="1651" t="s">
        <v>8573</v>
      </c>
      <c r="E61" s="2489">
        <v>46257</v>
      </c>
      <c r="F61" s="1932">
        <v>46293</v>
      </c>
      <c r="G61" s="2497">
        <v>46301</v>
      </c>
      <c r="H61" s="4432" t="s">
        <v>8574</v>
      </c>
      <c r="I61" s="3355"/>
      <c r="J61" s="2931"/>
      <c r="K61" s="2853"/>
      <c r="L61" s="2931"/>
      <c r="M61" s="2931"/>
      <c r="N61" s="607"/>
      <c r="O61" s="607"/>
      <c r="P61" s="607"/>
      <c r="Q61"/>
      <c r="R61"/>
      <c r="S61"/>
      <c r="T61"/>
    </row>
    <row r="62" spans="1:20" ht="20.25" customHeight="1">
      <c r="A62" s="579" t="s">
        <v>10086</v>
      </c>
      <c r="B62" s="4054">
        <v>36</v>
      </c>
      <c r="C62" s="4590" t="s">
        <v>1730</v>
      </c>
      <c r="D62" s="1651" t="str">
        <f>"FV"&amp;TEXT(MID(D61,3,LEN(D61)-3)+1,"000")&amp;"N"</f>
        <v>FV636N</v>
      </c>
      <c r="E62" s="2489">
        <v>46264</v>
      </c>
      <c r="F62" s="2489">
        <f>E62+36</f>
        <v>46300</v>
      </c>
      <c r="G62" s="2497">
        <f>E62+44</f>
        <v>46308</v>
      </c>
      <c r="H62" s="3355"/>
      <c r="I62" s="3355"/>
      <c r="J62" s="2931"/>
      <c r="K62" s="2853"/>
      <c r="L62" s="2931"/>
      <c r="M62" s="2931"/>
      <c r="N62" s="607"/>
      <c r="O62" s="607"/>
      <c r="P62" s="607"/>
      <c r="Q62"/>
      <c r="R62"/>
      <c r="S62"/>
      <c r="T62"/>
    </row>
    <row r="63" spans="1:20" ht="20.25" customHeight="1">
      <c r="A63" s="579" t="s">
        <v>8575</v>
      </c>
      <c r="B63" s="4054">
        <v>37</v>
      </c>
      <c r="C63" s="1651" t="s">
        <v>6201</v>
      </c>
      <c r="D63" s="1651" t="str">
        <f>"FV"&amp;TEXT(MID(D62,3,LEN(D62)-3)+1,"000")&amp;"N"</f>
        <v>FV637N</v>
      </c>
      <c r="E63" s="2489">
        <v>46271</v>
      </c>
      <c r="F63" s="2489">
        <f>E63+36</f>
        <v>46307</v>
      </c>
      <c r="G63" s="2497">
        <f>E63+44</f>
        <v>46315</v>
      </c>
      <c r="H63" s="3355"/>
      <c r="I63" s="3355"/>
      <c r="J63" s="2931"/>
      <c r="K63" s="2853"/>
      <c r="L63" s="2931"/>
      <c r="M63" s="2931"/>
      <c r="N63" s="607"/>
      <c r="O63" s="607"/>
      <c r="P63" s="607"/>
      <c r="Q63"/>
      <c r="R63"/>
      <c r="S63"/>
      <c r="T63"/>
    </row>
    <row r="64" spans="1:20" ht="20.25" customHeight="1">
      <c r="A64" s="579" t="s">
        <v>10087</v>
      </c>
      <c r="B64" s="4054">
        <v>38</v>
      </c>
      <c r="C64" s="4590" t="s">
        <v>2950</v>
      </c>
      <c r="D64" s="1651" t="str">
        <f>"FV"&amp;TEXT(MID(D63,3,LEN(D63)-3)+1,"000")&amp;"N"</f>
        <v>FV638N</v>
      </c>
      <c r="E64" s="2489">
        <v>46278</v>
      </c>
      <c r="F64" s="2489">
        <f>E64+36</f>
        <v>46314</v>
      </c>
      <c r="G64" s="2497">
        <f>E64+44</f>
        <v>46322</v>
      </c>
      <c r="H64" s="3355"/>
      <c r="I64" s="3355"/>
      <c r="J64" s="2931"/>
      <c r="K64" s="2853"/>
      <c r="L64" s="2931"/>
      <c r="M64" s="2931"/>
      <c r="N64" s="607"/>
      <c r="O64" s="607"/>
      <c r="P64" s="607"/>
      <c r="Q64"/>
      <c r="R64"/>
      <c r="S64"/>
      <c r="T64"/>
    </row>
    <row r="65" spans="1:20" ht="20.25" customHeight="1">
      <c r="A65" s="579" t="s">
        <v>10088</v>
      </c>
      <c r="B65" s="4054">
        <v>39</v>
      </c>
      <c r="C65" s="4590" t="s">
        <v>1966</v>
      </c>
      <c r="D65" s="1651" t="str">
        <f>"FV"&amp;TEXT(MID(D64,3,LEN(D64)-3)+1,"000")&amp;"N"</f>
        <v>FV639N</v>
      </c>
      <c r="E65" s="2489">
        <f>E64+7</f>
        <v>46285</v>
      </c>
      <c r="F65" s="2489">
        <f>E65+36</f>
        <v>46321</v>
      </c>
      <c r="G65" s="2497">
        <f>E65+44</f>
        <v>46329</v>
      </c>
      <c r="H65" s="3355"/>
      <c r="I65" s="3355"/>
      <c r="J65" s="2931"/>
      <c r="K65" s="2853"/>
      <c r="L65" s="2931"/>
      <c r="M65" s="2931"/>
      <c r="N65" s="607"/>
      <c r="O65" s="607"/>
      <c r="P65" s="607"/>
      <c r="Q65"/>
      <c r="R65"/>
      <c r="S65"/>
      <c r="T65"/>
    </row>
    <row r="66" spans="1:20" ht="20.25" customHeight="1">
      <c r="A66" s="579" t="s">
        <v>2406</v>
      </c>
      <c r="B66" s="4054">
        <v>40</v>
      </c>
      <c r="C66" s="1651" t="s">
        <v>4056</v>
      </c>
      <c r="D66" s="4441" t="str">
        <f>"FV"&amp;TEXT(MID(D65,3,LEN(D65)-3)+1,"000")&amp;"N"</f>
        <v>FV640N</v>
      </c>
      <c r="E66" s="2489">
        <f t="shared" ref="E66:E68" si="2">E65+7</f>
        <v>46292</v>
      </c>
      <c r="F66" s="2489">
        <f t="shared" ref="F66:F68" si="3">E66+36</f>
        <v>46328</v>
      </c>
      <c r="G66" s="2497">
        <f t="shared" ref="G66:G68" si="4">E66+44</f>
        <v>46336</v>
      </c>
      <c r="H66" s="3355"/>
      <c r="I66" s="3355"/>
      <c r="J66" s="2931"/>
      <c r="K66" s="2853"/>
      <c r="L66" s="2931"/>
      <c r="M66" s="2931"/>
      <c r="N66" s="607"/>
      <c r="O66" s="607"/>
      <c r="P66" s="607"/>
      <c r="Q66"/>
      <c r="R66"/>
      <c r="S66"/>
      <c r="T66"/>
    </row>
    <row r="67" spans="1:20" ht="20.25" customHeight="1">
      <c r="A67" s="579" t="s">
        <v>2412</v>
      </c>
      <c r="B67" s="4054">
        <v>41</v>
      </c>
      <c r="C67" s="1651" t="s">
        <v>2412</v>
      </c>
      <c r="D67" s="1651" t="str">
        <f t="shared" ref="D67:D68" si="5">"FV"&amp;TEXT(MID(D66,3,LEN(D66)-3)+1,"000")&amp;"N"</f>
        <v>FV641N</v>
      </c>
      <c r="E67" s="2489">
        <f t="shared" si="2"/>
        <v>46299</v>
      </c>
      <c r="F67" s="2489">
        <f t="shared" si="3"/>
        <v>46335</v>
      </c>
      <c r="G67" s="2497">
        <f t="shared" si="4"/>
        <v>46343</v>
      </c>
      <c r="H67" s="3355"/>
      <c r="I67" s="3355"/>
      <c r="J67" s="2931"/>
      <c r="K67" s="2853"/>
      <c r="L67" s="2931"/>
      <c r="M67" s="2931"/>
      <c r="N67" s="607"/>
      <c r="O67" s="607"/>
      <c r="P67" s="607"/>
      <c r="Q67"/>
      <c r="R67"/>
      <c r="S67"/>
      <c r="T67"/>
    </row>
    <row r="68" spans="1:20" ht="20.25" customHeight="1">
      <c r="A68" s="579" t="s">
        <v>1734</v>
      </c>
      <c r="B68" s="4054">
        <v>42</v>
      </c>
      <c r="C68" s="1651" t="s">
        <v>1734</v>
      </c>
      <c r="D68" s="1651" t="str">
        <f t="shared" si="5"/>
        <v>FV642N</v>
      </c>
      <c r="E68" s="2489">
        <f t="shared" si="2"/>
        <v>46306</v>
      </c>
      <c r="F68" s="2489">
        <f t="shared" si="3"/>
        <v>46342</v>
      </c>
      <c r="G68" s="2497">
        <f t="shared" si="4"/>
        <v>46350</v>
      </c>
      <c r="H68" s="3355"/>
      <c r="I68" s="3355"/>
      <c r="J68" s="2931"/>
      <c r="K68" s="2853"/>
      <c r="L68" s="2931"/>
      <c r="M68" s="2931"/>
      <c r="N68" s="607"/>
      <c r="O68" s="607"/>
      <c r="P68" s="607"/>
      <c r="Q68"/>
      <c r="R68"/>
      <c r="S68"/>
      <c r="T68"/>
    </row>
    <row r="69" spans="1:20" s="14" customFormat="1" ht="20.25" customHeight="1">
      <c r="A69" s="579"/>
      <c r="B69" s="921"/>
      <c r="C69" s="4637" t="s">
        <v>112</v>
      </c>
      <c r="D69" s="4637"/>
      <c r="E69" s="4637"/>
      <c r="F69" s="4637"/>
      <c r="G69" s="4637"/>
      <c r="H69" s="2278"/>
      <c r="I69" s="2278"/>
      <c r="J69" s="2849"/>
      <c r="K69" s="2850"/>
      <c r="L69" s="2277"/>
      <c r="M69" s="578"/>
      <c r="N69" s="30"/>
      <c r="O69" s="30"/>
      <c r="P69" s="5"/>
      <c r="Q69" s="5"/>
      <c r="R69" s="5"/>
      <c r="S69" s="5"/>
      <c r="T69" s="5"/>
    </row>
    <row r="70" spans="1:20" s="14" customFormat="1" ht="16.5" customHeight="1">
      <c r="A70" s="579"/>
      <c r="B70" s="922"/>
      <c r="C70" s="17"/>
      <c r="D70" s="5"/>
      <c r="E70" s="5"/>
      <c r="F70" s="772"/>
      <c r="G70" s="5"/>
      <c r="H70" s="5"/>
      <c r="I70" s="5"/>
      <c r="J70" s="2851"/>
      <c r="K70" s="2852"/>
      <c r="L70" s="30"/>
      <c r="M70" s="578"/>
      <c r="N70" s="30"/>
      <c r="O70" s="5"/>
      <c r="P70" s="5"/>
      <c r="Q70" s="5"/>
      <c r="R70" s="5"/>
      <c r="S70" s="5"/>
      <c r="T70" s="5"/>
    </row>
    <row r="71" spans="1:20" s="14" customFormat="1" ht="16.5" customHeight="1">
      <c r="A71" s="579"/>
      <c r="B71" s="922"/>
      <c r="C71" s="209" t="s">
        <v>0</v>
      </c>
      <c r="D71" s="69"/>
      <c r="E71" s="845" t="s">
        <v>1973</v>
      </c>
      <c r="F71" s="70"/>
      <c r="G71" s="70" t="s">
        <v>38</v>
      </c>
      <c r="H71" s="70"/>
      <c r="I71" s="69"/>
      <c r="J71" s="69"/>
      <c r="K71" s="70" t="s">
        <v>65</v>
      </c>
      <c r="L71" s="70" t="str">
        <f>'HOW TO-&gt;'!$B$136</f>
        <v>6011 2413</v>
      </c>
      <c r="M71" s="70"/>
      <c r="N71" s="60"/>
      <c r="O71" s="5"/>
      <c r="P71" s="5"/>
      <c r="Q71" s="5"/>
      <c r="R71" s="5"/>
      <c r="S71" s="5"/>
      <c r="T71" s="5"/>
    </row>
    <row r="72" spans="1:20" s="30" customFormat="1" ht="14.25">
      <c r="A72" s="923"/>
      <c r="B72" s="922"/>
      <c r="C72" s="79" t="s">
        <v>1</v>
      </c>
      <c r="D72" s="69"/>
      <c r="E72" s="252" t="s">
        <v>1974</v>
      </c>
      <c r="F72" s="70"/>
      <c r="G72" s="69" t="s">
        <v>1975</v>
      </c>
      <c r="H72" s="69"/>
      <c r="I72" s="252" t="s">
        <v>41</v>
      </c>
      <c r="J72" s="69"/>
      <c r="K72" s="69" t="s">
        <v>67</v>
      </c>
      <c r="L72" s="69"/>
      <c r="M72" s="226" t="s">
        <v>68</v>
      </c>
      <c r="N72" s="60"/>
      <c r="O72" s="69"/>
      <c r="P72" s="69"/>
    </row>
    <row r="73" spans="1:20" s="30" customFormat="1" ht="14.25">
      <c r="A73" s="923"/>
      <c r="B73" s="922"/>
      <c r="C73" s="79"/>
      <c r="D73" s="69"/>
      <c r="E73" s="252"/>
      <c r="F73" s="60"/>
      <c r="G73" s="69"/>
      <c r="H73" s="69"/>
      <c r="I73" s="252"/>
      <c r="J73" s="69"/>
      <c r="K73" s="69" t="str">
        <f>'HOW TO-&gt;'!$A$138</f>
        <v>PERMIT</v>
      </c>
      <c r="L73" s="69"/>
      <c r="M73" s="2204" t="str">
        <f>'HOW TO-&gt;'!$C$138</f>
        <v>SG094-SinPermit@msc.com</v>
      </c>
      <c r="N73" s="60"/>
      <c r="O73" s="69"/>
      <c r="P73" s="69"/>
    </row>
    <row r="74" spans="1:20" s="30" customFormat="1" ht="14.25">
      <c r="C74" s="77">
        <f>'HOW TO-&gt;'!$A$105</f>
        <v>0</v>
      </c>
      <c r="D74" s="77">
        <f>'HOW TO-&gt;'!$B$105</f>
        <v>0</v>
      </c>
      <c r="E74" s="64">
        <f>'HOW TO-&gt;'!$C$105</f>
        <v>0</v>
      </c>
      <c r="F74" s="60"/>
      <c r="G74" s="77" t="str">
        <f>'HOW TO-&gt;'!$A$124</f>
        <v>ROBERT CHIA</v>
      </c>
      <c r="H74" s="77" t="str">
        <f>'HOW TO-&gt;'!$B$124</f>
        <v>6011 0564</v>
      </c>
      <c r="I74" s="64" t="str">
        <f>'HOW TO-&gt;'!$C$124</f>
        <v>robert.chia@msc.com</v>
      </c>
      <c r="J74" s="60"/>
      <c r="K74" s="77" t="str">
        <f>'HOW TO-&gt;'!$A$139</f>
        <v>RAYNAR ANG</v>
      </c>
      <c r="L74" s="77" t="str">
        <f>'HOW TO-&gt;'!$B$139</f>
        <v>6011 2358</v>
      </c>
      <c r="M74" s="64" t="str">
        <f>'HOW TO-&gt;'!$C$139</f>
        <v>raynar.ang@msc.com</v>
      </c>
      <c r="N74" s="60"/>
    </row>
    <row r="75" spans="1:20" s="29" customFormat="1" ht="14.25">
      <c r="C75" s="77" t="str">
        <f>'HOW TO-&gt;'!$A$107</f>
        <v>PHOEBE HUANG</v>
      </c>
      <c r="D75" s="77" t="str">
        <f>'HOW TO-&gt;'!$B$107</f>
        <v>6011 0562</v>
      </c>
      <c r="E75" s="64" t="str">
        <f>'HOW TO-&gt;'!$C$107</f>
        <v>phoebe.huang@msc.com</v>
      </c>
      <c r="F75" s="60"/>
      <c r="G75" s="77" t="str">
        <f>'HOW TO-&gt;'!$A$125</f>
        <v>S. Y. LIEW</v>
      </c>
      <c r="H75" s="77" t="str">
        <f>'HOW TO-&gt;'!$B$125</f>
        <v>6011 2348</v>
      </c>
      <c r="I75" s="64" t="str">
        <f>'HOW TO-&gt;'!$C$125</f>
        <v>seoyi.liew@msc.com</v>
      </c>
      <c r="J75" s="60"/>
      <c r="K75" s="77" t="str">
        <f>'HOW TO-&gt;'!$A$140</f>
        <v>KAI SIANG</v>
      </c>
      <c r="L75" s="77" t="str">
        <f>'HOW TO-&gt;'!$B$140</f>
        <v>6011 2356</v>
      </c>
      <c r="M75" s="64" t="str">
        <f>'HOW TO-&gt;'!$C$140</f>
        <v>kaisiang.lim@msc.com</v>
      </c>
      <c r="N75" s="60"/>
    </row>
    <row r="76" spans="1:20" s="29" customFormat="1" ht="14.25">
      <c r="C76" s="77" t="str">
        <f>'HOW TO-&gt;'!$A$108</f>
        <v>SHERWIN LIM</v>
      </c>
      <c r="D76" s="77" t="str">
        <f>'HOW TO-&gt;'!$B$108</f>
        <v>6011 2395</v>
      </c>
      <c r="E76" s="64" t="str">
        <f>'HOW TO-&gt;'!$C$108</f>
        <v>sherwin.lim@msc.com</v>
      </c>
      <c r="F76" s="60"/>
      <c r="G76" s="77" t="str">
        <f>'HOW TO-&gt;'!$A$126</f>
        <v>SHARON KOH</v>
      </c>
      <c r="H76" s="77" t="str">
        <f>'HOW TO-&gt;'!$B$126</f>
        <v>6011 2349</v>
      </c>
      <c r="I76" s="64" t="str">
        <f>'HOW TO-&gt;'!$C$126</f>
        <v>sharon.koh@msc.com</v>
      </c>
      <c r="J76" s="60"/>
      <c r="K76" s="77" t="str">
        <f>'HOW TO-&gt;'!$A$141</f>
        <v>DEWI</v>
      </c>
      <c r="L76" s="77" t="str">
        <f>'HOW TO-&gt;'!$B$141</f>
        <v>6011 2354</v>
      </c>
      <c r="M76" s="64" t="str">
        <f>'HOW TO-&gt;'!$C$141</f>
        <v>dewi.ratnah@msc.com</v>
      </c>
      <c r="N76" s="60"/>
    </row>
    <row r="77" spans="1:20" s="29" customFormat="1" ht="14.25">
      <c r="C77" s="77" t="str">
        <f>'HOW TO-&gt;'!$A$106</f>
        <v>NATALIE LEW</v>
      </c>
      <c r="D77" s="77" t="str">
        <f>'HOW TO-&gt;'!$B$106</f>
        <v>6011 2399</v>
      </c>
      <c r="E77" s="64" t="str">
        <f>'HOW TO-&gt;'!$C$106</f>
        <v>natalie.lew@msc.com</v>
      </c>
      <c r="F77" s="60"/>
      <c r="G77" s="77" t="str">
        <f>'HOW TO-&gt;'!$A$127</f>
        <v>ANGELIA LAU</v>
      </c>
      <c r="H77" s="77" t="str">
        <f>'HOW TO-&gt;'!$B$127</f>
        <v>6011 2346</v>
      </c>
      <c r="I77" s="64" t="str">
        <f>'HOW TO-&gt;'!$C$127</f>
        <v>angelia.lau@msc.com</v>
      </c>
      <c r="J77" s="60"/>
      <c r="K77" s="77" t="str">
        <f>'HOW TO-&gt;'!$A$142</f>
        <v>YU TING</v>
      </c>
      <c r="L77" s="77" t="str">
        <f>'HOW TO-&gt;'!$B$142</f>
        <v>6011 2359</v>
      </c>
      <c r="M77" s="64" t="str">
        <f>'HOW TO-&gt;'!$C$142</f>
        <v>yuting.luo@msc.com</v>
      </c>
      <c r="N77" s="60"/>
    </row>
    <row r="78" spans="1:20" s="29" customFormat="1" ht="14.25">
      <c r="C78" s="77" t="str">
        <f>'HOW TO-&gt;'!$A$109</f>
        <v>CHOK KAR HEE</v>
      </c>
      <c r="D78" s="77" t="str">
        <f>'HOW TO-&gt;'!$B$109</f>
        <v>6011 2397</v>
      </c>
      <c r="E78" s="64" t="str">
        <f>'HOW TO-&gt;'!$C$109</f>
        <v>karhee.chok@msc.com</v>
      </c>
      <c r="F78" s="60"/>
      <c r="G78" s="77" t="str">
        <f>'HOW TO-&gt;'!$A$128</f>
        <v>NOOR AFNINDAH</v>
      </c>
      <c r="H78" s="77" t="str">
        <f>'HOW TO-&gt;'!$B$128</f>
        <v>6011 2347</v>
      </c>
      <c r="I78" s="64" t="str">
        <f>'HOW TO-&gt;'!$C$128</f>
        <v>noor.afnindah@msc.com</v>
      </c>
      <c r="J78" s="60"/>
      <c r="K78" s="77" t="str">
        <f>'HOW TO-&gt;'!$A$143</f>
        <v>SHAN SHAN</v>
      </c>
      <c r="L78" s="77" t="str">
        <f>'HOW TO-&gt;'!$B$143</f>
        <v>6011 2353</v>
      </c>
      <c r="M78" s="64" t="str">
        <f>'HOW TO-&gt;'!$C$143</f>
        <v>shanshan.chin@msc.com</v>
      </c>
      <c r="N78" s="60"/>
    </row>
    <row r="79" spans="1:20" s="29" customFormat="1" ht="14.25">
      <c r="C79" s="77" t="str">
        <f>'HOW TO-&gt;'!$A$115</f>
        <v>YURIKO KHOO</v>
      </c>
      <c r="D79" s="77" t="str">
        <f>'HOW TO-&gt;'!$B$115</f>
        <v>6011 2402</v>
      </c>
      <c r="E79" s="64" t="str">
        <f>'HOW TO-&gt;'!$C$115</f>
        <v>yuriko.k@msc.com</v>
      </c>
      <c r="F79" s="60"/>
      <c r="G79" s="77" t="str">
        <f>'HOW TO-&gt;'!$A$129</f>
        <v>NG CHING WEI</v>
      </c>
      <c r="H79" s="77" t="str">
        <f>'HOW TO-&gt;'!$B$129</f>
        <v>6011 2404</v>
      </c>
      <c r="I79" s="64" t="str">
        <f>'HOW TO-&gt;'!$C$129</f>
        <v>chingwei.ng@msc.com</v>
      </c>
      <c r="J79" s="60"/>
      <c r="K79" s="77" t="str">
        <f>'HOW TO-&gt;'!$A$144</f>
        <v>EUNICE</v>
      </c>
      <c r="L79" s="77" t="str">
        <f>'HOW TO-&gt;'!$B$144</f>
        <v>6011 2355</v>
      </c>
      <c r="M79" s="64" t="str">
        <f>'HOW TO-&gt;'!$C$144</f>
        <v>eunice.chan@msc.com</v>
      </c>
      <c r="N79" s="60"/>
    </row>
    <row r="80" spans="1:20" s="29" customFormat="1" ht="14.25">
      <c r="C80" s="77" t="str">
        <f>'HOW TO-&gt;'!$A$113</f>
        <v>LAWRENCE ANG (CROSS-TRADE)</v>
      </c>
      <c r="D80" s="77" t="str">
        <f>'HOW TO-&gt;'!$B$113</f>
        <v>6011 2400</v>
      </c>
      <c r="E80" s="64" t="str">
        <f>'HOW TO-&gt;'!$C$113</f>
        <v>lawrence.ang@msc.com</v>
      </c>
      <c r="F80" s="60"/>
      <c r="G80" s="77" t="str">
        <f>'HOW TO-&gt;'!$A$130</f>
        <v>ZOEY ONG</v>
      </c>
      <c r="H80" s="77" t="str">
        <f>'HOW TO-&gt;'!$B$130</f>
        <v>6011 2424</v>
      </c>
      <c r="I80" s="64" t="str">
        <f>'HOW TO-&gt;'!$C$130</f>
        <v>zoey.ong@msc.com</v>
      </c>
      <c r="J80" s="60"/>
      <c r="K80" s="77" t="str">
        <f>'HOW TO-&gt;'!$A$145</f>
        <v>HAZEL</v>
      </c>
      <c r="L80" s="77" t="str">
        <f>'HOW TO-&gt;'!$B$145</f>
        <v>6011 2435</v>
      </c>
      <c r="M80" s="64" t="str">
        <f>'HOW TO-&gt;'!$C$145</f>
        <v>hazel.toh@msc.com</v>
      </c>
      <c r="N80" s="60"/>
    </row>
    <row r="81" spans="3:14" s="29" customFormat="1" ht="14.25">
      <c r="C81" s="77" t="str">
        <f>'HOW TO-&gt;'!$A$112</f>
        <v>SUE ANN SOON</v>
      </c>
      <c r="D81" s="77" t="str">
        <f>'HOW TO-&gt;'!$B$112</f>
        <v>6011 2327</v>
      </c>
      <c r="E81" s="64" t="str">
        <f>'HOW TO-&gt;'!$C$112</f>
        <v>sueann.soon@msc.com</v>
      </c>
      <c r="F81" s="60"/>
      <c r="G81" s="77" t="str">
        <f>'HOW TO-&gt;'!$A$131</f>
        <v>.</v>
      </c>
      <c r="H81" s="77" t="str">
        <f>'HOW TO-&gt;'!$B$131</f>
        <v>.</v>
      </c>
      <c r="I81" s="64" t="str">
        <f>'HOW TO-&gt;'!$C$131</f>
        <v>.</v>
      </c>
      <c r="J81" s="60"/>
      <c r="K81" s="77">
        <f>'HOW TO-&gt;'!$A$146</f>
        <v>0</v>
      </c>
      <c r="L81" s="77">
        <f>'HOW TO-&gt;'!$B$146</f>
        <v>0</v>
      </c>
      <c r="M81" s="64">
        <f>'HOW TO-&gt;'!$C$146</f>
        <v>0</v>
      </c>
      <c r="N81" s="60"/>
    </row>
    <row r="82" spans="3:14" s="29" customFormat="1" ht="14.25">
      <c r="C82" s="77" t="str">
        <f>'HOW TO-&gt;'!$A$114</f>
        <v>DARIUS ONG</v>
      </c>
      <c r="D82" s="77" t="str">
        <f>'HOW TO-&gt;'!$B$114</f>
        <v>6011 2396</v>
      </c>
      <c r="E82" s="64" t="str">
        <f>'HOW TO-&gt;'!$C$114</f>
        <v>darius.ong@msc.com</v>
      </c>
      <c r="F82" s="60"/>
      <c r="G82" s="77">
        <f>'HOW TO-&gt;'!$A$132</f>
        <v>0</v>
      </c>
      <c r="H82" s="77">
        <f>'HOW TO-&gt;'!$B$132</f>
        <v>0</v>
      </c>
      <c r="I82" s="64">
        <f>'HOW TO-&gt;'!$C$132</f>
        <v>0</v>
      </c>
      <c r="J82" s="60"/>
      <c r="K82" s="77">
        <f>'HOW TO-&gt;'!$A$147</f>
        <v>0</v>
      </c>
      <c r="L82" s="77">
        <f>'HOW TO-&gt;'!$B$147</f>
        <v>0</v>
      </c>
      <c r="M82" s="64">
        <f>'HOW TO-&gt;'!$C$147</f>
        <v>0</v>
      </c>
      <c r="N82" s="60"/>
    </row>
    <row r="83" spans="3:14" s="29" customFormat="1" ht="14.25">
      <c r="C83" s="77" t="str">
        <f>'HOW TO-&gt;'!$A$110</f>
        <v>LEWIS SOH</v>
      </c>
      <c r="D83" s="77" t="str">
        <f>'HOW TO-&gt;'!$B$110</f>
        <v>6011 7905</v>
      </c>
      <c r="E83" s="64" t="str">
        <f>'HOW TO-&gt;'!$C$110</f>
        <v>lewis.soh@msc.com</v>
      </c>
      <c r="F83" s="60"/>
      <c r="G83" s="60"/>
      <c r="H83" s="81"/>
      <c r="I83" s="226"/>
      <c r="J83" s="60"/>
      <c r="K83" s="77">
        <f>'HOW TO-&gt;'!$A$148</f>
        <v>0</v>
      </c>
      <c r="L83" s="77">
        <f>'HOW TO-&gt;'!$B$148</f>
        <v>0</v>
      </c>
      <c r="M83" s="64">
        <f>'HOW TO-&gt;'!$C$148</f>
        <v>0</v>
      </c>
      <c r="N83" s="60"/>
    </row>
    <row r="84" spans="3:14" s="29" customFormat="1" ht="14.25">
      <c r="C84" s="77" t="str">
        <f>'HOW TO-&gt;'!$A$111</f>
        <v xml:space="preserve">MELVIN TAN </v>
      </c>
      <c r="D84" s="77" t="str">
        <f>'HOW TO-&gt;'!$B$111</f>
        <v>6011 0561</v>
      </c>
      <c r="E84" s="64" t="str">
        <f>'HOW TO-&gt;'!$C$111</f>
        <v>melvin.tan@msc.com</v>
      </c>
      <c r="F84" s="60"/>
      <c r="G84" s="60"/>
      <c r="H84" s="81"/>
      <c r="I84" s="81"/>
      <c r="J84" s="226"/>
      <c r="K84" s="77"/>
      <c r="L84" s="77"/>
      <c r="M84" s="64"/>
      <c r="N84" s="60"/>
    </row>
    <row r="85" spans="3:14" s="29" customFormat="1" ht="14.25">
      <c r="C85" s="77">
        <f>'HOW TO-&gt;'!$A$118</f>
        <v>0</v>
      </c>
      <c r="D85" s="77">
        <f>'HOW TO-&gt;'!$B$118</f>
        <v>0</v>
      </c>
      <c r="E85" s="64">
        <f>'HOW TO-&gt;'!$C$118</f>
        <v>0</v>
      </c>
      <c r="F85" s="60"/>
      <c r="G85" s="60"/>
      <c r="H85" s="60"/>
      <c r="I85" s="60"/>
      <c r="J85" s="60"/>
      <c r="K85" s="60"/>
      <c r="L85" s="60"/>
      <c r="M85" s="60"/>
      <c r="N85" s="60"/>
    </row>
    <row r="86" spans="3:14">
      <c r="C86" s="77" t="str">
        <f>'HOW TO-&gt;'!$A$119</f>
        <v xml:space="preserve">MAIN LINE  </v>
      </c>
      <c r="D86" s="77" t="str">
        <f>'HOW TO-&gt;'!$B$119</f>
        <v>6011 2424</v>
      </c>
      <c r="E86" s="64">
        <f>'HOW TO-&gt;'!$C$119</f>
        <v>0</v>
      </c>
      <c r="F86" s="60"/>
      <c r="G86" s="60"/>
      <c r="H86" s="60"/>
      <c r="I86" s="60"/>
      <c r="J86" s="60"/>
      <c r="K86" s="60"/>
      <c r="L86" s="60"/>
      <c r="M86" s="60"/>
      <c r="N86" s="60"/>
    </row>
    <row r="87" spans="3:14">
      <c r="C87" s="77">
        <f>'HOW TO-&gt;'!$A$120</f>
        <v>0</v>
      </c>
      <c r="D87" s="77">
        <f>'HOW TO-&gt;'!$B$120</f>
        <v>0</v>
      </c>
      <c r="E87" s="64">
        <f>'HOW TO-&gt;'!$C$120</f>
        <v>0</v>
      </c>
      <c r="F87" s="60"/>
      <c r="G87" s="60"/>
      <c r="H87" s="60"/>
      <c r="I87" s="60"/>
      <c r="J87" s="60"/>
      <c r="K87" s="60"/>
      <c r="L87" s="60"/>
      <c r="M87" s="60"/>
      <c r="N87" s="60"/>
    </row>
    <row r="88" spans="3:14">
      <c r="C88" s="60"/>
      <c r="D88" s="60"/>
      <c r="E88" s="60"/>
      <c r="F88" s="60"/>
      <c r="G88" s="60"/>
      <c r="H88" s="60"/>
      <c r="I88" s="60"/>
      <c r="J88" s="60"/>
      <c r="K88" s="60"/>
      <c r="L88" s="60"/>
      <c r="M88" s="60"/>
      <c r="N88" s="60"/>
    </row>
  </sheetData>
  <sheetProtection formatCells="0"/>
  <customSheetViews>
    <customSheetView guid="{25211047-2AA7-431D-8637-AA6183637E8E}" scale="80" fitToPage="1" hiddenRows="1">
      <pageMargins left="0" right="0" top="0" bottom="0" header="0" footer="0"/>
      <pageSetup paperSize="9" scale="64" orientation="landscape" r:id="rId1"/>
      <headerFooter>
        <oddFooter>&amp;L&amp;1#&amp;"Calibri"&amp;10&amp;K000000Sensitivity: Internal</oddFooter>
      </headerFooter>
    </customSheetView>
    <customSheetView guid="{B0B43395-6E32-4DB3-A2D8-DD2362C77F4F}" scale="80" fitToPage="1" hiddenRows="1">
      <pageMargins left="0" right="0" top="0" bottom="0" header="0" footer="0"/>
      <pageSetup paperSize="9" scale="64" orientation="landscape" r:id="rId2"/>
      <headerFooter>
        <oddFooter>&amp;L&amp;1#&amp;"Calibri"&amp;10&amp;K000000Sensitivity: Internal</oddFooter>
      </headerFooter>
    </customSheetView>
    <customSheetView guid="{82E65AA3-5988-4ED4-A56D-19D1BA591355}" scale="80" fitToPage="1" hiddenRows="1">
      <pageMargins left="0" right="0" top="0" bottom="0" header="0" footer="0"/>
      <pageSetup paperSize="9" scale="64" orientation="landscape" r:id="rId3"/>
      <headerFooter>
        <oddFooter>&amp;L&amp;1#&amp;"Calibri"&amp;10 Sensitivity: Internal</oddFooter>
      </headerFooter>
    </customSheetView>
    <customSheetView guid="{999D0099-E3FC-46FC-839A-D58F693EE82E}" scale="80" fitToPage="1" hiddenRows="1">
      <pageMargins left="0" right="0" top="0" bottom="0" header="0" footer="0"/>
      <pageSetup paperSize="9" scale="64" orientation="landscape" r:id="rId4"/>
      <headerFooter>
        <oddFooter>&amp;L&amp;1#&amp;"Calibri"&amp;10 Sensitivity: Internal</oddFooter>
      </headerFooter>
    </customSheetView>
    <customSheetView guid="{9C701732-F58F-4708-A15C-976D1C40D46C}" scale="80" fitToPage="1" hiddenRows="1">
      <pageMargins left="0" right="0" top="0" bottom="0" header="0" footer="0"/>
      <pageSetup paperSize="9" scale="67" orientation="landscape" r:id="rId5"/>
    </customSheetView>
    <customSheetView guid="{4207851A-A9C4-4C7F-A983-5888F88768C0}" scale="80" fitToPage="1" hiddenRows="1">
      <pageMargins left="0" right="0" top="0" bottom="0" header="0" footer="0"/>
      <pageSetup paperSize="9" scale="67" orientation="landscape" r:id="rId6"/>
    </customSheetView>
    <customSheetView guid="{1A9C4D40-FD7F-415B-AEEF-6F3B6F11E2D9}" scale="80" fitToPage="1" hiddenRows="1">
      <pageMargins left="0" right="0" top="0" bottom="0" header="0" footer="0"/>
      <pageSetup paperSize="9" scale="67" orientation="landscape" r:id="rId7"/>
    </customSheetView>
    <customSheetView guid="{160FD25C-1E8A-49AB-8AA3-887F1FFDB82C}" scale="80" fitToPage="1" hiddenRows="1">
      <pageMargins left="0" right="0" top="0" bottom="0" header="0" footer="0"/>
      <pageSetup paperSize="9" scale="67" orientation="landscape" r:id="rId8"/>
    </customSheetView>
    <customSheetView guid="{03674205-2BF0-451F-960D-B59271ECD65B}" scale="80" fitToPage="1" hiddenRows="1">
      <selection activeCell="B5" sqref="B5"/>
      <pageMargins left="0" right="0" top="0" bottom="0" header="0" footer="0"/>
      <pageSetup paperSize="9" scale="67" orientation="landscape" r:id="rId9"/>
    </customSheetView>
    <customSheetView guid="{D36430BB-1304-416E-AC9B-64341E38D53B}" scale="80" fitToPage="1" hiddenRows="1">
      <pageMargins left="0" right="0" top="0" bottom="0" header="0" footer="0"/>
      <pageSetup paperSize="9" scale="67" orientation="landscape" r:id="rId10"/>
    </customSheetView>
    <customSheetView guid="{A1DFBD3A-7D67-4D0B-A768-38A02D65809C}" scale="80" fitToPage="1" hiddenRows="1">
      <pageMargins left="0" right="0" top="0" bottom="0" header="0" footer="0"/>
      <pageSetup paperSize="9" scale="67" orientation="landscape" r:id="rId11"/>
    </customSheetView>
    <customSheetView guid="{8F6257B3-44F8-495E-975F-715EC7CBE577}" scale="80" fitToPage="1" hiddenRows="1">
      <pageMargins left="0" right="0" top="0" bottom="0" header="0" footer="0"/>
      <pageSetup paperSize="9" scale="67" orientation="landscape" r:id="rId12"/>
    </customSheetView>
    <customSheetView guid="{4E666960-F75E-4DEC-AA08-CB80C5246F2D}" scale="80" fitToPage="1" hiddenRows="1">
      <pageMargins left="0" right="0" top="0" bottom="0" header="0" footer="0"/>
      <pageSetup paperSize="9" scale="67" orientation="landscape" r:id="rId13"/>
    </customSheetView>
    <customSheetView guid="{DF664468-2591-4537-A401-E39E9401FA18}" scale="80" fitToPage="1" hiddenRows="1">
      <pageMargins left="0" right="0" top="0" bottom="0" header="0" footer="0"/>
      <pageSetup paperSize="9" scale="67" orientation="landscape" r:id="rId14"/>
    </customSheetView>
    <customSheetView guid="{16EA4947-C328-4911-A966-8572790A84A9}" scale="80" fitToPage="1" hiddenRows="1">
      <pageMargins left="0" right="0" top="0" bottom="0" header="0" footer="0"/>
      <pageSetup paperSize="9" scale="64" orientation="landscape" r:id="rId15"/>
      <headerFooter>
        <oddFooter>&amp;L&amp;1#&amp;"Calibri"&amp;10 Sensitivity: Internal</oddFooter>
      </headerFooter>
    </customSheetView>
    <customSheetView guid="{5024D59A-F791-4B48-8A8A-90A9A8BA3CB8}" scale="80" fitToPage="1" hiddenRows="1">
      <pageMargins left="0" right="0" top="0" bottom="0" header="0" footer="0"/>
      <pageSetup paperSize="9" scale="64" orientation="landscape" r:id="rId16"/>
      <headerFooter>
        <oddFooter>&amp;L&amp;1#&amp;"Calibri"&amp;10 Sensitivity: Internal</oddFooter>
      </headerFooter>
    </customSheetView>
    <customSheetView guid="{834388B3-D1C0-4496-81CB-D8907F6C94B1}" scale="80" fitToPage="1" hiddenRows="1">
      <pageMargins left="0" right="0" top="0" bottom="0" header="0" footer="0"/>
      <pageSetup paperSize="9" scale="64" orientation="landscape" r:id="rId17"/>
      <headerFooter>
        <oddFooter>&amp;L&amp;1#&amp;"Calibri"&amp;10 Sensitivity: Internal</oddFooter>
      </headerFooter>
    </customSheetView>
    <customSheetView guid="{C9B667F6-80E0-402E-8E37-77C446D41929}" scale="80" fitToPage="1" hiddenRows="1">
      <pageMargins left="0" right="0" top="0" bottom="0" header="0" footer="0"/>
      <pageSetup paperSize="9" scale="64" orientation="landscape" r:id="rId18"/>
      <headerFooter>
        <oddFooter>&amp;L&amp;1#&amp;"Calibri"&amp;10&amp;K000000Sensitivity: Internal</oddFooter>
      </headerFooter>
    </customSheetView>
    <customSheetView guid="{F64DF93A-0CD5-4665-A448-613906F88C7C}" scale="80" fitToPage="1" hiddenRows="1">
      <pageMargins left="0" right="0" top="0" bottom="0" header="0" footer="0"/>
      <pageSetup paperSize="9" scale="64" orientation="landscape" r:id="rId19"/>
      <headerFooter>
        <oddFooter>&amp;L&amp;1#&amp;"Calibri"&amp;10&amp;K000000Sensitivity: Internal</oddFooter>
      </headerFooter>
    </customSheetView>
    <customSheetView guid="{D8AE3607-C68D-4DD7-8BE1-F63EA4A613B4}" scale="80" fitToPage="1" hiddenRows="1">
      <pageMargins left="0" right="0" top="0" bottom="0" header="0" footer="0"/>
      <pageSetup paperSize="9" scale="64" orientation="landscape" r:id="rId20"/>
      <headerFooter>
        <oddFooter>&amp;L&amp;1#&amp;"Calibri"&amp;10&amp;K000000Sensitivity: Internal</oddFooter>
      </headerFooter>
    </customSheetView>
  </customSheetViews>
  <mergeCells count="1">
    <mergeCell ref="C69:G69"/>
  </mergeCells>
  <hyperlinks>
    <hyperlink ref="F6" r:id="rId21" xr:uid="{D407DF5B-0FC6-4946-9AC0-919BC8C1B3A0}"/>
    <hyperlink ref="L6" r:id="rId22" display="LOS ANGELES" xr:uid="{65A3F652-913A-4931-B3E2-2A40D7A43847}"/>
    <hyperlink ref="F14" r:id="rId23" xr:uid="{58ACAF4A-C0EC-4D83-ABC9-94B1B1683254}"/>
    <hyperlink ref="L14" r:id="rId24" xr:uid="{1EDFCFD4-1F9A-432B-B788-4E19690B0343}"/>
    <hyperlink ref="F27" r:id="rId25" display="https://www.msc.com/en/newsroom/customer-advisories/2024/january/terminal-change-on-transpacific-sentosa-service" xr:uid="{9F71809E-8964-47BC-97D5-3EF8A000D349}"/>
    <hyperlink ref="L27" r:id="rId26" xr:uid="{7229FCCD-DF8B-4F6B-9324-91D33977F6CA}"/>
    <hyperlink ref="F38" r:id="rId27" display="https://www.msc.com/en/newsroom/customer-advisories/2024/january/terminal-change-on-transpacific-sentosa-service" xr:uid="{A1E111C2-16BF-4178-9760-3F2DE618600F}"/>
    <hyperlink ref="I72" display="custsvc@msca.com.sg" xr:uid="{1968E5AA-084A-48C7-89EB-E4958A1F9773}"/>
    <hyperlink ref="M72" display="sinexp@msca.com.sg" xr:uid="{F6CAFFF2-B4C9-4DAD-B6F5-B1530A1C04F4}"/>
    <hyperlink ref="E71" r:id="rId28" xr:uid="{5D47B16E-D0BA-4C0D-99C7-D9D20A30E87D}"/>
    <hyperlink ref="E72" display="mktg-dept@msca.com.sg" xr:uid="{46DBA247-7625-42FD-9983-0166A75120F9}"/>
    <hyperlink ref="F43" r:id="rId29" display="https://www.msc.com/en/newsroom/customer-advisories/2024/january/terminal-change-on-transpacific-sentosa-service" xr:uid="{F94C0577-EE7F-44B6-B631-63ECEC3604BC}"/>
    <hyperlink ref="I44" location="Alpaca!A1" display="PROFORMA  ETD" xr:uid="{3DF75C79-B002-43BC-99F9-2B14829E94FC}"/>
    <hyperlink ref="F53" r:id="rId30" display="https://www.msc.com/en/newsroom/customer-advisories/2024/january/terminal-change-on-transpacific-sentosa-service" xr:uid="{0CD67F2C-E1E5-4E19-A4FD-DCC4CBB2B33C}"/>
  </hyperlinks>
  <pageMargins left="0.36" right="0.17" top="0.42" bottom="0.27" header="0.31496062992126" footer="0.17"/>
  <pageSetup paperSize="9" scale="71" orientation="landscape" r:id="rId31"/>
  <headerFooter>
    <oddFooter>Page &amp;P&amp;R&amp;F</oddFooter>
  </headerFooter>
  <drawing r:id="rId3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00B050"/>
    <pageSetUpPr fitToPage="1"/>
  </sheetPr>
  <dimension ref="A1:P43"/>
  <sheetViews>
    <sheetView zoomScaleNormal="100" workbookViewId="0">
      <selection activeCell="D4" sqref="D4"/>
    </sheetView>
  </sheetViews>
  <sheetFormatPr defaultColWidth="9.42578125" defaultRowHeight="12.75"/>
  <cols>
    <col min="1" max="1" width="12.5703125" style="285" customWidth="1"/>
    <col min="2" max="2" width="16.42578125" style="60" customWidth="1"/>
    <col min="3" max="3" width="9" style="60" customWidth="1"/>
    <col min="4" max="5" width="9.85546875" style="60" customWidth="1"/>
    <col min="6" max="6" width="16.85546875" style="64" customWidth="1"/>
    <col min="7" max="7" width="8.42578125" style="60" customWidth="1"/>
    <col min="8" max="11" width="10.85546875" style="60" customWidth="1"/>
    <col min="12" max="12" width="13.42578125" style="60" customWidth="1"/>
    <col min="13" max="16384" width="9.42578125" style="5"/>
  </cols>
  <sheetData>
    <row r="1" spans="1:13" ht="6" customHeight="1"/>
    <row r="2" spans="1:13" s="37" customFormat="1" ht="15.75">
      <c r="A2" s="286"/>
      <c r="B2" s="7" t="s">
        <v>1408</v>
      </c>
      <c r="F2" s="10"/>
      <c r="M2" s="61"/>
    </row>
    <row r="3" spans="1:13" ht="15.75">
      <c r="A3" s="4598"/>
      <c r="B3" s="4598"/>
      <c r="C3" s="4598"/>
      <c r="D3" s="4598"/>
      <c r="E3" s="4598"/>
      <c r="F3" s="4598"/>
      <c r="G3" s="4598"/>
      <c r="H3" s="4598"/>
      <c r="I3" s="4598"/>
    </row>
    <row r="4" spans="1:13" s="60" customFormat="1" ht="15.75">
      <c r="A4" s="287"/>
      <c r="B4" s="81"/>
      <c r="C4" s="81"/>
      <c r="D4" s="45" t="s">
        <v>8576</v>
      </c>
      <c r="E4" s="81"/>
      <c r="F4" s="64"/>
      <c r="G4" s="81"/>
      <c r="H4" s="81"/>
      <c r="I4" s="81"/>
    </row>
    <row r="5" spans="1:13" s="70" customFormat="1" ht="11.25">
      <c r="A5" s="288"/>
      <c r="B5" s="65"/>
      <c r="C5" s="65"/>
      <c r="D5" s="65"/>
      <c r="E5" s="65"/>
      <c r="F5" s="62"/>
      <c r="G5" s="65"/>
      <c r="H5" s="65"/>
      <c r="I5" s="81"/>
      <c r="J5" s="60"/>
      <c r="K5" s="60"/>
      <c r="L5" s="60"/>
      <c r="M5" s="60"/>
    </row>
    <row r="6" spans="1:13" s="70" customFormat="1" ht="22.5">
      <c r="A6" s="245"/>
      <c r="B6" s="4641"/>
      <c r="C6" s="4642"/>
      <c r="D6" s="4643" t="s">
        <v>100</v>
      </c>
      <c r="E6" s="4644" t="s">
        <v>4889</v>
      </c>
      <c r="F6" s="4645" t="s">
        <v>8577</v>
      </c>
      <c r="G6" s="4645" t="s">
        <v>1718</v>
      </c>
      <c r="H6" s="4443" t="s">
        <v>165</v>
      </c>
      <c r="I6" s="4444" t="s">
        <v>8578</v>
      </c>
      <c r="J6" s="4444" t="s">
        <v>380</v>
      </c>
      <c r="K6" s="4444" t="s">
        <v>859</v>
      </c>
      <c r="L6" s="4444" t="s">
        <v>4900</v>
      </c>
      <c r="M6" s="60"/>
    </row>
    <row r="7" spans="1:13" s="70" customFormat="1" ht="12">
      <c r="A7" s="245"/>
      <c r="B7" s="4642"/>
      <c r="C7" s="4646" t="s">
        <v>3746</v>
      </c>
      <c r="D7" s="4647"/>
      <c r="E7" s="4648"/>
      <c r="F7" s="4647"/>
      <c r="G7" s="4647"/>
      <c r="H7" s="4649"/>
      <c r="I7" s="4649"/>
      <c r="J7" s="4440"/>
      <c r="K7" s="4440"/>
      <c r="L7" s="4440"/>
      <c r="M7" s="60"/>
    </row>
    <row r="8" spans="1:13" s="70" customFormat="1" ht="21" customHeight="1">
      <c r="A8" s="245"/>
      <c r="B8" s="4650" t="s">
        <v>1966</v>
      </c>
      <c r="C8" s="4651"/>
      <c r="D8" s="1194">
        <v>46250</v>
      </c>
      <c r="E8" s="1194">
        <f>D8+19</f>
        <v>46269</v>
      </c>
      <c r="F8" s="4652" t="s">
        <v>6696</v>
      </c>
      <c r="G8" s="4653" t="s">
        <v>10106</v>
      </c>
      <c r="H8" s="1194">
        <f>I8-17</f>
        <v>46250</v>
      </c>
      <c r="I8" s="4654">
        <v>46267</v>
      </c>
      <c r="J8" s="4655">
        <f>$I8+3</f>
        <v>46270</v>
      </c>
      <c r="K8" s="4655">
        <f>$I8+21</f>
        <v>46288</v>
      </c>
      <c r="L8" s="4655">
        <f>$I8+27</f>
        <v>46294</v>
      </c>
      <c r="M8" s="60"/>
    </row>
    <row r="9" spans="1:13" s="70" customFormat="1" ht="21" customHeight="1">
      <c r="A9" s="245"/>
      <c r="B9" s="4656" t="s">
        <v>2241</v>
      </c>
      <c r="C9" s="4657" t="s">
        <v>8571</v>
      </c>
      <c r="D9" s="4655">
        <v>46250</v>
      </c>
      <c r="E9" s="4655">
        <f>D9+19</f>
        <v>46269</v>
      </c>
      <c r="F9" s="4652" t="s">
        <v>8178</v>
      </c>
      <c r="G9" s="4442" t="str">
        <f t="shared" ref="G9:G16" si="0">"GQ"&amp;TEXT(MID(G8,3,LEN(G8)-3)+1,"000")&amp;"B"</f>
        <v>GQ637B</v>
      </c>
      <c r="H9" s="1194">
        <f>H8+7</f>
        <v>46257</v>
      </c>
      <c r="I9" s="4654">
        <f>H9+17</f>
        <v>46274</v>
      </c>
      <c r="J9" s="4655">
        <f t="shared" ref="J9:J16" si="1">$I9+3</f>
        <v>46277</v>
      </c>
      <c r="K9" s="4655">
        <f t="shared" ref="K9:K16" si="2">$I9+21</f>
        <v>46295</v>
      </c>
      <c r="L9" s="4655">
        <f t="shared" ref="L9:L16" si="3">$I9+27</f>
        <v>46301</v>
      </c>
      <c r="M9" s="60"/>
    </row>
    <row r="10" spans="1:13" s="70" customFormat="1" ht="21" customHeight="1">
      <c r="A10" s="245"/>
      <c r="B10" s="4656" t="s">
        <v>2437</v>
      </c>
      <c r="C10" s="4589" t="s">
        <v>8573</v>
      </c>
      <c r="D10" s="4655">
        <f>D9+7</f>
        <v>46257</v>
      </c>
      <c r="E10" s="4655">
        <f t="shared" ref="E9:E16" si="4">D10+19</f>
        <v>46276</v>
      </c>
      <c r="F10" s="4652" t="s">
        <v>9574</v>
      </c>
      <c r="G10" s="4442" t="str">
        <f t="shared" si="0"/>
        <v>GQ638B</v>
      </c>
      <c r="H10" s="1194">
        <f>H9+7</f>
        <v>46264</v>
      </c>
      <c r="I10" s="4654">
        <f t="shared" ref="I10:I12" si="5">H10+17</f>
        <v>46281</v>
      </c>
      <c r="J10" s="4655">
        <f t="shared" si="1"/>
        <v>46284</v>
      </c>
      <c r="K10" s="4655">
        <f t="shared" si="2"/>
        <v>46302</v>
      </c>
      <c r="L10" s="4655">
        <f t="shared" si="3"/>
        <v>46308</v>
      </c>
      <c r="M10" s="60"/>
    </row>
    <row r="11" spans="1:13" s="70" customFormat="1" ht="21" customHeight="1">
      <c r="A11" s="245"/>
      <c r="B11" s="4656" t="s">
        <v>1730</v>
      </c>
      <c r="C11" s="4589" t="s">
        <v>10100</v>
      </c>
      <c r="D11" s="4655">
        <f t="shared" ref="D11:D13" si="6">D10+7</f>
        <v>46264</v>
      </c>
      <c r="E11" s="4655">
        <f t="shared" si="4"/>
        <v>46283</v>
      </c>
      <c r="F11" s="4652" t="s">
        <v>10085</v>
      </c>
      <c r="G11" s="4442" t="str">
        <f t="shared" si="0"/>
        <v>GQ639B</v>
      </c>
      <c r="H11" s="1194">
        <f t="shared" ref="H11:H12" si="7">H10+7</f>
        <v>46271</v>
      </c>
      <c r="I11" s="4654">
        <f t="shared" si="5"/>
        <v>46288</v>
      </c>
      <c r="J11" s="4655">
        <f t="shared" si="1"/>
        <v>46291</v>
      </c>
      <c r="K11" s="4655">
        <f t="shared" si="2"/>
        <v>46309</v>
      </c>
      <c r="L11" s="4655">
        <f t="shared" si="3"/>
        <v>46315</v>
      </c>
      <c r="M11" s="60"/>
    </row>
    <row r="12" spans="1:13" s="70" customFormat="1" ht="21" customHeight="1">
      <c r="A12" s="245"/>
      <c r="B12" s="4656" t="s">
        <v>6201</v>
      </c>
      <c r="C12" s="4589" t="s">
        <v>10101</v>
      </c>
      <c r="D12" s="4655">
        <f t="shared" si="6"/>
        <v>46271</v>
      </c>
      <c r="E12" s="4655">
        <f t="shared" si="4"/>
        <v>46290</v>
      </c>
      <c r="F12" s="4652" t="s">
        <v>5573</v>
      </c>
      <c r="G12" s="4442" t="str">
        <f>"GQ"&amp;TEXT(MID(G11,3,LEN(G11)-3)+1,"000")&amp;"B"</f>
        <v>GQ640B</v>
      </c>
      <c r="H12" s="1194">
        <f t="shared" si="7"/>
        <v>46278</v>
      </c>
      <c r="I12" s="4654">
        <f t="shared" si="5"/>
        <v>46295</v>
      </c>
      <c r="J12" s="4655">
        <f t="shared" si="1"/>
        <v>46298</v>
      </c>
      <c r="K12" s="4655">
        <f t="shared" si="2"/>
        <v>46316</v>
      </c>
      <c r="L12" s="4655">
        <f t="shared" si="3"/>
        <v>46322</v>
      </c>
      <c r="M12" s="60"/>
    </row>
    <row r="13" spans="1:13" s="70" customFormat="1" ht="21" customHeight="1">
      <c r="A13" s="245"/>
      <c r="B13" s="4656" t="s">
        <v>2950</v>
      </c>
      <c r="C13" s="4442" t="s">
        <v>10102</v>
      </c>
      <c r="D13" s="4655">
        <f t="shared" si="6"/>
        <v>46278</v>
      </c>
      <c r="E13" s="4655">
        <f t="shared" si="4"/>
        <v>46297</v>
      </c>
      <c r="F13" s="4652" t="s">
        <v>5478</v>
      </c>
      <c r="G13" s="4442" t="str">
        <f t="shared" ref="G13:G16" si="8">"GQ"&amp;TEXT(MID(G12,3,LEN(G12)-3)+1,"000")&amp;"B"</f>
        <v>GQ641B</v>
      </c>
      <c r="H13" s="1194">
        <f>H12+7</f>
        <v>46285</v>
      </c>
      <c r="I13" s="4654">
        <f>H13+17</f>
        <v>46302</v>
      </c>
      <c r="J13" s="4655">
        <f t="shared" si="1"/>
        <v>46305</v>
      </c>
      <c r="K13" s="4655">
        <f t="shared" si="2"/>
        <v>46323</v>
      </c>
      <c r="L13" s="4655">
        <f t="shared" si="3"/>
        <v>46329</v>
      </c>
      <c r="M13" s="60"/>
    </row>
    <row r="14" spans="1:13" s="70" customFormat="1" ht="21" customHeight="1">
      <c r="A14" s="245"/>
      <c r="B14" s="4656" t="s">
        <v>1966</v>
      </c>
      <c r="C14" s="4589" t="s">
        <v>10103</v>
      </c>
      <c r="D14" s="4655">
        <v>46285</v>
      </c>
      <c r="E14" s="4655">
        <f t="shared" si="4"/>
        <v>46304</v>
      </c>
      <c r="F14" s="4652" t="s">
        <v>1966</v>
      </c>
      <c r="G14" s="4442" t="str">
        <f t="shared" si="8"/>
        <v>GQ642B</v>
      </c>
      <c r="H14" s="1194">
        <f>H13+7</f>
        <v>46292</v>
      </c>
      <c r="I14" s="4654">
        <f>H14+17</f>
        <v>46309</v>
      </c>
      <c r="J14" s="4655">
        <f t="shared" si="1"/>
        <v>46312</v>
      </c>
      <c r="K14" s="4655">
        <f t="shared" si="2"/>
        <v>46330</v>
      </c>
      <c r="L14" s="4655">
        <f t="shared" si="3"/>
        <v>46336</v>
      </c>
      <c r="M14" s="60"/>
    </row>
    <row r="15" spans="1:13" s="70" customFormat="1" ht="21" customHeight="1">
      <c r="A15" s="245"/>
      <c r="B15" s="4656" t="s">
        <v>4056</v>
      </c>
      <c r="C15" s="4589" t="s">
        <v>10104</v>
      </c>
      <c r="D15" s="4655">
        <v>46292</v>
      </c>
      <c r="E15" s="4655">
        <f t="shared" si="4"/>
        <v>46311</v>
      </c>
      <c r="F15" s="4652" t="s">
        <v>6696</v>
      </c>
      <c r="G15" s="4442" t="str">
        <f t="shared" si="8"/>
        <v>GQ643B</v>
      </c>
      <c r="H15" s="1194">
        <f>H14+7</f>
        <v>46299</v>
      </c>
      <c r="I15" s="4654">
        <f>H15+17</f>
        <v>46316</v>
      </c>
      <c r="J15" s="4655">
        <f t="shared" si="1"/>
        <v>46319</v>
      </c>
      <c r="K15" s="4655">
        <f t="shared" si="2"/>
        <v>46337</v>
      </c>
      <c r="L15" s="4655">
        <f t="shared" si="3"/>
        <v>46343</v>
      </c>
      <c r="M15" s="60"/>
    </row>
    <row r="16" spans="1:13" s="70" customFormat="1" ht="21" customHeight="1">
      <c r="A16" s="245"/>
      <c r="B16" s="4656" t="s">
        <v>2412</v>
      </c>
      <c r="C16" s="4589" t="s">
        <v>10105</v>
      </c>
      <c r="D16" s="4655">
        <v>46299</v>
      </c>
      <c r="E16" s="4655">
        <f t="shared" si="4"/>
        <v>46318</v>
      </c>
      <c r="F16" s="4652" t="s">
        <v>1966</v>
      </c>
      <c r="G16" s="4442" t="str">
        <f t="shared" si="8"/>
        <v>GQ644B</v>
      </c>
      <c r="H16" s="1194">
        <f>H15+7</f>
        <v>46306</v>
      </c>
      <c r="I16" s="4654">
        <f>H16+17</f>
        <v>46323</v>
      </c>
      <c r="J16" s="4655">
        <f t="shared" si="1"/>
        <v>46326</v>
      </c>
      <c r="K16" s="4655">
        <f t="shared" si="2"/>
        <v>46344</v>
      </c>
      <c r="L16" s="4655">
        <f t="shared" si="3"/>
        <v>46350</v>
      </c>
      <c r="M16" s="60"/>
    </row>
    <row r="17" spans="1:16" s="70" customFormat="1" ht="18.75">
      <c r="A17" s="245"/>
      <c r="B17" s="4638" t="s">
        <v>112</v>
      </c>
      <c r="C17" s="4638"/>
      <c r="D17" s="4638"/>
      <c r="E17" s="4638"/>
      <c r="F17" s="4638"/>
      <c r="G17" s="4638"/>
      <c r="H17" s="4638"/>
      <c r="I17" s="4638"/>
      <c r="J17" s="4638"/>
      <c r="K17" s="4638"/>
      <c r="L17" s="69"/>
      <c r="M17" s="69"/>
    </row>
    <row r="18" spans="1:16" s="70" customFormat="1" ht="18.75">
      <c r="A18" s="245"/>
      <c r="B18" s="2259"/>
      <c r="C18" s="2259"/>
      <c r="D18" s="2259"/>
      <c r="E18" s="2259"/>
      <c r="F18" s="2259"/>
      <c r="G18" s="2259"/>
      <c r="H18" s="76"/>
      <c r="I18" s="227"/>
      <c r="J18" s="60"/>
      <c r="K18" s="60"/>
      <c r="L18" s="69"/>
      <c r="M18" s="69"/>
    </row>
    <row r="19" spans="1:16" s="60" customFormat="1" ht="11.25">
      <c r="A19" s="245"/>
      <c r="D19" s="96"/>
      <c r="E19" s="96"/>
      <c r="F19" s="64"/>
      <c r="G19" s="81"/>
      <c r="H19" s="96"/>
      <c r="L19" s="96"/>
    </row>
    <row r="20" spans="1:16" s="60" customFormat="1" ht="15.75">
      <c r="A20" s="245"/>
      <c r="B20" s="209" t="s">
        <v>0</v>
      </c>
      <c r="C20" s="69"/>
      <c r="D20" s="845" t="s">
        <v>1973</v>
      </c>
      <c r="E20" s="70"/>
      <c r="F20" s="70" t="s">
        <v>38</v>
      </c>
      <c r="G20" s="70"/>
      <c r="H20" s="69"/>
      <c r="I20" s="69"/>
      <c r="J20" s="70" t="s">
        <v>65</v>
      </c>
      <c r="K20" s="70" t="str">
        <f>'HOW TO-&gt;'!$B$136</f>
        <v>6011 2413</v>
      </c>
      <c r="L20" s="70"/>
      <c r="O20" s="69"/>
      <c r="P20" s="2820"/>
    </row>
    <row r="21" spans="1:16" s="60" customFormat="1" ht="15.75">
      <c r="A21" s="245"/>
      <c r="B21" s="79" t="s">
        <v>1</v>
      </c>
      <c r="C21" s="69"/>
      <c r="D21" s="252" t="s">
        <v>1974</v>
      </c>
      <c r="E21" s="70"/>
      <c r="F21" s="69" t="s">
        <v>1975</v>
      </c>
      <c r="G21" s="69"/>
      <c r="H21" s="252" t="s">
        <v>41</v>
      </c>
      <c r="I21" s="69"/>
      <c r="J21" s="69" t="s">
        <v>67</v>
      </c>
      <c r="K21" s="69"/>
      <c r="L21" s="226" t="s">
        <v>68</v>
      </c>
      <c r="O21" s="69"/>
      <c r="P21" s="2820"/>
    </row>
    <row r="22" spans="1:16" s="60" customFormat="1" ht="15.75">
      <c r="A22" s="245"/>
      <c r="B22" s="79"/>
      <c r="C22" s="69"/>
      <c r="D22" s="252"/>
      <c r="F22" s="69"/>
      <c r="G22" s="69"/>
      <c r="H22" s="252"/>
      <c r="I22" s="69"/>
      <c r="J22" s="69" t="str">
        <f>'HOW TO-&gt;'!$A$138</f>
        <v>PERMIT</v>
      </c>
      <c r="K22" s="69"/>
      <c r="L22" s="2204" t="str">
        <f>'HOW TO-&gt;'!$C$138</f>
        <v>SG094-SinPermit@msc.com</v>
      </c>
      <c r="N22"/>
      <c r="O22"/>
      <c r="P22" s="2819"/>
    </row>
    <row r="23" spans="1:16" s="60" customFormat="1" ht="15.75">
      <c r="A23" s="245"/>
      <c r="B23" s="77">
        <f>'HOW TO-&gt;'!$A$105</f>
        <v>0</v>
      </c>
      <c r="C23" s="77">
        <f>'HOW TO-&gt;'!$B$105</f>
        <v>0</v>
      </c>
      <c r="D23" s="64">
        <f>'HOW TO-&gt;'!$C$105</f>
        <v>0</v>
      </c>
      <c r="F23" s="77" t="str">
        <f>'HOW TO-&gt;'!$A$124</f>
        <v>ROBERT CHIA</v>
      </c>
      <c r="G23" s="77" t="str">
        <f>'HOW TO-&gt;'!$B$124</f>
        <v>6011 0564</v>
      </c>
      <c r="H23" s="64" t="str">
        <f>'HOW TO-&gt;'!$C$124</f>
        <v>robert.chia@msc.com</v>
      </c>
      <c r="J23" s="77" t="str">
        <f>'HOW TO-&gt;'!$A$139</f>
        <v>RAYNAR ANG</v>
      </c>
      <c r="K23" s="77" t="str">
        <f>'HOW TO-&gt;'!$B$139</f>
        <v>6011 2358</v>
      </c>
      <c r="L23" s="64" t="str">
        <f>'HOW TO-&gt;'!$C$139</f>
        <v>raynar.ang@msc.com</v>
      </c>
      <c r="P23" s="2819"/>
    </row>
    <row r="24" spans="1:16" s="60" customFormat="1" ht="15.75">
      <c r="A24" s="245"/>
      <c r="B24" s="77" t="str">
        <f>'HOW TO-&gt;'!$A$107</f>
        <v>PHOEBE HUANG</v>
      </c>
      <c r="C24" s="77" t="str">
        <f>'HOW TO-&gt;'!$B$107</f>
        <v>6011 0562</v>
      </c>
      <c r="D24" s="64" t="str">
        <f>'HOW TO-&gt;'!$C$107</f>
        <v>phoebe.huang@msc.com</v>
      </c>
      <c r="F24" s="77" t="str">
        <f>'HOW TO-&gt;'!$A$125</f>
        <v>S. Y. LIEW</v>
      </c>
      <c r="G24" s="77" t="str">
        <f>'HOW TO-&gt;'!$B$125</f>
        <v>6011 2348</v>
      </c>
      <c r="H24" s="64" t="str">
        <f>'HOW TO-&gt;'!$C$125</f>
        <v>seoyi.liew@msc.com</v>
      </c>
      <c r="J24" s="77" t="str">
        <f>'HOW TO-&gt;'!$A$140</f>
        <v>KAI SIANG</v>
      </c>
      <c r="K24" s="77" t="str">
        <f>'HOW TO-&gt;'!$B$140</f>
        <v>6011 2356</v>
      </c>
      <c r="L24" s="64" t="str">
        <f>'HOW TO-&gt;'!$C$140</f>
        <v>kaisiang.lim@msc.com</v>
      </c>
      <c r="P24" s="2625"/>
    </row>
    <row r="25" spans="1:16" s="60" customFormat="1" ht="15.75">
      <c r="A25" s="287"/>
      <c r="B25" s="77" t="str">
        <f>'HOW TO-&gt;'!$A$108</f>
        <v>SHERWIN LIM</v>
      </c>
      <c r="C25" s="77" t="str">
        <f>'HOW TO-&gt;'!$B$108</f>
        <v>6011 2395</v>
      </c>
      <c r="D25" s="64" t="str">
        <f>'HOW TO-&gt;'!$C$108</f>
        <v>sherwin.lim@msc.com</v>
      </c>
      <c r="F25" s="77" t="str">
        <f>'HOW TO-&gt;'!$A$126</f>
        <v>SHARON KOH</v>
      </c>
      <c r="G25" s="77" t="str">
        <f>'HOW TO-&gt;'!$B$126</f>
        <v>6011 2349</v>
      </c>
      <c r="H25" s="64" t="str">
        <f>'HOW TO-&gt;'!$C$126</f>
        <v>sharon.koh@msc.com</v>
      </c>
      <c r="J25" s="77" t="str">
        <f>'HOW TO-&gt;'!$A$141</f>
        <v>DEWI</v>
      </c>
      <c r="K25" s="77" t="str">
        <f>'HOW TO-&gt;'!$B$141</f>
        <v>6011 2354</v>
      </c>
      <c r="L25" s="64" t="str">
        <f>'HOW TO-&gt;'!$C$141</f>
        <v>dewi.ratnah@msc.com</v>
      </c>
      <c r="P25" s="2625"/>
    </row>
    <row r="26" spans="1:16" s="60" customFormat="1" ht="15.75">
      <c r="A26" s="287"/>
      <c r="B26" s="77" t="str">
        <f>'HOW TO-&gt;'!$A$106</f>
        <v>NATALIE LEW</v>
      </c>
      <c r="C26" s="77" t="str">
        <f>'HOW TO-&gt;'!$B$106</f>
        <v>6011 2399</v>
      </c>
      <c r="D26" s="64" t="str">
        <f>'HOW TO-&gt;'!$C$106</f>
        <v>natalie.lew@msc.com</v>
      </c>
      <c r="F26" s="77" t="str">
        <f>'HOW TO-&gt;'!$A$127</f>
        <v>ANGELIA LAU</v>
      </c>
      <c r="G26" s="77" t="str">
        <f>'HOW TO-&gt;'!$B$127</f>
        <v>6011 2346</v>
      </c>
      <c r="H26" s="64" t="str">
        <f>'HOW TO-&gt;'!$C$127</f>
        <v>angelia.lau@msc.com</v>
      </c>
      <c r="J26" s="77" t="str">
        <f>'HOW TO-&gt;'!$A$142</f>
        <v>YU TING</v>
      </c>
      <c r="K26" s="77" t="str">
        <f>'HOW TO-&gt;'!$B$142</f>
        <v>6011 2359</v>
      </c>
      <c r="L26" s="64" t="str">
        <f>'HOW TO-&gt;'!$C$142</f>
        <v>yuting.luo@msc.com</v>
      </c>
      <c r="P26" s="2625"/>
    </row>
    <row r="27" spans="1:16" s="60" customFormat="1" ht="15.75">
      <c r="A27" s="287"/>
      <c r="B27" s="77" t="str">
        <f>'HOW TO-&gt;'!$A$109</f>
        <v>CHOK KAR HEE</v>
      </c>
      <c r="C27" s="77" t="str">
        <f>'HOW TO-&gt;'!$B$109</f>
        <v>6011 2397</v>
      </c>
      <c r="D27" s="64" t="str">
        <f>'HOW TO-&gt;'!$C$109</f>
        <v>karhee.chok@msc.com</v>
      </c>
      <c r="F27" s="77" t="str">
        <f>'HOW TO-&gt;'!$A$128</f>
        <v>NOOR AFNINDAH</v>
      </c>
      <c r="G27" s="77" t="str">
        <f>'HOW TO-&gt;'!$B$128</f>
        <v>6011 2347</v>
      </c>
      <c r="H27" s="64" t="str">
        <f>'HOW TO-&gt;'!$C$128</f>
        <v>noor.afnindah@msc.com</v>
      </c>
      <c r="J27" s="77" t="str">
        <f>'HOW TO-&gt;'!$A$143</f>
        <v>SHAN SHAN</v>
      </c>
      <c r="K27" s="77" t="str">
        <f>'HOW TO-&gt;'!$B$143</f>
        <v>6011 2353</v>
      </c>
      <c r="L27" s="64" t="str">
        <f>'HOW TO-&gt;'!$C$143</f>
        <v>shanshan.chin@msc.com</v>
      </c>
      <c r="P27" s="2625"/>
    </row>
    <row r="28" spans="1:16" s="60" customFormat="1" ht="15.75">
      <c r="A28" s="287"/>
      <c r="B28" s="77" t="str">
        <f>'HOW TO-&gt;'!$A$115</f>
        <v>YURIKO KHOO</v>
      </c>
      <c r="C28" s="77" t="str">
        <f>'HOW TO-&gt;'!$B$115</f>
        <v>6011 2402</v>
      </c>
      <c r="D28" s="64" t="str">
        <f>'HOW TO-&gt;'!$C$115</f>
        <v>yuriko.k@msc.com</v>
      </c>
      <c r="F28" s="77" t="str">
        <f>'HOW TO-&gt;'!$A$129</f>
        <v>NG CHING WEI</v>
      </c>
      <c r="G28" s="77" t="str">
        <f>'HOW TO-&gt;'!$B$129</f>
        <v>6011 2404</v>
      </c>
      <c r="H28" s="64" t="str">
        <f>'HOW TO-&gt;'!$C$129</f>
        <v>chingwei.ng@msc.com</v>
      </c>
      <c r="J28" s="77" t="str">
        <f>'HOW TO-&gt;'!$A$144</f>
        <v>EUNICE</v>
      </c>
      <c r="K28" s="77" t="str">
        <f>'HOW TO-&gt;'!$B$144</f>
        <v>6011 2355</v>
      </c>
      <c r="L28" s="64" t="str">
        <f>'HOW TO-&gt;'!$C$144</f>
        <v>eunice.chan@msc.com</v>
      </c>
      <c r="P28" s="2625"/>
    </row>
    <row r="29" spans="1:16" s="60" customFormat="1" ht="15.75">
      <c r="A29" s="287"/>
      <c r="B29" s="77" t="str">
        <f>'HOW TO-&gt;'!$A$113</f>
        <v>LAWRENCE ANG (CROSS-TRADE)</v>
      </c>
      <c r="C29" s="77" t="str">
        <f>'HOW TO-&gt;'!$B$113</f>
        <v>6011 2400</v>
      </c>
      <c r="D29" s="64" t="str">
        <f>'HOW TO-&gt;'!$C$113</f>
        <v>lawrence.ang@msc.com</v>
      </c>
      <c r="F29" s="77" t="str">
        <f>'HOW TO-&gt;'!$A$130</f>
        <v>ZOEY ONG</v>
      </c>
      <c r="G29" s="77" t="str">
        <f>'HOW TO-&gt;'!$B$130</f>
        <v>6011 2424</v>
      </c>
      <c r="H29" s="64" t="str">
        <f>'HOW TO-&gt;'!$C$130</f>
        <v>zoey.ong@msc.com</v>
      </c>
      <c r="J29" s="77" t="str">
        <f>'HOW TO-&gt;'!$A$145</f>
        <v>HAZEL</v>
      </c>
      <c r="K29" s="77" t="str">
        <f>'HOW TO-&gt;'!$B$145</f>
        <v>6011 2435</v>
      </c>
      <c r="L29" s="64" t="str">
        <f>'HOW TO-&gt;'!$C$145</f>
        <v>hazel.toh@msc.com</v>
      </c>
      <c r="P29" s="2625"/>
    </row>
    <row r="30" spans="1:16" s="60" customFormat="1" ht="15.75">
      <c r="A30" s="287"/>
      <c r="B30" s="77" t="str">
        <f>'HOW TO-&gt;'!$A$112</f>
        <v>SUE ANN SOON</v>
      </c>
      <c r="C30" s="77" t="str">
        <f>'HOW TO-&gt;'!$B$112</f>
        <v>6011 2327</v>
      </c>
      <c r="D30" s="64" t="str">
        <f>'HOW TO-&gt;'!$C$112</f>
        <v>sueann.soon@msc.com</v>
      </c>
      <c r="F30" s="77" t="str">
        <f>'HOW TO-&gt;'!$A$131</f>
        <v>.</v>
      </c>
      <c r="G30" s="77" t="str">
        <f>'HOW TO-&gt;'!$B$131</f>
        <v>.</v>
      </c>
      <c r="H30" s="64" t="str">
        <f>'HOW TO-&gt;'!$C$131</f>
        <v>.</v>
      </c>
      <c r="J30" s="77">
        <f>'HOW TO-&gt;'!$A$146</f>
        <v>0</v>
      </c>
      <c r="K30" s="77">
        <f>'HOW TO-&gt;'!$B$146</f>
        <v>0</v>
      </c>
      <c r="L30" s="64">
        <f>'HOW TO-&gt;'!$C$146</f>
        <v>0</v>
      </c>
      <c r="P30" s="2625"/>
    </row>
    <row r="31" spans="1:16" s="60" customFormat="1" ht="15.75">
      <c r="A31" s="287"/>
      <c r="B31" s="77" t="str">
        <f>'HOW TO-&gt;'!$A$114</f>
        <v>DARIUS ONG</v>
      </c>
      <c r="C31" s="77" t="str">
        <f>'HOW TO-&gt;'!$B$114</f>
        <v>6011 2396</v>
      </c>
      <c r="D31" s="64" t="str">
        <f>'HOW TO-&gt;'!$C$114</f>
        <v>darius.ong@msc.com</v>
      </c>
      <c r="F31" s="77">
        <f>'HOW TO-&gt;'!$A$132</f>
        <v>0</v>
      </c>
      <c r="G31" s="77">
        <f>'HOW TO-&gt;'!$B$132</f>
        <v>0</v>
      </c>
      <c r="H31" s="64">
        <f>'HOW TO-&gt;'!$C$132</f>
        <v>0</v>
      </c>
      <c r="J31" s="77">
        <f>'HOW TO-&gt;'!$A$147</f>
        <v>0</v>
      </c>
      <c r="K31" s="77">
        <f>'HOW TO-&gt;'!$B$147</f>
        <v>0</v>
      </c>
      <c r="L31" s="64">
        <f>'HOW TO-&gt;'!$C$147</f>
        <v>0</v>
      </c>
      <c r="P31" s="2625"/>
    </row>
    <row r="32" spans="1:16" s="60" customFormat="1" ht="15.75">
      <c r="A32" s="287"/>
      <c r="B32" s="77" t="str">
        <f>'HOW TO-&gt;'!$A$110</f>
        <v>LEWIS SOH</v>
      </c>
      <c r="C32" s="77" t="str">
        <f>'HOW TO-&gt;'!$B$110</f>
        <v>6011 7905</v>
      </c>
      <c r="D32" s="64" t="str">
        <f>'HOW TO-&gt;'!$C$110</f>
        <v>lewis.soh@msc.com</v>
      </c>
      <c r="G32" s="81"/>
      <c r="H32" s="226"/>
      <c r="J32" s="77">
        <f>'HOW TO-&gt;'!$A$148</f>
        <v>0</v>
      </c>
      <c r="K32" s="77">
        <f>'HOW TO-&gt;'!$B$148</f>
        <v>0</v>
      </c>
      <c r="L32" s="64">
        <f>'HOW TO-&gt;'!$C$148</f>
        <v>0</v>
      </c>
      <c r="P32" s="2625"/>
    </row>
    <row r="33" spans="1:16" s="60" customFormat="1" ht="15.75">
      <c r="A33" s="287"/>
      <c r="B33" s="77" t="str">
        <f>'HOW TO-&gt;'!$A$111</f>
        <v xml:space="preserve">MELVIN TAN </v>
      </c>
      <c r="C33" s="77" t="str">
        <f>'HOW TO-&gt;'!$B$111</f>
        <v>6011 0561</v>
      </c>
      <c r="D33" s="64" t="str">
        <f>'HOW TO-&gt;'!$C$111</f>
        <v>melvin.tan@msc.com</v>
      </c>
      <c r="G33" s="81"/>
      <c r="H33" s="81"/>
      <c r="I33" s="226"/>
      <c r="J33" s="77"/>
      <c r="K33" s="77"/>
      <c r="L33" s="64"/>
      <c r="P33" s="2625"/>
    </row>
    <row r="34" spans="1:16" ht="15.75">
      <c r="B34" s="77">
        <f>'HOW TO-&gt;'!$A$118</f>
        <v>0</v>
      </c>
      <c r="C34" s="77">
        <f>'HOW TO-&gt;'!$B$118</f>
        <v>0</v>
      </c>
      <c r="D34" s="64">
        <f>'HOW TO-&gt;'!$C$118</f>
        <v>0</v>
      </c>
      <c r="F34" s="60"/>
      <c r="M34" s="60"/>
      <c r="N34"/>
      <c r="O34"/>
      <c r="P34" s="2625"/>
    </row>
    <row r="35" spans="1:16" ht="15.75">
      <c r="B35" s="77" t="str">
        <f>'HOW TO-&gt;'!$A$119</f>
        <v xml:space="preserve">MAIN LINE  </v>
      </c>
      <c r="C35" s="77" t="str">
        <f>'HOW TO-&gt;'!$B$119</f>
        <v>6011 2424</v>
      </c>
      <c r="D35" s="64">
        <f>'HOW TO-&gt;'!$C$119</f>
        <v>0</v>
      </c>
      <c r="F35" s="60"/>
      <c r="M35" s="60"/>
      <c r="N35"/>
      <c r="O35"/>
      <c r="P35" s="2625"/>
    </row>
    <row r="36" spans="1:16" ht="15.75">
      <c r="B36" s="77">
        <f>'HOW TO-&gt;'!$A$120</f>
        <v>0</v>
      </c>
      <c r="C36" s="77">
        <f>'HOW TO-&gt;'!$B$120</f>
        <v>0</v>
      </c>
      <c r="D36" s="64">
        <f>'HOW TO-&gt;'!$C$120</f>
        <v>0</v>
      </c>
      <c r="F36" s="60"/>
      <c r="M36" s="60"/>
      <c r="N36"/>
      <c r="O36"/>
      <c r="P36" s="2625"/>
    </row>
    <row r="37" spans="1:16" ht="15.75">
      <c r="F37" s="60"/>
      <c r="M37" s="60"/>
      <c r="N37"/>
      <c r="O37"/>
      <c r="P37" s="2625"/>
    </row>
    <row r="38" spans="1:16" ht="15.75">
      <c r="B38"/>
      <c r="C38"/>
      <c r="D38"/>
      <c r="E38"/>
      <c r="F38"/>
      <c r="G38"/>
      <c r="H38"/>
      <c r="I38"/>
      <c r="J38"/>
      <c r="K38"/>
      <c r="L38"/>
      <c r="M38"/>
      <c r="N38"/>
      <c r="O38"/>
      <c r="P38" s="2625"/>
    </row>
    <row r="43" spans="1:16" ht="12" customHeight="1"/>
  </sheetData>
  <sheetProtection algorithmName="SHA-512" hashValue="Lk8pAGIwsKq7XlGDzxcM+jPiT/ZEuAH4Uum6BRnS8RHGs4rRQaVb64GaPY2DmXrK+1BBi7wEmKdM+TkEbRn+Tw==" saltValue="HEa8gRfWedpfHecyP3bX0A==" spinCount="100000" sheet="1" objects="1" formatCells="0"/>
  <customSheetViews>
    <customSheetView guid="{25211047-2AA7-431D-8637-AA6183637E8E}" fitToPage="1">
      <pageMargins left="0" right="0" top="0" bottom="0" header="0" footer="0"/>
      <pageSetup paperSize="9" scale="75" orientation="landscape" r:id="rId1"/>
      <headerFooter>
        <oddFooter>&amp;RLast update : &amp;D   &amp;T&amp;L&amp;1#&amp;"Calibri"&amp;10&amp;K000000Sensitivity: Internal</oddFooter>
      </headerFooter>
    </customSheetView>
    <customSheetView guid="{B0B43395-6E32-4DB3-A2D8-DD2362C77F4F}" fitToPage="1">
      <pageMargins left="0" right="0" top="0" bottom="0" header="0" footer="0"/>
      <pageSetup paperSize="9" scale="75" orientation="landscape" r:id="rId2"/>
      <headerFooter>
        <oddFooter>&amp;RLast update : &amp;D   &amp;T&amp;L&amp;1#&amp;"Calibri"&amp;10&amp;K000000Sensitivity: Internal</oddFooter>
      </headerFooter>
    </customSheetView>
    <customSheetView guid="{82E65AA3-5988-4ED4-A56D-19D1BA591355}" fitToPage="1">
      <pageMargins left="0" right="0" top="0" bottom="0" header="0" footer="0"/>
      <pageSetup paperSize="9" scale="79" orientation="landscape" r:id="rId3"/>
      <headerFooter>
        <oddFooter>&amp;RLast update : &amp;D   &amp;T&amp;L&amp;1#&amp;"Calibri"&amp;10 Sensitivity: Internal</oddFooter>
      </headerFooter>
    </customSheetView>
    <customSheetView guid="{999D0099-E3FC-46FC-839A-D58F693EE82E}" fitToPage="1">
      <pageMargins left="0" right="0" top="0" bottom="0" header="0" footer="0"/>
      <pageSetup paperSize="9" scale="79" orientation="landscape" r:id="rId4"/>
      <headerFooter>
        <oddFooter>&amp;RLast update : &amp;D   &amp;T&amp;L&amp;1#&amp;"Calibri"&amp;10 Sensitivity: Internal</oddFooter>
      </headerFooter>
    </customSheetView>
    <customSheetView guid="{9C701732-F58F-4708-A15C-976D1C40D46C}" fitToPage="1">
      <selection activeCell="F16" sqref="F16:G16"/>
      <pageMargins left="0" right="0" top="0" bottom="0" header="0" footer="0"/>
      <pageSetup paperSize="9" scale="94" orientation="landscape" verticalDpi="0" r:id="rId5"/>
      <headerFooter>
        <oddFooter>&amp;RLast update : &amp;D   &amp;T</oddFooter>
      </headerFooter>
    </customSheetView>
    <customSheetView guid="{4207851A-A9C4-4C7F-A983-5888F88768C0}" fitToPage="1">
      <selection activeCell="G25" sqref="G25"/>
      <pageMargins left="0" right="0" top="0" bottom="0" header="0" footer="0"/>
      <pageSetup paperSize="9" scale="94" orientation="landscape" verticalDpi="0" r:id="rId6"/>
      <headerFooter>
        <oddFooter>&amp;RLast update : &amp;D   &amp;T</oddFooter>
      </headerFooter>
    </customSheetView>
    <customSheetView guid="{1A9C4D40-FD7F-415B-AEEF-6F3B6F11E2D9}" fitToPage="1">
      <selection activeCell="H16" sqref="H16"/>
      <pageMargins left="0" right="0" top="0" bottom="0" header="0" footer="0"/>
      <pageSetup paperSize="9" scale="94" orientation="landscape" verticalDpi="0" r:id="rId7"/>
      <headerFooter>
        <oddFooter>&amp;RLast update : &amp;D   &amp;T</oddFooter>
      </headerFooter>
    </customSheetView>
    <customSheetView guid="{160FD25C-1E8A-49AB-8AA3-887F1FFDB82C}" fitToPage="1">
      <selection activeCell="L14" sqref="L14"/>
      <pageMargins left="0" right="0" top="0" bottom="0" header="0" footer="0"/>
      <pageSetup paperSize="9" scale="94" orientation="landscape" verticalDpi="0" r:id="rId8"/>
      <headerFooter>
        <oddFooter>&amp;RLast update : &amp;D   &amp;T</oddFooter>
      </headerFooter>
    </customSheetView>
    <customSheetView guid="{03674205-2BF0-451F-960D-B59271ECD65B}" fitToPage="1">
      <selection activeCell="N14" sqref="N14"/>
      <pageMargins left="0" right="0" top="0" bottom="0" header="0" footer="0"/>
      <pageSetup paperSize="9" scale="94" orientation="landscape" verticalDpi="0" r:id="rId9"/>
      <headerFooter>
        <oddFooter>&amp;RLast update : &amp;D   &amp;T</oddFooter>
      </headerFooter>
    </customSheetView>
    <customSheetView guid="{D36430BB-1304-416E-AC9B-64341E38D53B}" fitToPage="1">
      <selection activeCell="B14" sqref="B14"/>
      <pageMargins left="0" right="0" top="0" bottom="0" header="0" footer="0"/>
      <pageSetup paperSize="9" scale="94" orientation="landscape" verticalDpi="0" r:id="rId10"/>
      <headerFooter>
        <oddFooter>&amp;RLast update : &amp;D   &amp;T</oddFooter>
      </headerFooter>
    </customSheetView>
    <customSheetView guid="{A1DFBD3A-7D67-4D0B-A768-38A02D65809C}" fitToPage="1">
      <selection activeCell="B11" sqref="B11"/>
      <pageMargins left="0" right="0" top="0" bottom="0" header="0" footer="0"/>
      <pageSetup paperSize="9" scale="93" orientation="landscape" verticalDpi="0" r:id="rId11"/>
      <headerFooter>
        <oddFooter>&amp;RLast update : &amp;D   &amp;T</oddFooter>
      </headerFooter>
    </customSheetView>
    <customSheetView guid="{8F6257B3-44F8-495E-975F-715EC7CBE577}" fitToPage="1">
      <selection activeCell="B4" sqref="B4:H14"/>
      <pageMargins left="0" right="0" top="0" bottom="0" header="0" footer="0"/>
      <pageSetup paperSize="9" scale="92" orientation="landscape" verticalDpi="0" r:id="rId12"/>
      <headerFooter>
        <oddFooter>&amp;RLast update : &amp;D   &amp;T</oddFooter>
      </headerFooter>
    </customSheetView>
    <customSheetView guid="{4E666960-F75E-4DEC-AA08-CB80C5246F2D}" showPageBreaks="1" fitToPage="1" printArea="1">
      <selection activeCell="H50" sqref="H50"/>
      <pageMargins left="0" right="0" top="0" bottom="0" header="0" footer="0"/>
      <pageSetup paperSize="9" scale="93" orientation="landscape" verticalDpi="0" r:id="rId13"/>
      <headerFooter>
        <oddFooter>&amp;RLast update : &amp;D   &amp;T</oddFooter>
      </headerFooter>
    </customSheetView>
    <customSheetView guid="{DF664468-2591-4537-A401-E39E9401FA18}" fitToPage="1">
      <pageMargins left="0" right="0" top="0" bottom="0" header="0" footer="0"/>
      <pageSetup paperSize="9" scale="96" orientation="landscape" verticalDpi="0" r:id="rId14"/>
      <headerFooter>
        <oddFooter>&amp;RLast update : &amp;D   &amp;T</oddFooter>
      </headerFooter>
    </customSheetView>
    <customSheetView guid="{16EA4947-C328-4911-A966-8572790A84A9}" fitToPage="1">
      <pageMargins left="0" right="0" top="0" bottom="0" header="0" footer="0"/>
      <pageSetup paperSize="9" scale="79" orientation="landscape" r:id="rId15"/>
      <headerFooter>
        <oddFooter>&amp;RLast update : &amp;D   &amp;T&amp;L&amp;1#&amp;"Calibri"&amp;10 Sensitivity: Internal</oddFooter>
      </headerFooter>
    </customSheetView>
    <customSheetView guid="{5024D59A-F791-4B48-8A8A-90A9A8BA3CB8}" fitToPage="1">
      <pageMargins left="0" right="0" top="0" bottom="0" header="0" footer="0"/>
      <pageSetup paperSize="9" scale="79" orientation="landscape" r:id="rId16"/>
      <headerFooter>
        <oddFooter>&amp;RLast update : &amp;D   &amp;T&amp;L&amp;1#&amp;"Calibri"&amp;10 Sensitivity: Internal</oddFooter>
      </headerFooter>
    </customSheetView>
    <customSheetView guid="{834388B3-D1C0-4496-81CB-D8907F6C94B1}" fitToPage="1">
      <pageMargins left="0" right="0" top="0" bottom="0" header="0" footer="0"/>
      <pageSetup paperSize="9" scale="79" orientation="landscape" r:id="rId17"/>
      <headerFooter>
        <oddFooter>&amp;RLast update : &amp;D   &amp;T&amp;L&amp;1#&amp;"Calibri"&amp;10 Sensitivity: Internal</oddFooter>
      </headerFooter>
    </customSheetView>
    <customSheetView guid="{C9B667F6-80E0-402E-8E37-77C446D41929}" fitToPage="1">
      <pageMargins left="0" right="0" top="0" bottom="0" header="0" footer="0"/>
      <pageSetup paperSize="9" scale="75" orientation="landscape" r:id="rId18"/>
      <headerFooter>
        <oddFooter>&amp;RLast update : &amp;D   &amp;T&amp;L&amp;1#&amp;"Calibri"&amp;10&amp;K000000Sensitivity: Internal</oddFooter>
      </headerFooter>
    </customSheetView>
    <customSheetView guid="{F64DF93A-0CD5-4665-A448-613906F88C7C}" fitToPage="1">
      <pageMargins left="0" right="0" top="0" bottom="0" header="0" footer="0"/>
      <pageSetup paperSize="9" scale="75" orientation="landscape" r:id="rId19"/>
      <headerFooter>
        <oddFooter>&amp;RLast update : &amp;D   &amp;T&amp;L&amp;1#&amp;"Calibri"&amp;10&amp;K000000Sensitivity: Internal</oddFooter>
      </headerFooter>
    </customSheetView>
    <customSheetView guid="{D8AE3607-C68D-4DD7-8BE1-F63EA4A613B4}" fitToPage="1">
      <pageMargins left="0" right="0" top="0" bottom="0" header="0" footer="0"/>
      <pageSetup paperSize="9" scale="75" orientation="landscape" r:id="rId20"/>
      <headerFooter>
        <oddFooter>&amp;RLast update : &amp;D   &amp;T&amp;L&amp;1#&amp;"Calibri"&amp;10&amp;K000000Sensitivity: Internal</oddFooter>
      </headerFooter>
    </customSheetView>
  </customSheetViews>
  <mergeCells count="2">
    <mergeCell ref="A3:I3"/>
    <mergeCell ref="B17:K17"/>
  </mergeCells>
  <hyperlinks>
    <hyperlink ref="H21" display="custsvc@msca.com.sg" xr:uid="{35845DB3-A6A4-468D-9ED0-E02F1261FD09}"/>
    <hyperlink ref="L21" display="sinexp@msca.com.sg" xr:uid="{D42F744B-672F-4003-B344-4932C9D9C530}"/>
    <hyperlink ref="D20" r:id="rId21" xr:uid="{8E88E9C6-88AD-427E-AEE4-6BCA3A9CFA1E}"/>
    <hyperlink ref="D21" display="mktg-dept@msca.com.sg" xr:uid="{240310CD-1DF9-40FA-AD8E-4148CCFA1A39}"/>
  </hyperlinks>
  <pageMargins left="0.31496062992125984" right="0.43307086614173229" top="0.74803149606299213" bottom="0.74803149606299213" header="0.31496062992125984" footer="0.31496062992125984"/>
  <pageSetup paperSize="9" scale="75" orientation="landscape" r:id="rId22"/>
  <headerFooter>
    <oddFooter>&amp;L_x000D_&amp;1#&amp;"Calibri"&amp;10&amp;K000000 Sensitivity: Internal&amp;RLast update : &amp;D   &amp;T&amp;</oddFooter>
  </headerFooter>
  <drawing r:id="rId2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5A91-E31A-476B-8862-40744D5A6039}">
  <sheetPr codeName="Sheet62">
    <tabColor rgb="FF92D050"/>
    <pageSetUpPr fitToPage="1"/>
  </sheetPr>
  <dimension ref="A2:U127"/>
  <sheetViews>
    <sheetView zoomScale="80" zoomScaleNormal="80" workbookViewId="0">
      <pane ySplit="75" topLeftCell="A76" activePane="bottomLeft" state="frozen"/>
      <selection pane="bottomLeft" activeCell="G4" sqref="G4"/>
    </sheetView>
  </sheetViews>
  <sheetFormatPr defaultColWidth="9.42578125" defaultRowHeight="15.75"/>
  <cols>
    <col min="1" max="1" width="11.85546875" customWidth="1"/>
    <col min="2" max="2" width="5.7109375" style="2504"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14.42578125" customWidth="1"/>
    <col min="14" max="14" width="3.28515625" customWidth="1"/>
    <col min="15" max="15" width="11.42578125" customWidth="1"/>
    <col min="16" max="16" width="10.85546875" customWidth="1"/>
    <col min="17" max="18" width="9" style="2625" customWidth="1"/>
    <col min="19" max="20" width="9" customWidth="1"/>
  </cols>
  <sheetData>
    <row r="2" spans="2:19" s="37" customFormat="1" ht="23.25">
      <c r="B2" s="2504"/>
      <c r="C2" s="129" t="s">
        <v>1408</v>
      </c>
      <c r="N2" s="61"/>
      <c r="Q2" s="2625"/>
      <c r="R2" s="2625"/>
    </row>
    <row r="3" spans="2:19" s="37" customFormat="1" ht="22.5" customHeight="1">
      <c r="B3" s="2504"/>
      <c r="C3" s="7"/>
      <c r="N3" s="61"/>
      <c r="Q3" s="2625"/>
      <c r="R3" s="2625"/>
    </row>
    <row r="4" spans="2:19" s="60" customFormat="1">
      <c r="B4" s="2505"/>
      <c r="C4" s="189" t="s">
        <v>4897</v>
      </c>
      <c r="D4" s="65"/>
      <c r="F4" s="65"/>
      <c r="G4" s="45" t="s">
        <v>8579</v>
      </c>
      <c r="H4" s="65"/>
      <c r="I4" s="65"/>
      <c r="O4" s="37"/>
      <c r="P4" s="37"/>
      <c r="Q4" s="2625"/>
      <c r="R4" s="2625"/>
    </row>
    <row r="5" spans="2:19" s="60" customFormat="1">
      <c r="B5" s="2505"/>
      <c r="C5" s="81"/>
      <c r="D5" s="81"/>
      <c r="E5" s="81"/>
      <c r="F5" s="81"/>
      <c r="G5" s="81"/>
      <c r="H5" s="81"/>
      <c r="I5" s="532"/>
      <c r="Q5" s="2625"/>
      <c r="R5" s="2625"/>
    </row>
    <row r="6" spans="2:19" s="69" customFormat="1" ht="24" hidden="1" customHeight="1" thickTop="1">
      <c r="B6" s="2506"/>
      <c r="C6" s="1671"/>
      <c r="D6" s="1672"/>
      <c r="E6" s="1673" t="s">
        <v>100</v>
      </c>
      <c r="F6" s="1674" t="s">
        <v>4887</v>
      </c>
      <c r="G6" s="1675" t="s">
        <v>8580</v>
      </c>
      <c r="H6" s="1676" t="s">
        <v>103</v>
      </c>
      <c r="I6" s="1677" t="s">
        <v>4889</v>
      </c>
      <c r="J6" s="1678" t="s">
        <v>599</v>
      </c>
      <c r="K6" s="1679" t="s">
        <v>1236</v>
      </c>
      <c r="L6" s="1679" t="s">
        <v>4901</v>
      </c>
      <c r="M6" s="1670"/>
      <c r="N6" s="265"/>
      <c r="O6" s="60"/>
      <c r="P6" s="60"/>
      <c r="Q6" s="2625"/>
      <c r="R6" s="2626"/>
    </row>
    <row r="7" spans="2:19" s="69" customFormat="1" ht="24" hidden="1" thickBot="1">
      <c r="B7" s="2506"/>
      <c r="C7" s="1680" t="s">
        <v>4891</v>
      </c>
      <c r="D7" s="1681" t="s">
        <v>4892</v>
      </c>
      <c r="E7" s="1682" t="s">
        <v>4190</v>
      </c>
      <c r="F7" s="1683" t="s">
        <v>4893</v>
      </c>
      <c r="G7" s="1684"/>
      <c r="H7" s="1684"/>
      <c r="I7" s="1683" t="s">
        <v>4918</v>
      </c>
      <c r="J7" s="1683" t="s">
        <v>8581</v>
      </c>
      <c r="K7" s="1685" t="s">
        <v>8538</v>
      </c>
      <c r="L7" s="1686" t="s">
        <v>8581</v>
      </c>
      <c r="M7" s="1670"/>
      <c r="N7" s="265"/>
      <c r="O7" s="1559" t="s">
        <v>4774</v>
      </c>
      <c r="P7" s="638" t="s">
        <v>1422</v>
      </c>
      <c r="Q7" s="2627" t="s">
        <v>4913</v>
      </c>
      <c r="R7" s="2627" t="s">
        <v>4914</v>
      </c>
    </row>
    <row r="8" spans="2:19" s="69" customFormat="1" ht="11.25" hidden="1" customHeight="1" thickTop="1">
      <c r="B8" s="2506"/>
      <c r="C8" s="1687" t="s">
        <v>1606</v>
      </c>
      <c r="D8" s="1688" t="s">
        <v>4931</v>
      </c>
      <c r="E8" s="1689">
        <v>45330</v>
      </c>
      <c r="F8" s="1160">
        <v>45339</v>
      </c>
      <c r="G8" s="1690" t="s">
        <v>1573</v>
      </c>
      <c r="H8" s="1691" t="s">
        <v>8582</v>
      </c>
      <c r="I8" s="1692">
        <v>45347</v>
      </c>
      <c r="J8" s="1693">
        <v>45359</v>
      </c>
      <c r="K8" s="1694">
        <v>45362</v>
      </c>
      <c r="L8" s="1694">
        <v>45365</v>
      </c>
      <c r="M8" s="1670"/>
      <c r="N8" s="265" t="s">
        <v>62</v>
      </c>
      <c r="O8" s="1724">
        <v>45329</v>
      </c>
      <c r="P8" s="1725">
        <v>45330</v>
      </c>
      <c r="Q8" s="2628">
        <v>45324</v>
      </c>
      <c r="R8" s="2628">
        <v>45324</v>
      </c>
      <c r="S8" s="1109">
        <v>45317</v>
      </c>
    </row>
    <row r="9" spans="2:19" s="69" customFormat="1" ht="11.25" hidden="1" customHeight="1" thickBot="1">
      <c r="B9" s="2506"/>
      <c r="C9" s="1695" t="s">
        <v>4933</v>
      </c>
      <c r="D9" s="1696" t="s">
        <v>4934</v>
      </c>
      <c r="E9" s="1697">
        <v>45328</v>
      </c>
      <c r="F9" s="1698">
        <v>45338</v>
      </c>
      <c r="G9" s="1699"/>
      <c r="H9" s="1700"/>
      <c r="I9" s="1701"/>
      <c r="J9" s="1702"/>
      <c r="K9" s="1702"/>
      <c r="L9" s="1702"/>
      <c r="M9" s="1670"/>
      <c r="N9" s="1084"/>
      <c r="O9" s="1726"/>
      <c r="P9" s="1727"/>
      <c r="Q9" s="2628"/>
      <c r="R9" s="2628"/>
      <c r="S9" s="1110"/>
    </row>
    <row r="10" spans="2:19" s="69" customFormat="1" ht="11.25" hidden="1" customHeight="1" thickTop="1">
      <c r="B10" s="2507" t="s">
        <v>8583</v>
      </c>
      <c r="C10" s="1687" t="s">
        <v>8584</v>
      </c>
      <c r="D10" s="1688" t="s">
        <v>8585</v>
      </c>
      <c r="E10" s="1688">
        <v>45341</v>
      </c>
      <c r="F10" s="1703" t="s">
        <v>1581</v>
      </c>
      <c r="G10" s="1690" t="s">
        <v>1573</v>
      </c>
      <c r="H10" s="1691" t="s">
        <v>8586</v>
      </c>
      <c r="I10" s="1692">
        <v>45354</v>
      </c>
      <c r="J10" s="1693">
        <v>45366</v>
      </c>
      <c r="K10" s="1694">
        <v>45369</v>
      </c>
      <c r="L10" s="1694">
        <v>45372</v>
      </c>
      <c r="M10" s="1670"/>
      <c r="N10" s="79" t="s">
        <v>8587</v>
      </c>
      <c r="O10" s="1724">
        <v>45336</v>
      </c>
      <c r="P10" s="1728">
        <v>45337</v>
      </c>
      <c r="Q10" s="2628">
        <v>45331</v>
      </c>
      <c r="R10" s="2628">
        <v>45331</v>
      </c>
      <c r="S10" s="1109">
        <v>45324</v>
      </c>
    </row>
    <row r="11" spans="2:19" s="69" customFormat="1" ht="11.25" hidden="1" customHeight="1" thickBot="1">
      <c r="B11" s="2507"/>
      <c r="C11" s="1704"/>
      <c r="D11" s="1705"/>
      <c r="E11" s="1705"/>
      <c r="F11" s="1701"/>
      <c r="G11" s="1699"/>
      <c r="H11" s="1700"/>
      <c r="I11" s="1701"/>
      <c r="J11" s="1702"/>
      <c r="K11" s="1702"/>
      <c r="L11" s="1702"/>
      <c r="M11" s="1670"/>
      <c r="N11" s="265" t="s">
        <v>8587</v>
      </c>
      <c r="O11" s="60"/>
      <c r="P11" s="60"/>
      <c r="Q11" s="2625"/>
      <c r="R11" s="2626"/>
      <c r="S11" s="1110"/>
    </row>
    <row r="12" spans="2:19" s="69" customFormat="1" ht="11.25" hidden="1" customHeight="1" thickTop="1">
      <c r="B12" s="2507"/>
      <c r="C12" s="1687" t="s">
        <v>1513</v>
      </c>
      <c r="D12" s="1688" t="s">
        <v>8588</v>
      </c>
      <c r="E12" s="1688">
        <v>45388</v>
      </c>
      <c r="F12" s="1706">
        <v>45399</v>
      </c>
      <c r="G12" s="1707" t="s">
        <v>1573</v>
      </c>
      <c r="H12" s="1691" t="s">
        <v>8589</v>
      </c>
      <c r="I12" s="1692">
        <v>45414</v>
      </c>
      <c r="J12" s="1693">
        <v>45415</v>
      </c>
      <c r="K12" s="1694">
        <v>45430</v>
      </c>
      <c r="L12" s="1694">
        <v>45434</v>
      </c>
      <c r="M12" s="1670"/>
      <c r="N12" s="79" t="s">
        <v>62</v>
      </c>
      <c r="O12" s="1729">
        <v>45385</v>
      </c>
      <c r="P12" s="1728">
        <v>45386</v>
      </c>
      <c r="Q12" s="2628">
        <v>45379</v>
      </c>
      <c r="R12" s="2628">
        <v>45379</v>
      </c>
    </row>
    <row r="13" spans="2:19" s="69" customFormat="1" ht="11.25" hidden="1" customHeight="1" thickBot="1">
      <c r="B13" s="2507"/>
      <c r="C13" s="1704"/>
      <c r="D13" s="1708"/>
      <c r="E13" s="1708"/>
      <c r="F13" s="966"/>
      <c r="G13" s="1699"/>
      <c r="H13" s="1700"/>
      <c r="I13" s="1701"/>
      <c r="J13" s="1702"/>
      <c r="K13" s="1702"/>
      <c r="L13" s="1702"/>
      <c r="M13" s="1670"/>
      <c r="N13" s="265" t="s">
        <v>8587</v>
      </c>
      <c r="O13" s="60"/>
      <c r="P13" s="60"/>
      <c r="Q13" s="2625"/>
      <c r="R13" s="2626"/>
    </row>
    <row r="14" spans="2:19" s="69" customFormat="1" ht="16.5" hidden="1" customHeight="1" thickTop="1">
      <c r="B14" s="2507"/>
      <c r="C14" s="1687" t="s">
        <v>1500</v>
      </c>
      <c r="D14" s="1688" t="s">
        <v>8590</v>
      </c>
      <c r="E14" s="1688">
        <v>45502</v>
      </c>
      <c r="F14" s="1709" t="s">
        <v>1581</v>
      </c>
      <c r="G14" s="1710" t="s">
        <v>7136</v>
      </c>
      <c r="H14" s="1691" t="s">
        <v>8591</v>
      </c>
      <c r="I14" s="1711">
        <v>45517</v>
      </c>
      <c r="J14" s="1712">
        <v>45529</v>
      </c>
      <c r="K14" s="1691">
        <v>45533</v>
      </c>
      <c r="L14" s="1713">
        <v>45537</v>
      </c>
      <c r="M14" s="1670"/>
      <c r="N14" s="79" t="s">
        <v>8587</v>
      </c>
      <c r="O14" s="1729">
        <v>45497</v>
      </c>
      <c r="P14" s="1728">
        <v>45498</v>
      </c>
      <c r="Q14" s="2628">
        <v>45491</v>
      </c>
      <c r="R14" s="2628">
        <v>45491</v>
      </c>
    </row>
    <row r="15" spans="2:19" s="69" customFormat="1" ht="16.5" hidden="1" customHeight="1" thickBot="1">
      <c r="B15" s="2507"/>
      <c r="C15" s="1714" t="s">
        <v>1629</v>
      </c>
      <c r="D15" s="1708" t="s">
        <v>1630</v>
      </c>
      <c r="E15" s="1708">
        <v>45502</v>
      </c>
      <c r="F15" s="966">
        <v>45510</v>
      </c>
      <c r="G15" s="1699"/>
      <c r="H15" s="1700"/>
      <c r="I15" s="1701"/>
      <c r="J15" s="1702"/>
      <c r="K15" s="1702"/>
      <c r="L15" s="1702"/>
      <c r="M15" s="1195"/>
      <c r="N15" s="265" t="s">
        <v>8587</v>
      </c>
      <c r="O15" s="60"/>
      <c r="P15" s="60"/>
      <c r="Q15" s="2625"/>
      <c r="R15" s="2626"/>
    </row>
    <row r="16" spans="2:19" s="69" customFormat="1" ht="32.25" hidden="1" customHeight="1" thickTop="1">
      <c r="B16" s="2507"/>
      <c r="C16" s="1671"/>
      <c r="D16" s="1672"/>
      <c r="E16" s="1715" t="s">
        <v>100</v>
      </c>
      <c r="F16" s="1716" t="s">
        <v>4887</v>
      </c>
      <c r="G16" s="1717" t="s">
        <v>8580</v>
      </c>
      <c r="H16" s="1718" t="s">
        <v>103</v>
      </c>
      <c r="I16" s="1719" t="s">
        <v>4889</v>
      </c>
      <c r="J16" s="1720" t="s">
        <v>1236</v>
      </c>
      <c r="K16" s="1720" t="s">
        <v>599</v>
      </c>
      <c r="L16" s="1721" t="s">
        <v>4901</v>
      </c>
      <c r="M16" s="1195"/>
      <c r="N16" s="265"/>
      <c r="O16" s="60"/>
      <c r="P16" s="60"/>
      <c r="Q16" s="2625"/>
      <c r="R16" s="2626"/>
    </row>
    <row r="17" spans="2:18" s="69" customFormat="1" ht="24" hidden="1" thickBot="1">
      <c r="B17" s="2507"/>
      <c r="C17" s="1680" t="s">
        <v>4891</v>
      </c>
      <c r="D17" s="1681" t="s">
        <v>4892</v>
      </c>
      <c r="E17" s="1682" t="s">
        <v>4190</v>
      </c>
      <c r="F17" s="1683" t="s">
        <v>4893</v>
      </c>
      <c r="G17" s="1684"/>
      <c r="H17" s="1684"/>
      <c r="I17" s="1683" t="s">
        <v>4918</v>
      </c>
      <c r="J17" s="1683" t="s">
        <v>8544</v>
      </c>
      <c r="K17" s="1685" t="s">
        <v>8484</v>
      </c>
      <c r="L17" s="1686" t="s">
        <v>8592</v>
      </c>
      <c r="M17" s="1195"/>
      <c r="N17" s="265"/>
      <c r="O17" s="1559" t="s">
        <v>4774</v>
      </c>
      <c r="P17" s="638" t="s">
        <v>1422</v>
      </c>
      <c r="Q17" s="2627" t="s">
        <v>4913</v>
      </c>
      <c r="R17" s="2627" t="s">
        <v>4914</v>
      </c>
    </row>
    <row r="18" spans="2:18" s="69" customFormat="1" ht="16.5" hidden="1" customHeight="1" thickTop="1">
      <c r="B18" s="2507"/>
      <c r="C18" s="1687" t="s">
        <v>1500</v>
      </c>
      <c r="D18" s="1688" t="s">
        <v>8593</v>
      </c>
      <c r="E18" s="1688">
        <v>45563</v>
      </c>
      <c r="F18" s="1706">
        <v>45577</v>
      </c>
      <c r="G18" s="1707" t="s">
        <v>1573</v>
      </c>
      <c r="H18" s="1691" t="s">
        <v>8594</v>
      </c>
      <c r="I18" s="1901">
        <v>45580</v>
      </c>
      <c r="J18" s="1902">
        <v>45592</v>
      </c>
      <c r="K18" s="1903">
        <v>45595</v>
      </c>
      <c r="L18" s="1903">
        <v>45599</v>
      </c>
      <c r="M18" s="1195"/>
      <c r="N18" s="79" t="s">
        <v>62</v>
      </c>
      <c r="O18" s="1729">
        <v>45560</v>
      </c>
      <c r="P18" s="1728">
        <v>45561</v>
      </c>
      <c r="Q18" s="2628">
        <v>45554</v>
      </c>
      <c r="R18" s="2628">
        <v>45554</v>
      </c>
    </row>
    <row r="19" spans="2:18" s="69" customFormat="1" ht="16.5" hidden="1" customHeight="1" thickBot="1">
      <c r="B19" s="2507"/>
      <c r="C19" s="1723"/>
      <c r="D19" s="1708"/>
      <c r="E19" s="1708"/>
      <c r="F19" s="966"/>
      <c r="G19" s="1900" t="s">
        <v>3570</v>
      </c>
      <c r="H19" s="1700"/>
      <c r="I19" s="1701"/>
      <c r="J19" s="1702"/>
      <c r="K19" s="1702"/>
      <c r="L19" s="1702"/>
      <c r="M19" s="1195"/>
      <c r="N19" s="265" t="s">
        <v>8587</v>
      </c>
      <c r="O19" s="60"/>
      <c r="P19" s="60"/>
      <c r="Q19" s="2625"/>
      <c r="R19" s="2626"/>
    </row>
    <row r="20" spans="2:18" s="69" customFormat="1" ht="16.5" hidden="1" customHeight="1" thickTop="1">
      <c r="B20" s="2507"/>
      <c r="C20" s="1687" t="s">
        <v>1513</v>
      </c>
      <c r="D20" s="1688" t="s">
        <v>1660</v>
      </c>
      <c r="E20" s="1688">
        <v>45579</v>
      </c>
      <c r="F20" s="1706">
        <v>45592</v>
      </c>
      <c r="G20" s="1841" t="s">
        <v>7831</v>
      </c>
      <c r="H20" s="1691" t="s">
        <v>8595</v>
      </c>
      <c r="I20" s="1711">
        <v>45594</v>
      </c>
      <c r="J20" s="1712">
        <v>45606</v>
      </c>
      <c r="K20" s="1691">
        <v>45609</v>
      </c>
      <c r="L20" s="1713">
        <v>45613</v>
      </c>
      <c r="M20" s="1195"/>
      <c r="N20" s="79" t="s">
        <v>62</v>
      </c>
      <c r="O20" s="1729">
        <v>45574</v>
      </c>
      <c r="P20" s="1728">
        <v>45575</v>
      </c>
      <c r="Q20" s="2628">
        <v>45568</v>
      </c>
      <c r="R20" s="2628">
        <v>45568</v>
      </c>
    </row>
    <row r="21" spans="2:18" s="69" customFormat="1" ht="16.5" hidden="1" customHeight="1" thickBot="1">
      <c r="B21" s="2507"/>
      <c r="C21" s="1723"/>
      <c r="D21" s="1708"/>
      <c r="E21" s="1708"/>
      <c r="F21" s="966"/>
      <c r="G21" s="1722"/>
      <c r="H21" s="1700"/>
      <c r="I21" s="1701"/>
      <c r="J21" s="1702"/>
      <c r="K21" s="1702"/>
      <c r="L21" s="1702"/>
      <c r="M21" s="1195"/>
      <c r="N21" s="265" t="s">
        <v>8587</v>
      </c>
      <c r="O21" s="60"/>
      <c r="P21" s="60"/>
      <c r="Q21" s="2625"/>
      <c r="R21" s="2626"/>
    </row>
    <row r="22" spans="2:18" s="69" customFormat="1" ht="24.75" hidden="1" thickTop="1">
      <c r="B22" s="2507"/>
      <c r="C22" s="1671"/>
      <c r="D22" s="1672"/>
      <c r="E22" s="1715" t="s">
        <v>100</v>
      </c>
      <c r="F22" s="1716" t="s">
        <v>4887</v>
      </c>
      <c r="G22" s="1717" t="s">
        <v>8580</v>
      </c>
      <c r="H22" s="1718" t="s">
        <v>103</v>
      </c>
      <c r="I22" s="1719" t="s">
        <v>4889</v>
      </c>
      <c r="J22" s="1941" t="s">
        <v>599</v>
      </c>
      <c r="K22" s="1941" t="s">
        <v>1236</v>
      </c>
      <c r="L22" s="1721" t="s">
        <v>4901</v>
      </c>
      <c r="M22" s="1195"/>
      <c r="N22" s="265"/>
      <c r="O22" s="60"/>
      <c r="P22" s="60"/>
      <c r="Q22" s="2625"/>
      <c r="R22" s="2626"/>
    </row>
    <row r="23" spans="2:18" s="69" customFormat="1" ht="24" hidden="1" thickBot="1">
      <c r="B23" s="2507"/>
      <c r="C23" s="1680" t="s">
        <v>4891</v>
      </c>
      <c r="D23" s="1681" t="s">
        <v>4892</v>
      </c>
      <c r="E23" s="1682" t="s">
        <v>4190</v>
      </c>
      <c r="F23" s="1683" t="s">
        <v>4893</v>
      </c>
      <c r="G23" s="1684"/>
      <c r="H23" s="1684"/>
      <c r="I23" s="1683" t="s">
        <v>4918</v>
      </c>
      <c r="J23" s="1683"/>
      <c r="K23" s="1685"/>
      <c r="L23" s="1686"/>
      <c r="M23" s="1195"/>
      <c r="N23" s="265"/>
      <c r="O23" s="1559" t="s">
        <v>4774</v>
      </c>
      <c r="P23" s="638" t="s">
        <v>1422</v>
      </c>
      <c r="Q23" s="2627" t="s">
        <v>4913</v>
      </c>
      <c r="R23" s="2627" t="s">
        <v>4914</v>
      </c>
    </row>
    <row r="24" spans="2:18" s="69" customFormat="1" ht="16.5" hidden="1" customHeight="1" thickTop="1">
      <c r="B24" s="2507" t="s">
        <v>1654</v>
      </c>
      <c r="C24" s="1687" t="s">
        <v>1654</v>
      </c>
      <c r="D24" s="1688" t="s">
        <v>1676</v>
      </c>
      <c r="E24" s="1760">
        <v>45605</v>
      </c>
      <c r="F24" s="1706">
        <v>45614</v>
      </c>
      <c r="G24" s="1707" t="s">
        <v>1573</v>
      </c>
      <c r="H24" s="1691" t="s">
        <v>8596</v>
      </c>
      <c r="I24" s="1987">
        <v>45615</v>
      </c>
      <c r="J24" s="1988">
        <v>45627</v>
      </c>
      <c r="K24" s="1989">
        <v>45630</v>
      </c>
      <c r="L24" s="1989">
        <v>45634</v>
      </c>
      <c r="M24" s="1195"/>
      <c r="N24" s="79" t="s">
        <v>62</v>
      </c>
      <c r="O24" s="1729">
        <v>45602</v>
      </c>
      <c r="P24" s="1728">
        <v>45603</v>
      </c>
      <c r="Q24" s="2628">
        <v>45596</v>
      </c>
      <c r="R24" s="2628">
        <v>45596</v>
      </c>
    </row>
    <row r="25" spans="2:18" s="69" customFormat="1" ht="16.5" hidden="1" customHeight="1" thickBot="1">
      <c r="B25" s="2507"/>
      <c r="C25" s="1714"/>
      <c r="D25" s="1708"/>
      <c r="E25" s="1708"/>
      <c r="F25" s="966"/>
      <c r="G25" s="1699"/>
      <c r="H25" s="1700"/>
      <c r="I25" s="1990"/>
      <c r="J25" s="1990"/>
      <c r="K25" s="1990"/>
      <c r="L25" s="1990"/>
      <c r="M25" s="1195"/>
      <c r="N25" s="265" t="s">
        <v>8587</v>
      </c>
      <c r="O25" s="60"/>
      <c r="P25" s="60"/>
      <c r="Q25" s="2625"/>
      <c r="R25" s="2626"/>
    </row>
    <row r="26" spans="2:18" s="69" customFormat="1" ht="16.5" hidden="1" customHeight="1" thickTop="1">
      <c r="B26" s="2507"/>
      <c r="C26" s="1687" t="s">
        <v>1681</v>
      </c>
      <c r="D26" s="1688" t="s">
        <v>1711</v>
      </c>
      <c r="E26" s="1688">
        <v>45689</v>
      </c>
      <c r="F26" s="1706">
        <v>45700</v>
      </c>
      <c r="G26" s="1710" t="s">
        <v>7629</v>
      </c>
      <c r="H26" s="1691" t="s">
        <v>8597</v>
      </c>
      <c r="I26" s="1711">
        <v>45699</v>
      </c>
      <c r="J26" s="1712">
        <v>45711</v>
      </c>
      <c r="K26" s="1691">
        <v>45714</v>
      </c>
      <c r="L26" s="1713">
        <v>45718</v>
      </c>
      <c r="M26" s="1195"/>
      <c r="N26" s="79" t="s">
        <v>8587</v>
      </c>
      <c r="O26" s="1729">
        <v>45686</v>
      </c>
      <c r="P26" s="1728">
        <v>45687</v>
      </c>
      <c r="Q26" s="2628">
        <v>45680</v>
      </c>
      <c r="R26" s="2628">
        <v>45677</v>
      </c>
    </row>
    <row r="27" spans="2:18" s="69" customFormat="1" ht="16.5" hidden="1" customHeight="1" thickBot="1">
      <c r="B27" s="2507"/>
      <c r="C27" s="1714"/>
      <c r="D27" s="1708"/>
      <c r="E27" s="1708"/>
      <c r="F27" s="966"/>
      <c r="G27" s="1699"/>
      <c r="H27" s="1700"/>
      <c r="I27" s="1701"/>
      <c r="J27" s="1702"/>
      <c r="K27" s="1702"/>
      <c r="L27" s="1702"/>
      <c r="M27" s="1195"/>
      <c r="N27" s="265" t="s">
        <v>8587</v>
      </c>
      <c r="O27" s="60"/>
      <c r="P27" s="60"/>
      <c r="Q27" s="2625"/>
      <c r="R27" s="2626"/>
    </row>
    <row r="28" spans="2:18" s="69" customFormat="1" ht="33.75" hidden="1" customHeight="1" thickTop="1">
      <c r="B28" s="2507"/>
      <c r="C28" s="2015"/>
      <c r="D28" s="2016"/>
      <c r="E28" s="2016"/>
      <c r="F28" s="2017"/>
      <c r="G28" s="2018"/>
      <c r="H28" s="2019"/>
      <c r="I28" s="1859"/>
      <c r="J28" s="2020"/>
      <c r="K28" s="2020"/>
      <c r="L28" s="2020"/>
      <c r="M28" s="1195"/>
      <c r="N28" s="265"/>
      <c r="O28" s="60"/>
      <c r="P28" s="60"/>
      <c r="Q28" s="2625"/>
      <c r="R28" s="2626"/>
    </row>
    <row r="29" spans="2:18" s="69" customFormat="1" ht="24" hidden="1">
      <c r="B29" s="2507"/>
      <c r="C29" s="2109"/>
      <c r="D29" s="2109"/>
      <c r="E29" s="175" t="s">
        <v>100</v>
      </c>
      <c r="F29" s="175" t="s">
        <v>4887</v>
      </c>
      <c r="G29" s="2219" t="s">
        <v>8580</v>
      </c>
      <c r="H29" s="175" t="s">
        <v>103</v>
      </c>
      <c r="I29" s="175" t="s">
        <v>4889</v>
      </c>
      <c r="J29" s="174" t="s">
        <v>1236</v>
      </c>
      <c r="K29" s="174" t="s">
        <v>596</v>
      </c>
      <c r="L29" s="175" t="s">
        <v>599</v>
      </c>
      <c r="M29" s="2110"/>
      <c r="N29" s="265"/>
      <c r="O29" s="60"/>
      <c r="P29" s="60"/>
      <c r="Q29" s="2625"/>
      <c r="R29" s="2626"/>
    </row>
    <row r="30" spans="2:18" s="69" customFormat="1" ht="24.75" hidden="1" customHeight="1" thickBot="1">
      <c r="B30" s="2507"/>
      <c r="C30" s="2111" t="s">
        <v>4891</v>
      </c>
      <c r="D30" s="2112" t="s">
        <v>4892</v>
      </c>
      <c r="E30" s="2113" t="s">
        <v>4190</v>
      </c>
      <c r="F30" s="2215" t="s">
        <v>4893</v>
      </c>
      <c r="G30" s="2114"/>
      <c r="H30" s="2114"/>
      <c r="I30" s="2215" t="s">
        <v>4918</v>
      </c>
      <c r="J30" s="2216"/>
      <c r="K30" s="2217"/>
      <c r="L30" s="2218"/>
      <c r="M30" s="2110"/>
      <c r="N30" s="265"/>
      <c r="O30" s="249" t="s">
        <v>4774</v>
      </c>
      <c r="P30" s="638" t="s">
        <v>1422</v>
      </c>
      <c r="Q30" s="2627" t="s">
        <v>4913</v>
      </c>
      <c r="R30" s="2627" t="s">
        <v>4914</v>
      </c>
    </row>
    <row r="31" spans="2:18" s="69" customFormat="1" ht="17.25" hidden="1" customHeight="1" thickTop="1">
      <c r="B31" s="2508" t="s">
        <v>133</v>
      </c>
      <c r="C31" s="2115" t="s">
        <v>1681</v>
      </c>
      <c r="D31" s="1689" t="s">
        <v>1711</v>
      </c>
      <c r="E31" s="1689">
        <v>45689</v>
      </c>
      <c r="F31" s="1160">
        <v>45700</v>
      </c>
      <c r="G31" s="2186" t="s">
        <v>1573</v>
      </c>
      <c r="H31" s="2116" t="s">
        <v>8598</v>
      </c>
      <c r="I31" s="2184">
        <v>45706</v>
      </c>
      <c r="J31" s="2149">
        <v>45716</v>
      </c>
      <c r="K31" s="2149">
        <v>45719</v>
      </c>
      <c r="L31" s="2139">
        <v>45723</v>
      </c>
      <c r="M31" s="2110"/>
      <c r="N31" s="265" t="s">
        <v>62</v>
      </c>
      <c r="O31" s="249">
        <v>45686</v>
      </c>
      <c r="P31" s="2119">
        <v>45687</v>
      </c>
      <c r="Q31" s="2628">
        <v>45680</v>
      </c>
      <c r="R31" s="2628">
        <v>45677</v>
      </c>
    </row>
    <row r="32" spans="2:18" s="69" customFormat="1" ht="17.25" hidden="1" customHeight="1" thickBot="1">
      <c r="B32" s="2507"/>
      <c r="C32" s="1714"/>
      <c r="D32" s="1708"/>
      <c r="E32" s="1708"/>
      <c r="F32" s="966"/>
      <c r="G32" s="2185" t="s">
        <v>3504</v>
      </c>
      <c r="H32" s="2121"/>
      <c r="I32" s="966"/>
      <c r="J32" s="712"/>
      <c r="K32" s="2122"/>
      <c r="L32" s="712"/>
      <c r="M32" s="2110"/>
      <c r="N32" s="265" t="s">
        <v>8587</v>
      </c>
      <c r="O32" s="249"/>
      <c r="P32" s="2123"/>
      <c r="Q32" s="2627"/>
      <c r="R32" s="2627"/>
    </row>
    <row r="33" spans="1:19" s="69" customFormat="1" ht="16.5" hidden="1" customHeight="1" thickTop="1">
      <c r="B33" s="2507"/>
      <c r="C33" s="2115" t="s">
        <v>1500</v>
      </c>
      <c r="D33" s="1689" t="s">
        <v>8599</v>
      </c>
      <c r="E33" s="1689">
        <v>45701</v>
      </c>
      <c r="F33" s="1160">
        <v>45711</v>
      </c>
      <c r="G33" s="2186" t="s">
        <v>1573</v>
      </c>
      <c r="H33" s="711" t="s">
        <v>8600</v>
      </c>
      <c r="I33" s="2184">
        <v>45720</v>
      </c>
      <c r="J33" s="2149">
        <v>45730</v>
      </c>
      <c r="K33" s="2149">
        <v>45733</v>
      </c>
      <c r="L33" s="2139">
        <v>45737</v>
      </c>
      <c r="M33" s="2110"/>
      <c r="N33" s="79" t="s">
        <v>62</v>
      </c>
      <c r="O33" s="249">
        <v>45700</v>
      </c>
      <c r="P33" s="2119">
        <v>45701</v>
      </c>
      <c r="Q33" s="2628">
        <v>45694</v>
      </c>
      <c r="R33" s="2628">
        <v>45694</v>
      </c>
    </row>
    <row r="34" spans="1:19" s="69" customFormat="1" ht="16.5" hidden="1" customHeight="1" thickBot="1">
      <c r="B34" s="2507"/>
      <c r="C34" s="1714"/>
      <c r="D34" s="1708"/>
      <c r="E34" s="1708"/>
      <c r="F34" s="966"/>
      <c r="G34" s="2120"/>
      <c r="H34" s="2121"/>
      <c r="I34" s="966"/>
      <c r="J34" s="712"/>
      <c r="K34" s="2122"/>
      <c r="L34" s="712"/>
      <c r="M34" s="2110"/>
      <c r="N34" s="265" t="s">
        <v>8587</v>
      </c>
      <c r="O34" s="60"/>
      <c r="P34" s="60"/>
      <c r="Q34" s="2625"/>
      <c r="R34" s="2626"/>
    </row>
    <row r="35" spans="1:19" s="69" customFormat="1" ht="16.5" hidden="1" customHeight="1" thickTop="1">
      <c r="B35" s="2507"/>
      <c r="C35" s="2207" t="s">
        <v>1500</v>
      </c>
      <c r="D35" s="2118" t="s">
        <v>8601</v>
      </c>
      <c r="E35" s="2118">
        <v>45751</v>
      </c>
      <c r="F35" s="2144">
        <v>45764</v>
      </c>
      <c r="G35" s="2213" t="s">
        <v>1824</v>
      </c>
      <c r="H35" s="711" t="s">
        <v>8602</v>
      </c>
      <c r="I35" s="2319">
        <v>45762</v>
      </c>
      <c r="J35" s="2149">
        <v>45772</v>
      </c>
      <c r="K35" s="2149">
        <v>45778</v>
      </c>
      <c r="L35" s="2139">
        <v>45783</v>
      </c>
      <c r="M35" s="2110"/>
      <c r="N35" s="79" t="s">
        <v>8587</v>
      </c>
      <c r="O35" s="249">
        <v>45742</v>
      </c>
      <c r="P35" s="2119">
        <v>45743</v>
      </c>
      <c r="Q35" s="2628">
        <v>45736</v>
      </c>
      <c r="R35" s="2628">
        <v>45736</v>
      </c>
    </row>
    <row r="36" spans="1:19" s="69" customFormat="1" ht="16.5" hidden="1" customHeight="1" thickBot="1">
      <c r="B36" s="2507"/>
      <c r="C36" s="2208"/>
      <c r="D36" s="2122"/>
      <c r="E36" s="2122"/>
      <c r="F36" s="2209"/>
      <c r="G36" s="2142"/>
      <c r="H36" s="2121"/>
      <c r="I36" s="966"/>
      <c r="J36" s="712"/>
      <c r="K36" s="2122"/>
      <c r="L36" s="2251"/>
      <c r="M36" s="2110"/>
      <c r="N36" s="265" t="s">
        <v>8587</v>
      </c>
      <c r="O36" s="60"/>
      <c r="P36" s="60"/>
      <c r="Q36" s="2625"/>
      <c r="R36" s="2626"/>
    </row>
    <row r="37" spans="1:19" s="69" customFormat="1" ht="16.5" hidden="1" customHeight="1" thickTop="1">
      <c r="B37" s="2507"/>
      <c r="C37" s="2207" t="s">
        <v>4935</v>
      </c>
      <c r="D37" s="2118" t="s">
        <v>8603</v>
      </c>
      <c r="E37" s="2118">
        <v>45757</v>
      </c>
      <c r="F37" s="2144">
        <v>45768</v>
      </c>
      <c r="G37" s="2210" t="s">
        <v>1771</v>
      </c>
      <c r="H37" s="711" t="s">
        <v>8604</v>
      </c>
      <c r="I37" s="2117">
        <v>45769</v>
      </c>
      <c r="J37" s="2118">
        <v>45780</v>
      </c>
      <c r="K37" s="2118">
        <v>45786</v>
      </c>
      <c r="L37" s="711">
        <v>45791</v>
      </c>
      <c r="M37" s="2110"/>
      <c r="N37" s="79" t="s">
        <v>62</v>
      </c>
      <c r="O37" s="249">
        <v>45749</v>
      </c>
      <c r="P37" s="2119">
        <v>45750</v>
      </c>
      <c r="Q37" s="2628">
        <v>45743</v>
      </c>
      <c r="R37" s="2628">
        <v>45740</v>
      </c>
    </row>
    <row r="38" spans="1:19" s="69" customFormat="1" ht="16.5" hidden="1" customHeight="1" thickBot="1">
      <c r="B38" s="2507"/>
      <c r="C38" s="2208"/>
      <c r="D38" s="2122"/>
      <c r="E38" s="2122"/>
      <c r="F38" s="2209"/>
      <c r="G38" s="2142"/>
      <c r="H38" s="2121"/>
      <c r="I38" s="966"/>
      <c r="J38" s="712"/>
      <c r="K38" s="2122"/>
      <c r="L38" s="712"/>
      <c r="M38" s="2110"/>
      <c r="N38" s="265" t="s">
        <v>8587</v>
      </c>
      <c r="O38" s="60"/>
      <c r="P38" s="60"/>
      <c r="Q38" s="2625"/>
      <c r="R38" s="2626"/>
    </row>
    <row r="39" spans="1:19" s="69" customFormat="1" ht="16.5" hidden="1" customHeight="1">
      <c r="B39" s="2507"/>
      <c r="C39"/>
      <c r="D39"/>
      <c r="E39"/>
      <c r="F39"/>
      <c r="G39"/>
      <c r="H39"/>
      <c r="I39"/>
      <c r="J39"/>
      <c r="K39"/>
      <c r="L39"/>
      <c r="M39"/>
      <c r="N39" s="265"/>
      <c r="O39" s="60"/>
      <c r="P39" s="60"/>
      <c r="Q39" s="2625"/>
      <c r="R39" s="2626"/>
    </row>
    <row r="40" spans="1:19" s="69" customFormat="1" ht="24.75" hidden="1" customHeight="1">
      <c r="B40" s="2507"/>
      <c r="C40" s="2109"/>
      <c r="D40" s="2109"/>
      <c r="E40" s="175" t="s">
        <v>100</v>
      </c>
      <c r="F40" s="175" t="s">
        <v>4887</v>
      </c>
      <c r="G40" s="2219" t="s">
        <v>8580</v>
      </c>
      <c r="H40" s="175" t="s">
        <v>103</v>
      </c>
      <c r="I40" s="175" t="s">
        <v>4889</v>
      </c>
      <c r="J40" s="174" t="s">
        <v>1236</v>
      </c>
      <c r="K40" s="174" t="s">
        <v>596</v>
      </c>
      <c r="L40" s="175" t="s">
        <v>599</v>
      </c>
      <c r="M40" s="2110"/>
      <c r="N40" s="265"/>
      <c r="O40" s="60"/>
      <c r="P40" s="60"/>
      <c r="Q40" s="2625"/>
      <c r="R40" s="2626"/>
    </row>
    <row r="41" spans="1:19" s="69" customFormat="1" ht="24" hidden="1" thickBot="1">
      <c r="B41" s="2507"/>
      <c r="C41" s="2111" t="s">
        <v>4891</v>
      </c>
      <c r="D41" s="2112" t="s">
        <v>8605</v>
      </c>
      <c r="E41" s="2113" t="s">
        <v>4190</v>
      </c>
      <c r="F41" s="2215" t="s">
        <v>4893</v>
      </c>
      <c r="G41" s="2114"/>
      <c r="H41" s="2394" t="s">
        <v>1415</v>
      </c>
      <c r="I41" s="2215" t="s">
        <v>4918</v>
      </c>
      <c r="J41" s="2216"/>
      <c r="K41" s="2217"/>
      <c r="L41" s="2218"/>
      <c r="M41" s="2110"/>
      <c r="N41" s="265"/>
      <c r="O41" s="249" t="s">
        <v>4774</v>
      </c>
      <c r="P41" s="638" t="s">
        <v>1422</v>
      </c>
      <c r="Q41" s="2627" t="s">
        <v>4913</v>
      </c>
      <c r="R41" s="2627" t="s">
        <v>4914</v>
      </c>
    </row>
    <row r="42" spans="1:19" s="69" customFormat="1" ht="16.5" hidden="1" customHeight="1" thickTop="1">
      <c r="B42" s="2507" t="s">
        <v>8606</v>
      </c>
      <c r="C42" s="2207" t="s">
        <v>1640</v>
      </c>
      <c r="D42" s="2342" t="s">
        <v>8607</v>
      </c>
      <c r="E42" s="2342">
        <v>45784</v>
      </c>
      <c r="F42" s="2144">
        <v>45794</v>
      </c>
      <c r="G42" s="2213" t="s">
        <v>1824</v>
      </c>
      <c r="H42" s="711" t="s">
        <v>8608</v>
      </c>
      <c r="I42" s="2319">
        <v>45790</v>
      </c>
      <c r="J42" s="2368">
        <v>45800</v>
      </c>
      <c r="K42" s="2368">
        <v>45806</v>
      </c>
      <c r="L42" s="2306">
        <v>45811</v>
      </c>
      <c r="M42" s="2110"/>
      <c r="N42" s="79" t="s">
        <v>8587</v>
      </c>
      <c r="O42" s="249">
        <v>45770</v>
      </c>
      <c r="P42" s="2119">
        <v>45770</v>
      </c>
      <c r="Q42" s="2628">
        <v>45764</v>
      </c>
      <c r="R42" s="2628">
        <v>45764</v>
      </c>
    </row>
    <row r="43" spans="1:19" s="69" customFormat="1" ht="16.5" hidden="1" customHeight="1" thickBot="1">
      <c r="B43" s="2507"/>
      <c r="C43" s="2208"/>
      <c r="D43" s="2122"/>
      <c r="E43" s="2122"/>
      <c r="F43" s="2209"/>
      <c r="G43" s="2142"/>
      <c r="H43" s="2121"/>
      <c r="I43" s="966"/>
      <c r="J43" s="712"/>
      <c r="K43" s="2122"/>
      <c r="L43" s="2251"/>
      <c r="M43" s="2110"/>
      <c r="N43" s="265" t="s">
        <v>8587</v>
      </c>
      <c r="O43" s="60"/>
      <c r="P43" s="60"/>
      <c r="Q43" s="2625"/>
      <c r="R43" s="2626"/>
    </row>
    <row r="44" spans="1:19" s="69" customFormat="1" ht="16.5" hidden="1" customHeight="1" thickTop="1">
      <c r="B44" s="2507"/>
      <c r="C44" s="2207" t="s">
        <v>1681</v>
      </c>
      <c r="D44" s="2118" t="s">
        <v>8609</v>
      </c>
      <c r="E44" s="2118">
        <v>45812</v>
      </c>
      <c r="F44" s="2144">
        <v>45830</v>
      </c>
      <c r="G44" s="2404" t="s">
        <v>1818</v>
      </c>
      <c r="H44" s="711" t="s">
        <v>8610</v>
      </c>
      <c r="I44" s="2117">
        <v>45827</v>
      </c>
      <c r="J44" s="2118">
        <v>45837</v>
      </c>
      <c r="K44" s="2118">
        <v>45843</v>
      </c>
      <c r="L44" s="711">
        <v>45848</v>
      </c>
      <c r="M44" s="2110"/>
      <c r="N44" s="79" t="s">
        <v>8587</v>
      </c>
      <c r="O44" s="249">
        <v>45805</v>
      </c>
      <c r="P44" s="2119">
        <v>45805</v>
      </c>
      <c r="Q44" s="2628">
        <v>45799</v>
      </c>
      <c r="R44" s="2628">
        <v>45799</v>
      </c>
    </row>
    <row r="45" spans="1:19" s="69" customFormat="1" ht="16.5" hidden="1" customHeight="1" thickBot="1">
      <c r="B45" s="2507"/>
      <c r="C45" s="2208"/>
      <c r="D45" s="2122"/>
      <c r="E45" s="2122"/>
      <c r="F45" s="2209"/>
      <c r="G45" s="2142"/>
      <c r="H45" s="2121"/>
      <c r="I45" s="966"/>
      <c r="J45" s="712"/>
      <c r="K45" s="2122"/>
      <c r="L45" s="2251"/>
      <c r="M45" s="2110"/>
      <c r="N45" s="265" t="s">
        <v>8587</v>
      </c>
      <c r="O45" s="60"/>
      <c r="P45" s="60"/>
      <c r="Q45" s="2625"/>
      <c r="R45" s="2626"/>
    </row>
    <row r="46" spans="1:19" s="69" customFormat="1" ht="24" hidden="1">
      <c r="B46" s="2507"/>
      <c r="C46" s="2109"/>
      <c r="D46" s="2109"/>
      <c r="E46" s="175" t="s">
        <v>100</v>
      </c>
      <c r="F46" s="175" t="s">
        <v>4887</v>
      </c>
      <c r="G46" s="2219" t="s">
        <v>8580</v>
      </c>
      <c r="H46" s="175" t="s">
        <v>103</v>
      </c>
      <c r="I46" s="175" t="s">
        <v>4889</v>
      </c>
      <c r="J46" s="175" t="s">
        <v>1236</v>
      </c>
      <c r="K46" s="175" t="s">
        <v>599</v>
      </c>
      <c r="L46" s="175" t="s">
        <v>596</v>
      </c>
      <c r="M46" s="2110"/>
      <c r="N46" s="265"/>
      <c r="O46" s="60"/>
      <c r="P46" s="60"/>
      <c r="Q46" s="2625"/>
      <c r="R46" s="2626"/>
    </row>
    <row r="47" spans="1:19" s="69" customFormat="1" ht="30.75" hidden="1" thickBot="1">
      <c r="B47" s="2515" t="s">
        <v>8611</v>
      </c>
      <c r="C47" s="2434" t="s">
        <v>4891</v>
      </c>
      <c r="D47" s="2435" t="s">
        <v>8605</v>
      </c>
      <c r="E47" s="2436" t="s">
        <v>4190</v>
      </c>
      <c r="F47" s="2437" t="s">
        <v>4893</v>
      </c>
      <c r="G47" s="2438"/>
      <c r="H47" s="2439" t="s">
        <v>1415</v>
      </c>
      <c r="I47" s="2437" t="s">
        <v>4918</v>
      </c>
      <c r="J47" s="2440"/>
      <c r="K47" s="2217"/>
      <c r="L47" s="2218"/>
      <c r="M47" s="2110"/>
      <c r="N47" s="2622"/>
      <c r="O47" s="2651" t="s">
        <v>4187</v>
      </c>
      <c r="P47" s="2742" t="s">
        <v>4188</v>
      </c>
      <c r="Q47" s="2815"/>
      <c r="R47" s="2815"/>
      <c r="S47" s="2753"/>
    </row>
    <row r="48" spans="1:19" s="69" customFormat="1" ht="15" hidden="1" customHeight="1" thickTop="1">
      <c r="A48" s="2514" t="s">
        <v>1640</v>
      </c>
      <c r="B48" s="2513">
        <v>25</v>
      </c>
      <c r="C48" s="2441" t="s">
        <v>3150</v>
      </c>
      <c r="D48" s="2342" t="s">
        <v>8612</v>
      </c>
      <c r="E48" s="2149">
        <v>45830</v>
      </c>
      <c r="F48" s="2149">
        <v>45847</v>
      </c>
      <c r="G48" s="2211" t="s">
        <v>8613</v>
      </c>
      <c r="H48" s="711" t="s">
        <v>8614</v>
      </c>
      <c r="I48" s="2117">
        <v>45846</v>
      </c>
      <c r="J48" s="2118">
        <v>45858</v>
      </c>
      <c r="K48" s="2118">
        <v>45862</v>
      </c>
      <c r="L48" s="711">
        <v>45871</v>
      </c>
      <c r="M48" s="2110"/>
      <c r="N48" s="2623" t="s">
        <v>8587</v>
      </c>
      <c r="O48" s="1889">
        <v>45826</v>
      </c>
      <c r="P48" s="2624">
        <v>45826</v>
      </c>
      <c r="Q48" s="2816">
        <v>45820</v>
      </c>
      <c r="R48" s="2816">
        <v>45820</v>
      </c>
      <c r="S48" s="2753"/>
    </row>
    <row r="49" spans="1:21" s="69" customFormat="1" ht="15" hidden="1" customHeight="1" thickBot="1">
      <c r="A49" s="923"/>
      <c r="B49" s="2513"/>
      <c r="C49" s="2208"/>
      <c r="D49" s="2122"/>
      <c r="E49" s="2122"/>
      <c r="F49" s="2209"/>
      <c r="G49" s="2142"/>
      <c r="H49" s="2121"/>
      <c r="I49" s="966"/>
      <c r="J49" s="712"/>
      <c r="K49" s="2122"/>
      <c r="L49" s="2251"/>
      <c r="M49" s="2110"/>
      <c r="N49" s="2622" t="s">
        <v>8587</v>
      </c>
      <c r="O49" s="179"/>
      <c r="P49" s="179"/>
      <c r="Q49" s="2817"/>
      <c r="R49" s="2818"/>
      <c r="S49" s="2753"/>
    </row>
    <row r="50" spans="1:21" s="69" customFormat="1" ht="15" hidden="1" customHeight="1" thickTop="1">
      <c r="A50" s="2528" t="s">
        <v>1432</v>
      </c>
      <c r="B50" s="2513">
        <v>34</v>
      </c>
      <c r="C50" s="2207" t="s">
        <v>1614</v>
      </c>
      <c r="D50" s="2118" t="s">
        <v>8615</v>
      </c>
      <c r="E50" s="2118">
        <v>45896</v>
      </c>
      <c r="F50" s="2144">
        <v>45910</v>
      </c>
      <c r="G50" s="2213" t="s">
        <v>1573</v>
      </c>
      <c r="H50" s="711" t="s">
        <v>8616</v>
      </c>
      <c r="I50" s="2184">
        <v>45909</v>
      </c>
      <c r="J50" s="2149">
        <v>45921</v>
      </c>
      <c r="K50" s="2149">
        <v>45925</v>
      </c>
      <c r="L50" s="2139">
        <v>45934</v>
      </c>
      <c r="M50" s="2110"/>
      <c r="N50" s="2623" t="s">
        <v>62</v>
      </c>
      <c r="O50" s="1889">
        <v>45889</v>
      </c>
      <c r="P50" s="2624">
        <v>45889</v>
      </c>
      <c r="Q50" s="2816">
        <v>45883</v>
      </c>
      <c r="R50" s="2816">
        <v>45883</v>
      </c>
      <c r="S50" s="2753"/>
    </row>
    <row r="51" spans="1:21" s="69" customFormat="1" ht="15" hidden="1" customHeight="1" thickBot="1">
      <c r="A51" s="2528"/>
      <c r="B51" s="2513"/>
      <c r="C51" s="2208"/>
      <c r="D51" s="2122"/>
      <c r="E51" s="2122"/>
      <c r="F51" s="2209"/>
      <c r="G51" s="2142"/>
      <c r="H51" s="2121"/>
      <c r="I51" s="966"/>
      <c r="J51" s="712"/>
      <c r="K51" s="2122"/>
      <c r="L51" s="2251"/>
      <c r="M51" s="2110"/>
      <c r="N51" s="2622" t="s">
        <v>8587</v>
      </c>
      <c r="O51" s="179"/>
      <c r="P51" s="179"/>
      <c r="Q51" s="2817"/>
      <c r="R51" s="2818"/>
      <c r="S51" s="2753"/>
    </row>
    <row r="52" spans="1:21" s="69" customFormat="1" ht="30.75" hidden="1" customHeight="1">
      <c r="A52" s="2528"/>
      <c r="B52" s="2507"/>
      <c r="C52" s="3506"/>
      <c r="D52" s="3506"/>
      <c r="E52" s="1796" t="s">
        <v>100</v>
      </c>
      <c r="F52" s="3507" t="s">
        <v>8617</v>
      </c>
      <c r="G52" s="3508" t="s">
        <v>8580</v>
      </c>
      <c r="H52" s="1796" t="s">
        <v>103</v>
      </c>
      <c r="I52" s="3507" t="s">
        <v>595</v>
      </c>
      <c r="J52" s="1796" t="s">
        <v>1236</v>
      </c>
      <c r="K52" s="1796" t="s">
        <v>599</v>
      </c>
      <c r="L52" s="1796" t="s">
        <v>596</v>
      </c>
      <c r="M52" s="2110"/>
      <c r="N52" s="265"/>
      <c r="O52" s="60"/>
      <c r="P52" s="60"/>
      <c r="Q52" s="2819"/>
      <c r="R52" s="2820"/>
      <c r="S52" s="2753"/>
    </row>
    <row r="53" spans="1:21" s="69" customFormat="1" hidden="1" thickBot="1">
      <c r="A53" s="2528"/>
      <c r="B53" s="3509" t="s">
        <v>8611</v>
      </c>
      <c r="C53" s="3510" t="s">
        <v>4569</v>
      </c>
      <c r="D53" s="3511"/>
      <c r="E53" s="3512" t="s">
        <v>1415</v>
      </c>
      <c r="F53" s="3513" t="s">
        <v>4893</v>
      </c>
      <c r="G53" s="3514"/>
      <c r="H53" s="3515" t="s">
        <v>2947</v>
      </c>
      <c r="I53" s="3513"/>
      <c r="J53" s="3516"/>
      <c r="K53" s="3517"/>
      <c r="L53" s="3518"/>
      <c r="M53" s="2110"/>
      <c r="N53" s="2622"/>
      <c r="O53" s="2651"/>
      <c r="P53" s="2651"/>
      <c r="Q53" s="3031"/>
      <c r="R53" s="3034"/>
      <c r="S53" s="3032"/>
      <c r="T53" s="3032"/>
      <c r="U53" s="2753"/>
    </row>
    <row r="54" spans="1:21" s="69" customFormat="1" ht="15" hidden="1" customHeight="1" thickTop="1">
      <c r="A54" s="2528" t="s">
        <v>8618</v>
      </c>
      <c r="B54" s="3519">
        <v>37</v>
      </c>
      <c r="C54" s="2798" t="s">
        <v>7493</v>
      </c>
      <c r="D54" s="2149" t="s">
        <v>8619</v>
      </c>
      <c r="E54" s="2149">
        <v>45910</v>
      </c>
      <c r="F54" s="2149">
        <v>45924</v>
      </c>
      <c r="G54" s="2213" t="s">
        <v>1573</v>
      </c>
      <c r="H54" s="711" t="s">
        <v>8620</v>
      </c>
      <c r="I54" s="2790">
        <v>45932</v>
      </c>
      <c r="J54" s="2149">
        <v>45944</v>
      </c>
      <c r="K54" s="2149">
        <v>45948</v>
      </c>
      <c r="L54" s="2139">
        <v>45957</v>
      </c>
      <c r="M54" s="2110"/>
      <c r="N54" s="2623" t="s">
        <v>62</v>
      </c>
      <c r="O54" s="1889"/>
      <c r="P54" s="1889"/>
      <c r="Q54" s="2816"/>
      <c r="R54" s="2930"/>
      <c r="S54" s="2753"/>
      <c r="T54" s="2753"/>
      <c r="U54" s="2753"/>
    </row>
    <row r="55" spans="1:21" s="69" customFormat="1" ht="21.75" hidden="1" customHeight="1" thickBot="1">
      <c r="A55" s="2528"/>
      <c r="B55" s="3519"/>
      <c r="C55" s="2811" t="s">
        <v>8621</v>
      </c>
      <c r="D55" s="2812" t="s">
        <v>8622</v>
      </c>
      <c r="E55" s="2812">
        <v>45911</v>
      </c>
      <c r="F55" s="2813">
        <v>45924</v>
      </c>
      <c r="G55" s="2142"/>
      <c r="H55" s="2121"/>
      <c r="I55" s="2823">
        <v>45929</v>
      </c>
      <c r="J55" s="2823"/>
      <c r="K55" s="2824"/>
      <c r="L55" s="2825"/>
      <c r="M55" s="2110"/>
      <c r="N55" s="2622" t="s">
        <v>62</v>
      </c>
      <c r="O55" s="2791"/>
      <c r="P55" s="2791"/>
      <c r="Q55" s="2853"/>
      <c r="R55" s="2942"/>
      <c r="S55" s="2753"/>
      <c r="T55" s="2753"/>
      <c r="U55" s="2753"/>
    </row>
    <row r="56" spans="1:21" s="69" customFormat="1" ht="15" hidden="1" customHeight="1" thickTop="1">
      <c r="A56" s="2867"/>
      <c r="B56" s="3519">
        <v>42</v>
      </c>
      <c r="C56" s="2889" t="s">
        <v>8623</v>
      </c>
      <c r="D56" s="2368" t="s">
        <v>8624</v>
      </c>
      <c r="E56" s="2368">
        <v>45944</v>
      </c>
      <c r="F56" s="2501" t="s">
        <v>1581</v>
      </c>
      <c r="G56" s="2211" t="s">
        <v>3192</v>
      </c>
      <c r="H56" s="711" t="s">
        <v>8625</v>
      </c>
      <c r="I56" s="3054" t="s">
        <v>1581</v>
      </c>
      <c r="J56" s="2118">
        <v>45978</v>
      </c>
      <c r="K56" s="2118">
        <v>45981</v>
      </c>
      <c r="L56" s="711">
        <v>45990</v>
      </c>
      <c r="M56" s="2110"/>
      <c r="N56" s="2623" t="s">
        <v>8587</v>
      </c>
      <c r="O56" s="1889"/>
      <c r="P56" s="1889"/>
      <c r="Q56" s="2931"/>
      <c r="R56" s="2931"/>
      <c r="S56" s="2931"/>
      <c r="T56" s="2931"/>
      <c r="U56" s="2753"/>
    </row>
    <row r="57" spans="1:21" s="69" customFormat="1" ht="15" hidden="1" customHeight="1" thickBot="1">
      <c r="A57" s="2867"/>
      <c r="B57" s="3519"/>
      <c r="C57" s="2795" t="s">
        <v>4056</v>
      </c>
      <c r="D57" s="2796" t="s">
        <v>8626</v>
      </c>
      <c r="E57" s="2122">
        <v>45951</v>
      </c>
      <c r="F57" s="2209">
        <v>45961</v>
      </c>
      <c r="G57" s="2142"/>
      <c r="H57" s="2121"/>
      <c r="I57" s="966"/>
      <c r="J57" s="712"/>
      <c r="K57" s="2122"/>
      <c r="L57" s="2251"/>
      <c r="M57" s="2110"/>
      <c r="N57" s="2622" t="s">
        <v>8587</v>
      </c>
      <c r="O57" s="2791"/>
      <c r="P57" s="2791"/>
      <c r="Q57" s="2931"/>
      <c r="R57" s="2931"/>
      <c r="S57" s="2931"/>
      <c r="T57" s="2931"/>
      <c r="U57" s="2753"/>
    </row>
    <row r="58" spans="1:21" s="69" customFormat="1" ht="15" hidden="1" customHeight="1" thickTop="1" thickBot="1">
      <c r="A58" s="2867" t="s">
        <v>8627</v>
      </c>
      <c r="B58" s="3519">
        <v>44</v>
      </c>
      <c r="C58" s="3123" t="s">
        <v>4306</v>
      </c>
      <c r="D58" s="3124" t="s">
        <v>8628</v>
      </c>
      <c r="E58" s="3125">
        <v>45955</v>
      </c>
      <c r="F58" s="2814" t="s">
        <v>1581</v>
      </c>
      <c r="G58" s="3115" t="s">
        <v>8047</v>
      </c>
      <c r="H58" s="1618" t="s">
        <v>8629</v>
      </c>
      <c r="I58" s="2814" t="s">
        <v>1581</v>
      </c>
      <c r="J58" s="3117">
        <v>45992</v>
      </c>
      <c r="K58" s="3117">
        <v>45995</v>
      </c>
      <c r="L58" s="1618">
        <v>46004</v>
      </c>
      <c r="M58" s="2110"/>
      <c r="N58" s="2623" t="s">
        <v>8587</v>
      </c>
      <c r="O58" s="1889"/>
      <c r="P58" s="1889"/>
      <c r="Q58" s="2931"/>
      <c r="R58" s="2931"/>
      <c r="S58" s="2931"/>
      <c r="T58" s="2931"/>
      <c r="U58" s="2753"/>
    </row>
    <row r="59" spans="1:21" s="69" customFormat="1" ht="15" hidden="1" customHeight="1" thickTop="1" thickBot="1">
      <c r="A59" s="2867"/>
      <c r="B59" s="3519"/>
      <c r="C59" s="3126" t="s">
        <v>5538</v>
      </c>
      <c r="D59" s="3127" t="s">
        <v>8630</v>
      </c>
      <c r="E59" s="2882">
        <v>45955</v>
      </c>
      <c r="F59" s="2882">
        <v>45963</v>
      </c>
      <c r="G59" s="3120"/>
      <c r="H59" s="3121"/>
      <c r="I59" s="1620"/>
      <c r="J59" s="615"/>
      <c r="K59" s="3118"/>
      <c r="L59" s="3122"/>
      <c r="M59" s="2110"/>
      <c r="N59" s="2622" t="s">
        <v>8587</v>
      </c>
      <c r="O59" s="2943"/>
      <c r="P59" s="2943"/>
      <c r="Q59" s="2815"/>
      <c r="R59" s="2942"/>
      <c r="S59" s="2753"/>
      <c r="T59" s="2753"/>
      <c r="U59" s="2753"/>
    </row>
    <row r="60" spans="1:21" s="69" customFormat="1" ht="15" hidden="1" customHeight="1" thickTop="1">
      <c r="A60" s="2867" t="s">
        <v>4572</v>
      </c>
      <c r="B60" s="3519">
        <v>45</v>
      </c>
      <c r="C60" s="3128" t="s">
        <v>1573</v>
      </c>
      <c r="D60" s="3124" t="s">
        <v>8631</v>
      </c>
      <c r="E60" s="3129">
        <v>45965</v>
      </c>
      <c r="F60" s="3129">
        <v>45979</v>
      </c>
      <c r="G60" s="3115" t="s">
        <v>2547</v>
      </c>
      <c r="H60" s="1618" t="s">
        <v>8632</v>
      </c>
      <c r="I60" s="3116">
        <v>45985</v>
      </c>
      <c r="J60" s="3117">
        <v>45999</v>
      </c>
      <c r="K60" s="3117">
        <v>46002</v>
      </c>
      <c r="L60" s="1618">
        <v>46011</v>
      </c>
      <c r="M60" s="2110"/>
      <c r="N60" s="2623" t="s">
        <v>62</v>
      </c>
      <c r="O60" s="1889"/>
      <c r="P60" s="1889"/>
      <c r="Q60" s="2931"/>
      <c r="R60" s="2931"/>
      <c r="S60" s="2931"/>
      <c r="T60" s="2931"/>
      <c r="U60" s="2753"/>
    </row>
    <row r="61" spans="1:21" s="69" customFormat="1" ht="15" hidden="1" customHeight="1" thickBot="1">
      <c r="A61" s="2867" t="s">
        <v>8633</v>
      </c>
      <c r="B61" s="3519"/>
      <c r="C61" s="3130" t="s">
        <v>3767</v>
      </c>
      <c r="D61" s="3131" t="s">
        <v>8634</v>
      </c>
      <c r="E61" s="2814">
        <v>45973</v>
      </c>
      <c r="F61" s="2814" t="s">
        <v>1581</v>
      </c>
      <c r="G61" s="3120"/>
      <c r="H61" s="3121"/>
      <c r="I61" s="1620"/>
      <c r="J61" s="615"/>
      <c r="K61" s="3118"/>
      <c r="L61" s="3122"/>
      <c r="M61" s="2110"/>
      <c r="N61" s="2622" t="s">
        <v>8587</v>
      </c>
      <c r="O61" s="2943"/>
      <c r="P61" s="2943"/>
      <c r="Q61" s="2815"/>
      <c r="R61" s="2942"/>
      <c r="S61" s="2753"/>
      <c r="T61" s="2753"/>
      <c r="U61" s="2753"/>
    </row>
    <row r="62" spans="1:21" s="69" customFormat="1" ht="15" hidden="1" customHeight="1" thickTop="1" thickBot="1">
      <c r="A62" s="2867"/>
      <c r="B62" s="3519">
        <v>46</v>
      </c>
      <c r="C62" s="3111" t="s">
        <v>4600</v>
      </c>
      <c r="D62" s="3112" t="s">
        <v>8635</v>
      </c>
      <c r="E62" s="3117">
        <v>45977</v>
      </c>
      <c r="F62" s="3114">
        <v>45989</v>
      </c>
      <c r="G62" s="3132" t="s">
        <v>3684</v>
      </c>
      <c r="H62" s="1618" t="s">
        <v>8636</v>
      </c>
      <c r="I62" s="2814" t="s">
        <v>1581</v>
      </c>
      <c r="J62" s="3117">
        <v>46006</v>
      </c>
      <c r="K62" s="3117">
        <v>46009</v>
      </c>
      <c r="L62" s="1618">
        <v>46018</v>
      </c>
      <c r="M62" s="2110"/>
      <c r="N62" s="2623" t="s">
        <v>62</v>
      </c>
      <c r="O62" s="1889"/>
      <c r="P62" s="1889"/>
      <c r="Q62" s="2931"/>
      <c r="R62" s="2931"/>
      <c r="S62" s="2931"/>
      <c r="T62" s="2931"/>
      <c r="U62" s="2753"/>
    </row>
    <row r="63" spans="1:21" s="69" customFormat="1" ht="15" hidden="1" customHeight="1" thickTop="1" thickBot="1">
      <c r="A63" s="2867"/>
      <c r="B63" s="3519"/>
      <c r="C63" s="3133"/>
      <c r="D63" s="3118"/>
      <c r="E63" s="3118"/>
      <c r="F63" s="3119"/>
      <c r="G63" s="3120"/>
      <c r="H63" s="3121"/>
      <c r="I63" s="1620"/>
      <c r="J63" s="615"/>
      <c r="K63" s="3118"/>
      <c r="L63" s="3122"/>
      <c r="M63" s="2110"/>
      <c r="N63" s="2622" t="s">
        <v>8587</v>
      </c>
      <c r="O63" s="925"/>
      <c r="P63" s="925"/>
      <c r="Q63" s="2815"/>
      <c r="R63" s="2942"/>
      <c r="S63" s="2753"/>
      <c r="T63" s="2753"/>
      <c r="U63" s="2753"/>
    </row>
    <row r="64" spans="1:21" s="69" customFormat="1" ht="15" hidden="1" customHeight="1" thickTop="1">
      <c r="A64" s="2867"/>
      <c r="B64" s="3519">
        <v>47</v>
      </c>
      <c r="C64" s="3111" t="s">
        <v>4586</v>
      </c>
      <c r="D64" s="3112" t="s">
        <v>8637</v>
      </c>
      <c r="E64" s="3113">
        <v>45978</v>
      </c>
      <c r="F64" s="3114">
        <v>45992</v>
      </c>
      <c r="G64" s="3128" t="s">
        <v>1573</v>
      </c>
      <c r="H64" s="2836" t="s">
        <v>8638</v>
      </c>
      <c r="I64" s="3152">
        <v>45999</v>
      </c>
      <c r="J64" s="3124">
        <v>46013</v>
      </c>
      <c r="K64" s="3124">
        <v>46016</v>
      </c>
      <c r="L64" s="2836">
        <v>46025</v>
      </c>
      <c r="M64" s="2110"/>
      <c r="N64" s="2623" t="s">
        <v>62</v>
      </c>
      <c r="O64" s="1889"/>
      <c r="P64" s="1889"/>
      <c r="Q64" s="2931"/>
      <c r="R64" s="2931"/>
      <c r="S64" s="2931"/>
      <c r="T64" s="2931"/>
      <c r="U64" s="2753"/>
    </row>
    <row r="65" spans="1:21" s="69" customFormat="1" ht="15" hidden="1" customHeight="1" thickBot="1">
      <c r="A65" s="2867"/>
      <c r="B65" s="3519"/>
      <c r="C65" s="2811"/>
      <c r="D65" s="3118"/>
      <c r="E65" s="3118"/>
      <c r="F65" s="3119"/>
      <c r="G65" s="3120"/>
      <c r="H65" s="3121"/>
      <c r="I65" s="1620"/>
      <c r="J65" s="615"/>
      <c r="K65" s="3118"/>
      <c r="L65" s="3122"/>
      <c r="M65" s="2110"/>
      <c r="N65" s="2622" t="s">
        <v>8587</v>
      </c>
      <c r="O65" s="925"/>
      <c r="P65" s="925"/>
      <c r="Q65" s="2815"/>
      <c r="R65" s="2942"/>
      <c r="S65" s="2753"/>
      <c r="T65" s="2753"/>
      <c r="U65" s="2753"/>
    </row>
    <row r="66" spans="1:21" s="69" customFormat="1" ht="15" hidden="1" customHeight="1" thickTop="1">
      <c r="A66" s="2867"/>
      <c r="B66" s="3519">
        <v>6</v>
      </c>
      <c r="C66" s="3111" t="s">
        <v>4600</v>
      </c>
      <c r="D66" s="3112" t="s">
        <v>8639</v>
      </c>
      <c r="E66" s="3117">
        <v>46055</v>
      </c>
      <c r="F66" s="3114">
        <v>46070</v>
      </c>
      <c r="G66" s="3134" t="s">
        <v>1573</v>
      </c>
      <c r="H66" s="1618" t="s">
        <v>8640</v>
      </c>
      <c r="I66" s="3594">
        <v>46076</v>
      </c>
      <c r="J66" s="3352">
        <v>46090</v>
      </c>
      <c r="K66" s="3352">
        <v>46093</v>
      </c>
      <c r="L66" s="2461">
        <v>46102</v>
      </c>
      <c r="M66" s="2110"/>
      <c r="N66" s="2623" t="s">
        <v>62</v>
      </c>
      <c r="O66" s="1889"/>
      <c r="P66" s="1889"/>
      <c r="Q66" s="2931"/>
      <c r="R66" s="2931"/>
      <c r="S66" s="2931"/>
      <c r="T66" s="2931"/>
      <c r="U66" s="2753"/>
    </row>
    <row r="67" spans="1:21" s="69" customFormat="1" ht="15" hidden="1" customHeight="1" thickBot="1">
      <c r="A67" s="2867"/>
      <c r="B67" s="3519"/>
      <c r="C67" s="3133"/>
      <c r="D67" s="3118"/>
      <c r="E67" s="3118"/>
      <c r="F67" s="3119"/>
      <c r="G67" s="3120"/>
      <c r="H67" s="3121"/>
      <c r="I67" s="1620"/>
      <c r="J67" s="615"/>
      <c r="K67" s="3118"/>
      <c r="L67" s="3122"/>
      <c r="M67" s="2110"/>
      <c r="N67" s="2622" t="s">
        <v>8587</v>
      </c>
      <c r="O67" s="925"/>
      <c r="P67" s="925"/>
      <c r="Q67" s="2815"/>
      <c r="R67" s="2821"/>
      <c r="S67" s="2753"/>
      <c r="T67" s="2753"/>
      <c r="U67" s="2753"/>
    </row>
    <row r="68" spans="1:21" s="69" customFormat="1" ht="15" hidden="1" customHeight="1" thickTop="1">
      <c r="A68" s="2867"/>
      <c r="B68" s="3519">
        <v>13</v>
      </c>
      <c r="C68" s="3136" t="s">
        <v>1573</v>
      </c>
      <c r="D68" s="3112" t="s">
        <v>8641</v>
      </c>
      <c r="E68" s="3352">
        <v>46105</v>
      </c>
      <c r="F68" s="3124" t="s">
        <v>1581</v>
      </c>
      <c r="G68" s="3115" t="s">
        <v>3737</v>
      </c>
      <c r="H68" s="1618" t="s">
        <v>8642</v>
      </c>
      <c r="I68" s="3116">
        <v>46125</v>
      </c>
      <c r="J68" s="3117">
        <v>46139</v>
      </c>
      <c r="K68" s="3117">
        <v>46142</v>
      </c>
      <c r="L68" s="1618">
        <v>46151</v>
      </c>
      <c r="M68" s="2110"/>
      <c r="N68" s="2623" t="s">
        <v>8587</v>
      </c>
      <c r="O68" s="1889"/>
      <c r="P68" s="1889"/>
      <c r="Q68" s="2931"/>
      <c r="R68" s="2931"/>
      <c r="S68" s="2931"/>
      <c r="T68" s="2931"/>
      <c r="U68" s="2753"/>
    </row>
    <row r="69" spans="1:21" s="69" customFormat="1" ht="15" hidden="1" customHeight="1" thickBot="1">
      <c r="A69" s="2867"/>
      <c r="B69" s="3519"/>
      <c r="C69" s="2811"/>
      <c r="D69" s="3118"/>
      <c r="E69" s="3118"/>
      <c r="F69" s="3119"/>
      <c r="G69" s="4026"/>
      <c r="H69" s="3121"/>
      <c r="I69" s="1620"/>
      <c r="J69" s="615"/>
      <c r="K69" s="3118"/>
      <c r="L69" s="3122"/>
      <c r="M69" s="2110"/>
      <c r="N69" s="2622" t="s">
        <v>8587</v>
      </c>
      <c r="O69" s="925"/>
      <c r="P69" s="925"/>
      <c r="Q69" s="2815"/>
      <c r="R69" s="2821"/>
      <c r="S69" s="2753"/>
      <c r="T69" s="2753"/>
      <c r="U69" s="2753"/>
    </row>
    <row r="70" spans="1:21" s="69" customFormat="1" ht="15" hidden="1" customHeight="1" thickTop="1">
      <c r="A70" s="2867" t="s">
        <v>8621</v>
      </c>
      <c r="B70" s="3519">
        <v>16</v>
      </c>
      <c r="C70" s="3111" t="s">
        <v>8621</v>
      </c>
      <c r="D70" s="3112" t="s">
        <v>8643</v>
      </c>
      <c r="E70" s="3113">
        <v>46122</v>
      </c>
      <c r="F70" s="3125" t="s">
        <v>1581</v>
      </c>
      <c r="G70" s="3115" t="s">
        <v>6858</v>
      </c>
      <c r="H70" s="1618" t="s">
        <v>8644</v>
      </c>
      <c r="I70" s="3116">
        <v>46146</v>
      </c>
      <c r="J70" s="3117">
        <v>46161</v>
      </c>
      <c r="K70" s="3117">
        <v>46164</v>
      </c>
      <c r="L70" s="1618">
        <v>46172</v>
      </c>
      <c r="M70" s="2110"/>
      <c r="N70" s="2623" t="s">
        <v>8587</v>
      </c>
      <c r="O70" s="1889"/>
      <c r="P70" s="1889"/>
      <c r="Q70" s="2931"/>
      <c r="R70" s="2931"/>
      <c r="S70" s="2931"/>
      <c r="T70" s="2931"/>
      <c r="U70" s="2753"/>
    </row>
    <row r="71" spans="1:21" s="69" customFormat="1" ht="15" hidden="1" customHeight="1" thickBot="1">
      <c r="A71" s="2867"/>
      <c r="B71" s="3519"/>
      <c r="C71" s="2811" t="s">
        <v>8621</v>
      </c>
      <c r="D71" s="4071" t="s">
        <v>8645</v>
      </c>
      <c r="E71" s="3118">
        <v>46130</v>
      </c>
      <c r="F71" s="3119">
        <v>46144</v>
      </c>
      <c r="G71" s="3120"/>
      <c r="H71" s="3121"/>
      <c r="I71" s="1620"/>
      <c r="J71" s="615"/>
      <c r="K71" s="3118"/>
      <c r="L71" s="3122"/>
      <c r="M71" s="2110"/>
      <c r="N71" s="2622" t="s">
        <v>8587</v>
      </c>
      <c r="O71" s="925"/>
      <c r="P71" s="925"/>
      <c r="Q71" s="2815"/>
      <c r="R71" s="2821"/>
      <c r="S71" s="2753"/>
      <c r="T71" s="2753"/>
      <c r="U71" s="2753"/>
    </row>
    <row r="72" spans="1:21" s="69" customFormat="1" ht="15" hidden="1" customHeight="1" thickTop="1">
      <c r="A72" s="2867" t="s">
        <v>4306</v>
      </c>
      <c r="B72" s="3519">
        <v>17</v>
      </c>
      <c r="C72" s="3111" t="s">
        <v>4306</v>
      </c>
      <c r="D72" s="3112" t="s">
        <v>8646</v>
      </c>
      <c r="E72" s="3124" t="s">
        <v>1581</v>
      </c>
      <c r="F72" s="3124" t="s">
        <v>1581</v>
      </c>
      <c r="G72" s="3132" t="s">
        <v>3717</v>
      </c>
      <c r="H72" s="1618" t="s">
        <v>8647</v>
      </c>
      <c r="I72" s="3116">
        <v>46153</v>
      </c>
      <c r="J72" s="3117">
        <v>46168</v>
      </c>
      <c r="K72" s="3117">
        <v>46171</v>
      </c>
      <c r="L72" s="1618">
        <v>46179</v>
      </c>
      <c r="M72" s="2110"/>
      <c r="N72" s="2623" t="s">
        <v>8587</v>
      </c>
      <c r="O72" s="1889"/>
      <c r="P72" s="1889"/>
      <c r="Q72" s="2931"/>
      <c r="R72" s="2931"/>
      <c r="S72" s="2931"/>
      <c r="T72" s="2931"/>
      <c r="U72" s="2753"/>
    </row>
    <row r="73" spans="1:21" s="69" customFormat="1" ht="15" hidden="1" customHeight="1" thickBot="1">
      <c r="A73" s="2867"/>
      <c r="B73" s="3519"/>
      <c r="C73" s="3135"/>
      <c r="D73" s="3118"/>
      <c r="E73" s="3118"/>
      <c r="F73" s="3119"/>
      <c r="G73" s="3120"/>
      <c r="H73" s="3121"/>
      <c r="I73" s="1620"/>
      <c r="J73" s="615"/>
      <c r="K73" s="3118"/>
      <c r="L73" s="3122"/>
      <c r="M73" s="2110"/>
      <c r="N73" s="2622" t="str">
        <f>IF(I73&gt;F72,".","XX")</f>
        <v>XX</v>
      </c>
      <c r="O73" s="925"/>
      <c r="P73" s="925"/>
      <c r="Q73" s="2815"/>
      <c r="R73" s="2821"/>
      <c r="S73" s="2753"/>
      <c r="T73" s="2753"/>
      <c r="U73" s="2753"/>
    </row>
    <row r="74" spans="1:21" s="69" customFormat="1" ht="24">
      <c r="A74" s="2867"/>
      <c r="B74" s="3519"/>
      <c r="C74" s="3506"/>
      <c r="D74" s="3506"/>
      <c r="E74" s="1796" t="s">
        <v>100</v>
      </c>
      <c r="F74" s="3507" t="s">
        <v>8617</v>
      </c>
      <c r="G74" s="3508" t="s">
        <v>8580</v>
      </c>
      <c r="H74" s="1796" t="s">
        <v>103</v>
      </c>
      <c r="I74" s="3507" t="s">
        <v>595</v>
      </c>
      <c r="J74" s="4174" t="s">
        <v>165</v>
      </c>
      <c r="K74" s="1796" t="s">
        <v>1236</v>
      </c>
      <c r="L74" s="1796" t="s">
        <v>599</v>
      </c>
      <c r="M74" s="1796" t="s">
        <v>596</v>
      </c>
      <c r="N74" s="2622"/>
      <c r="O74" s="925"/>
      <c r="P74" s="925"/>
      <c r="Q74" s="2815"/>
      <c r="R74" s="2821"/>
      <c r="S74" s="2753"/>
      <c r="T74" s="2753"/>
      <c r="U74" s="2753"/>
    </row>
    <row r="75" spans="1:21" s="69" customFormat="1" ht="15" customHeight="1" thickBot="1">
      <c r="A75" s="2867"/>
      <c r="B75" s="3519"/>
      <c r="C75" s="3510" t="s">
        <v>4569</v>
      </c>
      <c r="D75" s="3511"/>
      <c r="E75" s="3512" t="s">
        <v>1415</v>
      </c>
      <c r="F75" s="3513" t="s">
        <v>4893</v>
      </c>
      <c r="G75" s="3514"/>
      <c r="H75" s="3515" t="s">
        <v>2947</v>
      </c>
      <c r="I75" s="3513"/>
      <c r="J75" s="3513"/>
      <c r="K75" s="3516"/>
      <c r="L75" s="3517"/>
      <c r="M75" s="3518"/>
      <c r="N75" s="2622"/>
      <c r="O75" s="925"/>
      <c r="P75" s="925"/>
      <c r="Q75" s="2815"/>
      <c r="R75" s="2821"/>
      <c r="S75" s="2753"/>
      <c r="T75" s="2753"/>
      <c r="U75" s="2753"/>
    </row>
    <row r="76" spans="1:21" s="69" customFormat="1" ht="15" customHeight="1" thickTop="1">
      <c r="A76" s="2867" t="s">
        <v>8648</v>
      </c>
      <c r="B76" s="3519">
        <v>27</v>
      </c>
      <c r="C76" s="4214" t="s">
        <v>4589</v>
      </c>
      <c r="D76" s="4312" t="s">
        <v>8649</v>
      </c>
      <c r="E76" s="3125" t="s">
        <v>1581</v>
      </c>
      <c r="F76" s="3352"/>
      <c r="G76" s="4311" t="s">
        <v>8650</v>
      </c>
      <c r="H76" s="4215" t="s">
        <v>8651</v>
      </c>
      <c r="I76" s="3594" t="s">
        <v>1581</v>
      </c>
      <c r="J76" s="4350">
        <v>46226</v>
      </c>
      <c r="K76" s="4350">
        <v>46238</v>
      </c>
      <c r="L76" s="4350">
        <v>46242</v>
      </c>
      <c r="M76" s="3594">
        <v>46248</v>
      </c>
      <c r="N76" s="2623"/>
      <c r="O76" s="1889"/>
      <c r="P76" s="1889"/>
      <c r="Q76" s="2931"/>
      <c r="R76" s="2931"/>
      <c r="S76" s="2931"/>
      <c r="T76" s="2931"/>
      <c r="U76" s="2753"/>
    </row>
    <row r="77" spans="1:21" s="69" customFormat="1" ht="15" customHeight="1" thickBot="1">
      <c r="A77" s="2867"/>
      <c r="B77" s="3519"/>
      <c r="C77" s="3133" t="s">
        <v>2775</v>
      </c>
      <c r="D77" s="3118" t="s">
        <v>8652</v>
      </c>
      <c r="E77" s="3118">
        <v>46212</v>
      </c>
      <c r="F77" s="4342" t="s">
        <v>8653</v>
      </c>
      <c r="G77" s="3120"/>
      <c r="H77" s="3121"/>
      <c r="I77" s="1620"/>
      <c r="J77" s="1620"/>
      <c r="K77" s="615"/>
      <c r="L77" s="3118"/>
      <c r="M77" s="3122"/>
      <c r="N77" s="2622"/>
      <c r="O77" s="925"/>
      <c r="P77" s="925"/>
      <c r="Q77" s="2815"/>
      <c r="R77" s="2821"/>
      <c r="S77" s="2753"/>
      <c r="T77" s="2753"/>
      <c r="U77" s="2753"/>
    </row>
    <row r="78" spans="1:21" s="69" customFormat="1" ht="15" customHeight="1" thickTop="1">
      <c r="A78" s="2867" t="s">
        <v>8621</v>
      </c>
      <c r="B78" s="3519">
        <v>28</v>
      </c>
      <c r="C78" s="3111" t="s">
        <v>8621</v>
      </c>
      <c r="D78" s="3112" t="s">
        <v>8654</v>
      </c>
      <c r="E78" s="3117">
        <v>46210</v>
      </c>
      <c r="F78" s="3125" t="s">
        <v>1581</v>
      </c>
      <c r="G78" s="3132" t="s">
        <v>8655</v>
      </c>
      <c r="H78" s="3117" t="s">
        <v>8656</v>
      </c>
      <c r="I78" s="3116">
        <v>46230</v>
      </c>
      <c r="J78" s="4350">
        <v>46233</v>
      </c>
      <c r="K78" s="4350">
        <v>46245</v>
      </c>
      <c r="L78" s="4350">
        <v>46249</v>
      </c>
      <c r="M78" s="4350">
        <v>46255</v>
      </c>
      <c r="N78" s="2623"/>
      <c r="O78" s="1889"/>
      <c r="P78" s="925"/>
      <c r="Q78" s="2815"/>
      <c r="R78" s="2821"/>
      <c r="S78" s="2753"/>
      <c r="T78" s="2753"/>
      <c r="U78" s="2753"/>
    </row>
    <row r="79" spans="1:21" s="69" customFormat="1" ht="15" customHeight="1" thickBot="1">
      <c r="A79" s="2867"/>
      <c r="B79" s="3519"/>
      <c r="C79" s="3133" t="s">
        <v>8657</v>
      </c>
      <c r="D79" s="2812" t="s">
        <v>8658</v>
      </c>
      <c r="E79" s="3118">
        <v>46214</v>
      </c>
      <c r="F79" s="3119">
        <v>46229</v>
      </c>
      <c r="G79" s="3120"/>
      <c r="H79" s="3121"/>
      <c r="I79" s="1620"/>
      <c r="J79" s="1620"/>
      <c r="K79" s="615"/>
      <c r="L79" s="3118"/>
      <c r="M79" s="3122"/>
      <c r="N79" s="2622" t="str">
        <f>IF(I79&gt;F78,".","XX")</f>
        <v>XX</v>
      </c>
      <c r="O79" s="925"/>
      <c r="P79" s="925"/>
      <c r="Q79" s="2815"/>
      <c r="R79" s="2821"/>
      <c r="S79" s="2753"/>
      <c r="T79" s="2753"/>
      <c r="U79" s="2753"/>
    </row>
    <row r="80" spans="1:21" s="69" customFormat="1" ht="25.5" customHeight="1" thickTop="1">
      <c r="A80" s="2867"/>
      <c r="B80" s="3519"/>
      <c r="C80" s="3135"/>
      <c r="D80" s="3506"/>
      <c r="E80" s="1796" t="s">
        <v>100</v>
      </c>
      <c r="F80" s="3507" t="s">
        <v>8617</v>
      </c>
      <c r="G80" s="3508" t="s">
        <v>8580</v>
      </c>
      <c r="H80" s="1796" t="s">
        <v>103</v>
      </c>
      <c r="I80" s="3507" t="s">
        <v>595</v>
      </c>
      <c r="J80" s="4174" t="s">
        <v>165</v>
      </c>
      <c r="K80" s="1796" t="s">
        <v>1236</v>
      </c>
      <c r="L80" s="1796" t="s">
        <v>599</v>
      </c>
      <c r="M80" s="1796" t="s">
        <v>596</v>
      </c>
      <c r="N80" s="2110"/>
      <c r="O80" s="2622"/>
      <c r="P80" s="925"/>
      <c r="Q80" s="2815"/>
      <c r="R80" s="2821"/>
      <c r="S80" s="2753"/>
      <c r="T80" s="2753"/>
      <c r="U80" s="2753"/>
    </row>
    <row r="81" spans="1:21" s="69" customFormat="1" thickBot="1">
      <c r="A81" s="2867"/>
      <c r="B81" s="3519"/>
      <c r="C81" s="4175" t="s">
        <v>4929</v>
      </c>
      <c r="D81" s="3511" t="s">
        <v>8605</v>
      </c>
      <c r="E81" s="3512" t="s">
        <v>1415</v>
      </c>
      <c r="F81" s="3513" t="s">
        <v>4893</v>
      </c>
      <c r="G81" s="3514"/>
      <c r="H81" s="3515" t="s">
        <v>2947</v>
      </c>
      <c r="I81" s="3513"/>
      <c r="J81" s="3513"/>
      <c r="K81" s="3516"/>
      <c r="L81" s="3517"/>
      <c r="M81" s="3518"/>
      <c r="N81" s="2110"/>
      <c r="O81" s="2622"/>
      <c r="P81" s="925"/>
      <c r="Q81" s="2815"/>
      <c r="R81" s="2821"/>
      <c r="S81" s="2753"/>
      <c r="T81" s="2753"/>
      <c r="U81" s="2753"/>
    </row>
    <row r="82" spans="1:21" s="69" customFormat="1" ht="15" customHeight="1" thickTop="1">
      <c r="A82" s="2867" t="s">
        <v>8657</v>
      </c>
      <c r="B82" s="3519">
        <v>29</v>
      </c>
      <c r="C82" s="4329" t="s">
        <v>8657</v>
      </c>
      <c r="D82" s="4330" t="str">
        <f>"SX"&amp;TEXT(MID(D78,3,LEN(D78)-3)+1,"000")&amp;"R"</f>
        <v>SX628R</v>
      </c>
      <c r="E82" s="3114">
        <v>46214</v>
      </c>
      <c r="F82" s="3352">
        <f>E82+14</f>
        <v>46228</v>
      </c>
      <c r="G82" s="3115" t="s">
        <v>2662</v>
      </c>
      <c r="H82" s="1618" t="s">
        <v>8659</v>
      </c>
      <c r="I82" s="3594">
        <v>46237</v>
      </c>
      <c r="J82" s="4350">
        <f>$I82+3</f>
        <v>46240</v>
      </c>
      <c r="K82" s="4350">
        <f>$I82+15</f>
        <v>46252</v>
      </c>
      <c r="L82" s="4350">
        <f>$I82+19</f>
        <v>46256</v>
      </c>
      <c r="M82" s="4350">
        <f>$I82+25</f>
        <v>46262</v>
      </c>
      <c r="N82" s="4331"/>
      <c r="O82" s="4332" t="str">
        <f>IF(J82&gt;G82,".","XX")</f>
        <v>XX</v>
      </c>
      <c r="P82" s="1889"/>
      <c r="Q82" s="2931"/>
      <c r="R82" s="2931"/>
      <c r="S82" s="2931"/>
      <c r="T82" s="2931"/>
      <c r="U82" s="2753"/>
    </row>
    <row r="83" spans="1:21" s="69" customFormat="1" ht="14.25" customHeight="1" thickBot="1">
      <c r="A83" s="2867"/>
      <c r="B83" s="3519"/>
      <c r="C83" s="4221" t="s">
        <v>6278</v>
      </c>
      <c r="D83" s="2813" t="s">
        <v>8660</v>
      </c>
      <c r="E83" s="3119">
        <v>46216</v>
      </c>
      <c r="F83" s="4342" t="s">
        <v>8653</v>
      </c>
      <c r="G83" s="3120"/>
      <c r="H83" s="4353"/>
      <c r="I83" s="1620"/>
      <c r="J83" s="1620"/>
      <c r="K83" s="615"/>
      <c r="L83" s="3118"/>
      <c r="M83" s="3122"/>
      <c r="N83" s="2110"/>
      <c r="O83" s="2622"/>
      <c r="P83" s="925"/>
      <c r="Q83" s="2815"/>
      <c r="R83" s="2821"/>
      <c r="S83" s="2753"/>
      <c r="T83" s="2753"/>
      <c r="U83" s="2753"/>
    </row>
    <row r="84" spans="1:21" s="69" customFormat="1" ht="15" customHeight="1" thickTop="1">
      <c r="A84" s="2867" t="s">
        <v>4572</v>
      </c>
      <c r="B84" s="3519">
        <v>30</v>
      </c>
      <c r="C84" s="4329" t="s">
        <v>4572</v>
      </c>
      <c r="D84" s="4330" t="str">
        <f>"SX"&amp;TEXT(MID(D82,3,LEN(D82)-3)+1,"000")&amp;"R"</f>
        <v>SX629R</v>
      </c>
      <c r="E84" s="3114">
        <v>46224</v>
      </c>
      <c r="F84" s="3352">
        <f>E84+14</f>
        <v>46238</v>
      </c>
      <c r="G84" s="4220" t="s">
        <v>1781</v>
      </c>
      <c r="H84" s="1618" t="s">
        <v>8661</v>
      </c>
      <c r="I84" s="4351">
        <v>46244</v>
      </c>
      <c r="J84" s="3116">
        <f>J82+7</f>
        <v>46247</v>
      </c>
      <c r="K84" s="3117">
        <f>J84+15</f>
        <v>46262</v>
      </c>
      <c r="L84" s="3117">
        <f>J84+18</f>
        <v>46265</v>
      </c>
      <c r="M84" s="1618">
        <f>J84+29</f>
        <v>46276</v>
      </c>
      <c r="N84" s="2110"/>
      <c r="O84" s="2623"/>
      <c r="P84" s="1889"/>
      <c r="Q84" s="2931"/>
      <c r="R84" s="2931"/>
      <c r="S84" s="2931"/>
      <c r="T84" s="2931"/>
      <c r="U84" s="2753"/>
    </row>
    <row r="85" spans="1:21" s="69" customFormat="1" ht="15" customHeight="1" thickBot="1">
      <c r="A85" s="2867"/>
      <c r="B85" s="3519"/>
      <c r="C85" s="4221" t="s">
        <v>8662</v>
      </c>
      <c r="D85" s="2813" t="s">
        <v>8663</v>
      </c>
      <c r="E85" s="3119">
        <v>46225</v>
      </c>
      <c r="F85" s="3119" t="s">
        <v>8664</v>
      </c>
      <c r="G85" s="4221"/>
      <c r="H85" s="3121"/>
      <c r="I85" s="4352"/>
      <c r="J85" s="1620"/>
      <c r="K85" s="615"/>
      <c r="L85" s="3118"/>
      <c r="M85" s="3122"/>
      <c r="N85" s="2110"/>
      <c r="O85" s="2622"/>
      <c r="P85" s="925"/>
      <c r="Q85" s="2815"/>
      <c r="R85" s="2821"/>
      <c r="S85" s="2753"/>
      <c r="T85" s="2753"/>
      <c r="U85" s="2753"/>
    </row>
    <row r="86" spans="1:21" s="69" customFormat="1" ht="15" customHeight="1" thickTop="1">
      <c r="A86" s="2867" t="s">
        <v>4586</v>
      </c>
      <c r="B86" s="3519">
        <v>31</v>
      </c>
      <c r="C86" s="4329" t="s">
        <v>4586</v>
      </c>
      <c r="D86" s="4330" t="str">
        <f>"SX"&amp;TEXT(MID(D84,3,LEN(D84)-3)+1,"000")&amp;"R"</f>
        <v>SX630R</v>
      </c>
      <c r="E86" s="3114">
        <v>46231</v>
      </c>
      <c r="F86" s="3352">
        <f>E86+14</f>
        <v>46245</v>
      </c>
      <c r="G86" s="4220" t="s">
        <v>8665</v>
      </c>
      <c r="H86" s="4354" t="s">
        <v>8666</v>
      </c>
      <c r="I86" s="3116">
        <v>46251</v>
      </c>
      <c r="J86" s="3116">
        <f>J84+7</f>
        <v>46254</v>
      </c>
      <c r="K86" s="3117">
        <f>J86+12</f>
        <v>46266</v>
      </c>
      <c r="L86" s="3117">
        <f>J86+15</f>
        <v>46269</v>
      </c>
      <c r="M86" s="1618">
        <f>J86+29</f>
        <v>46283</v>
      </c>
      <c r="N86" s="2110"/>
      <c r="O86" s="2623"/>
      <c r="P86" s="1889"/>
      <c r="Q86" s="2815"/>
      <c r="R86" s="2821"/>
      <c r="S86" s="2753"/>
      <c r="T86" s="2753"/>
      <c r="U86" s="2753"/>
    </row>
    <row r="87" spans="1:21" s="69" customFormat="1" ht="13.5" thickBot="1">
      <c r="A87" s="2867"/>
      <c r="B87" s="3519"/>
      <c r="C87" s="4221" t="s">
        <v>7775</v>
      </c>
      <c r="D87" s="2813" t="s">
        <v>8667</v>
      </c>
      <c r="E87" s="3119">
        <v>46232</v>
      </c>
      <c r="F87" s="3119" t="s">
        <v>8668</v>
      </c>
      <c r="G87" s="4221"/>
      <c r="H87" s="3121"/>
      <c r="I87" s="4352"/>
      <c r="J87" s="1620"/>
      <c r="K87" s="615"/>
      <c r="L87" s="3118"/>
      <c r="M87" s="3122"/>
      <c r="N87" s="2110"/>
      <c r="O87" s="2622"/>
      <c r="P87" s="925"/>
      <c r="Q87" s="2815"/>
      <c r="R87" s="2821"/>
      <c r="S87" s="2753"/>
      <c r="T87" s="2753"/>
      <c r="U87" s="2753"/>
    </row>
    <row r="88" spans="1:21" s="69" customFormat="1" ht="13.5" thickTop="1">
      <c r="A88" s="2867"/>
      <c r="B88" s="3519">
        <v>32</v>
      </c>
      <c r="C88" s="4329" t="s">
        <v>4306</v>
      </c>
      <c r="D88" s="4330" t="str">
        <f>"SX"&amp;TEXT(MID(D86,3,LEN(D86)-3)+1,"000")&amp;"R"</f>
        <v>SX631R</v>
      </c>
      <c r="E88" s="3114">
        <v>46240</v>
      </c>
      <c r="F88" s="3114">
        <f>E88+14</f>
        <v>46254</v>
      </c>
      <c r="G88" s="4220" t="s">
        <v>8669</v>
      </c>
      <c r="H88" s="4354" t="s">
        <v>8670</v>
      </c>
      <c r="I88" s="3116">
        <v>46258</v>
      </c>
      <c r="J88" s="3116">
        <f>J86+7</f>
        <v>46261</v>
      </c>
      <c r="K88" s="3117">
        <f>J88+12</f>
        <v>46273</v>
      </c>
      <c r="L88" s="3117">
        <f>J88+15</f>
        <v>46276</v>
      </c>
      <c r="M88" s="1618">
        <f>J88+29</f>
        <v>46290</v>
      </c>
      <c r="N88" s="2110"/>
      <c r="O88" s="2622"/>
      <c r="P88" s="925"/>
      <c r="Q88" s="2815"/>
      <c r="R88" s="2821"/>
      <c r="S88" s="2753"/>
      <c r="T88" s="2753"/>
      <c r="U88" s="2753"/>
    </row>
    <row r="89" spans="1:21" s="69" customFormat="1" ht="13.5" thickBot="1">
      <c r="A89" s="2867"/>
      <c r="B89" s="3519"/>
      <c r="C89" s="4221"/>
      <c r="D89" s="2813"/>
      <c r="E89" s="3119"/>
      <c r="F89" s="3119"/>
      <c r="G89" s="4221"/>
      <c r="H89" s="3121"/>
      <c r="I89" s="4352"/>
      <c r="J89" s="1620"/>
      <c r="K89" s="615"/>
      <c r="L89" s="3118"/>
      <c r="M89" s="3122"/>
      <c r="N89" s="2110"/>
      <c r="O89" s="2622"/>
      <c r="P89" s="925"/>
      <c r="Q89" s="2815"/>
      <c r="R89" s="2821"/>
      <c r="S89" s="2753"/>
      <c r="T89" s="2753"/>
      <c r="U89" s="2753"/>
    </row>
    <row r="90" spans="1:21" s="69" customFormat="1" ht="13.5" thickTop="1">
      <c r="A90" s="2867" t="s">
        <v>4589</v>
      </c>
      <c r="B90" s="3519">
        <v>33</v>
      </c>
      <c r="C90" s="4329" t="s">
        <v>8621</v>
      </c>
      <c r="D90" s="4330" t="str">
        <f>"SX"&amp;TEXT(MID(D88,3,LEN(D88)-3)+1,"000")&amp;"R"</f>
        <v>SX632R</v>
      </c>
      <c r="E90" s="3114">
        <v>46245</v>
      </c>
      <c r="F90" s="3114">
        <f>E90+14</f>
        <v>46259</v>
      </c>
      <c r="G90" s="4220" t="s">
        <v>8671</v>
      </c>
      <c r="H90" s="4354" t="str">
        <f>"UK"&amp;TEXT(MID(H88,3,LEN(H88)-3)+1,"000")&amp;"A"</f>
        <v>UK634A</v>
      </c>
      <c r="I90" s="3116">
        <f>I88+7</f>
        <v>46265</v>
      </c>
      <c r="J90" s="3116">
        <f>J88+7</f>
        <v>46268</v>
      </c>
      <c r="K90" s="3117">
        <f>J90+12</f>
        <v>46280</v>
      </c>
      <c r="L90" s="3117">
        <f>J90+15</f>
        <v>46283</v>
      </c>
      <c r="M90" s="1618">
        <f>J90+29</f>
        <v>46297</v>
      </c>
      <c r="N90" s="2110"/>
      <c r="O90" s="2622"/>
      <c r="P90" s="925"/>
      <c r="Q90" s="2815"/>
      <c r="R90" s="2821"/>
      <c r="S90" s="2753"/>
      <c r="T90" s="2753"/>
      <c r="U90" s="2753"/>
    </row>
    <row r="91" spans="1:21" s="69" customFormat="1" ht="13.5" thickBot="1">
      <c r="A91" s="2867"/>
      <c r="B91" s="3519"/>
      <c r="C91" s="4221"/>
      <c r="D91" s="2813"/>
      <c r="E91" s="3119"/>
      <c r="F91" s="3119"/>
      <c r="G91" s="4221"/>
      <c r="H91" s="3121"/>
      <c r="I91" s="4352"/>
      <c r="J91" s="1620"/>
      <c r="K91" s="615"/>
      <c r="L91" s="3118"/>
      <c r="M91" s="3122"/>
      <c r="N91" s="2110"/>
      <c r="O91" s="2622"/>
      <c r="P91" s="925"/>
      <c r="Q91" s="2815"/>
      <c r="R91" s="2821"/>
      <c r="S91" s="2753"/>
      <c r="T91" s="2753"/>
      <c r="U91" s="2753"/>
    </row>
    <row r="92" spans="1:21" s="69" customFormat="1" ht="13.5" thickTop="1">
      <c r="A92" s="2867" t="s">
        <v>8672</v>
      </c>
      <c r="B92" s="3519">
        <v>34</v>
      </c>
      <c r="C92" s="4329" t="s">
        <v>8657</v>
      </c>
      <c r="D92" s="4425" t="str">
        <f>"SX"&amp;TEXT(MID(D90,3,LEN(D90)-3)+1,"000")&amp;"R"</f>
        <v>SX633R</v>
      </c>
      <c r="E92" s="3114">
        <v>46252</v>
      </c>
      <c r="F92" s="3114">
        <f>E92+14</f>
        <v>46266</v>
      </c>
      <c r="G92" s="4220" t="s">
        <v>8674</v>
      </c>
      <c r="H92" s="4354" t="str">
        <f>"UK"&amp;TEXT(MID(H90,3,LEN(H90)-3)+1,"000")&amp;"A"</f>
        <v>UK635A</v>
      </c>
      <c r="I92" s="3116">
        <f>I90+7</f>
        <v>46272</v>
      </c>
      <c r="J92" s="3116">
        <f>J90+7</f>
        <v>46275</v>
      </c>
      <c r="K92" s="3117">
        <f>J92+12</f>
        <v>46287</v>
      </c>
      <c r="L92" s="3117">
        <f>J92+15</f>
        <v>46290</v>
      </c>
      <c r="M92" s="1618">
        <f>J92+29</f>
        <v>46304</v>
      </c>
      <c r="N92" s="2110"/>
      <c r="O92" s="2622"/>
      <c r="P92" s="925"/>
      <c r="Q92" s="2815"/>
      <c r="R92" s="2821"/>
      <c r="S92" s="2753"/>
      <c r="T92" s="2753"/>
      <c r="U92" s="2753"/>
    </row>
    <row r="93" spans="1:21" s="69" customFormat="1" ht="13.5" thickBot="1">
      <c r="A93" s="2867"/>
      <c r="B93" s="3519"/>
      <c r="C93" s="4221"/>
      <c r="D93" s="4426"/>
      <c r="E93" s="3119"/>
      <c r="F93" s="3119"/>
      <c r="G93" s="4221"/>
      <c r="H93" s="3121"/>
      <c r="I93" s="4352"/>
      <c r="J93" s="1620"/>
      <c r="K93" s="615"/>
      <c r="L93" s="3118"/>
      <c r="M93" s="3122"/>
      <c r="N93" s="2110"/>
      <c r="O93" s="2622"/>
      <c r="P93" s="925"/>
      <c r="Q93" s="2815"/>
      <c r="R93" s="2821"/>
      <c r="S93" s="2753"/>
      <c r="T93" s="2753"/>
      <c r="U93" s="2753"/>
    </row>
    <row r="94" spans="1:21" s="69" customFormat="1" ht="13.5" thickTop="1">
      <c r="A94" s="2867" t="s">
        <v>8657</v>
      </c>
      <c r="B94" s="3519">
        <v>35</v>
      </c>
      <c r="C94" s="4329" t="s">
        <v>4589</v>
      </c>
      <c r="D94" s="4425" t="str">
        <f>"SX"&amp;TEXT(MID(D92,3,LEN(D92)-3)+1,"000")&amp;"R"</f>
        <v>SX634R</v>
      </c>
      <c r="E94" s="3114">
        <v>46259</v>
      </c>
      <c r="F94" s="3114">
        <f>E94+14</f>
        <v>46273</v>
      </c>
      <c r="G94" s="4220" t="s">
        <v>8650</v>
      </c>
      <c r="H94" s="4354" t="str">
        <f>"UK"&amp;TEXT(MID(H92,3,LEN(H92)-3)+1,"000")&amp;"A"</f>
        <v>UK636A</v>
      </c>
      <c r="I94" s="3116">
        <f>I92+7</f>
        <v>46279</v>
      </c>
      <c r="J94" s="3116">
        <f>J92+7</f>
        <v>46282</v>
      </c>
      <c r="K94" s="3117">
        <f>J94+12</f>
        <v>46294</v>
      </c>
      <c r="L94" s="3117">
        <f>J94+15</f>
        <v>46297</v>
      </c>
      <c r="M94" s="1618">
        <f>J94+29</f>
        <v>46311</v>
      </c>
      <c r="N94" s="2110"/>
      <c r="O94" s="2622"/>
      <c r="P94" s="925"/>
      <c r="Q94" s="2815"/>
      <c r="R94" s="2821"/>
      <c r="S94" s="2753"/>
      <c r="T94" s="2753"/>
      <c r="U94" s="2753"/>
    </row>
    <row r="95" spans="1:21" s="69" customFormat="1" ht="13.5" thickBot="1">
      <c r="A95" s="2867"/>
      <c r="B95" s="3519"/>
      <c r="C95" s="4221"/>
      <c r="D95" s="2813"/>
      <c r="E95" s="3119"/>
      <c r="F95" s="3119"/>
      <c r="G95" s="4221"/>
      <c r="H95" s="3121"/>
      <c r="I95" s="4352"/>
      <c r="J95" s="1620"/>
      <c r="K95" s="615"/>
      <c r="L95" s="3118"/>
      <c r="M95" s="3122"/>
      <c r="N95" s="2110"/>
      <c r="O95" s="2622"/>
      <c r="P95" s="925"/>
      <c r="Q95" s="2815"/>
      <c r="R95" s="2821"/>
      <c r="S95" s="2753"/>
      <c r="T95" s="2753"/>
      <c r="U95" s="2753"/>
    </row>
    <row r="96" spans="1:21" s="69" customFormat="1" ht="13.5" thickTop="1">
      <c r="A96" s="2867" t="s">
        <v>4572</v>
      </c>
      <c r="B96" s="3519">
        <v>36</v>
      </c>
      <c r="C96" s="4329" t="s">
        <v>4572</v>
      </c>
      <c r="D96" s="4330" t="str">
        <f>"SX"&amp;TEXT(MID(D94,3,LEN(D94)-3)+1,"000")&amp;"R"</f>
        <v>SX635R</v>
      </c>
      <c r="E96" s="3114">
        <v>46266</v>
      </c>
      <c r="F96" s="3114">
        <f>E96+14</f>
        <v>46280</v>
      </c>
      <c r="G96" s="3115" t="s">
        <v>8655</v>
      </c>
      <c r="H96" s="4354" t="str">
        <f>"UK"&amp;TEXT(MID(H94,3,LEN(H94)-3)+1,"000")&amp;"A"</f>
        <v>UK637A</v>
      </c>
      <c r="I96" s="3116">
        <f>I94+7</f>
        <v>46286</v>
      </c>
      <c r="J96" s="3116">
        <f>J94+7</f>
        <v>46289</v>
      </c>
      <c r="K96" s="3117">
        <f>J96+12</f>
        <v>46301</v>
      </c>
      <c r="L96" s="3117">
        <f>J96+15</f>
        <v>46304</v>
      </c>
      <c r="M96" s="1618">
        <f>J96+29</f>
        <v>46318</v>
      </c>
      <c r="N96" s="2110"/>
      <c r="O96" s="2622"/>
      <c r="P96" s="925"/>
      <c r="Q96" s="2815"/>
      <c r="R96" s="2821"/>
      <c r="S96" s="2753"/>
      <c r="T96" s="2753"/>
      <c r="U96" s="2753"/>
    </row>
    <row r="97" spans="1:21" s="69" customFormat="1" ht="13.5" thickBot="1">
      <c r="A97" s="2867"/>
      <c r="B97" s="3519"/>
      <c r="C97" s="4221"/>
      <c r="D97" s="2813"/>
      <c r="E97" s="3119"/>
      <c r="F97" s="3119"/>
      <c r="G97" s="3120"/>
      <c r="H97" s="3121"/>
      <c r="I97" s="1620"/>
      <c r="J97" s="1620"/>
      <c r="K97" s="615"/>
      <c r="L97" s="3118"/>
      <c r="M97" s="3122"/>
      <c r="N97" s="2110"/>
      <c r="O97" s="2622"/>
      <c r="P97" s="925"/>
      <c r="Q97" s="2815"/>
      <c r="R97" s="2821"/>
      <c r="S97" s="2753"/>
      <c r="T97" s="2753"/>
      <c r="U97" s="2753"/>
    </row>
    <row r="98" spans="1:21" s="69" customFormat="1" ht="13.5" thickTop="1">
      <c r="A98" s="2867" t="s">
        <v>4586</v>
      </c>
      <c r="B98" s="3519">
        <v>37</v>
      </c>
      <c r="C98" s="4329" t="s">
        <v>4586</v>
      </c>
      <c r="D98" s="4330" t="str">
        <f>"SX"&amp;TEXT(MID(D96,3,LEN(D96)-3)+1,"000")&amp;"R"</f>
        <v>SX636R</v>
      </c>
      <c r="E98" s="3114">
        <f>E96+7</f>
        <v>46273</v>
      </c>
      <c r="F98" s="3114">
        <f>E98+14</f>
        <v>46287</v>
      </c>
      <c r="G98" s="4220" t="s">
        <v>2662</v>
      </c>
      <c r="H98" s="4354" t="str">
        <f>"UK"&amp;TEXT(MID(H96,3,LEN(H96)-3)+1,"000")&amp;"A"</f>
        <v>UK638A</v>
      </c>
      <c r="I98" s="3116">
        <f>I96+7</f>
        <v>46293</v>
      </c>
      <c r="J98" s="3116">
        <f>J96+7</f>
        <v>46296</v>
      </c>
      <c r="K98" s="3117">
        <f>J98+12</f>
        <v>46308</v>
      </c>
      <c r="L98" s="3117">
        <f>J98+15</f>
        <v>46311</v>
      </c>
      <c r="M98" s="1618">
        <f>J98+29</f>
        <v>46325</v>
      </c>
      <c r="N98" s="2110"/>
      <c r="O98" s="2622"/>
      <c r="P98" s="925"/>
      <c r="Q98" s="2815"/>
      <c r="R98" s="2821"/>
      <c r="S98" s="2753"/>
      <c r="T98" s="2753"/>
      <c r="U98" s="2753"/>
    </row>
    <row r="99" spans="1:21" s="69" customFormat="1" ht="13.5" thickBot="1">
      <c r="A99" s="2867"/>
      <c r="B99" s="3519"/>
      <c r="C99" s="4221"/>
      <c r="D99" s="2813"/>
      <c r="E99" s="3119"/>
      <c r="F99" s="3119"/>
      <c r="G99" s="4221"/>
      <c r="H99" s="3121"/>
      <c r="I99" s="4352"/>
      <c r="J99" s="1620"/>
      <c r="K99" s="615"/>
      <c r="L99" s="3118"/>
      <c r="M99" s="3122"/>
      <c r="N99" s="2110"/>
      <c r="O99" s="2622"/>
      <c r="P99" s="925"/>
      <c r="Q99" s="2815"/>
      <c r="R99" s="2821"/>
      <c r="S99" s="2753"/>
      <c r="T99" s="2753"/>
      <c r="U99" s="2753"/>
    </row>
    <row r="100" spans="1:21" s="69" customFormat="1" ht="13.5" thickTop="1">
      <c r="A100" s="2867" t="s">
        <v>4306</v>
      </c>
      <c r="B100" s="3519">
        <v>38</v>
      </c>
      <c r="C100" s="4329" t="s">
        <v>4306</v>
      </c>
      <c r="D100" s="4330" t="str">
        <f>"SX"&amp;TEXT(MID(D98,3,LEN(D98)-3)+1,"000")&amp;"R"</f>
        <v>SX637R</v>
      </c>
      <c r="E100" s="3114">
        <f>E98+7</f>
        <v>46280</v>
      </c>
      <c r="F100" s="3114">
        <f>E100+14</f>
        <v>46294</v>
      </c>
      <c r="G100" s="4220" t="s">
        <v>1781</v>
      </c>
      <c r="H100" s="4354" t="str">
        <f>"UK"&amp;TEXT(MID(H98,3,LEN(H98)-3)+1,"000")&amp;"A"</f>
        <v>UK639A</v>
      </c>
      <c r="I100" s="3116">
        <f>I98+7</f>
        <v>46300</v>
      </c>
      <c r="J100" s="3116">
        <f>J98+7</f>
        <v>46303</v>
      </c>
      <c r="K100" s="3117">
        <f>J100+12</f>
        <v>46315</v>
      </c>
      <c r="L100" s="3117">
        <f>J100+15</f>
        <v>46318</v>
      </c>
      <c r="M100" s="1618">
        <f>J100+29</f>
        <v>46332</v>
      </c>
      <c r="N100" s="2110"/>
      <c r="O100" s="2622"/>
      <c r="P100" s="925"/>
      <c r="Q100" s="2815"/>
      <c r="R100" s="2821"/>
      <c r="S100" s="2753"/>
      <c r="T100" s="2753"/>
      <c r="U100" s="2753"/>
    </row>
    <row r="101" spans="1:21" s="69" customFormat="1" ht="13.5" thickBot="1">
      <c r="A101" s="2867"/>
      <c r="B101" s="3519"/>
      <c r="C101" s="4221"/>
      <c r="D101" s="2813"/>
      <c r="E101" s="3119"/>
      <c r="F101" s="3119"/>
      <c r="G101" s="3120"/>
      <c r="H101" s="3121"/>
      <c r="I101" s="1620"/>
      <c r="J101" s="1620"/>
      <c r="K101" s="615"/>
      <c r="L101" s="3118"/>
      <c r="M101" s="3122"/>
      <c r="N101" s="2110"/>
      <c r="O101" s="2622"/>
      <c r="P101" s="925"/>
      <c r="Q101" s="2815"/>
      <c r="R101" s="2821"/>
      <c r="S101" s="2753"/>
      <c r="T101" s="2753"/>
      <c r="U101" s="2753"/>
    </row>
    <row r="102" spans="1:21" s="69" customFormat="1" ht="13.5" thickTop="1">
      <c r="A102" s="2867" t="s">
        <v>8621</v>
      </c>
      <c r="B102" s="3519">
        <v>39</v>
      </c>
      <c r="C102" s="4329" t="s">
        <v>8621</v>
      </c>
      <c r="D102" s="4330" t="str">
        <f>"SX"&amp;TEXT(MID(D100,3,LEN(D100)-3)+1,"000")&amp;"R"</f>
        <v>SX638R</v>
      </c>
      <c r="E102" s="3114">
        <f>E100+7</f>
        <v>46287</v>
      </c>
      <c r="F102" s="3114">
        <f>E102+14</f>
        <v>46301</v>
      </c>
      <c r="G102" s="4220" t="s">
        <v>8665</v>
      </c>
      <c r="H102" s="4354" t="str">
        <f>"UK"&amp;TEXT(MID(H100,3,LEN(H100)-3)+1,"000")&amp;"A"</f>
        <v>UK640A</v>
      </c>
      <c r="I102" s="3116">
        <f>I100+7</f>
        <v>46307</v>
      </c>
      <c r="J102" s="3116">
        <f>J100+7</f>
        <v>46310</v>
      </c>
      <c r="K102" s="3117">
        <f>J102+12</f>
        <v>46322</v>
      </c>
      <c r="L102" s="3117">
        <f>J102+15</f>
        <v>46325</v>
      </c>
      <c r="M102" s="1618">
        <f>J102+29</f>
        <v>46339</v>
      </c>
      <c r="N102" s="2110"/>
      <c r="O102" s="2622"/>
      <c r="P102" s="925"/>
      <c r="Q102" s="2815"/>
      <c r="R102" s="2821"/>
      <c r="S102" s="2753"/>
      <c r="T102" s="2753"/>
      <c r="U102" s="2753"/>
    </row>
    <row r="103" spans="1:21" s="69" customFormat="1" ht="13.5" thickBot="1">
      <c r="A103" s="2867"/>
      <c r="B103" s="3519"/>
      <c r="C103" s="4221"/>
      <c r="D103" s="2813"/>
      <c r="E103" s="3119"/>
      <c r="F103" s="3119"/>
      <c r="G103" s="4221"/>
      <c r="H103" s="3121"/>
      <c r="I103" s="4352"/>
      <c r="J103" s="1620"/>
      <c r="K103" s="615"/>
      <c r="L103" s="3118"/>
      <c r="M103" s="3122"/>
      <c r="N103" s="2110"/>
      <c r="O103" s="2622"/>
      <c r="P103" s="925"/>
      <c r="Q103" s="2815"/>
      <c r="R103" s="2821"/>
      <c r="S103" s="2753"/>
      <c r="T103" s="2753"/>
      <c r="U103" s="2753"/>
    </row>
    <row r="104" spans="1:21" s="69" customFormat="1" ht="13.5" thickTop="1">
      <c r="A104" s="2867" t="s">
        <v>4589</v>
      </c>
      <c r="B104" s="3519">
        <v>40</v>
      </c>
      <c r="C104" s="4329" t="s">
        <v>8657</v>
      </c>
      <c r="D104" s="4330" t="str">
        <f>"SX"&amp;TEXT(MID(D102,3,LEN(D102)-3)+1,"000")&amp;"R"</f>
        <v>SX639R</v>
      </c>
      <c r="E104" s="3114">
        <f>E102+7</f>
        <v>46294</v>
      </c>
      <c r="F104" s="3114">
        <f>E104+14</f>
        <v>46308</v>
      </c>
      <c r="G104" s="4220" t="s">
        <v>8669</v>
      </c>
      <c r="H104" s="4354" t="str">
        <f>"UK"&amp;TEXT(MID(H102,3,LEN(H102)-3)+1,"000")&amp;"A"</f>
        <v>UK641A</v>
      </c>
      <c r="I104" s="3116">
        <f>I102+7</f>
        <v>46314</v>
      </c>
      <c r="J104" s="3116">
        <f>J102+7</f>
        <v>46317</v>
      </c>
      <c r="K104" s="3117">
        <f>J104+12</f>
        <v>46329</v>
      </c>
      <c r="L104" s="3117">
        <f>J104+15</f>
        <v>46332</v>
      </c>
      <c r="M104" s="1618">
        <f>J104+29</f>
        <v>46346</v>
      </c>
      <c r="N104" s="2110"/>
      <c r="O104" s="2622"/>
      <c r="P104" s="925"/>
      <c r="Q104" s="2815"/>
      <c r="R104" s="2821"/>
      <c r="S104" s="2753"/>
      <c r="T104" s="2753"/>
      <c r="U104" s="2753"/>
    </row>
    <row r="105" spans="1:21" s="69" customFormat="1" ht="13.5" thickBot="1">
      <c r="A105" s="2867"/>
      <c r="B105" s="3519"/>
      <c r="C105" s="4221"/>
      <c r="D105" s="2813"/>
      <c r="E105" s="3119"/>
      <c r="F105" s="3119"/>
      <c r="G105" s="4221"/>
      <c r="H105" s="3121"/>
      <c r="I105" s="4352"/>
      <c r="J105" s="1620"/>
      <c r="K105" s="615"/>
      <c r="L105" s="3118"/>
      <c r="M105" s="3122"/>
      <c r="N105" s="2110"/>
      <c r="O105" s="2622"/>
      <c r="P105" s="925"/>
      <c r="Q105" s="2815"/>
      <c r="R105" s="2821"/>
      <c r="S105" s="2753"/>
      <c r="T105" s="2753"/>
      <c r="U105" s="2753"/>
    </row>
    <row r="106" spans="1:21" s="69" customFormat="1" ht="13.5" thickTop="1">
      <c r="A106" s="2867" t="s">
        <v>8657</v>
      </c>
      <c r="B106" s="3519">
        <v>41</v>
      </c>
      <c r="C106" s="4329" t="s">
        <v>4589</v>
      </c>
      <c r="D106" s="4330" t="str">
        <f>"SX"&amp;TEXT(MID(D104,3,LEN(D104)-3)+1,"000")&amp;"R"</f>
        <v>SX640R</v>
      </c>
      <c r="E106" s="3114">
        <f>E104+7</f>
        <v>46301</v>
      </c>
      <c r="F106" s="3114">
        <f>E106+14</f>
        <v>46315</v>
      </c>
      <c r="G106" s="4220" t="s">
        <v>1966</v>
      </c>
      <c r="H106" s="4354" t="str">
        <f>"UK"&amp;TEXT(MID(H104,3,LEN(H104)-3)+1,"000")&amp;"A"</f>
        <v>UK642A</v>
      </c>
      <c r="I106" s="3116">
        <f>I104+7</f>
        <v>46321</v>
      </c>
      <c r="J106" s="3116">
        <f>J104+7</f>
        <v>46324</v>
      </c>
      <c r="K106" s="3117">
        <f>J106+12</f>
        <v>46336</v>
      </c>
      <c r="L106" s="3117">
        <f>J106+15</f>
        <v>46339</v>
      </c>
      <c r="M106" s="1618">
        <f>J106+29</f>
        <v>46353</v>
      </c>
      <c r="N106" s="2110"/>
      <c r="O106" s="2622"/>
      <c r="P106" s="925"/>
      <c r="Q106" s="2815"/>
      <c r="R106" s="2821"/>
      <c r="S106" s="2753"/>
      <c r="T106" s="2753"/>
      <c r="U106" s="2753"/>
    </row>
    <row r="107" spans="1:21" s="69" customFormat="1" ht="13.5" thickBot="1">
      <c r="A107" s="2867"/>
      <c r="B107" s="3519"/>
      <c r="C107" s="4221"/>
      <c r="D107" s="2813"/>
      <c r="E107" s="3119"/>
      <c r="F107" s="3119"/>
      <c r="G107" s="3120"/>
      <c r="H107" s="3121"/>
      <c r="I107" s="1620"/>
      <c r="J107" s="1620"/>
      <c r="K107" s="615"/>
      <c r="L107" s="3118"/>
      <c r="M107" s="3122"/>
      <c r="N107" s="2110"/>
      <c r="O107" s="2622"/>
      <c r="P107" s="925"/>
      <c r="Q107" s="2815"/>
      <c r="R107" s="2821"/>
      <c r="S107" s="2753"/>
      <c r="T107" s="2753"/>
      <c r="U107" s="2753"/>
    </row>
    <row r="108" spans="1:21" s="354" customFormat="1" ht="19.5" thickTop="1">
      <c r="A108" s="2704"/>
      <c r="B108" s="2510"/>
      <c r="C108" s="4631" t="s">
        <v>112</v>
      </c>
      <c r="D108" s="4631"/>
      <c r="E108" s="4631"/>
      <c r="F108" s="4631"/>
      <c r="G108" s="4631"/>
      <c r="H108" s="4631"/>
      <c r="I108" s="948"/>
      <c r="J108" s="948"/>
      <c r="K108" s="948" t="s">
        <v>62</v>
      </c>
      <c r="L108" s="2503"/>
      <c r="M108" s="353"/>
      <c r="N108" s="353"/>
      <c r="O108" s="2792"/>
      <c r="P108" s="2793"/>
      <c r="Q108" s="2821"/>
      <c r="R108" s="2821"/>
      <c r="S108" s="2854"/>
      <c r="T108" s="2854"/>
      <c r="U108" s="2854"/>
    </row>
    <row r="109" spans="1:21" s="354" customFormat="1">
      <c r="A109" s="2705"/>
      <c r="B109" s="2510"/>
      <c r="C109" s="541"/>
      <c r="D109" s="538"/>
      <c r="E109" s="538"/>
      <c r="F109" s="538"/>
      <c r="G109" s="539"/>
      <c r="H109" s="540"/>
      <c r="I109" s="538"/>
      <c r="J109" s="538"/>
      <c r="K109" s="538"/>
      <c r="L109" s="542"/>
      <c r="M109" s="353"/>
      <c r="N109" s="353"/>
      <c r="O109" s="2794"/>
      <c r="P109" s="265"/>
      <c r="Q109" s="2855"/>
      <c r="R109" s="2855"/>
      <c r="S109" s="2854"/>
      <c r="T109" s="2854"/>
      <c r="U109" s="2854"/>
    </row>
    <row r="110" spans="1:21" s="69" customFormat="1">
      <c r="A110" s="2182"/>
      <c r="B110" s="2511"/>
      <c r="C110" s="209" t="s">
        <v>0</v>
      </c>
      <c r="E110" s="845" t="s">
        <v>1973</v>
      </c>
      <c r="F110" s="70"/>
      <c r="G110" s="70" t="s">
        <v>38</v>
      </c>
      <c r="H110" s="70"/>
      <c r="K110" s="70" t="s">
        <v>65</v>
      </c>
      <c r="L110" s="70" t="str">
        <f>'HOW TO-&gt;'!$B$136</f>
        <v>6011 2413</v>
      </c>
      <c r="M110" s="70"/>
      <c r="N110" s="60"/>
      <c r="O110" s="60"/>
      <c r="Q110" s="2820"/>
      <c r="R110" s="2820"/>
      <c r="S110" s="2753"/>
      <c r="T110" s="2753"/>
    </row>
    <row r="111" spans="1:21" s="69" customFormat="1">
      <c r="A111" s="2182"/>
      <c r="B111" s="2511"/>
      <c r="C111" s="79" t="s">
        <v>1</v>
      </c>
      <c r="E111" s="252" t="s">
        <v>1974</v>
      </c>
      <c r="F111" s="70"/>
      <c r="G111" s="69" t="s">
        <v>1975</v>
      </c>
      <c r="I111" s="252" t="s">
        <v>41</v>
      </c>
      <c r="K111" s="69" t="s">
        <v>67</v>
      </c>
      <c r="M111" s="226" t="s">
        <v>68</v>
      </c>
      <c r="N111" s="60"/>
      <c r="O111" s="60"/>
      <c r="Q111" s="2820"/>
      <c r="R111" s="2820"/>
      <c r="S111" s="2753"/>
      <c r="T111" s="2753"/>
    </row>
    <row r="112" spans="1:21">
      <c r="A112" s="300"/>
      <c r="B112" s="2512"/>
      <c r="C112" s="79"/>
      <c r="D112" s="69"/>
      <c r="E112" s="252"/>
      <c r="F112" s="60"/>
      <c r="G112" s="69"/>
      <c r="H112" s="69"/>
      <c r="I112" s="252"/>
      <c r="J112" s="69"/>
      <c r="K112" s="69" t="str">
        <f>'HOW TO-&gt;'!$A$138</f>
        <v>PERMIT</v>
      </c>
      <c r="L112" s="69"/>
      <c r="M112" s="2204" t="str">
        <f>'HOW TO-&gt;'!$C$138</f>
        <v>SG094-SinPermit@msc.com</v>
      </c>
      <c r="N112" s="60"/>
      <c r="Q112" s="2819"/>
      <c r="R112" s="2819"/>
      <c r="S112" s="2848"/>
      <c r="T112" s="2848"/>
    </row>
    <row r="113" spans="1:20" s="60" customFormat="1">
      <c r="A113" s="300"/>
      <c r="B113" s="2512"/>
      <c r="C113" s="77">
        <f>'HOW TO-&gt;'!$A$105</f>
        <v>0</v>
      </c>
      <c r="D113" s="77">
        <f>'HOW TO-&gt;'!$B$105</f>
        <v>0</v>
      </c>
      <c r="E113" s="64">
        <f>'HOW TO-&gt;'!$C$105</f>
        <v>0</v>
      </c>
      <c r="G113" s="77" t="str">
        <f>'HOW TO-&gt;'!$A$124</f>
        <v>ROBERT CHIA</v>
      </c>
      <c r="H113" s="77" t="str">
        <f>'HOW TO-&gt;'!$B$124</f>
        <v>6011 0564</v>
      </c>
      <c r="I113" s="64" t="str">
        <f>'HOW TO-&gt;'!$C$124</f>
        <v>robert.chia@msc.com</v>
      </c>
      <c r="K113" s="77" t="str">
        <f>'HOW TO-&gt;'!$A$139</f>
        <v>RAYNAR ANG</v>
      </c>
      <c r="L113" s="77" t="str">
        <f>'HOW TO-&gt;'!$B$139</f>
        <v>6011 2358</v>
      </c>
      <c r="M113" s="64" t="str">
        <f>'HOW TO-&gt;'!$C$139</f>
        <v>raynar.ang@msc.com</v>
      </c>
      <c r="Q113" s="2819"/>
      <c r="R113" s="2819"/>
      <c r="S113" s="2856"/>
      <c r="T113" s="2856"/>
    </row>
    <row r="114" spans="1:20" s="60" customFormat="1">
      <c r="A114" s="300"/>
      <c r="B114" s="2512"/>
      <c r="C114" s="77" t="str">
        <f>'HOW TO-&gt;'!$A$107</f>
        <v>PHOEBE HUANG</v>
      </c>
      <c r="D114" s="77" t="str">
        <f>'HOW TO-&gt;'!$B$107</f>
        <v>6011 0562</v>
      </c>
      <c r="E114" s="64" t="str">
        <f>'HOW TO-&gt;'!$C$107</f>
        <v>phoebe.huang@msc.com</v>
      </c>
      <c r="G114" s="77" t="str">
        <f>'HOW TO-&gt;'!$A$125</f>
        <v>S. Y. LIEW</v>
      </c>
      <c r="H114" s="77" t="str">
        <f>'HOW TO-&gt;'!$B$125</f>
        <v>6011 2348</v>
      </c>
      <c r="I114" s="64" t="str">
        <f>'HOW TO-&gt;'!$C$125</f>
        <v>seoyi.liew@msc.com</v>
      </c>
      <c r="K114" s="77" t="str">
        <f>'HOW TO-&gt;'!$A$140</f>
        <v>KAI SIANG</v>
      </c>
      <c r="L114" s="77" t="str">
        <f>'HOW TO-&gt;'!$B$140</f>
        <v>6011 2356</v>
      </c>
      <c r="M114" s="64" t="str">
        <f>'HOW TO-&gt;'!$C$140</f>
        <v>kaisiang.lim@msc.com</v>
      </c>
      <c r="Q114" s="2625"/>
      <c r="R114" s="2625"/>
    </row>
    <row r="115" spans="1:20" s="60" customFormat="1">
      <c r="A115" s="300"/>
      <c r="B115" s="2512"/>
      <c r="C115" s="77" t="str">
        <f>'HOW TO-&gt;'!$A$108</f>
        <v>SHERWIN LIM</v>
      </c>
      <c r="D115" s="77" t="str">
        <f>'HOW TO-&gt;'!$B$108</f>
        <v>6011 2395</v>
      </c>
      <c r="E115" s="64" t="str">
        <f>'HOW TO-&gt;'!$C$108</f>
        <v>sherwin.lim@msc.com</v>
      </c>
      <c r="G115" s="77" t="str">
        <f>'HOW TO-&gt;'!$A$126</f>
        <v>SHARON KOH</v>
      </c>
      <c r="H115" s="77" t="str">
        <f>'HOW TO-&gt;'!$B$126</f>
        <v>6011 2349</v>
      </c>
      <c r="I115" s="64" t="str">
        <f>'HOW TO-&gt;'!$C$126</f>
        <v>sharon.koh@msc.com</v>
      </c>
      <c r="K115" s="77" t="str">
        <f>'HOW TO-&gt;'!$A$141</f>
        <v>DEWI</v>
      </c>
      <c r="L115" s="77" t="str">
        <f>'HOW TO-&gt;'!$B$141</f>
        <v>6011 2354</v>
      </c>
      <c r="M115" s="64" t="str">
        <f>'HOW TO-&gt;'!$C$141</f>
        <v>dewi.ratnah@msc.com</v>
      </c>
      <c r="Q115" s="2625"/>
      <c r="R115" s="2625"/>
    </row>
    <row r="116" spans="1:20" s="60" customFormat="1">
      <c r="A116" s="300"/>
      <c r="B116" s="2512"/>
      <c r="C116" s="77" t="str">
        <f>'HOW TO-&gt;'!$A$106</f>
        <v>NATALIE LEW</v>
      </c>
      <c r="D116" s="77" t="str">
        <f>'HOW TO-&gt;'!$B$106</f>
        <v>6011 2399</v>
      </c>
      <c r="E116" s="64" t="str">
        <f>'HOW TO-&gt;'!$C$106</f>
        <v>natalie.lew@msc.com</v>
      </c>
      <c r="G116" s="77" t="str">
        <f>'HOW TO-&gt;'!$A$127</f>
        <v>ANGELIA LAU</v>
      </c>
      <c r="H116" s="77" t="str">
        <f>'HOW TO-&gt;'!$B$127</f>
        <v>6011 2346</v>
      </c>
      <c r="I116" s="64" t="str">
        <f>'HOW TO-&gt;'!$C$127</f>
        <v>angelia.lau@msc.com</v>
      </c>
      <c r="K116" s="77" t="str">
        <f>'HOW TO-&gt;'!$A$142</f>
        <v>YU TING</v>
      </c>
      <c r="L116" s="77" t="str">
        <f>'HOW TO-&gt;'!$B$142</f>
        <v>6011 2359</v>
      </c>
      <c r="M116" s="64" t="str">
        <f>'HOW TO-&gt;'!$C$142</f>
        <v>yuting.luo@msc.com</v>
      </c>
      <c r="Q116" s="2625"/>
      <c r="R116" s="2625"/>
    </row>
    <row r="117" spans="1:20" s="60" customFormat="1">
      <c r="A117" s="300"/>
      <c r="B117" s="2509"/>
      <c r="C117" s="77" t="str">
        <f>'HOW TO-&gt;'!$A$109</f>
        <v>CHOK KAR HEE</v>
      </c>
      <c r="D117" s="77" t="str">
        <f>'HOW TO-&gt;'!$B$109</f>
        <v>6011 2397</v>
      </c>
      <c r="E117" s="64" t="str">
        <f>'HOW TO-&gt;'!$C$109</f>
        <v>karhee.chok@msc.com</v>
      </c>
      <c r="G117" s="77" t="str">
        <f>'HOW TO-&gt;'!$A$128</f>
        <v>NOOR AFNINDAH</v>
      </c>
      <c r="H117" s="77" t="str">
        <f>'HOW TO-&gt;'!$B$128</f>
        <v>6011 2347</v>
      </c>
      <c r="I117" s="64" t="str">
        <f>'HOW TO-&gt;'!$C$128</f>
        <v>noor.afnindah@msc.com</v>
      </c>
      <c r="K117" s="77" t="str">
        <f>'HOW TO-&gt;'!$A$143</f>
        <v>SHAN SHAN</v>
      </c>
      <c r="L117" s="77" t="str">
        <f>'HOW TO-&gt;'!$B$143</f>
        <v>6011 2353</v>
      </c>
      <c r="M117" s="64" t="str">
        <f>'HOW TO-&gt;'!$C$143</f>
        <v>shanshan.chin@msc.com</v>
      </c>
      <c r="Q117" s="2625"/>
      <c r="R117" s="2625"/>
    </row>
    <row r="118" spans="1:20" s="60" customFormat="1">
      <c r="B118" s="2509"/>
      <c r="C118" s="77" t="str">
        <f>'HOW TO-&gt;'!$A$115</f>
        <v>YURIKO KHOO</v>
      </c>
      <c r="D118" s="77" t="str">
        <f>'HOW TO-&gt;'!$B$115</f>
        <v>6011 2402</v>
      </c>
      <c r="E118" s="64" t="str">
        <f>'HOW TO-&gt;'!$C$115</f>
        <v>yuriko.k@msc.com</v>
      </c>
      <c r="G118" s="77" t="str">
        <f>'HOW TO-&gt;'!$A$129</f>
        <v>NG CHING WEI</v>
      </c>
      <c r="H118" s="77" t="str">
        <f>'HOW TO-&gt;'!$B$129</f>
        <v>6011 2404</v>
      </c>
      <c r="I118" s="64" t="str">
        <f>'HOW TO-&gt;'!$C$129</f>
        <v>chingwei.ng@msc.com</v>
      </c>
      <c r="K118" s="77" t="str">
        <f>'HOW TO-&gt;'!$A$144</f>
        <v>EUNICE</v>
      </c>
      <c r="L118" s="77" t="str">
        <f>'HOW TO-&gt;'!$B$144</f>
        <v>6011 2355</v>
      </c>
      <c r="M118" s="64" t="str">
        <f>'HOW TO-&gt;'!$C$144</f>
        <v>eunice.chan@msc.com</v>
      </c>
      <c r="Q118" s="2625"/>
      <c r="R118" s="2625"/>
    </row>
    <row r="119" spans="1:20" s="60" customFormat="1">
      <c r="B119" s="2509"/>
      <c r="C119" s="77" t="str">
        <f>'HOW TO-&gt;'!$A$113</f>
        <v>LAWRENCE ANG (CROSS-TRADE)</v>
      </c>
      <c r="D119" s="77" t="str">
        <f>'HOW TO-&gt;'!$B$113</f>
        <v>6011 2400</v>
      </c>
      <c r="E119" s="64" t="str">
        <f>'HOW TO-&gt;'!$C$113</f>
        <v>lawrence.ang@msc.com</v>
      </c>
      <c r="G119" s="77" t="str">
        <f>'HOW TO-&gt;'!$A$130</f>
        <v>ZOEY ONG</v>
      </c>
      <c r="H119" s="77" t="str">
        <f>'HOW TO-&gt;'!$B$130</f>
        <v>6011 2424</v>
      </c>
      <c r="I119" s="64" t="str">
        <f>'HOW TO-&gt;'!$C$130</f>
        <v>zoey.ong@msc.com</v>
      </c>
      <c r="K119" s="77" t="str">
        <f>'HOW TO-&gt;'!$A$145</f>
        <v>HAZEL</v>
      </c>
      <c r="L119" s="77" t="str">
        <f>'HOW TO-&gt;'!$B$145</f>
        <v>6011 2435</v>
      </c>
      <c r="M119" s="64" t="str">
        <f>'HOW TO-&gt;'!$C$145</f>
        <v>hazel.toh@msc.com</v>
      </c>
      <c r="Q119" s="2625"/>
      <c r="R119" s="2625"/>
    </row>
    <row r="120" spans="1:20" s="60" customFormat="1">
      <c r="B120" s="2509"/>
      <c r="C120" s="77" t="str">
        <f>'HOW TO-&gt;'!$A$112</f>
        <v>SUE ANN SOON</v>
      </c>
      <c r="D120" s="77" t="str">
        <f>'HOW TO-&gt;'!$B$112</f>
        <v>6011 2327</v>
      </c>
      <c r="E120" s="64" t="str">
        <f>'HOW TO-&gt;'!$C$112</f>
        <v>sueann.soon@msc.com</v>
      </c>
      <c r="G120" s="77" t="str">
        <f>'HOW TO-&gt;'!$A$131</f>
        <v>.</v>
      </c>
      <c r="H120" s="77" t="str">
        <f>'HOW TO-&gt;'!$B$131</f>
        <v>.</v>
      </c>
      <c r="I120" s="64" t="str">
        <f>'HOW TO-&gt;'!$C$131</f>
        <v>.</v>
      </c>
      <c r="K120" s="77">
        <f>'HOW TO-&gt;'!$A$146</f>
        <v>0</v>
      </c>
      <c r="L120" s="77">
        <f>'HOW TO-&gt;'!$B$146</f>
        <v>0</v>
      </c>
      <c r="M120" s="64">
        <f>'HOW TO-&gt;'!$C$146</f>
        <v>0</v>
      </c>
      <c r="Q120" s="2625"/>
      <c r="R120" s="2625"/>
    </row>
    <row r="121" spans="1:20" s="60" customFormat="1">
      <c r="B121" s="2509"/>
      <c r="C121" s="77" t="str">
        <f>'HOW TO-&gt;'!$A$114</f>
        <v>DARIUS ONG</v>
      </c>
      <c r="D121" s="77" t="str">
        <f>'HOW TO-&gt;'!$B$114</f>
        <v>6011 2396</v>
      </c>
      <c r="E121" s="64" t="str">
        <f>'HOW TO-&gt;'!$C$114</f>
        <v>darius.ong@msc.com</v>
      </c>
      <c r="G121" s="77">
        <f>'HOW TO-&gt;'!$A$132</f>
        <v>0</v>
      </c>
      <c r="H121" s="77">
        <f>'HOW TO-&gt;'!$B$132</f>
        <v>0</v>
      </c>
      <c r="I121" s="64">
        <f>'HOW TO-&gt;'!$C$132</f>
        <v>0</v>
      </c>
      <c r="K121" s="77">
        <f>'HOW TO-&gt;'!$A$147</f>
        <v>0</v>
      </c>
      <c r="L121" s="77">
        <f>'HOW TO-&gt;'!$B$147</f>
        <v>0</v>
      </c>
      <c r="M121" s="64">
        <f>'HOW TO-&gt;'!$C$147</f>
        <v>0</v>
      </c>
      <c r="Q121" s="2625"/>
      <c r="R121" s="2625"/>
    </row>
    <row r="122" spans="1:20" s="60" customFormat="1">
      <c r="B122" s="2509"/>
      <c r="C122" s="77" t="str">
        <f>'HOW TO-&gt;'!$A$110</f>
        <v>LEWIS SOH</v>
      </c>
      <c r="D122" s="77" t="str">
        <f>'HOW TO-&gt;'!$B$110</f>
        <v>6011 7905</v>
      </c>
      <c r="E122" s="64" t="str">
        <f>'HOW TO-&gt;'!$C$110</f>
        <v>lewis.soh@msc.com</v>
      </c>
      <c r="H122" s="81"/>
      <c r="I122" s="226"/>
      <c r="K122" s="77">
        <f>'HOW TO-&gt;'!$A$148</f>
        <v>0</v>
      </c>
      <c r="L122" s="77">
        <f>'HOW TO-&gt;'!$B$148</f>
        <v>0</v>
      </c>
      <c r="M122" s="64">
        <f>'HOW TO-&gt;'!$C$148</f>
        <v>0</v>
      </c>
      <c r="Q122" s="2625"/>
      <c r="R122" s="2625"/>
    </row>
    <row r="123" spans="1:20" s="60" customFormat="1">
      <c r="B123" s="2509"/>
      <c r="C123" s="77" t="str">
        <f>'HOW TO-&gt;'!$A$111</f>
        <v xml:space="preserve">MELVIN TAN </v>
      </c>
      <c r="D123" s="77" t="str">
        <f>'HOW TO-&gt;'!$B$111</f>
        <v>6011 0561</v>
      </c>
      <c r="E123" s="64" t="str">
        <f>'HOW TO-&gt;'!$C$111</f>
        <v>melvin.tan@msc.com</v>
      </c>
      <c r="H123" s="81"/>
      <c r="I123" s="81"/>
      <c r="J123" s="226"/>
      <c r="K123" s="77"/>
      <c r="L123" s="77"/>
      <c r="M123" s="64"/>
      <c r="Q123" s="2625"/>
      <c r="R123" s="2625"/>
    </row>
    <row r="124" spans="1:20">
      <c r="C124" s="77">
        <f>'HOW TO-&gt;'!$A$118</f>
        <v>0</v>
      </c>
      <c r="D124" s="77">
        <f>'HOW TO-&gt;'!$B$118</f>
        <v>0</v>
      </c>
      <c r="E124" s="64">
        <f>'HOW TO-&gt;'!$C$118</f>
        <v>0</v>
      </c>
      <c r="F124" s="60"/>
      <c r="G124" s="60"/>
      <c r="H124" s="60"/>
      <c r="I124" s="60"/>
      <c r="J124" s="60"/>
      <c r="K124" s="60"/>
      <c r="L124" s="60"/>
      <c r="M124" s="60"/>
      <c r="N124" s="60"/>
    </row>
    <row r="125" spans="1:20">
      <c r="C125" s="77" t="str">
        <f>'HOW TO-&gt;'!$A$119</f>
        <v xml:space="preserve">MAIN LINE  </v>
      </c>
      <c r="D125" s="77" t="str">
        <f>'HOW TO-&gt;'!$B$119</f>
        <v>6011 2424</v>
      </c>
      <c r="E125" s="64">
        <f>'HOW TO-&gt;'!$C$119</f>
        <v>0</v>
      </c>
      <c r="F125" s="60"/>
      <c r="G125" s="60"/>
      <c r="H125" s="60"/>
      <c r="I125" s="60"/>
      <c r="J125" s="60"/>
      <c r="K125" s="60"/>
      <c r="L125" s="60"/>
      <c r="M125" s="60"/>
      <c r="N125" s="60"/>
    </row>
    <row r="126" spans="1:20">
      <c r="C126" s="77">
        <f>'HOW TO-&gt;'!$A$120</f>
        <v>0</v>
      </c>
      <c r="D126" s="77">
        <f>'HOW TO-&gt;'!$B$120</f>
        <v>0</v>
      </c>
      <c r="E126" s="64">
        <f>'HOW TO-&gt;'!$C$120</f>
        <v>0</v>
      </c>
      <c r="F126" s="60"/>
      <c r="G126" s="60"/>
      <c r="H126" s="60"/>
      <c r="I126" s="60"/>
      <c r="J126" s="60"/>
      <c r="K126" s="60"/>
      <c r="L126" s="60"/>
      <c r="M126" s="60"/>
      <c r="N126" s="60"/>
    </row>
    <row r="127" spans="1:20">
      <c r="C127" s="60"/>
      <c r="D127" s="60"/>
      <c r="E127" s="60"/>
      <c r="F127" s="60"/>
      <c r="G127" s="60"/>
      <c r="H127" s="60"/>
      <c r="I127" s="60"/>
      <c r="J127" s="60"/>
      <c r="K127" s="60"/>
      <c r="L127" s="60"/>
      <c r="M127" s="60"/>
      <c r="N127" s="60"/>
    </row>
  </sheetData>
  <sheetProtection algorithmName="SHA-512" hashValue="QAZuI6UdMMuZDtnw86/59TyMaNhZiQzZ9AvTgWU3PVvdbEADn9nAGY6UHRr4b9TEMOR26kRqXwxHEOXDJSrciw==" saltValue="sDpT1gl/cVNtP4701a3ZPg==" spinCount="100000" sheet="1" formatCells="0"/>
  <mergeCells count="1">
    <mergeCell ref="C108:H108"/>
  </mergeCells>
  <hyperlinks>
    <hyperlink ref="I111" display="custsvc@msca.com.sg" xr:uid="{5C636666-0603-4AF2-9268-95A6A1D99E70}"/>
    <hyperlink ref="M111" display="sinexp@msca.com.sg" xr:uid="{4110CAF4-445F-490D-82FA-F5186521A5CE}"/>
    <hyperlink ref="E110" r:id="rId1" xr:uid="{0692F645-F470-4FDB-BCA4-C6611C1BF0F0}"/>
    <hyperlink ref="E111" display="mktg-dept@msca.com.sg" xr:uid="{7B3482CC-A0F0-4856-949D-412E10902B40}"/>
    <hyperlink ref="O47" location="ANDES!A1" display="PROFORMA  ETA " xr:uid="{954CC081-37CB-4249-BC81-A545D503FE36}"/>
    <hyperlink ref="P47" location="Alpaca!A1" display="PROFORMA  ETD" xr:uid="{FF1FC60F-507A-4326-A1B0-6353D911A727}"/>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244F-1086-43E2-A307-0C7EBC3A3610}">
  <sheetPr codeName="Sheet63">
    <tabColor rgb="FF00B050"/>
    <pageSetUpPr fitToPage="1"/>
  </sheetPr>
  <dimension ref="A2:U121"/>
  <sheetViews>
    <sheetView zoomScale="80" zoomScaleNormal="80" workbookViewId="0">
      <pane ySplit="53" topLeftCell="A90" activePane="bottomLeft" state="frozen"/>
      <selection pane="bottomLeft" activeCell="C96" sqref="C96"/>
    </sheetView>
  </sheetViews>
  <sheetFormatPr defaultColWidth="9.42578125" defaultRowHeight="15.75"/>
  <cols>
    <col min="1" max="1" width="11.85546875" customWidth="1"/>
    <col min="2" max="2" width="5.7109375" style="2504"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4.42578125" customWidth="1"/>
    <col min="14" max="14" width="3.28515625" customWidth="1"/>
    <col min="15" max="15" width="11.42578125" customWidth="1"/>
    <col min="16" max="16" width="10.85546875" customWidth="1"/>
    <col min="17" max="18" width="9" style="2625" customWidth="1"/>
    <col min="19" max="20" width="9" customWidth="1"/>
  </cols>
  <sheetData>
    <row r="2" spans="2:19" s="37" customFormat="1" ht="23.25">
      <c r="B2" s="2504"/>
      <c r="C2" s="129" t="s">
        <v>1408</v>
      </c>
      <c r="N2" s="61"/>
      <c r="Q2" s="2625"/>
      <c r="R2" s="2625"/>
    </row>
    <row r="3" spans="2:19" s="37" customFormat="1" ht="22.5" customHeight="1">
      <c r="B3" s="2504"/>
      <c r="C3" s="7"/>
      <c r="N3" s="61"/>
      <c r="Q3" s="2625"/>
      <c r="R3" s="2625"/>
    </row>
    <row r="4" spans="2:19" s="60" customFormat="1">
      <c r="B4" s="2505"/>
      <c r="C4" s="189" t="s">
        <v>4897</v>
      </c>
      <c r="D4" s="65"/>
      <c r="F4" s="65"/>
      <c r="G4" s="9" t="s">
        <v>8579</v>
      </c>
      <c r="H4" s="65"/>
      <c r="I4" s="65"/>
      <c r="O4" s="37"/>
      <c r="P4" s="37"/>
      <c r="Q4" s="2625"/>
      <c r="R4" s="2625"/>
    </row>
    <row r="5" spans="2:19" s="60" customFormat="1">
      <c r="B5" s="2505"/>
      <c r="C5" s="81"/>
      <c r="D5" s="81"/>
      <c r="E5" s="81"/>
      <c r="F5" s="81"/>
      <c r="G5" s="81"/>
      <c r="H5" s="81"/>
      <c r="I5" s="532"/>
      <c r="Q5" s="2625"/>
      <c r="R5" s="2625"/>
    </row>
    <row r="6" spans="2:19" s="69" customFormat="1" ht="24" hidden="1" customHeight="1" thickTop="1">
      <c r="B6" s="2506"/>
      <c r="C6" s="1671"/>
      <c r="D6" s="1672"/>
      <c r="E6" s="1673" t="s">
        <v>100</v>
      </c>
      <c r="F6" s="1674" t="s">
        <v>4887</v>
      </c>
      <c r="G6" s="1675" t="s">
        <v>8580</v>
      </c>
      <c r="H6" s="1676" t="s">
        <v>103</v>
      </c>
      <c r="I6" s="1677" t="s">
        <v>4889</v>
      </c>
      <c r="J6" s="1678" t="s">
        <v>599</v>
      </c>
      <c r="K6" s="1679" t="s">
        <v>1236</v>
      </c>
      <c r="L6" s="1679" t="s">
        <v>4901</v>
      </c>
      <c r="M6" s="1670"/>
      <c r="N6" s="265"/>
      <c r="O6" s="60"/>
      <c r="P6" s="60"/>
      <c r="Q6" s="2625"/>
      <c r="R6" s="2626"/>
    </row>
    <row r="7" spans="2:19" s="69" customFormat="1" ht="24" hidden="1" thickBot="1">
      <c r="B7" s="2506"/>
      <c r="C7" s="1680" t="s">
        <v>4891</v>
      </c>
      <c r="D7" s="1681" t="s">
        <v>4892</v>
      </c>
      <c r="E7" s="1682" t="s">
        <v>4190</v>
      </c>
      <c r="F7" s="1683" t="s">
        <v>4893</v>
      </c>
      <c r="G7" s="1684"/>
      <c r="H7" s="1684"/>
      <c r="I7" s="1683" t="s">
        <v>4918</v>
      </c>
      <c r="J7" s="1683" t="s">
        <v>8581</v>
      </c>
      <c r="K7" s="1685" t="s">
        <v>8538</v>
      </c>
      <c r="L7" s="1686" t="s">
        <v>8581</v>
      </c>
      <c r="M7" s="1670"/>
      <c r="N7" s="265"/>
      <c r="O7" s="1559" t="s">
        <v>4774</v>
      </c>
      <c r="P7" s="638" t="s">
        <v>1422</v>
      </c>
      <c r="Q7" s="2627" t="s">
        <v>4913</v>
      </c>
      <c r="R7" s="2627" t="s">
        <v>4914</v>
      </c>
    </row>
    <row r="8" spans="2:19" s="69" customFormat="1" ht="11.25" hidden="1" customHeight="1" thickTop="1">
      <c r="B8" s="2506"/>
      <c r="C8" s="1687" t="s">
        <v>1606</v>
      </c>
      <c r="D8" s="1688" t="s">
        <v>4931</v>
      </c>
      <c r="E8" s="1689">
        <v>45330</v>
      </c>
      <c r="F8" s="1160">
        <v>45339</v>
      </c>
      <c r="G8" s="1690" t="s">
        <v>1573</v>
      </c>
      <c r="H8" s="1691" t="s">
        <v>8582</v>
      </c>
      <c r="I8" s="1692">
        <v>45347</v>
      </c>
      <c r="J8" s="1693">
        <v>45359</v>
      </c>
      <c r="K8" s="1694">
        <v>45362</v>
      </c>
      <c r="L8" s="1694">
        <v>45365</v>
      </c>
      <c r="M8" s="1670"/>
      <c r="N8" s="265" t="s">
        <v>62</v>
      </c>
      <c r="O8" s="1724">
        <v>45329</v>
      </c>
      <c r="P8" s="1725">
        <v>45330</v>
      </c>
      <c r="Q8" s="2628">
        <v>45324</v>
      </c>
      <c r="R8" s="2628">
        <v>45324</v>
      </c>
      <c r="S8" s="1109">
        <v>45317</v>
      </c>
    </row>
    <row r="9" spans="2:19" s="69" customFormat="1" ht="11.25" hidden="1" customHeight="1" thickBot="1">
      <c r="B9" s="2506"/>
      <c r="C9" s="1695" t="s">
        <v>4933</v>
      </c>
      <c r="D9" s="1696" t="s">
        <v>4934</v>
      </c>
      <c r="E9" s="1697">
        <v>45328</v>
      </c>
      <c r="F9" s="1698">
        <v>45338</v>
      </c>
      <c r="G9" s="1699"/>
      <c r="H9" s="1700"/>
      <c r="I9" s="1701"/>
      <c r="J9" s="1702"/>
      <c r="K9" s="1702"/>
      <c r="L9" s="1702"/>
      <c r="M9" s="1670"/>
      <c r="N9" s="1084"/>
      <c r="O9" s="1726"/>
      <c r="P9" s="1727"/>
      <c r="Q9" s="2628"/>
      <c r="R9" s="2628"/>
      <c r="S9" s="1110"/>
    </row>
    <row r="10" spans="2:19" s="69" customFormat="1" ht="11.25" hidden="1" customHeight="1" thickTop="1">
      <c r="B10" s="2507" t="s">
        <v>8583</v>
      </c>
      <c r="C10" s="1687" t="s">
        <v>8584</v>
      </c>
      <c r="D10" s="1688" t="s">
        <v>8585</v>
      </c>
      <c r="E10" s="1688">
        <v>45341</v>
      </c>
      <c r="F10" s="1703" t="s">
        <v>1581</v>
      </c>
      <c r="G10" s="1690" t="s">
        <v>1573</v>
      </c>
      <c r="H10" s="1691" t="s">
        <v>8586</v>
      </c>
      <c r="I10" s="1692">
        <v>45354</v>
      </c>
      <c r="J10" s="1693">
        <v>45366</v>
      </c>
      <c r="K10" s="1694">
        <v>45369</v>
      </c>
      <c r="L10" s="1694">
        <v>45372</v>
      </c>
      <c r="M10" s="1670"/>
      <c r="N10" s="79" t="s">
        <v>8587</v>
      </c>
      <c r="O10" s="1724">
        <v>45336</v>
      </c>
      <c r="P10" s="1728">
        <v>45337</v>
      </c>
      <c r="Q10" s="2628">
        <v>45331</v>
      </c>
      <c r="R10" s="2628">
        <v>45331</v>
      </c>
      <c r="S10" s="1109">
        <v>45324</v>
      </c>
    </row>
    <row r="11" spans="2:19" s="69" customFormat="1" ht="11.25" hidden="1" customHeight="1" thickBot="1">
      <c r="B11" s="2507"/>
      <c r="C11" s="1704"/>
      <c r="D11" s="1705"/>
      <c r="E11" s="1705"/>
      <c r="F11" s="1701"/>
      <c r="G11" s="1699"/>
      <c r="H11" s="1700"/>
      <c r="I11" s="1701"/>
      <c r="J11" s="1702"/>
      <c r="K11" s="1702"/>
      <c r="L11" s="1702"/>
      <c r="M11" s="1670"/>
      <c r="N11" s="265" t="s">
        <v>8587</v>
      </c>
      <c r="O11" s="60"/>
      <c r="P11" s="60"/>
      <c r="Q11" s="2625"/>
      <c r="R11" s="2626"/>
      <c r="S11" s="1110"/>
    </row>
    <row r="12" spans="2:19" s="69" customFormat="1" ht="11.25" hidden="1" customHeight="1" thickTop="1">
      <c r="B12" s="2507"/>
      <c r="C12" s="1687" t="s">
        <v>1513</v>
      </c>
      <c r="D12" s="1688" t="s">
        <v>8588</v>
      </c>
      <c r="E12" s="1688">
        <v>45388</v>
      </c>
      <c r="F12" s="1706">
        <v>45399</v>
      </c>
      <c r="G12" s="1707" t="s">
        <v>1573</v>
      </c>
      <c r="H12" s="1691" t="s">
        <v>8589</v>
      </c>
      <c r="I12" s="1692">
        <v>45414</v>
      </c>
      <c r="J12" s="1693">
        <v>45415</v>
      </c>
      <c r="K12" s="1694">
        <v>45430</v>
      </c>
      <c r="L12" s="1694">
        <v>45434</v>
      </c>
      <c r="M12" s="1670"/>
      <c r="N12" s="79" t="s">
        <v>62</v>
      </c>
      <c r="O12" s="1729">
        <v>45385</v>
      </c>
      <c r="P12" s="1728">
        <v>45386</v>
      </c>
      <c r="Q12" s="2628">
        <v>45379</v>
      </c>
      <c r="R12" s="2628">
        <v>45379</v>
      </c>
    </row>
    <row r="13" spans="2:19" s="69" customFormat="1" ht="11.25" hidden="1" customHeight="1" thickBot="1">
      <c r="B13" s="2507"/>
      <c r="C13" s="1704"/>
      <c r="D13" s="1708"/>
      <c r="E13" s="1708"/>
      <c r="F13" s="966"/>
      <c r="G13" s="1699"/>
      <c r="H13" s="1700"/>
      <c r="I13" s="1701"/>
      <c r="J13" s="1702"/>
      <c r="K13" s="1702"/>
      <c r="L13" s="1702"/>
      <c r="M13" s="1670"/>
      <c r="N13" s="265" t="s">
        <v>8587</v>
      </c>
      <c r="O13" s="60"/>
      <c r="P13" s="60"/>
      <c r="Q13" s="2625"/>
      <c r="R13" s="2626"/>
    </row>
    <row r="14" spans="2:19" s="69" customFormat="1" ht="16.5" hidden="1" customHeight="1" thickTop="1">
      <c r="B14" s="2507"/>
      <c r="C14" s="1687" t="s">
        <v>1500</v>
      </c>
      <c r="D14" s="1688" t="s">
        <v>8590</v>
      </c>
      <c r="E14" s="1688">
        <v>45502</v>
      </c>
      <c r="F14" s="1709" t="s">
        <v>1581</v>
      </c>
      <c r="G14" s="1710" t="s">
        <v>7136</v>
      </c>
      <c r="H14" s="1691" t="s">
        <v>8591</v>
      </c>
      <c r="I14" s="1711">
        <v>45517</v>
      </c>
      <c r="J14" s="1712">
        <v>45529</v>
      </c>
      <c r="K14" s="1691">
        <v>45533</v>
      </c>
      <c r="L14" s="1713">
        <v>45537</v>
      </c>
      <c r="M14" s="1670"/>
      <c r="N14" s="79" t="s">
        <v>8587</v>
      </c>
      <c r="O14" s="1729">
        <v>45497</v>
      </c>
      <c r="P14" s="1728">
        <v>45498</v>
      </c>
      <c r="Q14" s="2628">
        <v>45491</v>
      </c>
      <c r="R14" s="2628">
        <v>45491</v>
      </c>
    </row>
    <row r="15" spans="2:19" s="69" customFormat="1" ht="16.5" hidden="1" customHeight="1" thickBot="1">
      <c r="B15" s="2507"/>
      <c r="C15" s="1714" t="s">
        <v>1629</v>
      </c>
      <c r="D15" s="1708" t="s">
        <v>1630</v>
      </c>
      <c r="E15" s="1708">
        <v>45502</v>
      </c>
      <c r="F15" s="966">
        <v>45510</v>
      </c>
      <c r="G15" s="1699"/>
      <c r="H15" s="1700"/>
      <c r="I15" s="1701"/>
      <c r="J15" s="1702"/>
      <c r="K15" s="1702"/>
      <c r="L15" s="1702"/>
      <c r="M15" s="1195"/>
      <c r="N15" s="265" t="s">
        <v>8587</v>
      </c>
      <c r="O15" s="60"/>
      <c r="P15" s="60"/>
      <c r="Q15" s="2625"/>
      <c r="R15" s="2626"/>
    </row>
    <row r="16" spans="2:19" s="69" customFormat="1" ht="32.25" hidden="1" customHeight="1" thickTop="1">
      <c r="B16" s="2507"/>
      <c r="C16" s="1671"/>
      <c r="D16" s="1672"/>
      <c r="E16" s="1715" t="s">
        <v>100</v>
      </c>
      <c r="F16" s="1716" t="s">
        <v>4887</v>
      </c>
      <c r="G16" s="1717" t="s">
        <v>8580</v>
      </c>
      <c r="H16" s="1718" t="s">
        <v>103</v>
      </c>
      <c r="I16" s="1719" t="s">
        <v>4889</v>
      </c>
      <c r="J16" s="1720" t="s">
        <v>1236</v>
      </c>
      <c r="K16" s="1720" t="s">
        <v>599</v>
      </c>
      <c r="L16" s="1721" t="s">
        <v>4901</v>
      </c>
      <c r="M16" s="1195"/>
      <c r="N16" s="265"/>
      <c r="O16" s="60"/>
      <c r="P16" s="60"/>
      <c r="Q16" s="2625"/>
      <c r="R16" s="2626"/>
    </row>
    <row r="17" spans="2:18" s="69" customFormat="1" ht="24" hidden="1" thickBot="1">
      <c r="B17" s="2507"/>
      <c r="C17" s="1680" t="s">
        <v>4891</v>
      </c>
      <c r="D17" s="1681" t="s">
        <v>4892</v>
      </c>
      <c r="E17" s="1682" t="s">
        <v>4190</v>
      </c>
      <c r="F17" s="1683" t="s">
        <v>4893</v>
      </c>
      <c r="G17" s="1684"/>
      <c r="H17" s="1684"/>
      <c r="I17" s="1683" t="s">
        <v>4918</v>
      </c>
      <c r="J17" s="1683" t="s">
        <v>8544</v>
      </c>
      <c r="K17" s="1685" t="s">
        <v>8484</v>
      </c>
      <c r="L17" s="1686" t="s">
        <v>8592</v>
      </c>
      <c r="M17" s="1195"/>
      <c r="N17" s="265"/>
      <c r="O17" s="1559" t="s">
        <v>4774</v>
      </c>
      <c r="P17" s="638" t="s">
        <v>1422</v>
      </c>
      <c r="Q17" s="2627" t="s">
        <v>4913</v>
      </c>
      <c r="R17" s="2627" t="s">
        <v>4914</v>
      </c>
    </row>
    <row r="18" spans="2:18" s="69" customFormat="1" ht="16.5" hidden="1" customHeight="1" thickTop="1">
      <c r="B18" s="2507"/>
      <c r="C18" s="1687" t="s">
        <v>1500</v>
      </c>
      <c r="D18" s="1688" t="s">
        <v>8593</v>
      </c>
      <c r="E18" s="1688">
        <v>45563</v>
      </c>
      <c r="F18" s="1706">
        <v>45577</v>
      </c>
      <c r="G18" s="1707" t="s">
        <v>1573</v>
      </c>
      <c r="H18" s="1691" t="s">
        <v>8594</v>
      </c>
      <c r="I18" s="1901">
        <v>45580</v>
      </c>
      <c r="J18" s="1902">
        <v>45592</v>
      </c>
      <c r="K18" s="1903">
        <v>45595</v>
      </c>
      <c r="L18" s="1903">
        <v>45599</v>
      </c>
      <c r="M18" s="1195"/>
      <c r="N18" s="79" t="s">
        <v>62</v>
      </c>
      <c r="O18" s="1729">
        <v>45560</v>
      </c>
      <c r="P18" s="1728">
        <v>45561</v>
      </c>
      <c r="Q18" s="2628">
        <v>45554</v>
      </c>
      <c r="R18" s="2628">
        <v>45554</v>
      </c>
    </row>
    <row r="19" spans="2:18" s="69" customFormat="1" ht="16.5" hidden="1" customHeight="1" thickBot="1">
      <c r="B19" s="2507"/>
      <c r="C19" s="1723"/>
      <c r="D19" s="1708"/>
      <c r="E19" s="1708"/>
      <c r="F19" s="966"/>
      <c r="G19" s="1900" t="s">
        <v>3570</v>
      </c>
      <c r="H19" s="1700"/>
      <c r="I19" s="1701"/>
      <c r="J19" s="1702"/>
      <c r="K19" s="1702"/>
      <c r="L19" s="1702"/>
      <c r="M19" s="1195"/>
      <c r="N19" s="265" t="s">
        <v>8587</v>
      </c>
      <c r="O19" s="60"/>
      <c r="P19" s="60"/>
      <c r="Q19" s="2625"/>
      <c r="R19" s="2626"/>
    </row>
    <row r="20" spans="2:18" s="69" customFormat="1" ht="16.5" hidden="1" customHeight="1" thickTop="1">
      <c r="B20" s="2507"/>
      <c r="C20" s="1687" t="s">
        <v>1513</v>
      </c>
      <c r="D20" s="1688" t="s">
        <v>1660</v>
      </c>
      <c r="E20" s="1688">
        <v>45579</v>
      </c>
      <c r="F20" s="1706">
        <v>45592</v>
      </c>
      <c r="G20" s="1841" t="s">
        <v>7831</v>
      </c>
      <c r="H20" s="1691" t="s">
        <v>8595</v>
      </c>
      <c r="I20" s="1711">
        <v>45594</v>
      </c>
      <c r="J20" s="1712">
        <v>45606</v>
      </c>
      <c r="K20" s="1691">
        <v>45609</v>
      </c>
      <c r="L20" s="1713">
        <v>45613</v>
      </c>
      <c r="M20" s="1195"/>
      <c r="N20" s="79" t="s">
        <v>62</v>
      </c>
      <c r="O20" s="1729">
        <v>45574</v>
      </c>
      <c r="P20" s="1728">
        <v>45575</v>
      </c>
      <c r="Q20" s="2628">
        <v>45568</v>
      </c>
      <c r="R20" s="2628">
        <v>45568</v>
      </c>
    </row>
    <row r="21" spans="2:18" s="69" customFormat="1" ht="16.5" hidden="1" customHeight="1" thickBot="1">
      <c r="B21" s="2507"/>
      <c r="C21" s="1723"/>
      <c r="D21" s="1708"/>
      <c r="E21" s="1708"/>
      <c r="F21" s="966"/>
      <c r="G21" s="1722"/>
      <c r="H21" s="1700"/>
      <c r="I21" s="1701"/>
      <c r="J21" s="1702"/>
      <c r="K21" s="1702"/>
      <c r="L21" s="1702"/>
      <c r="M21" s="1195"/>
      <c r="N21" s="265" t="s">
        <v>8587</v>
      </c>
      <c r="O21" s="60"/>
      <c r="P21" s="60"/>
      <c r="Q21" s="2625"/>
      <c r="R21" s="2626"/>
    </row>
    <row r="22" spans="2:18" s="69" customFormat="1" ht="24.75" hidden="1" thickTop="1">
      <c r="B22" s="2507"/>
      <c r="C22" s="1671"/>
      <c r="D22" s="1672"/>
      <c r="E22" s="1715" t="s">
        <v>100</v>
      </c>
      <c r="F22" s="1716" t="s">
        <v>4887</v>
      </c>
      <c r="G22" s="1717" t="s">
        <v>8580</v>
      </c>
      <c r="H22" s="1718" t="s">
        <v>103</v>
      </c>
      <c r="I22" s="1719" t="s">
        <v>4889</v>
      </c>
      <c r="J22" s="1941" t="s">
        <v>599</v>
      </c>
      <c r="K22" s="1941" t="s">
        <v>1236</v>
      </c>
      <c r="L22" s="1721" t="s">
        <v>4901</v>
      </c>
      <c r="M22" s="1195"/>
      <c r="N22" s="265"/>
      <c r="O22" s="60"/>
      <c r="P22" s="60"/>
      <c r="Q22" s="2625"/>
      <c r="R22" s="2626"/>
    </row>
    <row r="23" spans="2:18" s="69" customFormat="1" ht="24" hidden="1" thickBot="1">
      <c r="B23" s="2507"/>
      <c r="C23" s="1680" t="s">
        <v>4891</v>
      </c>
      <c r="D23" s="1681" t="s">
        <v>4892</v>
      </c>
      <c r="E23" s="1682" t="s">
        <v>4190</v>
      </c>
      <c r="F23" s="1683" t="s">
        <v>4893</v>
      </c>
      <c r="G23" s="1684"/>
      <c r="H23" s="1684"/>
      <c r="I23" s="1683" t="s">
        <v>4918</v>
      </c>
      <c r="J23" s="1683"/>
      <c r="K23" s="1685"/>
      <c r="L23" s="1686"/>
      <c r="M23" s="1195"/>
      <c r="N23" s="265"/>
      <c r="O23" s="1559" t="s">
        <v>4774</v>
      </c>
      <c r="P23" s="638" t="s">
        <v>1422</v>
      </c>
      <c r="Q23" s="2627" t="s">
        <v>4913</v>
      </c>
      <c r="R23" s="2627" t="s">
        <v>4914</v>
      </c>
    </row>
    <row r="24" spans="2:18" s="69" customFormat="1" ht="16.5" hidden="1" customHeight="1" thickTop="1">
      <c r="B24" s="2507" t="s">
        <v>1654</v>
      </c>
      <c r="C24" s="1687" t="s">
        <v>1654</v>
      </c>
      <c r="D24" s="1688" t="s">
        <v>1676</v>
      </c>
      <c r="E24" s="1760">
        <v>45605</v>
      </c>
      <c r="F24" s="1706">
        <v>45614</v>
      </c>
      <c r="G24" s="1707" t="s">
        <v>1573</v>
      </c>
      <c r="H24" s="1691" t="s">
        <v>8596</v>
      </c>
      <c r="I24" s="1987">
        <v>45615</v>
      </c>
      <c r="J24" s="1988">
        <v>45627</v>
      </c>
      <c r="K24" s="1989">
        <v>45630</v>
      </c>
      <c r="L24" s="1989">
        <v>45634</v>
      </c>
      <c r="M24" s="1195"/>
      <c r="N24" s="79" t="s">
        <v>62</v>
      </c>
      <c r="O24" s="1729">
        <v>45602</v>
      </c>
      <c r="P24" s="1728">
        <v>45603</v>
      </c>
      <c r="Q24" s="2628">
        <v>45596</v>
      </c>
      <c r="R24" s="2628">
        <v>45596</v>
      </c>
    </row>
    <row r="25" spans="2:18" s="69" customFormat="1" ht="16.5" hidden="1" customHeight="1" thickBot="1">
      <c r="B25" s="2507"/>
      <c r="C25" s="1714"/>
      <c r="D25" s="1708"/>
      <c r="E25" s="1708"/>
      <c r="F25" s="966"/>
      <c r="G25" s="1699"/>
      <c r="H25" s="1700"/>
      <c r="I25" s="1990"/>
      <c r="J25" s="1990"/>
      <c r="K25" s="1990"/>
      <c r="L25" s="1990"/>
      <c r="M25" s="1195"/>
      <c r="N25" s="265" t="s">
        <v>8587</v>
      </c>
      <c r="O25" s="60"/>
      <c r="P25" s="60"/>
      <c r="Q25" s="2625"/>
      <c r="R25" s="2626"/>
    </row>
    <row r="26" spans="2:18" s="69" customFormat="1" ht="16.5" hidden="1" customHeight="1" thickTop="1">
      <c r="B26" s="2507"/>
      <c r="C26" s="1687" t="s">
        <v>1681</v>
      </c>
      <c r="D26" s="1688" t="s">
        <v>1711</v>
      </c>
      <c r="E26" s="1688">
        <v>45689</v>
      </c>
      <c r="F26" s="1706">
        <v>45700</v>
      </c>
      <c r="G26" s="1710" t="s">
        <v>7629</v>
      </c>
      <c r="H26" s="1691" t="s">
        <v>8597</v>
      </c>
      <c r="I26" s="1711">
        <v>45699</v>
      </c>
      <c r="J26" s="1712">
        <v>45711</v>
      </c>
      <c r="K26" s="1691">
        <v>45714</v>
      </c>
      <c r="L26" s="1713">
        <v>45718</v>
      </c>
      <c r="M26" s="1195"/>
      <c r="N26" s="79" t="s">
        <v>8587</v>
      </c>
      <c r="O26" s="1729">
        <v>45686</v>
      </c>
      <c r="P26" s="1728">
        <v>45687</v>
      </c>
      <c r="Q26" s="2628">
        <v>45680</v>
      </c>
      <c r="R26" s="2628">
        <v>45677</v>
      </c>
    </row>
    <row r="27" spans="2:18" s="69" customFormat="1" ht="16.5" hidden="1" customHeight="1" thickBot="1">
      <c r="B27" s="2507"/>
      <c r="C27" s="1714"/>
      <c r="D27" s="1708"/>
      <c r="E27" s="1708"/>
      <c r="F27" s="966"/>
      <c r="G27" s="1699"/>
      <c r="H27" s="1700"/>
      <c r="I27" s="1701"/>
      <c r="J27" s="1702"/>
      <c r="K27" s="1702"/>
      <c r="L27" s="1702"/>
      <c r="M27" s="1195"/>
      <c r="N27" s="265" t="s">
        <v>8587</v>
      </c>
      <c r="O27" s="60"/>
      <c r="P27" s="60"/>
      <c r="Q27" s="2625"/>
      <c r="R27" s="2626"/>
    </row>
    <row r="28" spans="2:18" s="69" customFormat="1" ht="33.75" hidden="1" customHeight="1" thickTop="1">
      <c r="B28" s="2507"/>
      <c r="C28" s="2015"/>
      <c r="D28" s="2016"/>
      <c r="E28" s="2016"/>
      <c r="F28" s="2017"/>
      <c r="G28" s="2018"/>
      <c r="H28" s="2019"/>
      <c r="I28" s="1859"/>
      <c r="J28" s="2020"/>
      <c r="K28" s="2020"/>
      <c r="L28" s="2020"/>
      <c r="M28" s="1195"/>
      <c r="N28" s="265"/>
      <c r="O28" s="60"/>
      <c r="P28" s="60"/>
      <c r="Q28" s="2625"/>
      <c r="R28" s="2626"/>
    </row>
    <row r="29" spans="2:18" s="69" customFormat="1" ht="24" hidden="1">
      <c r="B29" s="2507"/>
      <c r="C29" s="2109"/>
      <c r="D29" s="2109"/>
      <c r="E29" s="175" t="s">
        <v>100</v>
      </c>
      <c r="F29" s="175" t="s">
        <v>4887</v>
      </c>
      <c r="G29" s="2219" t="s">
        <v>8580</v>
      </c>
      <c r="H29" s="175" t="s">
        <v>103</v>
      </c>
      <c r="I29" s="175" t="s">
        <v>4889</v>
      </c>
      <c r="J29" s="174" t="s">
        <v>1236</v>
      </c>
      <c r="K29" s="174" t="s">
        <v>596</v>
      </c>
      <c r="L29" s="175" t="s">
        <v>599</v>
      </c>
      <c r="M29" s="2110"/>
      <c r="N29" s="265"/>
      <c r="O29" s="60"/>
      <c r="P29" s="60"/>
      <c r="Q29" s="2625"/>
      <c r="R29" s="2626"/>
    </row>
    <row r="30" spans="2:18" s="69" customFormat="1" ht="24.75" hidden="1" customHeight="1" thickBot="1">
      <c r="B30" s="2507"/>
      <c r="C30" s="2111" t="s">
        <v>4891</v>
      </c>
      <c r="D30" s="2112" t="s">
        <v>4892</v>
      </c>
      <c r="E30" s="2113" t="s">
        <v>4190</v>
      </c>
      <c r="F30" s="2215" t="s">
        <v>4893</v>
      </c>
      <c r="G30" s="2114"/>
      <c r="H30" s="2114"/>
      <c r="I30" s="2215" t="s">
        <v>4918</v>
      </c>
      <c r="J30" s="2216"/>
      <c r="K30" s="2217"/>
      <c r="L30" s="2218"/>
      <c r="M30" s="2110"/>
      <c r="N30" s="265"/>
      <c r="O30" s="249" t="s">
        <v>4774</v>
      </c>
      <c r="P30" s="638" t="s">
        <v>1422</v>
      </c>
      <c r="Q30" s="2627" t="s">
        <v>4913</v>
      </c>
      <c r="R30" s="2627" t="s">
        <v>4914</v>
      </c>
    </row>
    <row r="31" spans="2:18" s="69" customFormat="1" ht="17.25" hidden="1" customHeight="1" thickTop="1">
      <c r="B31" s="2508" t="s">
        <v>133</v>
      </c>
      <c r="C31" s="2115" t="s">
        <v>1681</v>
      </c>
      <c r="D31" s="1689" t="s">
        <v>1711</v>
      </c>
      <c r="E31" s="1689">
        <v>45689</v>
      </c>
      <c r="F31" s="1160">
        <v>45700</v>
      </c>
      <c r="G31" s="2186" t="s">
        <v>1573</v>
      </c>
      <c r="H31" s="2116" t="s">
        <v>8598</v>
      </c>
      <c r="I31" s="2184">
        <v>45706</v>
      </c>
      <c r="J31" s="2149">
        <v>45716</v>
      </c>
      <c r="K31" s="2149">
        <v>45719</v>
      </c>
      <c r="L31" s="2139">
        <v>45723</v>
      </c>
      <c r="M31" s="2110"/>
      <c r="N31" s="265" t="s">
        <v>62</v>
      </c>
      <c r="O31" s="249">
        <v>45686</v>
      </c>
      <c r="P31" s="2119">
        <v>45687</v>
      </c>
      <c r="Q31" s="2628">
        <v>45680</v>
      </c>
      <c r="R31" s="2628">
        <v>45677</v>
      </c>
    </row>
    <row r="32" spans="2:18" s="69" customFormat="1" ht="17.25" hidden="1" customHeight="1" thickBot="1">
      <c r="B32" s="2507"/>
      <c r="C32" s="1714"/>
      <c r="D32" s="1708"/>
      <c r="E32" s="1708"/>
      <c r="F32" s="966"/>
      <c r="G32" s="2185" t="s">
        <v>3504</v>
      </c>
      <c r="H32" s="2121"/>
      <c r="I32" s="966"/>
      <c r="J32" s="712"/>
      <c r="K32" s="2122"/>
      <c r="L32" s="712"/>
      <c r="M32" s="2110"/>
      <c r="N32" s="265" t="s">
        <v>8587</v>
      </c>
      <c r="O32" s="249"/>
      <c r="P32" s="2123"/>
      <c r="Q32" s="2627"/>
      <c r="R32" s="2627"/>
    </row>
    <row r="33" spans="1:19" s="69" customFormat="1" ht="16.5" hidden="1" customHeight="1" thickTop="1">
      <c r="B33" s="2507"/>
      <c r="C33" s="2115" t="s">
        <v>1500</v>
      </c>
      <c r="D33" s="1689" t="s">
        <v>8599</v>
      </c>
      <c r="E33" s="1689">
        <v>45701</v>
      </c>
      <c r="F33" s="1160">
        <v>45711</v>
      </c>
      <c r="G33" s="2186" t="s">
        <v>1573</v>
      </c>
      <c r="H33" s="711" t="s">
        <v>8600</v>
      </c>
      <c r="I33" s="2184">
        <v>45720</v>
      </c>
      <c r="J33" s="2149">
        <v>45730</v>
      </c>
      <c r="K33" s="2149">
        <v>45733</v>
      </c>
      <c r="L33" s="2139">
        <v>45737</v>
      </c>
      <c r="M33" s="2110"/>
      <c r="N33" s="79" t="s">
        <v>62</v>
      </c>
      <c r="O33" s="249">
        <v>45700</v>
      </c>
      <c r="P33" s="2119">
        <v>45701</v>
      </c>
      <c r="Q33" s="2628">
        <v>45694</v>
      </c>
      <c r="R33" s="2628">
        <v>45694</v>
      </c>
    </row>
    <row r="34" spans="1:19" s="69" customFormat="1" ht="16.5" hidden="1" customHeight="1" thickBot="1">
      <c r="B34" s="2507"/>
      <c r="C34" s="1714"/>
      <c r="D34" s="1708"/>
      <c r="E34" s="1708"/>
      <c r="F34" s="966"/>
      <c r="G34" s="2120"/>
      <c r="H34" s="2121"/>
      <c r="I34" s="966"/>
      <c r="J34" s="712"/>
      <c r="K34" s="2122"/>
      <c r="L34" s="712"/>
      <c r="M34" s="2110"/>
      <c r="N34" s="265" t="s">
        <v>8587</v>
      </c>
      <c r="O34" s="60"/>
      <c r="P34" s="60"/>
      <c r="Q34" s="2625"/>
      <c r="R34" s="2626"/>
    </row>
    <row r="35" spans="1:19" s="69" customFormat="1" ht="16.5" hidden="1" customHeight="1" thickTop="1">
      <c r="B35" s="2507"/>
      <c r="C35" s="2207" t="s">
        <v>1500</v>
      </c>
      <c r="D35" s="2118" t="s">
        <v>8601</v>
      </c>
      <c r="E35" s="2118">
        <v>45751</v>
      </c>
      <c r="F35" s="2144">
        <v>45764</v>
      </c>
      <c r="G35" s="2213" t="s">
        <v>1824</v>
      </c>
      <c r="H35" s="711" t="s">
        <v>8602</v>
      </c>
      <c r="I35" s="2319">
        <v>45762</v>
      </c>
      <c r="J35" s="2149">
        <v>45772</v>
      </c>
      <c r="K35" s="2149">
        <v>45778</v>
      </c>
      <c r="L35" s="2139">
        <v>45783</v>
      </c>
      <c r="M35" s="2110"/>
      <c r="N35" s="79" t="s">
        <v>8587</v>
      </c>
      <c r="O35" s="249">
        <v>45742</v>
      </c>
      <c r="P35" s="2119">
        <v>45743</v>
      </c>
      <c r="Q35" s="2628">
        <v>45736</v>
      </c>
      <c r="R35" s="2628">
        <v>45736</v>
      </c>
    </row>
    <row r="36" spans="1:19" s="69" customFormat="1" ht="16.5" hidden="1" customHeight="1" thickBot="1">
      <c r="B36" s="2507"/>
      <c r="C36" s="2208"/>
      <c r="D36" s="2122"/>
      <c r="E36" s="2122"/>
      <c r="F36" s="2209"/>
      <c r="G36" s="2142"/>
      <c r="H36" s="2121"/>
      <c r="I36" s="966"/>
      <c r="J36" s="712"/>
      <c r="K36" s="2122"/>
      <c r="L36" s="2251"/>
      <c r="M36" s="2110"/>
      <c r="N36" s="265" t="s">
        <v>8587</v>
      </c>
      <c r="O36" s="60"/>
      <c r="P36" s="60"/>
      <c r="Q36" s="2625"/>
      <c r="R36" s="2626"/>
    </row>
    <row r="37" spans="1:19" s="69" customFormat="1" ht="16.5" hidden="1" customHeight="1" thickTop="1">
      <c r="B37" s="2507"/>
      <c r="C37" s="2207" t="s">
        <v>4935</v>
      </c>
      <c r="D37" s="2118" t="s">
        <v>8603</v>
      </c>
      <c r="E37" s="2118">
        <v>45757</v>
      </c>
      <c r="F37" s="2144">
        <v>45768</v>
      </c>
      <c r="G37" s="2210" t="s">
        <v>1771</v>
      </c>
      <c r="H37" s="711" t="s">
        <v>8604</v>
      </c>
      <c r="I37" s="2117">
        <v>45769</v>
      </c>
      <c r="J37" s="2118">
        <v>45780</v>
      </c>
      <c r="K37" s="2118">
        <v>45786</v>
      </c>
      <c r="L37" s="711">
        <v>45791</v>
      </c>
      <c r="M37" s="2110"/>
      <c r="N37" s="79" t="s">
        <v>62</v>
      </c>
      <c r="O37" s="249">
        <v>45749</v>
      </c>
      <c r="P37" s="2119">
        <v>45750</v>
      </c>
      <c r="Q37" s="2628">
        <v>45743</v>
      </c>
      <c r="R37" s="2628">
        <v>45740</v>
      </c>
    </row>
    <row r="38" spans="1:19" s="69" customFormat="1" ht="16.5" hidden="1" customHeight="1" thickBot="1">
      <c r="B38" s="2507"/>
      <c r="C38" s="2208"/>
      <c r="D38" s="2122"/>
      <c r="E38" s="2122"/>
      <c r="F38" s="2209"/>
      <c r="G38" s="2142"/>
      <c r="H38" s="2121"/>
      <c r="I38" s="966"/>
      <c r="J38" s="712"/>
      <c r="K38" s="2122"/>
      <c r="L38" s="712"/>
      <c r="M38" s="2110"/>
      <c r="N38" s="265" t="s">
        <v>8587</v>
      </c>
      <c r="O38" s="60"/>
      <c r="P38" s="60"/>
      <c r="Q38" s="2625"/>
      <c r="R38" s="2626"/>
    </row>
    <row r="39" spans="1:19" s="69" customFormat="1" ht="16.5" hidden="1" customHeight="1">
      <c r="B39" s="2507"/>
      <c r="C39"/>
      <c r="D39"/>
      <c r="E39"/>
      <c r="F39"/>
      <c r="G39"/>
      <c r="H39"/>
      <c r="I39"/>
      <c r="J39"/>
      <c r="K39"/>
      <c r="L39"/>
      <c r="M39"/>
      <c r="N39" s="265"/>
      <c r="O39" s="60"/>
      <c r="P39" s="60"/>
      <c r="Q39" s="2625"/>
      <c r="R39" s="2626"/>
    </row>
    <row r="40" spans="1:19" s="69" customFormat="1" ht="24.75" hidden="1" customHeight="1">
      <c r="B40" s="2507"/>
      <c r="C40" s="2109"/>
      <c r="D40" s="2109"/>
      <c r="E40" s="175" t="s">
        <v>100</v>
      </c>
      <c r="F40" s="175" t="s">
        <v>4887</v>
      </c>
      <c r="G40" s="2219" t="s">
        <v>8580</v>
      </c>
      <c r="H40" s="175" t="s">
        <v>103</v>
      </c>
      <c r="I40" s="175" t="s">
        <v>4889</v>
      </c>
      <c r="J40" s="174" t="s">
        <v>1236</v>
      </c>
      <c r="K40" s="174" t="s">
        <v>596</v>
      </c>
      <c r="L40" s="175" t="s">
        <v>599</v>
      </c>
      <c r="M40" s="2110"/>
      <c r="N40" s="265"/>
      <c r="O40" s="60"/>
      <c r="P40" s="60"/>
      <c r="Q40" s="2625"/>
      <c r="R40" s="2626"/>
    </row>
    <row r="41" spans="1:19" s="69" customFormat="1" ht="24" hidden="1" thickBot="1">
      <c r="B41" s="2507"/>
      <c r="C41" s="2111" t="s">
        <v>4891</v>
      </c>
      <c r="D41" s="2112" t="s">
        <v>8605</v>
      </c>
      <c r="E41" s="2113" t="s">
        <v>4190</v>
      </c>
      <c r="F41" s="2215" t="s">
        <v>4893</v>
      </c>
      <c r="G41" s="2114"/>
      <c r="H41" s="2394" t="s">
        <v>1415</v>
      </c>
      <c r="I41" s="2215" t="s">
        <v>4918</v>
      </c>
      <c r="J41" s="2216"/>
      <c r="K41" s="2217"/>
      <c r="L41" s="2218"/>
      <c r="M41" s="2110"/>
      <c r="N41" s="265"/>
      <c r="O41" s="249" t="s">
        <v>4774</v>
      </c>
      <c r="P41" s="638" t="s">
        <v>1422</v>
      </c>
      <c r="Q41" s="2627" t="s">
        <v>4913</v>
      </c>
      <c r="R41" s="2627" t="s">
        <v>4914</v>
      </c>
    </row>
    <row r="42" spans="1:19" s="69" customFormat="1" ht="16.5" hidden="1" customHeight="1" thickTop="1">
      <c r="B42" s="2507" t="s">
        <v>8606</v>
      </c>
      <c r="C42" s="2207" t="s">
        <v>1640</v>
      </c>
      <c r="D42" s="2342" t="s">
        <v>8607</v>
      </c>
      <c r="E42" s="2342">
        <v>45784</v>
      </c>
      <c r="F42" s="2144">
        <v>45794</v>
      </c>
      <c r="G42" s="2213" t="s">
        <v>1824</v>
      </c>
      <c r="H42" s="711" t="s">
        <v>8608</v>
      </c>
      <c r="I42" s="2319">
        <v>45790</v>
      </c>
      <c r="J42" s="2368">
        <v>45800</v>
      </c>
      <c r="K42" s="2368">
        <v>45806</v>
      </c>
      <c r="L42" s="2306">
        <v>45811</v>
      </c>
      <c r="M42" s="2110"/>
      <c r="N42" s="79" t="s">
        <v>8587</v>
      </c>
      <c r="O42" s="249">
        <v>45770</v>
      </c>
      <c r="P42" s="2119">
        <v>45770</v>
      </c>
      <c r="Q42" s="2628">
        <v>45764</v>
      </c>
      <c r="R42" s="2628">
        <v>45764</v>
      </c>
    </row>
    <row r="43" spans="1:19" s="69" customFormat="1" ht="16.5" hidden="1" customHeight="1" thickBot="1">
      <c r="B43" s="2507"/>
      <c r="C43" s="2208"/>
      <c r="D43" s="2122"/>
      <c r="E43" s="2122"/>
      <c r="F43" s="2209"/>
      <c r="G43" s="2142"/>
      <c r="H43" s="2121"/>
      <c r="I43" s="966"/>
      <c r="J43" s="712"/>
      <c r="K43" s="2122"/>
      <c r="L43" s="2251"/>
      <c r="M43" s="2110"/>
      <c r="N43" s="265" t="s">
        <v>8587</v>
      </c>
      <c r="O43" s="60"/>
      <c r="P43" s="60"/>
      <c r="Q43" s="2625"/>
      <c r="R43" s="2626"/>
    </row>
    <row r="44" spans="1:19" s="69" customFormat="1" ht="16.5" hidden="1" customHeight="1" thickTop="1">
      <c r="B44" s="2507"/>
      <c r="C44" s="2207" t="s">
        <v>1681</v>
      </c>
      <c r="D44" s="2118" t="s">
        <v>8609</v>
      </c>
      <c r="E44" s="2118">
        <v>45812</v>
      </c>
      <c r="F44" s="2144">
        <v>45830</v>
      </c>
      <c r="G44" s="2404" t="s">
        <v>1818</v>
      </c>
      <c r="H44" s="711" t="s">
        <v>8610</v>
      </c>
      <c r="I44" s="2117">
        <v>45827</v>
      </c>
      <c r="J44" s="2118">
        <v>45837</v>
      </c>
      <c r="K44" s="2118">
        <v>45843</v>
      </c>
      <c r="L44" s="711">
        <v>45848</v>
      </c>
      <c r="M44" s="2110"/>
      <c r="N44" s="79" t="s">
        <v>8587</v>
      </c>
      <c r="O44" s="249">
        <v>45805</v>
      </c>
      <c r="P44" s="2119">
        <v>45805</v>
      </c>
      <c r="Q44" s="2628">
        <v>45799</v>
      </c>
      <c r="R44" s="2628">
        <v>45799</v>
      </c>
    </row>
    <row r="45" spans="1:19" s="69" customFormat="1" ht="16.5" hidden="1" customHeight="1" thickBot="1">
      <c r="B45" s="2507"/>
      <c r="C45" s="2208"/>
      <c r="D45" s="2122"/>
      <c r="E45" s="2122"/>
      <c r="F45" s="2209"/>
      <c r="G45" s="2142"/>
      <c r="H45" s="2121"/>
      <c r="I45" s="966"/>
      <c r="J45" s="712"/>
      <c r="K45" s="2122"/>
      <c r="L45" s="2251"/>
      <c r="M45" s="2110"/>
      <c r="N45" s="265" t="s">
        <v>8587</v>
      </c>
      <c r="O45" s="60"/>
      <c r="P45" s="60"/>
      <c r="Q45" s="2625"/>
      <c r="R45" s="2626"/>
    </row>
    <row r="46" spans="1:19" s="69" customFormat="1" ht="24" hidden="1">
      <c r="B46" s="2507"/>
      <c r="C46" s="2109"/>
      <c r="D46" s="2109"/>
      <c r="E46" s="175" t="s">
        <v>100</v>
      </c>
      <c r="F46" s="175" t="s">
        <v>4887</v>
      </c>
      <c r="G46" s="2219" t="s">
        <v>8580</v>
      </c>
      <c r="H46" s="175" t="s">
        <v>103</v>
      </c>
      <c r="I46" s="175" t="s">
        <v>4889</v>
      </c>
      <c r="J46" s="175" t="s">
        <v>1236</v>
      </c>
      <c r="K46" s="175" t="s">
        <v>599</v>
      </c>
      <c r="L46" s="175" t="s">
        <v>596</v>
      </c>
      <c r="M46" s="2110"/>
      <c r="N46" s="265"/>
      <c r="O46" s="60"/>
      <c r="P46" s="60"/>
      <c r="Q46" s="2625"/>
      <c r="R46" s="2626"/>
    </row>
    <row r="47" spans="1:19" s="69" customFormat="1" ht="30.75" hidden="1" thickBot="1">
      <c r="B47" s="2515" t="s">
        <v>8611</v>
      </c>
      <c r="C47" s="2434" t="s">
        <v>4891</v>
      </c>
      <c r="D47" s="2435" t="s">
        <v>8605</v>
      </c>
      <c r="E47" s="2436" t="s">
        <v>4190</v>
      </c>
      <c r="F47" s="2437" t="s">
        <v>4893</v>
      </c>
      <c r="G47" s="2438"/>
      <c r="H47" s="2439" t="s">
        <v>1415</v>
      </c>
      <c r="I47" s="2437" t="s">
        <v>4918</v>
      </c>
      <c r="J47" s="2440"/>
      <c r="K47" s="2217"/>
      <c r="L47" s="2218"/>
      <c r="M47" s="2110"/>
      <c r="N47" s="2622"/>
      <c r="O47" s="2651" t="s">
        <v>4187</v>
      </c>
      <c r="P47" s="2742" t="s">
        <v>4188</v>
      </c>
      <c r="Q47" s="2815"/>
      <c r="R47" s="2815"/>
      <c r="S47" s="2753"/>
    </row>
    <row r="48" spans="1:19" s="69" customFormat="1" ht="15" hidden="1" customHeight="1" thickTop="1">
      <c r="A48" s="2514" t="s">
        <v>1640</v>
      </c>
      <c r="B48" s="2513">
        <v>25</v>
      </c>
      <c r="C48" s="2441" t="s">
        <v>3150</v>
      </c>
      <c r="D48" s="2342" t="s">
        <v>8612</v>
      </c>
      <c r="E48" s="2149">
        <v>45830</v>
      </c>
      <c r="F48" s="2149">
        <v>45847</v>
      </c>
      <c r="G48" s="2211" t="s">
        <v>8613</v>
      </c>
      <c r="H48" s="711" t="s">
        <v>8614</v>
      </c>
      <c r="I48" s="2117">
        <v>45846</v>
      </c>
      <c r="J48" s="2118">
        <v>45858</v>
      </c>
      <c r="K48" s="2118">
        <v>45862</v>
      </c>
      <c r="L48" s="711">
        <v>45871</v>
      </c>
      <c r="M48" s="2110"/>
      <c r="N48" s="2623" t="s">
        <v>8587</v>
      </c>
      <c r="O48" s="1889">
        <v>45826</v>
      </c>
      <c r="P48" s="2624">
        <v>45826</v>
      </c>
      <c r="Q48" s="2816">
        <v>45820</v>
      </c>
      <c r="R48" s="2816">
        <v>45820</v>
      </c>
      <c r="S48" s="2753"/>
    </row>
    <row r="49" spans="1:21" s="69" customFormat="1" ht="15" hidden="1" customHeight="1" thickBot="1">
      <c r="A49" s="923"/>
      <c r="B49" s="2513"/>
      <c r="C49" s="2208"/>
      <c r="D49" s="2122"/>
      <c r="E49" s="2122"/>
      <c r="F49" s="2209"/>
      <c r="G49" s="2142"/>
      <c r="H49" s="2121"/>
      <c r="I49" s="966"/>
      <c r="J49" s="712"/>
      <c r="K49" s="2122"/>
      <c r="L49" s="2251"/>
      <c r="M49" s="2110"/>
      <c r="N49" s="2622" t="s">
        <v>8587</v>
      </c>
      <c r="O49" s="179"/>
      <c r="P49" s="179"/>
      <c r="Q49" s="2817"/>
      <c r="R49" s="2818"/>
      <c r="S49" s="2753"/>
    </row>
    <row r="50" spans="1:21" s="69" customFormat="1" ht="15" hidden="1" customHeight="1" thickTop="1">
      <c r="A50" s="2528" t="s">
        <v>1432</v>
      </c>
      <c r="B50" s="2513">
        <v>34</v>
      </c>
      <c r="C50" s="2207" t="s">
        <v>1614</v>
      </c>
      <c r="D50" s="2118" t="s">
        <v>8615</v>
      </c>
      <c r="E50" s="2118">
        <v>45896</v>
      </c>
      <c r="F50" s="2144">
        <v>45910</v>
      </c>
      <c r="G50" s="2213" t="s">
        <v>1573</v>
      </c>
      <c r="H50" s="711" t="s">
        <v>8616</v>
      </c>
      <c r="I50" s="2184">
        <v>45909</v>
      </c>
      <c r="J50" s="2149">
        <v>45921</v>
      </c>
      <c r="K50" s="2149">
        <v>45925</v>
      </c>
      <c r="L50" s="2139">
        <v>45934</v>
      </c>
      <c r="M50" s="2110"/>
      <c r="N50" s="2623" t="s">
        <v>62</v>
      </c>
      <c r="O50" s="1889">
        <v>45889</v>
      </c>
      <c r="P50" s="2624">
        <v>45889</v>
      </c>
      <c r="Q50" s="2816">
        <v>45883</v>
      </c>
      <c r="R50" s="2816">
        <v>45883</v>
      </c>
      <c r="S50" s="2753"/>
    </row>
    <row r="51" spans="1:21" s="69" customFormat="1" ht="15" hidden="1" customHeight="1" thickBot="1">
      <c r="A51" s="2528"/>
      <c r="B51" s="2513"/>
      <c r="C51" s="2208"/>
      <c r="D51" s="2122"/>
      <c r="E51" s="2122"/>
      <c r="F51" s="2209"/>
      <c r="G51" s="2142"/>
      <c r="H51" s="2121"/>
      <c r="I51" s="966"/>
      <c r="J51" s="712"/>
      <c r="K51" s="2122"/>
      <c r="L51" s="2251"/>
      <c r="M51" s="2110"/>
      <c r="N51" s="2622" t="s">
        <v>8587</v>
      </c>
      <c r="O51" s="179"/>
      <c r="P51" s="179"/>
      <c r="Q51" s="2817"/>
      <c r="R51" s="2818"/>
      <c r="S51" s="2753"/>
    </row>
    <row r="52" spans="1:21" s="69" customFormat="1" ht="30.75" customHeight="1">
      <c r="A52" s="2528"/>
      <c r="B52" s="2507"/>
      <c r="C52" s="3506"/>
      <c r="D52" s="3506"/>
      <c r="E52" s="1796" t="s">
        <v>100</v>
      </c>
      <c r="F52" s="3507" t="s">
        <v>8617</v>
      </c>
      <c r="G52" s="3508" t="s">
        <v>8580</v>
      </c>
      <c r="H52" s="1796" t="s">
        <v>103</v>
      </c>
      <c r="I52" s="3507" t="s">
        <v>595</v>
      </c>
      <c r="J52" s="1796" t="s">
        <v>1236</v>
      </c>
      <c r="K52" s="1796" t="s">
        <v>599</v>
      </c>
      <c r="L52" s="1796" t="s">
        <v>596</v>
      </c>
      <c r="M52" s="2110"/>
      <c r="N52" s="265"/>
      <c r="O52" s="60"/>
      <c r="P52" s="60"/>
      <c r="Q52" s="2819"/>
      <c r="R52" s="2820"/>
      <c r="S52" s="2753"/>
    </row>
    <row r="53" spans="1:21" s="69" customFormat="1" ht="30.75" thickBot="1">
      <c r="A53" s="2528"/>
      <c r="B53" s="3509" t="s">
        <v>8611</v>
      </c>
      <c r="C53" s="3510" t="s">
        <v>4569</v>
      </c>
      <c r="D53" s="3511" t="s">
        <v>8605</v>
      </c>
      <c r="E53" s="3512" t="s">
        <v>1415</v>
      </c>
      <c r="F53" s="3513" t="s">
        <v>4893</v>
      </c>
      <c r="G53" s="3514"/>
      <c r="H53" s="3515" t="s">
        <v>2947</v>
      </c>
      <c r="I53" s="3513"/>
      <c r="J53" s="3516"/>
      <c r="K53" s="3517"/>
      <c r="L53" s="3518"/>
      <c r="M53" s="2110"/>
      <c r="N53" s="2622"/>
      <c r="O53" s="2651" t="s">
        <v>4187</v>
      </c>
      <c r="P53" s="2651" t="s">
        <v>4188</v>
      </c>
      <c r="Q53" s="3031"/>
      <c r="R53" s="3034" t="s">
        <v>8545</v>
      </c>
      <c r="S53" s="3032" t="s">
        <v>8546</v>
      </c>
      <c r="T53" s="3032" t="s">
        <v>8547</v>
      </c>
      <c r="U53" s="2753"/>
    </row>
    <row r="54" spans="1:21" s="69" customFormat="1" ht="15" hidden="1" customHeight="1" thickTop="1">
      <c r="A54" s="2528" t="s">
        <v>8618</v>
      </c>
      <c r="B54" s="3519">
        <v>37</v>
      </c>
      <c r="C54" s="2798" t="s">
        <v>7493</v>
      </c>
      <c r="D54" s="2149" t="s">
        <v>8619</v>
      </c>
      <c r="E54" s="2149">
        <v>45910</v>
      </c>
      <c r="F54" s="2149">
        <v>45924</v>
      </c>
      <c r="G54" s="2213" t="s">
        <v>1573</v>
      </c>
      <c r="H54" s="711" t="s">
        <v>8620</v>
      </c>
      <c r="I54" s="2790">
        <v>45932</v>
      </c>
      <c r="J54" s="2149">
        <v>45944</v>
      </c>
      <c r="K54" s="2149">
        <v>45948</v>
      </c>
      <c r="L54" s="2139">
        <v>45957</v>
      </c>
      <c r="M54" s="2110"/>
      <c r="N54" s="2623" t="s">
        <v>62</v>
      </c>
      <c r="O54" s="1889"/>
      <c r="P54" s="1889"/>
      <c r="Q54" s="2816"/>
      <c r="R54" s="2930"/>
      <c r="S54" s="2753"/>
      <c r="T54" s="2753"/>
      <c r="U54" s="2753"/>
    </row>
    <row r="55" spans="1:21" s="69" customFormat="1" ht="21.75" hidden="1" customHeight="1" thickBot="1">
      <c r="A55" s="2528"/>
      <c r="B55" s="3519"/>
      <c r="C55" s="2811" t="s">
        <v>8621</v>
      </c>
      <c r="D55" s="2812" t="s">
        <v>8622</v>
      </c>
      <c r="E55" s="2812">
        <v>45911</v>
      </c>
      <c r="F55" s="2813">
        <v>45924</v>
      </c>
      <c r="G55" s="2142"/>
      <c r="H55" s="2121"/>
      <c r="I55" s="2823">
        <v>45929</v>
      </c>
      <c r="J55" s="2823"/>
      <c r="K55" s="2824"/>
      <c r="L55" s="2825"/>
      <c r="M55" s="2110"/>
      <c r="N55" s="2622" t="s">
        <v>62</v>
      </c>
      <c r="O55" s="2791">
        <v>45909</v>
      </c>
      <c r="P55" s="2791">
        <v>45910</v>
      </c>
      <c r="Q55" s="2853">
        <v>45903</v>
      </c>
      <c r="R55" s="2942"/>
      <c r="S55" s="2753"/>
      <c r="T55" s="2753"/>
      <c r="U55" s="2753"/>
    </row>
    <row r="56" spans="1:21" s="69" customFormat="1" ht="15" hidden="1" customHeight="1" thickTop="1">
      <c r="A56" s="2867"/>
      <c r="B56" s="3519">
        <v>42</v>
      </c>
      <c r="C56" s="2889" t="s">
        <v>8623</v>
      </c>
      <c r="D56" s="2368" t="s">
        <v>8624</v>
      </c>
      <c r="E56" s="2368">
        <v>45944</v>
      </c>
      <c r="F56" s="2501" t="s">
        <v>1581</v>
      </c>
      <c r="G56" s="2211" t="s">
        <v>3192</v>
      </c>
      <c r="H56" s="711" t="s">
        <v>8625</v>
      </c>
      <c r="I56" s="3054" t="s">
        <v>1581</v>
      </c>
      <c r="J56" s="2118">
        <v>45978</v>
      </c>
      <c r="K56" s="2118">
        <v>45981</v>
      </c>
      <c r="L56" s="711">
        <v>45990</v>
      </c>
      <c r="M56" s="2110"/>
      <c r="N56" s="2623" t="s">
        <v>8587</v>
      </c>
      <c r="O56" s="1889">
        <v>45944</v>
      </c>
      <c r="P56" s="1889">
        <v>45945</v>
      </c>
      <c r="Q56" s="2931">
        <v>45938</v>
      </c>
      <c r="R56" s="2931">
        <v>45938</v>
      </c>
      <c r="S56" s="2931">
        <v>45939</v>
      </c>
      <c r="T56" s="2931">
        <v>45940</v>
      </c>
      <c r="U56" s="2753"/>
    </row>
    <row r="57" spans="1:21" s="69" customFormat="1" ht="15" hidden="1" customHeight="1" thickBot="1">
      <c r="A57" s="2867"/>
      <c r="B57" s="3519"/>
      <c r="C57" s="2795" t="s">
        <v>4056</v>
      </c>
      <c r="D57" s="2796" t="s">
        <v>8626</v>
      </c>
      <c r="E57" s="2122">
        <v>45951</v>
      </c>
      <c r="F57" s="2209">
        <v>45961</v>
      </c>
      <c r="G57" s="2142"/>
      <c r="H57" s="2121"/>
      <c r="I57" s="966"/>
      <c r="J57" s="712"/>
      <c r="K57" s="2122"/>
      <c r="L57" s="2251"/>
      <c r="M57" s="2110"/>
      <c r="N57" s="2622" t="s">
        <v>8587</v>
      </c>
      <c r="O57" s="2791">
        <v>45947</v>
      </c>
      <c r="P57" s="2791">
        <v>45949</v>
      </c>
      <c r="Q57" s="2931">
        <v>45941</v>
      </c>
      <c r="R57" s="2931">
        <v>45941</v>
      </c>
      <c r="S57" s="2931">
        <v>45942</v>
      </c>
      <c r="T57" s="2931">
        <v>45943</v>
      </c>
      <c r="U57" s="2753"/>
    </row>
    <row r="58" spans="1:21" s="69" customFormat="1" ht="15" hidden="1" customHeight="1" thickTop="1" thickBot="1">
      <c r="A58" s="2867" t="s">
        <v>8627</v>
      </c>
      <c r="B58" s="3519">
        <v>44</v>
      </c>
      <c r="C58" s="3123" t="s">
        <v>4306</v>
      </c>
      <c r="D58" s="3124" t="s">
        <v>8628</v>
      </c>
      <c r="E58" s="3125">
        <v>45955</v>
      </c>
      <c r="F58" s="2814" t="s">
        <v>1581</v>
      </c>
      <c r="G58" s="3115" t="s">
        <v>8047</v>
      </c>
      <c r="H58" s="1618" t="s">
        <v>8629</v>
      </c>
      <c r="I58" s="2814" t="s">
        <v>1581</v>
      </c>
      <c r="J58" s="3117">
        <v>45992</v>
      </c>
      <c r="K58" s="3117">
        <v>45995</v>
      </c>
      <c r="L58" s="1618">
        <v>46004</v>
      </c>
      <c r="M58" s="2110"/>
      <c r="N58" s="2623" t="s">
        <v>8587</v>
      </c>
      <c r="O58" s="1889">
        <v>45958</v>
      </c>
      <c r="P58" s="1889">
        <v>45959</v>
      </c>
      <c r="Q58" s="2931">
        <v>45952</v>
      </c>
      <c r="R58" s="2931">
        <v>45952</v>
      </c>
      <c r="S58" s="2931">
        <v>45953</v>
      </c>
      <c r="T58" s="2931">
        <v>45954</v>
      </c>
      <c r="U58" s="2753"/>
    </row>
    <row r="59" spans="1:21" s="69" customFormat="1" ht="15" hidden="1" customHeight="1" thickTop="1" thickBot="1">
      <c r="A59" s="2867"/>
      <c r="B59" s="3519"/>
      <c r="C59" s="3126" t="s">
        <v>5538</v>
      </c>
      <c r="D59" s="3127" t="s">
        <v>8630</v>
      </c>
      <c r="E59" s="2882">
        <v>45955</v>
      </c>
      <c r="F59" s="2882">
        <v>45963</v>
      </c>
      <c r="G59" s="3120"/>
      <c r="H59" s="3121"/>
      <c r="I59" s="1620"/>
      <c r="J59" s="615"/>
      <c r="K59" s="3118"/>
      <c r="L59" s="3122"/>
      <c r="M59" s="2110"/>
      <c r="N59" s="2622" t="s">
        <v>8587</v>
      </c>
      <c r="O59" s="2943">
        <v>45949</v>
      </c>
      <c r="P59" s="2943">
        <v>45951</v>
      </c>
      <c r="Q59" s="2815"/>
      <c r="R59" s="2942"/>
      <c r="S59" s="2753"/>
      <c r="T59" s="2753"/>
      <c r="U59" s="2753"/>
    </row>
    <row r="60" spans="1:21" s="69" customFormat="1" ht="15" hidden="1" customHeight="1" thickTop="1">
      <c r="A60" s="2867" t="s">
        <v>4572</v>
      </c>
      <c r="B60" s="3519">
        <v>45</v>
      </c>
      <c r="C60" s="3128" t="s">
        <v>1573</v>
      </c>
      <c r="D60" s="3124" t="s">
        <v>8631</v>
      </c>
      <c r="E60" s="3129">
        <v>45965</v>
      </c>
      <c r="F60" s="3129">
        <v>45979</v>
      </c>
      <c r="G60" s="3115" t="s">
        <v>2547</v>
      </c>
      <c r="H60" s="1618" t="s">
        <v>8632</v>
      </c>
      <c r="I60" s="3116">
        <v>45985</v>
      </c>
      <c r="J60" s="3117">
        <v>45999</v>
      </c>
      <c r="K60" s="3117">
        <v>46002</v>
      </c>
      <c r="L60" s="1618">
        <v>46011</v>
      </c>
      <c r="M60" s="2110"/>
      <c r="N60" s="2623" t="s">
        <v>62</v>
      </c>
      <c r="O60" s="1889">
        <v>45965</v>
      </c>
      <c r="P60" s="1889">
        <f>O60+1</f>
        <v>45966</v>
      </c>
      <c r="Q60" s="2931">
        <f>O60-6</f>
        <v>45959</v>
      </c>
      <c r="R60" s="2931">
        <f>Q60+0</f>
        <v>45959</v>
      </c>
      <c r="S60" s="2931">
        <f>O60-5</f>
        <v>45960</v>
      </c>
      <c r="T60" s="2931">
        <f>O60-4</f>
        <v>45961</v>
      </c>
      <c r="U60" s="2753"/>
    </row>
    <row r="61" spans="1:21" s="69" customFormat="1" ht="15" hidden="1" customHeight="1" thickBot="1">
      <c r="A61" s="2867" t="s">
        <v>8633</v>
      </c>
      <c r="B61" s="3519"/>
      <c r="C61" s="3130" t="s">
        <v>3767</v>
      </c>
      <c r="D61" s="3131" t="s">
        <v>8634</v>
      </c>
      <c r="E61" s="2814">
        <v>45973</v>
      </c>
      <c r="F61" s="2814" t="s">
        <v>1581</v>
      </c>
      <c r="G61" s="3120"/>
      <c r="H61" s="3121"/>
      <c r="I61" s="1620"/>
      <c r="J61" s="615"/>
      <c r="K61" s="3118"/>
      <c r="L61" s="3122"/>
      <c r="M61" s="2110"/>
      <c r="N61" s="2622" t="s">
        <v>8587</v>
      </c>
      <c r="O61" s="2943">
        <v>45968</v>
      </c>
      <c r="P61" s="2943">
        <v>45970</v>
      </c>
      <c r="Q61" s="2815"/>
      <c r="R61" s="2942"/>
      <c r="S61" s="2753"/>
      <c r="T61" s="2753"/>
      <c r="U61" s="2753"/>
    </row>
    <row r="62" spans="1:21" s="69" customFormat="1" ht="15" hidden="1" customHeight="1" thickTop="1" thickBot="1">
      <c r="A62" s="2867"/>
      <c r="B62" s="3519">
        <v>46</v>
      </c>
      <c r="C62" s="3111" t="s">
        <v>4600</v>
      </c>
      <c r="D62" s="3112" t="s">
        <v>8635</v>
      </c>
      <c r="E62" s="3117">
        <v>45977</v>
      </c>
      <c r="F62" s="3114">
        <v>45989</v>
      </c>
      <c r="G62" s="3132" t="s">
        <v>3684</v>
      </c>
      <c r="H62" s="1618" t="s">
        <v>8636</v>
      </c>
      <c r="I62" s="2814" t="s">
        <v>1581</v>
      </c>
      <c r="J62" s="3117">
        <v>46006</v>
      </c>
      <c r="K62" s="3117">
        <v>46009</v>
      </c>
      <c r="L62" s="1618">
        <v>46018</v>
      </c>
      <c r="M62" s="2110"/>
      <c r="N62" s="2623" t="s">
        <v>62</v>
      </c>
      <c r="O62" s="1889">
        <v>45972</v>
      </c>
      <c r="P62" s="1889">
        <f>O62+1</f>
        <v>45973</v>
      </c>
      <c r="Q62" s="2931">
        <f>O62-6</f>
        <v>45966</v>
      </c>
      <c r="R62" s="2931">
        <f>Q62+0</f>
        <v>45966</v>
      </c>
      <c r="S62" s="2931">
        <f>O62-5</f>
        <v>45967</v>
      </c>
      <c r="T62" s="2931">
        <f>O62-4</f>
        <v>45968</v>
      </c>
      <c r="U62" s="2753"/>
    </row>
    <row r="63" spans="1:21" s="69" customFormat="1" ht="15" hidden="1" customHeight="1" thickTop="1" thickBot="1">
      <c r="A63" s="2867"/>
      <c r="B63" s="3519"/>
      <c r="C63" s="3133"/>
      <c r="D63" s="3118"/>
      <c r="E63" s="3118"/>
      <c r="F63" s="3119"/>
      <c r="G63" s="3120"/>
      <c r="H63" s="3121"/>
      <c r="I63" s="1620"/>
      <c r="J63" s="615"/>
      <c r="K63" s="3118"/>
      <c r="L63" s="3122"/>
      <c r="M63" s="2110"/>
      <c r="N63" s="2622" t="s">
        <v>8587</v>
      </c>
      <c r="O63" s="925"/>
      <c r="P63" s="925"/>
      <c r="Q63" s="2815"/>
      <c r="R63" s="2942"/>
      <c r="S63" s="2753"/>
      <c r="T63" s="2753"/>
      <c r="U63" s="2753"/>
    </row>
    <row r="64" spans="1:21" s="69" customFormat="1" ht="15" hidden="1" customHeight="1" thickTop="1">
      <c r="A64" s="2867"/>
      <c r="B64" s="3519">
        <v>47</v>
      </c>
      <c r="C64" s="3111" t="s">
        <v>4586</v>
      </c>
      <c r="D64" s="3112" t="s">
        <v>8637</v>
      </c>
      <c r="E64" s="3113">
        <v>45978</v>
      </c>
      <c r="F64" s="3114">
        <v>45992</v>
      </c>
      <c r="G64" s="3128" t="s">
        <v>1573</v>
      </c>
      <c r="H64" s="2836" t="s">
        <v>8638</v>
      </c>
      <c r="I64" s="3152">
        <v>45999</v>
      </c>
      <c r="J64" s="3124">
        <v>46013</v>
      </c>
      <c r="K64" s="3124">
        <v>46016</v>
      </c>
      <c r="L64" s="2836">
        <v>46025</v>
      </c>
      <c r="M64" s="2110"/>
      <c r="N64" s="2623" t="s">
        <v>62</v>
      </c>
      <c r="O64" s="1889">
        <v>45979</v>
      </c>
      <c r="P64" s="1889">
        <f>O64+1</f>
        <v>45980</v>
      </c>
      <c r="Q64" s="2931">
        <f>O64-6</f>
        <v>45973</v>
      </c>
      <c r="R64" s="2931">
        <f>Q64+0</f>
        <v>45973</v>
      </c>
      <c r="S64" s="2931">
        <f>O64-5</f>
        <v>45974</v>
      </c>
      <c r="T64" s="2931">
        <f>O64-4</f>
        <v>45975</v>
      </c>
      <c r="U64" s="2753"/>
    </row>
    <row r="65" spans="1:21" s="69" customFormat="1" ht="15" hidden="1" customHeight="1" thickBot="1">
      <c r="A65" s="2867"/>
      <c r="B65" s="3519"/>
      <c r="C65" s="2811"/>
      <c r="D65" s="3118"/>
      <c r="E65" s="3118"/>
      <c r="F65" s="3119"/>
      <c r="G65" s="3120"/>
      <c r="H65" s="3121"/>
      <c r="I65" s="1620"/>
      <c r="J65" s="615"/>
      <c r="K65" s="3118"/>
      <c r="L65" s="3122"/>
      <c r="M65" s="2110"/>
      <c r="N65" s="2622" t="s">
        <v>8587</v>
      </c>
      <c r="O65" s="925"/>
      <c r="P65" s="925"/>
      <c r="Q65" s="2815"/>
      <c r="R65" s="2942"/>
      <c r="S65" s="2753"/>
      <c r="T65" s="2753"/>
      <c r="U65" s="2753"/>
    </row>
    <row r="66" spans="1:21" s="69" customFormat="1" ht="15" hidden="1" customHeight="1" thickTop="1">
      <c r="A66" s="2867"/>
      <c r="B66" s="3519">
        <v>6</v>
      </c>
      <c r="C66" s="3111" t="s">
        <v>4600</v>
      </c>
      <c r="D66" s="3112" t="s">
        <v>8639</v>
      </c>
      <c r="E66" s="3117">
        <v>46055</v>
      </c>
      <c r="F66" s="3114">
        <v>46070</v>
      </c>
      <c r="G66" s="3134" t="s">
        <v>1573</v>
      </c>
      <c r="H66" s="1618" t="s">
        <v>8640</v>
      </c>
      <c r="I66" s="3594">
        <v>46076</v>
      </c>
      <c r="J66" s="3352">
        <v>46090</v>
      </c>
      <c r="K66" s="3352">
        <v>46093</v>
      </c>
      <c r="L66" s="2461">
        <v>46102</v>
      </c>
      <c r="M66" s="2110"/>
      <c r="N66" s="2623" t="s">
        <v>62</v>
      </c>
      <c r="O66" s="1889">
        <v>46056</v>
      </c>
      <c r="P66" s="1889">
        <v>46057</v>
      </c>
      <c r="Q66" s="2931">
        <v>46050</v>
      </c>
      <c r="R66" s="2931">
        <v>46050</v>
      </c>
      <c r="S66" s="2931">
        <v>46051</v>
      </c>
      <c r="T66" s="2931">
        <v>46052</v>
      </c>
      <c r="U66" s="2753"/>
    </row>
    <row r="67" spans="1:21" s="69" customFormat="1" ht="15" hidden="1" customHeight="1" thickBot="1">
      <c r="A67" s="2867"/>
      <c r="B67" s="3519"/>
      <c r="C67" s="3133"/>
      <c r="D67" s="3118"/>
      <c r="E67" s="3118"/>
      <c r="F67" s="3119"/>
      <c r="G67" s="3120"/>
      <c r="H67" s="3121"/>
      <c r="I67" s="1620"/>
      <c r="J67" s="615"/>
      <c r="K67" s="3118"/>
      <c r="L67" s="3122"/>
      <c r="M67" s="2110"/>
      <c r="N67" s="2622" t="s">
        <v>8587</v>
      </c>
      <c r="O67" s="925"/>
      <c r="P67" s="925"/>
      <c r="Q67" s="2815"/>
      <c r="R67" s="2821"/>
      <c r="S67" s="2753"/>
      <c r="T67" s="2753"/>
      <c r="U67" s="2753"/>
    </row>
    <row r="68" spans="1:21" s="69" customFormat="1" ht="15" hidden="1" customHeight="1" thickTop="1">
      <c r="A68" s="2867"/>
      <c r="B68" s="3519">
        <v>13</v>
      </c>
      <c r="C68" s="3136" t="s">
        <v>1573</v>
      </c>
      <c r="D68" s="3112" t="s">
        <v>8641</v>
      </c>
      <c r="E68" s="3352">
        <v>46105</v>
      </c>
      <c r="F68" s="3124" t="s">
        <v>1581</v>
      </c>
      <c r="G68" s="3115" t="s">
        <v>3737</v>
      </c>
      <c r="H68" s="1618" t="s">
        <v>8642</v>
      </c>
      <c r="I68" s="3116">
        <v>46125</v>
      </c>
      <c r="J68" s="3117">
        <v>46139</v>
      </c>
      <c r="K68" s="3117">
        <v>46142</v>
      </c>
      <c r="L68" s="1618">
        <v>46151</v>
      </c>
      <c r="M68" s="2110"/>
      <c r="N68" s="2623" t="s">
        <v>8587</v>
      </c>
      <c r="O68" s="1889">
        <v>46105</v>
      </c>
      <c r="P68" s="1889">
        <v>46106</v>
      </c>
      <c r="Q68" s="2931">
        <v>46099</v>
      </c>
      <c r="R68" s="2931">
        <v>46099</v>
      </c>
      <c r="S68" s="2931">
        <v>46100</v>
      </c>
      <c r="T68" s="2931">
        <v>46101</v>
      </c>
      <c r="U68" s="2753"/>
    </row>
    <row r="69" spans="1:21" s="69" customFormat="1" ht="15" hidden="1" customHeight="1" thickBot="1">
      <c r="A69" s="2867"/>
      <c r="B69" s="3519"/>
      <c r="C69" s="2811"/>
      <c r="D69" s="3118"/>
      <c r="E69" s="3118"/>
      <c r="F69" s="3119"/>
      <c r="G69" s="4026"/>
      <c r="H69" s="3121"/>
      <c r="I69" s="1620"/>
      <c r="J69" s="615"/>
      <c r="K69" s="3118"/>
      <c r="L69" s="3122"/>
      <c r="M69" s="2110"/>
      <c r="N69" s="2622" t="s">
        <v>8587</v>
      </c>
      <c r="O69" s="925"/>
      <c r="P69" s="925"/>
      <c r="Q69" s="2815"/>
      <c r="R69" s="2821"/>
      <c r="S69" s="2753"/>
      <c r="T69" s="2753"/>
      <c r="U69" s="2753"/>
    </row>
    <row r="70" spans="1:21" s="69" customFormat="1" ht="15" customHeight="1" thickTop="1">
      <c r="A70" s="2867" t="s">
        <v>8621</v>
      </c>
      <c r="B70" s="3519">
        <v>16</v>
      </c>
      <c r="C70" s="3111" t="s">
        <v>8621</v>
      </c>
      <c r="D70" s="3112" t="s">
        <v>8643</v>
      </c>
      <c r="E70" s="3113">
        <v>46122</v>
      </c>
      <c r="F70" s="3125" t="s">
        <v>1581</v>
      </c>
      <c r="G70" s="3115" t="s">
        <v>6858</v>
      </c>
      <c r="H70" s="1618" t="s">
        <v>8644</v>
      </c>
      <c r="I70" s="3116">
        <v>46146</v>
      </c>
      <c r="J70" s="3117">
        <v>46161</v>
      </c>
      <c r="K70" s="3117">
        <v>46164</v>
      </c>
      <c r="L70" s="1618">
        <v>46172</v>
      </c>
      <c r="M70" s="2110"/>
      <c r="N70" s="2623" t="s">
        <v>8587</v>
      </c>
      <c r="O70" s="1889">
        <v>46126</v>
      </c>
      <c r="P70" s="1889">
        <v>46127</v>
      </c>
      <c r="Q70" s="2931">
        <v>46120</v>
      </c>
      <c r="R70" s="2931">
        <v>46120</v>
      </c>
      <c r="S70" s="2931">
        <v>46121</v>
      </c>
      <c r="T70" s="2931">
        <v>46122</v>
      </c>
      <c r="U70" s="2753"/>
    </row>
    <row r="71" spans="1:21" s="69" customFormat="1" ht="15" customHeight="1" thickBot="1">
      <c r="A71" s="2867"/>
      <c r="B71" s="3519"/>
      <c r="C71" s="2811" t="s">
        <v>8621</v>
      </c>
      <c r="D71" s="4071" t="s">
        <v>8645</v>
      </c>
      <c r="E71" s="3118">
        <v>46130</v>
      </c>
      <c r="F71" s="3119">
        <v>46144</v>
      </c>
      <c r="G71" s="3120"/>
      <c r="H71" s="3121"/>
      <c r="I71" s="1620"/>
      <c r="J71" s="615"/>
      <c r="K71" s="3118"/>
      <c r="L71" s="3122"/>
      <c r="M71" s="2110"/>
      <c r="N71" s="2622" t="s">
        <v>8587</v>
      </c>
      <c r="O71" s="925"/>
      <c r="P71" s="925"/>
      <c r="Q71" s="2815"/>
      <c r="R71" s="2821"/>
      <c r="S71" s="2753"/>
      <c r="T71" s="2753"/>
      <c r="U71" s="2753"/>
    </row>
    <row r="72" spans="1:21" s="69" customFormat="1" ht="15" customHeight="1" thickTop="1">
      <c r="A72" s="2867" t="s">
        <v>4306</v>
      </c>
      <c r="B72" s="3519">
        <v>17</v>
      </c>
      <c r="C72" s="3111" t="s">
        <v>4306</v>
      </c>
      <c r="D72" s="3112" t="s">
        <v>8646</v>
      </c>
      <c r="E72" s="3124" t="s">
        <v>1581</v>
      </c>
      <c r="F72" s="3124" t="s">
        <v>1581</v>
      </c>
      <c r="G72" s="3132" t="s">
        <v>3717</v>
      </c>
      <c r="H72" s="1618" t="s">
        <v>8647</v>
      </c>
      <c r="I72" s="3116">
        <v>46153</v>
      </c>
      <c r="J72" s="3117">
        <v>46168</v>
      </c>
      <c r="K72" s="3117">
        <v>46171</v>
      </c>
      <c r="L72" s="1618">
        <v>46179</v>
      </c>
      <c r="M72" s="2110"/>
      <c r="N72" s="2623" t="s">
        <v>8587</v>
      </c>
      <c r="O72" s="1889">
        <v>46133</v>
      </c>
      <c r="P72" s="1889">
        <v>46134</v>
      </c>
      <c r="Q72" s="2931">
        <v>46127</v>
      </c>
      <c r="R72" s="2931">
        <v>46127</v>
      </c>
      <c r="S72" s="2931">
        <v>46128</v>
      </c>
      <c r="T72" s="2931">
        <v>46129</v>
      </c>
      <c r="U72" s="2753"/>
    </row>
    <row r="73" spans="1:21" s="69" customFormat="1" ht="15" customHeight="1" thickBot="1">
      <c r="A73" s="2867"/>
      <c r="B73" s="3519"/>
      <c r="C73" s="3133"/>
      <c r="D73" s="3118"/>
      <c r="E73" s="3118"/>
      <c r="F73" s="3119"/>
      <c r="G73" s="3120"/>
      <c r="H73" s="3121"/>
      <c r="I73" s="1620"/>
      <c r="J73" s="615"/>
      <c r="K73" s="3118"/>
      <c r="L73" s="3122"/>
      <c r="M73" s="2110"/>
      <c r="N73" s="2622" t="str">
        <f>IF(I73&gt;F72,".","XX")</f>
        <v>XX</v>
      </c>
      <c r="O73" s="925"/>
      <c r="P73" s="925"/>
      <c r="Q73" s="2815"/>
      <c r="R73" s="2821"/>
      <c r="S73" s="2753"/>
      <c r="T73" s="2753"/>
      <c r="U73" s="2753"/>
    </row>
    <row r="74" spans="1:21" s="69" customFormat="1" ht="15" customHeight="1" thickTop="1">
      <c r="A74" s="2867" t="s">
        <v>4572</v>
      </c>
      <c r="B74" s="3519">
        <v>18</v>
      </c>
      <c r="C74" s="3111" t="s">
        <v>4572</v>
      </c>
      <c r="D74" s="3112" t="s">
        <v>8673</v>
      </c>
      <c r="E74" s="3113">
        <v>46143</v>
      </c>
      <c r="F74" s="3124" t="s">
        <v>1581</v>
      </c>
      <c r="G74" s="3115" t="s">
        <v>8674</v>
      </c>
      <c r="H74" s="1618" t="s">
        <v>8675</v>
      </c>
      <c r="I74" s="3116">
        <f>I72+7</f>
        <v>46160</v>
      </c>
      <c r="J74" s="3117">
        <f>I74+15</f>
        <v>46175</v>
      </c>
      <c r="K74" s="3117">
        <f>I74+18</f>
        <v>46178</v>
      </c>
      <c r="L74" s="1618">
        <f>I74+26</f>
        <v>46186</v>
      </c>
      <c r="M74" s="2110"/>
      <c r="N74" s="2623" t="str">
        <f>IF(I74&gt;F74,".","XX")</f>
        <v>XX</v>
      </c>
      <c r="O74" s="1889">
        <f>O72+7</f>
        <v>46140</v>
      </c>
      <c r="P74" s="1889">
        <f>O74+1</f>
        <v>46141</v>
      </c>
      <c r="Q74" s="2931">
        <f>O74-6</f>
        <v>46134</v>
      </c>
      <c r="R74" s="2931">
        <f>Q74+0</f>
        <v>46134</v>
      </c>
      <c r="S74" s="2931">
        <f>O74-5</f>
        <v>46135</v>
      </c>
      <c r="T74" s="2931">
        <f>O74-4</f>
        <v>46136</v>
      </c>
      <c r="U74" s="2753"/>
    </row>
    <row r="75" spans="1:21" s="69" customFormat="1" ht="15" customHeight="1" thickBot="1">
      <c r="A75" s="2867"/>
      <c r="B75" s="3519"/>
      <c r="C75" s="3133"/>
      <c r="D75" s="3118"/>
      <c r="E75" s="3118"/>
      <c r="F75" s="3119"/>
      <c r="G75" s="3120"/>
      <c r="H75" s="3121"/>
      <c r="I75" s="1620"/>
      <c r="J75" s="615"/>
      <c r="K75" s="3118"/>
      <c r="L75" s="3122"/>
      <c r="M75" s="2110"/>
      <c r="N75" s="2622" t="str">
        <f>IF(I75&gt;F74,".","XX")</f>
        <v>XX</v>
      </c>
      <c r="O75" s="925"/>
      <c r="P75" s="925"/>
      <c r="Q75" s="2815"/>
      <c r="R75" s="2821"/>
      <c r="S75" s="2753"/>
      <c r="T75" s="2753"/>
      <c r="U75" s="2753"/>
    </row>
    <row r="76" spans="1:21" s="69" customFormat="1" ht="15" customHeight="1" thickTop="1">
      <c r="A76" s="2867" t="s">
        <v>4600</v>
      </c>
      <c r="B76" s="3519">
        <v>19</v>
      </c>
      <c r="C76" s="3111" t="s">
        <v>4600</v>
      </c>
      <c r="D76" s="3112" t="s">
        <v>8676</v>
      </c>
      <c r="E76" s="3117">
        <v>46147</v>
      </c>
      <c r="F76" s="3124" t="s">
        <v>1581</v>
      </c>
      <c r="G76" s="3115" t="s">
        <v>3731</v>
      </c>
      <c r="H76" s="1618" t="s">
        <v>8677</v>
      </c>
      <c r="I76" s="3116">
        <f>I74+7</f>
        <v>46167</v>
      </c>
      <c r="J76" s="3117">
        <f>I76+15</f>
        <v>46182</v>
      </c>
      <c r="K76" s="3117">
        <f>I76+18</f>
        <v>46185</v>
      </c>
      <c r="L76" s="1618">
        <f>I76+26</f>
        <v>46193</v>
      </c>
      <c r="M76" s="2110"/>
      <c r="N76" s="2623" t="str">
        <f>IF(I76&gt;F76,".","XX")</f>
        <v>XX</v>
      </c>
      <c r="O76" s="1889">
        <f>O74+7</f>
        <v>46147</v>
      </c>
      <c r="P76" s="1889">
        <f>O76+1</f>
        <v>46148</v>
      </c>
      <c r="Q76" s="2931">
        <f>O76-6</f>
        <v>46141</v>
      </c>
      <c r="R76" s="2931">
        <f>Q76+0</f>
        <v>46141</v>
      </c>
      <c r="S76" s="2931">
        <f>O76-5</f>
        <v>46142</v>
      </c>
      <c r="T76" s="2931">
        <f>O76-4</f>
        <v>46143</v>
      </c>
      <c r="U76" s="2753"/>
    </row>
    <row r="77" spans="1:21" s="69" customFormat="1" ht="15" customHeight="1" thickBot="1">
      <c r="A77" s="2867"/>
      <c r="B77" s="3519"/>
      <c r="C77" s="3133" t="s">
        <v>4586</v>
      </c>
      <c r="D77" s="4071" t="s">
        <v>8678</v>
      </c>
      <c r="E77" s="3118">
        <v>46150</v>
      </c>
      <c r="F77" s="3119">
        <f>E77+13</f>
        <v>46163</v>
      </c>
      <c r="G77" s="3120"/>
      <c r="H77" s="3121"/>
      <c r="I77" s="1620"/>
      <c r="J77" s="615"/>
      <c r="K77" s="3118"/>
      <c r="L77" s="3122"/>
      <c r="M77" s="2110"/>
      <c r="N77" s="2622" t="str">
        <f>IF(I77&gt;F76,".","XX")</f>
        <v>XX</v>
      </c>
      <c r="O77" s="925"/>
      <c r="P77" s="925"/>
      <c r="Q77" s="2815"/>
      <c r="R77" s="2821"/>
      <c r="S77" s="2753"/>
      <c r="T77" s="2753"/>
      <c r="U77" s="2753"/>
    </row>
    <row r="78" spans="1:21" s="69" customFormat="1" ht="15" customHeight="1" thickTop="1">
      <c r="A78" s="2867" t="s">
        <v>8679</v>
      </c>
      <c r="B78" s="3519">
        <v>20</v>
      </c>
      <c r="C78" s="3111" t="s">
        <v>8679</v>
      </c>
      <c r="D78" s="3112" t="s">
        <v>8680</v>
      </c>
      <c r="E78" s="3124" t="s">
        <v>1581</v>
      </c>
      <c r="F78" s="3124" t="s">
        <v>1581</v>
      </c>
      <c r="G78" s="3115" t="s">
        <v>4525</v>
      </c>
      <c r="H78" s="1618" t="s">
        <v>8681</v>
      </c>
      <c r="I78" s="3116">
        <f>I76+7</f>
        <v>46174</v>
      </c>
      <c r="J78" s="3117">
        <f>I78+15</f>
        <v>46189</v>
      </c>
      <c r="K78" s="3117">
        <f>I78+18</f>
        <v>46192</v>
      </c>
      <c r="L78" s="1618">
        <f>I78+26</f>
        <v>46200</v>
      </c>
      <c r="M78" s="2110"/>
      <c r="N78" s="2623" t="str">
        <f>IF(I78&gt;F78,".","XX")</f>
        <v>XX</v>
      </c>
      <c r="O78" s="1889">
        <f>O76+7</f>
        <v>46154</v>
      </c>
      <c r="P78" s="1889">
        <f>O78+1</f>
        <v>46155</v>
      </c>
      <c r="Q78" s="2931">
        <f>O78-6</f>
        <v>46148</v>
      </c>
      <c r="R78" s="2931">
        <f>Q78+0</f>
        <v>46148</v>
      </c>
      <c r="S78" s="2931">
        <f>O78-5</f>
        <v>46149</v>
      </c>
      <c r="T78" s="2931">
        <f>O78-4</f>
        <v>46150</v>
      </c>
      <c r="U78" s="2753"/>
    </row>
    <row r="79" spans="1:21" s="69" customFormat="1" ht="15" customHeight="1" thickBot="1">
      <c r="A79" s="2867"/>
      <c r="B79" s="3519"/>
      <c r="C79" s="3133"/>
      <c r="D79" s="3118"/>
      <c r="E79" s="3118"/>
      <c r="F79" s="3119"/>
      <c r="G79" s="3120"/>
      <c r="H79" s="3121"/>
      <c r="I79" s="1620"/>
      <c r="J79" s="615"/>
      <c r="K79" s="3118"/>
      <c r="L79" s="3122"/>
      <c r="M79" s="2110"/>
      <c r="N79" s="2622" t="str">
        <f>IF(I79&gt;F78,".","XX")</f>
        <v>XX</v>
      </c>
      <c r="O79" s="925"/>
      <c r="P79" s="925"/>
      <c r="Q79" s="2815"/>
      <c r="R79" s="2821"/>
      <c r="S79" s="2753"/>
      <c r="T79" s="2753"/>
      <c r="U79" s="2753"/>
    </row>
    <row r="80" spans="1:21" s="69" customFormat="1" ht="15" customHeight="1" thickTop="1">
      <c r="A80" s="2867" t="s">
        <v>8682</v>
      </c>
      <c r="B80" s="3519">
        <v>21</v>
      </c>
      <c r="C80" s="3111" t="s">
        <v>8627</v>
      </c>
      <c r="D80" s="3112" t="s">
        <v>8683</v>
      </c>
      <c r="E80" s="3117">
        <v>46161</v>
      </c>
      <c r="F80" s="3124" t="s">
        <v>1581</v>
      </c>
      <c r="G80" s="3115" t="s">
        <v>8684</v>
      </c>
      <c r="H80" s="1618" t="s">
        <v>8685</v>
      </c>
      <c r="I80" s="3116">
        <f>I78+7</f>
        <v>46181</v>
      </c>
      <c r="J80" s="3117">
        <f>I80+15</f>
        <v>46196</v>
      </c>
      <c r="K80" s="3117">
        <f>I80+18</f>
        <v>46199</v>
      </c>
      <c r="L80" s="1618">
        <f>I80+26</f>
        <v>46207</v>
      </c>
      <c r="M80" s="2110"/>
      <c r="N80" s="2623" t="str">
        <f>IF(I80&gt;F80,".","XX")</f>
        <v>XX</v>
      </c>
      <c r="O80" s="1889">
        <f>O78+7</f>
        <v>46161</v>
      </c>
      <c r="P80" s="1889">
        <f>O80+1</f>
        <v>46162</v>
      </c>
      <c r="Q80" s="2931">
        <f>O80-6</f>
        <v>46155</v>
      </c>
      <c r="R80" s="2931">
        <f>Q80+0</f>
        <v>46155</v>
      </c>
      <c r="S80" s="2931">
        <f>O80-5</f>
        <v>46156</v>
      </c>
      <c r="T80" s="2931">
        <f>O80-4</f>
        <v>46157</v>
      </c>
      <c r="U80" s="2753"/>
    </row>
    <row r="81" spans="1:21" s="69" customFormat="1" ht="15" customHeight="1" thickBot="1">
      <c r="A81" s="2867"/>
      <c r="B81" s="3519"/>
      <c r="C81" s="3133"/>
      <c r="D81" s="3118"/>
      <c r="E81" s="3118"/>
      <c r="F81" s="3119"/>
      <c r="G81" s="3120"/>
      <c r="H81" s="3121"/>
      <c r="I81" s="1620"/>
      <c r="J81" s="615"/>
      <c r="K81" s="3118"/>
      <c r="L81" s="3122"/>
      <c r="M81" s="2110"/>
      <c r="N81" s="2622" t="str">
        <f>IF(I81&gt;F80,".","XX")</f>
        <v>XX</v>
      </c>
      <c r="O81" s="925"/>
      <c r="P81" s="925"/>
      <c r="Q81" s="2815"/>
      <c r="R81" s="2821"/>
      <c r="S81" s="2753"/>
      <c r="T81" s="2753"/>
      <c r="U81" s="2753"/>
    </row>
    <row r="82" spans="1:21" s="69" customFormat="1" ht="28.5" customHeight="1" thickTop="1">
      <c r="A82" s="2867"/>
      <c r="B82" s="3519"/>
      <c r="C82" s="3135"/>
      <c r="D82" s="3506"/>
      <c r="E82" s="1796" t="s">
        <v>100</v>
      </c>
      <c r="F82" s="3507" t="s">
        <v>8617</v>
      </c>
      <c r="G82" s="3507" t="s">
        <v>595</v>
      </c>
      <c r="H82" s="1796" t="s">
        <v>103</v>
      </c>
      <c r="I82" s="4174" t="s">
        <v>165</v>
      </c>
      <c r="J82" s="1796" t="s">
        <v>1236</v>
      </c>
      <c r="K82" s="1796" t="s">
        <v>599</v>
      </c>
      <c r="L82" s="1796" t="s">
        <v>596</v>
      </c>
      <c r="M82" s="2110"/>
      <c r="N82" s="2622"/>
      <c r="O82" s="925"/>
      <c r="P82" s="925"/>
      <c r="Q82" s="2815"/>
      <c r="R82" s="2821"/>
      <c r="S82" s="2753"/>
      <c r="T82" s="2753"/>
      <c r="U82" s="2753"/>
    </row>
    <row r="83" spans="1:21" s="69" customFormat="1" ht="18" customHeight="1" thickBot="1">
      <c r="A83" s="2867"/>
      <c r="B83" s="3519"/>
      <c r="C83" s="3135"/>
      <c r="D83" s="3511" t="s">
        <v>8605</v>
      </c>
      <c r="E83" s="3512" t="s">
        <v>1415</v>
      </c>
      <c r="F83" s="3513" t="s">
        <v>4893</v>
      </c>
      <c r="G83" s="3514"/>
      <c r="H83" s="3515" t="s">
        <v>2947</v>
      </c>
      <c r="I83" s="3513"/>
      <c r="J83" s="3516"/>
      <c r="K83" s="3517"/>
      <c r="L83" s="3518"/>
      <c r="M83" s="2110"/>
      <c r="N83" s="2622"/>
      <c r="O83" s="925"/>
      <c r="P83" s="925"/>
      <c r="Q83" s="2815"/>
      <c r="R83" s="2821"/>
      <c r="S83" s="2753"/>
      <c r="T83" s="2753"/>
      <c r="U83" s="2753"/>
    </row>
    <row r="84" spans="1:21" s="69" customFormat="1" ht="15" customHeight="1" thickTop="1">
      <c r="A84" s="2867" t="s">
        <v>8621</v>
      </c>
      <c r="B84" s="3519">
        <v>22</v>
      </c>
      <c r="C84" s="4170" t="s">
        <v>8621</v>
      </c>
      <c r="D84" s="4171" t="s">
        <v>8686</v>
      </c>
      <c r="E84" s="4172">
        <f>E80+7</f>
        <v>46168</v>
      </c>
      <c r="F84" s="4173">
        <f>E84+14</f>
        <v>46182</v>
      </c>
      <c r="G84" s="3115" t="s">
        <v>3737</v>
      </c>
      <c r="H84" s="1618" t="s">
        <v>8687</v>
      </c>
      <c r="I84" s="3116">
        <f>I80+7</f>
        <v>46188</v>
      </c>
      <c r="J84" s="3117">
        <f>I84+15</f>
        <v>46203</v>
      </c>
      <c r="K84" s="3117">
        <f>I84+18</f>
        <v>46206</v>
      </c>
      <c r="L84" s="1618">
        <f>I84+26</f>
        <v>46214</v>
      </c>
      <c r="M84" s="2110"/>
      <c r="N84" s="2623" t="str">
        <f>IF(I84&gt;F84,".","XX")</f>
        <v>.</v>
      </c>
      <c r="O84" s="1889">
        <f>O80+7</f>
        <v>46168</v>
      </c>
      <c r="P84" s="1889">
        <f>O84+1</f>
        <v>46169</v>
      </c>
      <c r="Q84" s="2931">
        <f>O84-6</f>
        <v>46162</v>
      </c>
      <c r="R84" s="2931">
        <f>Q84+0</f>
        <v>46162</v>
      </c>
      <c r="S84" s="2931">
        <f>O84-5</f>
        <v>46163</v>
      </c>
      <c r="T84" s="2931">
        <f>O84-4</f>
        <v>46164</v>
      </c>
      <c r="U84" s="2753"/>
    </row>
    <row r="85" spans="1:21" s="69" customFormat="1" ht="15" customHeight="1" thickBot="1">
      <c r="A85" s="2867"/>
      <c r="B85" s="3519"/>
      <c r="C85" s="2811"/>
      <c r="D85" s="3118"/>
      <c r="E85" s="3118"/>
      <c r="F85" s="3119"/>
      <c r="G85" s="3120"/>
      <c r="H85" s="3121"/>
      <c r="I85" s="1620"/>
      <c r="J85" s="615"/>
      <c r="K85" s="3118"/>
      <c r="L85" s="3122"/>
      <c r="M85" s="2110"/>
      <c r="N85" s="2622" t="str">
        <f>IF(I85&gt;F84,".","XX")</f>
        <v>XX</v>
      </c>
      <c r="O85" s="925"/>
      <c r="P85" s="925"/>
      <c r="Q85" s="2815"/>
      <c r="R85" s="2821"/>
      <c r="S85" s="2753"/>
      <c r="T85" s="2753"/>
      <c r="U85" s="2753"/>
    </row>
    <row r="86" spans="1:21" s="69" customFormat="1" ht="15" customHeight="1" thickTop="1">
      <c r="A86" s="2867" t="s">
        <v>8688</v>
      </c>
      <c r="B86" s="3519">
        <v>23</v>
      </c>
      <c r="C86" s="4170" t="s">
        <v>8657</v>
      </c>
      <c r="D86" s="4171" t="s">
        <v>8689</v>
      </c>
      <c r="E86" s="4172">
        <f>E84+7</f>
        <v>46175</v>
      </c>
      <c r="F86" s="4173">
        <f>E86+14</f>
        <v>46189</v>
      </c>
      <c r="G86" s="3115" t="s">
        <v>1781</v>
      </c>
      <c r="H86" s="1618" t="s">
        <v>8690</v>
      </c>
      <c r="I86" s="3116">
        <f>I84+7</f>
        <v>46195</v>
      </c>
      <c r="J86" s="3117">
        <f>I86+15</f>
        <v>46210</v>
      </c>
      <c r="K86" s="3117">
        <f>I86+18</f>
        <v>46213</v>
      </c>
      <c r="L86" s="1618">
        <f>I86+26</f>
        <v>46221</v>
      </c>
      <c r="M86" s="2110"/>
      <c r="N86" s="2623" t="str">
        <f>IF(I86&gt;F86,".","XX")</f>
        <v>.</v>
      </c>
      <c r="O86" s="1889">
        <f>O84+7</f>
        <v>46175</v>
      </c>
      <c r="P86" s="1889">
        <f>O86+1</f>
        <v>46176</v>
      </c>
      <c r="Q86" s="2931">
        <f>O86-6</f>
        <v>46169</v>
      </c>
      <c r="R86" s="2931">
        <f>Q86+0</f>
        <v>46169</v>
      </c>
      <c r="S86" s="2931">
        <f>O86-5</f>
        <v>46170</v>
      </c>
      <c r="T86" s="2931">
        <f>O86-4</f>
        <v>46171</v>
      </c>
      <c r="U86" s="2753"/>
    </row>
    <row r="87" spans="1:21" s="69" customFormat="1" ht="15" customHeight="1" thickBot="1">
      <c r="A87" s="2867"/>
      <c r="B87" s="3519"/>
      <c r="C87" s="3133"/>
      <c r="D87" s="3118"/>
      <c r="E87" s="3118"/>
      <c r="F87" s="3119"/>
      <c r="G87" s="3120"/>
      <c r="H87" s="3121"/>
      <c r="I87" s="1620"/>
      <c r="J87" s="615"/>
      <c r="K87" s="3118"/>
      <c r="L87" s="3122"/>
      <c r="M87" s="2110"/>
      <c r="N87" s="2622" t="str">
        <f>IF(I87&gt;F86,".","XX")</f>
        <v>XX</v>
      </c>
      <c r="O87" s="925"/>
      <c r="P87" s="925"/>
      <c r="Q87" s="2815"/>
      <c r="R87" s="2821"/>
      <c r="S87" s="2753"/>
      <c r="T87" s="2753"/>
      <c r="U87" s="2753"/>
    </row>
    <row r="88" spans="1:21" s="69" customFormat="1" ht="15" customHeight="1" thickTop="1">
      <c r="A88" s="2867" t="s">
        <v>4572</v>
      </c>
      <c r="B88" s="3519">
        <v>24</v>
      </c>
      <c r="C88" s="4170" t="s">
        <v>4572</v>
      </c>
      <c r="D88" s="4171" t="s">
        <v>8691</v>
      </c>
      <c r="E88" s="4172">
        <f>E86+7</f>
        <v>46182</v>
      </c>
      <c r="F88" s="4173">
        <f>E88+14</f>
        <v>46196</v>
      </c>
      <c r="G88" s="3115" t="s">
        <v>8671</v>
      </c>
      <c r="H88" s="1618" t="s">
        <v>8692</v>
      </c>
      <c r="I88" s="3116">
        <f>I86+7</f>
        <v>46202</v>
      </c>
      <c r="J88" s="3117">
        <f>I88+15</f>
        <v>46217</v>
      </c>
      <c r="K88" s="3117">
        <f>I88+18</f>
        <v>46220</v>
      </c>
      <c r="L88" s="1618">
        <f>I88+26</f>
        <v>46228</v>
      </c>
      <c r="M88" s="2110"/>
      <c r="N88" s="2623" t="str">
        <f>IF(I88&gt;F88,".","XX")</f>
        <v>.</v>
      </c>
      <c r="O88" s="1889">
        <f>O86+7</f>
        <v>46182</v>
      </c>
      <c r="P88" s="1889">
        <f>O88+1</f>
        <v>46183</v>
      </c>
      <c r="Q88" s="2931">
        <f>O88-6</f>
        <v>46176</v>
      </c>
      <c r="R88" s="2931">
        <f>Q88+0</f>
        <v>46176</v>
      </c>
      <c r="S88" s="2931">
        <f>O88-5</f>
        <v>46177</v>
      </c>
      <c r="T88" s="2931">
        <f>O88-4</f>
        <v>46178</v>
      </c>
      <c r="U88" s="2753"/>
    </row>
    <row r="89" spans="1:21" s="69" customFormat="1" ht="15" customHeight="1" thickBot="1">
      <c r="A89" s="2867"/>
      <c r="B89" s="3519"/>
      <c r="C89" s="3133"/>
      <c r="D89" s="3118"/>
      <c r="E89" s="3118"/>
      <c r="F89" s="3119"/>
      <c r="G89" s="3120"/>
      <c r="H89" s="3121"/>
      <c r="I89" s="1620"/>
      <c r="J89" s="615"/>
      <c r="K89" s="3118"/>
      <c r="L89" s="3122"/>
      <c r="M89" s="2110"/>
      <c r="N89" s="2622" t="str">
        <f>IF(I89&gt;F88,".","XX")</f>
        <v>XX</v>
      </c>
      <c r="O89" s="925"/>
      <c r="P89" s="925"/>
      <c r="Q89" s="2815"/>
      <c r="R89" s="2821"/>
      <c r="S89" s="2753"/>
      <c r="T89" s="2753"/>
      <c r="U89" s="2753"/>
    </row>
    <row r="90" spans="1:21" s="69" customFormat="1" ht="15" customHeight="1" thickTop="1">
      <c r="A90" s="2867" t="s">
        <v>4600</v>
      </c>
      <c r="B90" s="3519">
        <v>25</v>
      </c>
      <c r="C90" s="4170" t="s">
        <v>4586</v>
      </c>
      <c r="D90" s="4171" t="s">
        <v>8693</v>
      </c>
      <c r="E90" s="4172">
        <f>E88+7</f>
        <v>46189</v>
      </c>
      <c r="F90" s="4173">
        <f>E90+14</f>
        <v>46203</v>
      </c>
      <c r="G90" s="3115" t="s">
        <v>2158</v>
      </c>
      <c r="H90" s="1618" t="s">
        <v>8694</v>
      </c>
      <c r="I90" s="3116">
        <f>I88+7</f>
        <v>46209</v>
      </c>
      <c r="J90" s="3117">
        <f>I90+15</f>
        <v>46224</v>
      </c>
      <c r="K90" s="3117">
        <f>I90+18</f>
        <v>46227</v>
      </c>
      <c r="L90" s="1618">
        <f>I90+26</f>
        <v>46235</v>
      </c>
      <c r="M90" s="2110"/>
      <c r="N90" s="2623" t="str">
        <f>IF(I90&gt;F90,".","XX")</f>
        <v>.</v>
      </c>
      <c r="O90" s="1889">
        <f>O88+7</f>
        <v>46189</v>
      </c>
      <c r="P90" s="1889">
        <f>O90+1</f>
        <v>46190</v>
      </c>
      <c r="Q90" s="2931">
        <f>O90-6</f>
        <v>46183</v>
      </c>
      <c r="R90" s="2931">
        <f>Q90+0</f>
        <v>46183</v>
      </c>
      <c r="S90" s="2931">
        <f>O90-5</f>
        <v>46184</v>
      </c>
      <c r="T90" s="2931">
        <f>O90-4</f>
        <v>46185</v>
      </c>
      <c r="U90" s="2753"/>
    </row>
    <row r="91" spans="1:21" s="69" customFormat="1" ht="15" customHeight="1" thickBot="1">
      <c r="A91" s="2867"/>
      <c r="B91" s="3519"/>
      <c r="C91" s="3133"/>
      <c r="D91" s="3118"/>
      <c r="E91" s="3118"/>
      <c r="F91" s="3119"/>
      <c r="G91" s="3120"/>
      <c r="H91" s="3121"/>
      <c r="I91" s="1620"/>
      <c r="J91" s="615"/>
      <c r="K91" s="3118"/>
      <c r="L91" s="3122"/>
      <c r="M91" s="2110"/>
      <c r="N91" s="2622" t="str">
        <f>IF(I91&gt;F90,".","XX")</f>
        <v>XX</v>
      </c>
      <c r="O91" s="925"/>
      <c r="P91" s="925"/>
      <c r="Q91" s="2815"/>
      <c r="R91" s="2821"/>
      <c r="S91" s="2753"/>
      <c r="T91" s="2753"/>
      <c r="U91" s="2753"/>
    </row>
    <row r="92" spans="1:21" s="69" customFormat="1" ht="15" customHeight="1" thickTop="1">
      <c r="A92" s="2867" t="s">
        <v>8679</v>
      </c>
      <c r="B92" s="3519">
        <v>26</v>
      </c>
      <c r="C92" s="4170" t="s">
        <v>4306</v>
      </c>
      <c r="D92" s="4171" t="s">
        <v>8695</v>
      </c>
      <c r="E92" s="4172">
        <f>E90+7</f>
        <v>46196</v>
      </c>
      <c r="F92" s="4173">
        <f>E92+14</f>
        <v>46210</v>
      </c>
      <c r="G92" s="3115" t="s">
        <v>2158</v>
      </c>
      <c r="H92" s="1618" t="s">
        <v>8696</v>
      </c>
      <c r="I92" s="3116">
        <f>I90+7</f>
        <v>46216</v>
      </c>
      <c r="J92" s="3117">
        <f>I92+15</f>
        <v>46231</v>
      </c>
      <c r="K92" s="3117">
        <f>I92+18</f>
        <v>46234</v>
      </c>
      <c r="L92" s="1618">
        <f>I92+26</f>
        <v>46242</v>
      </c>
      <c r="M92" s="2110"/>
      <c r="N92" s="2623" t="str">
        <f>IF(I92&gt;F92,".","XX")</f>
        <v>.</v>
      </c>
      <c r="O92" s="1889">
        <f>O90+7</f>
        <v>46196</v>
      </c>
      <c r="P92" s="1889">
        <f>O92+1</f>
        <v>46197</v>
      </c>
      <c r="Q92" s="2931">
        <f>O92-6</f>
        <v>46190</v>
      </c>
      <c r="R92" s="2931">
        <f>Q92+0</f>
        <v>46190</v>
      </c>
      <c r="S92" s="2931">
        <f>O92-5</f>
        <v>46191</v>
      </c>
      <c r="T92" s="2931">
        <f>O92-4</f>
        <v>46192</v>
      </c>
      <c r="U92" s="2753"/>
    </row>
    <row r="93" spans="1:21" s="69" customFormat="1" ht="15" customHeight="1" thickBot="1">
      <c r="A93" s="2867"/>
      <c r="B93" s="3519"/>
      <c r="C93" s="3133"/>
      <c r="D93" s="3118"/>
      <c r="E93" s="3118"/>
      <c r="F93" s="3119"/>
      <c r="G93" s="3120"/>
      <c r="H93" s="3121"/>
      <c r="I93" s="1620"/>
      <c r="J93" s="615"/>
      <c r="K93" s="3118"/>
      <c r="L93" s="3122"/>
      <c r="M93" s="2110"/>
      <c r="N93" s="2622" t="str">
        <f>IF(I93&gt;F92,".","XX")</f>
        <v>XX</v>
      </c>
      <c r="O93" s="925"/>
      <c r="P93" s="925"/>
      <c r="Q93" s="2815"/>
      <c r="R93" s="2821"/>
      <c r="S93" s="2753"/>
      <c r="T93" s="2753"/>
      <c r="U93" s="2753"/>
    </row>
    <row r="94" spans="1:21" s="69" customFormat="1" ht="15" customHeight="1" thickTop="1">
      <c r="A94" s="2867" t="s">
        <v>4589</v>
      </c>
      <c r="B94" s="3519">
        <v>27</v>
      </c>
      <c r="C94" s="4170" t="s">
        <v>4589</v>
      </c>
      <c r="D94" s="4171" t="s">
        <v>8697</v>
      </c>
      <c r="E94" s="4172">
        <f>E92+7</f>
        <v>46203</v>
      </c>
      <c r="F94" s="4173">
        <f>E94+14</f>
        <v>46217</v>
      </c>
      <c r="G94" s="3115" t="s">
        <v>2158</v>
      </c>
      <c r="H94" s="1618" t="s">
        <v>8696</v>
      </c>
      <c r="I94" s="3116">
        <f>I92+7</f>
        <v>46223</v>
      </c>
      <c r="J94" s="3117">
        <f>I94+15</f>
        <v>46238</v>
      </c>
      <c r="K94" s="3117">
        <f>I94+18</f>
        <v>46241</v>
      </c>
      <c r="L94" s="1618">
        <f>I94+26</f>
        <v>46249</v>
      </c>
      <c r="M94" s="2110"/>
      <c r="N94" s="2623" t="str">
        <f>IF(I94&gt;F94,".","XX")</f>
        <v>.</v>
      </c>
      <c r="O94" s="1889">
        <f>O92+7</f>
        <v>46203</v>
      </c>
      <c r="P94" s="1889">
        <f>O94+1</f>
        <v>46204</v>
      </c>
      <c r="Q94" s="2931">
        <f>O94-6</f>
        <v>46197</v>
      </c>
      <c r="R94" s="2931">
        <f>Q94+0</f>
        <v>46197</v>
      </c>
      <c r="S94" s="2931">
        <f>O94-5</f>
        <v>46198</v>
      </c>
      <c r="T94" s="2931">
        <f>O94-4</f>
        <v>46199</v>
      </c>
      <c r="U94" s="2753"/>
    </row>
    <row r="95" spans="1:21" s="69" customFormat="1" ht="15" customHeight="1" thickBot="1">
      <c r="A95" s="2867"/>
      <c r="B95" s="3519"/>
      <c r="C95" s="3133"/>
      <c r="D95" s="3118"/>
      <c r="E95" s="3118"/>
      <c r="F95" s="3119"/>
      <c r="G95" s="3120"/>
      <c r="H95" s="3121"/>
      <c r="I95" s="1620"/>
      <c r="J95" s="615"/>
      <c r="K95" s="3118"/>
      <c r="L95" s="3122"/>
      <c r="M95" s="2110"/>
      <c r="N95" s="2622" t="str">
        <f>IF(I95&gt;F94,".","XX")</f>
        <v>XX</v>
      </c>
      <c r="O95" s="925"/>
      <c r="P95" s="925"/>
      <c r="Q95" s="2815"/>
      <c r="R95" s="2821"/>
      <c r="S95" s="2753"/>
      <c r="T95" s="2753"/>
      <c r="U95" s="2753"/>
    </row>
    <row r="96" spans="1:21" s="69" customFormat="1" ht="15" customHeight="1" thickTop="1">
      <c r="A96" s="2867" t="s">
        <v>8621</v>
      </c>
      <c r="B96" s="3519">
        <v>28</v>
      </c>
      <c r="C96" s="3111" t="s">
        <v>2158</v>
      </c>
      <c r="D96" s="3112" t="s">
        <v>8654</v>
      </c>
      <c r="E96" s="3117">
        <f>E94+7</f>
        <v>46210</v>
      </c>
      <c r="F96" s="3114">
        <f>E96+14</f>
        <v>46224</v>
      </c>
      <c r="G96" s="3115" t="s">
        <v>2158</v>
      </c>
      <c r="H96" s="1618" t="s">
        <v>8696</v>
      </c>
      <c r="I96" s="3116">
        <f>I94+7</f>
        <v>46230</v>
      </c>
      <c r="J96" s="3117">
        <f>I96+15</f>
        <v>46245</v>
      </c>
      <c r="K96" s="3117">
        <f>I96+18</f>
        <v>46248</v>
      </c>
      <c r="L96" s="1618">
        <f>I96+26</f>
        <v>46256</v>
      </c>
      <c r="M96" s="2110"/>
      <c r="N96" s="2623" t="str">
        <f>IF(I96&gt;F96,".","XX")</f>
        <v>.</v>
      </c>
      <c r="O96" s="1889">
        <f>O94+7</f>
        <v>46210</v>
      </c>
      <c r="P96" s="1889">
        <f>O96+1</f>
        <v>46211</v>
      </c>
      <c r="Q96" s="2931">
        <f>O96-6</f>
        <v>46204</v>
      </c>
      <c r="R96" s="2931">
        <f>Q96+0</f>
        <v>46204</v>
      </c>
      <c r="S96" s="2931">
        <f>O96-5</f>
        <v>46205</v>
      </c>
      <c r="T96" s="2931">
        <f>O96-4</f>
        <v>46206</v>
      </c>
      <c r="U96" s="2753"/>
    </row>
    <row r="97" spans="1:21" s="69" customFormat="1" ht="15" customHeight="1" thickBot="1">
      <c r="A97" s="2867"/>
      <c r="B97" s="3519"/>
      <c r="C97" s="3133"/>
      <c r="D97" s="3118"/>
      <c r="E97" s="3118"/>
      <c r="F97" s="3119"/>
      <c r="G97" s="3120"/>
      <c r="H97" s="3121"/>
      <c r="I97" s="1620"/>
      <c r="J97" s="615"/>
      <c r="K97" s="3118"/>
      <c r="L97" s="3122"/>
      <c r="M97" s="2110"/>
      <c r="N97" s="2622" t="str">
        <f>IF(I97&gt;F96,".","XX")</f>
        <v>XX</v>
      </c>
      <c r="O97" s="925"/>
      <c r="P97" s="925"/>
      <c r="Q97" s="2815"/>
      <c r="R97" s="2821"/>
      <c r="S97" s="2753"/>
      <c r="T97" s="2753"/>
      <c r="U97" s="2753"/>
    </row>
    <row r="98" spans="1:21" s="69" customFormat="1" ht="15" customHeight="1" thickTop="1">
      <c r="A98" s="2867" t="s">
        <v>8657</v>
      </c>
      <c r="B98" s="3519">
        <v>29</v>
      </c>
      <c r="C98" s="4170" t="s">
        <v>2158</v>
      </c>
      <c r="D98" s="4171" t="s">
        <v>8658</v>
      </c>
      <c r="E98" s="4172">
        <f>E96+7</f>
        <v>46217</v>
      </c>
      <c r="F98" s="4173">
        <f>E98+14</f>
        <v>46231</v>
      </c>
      <c r="G98" s="3115" t="s">
        <v>2158</v>
      </c>
      <c r="H98" s="1618" t="s">
        <v>8696</v>
      </c>
      <c r="I98" s="3116">
        <f>I96+7</f>
        <v>46237</v>
      </c>
      <c r="J98" s="3117">
        <f>I98+15</f>
        <v>46252</v>
      </c>
      <c r="K98" s="3117">
        <f>I98+18</f>
        <v>46255</v>
      </c>
      <c r="L98" s="1618">
        <f>I98+26</f>
        <v>46263</v>
      </c>
      <c r="M98" s="2110"/>
      <c r="N98" s="2623" t="str">
        <f>IF(I98&gt;F98,".","XX")</f>
        <v>.</v>
      </c>
      <c r="O98" s="1889">
        <f>O96+7</f>
        <v>46217</v>
      </c>
      <c r="P98" s="1889">
        <f>O98+1</f>
        <v>46218</v>
      </c>
      <c r="Q98" s="2931">
        <f>O98-6</f>
        <v>46211</v>
      </c>
      <c r="R98" s="2931">
        <f>Q98+0</f>
        <v>46211</v>
      </c>
      <c r="S98" s="2931">
        <f>O98-5</f>
        <v>46212</v>
      </c>
      <c r="T98" s="2931">
        <f>O98-4</f>
        <v>46213</v>
      </c>
      <c r="U98" s="2753"/>
    </row>
    <row r="99" spans="1:21" s="69" customFormat="1" ht="15" customHeight="1" thickBot="1">
      <c r="A99" s="2867"/>
      <c r="B99" s="3519"/>
      <c r="C99" s="3133"/>
      <c r="D99" s="3118"/>
      <c r="E99" s="3118"/>
      <c r="F99" s="3119"/>
      <c r="G99" s="3120"/>
      <c r="H99" s="3121"/>
      <c r="I99" s="1620"/>
      <c r="J99" s="615"/>
      <c r="K99" s="3118"/>
      <c r="L99" s="3122"/>
      <c r="M99" s="2110"/>
      <c r="N99" s="2622" t="str">
        <f>IF(I99&gt;F98,".","XX")</f>
        <v>XX</v>
      </c>
      <c r="O99" s="925"/>
      <c r="P99" s="925"/>
      <c r="Q99" s="2815"/>
      <c r="R99" s="2821"/>
      <c r="S99" s="2753"/>
      <c r="T99" s="2753"/>
      <c r="U99" s="2753"/>
    </row>
    <row r="100" spans="1:21" s="69" customFormat="1" ht="15" customHeight="1" thickTop="1">
      <c r="A100" s="2867" t="s">
        <v>4572</v>
      </c>
      <c r="B100" s="3519">
        <v>30</v>
      </c>
      <c r="C100" s="4170" t="s">
        <v>2158</v>
      </c>
      <c r="D100" s="4171" t="s">
        <v>8698</v>
      </c>
      <c r="E100" s="4172">
        <f>E98+7</f>
        <v>46224</v>
      </c>
      <c r="F100" s="4173">
        <f>E100+14</f>
        <v>46238</v>
      </c>
      <c r="G100" s="3115" t="s">
        <v>2158</v>
      </c>
      <c r="H100" s="1618" t="s">
        <v>8696</v>
      </c>
      <c r="I100" s="3116">
        <f>I98+7</f>
        <v>46244</v>
      </c>
      <c r="J100" s="3117">
        <f>I100+15</f>
        <v>46259</v>
      </c>
      <c r="K100" s="3117">
        <f>I100+18</f>
        <v>46262</v>
      </c>
      <c r="L100" s="1618">
        <f>I100+26</f>
        <v>46270</v>
      </c>
      <c r="M100" s="2110"/>
      <c r="N100" s="2623" t="str">
        <f>IF(I100&gt;F100,".","XX")</f>
        <v>.</v>
      </c>
      <c r="O100" s="1889">
        <f>O98+7</f>
        <v>46224</v>
      </c>
      <c r="P100" s="1889">
        <f>O100+1</f>
        <v>46225</v>
      </c>
      <c r="Q100" s="2931">
        <f>O100-6</f>
        <v>46218</v>
      </c>
      <c r="R100" s="2931">
        <f>Q100+0</f>
        <v>46218</v>
      </c>
      <c r="S100" s="2931">
        <f>O100-5</f>
        <v>46219</v>
      </c>
      <c r="T100" s="2931">
        <f>O100-4</f>
        <v>46220</v>
      </c>
      <c r="U100" s="2753"/>
    </row>
    <row r="101" spans="1:21" s="69" customFormat="1" ht="15" customHeight="1" thickBot="1">
      <c r="A101" s="2867"/>
      <c r="B101" s="3519"/>
      <c r="C101" s="3133"/>
      <c r="D101" s="3118"/>
      <c r="E101" s="3118"/>
      <c r="F101" s="3119"/>
      <c r="G101" s="3120"/>
      <c r="H101" s="3121"/>
      <c r="I101" s="1620"/>
      <c r="J101" s="615"/>
      <c r="K101" s="3118"/>
      <c r="L101" s="3122"/>
      <c r="M101" s="2110"/>
      <c r="N101" s="2622" t="str">
        <f>IF(I101&gt;F100,".","XX")</f>
        <v>XX</v>
      </c>
      <c r="O101" s="925"/>
      <c r="P101" s="925"/>
      <c r="Q101" s="2815"/>
      <c r="R101" s="2821"/>
      <c r="S101" s="2753"/>
      <c r="T101" s="2753"/>
      <c r="U101" s="2753"/>
    </row>
    <row r="102" spans="1:21" s="354" customFormat="1" ht="19.5" thickTop="1">
      <c r="A102" s="2704"/>
      <c r="B102" s="2510"/>
      <c r="C102" s="4631" t="s">
        <v>112</v>
      </c>
      <c r="D102" s="4631"/>
      <c r="E102" s="4631"/>
      <c r="F102" s="4631"/>
      <c r="G102" s="4631"/>
      <c r="H102" s="4631"/>
      <c r="I102" s="948"/>
      <c r="J102" s="948"/>
      <c r="K102" s="948" t="s">
        <v>62</v>
      </c>
      <c r="L102" s="2503"/>
      <c r="M102" s="353"/>
      <c r="N102" s="353"/>
      <c r="O102" s="2792"/>
      <c r="P102" s="2793"/>
      <c r="Q102" s="2821"/>
      <c r="R102" s="2821"/>
      <c r="S102" s="2854"/>
      <c r="T102" s="2854"/>
      <c r="U102" s="2854"/>
    </row>
    <row r="103" spans="1:21" s="354" customFormat="1">
      <c r="A103" s="2705"/>
      <c r="B103" s="2510"/>
      <c r="C103" s="541"/>
      <c r="D103" s="538"/>
      <c r="E103" s="538"/>
      <c r="F103" s="538"/>
      <c r="G103" s="539"/>
      <c r="H103" s="540"/>
      <c r="I103" s="538"/>
      <c r="J103" s="538"/>
      <c r="K103" s="538"/>
      <c r="L103" s="542"/>
      <c r="M103" s="353"/>
      <c r="N103" s="353"/>
      <c r="O103" s="2794"/>
      <c r="P103" s="265"/>
      <c r="Q103" s="2855"/>
      <c r="R103" s="2855"/>
      <c r="S103" s="2854"/>
      <c r="T103" s="2854"/>
      <c r="U103" s="2854"/>
    </row>
    <row r="104" spans="1:21" s="69" customFormat="1">
      <c r="A104" s="2182"/>
      <c r="B104" s="2511"/>
      <c r="C104" s="209" t="s">
        <v>0</v>
      </c>
      <c r="E104" s="845" t="s">
        <v>1973</v>
      </c>
      <c r="F104" s="70"/>
      <c r="G104" s="70" t="s">
        <v>38</v>
      </c>
      <c r="H104" s="70"/>
      <c r="K104" s="70" t="s">
        <v>65</v>
      </c>
      <c r="L104" s="70" t="str">
        <f>'HOW TO-&gt;'!$B$136</f>
        <v>6011 2413</v>
      </c>
      <c r="M104" s="70"/>
      <c r="N104" s="60"/>
      <c r="O104" s="60"/>
      <c r="Q104" s="2820"/>
      <c r="R104" s="2820"/>
      <c r="S104" s="2753"/>
      <c r="T104" s="2753"/>
    </row>
    <row r="105" spans="1:21" s="69" customFormat="1">
      <c r="A105" s="2182"/>
      <c r="B105" s="2511"/>
      <c r="C105" s="79" t="s">
        <v>1</v>
      </c>
      <c r="E105" s="252" t="s">
        <v>1974</v>
      </c>
      <c r="F105" s="70"/>
      <c r="G105" s="69" t="s">
        <v>1975</v>
      </c>
      <c r="I105" s="252" t="s">
        <v>41</v>
      </c>
      <c r="K105" s="69" t="s">
        <v>67</v>
      </c>
      <c r="M105" s="226" t="s">
        <v>68</v>
      </c>
      <c r="N105" s="60"/>
      <c r="O105" s="60"/>
      <c r="Q105" s="2820"/>
      <c r="R105" s="2820"/>
      <c r="S105" s="2753"/>
      <c r="T105" s="2753"/>
    </row>
    <row r="106" spans="1:21">
      <c r="A106" s="300"/>
      <c r="B106" s="2512"/>
      <c r="C106" s="79"/>
      <c r="D106" s="69"/>
      <c r="E106" s="252"/>
      <c r="F106" s="60"/>
      <c r="G106" s="69"/>
      <c r="H106" s="69"/>
      <c r="I106" s="252"/>
      <c r="J106" s="69"/>
      <c r="K106" s="69" t="str">
        <f>'HOW TO-&gt;'!$A$138</f>
        <v>PERMIT</v>
      </c>
      <c r="L106" s="69"/>
      <c r="M106" s="2204" t="str">
        <f>'HOW TO-&gt;'!$C$138</f>
        <v>SG094-SinPermit@msc.com</v>
      </c>
      <c r="N106" s="60"/>
      <c r="Q106" s="2819"/>
      <c r="R106" s="2819"/>
      <c r="S106" s="2848"/>
      <c r="T106" s="2848"/>
    </row>
    <row r="107" spans="1:21" s="60" customFormat="1">
      <c r="A107" s="300"/>
      <c r="B107" s="2512"/>
      <c r="C107" s="77">
        <f>'HOW TO-&gt;'!$A$105</f>
        <v>0</v>
      </c>
      <c r="D107" s="77">
        <f>'HOW TO-&gt;'!$B$105</f>
        <v>0</v>
      </c>
      <c r="E107" s="64">
        <f>'HOW TO-&gt;'!$C$105</f>
        <v>0</v>
      </c>
      <c r="G107" s="77" t="str">
        <f>'HOW TO-&gt;'!$A$124</f>
        <v>ROBERT CHIA</v>
      </c>
      <c r="H107" s="77" t="str">
        <f>'HOW TO-&gt;'!$B$124</f>
        <v>6011 0564</v>
      </c>
      <c r="I107" s="64" t="str">
        <f>'HOW TO-&gt;'!$C$124</f>
        <v>robert.chia@msc.com</v>
      </c>
      <c r="K107" s="77" t="str">
        <f>'HOW TO-&gt;'!$A$139</f>
        <v>RAYNAR ANG</v>
      </c>
      <c r="L107" s="77" t="str">
        <f>'HOW TO-&gt;'!$B$139</f>
        <v>6011 2358</v>
      </c>
      <c r="M107" s="64" t="str">
        <f>'HOW TO-&gt;'!$C$139</f>
        <v>raynar.ang@msc.com</v>
      </c>
      <c r="Q107" s="2819"/>
      <c r="R107" s="2819"/>
      <c r="S107" s="2856"/>
      <c r="T107" s="2856"/>
    </row>
    <row r="108" spans="1:21" s="60" customFormat="1">
      <c r="A108" s="300"/>
      <c r="B108" s="2512"/>
      <c r="C108" s="77" t="str">
        <f>'HOW TO-&gt;'!$A$107</f>
        <v>PHOEBE HUANG</v>
      </c>
      <c r="D108" s="77" t="str">
        <f>'HOW TO-&gt;'!$B$107</f>
        <v>6011 0562</v>
      </c>
      <c r="E108" s="64" t="str">
        <f>'HOW TO-&gt;'!$C$107</f>
        <v>phoebe.huang@msc.com</v>
      </c>
      <c r="G108" s="77" t="str">
        <f>'HOW TO-&gt;'!$A$125</f>
        <v>S. Y. LIEW</v>
      </c>
      <c r="H108" s="77" t="str">
        <f>'HOW TO-&gt;'!$B$125</f>
        <v>6011 2348</v>
      </c>
      <c r="I108" s="64" t="str">
        <f>'HOW TO-&gt;'!$C$125</f>
        <v>seoyi.liew@msc.com</v>
      </c>
      <c r="K108" s="77" t="str">
        <f>'HOW TO-&gt;'!$A$140</f>
        <v>KAI SIANG</v>
      </c>
      <c r="L108" s="77" t="str">
        <f>'HOW TO-&gt;'!$B$140</f>
        <v>6011 2356</v>
      </c>
      <c r="M108" s="64" t="str">
        <f>'HOW TO-&gt;'!$C$140</f>
        <v>kaisiang.lim@msc.com</v>
      </c>
      <c r="Q108" s="2625"/>
      <c r="R108" s="2625"/>
    </row>
    <row r="109" spans="1:21" s="60" customFormat="1">
      <c r="A109" s="300"/>
      <c r="B109" s="2512"/>
      <c r="C109" s="77" t="str">
        <f>'HOW TO-&gt;'!$A$108</f>
        <v>SHERWIN LIM</v>
      </c>
      <c r="D109" s="77" t="str">
        <f>'HOW TO-&gt;'!$B$108</f>
        <v>6011 2395</v>
      </c>
      <c r="E109" s="64" t="str">
        <f>'HOW TO-&gt;'!$C$108</f>
        <v>sherwin.lim@msc.com</v>
      </c>
      <c r="G109" s="77" t="str">
        <f>'HOW TO-&gt;'!$A$126</f>
        <v>SHARON KOH</v>
      </c>
      <c r="H109" s="77" t="str">
        <f>'HOW TO-&gt;'!$B$126</f>
        <v>6011 2349</v>
      </c>
      <c r="I109" s="64" t="str">
        <f>'HOW TO-&gt;'!$C$126</f>
        <v>sharon.koh@msc.com</v>
      </c>
      <c r="K109" s="77" t="str">
        <f>'HOW TO-&gt;'!$A$141</f>
        <v>DEWI</v>
      </c>
      <c r="L109" s="77" t="str">
        <f>'HOW TO-&gt;'!$B$141</f>
        <v>6011 2354</v>
      </c>
      <c r="M109" s="64" t="str">
        <f>'HOW TO-&gt;'!$C$141</f>
        <v>dewi.ratnah@msc.com</v>
      </c>
      <c r="Q109" s="2625"/>
      <c r="R109" s="2625"/>
    </row>
    <row r="110" spans="1:21" s="60" customFormat="1">
      <c r="A110" s="300"/>
      <c r="B110" s="2512"/>
      <c r="C110" s="77" t="str">
        <f>'HOW TO-&gt;'!$A$106</f>
        <v>NATALIE LEW</v>
      </c>
      <c r="D110" s="77" t="str">
        <f>'HOW TO-&gt;'!$B$106</f>
        <v>6011 2399</v>
      </c>
      <c r="E110" s="64" t="str">
        <f>'HOW TO-&gt;'!$C$106</f>
        <v>natalie.lew@msc.com</v>
      </c>
      <c r="G110" s="77" t="str">
        <f>'HOW TO-&gt;'!$A$127</f>
        <v>ANGELIA LAU</v>
      </c>
      <c r="H110" s="77" t="str">
        <f>'HOW TO-&gt;'!$B$127</f>
        <v>6011 2346</v>
      </c>
      <c r="I110" s="64" t="str">
        <f>'HOW TO-&gt;'!$C$127</f>
        <v>angelia.lau@msc.com</v>
      </c>
      <c r="K110" s="77" t="str">
        <f>'HOW TO-&gt;'!$A$142</f>
        <v>YU TING</v>
      </c>
      <c r="L110" s="77" t="str">
        <f>'HOW TO-&gt;'!$B$142</f>
        <v>6011 2359</v>
      </c>
      <c r="M110" s="64" t="str">
        <f>'HOW TO-&gt;'!$C$142</f>
        <v>yuting.luo@msc.com</v>
      </c>
      <c r="Q110" s="2625"/>
      <c r="R110" s="2625"/>
    </row>
    <row r="111" spans="1:21" s="60" customFormat="1">
      <c r="A111" s="300"/>
      <c r="B111" s="2509"/>
      <c r="C111" s="77" t="str">
        <f>'HOW TO-&gt;'!$A$109</f>
        <v>CHOK KAR HEE</v>
      </c>
      <c r="D111" s="77" t="str">
        <f>'HOW TO-&gt;'!$B$109</f>
        <v>6011 2397</v>
      </c>
      <c r="E111" s="64" t="str">
        <f>'HOW TO-&gt;'!$C$109</f>
        <v>karhee.chok@msc.com</v>
      </c>
      <c r="G111" s="77" t="str">
        <f>'HOW TO-&gt;'!$A$128</f>
        <v>NOOR AFNINDAH</v>
      </c>
      <c r="H111" s="77" t="str">
        <f>'HOW TO-&gt;'!$B$128</f>
        <v>6011 2347</v>
      </c>
      <c r="I111" s="64" t="str">
        <f>'HOW TO-&gt;'!$C$128</f>
        <v>noor.afnindah@msc.com</v>
      </c>
      <c r="K111" s="77" t="str">
        <f>'HOW TO-&gt;'!$A$143</f>
        <v>SHAN SHAN</v>
      </c>
      <c r="L111" s="77" t="str">
        <f>'HOW TO-&gt;'!$B$143</f>
        <v>6011 2353</v>
      </c>
      <c r="M111" s="64" t="str">
        <f>'HOW TO-&gt;'!$C$143</f>
        <v>shanshan.chin@msc.com</v>
      </c>
      <c r="Q111" s="2625"/>
      <c r="R111" s="2625"/>
    </row>
    <row r="112" spans="1:21" s="60" customFormat="1">
      <c r="B112" s="2509"/>
      <c r="C112" s="77" t="str">
        <f>'HOW TO-&gt;'!$A$115</f>
        <v>YURIKO KHOO</v>
      </c>
      <c r="D112" s="77" t="str">
        <f>'HOW TO-&gt;'!$B$115</f>
        <v>6011 2402</v>
      </c>
      <c r="E112" s="64" t="str">
        <f>'HOW TO-&gt;'!$C$115</f>
        <v>yuriko.k@msc.com</v>
      </c>
      <c r="G112" s="77" t="str">
        <f>'HOW TO-&gt;'!$A$129</f>
        <v>NG CHING WEI</v>
      </c>
      <c r="H112" s="77" t="str">
        <f>'HOW TO-&gt;'!$B$129</f>
        <v>6011 2404</v>
      </c>
      <c r="I112" s="64" t="str">
        <f>'HOW TO-&gt;'!$C$129</f>
        <v>chingwei.ng@msc.com</v>
      </c>
      <c r="K112" s="77" t="str">
        <f>'HOW TO-&gt;'!$A$144</f>
        <v>EUNICE</v>
      </c>
      <c r="L112" s="77" t="str">
        <f>'HOW TO-&gt;'!$B$144</f>
        <v>6011 2355</v>
      </c>
      <c r="M112" s="64" t="str">
        <f>'HOW TO-&gt;'!$C$144</f>
        <v>eunice.chan@msc.com</v>
      </c>
      <c r="Q112" s="2625"/>
      <c r="R112" s="2625"/>
    </row>
    <row r="113" spans="2:18" s="60" customFormat="1">
      <c r="B113" s="2509"/>
      <c r="C113" s="77" t="str">
        <f>'HOW TO-&gt;'!$A$113</f>
        <v>LAWRENCE ANG (CROSS-TRADE)</v>
      </c>
      <c r="D113" s="77" t="str">
        <f>'HOW TO-&gt;'!$B$113</f>
        <v>6011 2400</v>
      </c>
      <c r="E113" s="64" t="str">
        <f>'HOW TO-&gt;'!$C$113</f>
        <v>lawrence.ang@msc.com</v>
      </c>
      <c r="G113" s="77" t="str">
        <f>'HOW TO-&gt;'!$A$130</f>
        <v>ZOEY ONG</v>
      </c>
      <c r="H113" s="77" t="str">
        <f>'HOW TO-&gt;'!$B$130</f>
        <v>6011 2424</v>
      </c>
      <c r="I113" s="64" t="str">
        <f>'HOW TO-&gt;'!$C$130</f>
        <v>zoey.ong@msc.com</v>
      </c>
      <c r="K113" s="77" t="str">
        <f>'HOW TO-&gt;'!$A$145</f>
        <v>HAZEL</v>
      </c>
      <c r="L113" s="77" t="str">
        <f>'HOW TO-&gt;'!$B$145</f>
        <v>6011 2435</v>
      </c>
      <c r="M113" s="64" t="str">
        <f>'HOW TO-&gt;'!$C$145</f>
        <v>hazel.toh@msc.com</v>
      </c>
      <c r="Q113" s="2625"/>
      <c r="R113" s="2625"/>
    </row>
    <row r="114" spans="2:18" s="60" customFormat="1">
      <c r="B114" s="2509"/>
      <c r="C114" s="77" t="str">
        <f>'HOW TO-&gt;'!$A$112</f>
        <v>SUE ANN SOON</v>
      </c>
      <c r="D114" s="77" t="str">
        <f>'HOW TO-&gt;'!$B$112</f>
        <v>6011 2327</v>
      </c>
      <c r="E114" s="64" t="str">
        <f>'HOW TO-&gt;'!$C$112</f>
        <v>sueann.soon@msc.com</v>
      </c>
      <c r="G114" s="77" t="str">
        <f>'HOW TO-&gt;'!$A$131</f>
        <v>.</v>
      </c>
      <c r="H114" s="77" t="str">
        <f>'HOW TO-&gt;'!$B$131</f>
        <v>.</v>
      </c>
      <c r="I114" s="64" t="str">
        <f>'HOW TO-&gt;'!$C$131</f>
        <v>.</v>
      </c>
      <c r="K114" s="77">
        <f>'HOW TO-&gt;'!$A$146</f>
        <v>0</v>
      </c>
      <c r="L114" s="77">
        <f>'HOW TO-&gt;'!$B$146</f>
        <v>0</v>
      </c>
      <c r="M114" s="64">
        <f>'HOW TO-&gt;'!$C$146</f>
        <v>0</v>
      </c>
      <c r="Q114" s="2625"/>
      <c r="R114" s="2625"/>
    </row>
    <row r="115" spans="2:18" s="60" customFormat="1">
      <c r="B115" s="2509"/>
      <c r="C115" s="77" t="str">
        <f>'HOW TO-&gt;'!$A$114</f>
        <v>DARIUS ONG</v>
      </c>
      <c r="D115" s="77" t="str">
        <f>'HOW TO-&gt;'!$B$114</f>
        <v>6011 2396</v>
      </c>
      <c r="E115" s="64" t="str">
        <f>'HOW TO-&gt;'!$C$114</f>
        <v>darius.ong@msc.com</v>
      </c>
      <c r="G115" s="77">
        <f>'HOW TO-&gt;'!$A$132</f>
        <v>0</v>
      </c>
      <c r="H115" s="77">
        <f>'HOW TO-&gt;'!$B$132</f>
        <v>0</v>
      </c>
      <c r="I115" s="64">
        <f>'HOW TO-&gt;'!$C$132</f>
        <v>0</v>
      </c>
      <c r="K115" s="77">
        <f>'HOW TO-&gt;'!$A$147</f>
        <v>0</v>
      </c>
      <c r="L115" s="77">
        <f>'HOW TO-&gt;'!$B$147</f>
        <v>0</v>
      </c>
      <c r="M115" s="64">
        <f>'HOW TO-&gt;'!$C$147</f>
        <v>0</v>
      </c>
      <c r="Q115" s="2625"/>
      <c r="R115" s="2625"/>
    </row>
    <row r="116" spans="2:18" s="60" customFormat="1">
      <c r="B116" s="2509"/>
      <c r="C116" s="77" t="str">
        <f>'HOW TO-&gt;'!$A$110</f>
        <v>LEWIS SOH</v>
      </c>
      <c r="D116" s="77" t="str">
        <f>'HOW TO-&gt;'!$B$110</f>
        <v>6011 7905</v>
      </c>
      <c r="E116" s="64" t="str">
        <f>'HOW TO-&gt;'!$C$110</f>
        <v>lewis.soh@msc.com</v>
      </c>
      <c r="H116" s="81"/>
      <c r="I116" s="226"/>
      <c r="K116" s="77">
        <f>'HOW TO-&gt;'!$A$148</f>
        <v>0</v>
      </c>
      <c r="L116" s="77">
        <f>'HOW TO-&gt;'!$B$148</f>
        <v>0</v>
      </c>
      <c r="M116" s="64">
        <f>'HOW TO-&gt;'!$C$148</f>
        <v>0</v>
      </c>
      <c r="Q116" s="2625"/>
      <c r="R116" s="2625"/>
    </row>
    <row r="117" spans="2:18" s="60" customFormat="1">
      <c r="B117" s="2509"/>
      <c r="C117" s="77" t="str">
        <f>'HOW TO-&gt;'!$A$111</f>
        <v xml:space="preserve">MELVIN TAN </v>
      </c>
      <c r="D117" s="77" t="str">
        <f>'HOW TO-&gt;'!$B$111</f>
        <v>6011 0561</v>
      </c>
      <c r="E117" s="64" t="str">
        <f>'HOW TO-&gt;'!$C$111</f>
        <v>melvin.tan@msc.com</v>
      </c>
      <c r="H117" s="81"/>
      <c r="I117" s="81"/>
      <c r="J117" s="226"/>
      <c r="K117" s="77"/>
      <c r="L117" s="77"/>
      <c r="M117" s="64"/>
      <c r="Q117" s="2625"/>
      <c r="R117" s="2625"/>
    </row>
    <row r="118" spans="2:18">
      <c r="C118" s="77">
        <f>'HOW TO-&gt;'!$A$118</f>
        <v>0</v>
      </c>
      <c r="D118" s="77">
        <f>'HOW TO-&gt;'!$B$118</f>
        <v>0</v>
      </c>
      <c r="E118" s="64">
        <f>'HOW TO-&gt;'!$C$118</f>
        <v>0</v>
      </c>
      <c r="F118" s="60"/>
      <c r="G118" s="60"/>
      <c r="H118" s="60"/>
      <c r="I118" s="60"/>
      <c r="J118" s="60"/>
      <c r="K118" s="60"/>
      <c r="L118" s="60"/>
      <c r="M118" s="60"/>
      <c r="N118" s="60"/>
    </row>
    <row r="119" spans="2:18">
      <c r="C119" s="77" t="str">
        <f>'HOW TO-&gt;'!$A$119</f>
        <v xml:space="preserve">MAIN LINE  </v>
      </c>
      <c r="D119" s="77" t="str">
        <f>'HOW TO-&gt;'!$B$119</f>
        <v>6011 2424</v>
      </c>
      <c r="E119" s="64">
        <f>'HOW TO-&gt;'!$C$119</f>
        <v>0</v>
      </c>
      <c r="F119" s="60"/>
      <c r="G119" s="60"/>
      <c r="H119" s="60"/>
      <c r="I119" s="60"/>
      <c r="J119" s="60"/>
      <c r="K119" s="60"/>
      <c r="L119" s="60"/>
      <c r="M119" s="60"/>
      <c r="N119" s="60"/>
    </row>
    <row r="120" spans="2:18">
      <c r="C120" s="77">
        <f>'HOW TO-&gt;'!$A$120</f>
        <v>0</v>
      </c>
      <c r="D120" s="77">
        <f>'HOW TO-&gt;'!$B$120</f>
        <v>0</v>
      </c>
      <c r="E120" s="64">
        <f>'HOW TO-&gt;'!$C$120</f>
        <v>0</v>
      </c>
      <c r="F120" s="60"/>
      <c r="G120" s="60"/>
      <c r="H120" s="60"/>
      <c r="I120" s="60"/>
      <c r="J120" s="60"/>
      <c r="K120" s="60"/>
      <c r="L120" s="60"/>
      <c r="M120" s="60"/>
      <c r="N120" s="60"/>
    </row>
    <row r="121" spans="2:18">
      <c r="C121" s="60"/>
      <c r="D121" s="60"/>
      <c r="E121" s="60"/>
      <c r="F121" s="60"/>
      <c r="G121" s="60"/>
      <c r="H121" s="60"/>
      <c r="I121" s="60"/>
      <c r="J121" s="60"/>
      <c r="K121" s="60"/>
      <c r="L121" s="60"/>
      <c r="M121" s="60"/>
      <c r="N121" s="60"/>
    </row>
  </sheetData>
  <sheetProtection formatCells="0"/>
  <mergeCells count="1">
    <mergeCell ref="C102:H102"/>
  </mergeCells>
  <hyperlinks>
    <hyperlink ref="I105" display="custsvc@msca.com.sg" xr:uid="{748B09F7-A1BE-4AE2-BE2A-5A8278F14084}"/>
    <hyperlink ref="M105" display="sinexp@msca.com.sg" xr:uid="{CD946A8B-CBE6-4264-9BCD-0AEF3C3D1B75}"/>
    <hyperlink ref="E104" r:id="rId1" xr:uid="{BA5F1955-CE28-41F3-8F46-AAE2F41F6DE0}"/>
    <hyperlink ref="E105" display="mktg-dept@msca.com.sg" xr:uid="{CE9A742F-D852-4F7D-907B-5BFEDB70B61D}"/>
    <hyperlink ref="O47" location="ANDES!A1" display="PROFORMA  ETA " xr:uid="{BDC65739-8B3F-4BD2-ACD8-D7E03DF17D2F}"/>
    <hyperlink ref="O53" location="ANDES!A1" display="PROFORMA  ETA " xr:uid="{2F553211-C946-47E4-AFD8-2D822C3F86A2}"/>
    <hyperlink ref="P53" location="Alpaca!A1" display="PROFORMA  ETD" xr:uid="{FCC11CE4-B50C-49A1-B89B-543279804107}"/>
    <hyperlink ref="P47" location="Alpaca!A1" display="PROFORMA  ETD" xr:uid="{0C2E0B15-B7DA-4814-8B91-8E7582A1A370}"/>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61CE-D5A8-4650-9CE3-F6D385A4A88F}">
  <sheetPr codeName="Sheet64">
    <tabColor rgb="FF00B050"/>
    <pageSetUpPr fitToPage="1"/>
  </sheetPr>
  <dimension ref="A1:U79"/>
  <sheetViews>
    <sheetView zoomScale="85" zoomScaleNormal="85" workbookViewId="0">
      <pane ySplit="23" topLeftCell="A32" activePane="bottomLeft" state="frozen"/>
      <selection pane="bottomLeft" activeCell="E4" sqref="E4"/>
    </sheetView>
  </sheetViews>
  <sheetFormatPr defaultColWidth="9.42578125" defaultRowHeight="12.75"/>
  <cols>
    <col min="1" max="1" width="16.5703125" style="1406" customWidth="1"/>
    <col min="2" max="2" width="3.140625" style="1406" customWidth="1"/>
    <col min="3" max="3" width="22" style="5" customWidth="1"/>
    <col min="4" max="4" width="11.42578125" style="5" customWidth="1"/>
    <col min="5" max="5" width="14.28515625" style="5" customWidth="1"/>
    <col min="6" max="6" width="12.28515625" style="5" customWidth="1"/>
    <col min="7" max="7" width="23.42578125" style="5" customWidth="1"/>
    <col min="8" max="8" width="10.5703125" style="5" customWidth="1"/>
    <col min="9" max="12" width="12.28515625" style="5" customWidth="1"/>
    <col min="13" max="13" width="16.5703125" style="5" customWidth="1"/>
    <col min="14" max="14" width="13.85546875" style="5" customWidth="1"/>
    <col min="15" max="15" width="14.5703125" style="5" customWidth="1"/>
    <col min="16" max="16" width="14" customWidth="1"/>
    <col min="17" max="17" width="13.42578125" customWidth="1"/>
    <col min="18" max="18" width="10.140625" customWidth="1"/>
    <col min="19" max="19" width="10.140625" style="11" customWidth="1"/>
    <col min="20" max="23" width="17.140625" style="5" customWidth="1"/>
    <col min="24" max="16384" width="9.42578125" style="5"/>
  </cols>
  <sheetData>
    <row r="1" spans="1:21" ht="15">
      <c r="A1" s="2651"/>
      <c r="B1" s="30"/>
      <c r="C1" s="2917"/>
      <c r="D1" s="2917"/>
      <c r="E1" s="2917"/>
    </row>
    <row r="2" spans="1:21" s="6" customFormat="1" ht="33">
      <c r="A2" s="1406"/>
      <c r="B2" s="1406"/>
      <c r="C2" s="129" t="s">
        <v>97</v>
      </c>
      <c r="D2" s="44"/>
      <c r="Q2" s="2932"/>
      <c r="S2" s="484"/>
    </row>
    <row r="3" spans="1:21" s="6" customFormat="1" ht="22.5" customHeight="1">
      <c r="A3" s="1406"/>
      <c r="B3" s="1406"/>
      <c r="C3" s="158"/>
      <c r="D3" s="44"/>
      <c r="Q3" s="2932"/>
      <c r="S3" s="484"/>
    </row>
    <row r="4" spans="1:21" ht="22.5" customHeight="1">
      <c r="C4" s="158"/>
      <c r="D4" s="45"/>
      <c r="E4" s="160" t="s">
        <v>8699</v>
      </c>
      <c r="H4" s="45"/>
      <c r="I4" s="45"/>
      <c r="J4" s="45"/>
      <c r="K4" s="45"/>
      <c r="L4" s="45"/>
      <c r="M4" s="37"/>
      <c r="N4" s="37"/>
      <c r="O4" s="37"/>
      <c r="T4"/>
      <c r="U4"/>
    </row>
    <row r="5" spans="1:21" ht="22.5" customHeight="1">
      <c r="C5" s="465"/>
      <c r="D5" s="46"/>
      <c r="E5" s="46"/>
      <c r="F5" s="47"/>
      <c r="G5" s="486"/>
      <c r="H5" s="46"/>
      <c r="I5" s="46"/>
      <c r="J5" s="46"/>
      <c r="K5" s="46"/>
      <c r="L5" s="46"/>
      <c r="M5" s="37"/>
      <c r="N5" s="37"/>
      <c r="O5" s="37"/>
      <c r="T5"/>
      <c r="U5"/>
    </row>
    <row r="6" spans="1:21" customFormat="1" ht="34.5" hidden="1" customHeight="1">
      <c r="A6" s="1406"/>
      <c r="B6" s="1406"/>
      <c r="C6" s="3387"/>
      <c r="D6" s="3388"/>
      <c r="E6" s="3358" t="s">
        <v>100</v>
      </c>
      <c r="F6" s="3358" t="s">
        <v>4887</v>
      </c>
      <c r="G6" s="3359" t="s">
        <v>8700</v>
      </c>
      <c r="H6" s="3359" t="s">
        <v>1718</v>
      </c>
      <c r="I6" s="3360" t="s">
        <v>165</v>
      </c>
      <c r="J6" s="3358" t="s">
        <v>447</v>
      </c>
      <c r="K6" s="3358" t="s">
        <v>297</v>
      </c>
      <c r="L6" s="3358" t="s">
        <v>720</v>
      </c>
      <c r="M6" s="3359" t="s">
        <v>1217</v>
      </c>
      <c r="N6" s="3389" t="s">
        <v>4187</v>
      </c>
      <c r="O6" s="3390" t="s">
        <v>4188</v>
      </c>
      <c r="P6" s="3031"/>
      <c r="Q6" s="3032" t="s">
        <v>8545</v>
      </c>
      <c r="R6" s="3032" t="s">
        <v>8546</v>
      </c>
      <c r="S6" s="3032" t="s">
        <v>8547</v>
      </c>
    </row>
    <row r="7" spans="1:21" customFormat="1" ht="12.75" hidden="1" customHeight="1" thickBot="1">
      <c r="A7" s="1406"/>
      <c r="B7" s="1406"/>
      <c r="C7" s="3391" t="s">
        <v>4929</v>
      </c>
      <c r="D7" s="3392"/>
      <c r="E7" s="3364"/>
      <c r="F7" s="3365"/>
      <c r="G7" s="3366"/>
      <c r="H7" s="3366"/>
      <c r="I7" s="3393" t="s">
        <v>5909</v>
      </c>
      <c r="J7" s="3365"/>
      <c r="K7" s="3365"/>
      <c r="L7" s="3365"/>
      <c r="M7" s="3365"/>
      <c r="N7" s="3394"/>
      <c r="O7" s="3394"/>
      <c r="P7" s="3033"/>
      <c r="Q7" s="2848"/>
      <c r="R7" s="2848"/>
      <c r="S7" s="2848"/>
    </row>
    <row r="8" spans="1:21" customFormat="1" ht="15" hidden="1" customHeight="1" thickTop="1">
      <c r="A8" s="2869" t="s">
        <v>8701</v>
      </c>
      <c r="B8" s="2513">
        <v>47</v>
      </c>
      <c r="C8" s="3137" t="s">
        <v>7494</v>
      </c>
      <c r="D8" s="3141" t="s">
        <v>8702</v>
      </c>
      <c r="E8" s="3141">
        <v>45980</v>
      </c>
      <c r="F8" s="3142" t="s">
        <v>1581</v>
      </c>
      <c r="G8" s="3372" t="s">
        <v>8703</v>
      </c>
      <c r="H8" s="1618" t="s">
        <v>8704</v>
      </c>
      <c r="I8" s="3395">
        <v>45998</v>
      </c>
      <c r="J8" s="1897">
        <v>46023</v>
      </c>
      <c r="K8" s="1851">
        <v>46026</v>
      </c>
      <c r="L8" s="1897">
        <v>46028</v>
      </c>
      <c r="M8" s="1897">
        <v>46034</v>
      </c>
      <c r="N8" s="2015">
        <v>45980</v>
      </c>
      <c r="O8" s="2015">
        <v>45980</v>
      </c>
      <c r="P8" s="2930">
        <v>45974</v>
      </c>
      <c r="Q8" s="2816">
        <v>45974</v>
      </c>
      <c r="R8" s="2930">
        <v>45975</v>
      </c>
      <c r="S8" s="2930">
        <v>45976</v>
      </c>
    </row>
    <row r="9" spans="1:21" customFormat="1" ht="15" hidden="1" customHeight="1" thickBot="1">
      <c r="A9" s="2869" t="s">
        <v>8705</v>
      </c>
      <c r="B9" s="2513"/>
      <c r="C9" s="2881" t="s">
        <v>2039</v>
      </c>
      <c r="D9" s="2882" t="s">
        <v>8706</v>
      </c>
      <c r="E9" s="2882">
        <v>45987</v>
      </c>
      <c r="F9" s="2882">
        <v>45999</v>
      </c>
      <c r="G9" s="3376"/>
      <c r="H9" s="3376"/>
      <c r="I9" s="3396"/>
      <c r="J9" s="615"/>
      <c r="K9" s="615"/>
      <c r="L9" s="615"/>
      <c r="M9" s="615"/>
      <c r="N9" s="3397">
        <v>45980</v>
      </c>
      <c r="O9" s="3397">
        <v>45981</v>
      </c>
      <c r="P9" s="2930">
        <v>45974</v>
      </c>
      <c r="Q9" s="2816">
        <v>45974</v>
      </c>
      <c r="R9" s="2930">
        <v>45975</v>
      </c>
      <c r="S9" s="2930">
        <v>45976</v>
      </c>
    </row>
    <row r="10" spans="1:21" customFormat="1" ht="31.5" hidden="1" thickTop="1" thickBot="1">
      <c r="A10" s="2869"/>
      <c r="B10" s="2513"/>
      <c r="C10" s="2994"/>
      <c r="D10" s="3378"/>
      <c r="E10" s="618" t="s">
        <v>100</v>
      </c>
      <c r="F10" s="618" t="s">
        <v>4887</v>
      </c>
      <c r="G10" s="3379" t="s">
        <v>8700</v>
      </c>
      <c r="H10" s="3379" t="s">
        <v>1718</v>
      </c>
      <c r="I10" s="3380" t="s">
        <v>165</v>
      </c>
      <c r="J10" s="618" t="s">
        <v>447</v>
      </c>
      <c r="K10" s="618" t="s">
        <v>297</v>
      </c>
      <c r="L10" s="618" t="s">
        <v>720</v>
      </c>
      <c r="M10" s="3379" t="s">
        <v>1217</v>
      </c>
      <c r="N10" s="3389" t="s">
        <v>4187</v>
      </c>
      <c r="O10" s="3390" t="s">
        <v>4188</v>
      </c>
      <c r="P10" s="3061"/>
      <c r="Q10" s="3032" t="s">
        <v>8545</v>
      </c>
      <c r="R10" s="3032" t="s">
        <v>8546</v>
      </c>
      <c r="S10" s="3032" t="s">
        <v>8547</v>
      </c>
    </row>
    <row r="11" spans="1:21" customFormat="1" ht="15.75" hidden="1" thickBot="1">
      <c r="A11" s="2869"/>
      <c r="B11" s="2513"/>
      <c r="C11" s="3382" t="s">
        <v>8707</v>
      </c>
      <c r="D11" s="3383" t="s">
        <v>8708</v>
      </c>
      <c r="E11" s="3384" t="s">
        <v>2589</v>
      </c>
      <c r="F11" s="3385"/>
      <c r="G11" s="3398"/>
      <c r="H11" s="3398"/>
      <c r="I11" s="3399" t="s">
        <v>5909</v>
      </c>
      <c r="J11" s="3385"/>
      <c r="K11" s="3385"/>
      <c r="L11" s="3385"/>
      <c r="M11" s="3385"/>
      <c r="N11" s="3389"/>
      <c r="O11" s="3390"/>
      <c r="P11" s="3031"/>
      <c r="Q11" s="3032"/>
      <c r="R11" s="3032"/>
      <c r="S11" s="3032"/>
    </row>
    <row r="12" spans="1:21" customFormat="1" ht="15" hidden="1" customHeight="1" thickTop="1">
      <c r="A12" s="2868" t="s">
        <v>8430</v>
      </c>
      <c r="B12" s="1141">
        <v>5</v>
      </c>
      <c r="C12" s="3137" t="s">
        <v>1541</v>
      </c>
      <c r="D12" s="3117" t="s">
        <v>8709</v>
      </c>
      <c r="E12" s="3117">
        <v>46052</v>
      </c>
      <c r="F12" s="3114">
        <v>46061</v>
      </c>
      <c r="G12" s="3134" t="s">
        <v>1824</v>
      </c>
      <c r="H12" s="1618" t="s">
        <v>8710</v>
      </c>
      <c r="I12" s="2836">
        <v>46068</v>
      </c>
      <c r="J12" s="1180">
        <v>46093</v>
      </c>
      <c r="K12" s="3626">
        <v>46096</v>
      </c>
      <c r="L12" s="1180">
        <v>46098</v>
      </c>
      <c r="M12" s="1180">
        <v>46104</v>
      </c>
      <c r="N12" s="2015">
        <v>46053</v>
      </c>
      <c r="O12" s="2015">
        <v>46054</v>
      </c>
      <c r="P12" s="2930">
        <v>46047</v>
      </c>
      <c r="Q12" s="2816">
        <v>46047</v>
      </c>
      <c r="R12" s="2930">
        <v>46048</v>
      </c>
      <c r="S12" s="2930">
        <v>46049</v>
      </c>
    </row>
    <row r="13" spans="1:21" customFormat="1" ht="15" hidden="1" customHeight="1" thickBot="1">
      <c r="A13" s="2868"/>
      <c r="B13" s="1141"/>
      <c r="C13" s="3133"/>
      <c r="D13" s="3118"/>
      <c r="E13" s="3118"/>
      <c r="F13" s="3119"/>
      <c r="G13" s="3120"/>
      <c r="H13" s="3376"/>
      <c r="I13" s="3396"/>
      <c r="J13" s="615"/>
      <c r="K13" s="615"/>
      <c r="L13" s="615"/>
      <c r="M13" s="615"/>
      <c r="N13" s="3400"/>
      <c r="O13" s="3400"/>
      <c r="P13" s="1632"/>
    </row>
    <row r="14" spans="1:21" customFormat="1" ht="15" hidden="1" customHeight="1" thickTop="1">
      <c r="A14" s="2868" t="s">
        <v>8430</v>
      </c>
      <c r="B14" s="2949">
        <v>6</v>
      </c>
      <c r="C14" s="3137" t="s">
        <v>8711</v>
      </c>
      <c r="D14" s="3117" t="s">
        <v>8712</v>
      </c>
      <c r="E14" s="3113">
        <v>46066</v>
      </c>
      <c r="F14" s="3114">
        <v>46075</v>
      </c>
      <c r="G14" s="3134" t="s">
        <v>2158</v>
      </c>
      <c r="H14" s="3134" t="s">
        <v>2158</v>
      </c>
      <c r="I14" s="3453">
        <v>46075</v>
      </c>
      <c r="J14" s="1180">
        <v>46100</v>
      </c>
      <c r="K14" s="3626">
        <v>46103</v>
      </c>
      <c r="L14" s="1180">
        <v>46105</v>
      </c>
      <c r="M14" s="1180">
        <v>46111</v>
      </c>
      <c r="N14" s="2015">
        <v>46060</v>
      </c>
      <c r="O14" s="2015">
        <v>46061</v>
      </c>
      <c r="P14" s="2930">
        <v>46054</v>
      </c>
      <c r="Q14" s="2816">
        <v>46054</v>
      </c>
      <c r="R14" s="2930">
        <v>46055</v>
      </c>
      <c r="S14" s="2930">
        <v>46056</v>
      </c>
    </row>
    <row r="15" spans="1:21" customFormat="1" ht="15" hidden="1" customHeight="1" thickBot="1">
      <c r="A15" s="2868"/>
      <c r="B15" s="2949"/>
      <c r="C15" s="3133"/>
      <c r="D15" s="3118"/>
      <c r="E15" s="3118"/>
      <c r="F15" s="3119"/>
      <c r="G15" s="3120"/>
      <c r="H15" s="3120"/>
      <c r="I15" s="3396"/>
      <c r="J15" s="615"/>
      <c r="K15" s="615"/>
      <c r="L15" s="615"/>
      <c r="M15" s="615"/>
      <c r="N15" s="3400"/>
      <c r="O15" s="3400"/>
      <c r="P15" s="1632"/>
    </row>
    <row r="16" spans="1:21" customFormat="1" ht="15" hidden="1" customHeight="1" thickTop="1">
      <c r="A16" s="2868"/>
      <c r="B16" s="1141">
        <v>7</v>
      </c>
      <c r="C16" s="3137" t="s">
        <v>7497</v>
      </c>
      <c r="D16" s="3117" t="s">
        <v>8713</v>
      </c>
      <c r="E16" s="3117">
        <v>46068</v>
      </c>
      <c r="F16" s="3114">
        <v>46077</v>
      </c>
      <c r="G16" s="3134" t="s">
        <v>2158</v>
      </c>
      <c r="H16" s="3134" t="s">
        <v>2158</v>
      </c>
      <c r="I16" s="3453">
        <v>46082</v>
      </c>
      <c r="J16" s="1180">
        <v>46107</v>
      </c>
      <c r="K16" s="3626">
        <v>46110</v>
      </c>
      <c r="L16" s="1180">
        <v>46112</v>
      </c>
      <c r="M16" s="1180">
        <v>46118</v>
      </c>
      <c r="N16" s="2015">
        <v>46067</v>
      </c>
      <c r="O16" s="2015">
        <v>46068</v>
      </c>
      <c r="P16" s="2930">
        <v>46061</v>
      </c>
      <c r="Q16" s="2816">
        <v>46061</v>
      </c>
      <c r="R16" s="2930">
        <v>46062</v>
      </c>
      <c r="S16" s="2930">
        <v>46063</v>
      </c>
    </row>
    <row r="17" spans="1:21" customFormat="1" ht="15" hidden="1" customHeight="1" thickBot="1">
      <c r="A17" s="2868"/>
      <c r="B17" s="1141"/>
      <c r="C17" s="3133"/>
      <c r="D17" s="3118"/>
      <c r="E17" s="3118"/>
      <c r="F17" s="3119"/>
      <c r="G17" s="3120"/>
      <c r="H17" s="3376"/>
      <c r="I17" s="3396"/>
      <c r="J17" s="615"/>
      <c r="K17" s="615"/>
      <c r="L17" s="615"/>
      <c r="M17" s="615"/>
      <c r="N17" s="3400"/>
      <c r="O17" s="3400"/>
      <c r="P17" s="1632"/>
    </row>
    <row r="18" spans="1:21" customFormat="1" ht="30" hidden="1">
      <c r="A18" s="2868"/>
      <c r="B18" s="1141"/>
      <c r="C18" s="2994"/>
      <c r="D18" s="3378"/>
      <c r="E18" s="618" t="s">
        <v>100</v>
      </c>
      <c r="F18" s="618" t="s">
        <v>4887</v>
      </c>
      <c r="G18" s="4013" t="s">
        <v>8700</v>
      </c>
      <c r="H18" s="3379" t="s">
        <v>1718</v>
      </c>
      <c r="I18" s="3380" t="s">
        <v>165</v>
      </c>
      <c r="J18" s="618" t="s">
        <v>447</v>
      </c>
      <c r="K18" s="618" t="s">
        <v>297</v>
      </c>
      <c r="L18" s="618" t="s">
        <v>720</v>
      </c>
      <c r="M18" s="3379" t="s">
        <v>1217</v>
      </c>
      <c r="N18" s="3379" t="s">
        <v>519</v>
      </c>
      <c r="O18" s="3379" t="s">
        <v>1354</v>
      </c>
      <c r="P18" s="3389" t="s">
        <v>4187</v>
      </c>
      <c r="Q18" s="3390" t="s">
        <v>4188</v>
      </c>
      <c r="R18" s="3061"/>
      <c r="S18" s="3032" t="s">
        <v>8545</v>
      </c>
      <c r="T18" s="3032" t="s">
        <v>8546</v>
      </c>
      <c r="U18" s="3032" t="s">
        <v>8547</v>
      </c>
    </row>
    <row r="19" spans="1:21" customFormat="1" ht="15" hidden="1" customHeight="1" thickBot="1">
      <c r="A19" s="2868"/>
      <c r="B19" s="1141"/>
      <c r="C19" s="3382" t="s">
        <v>8707</v>
      </c>
      <c r="D19" s="3383" t="s">
        <v>8708</v>
      </c>
      <c r="E19" s="3384" t="s">
        <v>2589</v>
      </c>
      <c r="F19" s="3385"/>
      <c r="G19" s="3398"/>
      <c r="H19" s="3398"/>
      <c r="I19" s="3399" t="s">
        <v>5909</v>
      </c>
      <c r="J19" s="3385"/>
      <c r="K19" s="3385"/>
      <c r="L19" s="3385"/>
      <c r="M19" s="3385"/>
      <c r="N19" s="3385"/>
      <c r="O19" s="3385"/>
      <c r="P19" s="3389"/>
      <c r="Q19" s="3390"/>
      <c r="R19" s="3031"/>
      <c r="S19" s="3032"/>
      <c r="T19" s="3032"/>
      <c r="U19" s="3032"/>
    </row>
    <row r="20" spans="1:21" customFormat="1" ht="15" hidden="1" customHeight="1" thickTop="1">
      <c r="A20" s="2868" t="s">
        <v>8714</v>
      </c>
      <c r="B20" s="1141">
        <v>9</v>
      </c>
      <c r="C20" s="3137" t="s">
        <v>1654</v>
      </c>
      <c r="D20" s="3117" t="s">
        <v>8715</v>
      </c>
      <c r="E20" s="3117">
        <v>46081</v>
      </c>
      <c r="F20" s="3114">
        <v>46090</v>
      </c>
      <c r="G20" s="3372" t="s">
        <v>7963</v>
      </c>
      <c r="H20" s="1618" t="s">
        <v>8716</v>
      </c>
      <c r="I20" s="3395">
        <v>46089</v>
      </c>
      <c r="J20" s="1897">
        <v>46114</v>
      </c>
      <c r="K20" s="1851">
        <v>46117</v>
      </c>
      <c r="L20" s="1897">
        <v>46119</v>
      </c>
      <c r="M20" s="1897">
        <v>46125</v>
      </c>
      <c r="N20" s="1897">
        <v>46127</v>
      </c>
      <c r="O20" s="1897">
        <v>46133</v>
      </c>
      <c r="P20" s="2015">
        <v>46074</v>
      </c>
      <c r="Q20" s="2015">
        <v>46075</v>
      </c>
      <c r="R20" s="2930">
        <v>46068</v>
      </c>
      <c r="S20" s="2816">
        <v>46068</v>
      </c>
      <c r="T20" s="2930">
        <v>46069</v>
      </c>
      <c r="U20" s="2930">
        <v>46070</v>
      </c>
    </row>
    <row r="21" spans="1:21" customFormat="1" ht="15" hidden="1" customHeight="1" thickBot="1">
      <c r="A21" s="2868"/>
      <c r="B21" s="1141"/>
      <c r="C21" s="2881"/>
      <c r="D21" s="2882"/>
      <c r="E21" s="2882"/>
      <c r="F21" s="2882"/>
      <c r="G21" s="3120"/>
      <c r="H21" s="3376"/>
      <c r="I21" s="3396"/>
      <c r="J21" s="615"/>
      <c r="K21" s="615"/>
      <c r="L21" s="615"/>
      <c r="M21" s="615"/>
      <c r="N21" s="615"/>
      <c r="O21" s="615"/>
      <c r="P21" s="3400"/>
      <c r="Q21" s="3400"/>
      <c r="R21" s="3730">
        <v>46065</v>
      </c>
    </row>
    <row r="22" spans="1:21" customFormat="1" ht="29.25" customHeight="1">
      <c r="A22" s="2868"/>
      <c r="B22" s="1141"/>
      <c r="C22" s="2994"/>
      <c r="D22" s="3378"/>
      <c r="E22" s="618" t="s">
        <v>100</v>
      </c>
      <c r="F22" s="618" t="s">
        <v>4887</v>
      </c>
      <c r="G22" s="4013" t="s">
        <v>8700</v>
      </c>
      <c r="H22" s="3379" t="s">
        <v>1718</v>
      </c>
      <c r="I22" s="3380" t="s">
        <v>165</v>
      </c>
      <c r="J22" s="618" t="s">
        <v>447</v>
      </c>
      <c r="K22" s="618" t="s">
        <v>297</v>
      </c>
      <c r="L22" s="618" t="s">
        <v>720</v>
      </c>
      <c r="M22" s="3379" t="s">
        <v>1217</v>
      </c>
      <c r="N22" s="3379" t="s">
        <v>519</v>
      </c>
      <c r="O22" s="3389"/>
      <c r="P22" s="3390"/>
      <c r="Q22" s="3061"/>
      <c r="R22" s="3032"/>
      <c r="S22" s="3032"/>
      <c r="T22" s="3032"/>
    </row>
    <row r="23" spans="1:21" customFormat="1" ht="15" customHeight="1" thickBot="1">
      <c r="A23" s="2868"/>
      <c r="B23" s="1141"/>
      <c r="C23" s="3382" t="s">
        <v>8707</v>
      </c>
      <c r="D23" s="3383"/>
      <c r="E23" s="3384" t="s">
        <v>2589</v>
      </c>
      <c r="F23" s="3385"/>
      <c r="G23" s="3398"/>
      <c r="H23" s="3398"/>
      <c r="I23" s="3399" t="s">
        <v>5909</v>
      </c>
      <c r="J23" s="3385"/>
      <c r="K23" s="3385"/>
      <c r="L23" s="3385"/>
      <c r="M23" s="3385"/>
      <c r="N23" s="3385"/>
      <c r="O23" s="3389"/>
      <c r="P23" s="3390"/>
      <c r="Q23" s="3031"/>
      <c r="R23" s="3032"/>
      <c r="S23" s="3032"/>
      <c r="T23" s="3032"/>
    </row>
    <row r="24" spans="1:21" customFormat="1" ht="15" hidden="1" customHeight="1" thickTop="1">
      <c r="A24" s="2868"/>
      <c r="B24" s="1141">
        <v>12</v>
      </c>
      <c r="C24" s="3137" t="s">
        <v>1541</v>
      </c>
      <c r="D24" s="3117" t="s">
        <v>8717</v>
      </c>
      <c r="E24" s="3117">
        <v>46103</v>
      </c>
      <c r="F24" s="3114">
        <v>46112</v>
      </c>
      <c r="G24" s="3788" t="s">
        <v>1573</v>
      </c>
      <c r="H24" s="1618" t="s">
        <v>8718</v>
      </c>
      <c r="I24" s="4029">
        <v>46110</v>
      </c>
      <c r="J24" s="4030">
        <v>46135</v>
      </c>
      <c r="K24" s="4031">
        <v>46138</v>
      </c>
      <c r="L24" s="4030">
        <v>46140</v>
      </c>
      <c r="M24" s="4030">
        <v>46146</v>
      </c>
      <c r="N24" s="4030">
        <v>46171</v>
      </c>
      <c r="O24" s="2015"/>
      <c r="P24" s="2015"/>
      <c r="Q24" s="2930"/>
      <c r="R24" s="2816"/>
      <c r="S24" s="2930"/>
      <c r="T24" s="2930"/>
    </row>
    <row r="25" spans="1:21" customFormat="1" ht="15" hidden="1" customHeight="1" thickBot="1">
      <c r="A25" s="2868"/>
      <c r="B25" s="1141"/>
      <c r="C25" s="3133"/>
      <c r="D25" s="3118"/>
      <c r="E25" s="3118"/>
      <c r="F25" s="3119"/>
      <c r="G25" s="3789"/>
      <c r="H25" s="615"/>
      <c r="I25" s="3396"/>
      <c r="J25" s="615"/>
      <c r="K25" s="615"/>
      <c r="L25" s="615"/>
      <c r="M25" s="615"/>
      <c r="N25" s="615"/>
      <c r="O25" s="3400"/>
      <c r="P25" s="3400"/>
      <c r="Q25" s="1632"/>
    </row>
    <row r="26" spans="1:21" customFormat="1" ht="15" customHeight="1" thickTop="1">
      <c r="A26" s="2868" t="s">
        <v>4686</v>
      </c>
      <c r="B26" s="2949">
        <v>26</v>
      </c>
      <c r="C26" s="3137" t="s">
        <v>4686</v>
      </c>
      <c r="D26" s="3117" t="s">
        <v>8719</v>
      </c>
      <c r="E26" s="3117">
        <v>46200</v>
      </c>
      <c r="F26" s="3114">
        <v>46209</v>
      </c>
      <c r="G26" s="3375" t="s">
        <v>5682</v>
      </c>
      <c r="H26" s="1618" t="s">
        <v>8720</v>
      </c>
      <c r="I26" s="3395">
        <v>46208</v>
      </c>
      <c r="J26" s="1897">
        <v>46233</v>
      </c>
      <c r="K26" s="1851">
        <v>46236</v>
      </c>
      <c r="L26" s="1897">
        <v>46238</v>
      </c>
      <c r="M26" s="1897">
        <v>46244</v>
      </c>
      <c r="N26" s="1897">
        <v>46269</v>
      </c>
      <c r="O26" s="2015"/>
      <c r="P26" s="2015"/>
      <c r="Q26" s="2930"/>
      <c r="R26" s="2816"/>
      <c r="S26" s="2930"/>
      <c r="T26" s="2930"/>
    </row>
    <row r="27" spans="1:21" customFormat="1" ht="15" customHeight="1" thickBot="1">
      <c r="A27" s="2868"/>
      <c r="B27" s="2949"/>
      <c r="C27" s="4126"/>
      <c r="D27" s="3118"/>
      <c r="E27" s="3118"/>
      <c r="F27" s="3119"/>
      <c r="G27" s="4177"/>
      <c r="H27" s="3376"/>
      <c r="I27" s="3396"/>
      <c r="J27" s="615"/>
      <c r="K27" s="615"/>
      <c r="L27" s="615"/>
      <c r="M27" s="615"/>
      <c r="N27" s="615"/>
      <c r="O27" s="3400"/>
      <c r="P27" s="3400"/>
      <c r="Q27" s="1632"/>
    </row>
    <row r="28" spans="1:21" customFormat="1" ht="15" customHeight="1" thickTop="1">
      <c r="A28" s="2868" t="s">
        <v>8721</v>
      </c>
      <c r="B28" s="1141">
        <v>27</v>
      </c>
      <c r="C28" s="3137" t="s">
        <v>4935</v>
      </c>
      <c r="D28" s="3117" t="s">
        <v>8722</v>
      </c>
      <c r="E28" s="3124">
        <v>46200</v>
      </c>
      <c r="F28" s="3125" t="s">
        <v>1581</v>
      </c>
      <c r="G28" s="3375" t="s">
        <v>7667</v>
      </c>
      <c r="H28" s="1618" t="s">
        <v>8723</v>
      </c>
      <c r="I28" s="3395">
        <v>46215</v>
      </c>
      <c r="J28" s="1897">
        <v>46240</v>
      </c>
      <c r="K28" s="1851">
        <v>46243</v>
      </c>
      <c r="L28" s="1897">
        <v>46245</v>
      </c>
      <c r="M28" s="1897">
        <v>46251</v>
      </c>
      <c r="N28" s="1897">
        <v>46276</v>
      </c>
      <c r="O28" s="2015"/>
      <c r="P28" s="2015"/>
      <c r="Q28" s="2930"/>
      <c r="R28" s="2816"/>
      <c r="S28" s="2930"/>
      <c r="T28" s="2930"/>
    </row>
    <row r="29" spans="1:21" customFormat="1" ht="15" customHeight="1" thickBot="1">
      <c r="A29" s="2868"/>
      <c r="B29" s="1141"/>
      <c r="C29" s="3133"/>
      <c r="D29" s="3118"/>
      <c r="E29" s="3118"/>
      <c r="F29" s="3119"/>
      <c r="G29" s="3120"/>
      <c r="H29" s="3376"/>
      <c r="I29" s="3396"/>
      <c r="J29" s="615"/>
      <c r="K29" s="615"/>
      <c r="L29" s="615"/>
      <c r="M29" s="615"/>
      <c r="N29" s="615"/>
      <c r="O29" s="3400"/>
      <c r="P29" s="3400"/>
      <c r="Q29" s="1632"/>
    </row>
    <row r="30" spans="1:21" customFormat="1" ht="15" customHeight="1" thickTop="1">
      <c r="A30" s="2868" t="s">
        <v>8724</v>
      </c>
      <c r="B30" s="1141">
        <v>28</v>
      </c>
      <c r="C30" s="3137" t="s">
        <v>8725</v>
      </c>
      <c r="D30" s="3117" t="s">
        <v>8726</v>
      </c>
      <c r="E30" s="3125" t="s">
        <v>1581</v>
      </c>
      <c r="F30" s="3125" t="s">
        <v>1581</v>
      </c>
      <c r="G30" s="3372" t="s">
        <v>8075</v>
      </c>
      <c r="H30" s="3117" t="s">
        <v>8727</v>
      </c>
      <c r="I30" s="3395">
        <v>46222</v>
      </c>
      <c r="J30" s="1897">
        <v>46247</v>
      </c>
      <c r="K30" s="1851">
        <v>46250</v>
      </c>
      <c r="L30" s="1897">
        <v>46252</v>
      </c>
      <c r="M30" s="1897">
        <v>46258</v>
      </c>
      <c r="N30" s="1897">
        <v>46283</v>
      </c>
      <c r="O30" s="2015"/>
      <c r="P30" s="2015"/>
      <c r="Q30" s="2930"/>
      <c r="R30" s="2816"/>
      <c r="S30" s="2930"/>
      <c r="T30" s="2930"/>
    </row>
    <row r="31" spans="1:21" customFormat="1" ht="15" customHeight="1" thickBot="1">
      <c r="A31" s="2868"/>
      <c r="B31" s="1141"/>
      <c r="C31" s="3133" t="s">
        <v>2775</v>
      </c>
      <c r="D31" s="3118" t="s">
        <v>8652</v>
      </c>
      <c r="E31" s="3118">
        <v>46212</v>
      </c>
      <c r="F31" s="3119">
        <v>46224</v>
      </c>
      <c r="G31" s="3120"/>
      <c r="H31" s="3376"/>
      <c r="I31" s="3396"/>
      <c r="J31" s="615"/>
      <c r="K31" s="615"/>
      <c r="L31" s="615"/>
      <c r="M31" s="615"/>
      <c r="N31" s="615"/>
      <c r="O31" s="3400"/>
      <c r="P31" s="3400"/>
      <c r="Q31" s="1632"/>
    </row>
    <row r="32" spans="1:21" customFormat="1" ht="15" customHeight="1" thickTop="1">
      <c r="A32" s="2868" t="s">
        <v>8728</v>
      </c>
      <c r="B32" s="2949">
        <v>29</v>
      </c>
      <c r="C32" s="3143" t="s">
        <v>6278</v>
      </c>
      <c r="D32" s="3117" t="str">
        <f>"HR"&amp;TEXT(MID(D30,3,LEN(D30)-3)+1,"000")&amp;"R"</f>
        <v>HR628R</v>
      </c>
      <c r="E32" s="3694">
        <v>46216</v>
      </c>
      <c r="F32" s="3114">
        <f>E32+9</f>
        <v>46225</v>
      </c>
      <c r="G32" s="3136" t="s">
        <v>8729</v>
      </c>
      <c r="H32" s="3117" t="str">
        <f>"GY"&amp;TEXT(MID(H30,3,LEN(H30)-3)+1,"000")&amp;"A"</f>
        <v>GY630A</v>
      </c>
      <c r="I32" s="4407">
        <f>I30+7</f>
        <v>46229</v>
      </c>
      <c r="J32" s="3386">
        <f>I32+25</f>
        <v>46254</v>
      </c>
      <c r="K32" s="4408">
        <f>I32+28</f>
        <v>46257</v>
      </c>
      <c r="L32" s="3386">
        <f>I32+30</f>
        <v>46259</v>
      </c>
      <c r="M32" s="3386">
        <f>I32+36</f>
        <v>46265</v>
      </c>
      <c r="N32" s="3386">
        <f>J32+36</f>
        <v>46290</v>
      </c>
      <c r="O32" s="2015"/>
      <c r="P32" s="2015"/>
      <c r="Q32" s="2930"/>
      <c r="R32" s="2816"/>
      <c r="S32" s="2930"/>
      <c r="T32" s="2930"/>
    </row>
    <row r="33" spans="1:20" customFormat="1" ht="15" customHeight="1" thickBot="1">
      <c r="A33" s="2868"/>
      <c r="B33" s="2949"/>
      <c r="C33" s="3133"/>
      <c r="D33" s="3118"/>
      <c r="E33" s="3118"/>
      <c r="F33" s="3119"/>
      <c r="G33" s="3120"/>
      <c r="H33" s="3376"/>
      <c r="I33" s="3396"/>
      <c r="J33" s="615"/>
      <c r="K33" s="615"/>
      <c r="L33" s="615"/>
      <c r="M33" s="615"/>
      <c r="N33" s="615"/>
      <c r="O33" s="3400"/>
      <c r="P33" s="3400"/>
      <c r="Q33" s="1632"/>
    </row>
    <row r="34" spans="1:20" customFormat="1" ht="15" customHeight="1" thickTop="1">
      <c r="A34" s="2868" t="s">
        <v>8730</v>
      </c>
      <c r="B34" s="1141">
        <v>30</v>
      </c>
      <c r="C34" s="3136" t="s">
        <v>1573</v>
      </c>
      <c r="D34" s="3117" t="s">
        <v>8731</v>
      </c>
      <c r="E34" s="3124">
        <v>46221</v>
      </c>
      <c r="F34" s="3124">
        <f>E34+9</f>
        <v>46230</v>
      </c>
      <c r="G34" s="3372" t="s">
        <v>5531</v>
      </c>
      <c r="H34" s="3117" t="s">
        <v>8732</v>
      </c>
      <c r="I34" s="3395">
        <f>I32+7</f>
        <v>46236</v>
      </c>
      <c r="J34" s="1897">
        <f>I34+25</f>
        <v>46261</v>
      </c>
      <c r="K34" s="1851">
        <f>I34+28</f>
        <v>46264</v>
      </c>
      <c r="L34" s="1897">
        <f>I34+30</f>
        <v>46266</v>
      </c>
      <c r="M34" s="1897">
        <f>I34+36</f>
        <v>46272</v>
      </c>
      <c r="N34" s="1897">
        <f>J34+36</f>
        <v>46297</v>
      </c>
      <c r="O34" s="2015"/>
      <c r="P34" s="2015"/>
      <c r="Q34" s="2930"/>
      <c r="R34" s="2816"/>
      <c r="S34" s="2930"/>
      <c r="T34" s="2930"/>
    </row>
    <row r="35" spans="1:20" customFormat="1" ht="15" customHeight="1" thickBot="1">
      <c r="A35" s="2868"/>
      <c r="B35" s="1141"/>
      <c r="C35" s="3133" t="s">
        <v>8733</v>
      </c>
      <c r="D35" s="3118" t="s">
        <v>8663</v>
      </c>
      <c r="E35" s="3118">
        <v>46225</v>
      </c>
      <c r="F35" s="3119">
        <f>E35+12</f>
        <v>46237</v>
      </c>
      <c r="G35" s="3120"/>
      <c r="H35" s="3376"/>
      <c r="I35" s="3396"/>
      <c r="J35" s="615"/>
      <c r="K35" s="615"/>
      <c r="L35" s="615"/>
      <c r="M35" s="615"/>
      <c r="N35" s="615"/>
      <c r="O35" s="3400"/>
      <c r="P35" s="3400"/>
      <c r="Q35" s="1632"/>
    </row>
    <row r="36" spans="1:20" customFormat="1" ht="15" customHeight="1" thickTop="1">
      <c r="A36" s="2868" t="s">
        <v>4922</v>
      </c>
      <c r="B36" s="1141">
        <v>31</v>
      </c>
      <c r="C36" s="3137" t="s">
        <v>8734</v>
      </c>
      <c r="D36" s="3117" t="s">
        <v>8735</v>
      </c>
      <c r="E36" s="3117">
        <v>46229</v>
      </c>
      <c r="F36" s="3114">
        <f>E36+9</f>
        <v>46238</v>
      </c>
      <c r="G36" s="3375" t="s">
        <v>7559</v>
      </c>
      <c r="H36" s="3117" t="s">
        <v>8736</v>
      </c>
      <c r="I36" s="3395">
        <f>I34+7</f>
        <v>46243</v>
      </c>
      <c r="J36" s="1897">
        <f>I36+25</f>
        <v>46268</v>
      </c>
      <c r="K36" s="1851">
        <f>I36+28</f>
        <v>46271</v>
      </c>
      <c r="L36" s="1897">
        <f>I36+30</f>
        <v>46273</v>
      </c>
      <c r="M36" s="1897">
        <f>I36+36</f>
        <v>46279</v>
      </c>
      <c r="N36" s="1897">
        <f>J36+36</f>
        <v>46304</v>
      </c>
      <c r="O36" s="2015"/>
      <c r="P36" s="2015"/>
      <c r="Q36" s="2930"/>
      <c r="R36" s="2816"/>
      <c r="S36" s="2930"/>
      <c r="T36" s="2930"/>
    </row>
    <row r="37" spans="1:20" customFormat="1" ht="15" customHeight="1" thickBot="1">
      <c r="A37" s="2868"/>
      <c r="B37" s="1141"/>
      <c r="C37" s="3133"/>
      <c r="D37" s="3118"/>
      <c r="E37" s="3118"/>
      <c r="F37" s="3119"/>
      <c r="G37" s="4177"/>
      <c r="H37" s="3376"/>
      <c r="I37" s="3396"/>
      <c r="J37" s="615"/>
      <c r="K37" s="615"/>
      <c r="L37" s="615"/>
      <c r="M37" s="615"/>
      <c r="N37" s="615"/>
      <c r="O37" s="3400"/>
      <c r="P37" s="3400"/>
      <c r="Q37" s="1632"/>
    </row>
    <row r="38" spans="1:20" customFormat="1" ht="15" customHeight="1" thickTop="1">
      <c r="A38" s="2868" t="s">
        <v>4686</v>
      </c>
      <c r="B38" s="1141">
        <v>32</v>
      </c>
      <c r="C38" s="3137" t="s">
        <v>4922</v>
      </c>
      <c r="D38" s="3117" t="s">
        <v>8737</v>
      </c>
      <c r="E38" s="3117">
        <v>46241</v>
      </c>
      <c r="F38" s="3114">
        <f>E38+9</f>
        <v>46250</v>
      </c>
      <c r="G38" s="3375" t="s">
        <v>8738</v>
      </c>
      <c r="H38" s="3117" t="s">
        <v>8739</v>
      </c>
      <c r="I38" s="3395">
        <f>I36+7</f>
        <v>46250</v>
      </c>
      <c r="J38" s="1897">
        <f>I38+25</f>
        <v>46275</v>
      </c>
      <c r="K38" s="1851">
        <f>I38+28</f>
        <v>46278</v>
      </c>
      <c r="L38" s="1897">
        <f>I38+30</f>
        <v>46280</v>
      </c>
      <c r="M38" s="1897">
        <f>I38+36</f>
        <v>46286</v>
      </c>
      <c r="N38" s="1897">
        <f>J38+36</f>
        <v>46311</v>
      </c>
      <c r="O38" s="2015"/>
      <c r="P38" s="2015"/>
      <c r="Q38" s="2930"/>
      <c r="R38" s="2816"/>
      <c r="S38" s="2930"/>
      <c r="T38" s="2930"/>
    </row>
    <row r="39" spans="1:20" customFormat="1" ht="15" customHeight="1" thickBot="1">
      <c r="A39" s="2868"/>
      <c r="B39" s="1141"/>
      <c r="C39" s="3133"/>
      <c r="D39" s="3118"/>
      <c r="E39" s="3118"/>
      <c r="F39" s="3119"/>
      <c r="G39" s="3120"/>
      <c r="H39" s="3376"/>
      <c r="I39" s="3396"/>
      <c r="J39" s="615"/>
      <c r="K39" s="615"/>
      <c r="L39" s="615"/>
      <c r="M39" s="615"/>
      <c r="N39" s="615"/>
      <c r="O39" s="3400"/>
      <c r="P39" s="3400"/>
      <c r="Q39" s="1632"/>
    </row>
    <row r="40" spans="1:20" customFormat="1" ht="15" customHeight="1" thickTop="1">
      <c r="A40" s="2868"/>
      <c r="B40" s="1141">
        <v>33</v>
      </c>
      <c r="C40" s="3137" t="s">
        <v>4686</v>
      </c>
      <c r="D40" s="3117" t="s">
        <v>8740</v>
      </c>
      <c r="E40" s="3117">
        <v>46244</v>
      </c>
      <c r="F40" s="3114">
        <f>E40+9</f>
        <v>46253</v>
      </c>
      <c r="G40" s="3372" t="s">
        <v>8741</v>
      </c>
      <c r="H40" s="3117" t="s">
        <v>8742</v>
      </c>
      <c r="I40" s="3395">
        <f>I38+7</f>
        <v>46257</v>
      </c>
      <c r="J40" s="1897">
        <f>I40+25</f>
        <v>46282</v>
      </c>
      <c r="K40" s="1851">
        <f>I40+28</f>
        <v>46285</v>
      </c>
      <c r="L40" s="1897">
        <f>I40+30</f>
        <v>46287</v>
      </c>
      <c r="M40" s="1897">
        <f>I40+36</f>
        <v>46293</v>
      </c>
      <c r="N40" s="1897">
        <f>J40+36</f>
        <v>46318</v>
      </c>
      <c r="O40" s="3400"/>
      <c r="P40" s="3400"/>
      <c r="Q40" s="1632"/>
    </row>
    <row r="41" spans="1:20" customFormat="1" ht="15" customHeight="1" thickBot="1">
      <c r="A41" s="2868"/>
      <c r="B41" s="1141"/>
      <c r="C41" s="3133"/>
      <c r="D41" s="3118"/>
      <c r="E41" s="3118"/>
      <c r="F41" s="3119"/>
      <c r="G41" s="3120"/>
      <c r="H41" s="3376"/>
      <c r="I41" s="3396"/>
      <c r="J41" s="615"/>
      <c r="K41" s="615"/>
      <c r="L41" s="615"/>
      <c r="M41" s="615"/>
      <c r="N41" s="615"/>
      <c r="O41" s="3400"/>
      <c r="P41" s="3400"/>
      <c r="Q41" s="1632"/>
    </row>
    <row r="42" spans="1:20" customFormat="1" ht="15" customHeight="1" thickTop="1">
      <c r="A42" s="2868" t="s">
        <v>8743</v>
      </c>
      <c r="B42" s="1141">
        <v>34</v>
      </c>
      <c r="C42" s="3137" t="s">
        <v>1707</v>
      </c>
      <c r="D42" s="3117" t="s">
        <v>8744</v>
      </c>
      <c r="E42" s="3117">
        <v>46249</v>
      </c>
      <c r="F42" s="3114">
        <f>E42+9</f>
        <v>46258</v>
      </c>
      <c r="G42" s="3372" t="s">
        <v>9568</v>
      </c>
      <c r="H42" s="3117" t="s">
        <v>8746</v>
      </c>
      <c r="I42" s="3395">
        <f>I40+7</f>
        <v>46264</v>
      </c>
      <c r="J42" s="1897">
        <f>I42+25</f>
        <v>46289</v>
      </c>
      <c r="K42" s="1851">
        <f>I42+28</f>
        <v>46292</v>
      </c>
      <c r="L42" s="1897">
        <f>I42+30</f>
        <v>46294</v>
      </c>
      <c r="M42" s="1897">
        <f>I42+36</f>
        <v>46300</v>
      </c>
      <c r="N42" s="1897">
        <f>J42+36</f>
        <v>46325</v>
      </c>
      <c r="O42" s="3400"/>
      <c r="P42" s="3400"/>
      <c r="Q42" s="1632"/>
    </row>
    <row r="43" spans="1:20" customFormat="1" ht="15" customHeight="1" thickBot="1">
      <c r="A43" s="2868"/>
      <c r="B43" s="1141"/>
      <c r="C43" s="3133"/>
      <c r="D43" s="3118"/>
      <c r="E43" s="3118"/>
      <c r="F43" s="3119"/>
      <c r="G43" s="3120"/>
      <c r="H43" s="3376"/>
      <c r="I43" s="3396"/>
      <c r="J43" s="615"/>
      <c r="K43" s="615"/>
      <c r="L43" s="615"/>
      <c r="M43" s="615"/>
      <c r="N43" s="615"/>
      <c r="O43" s="3400"/>
      <c r="P43" s="3400"/>
      <c r="Q43" s="1632"/>
    </row>
    <row r="44" spans="1:20" customFormat="1" ht="15" customHeight="1" thickTop="1">
      <c r="A44" s="2868" t="s">
        <v>8747</v>
      </c>
      <c r="B44" s="1141">
        <v>35</v>
      </c>
      <c r="C44" s="3137" t="s">
        <v>6278</v>
      </c>
      <c r="D44" s="3117" t="str">
        <f>"HR"&amp;TEXT(MID(D42,3,LEN(D42)-3)+1,"000")&amp;"R"</f>
        <v>HR634R</v>
      </c>
      <c r="E44" s="3117">
        <v>46256</v>
      </c>
      <c r="F44" s="3114">
        <f>E44+9</f>
        <v>46265</v>
      </c>
      <c r="G44" s="3372" t="s">
        <v>8748</v>
      </c>
      <c r="H44" s="3117" t="s">
        <v>8749</v>
      </c>
      <c r="I44" s="3395">
        <f>I42+7</f>
        <v>46271</v>
      </c>
      <c r="J44" s="1897">
        <f>I44+25</f>
        <v>46296</v>
      </c>
      <c r="K44" s="1851">
        <f>I44+28</f>
        <v>46299</v>
      </c>
      <c r="L44" s="1897">
        <f>I44+30</f>
        <v>46301</v>
      </c>
      <c r="M44" s="1897">
        <f>I44+36</f>
        <v>46307</v>
      </c>
      <c r="N44" s="1897">
        <f>J44+36</f>
        <v>46332</v>
      </c>
      <c r="O44" s="3400"/>
      <c r="P44" s="3400"/>
      <c r="Q44" s="1632"/>
    </row>
    <row r="45" spans="1:20" customFormat="1" ht="15" customHeight="1" thickBot="1">
      <c r="A45" s="2868"/>
      <c r="B45" s="1141"/>
      <c r="C45" s="3133"/>
      <c r="D45" s="3118"/>
      <c r="E45" s="3118"/>
      <c r="F45" s="3119"/>
      <c r="G45" s="3120"/>
      <c r="H45" s="3376"/>
      <c r="I45" s="3396"/>
      <c r="J45" s="615"/>
      <c r="K45" s="615"/>
      <c r="L45" s="615"/>
      <c r="M45" s="615"/>
      <c r="N45" s="615"/>
      <c r="O45" s="3400"/>
      <c r="P45" s="3400"/>
      <c r="Q45" s="1632"/>
    </row>
    <row r="46" spans="1:20" customFormat="1" ht="15" customHeight="1" thickTop="1">
      <c r="A46" s="2868" t="s">
        <v>8750</v>
      </c>
      <c r="B46" s="1141">
        <v>36</v>
      </c>
      <c r="C46" s="3136" t="s">
        <v>1573</v>
      </c>
      <c r="D46" s="3117" t="str">
        <f>"HR"&amp;TEXT(MID(D44,3,LEN(D44)-3)+1,"000")&amp;"R"</f>
        <v>HR635R</v>
      </c>
      <c r="E46" s="3124">
        <f>E44+7</f>
        <v>46263</v>
      </c>
      <c r="F46" s="3124">
        <f>E46+9</f>
        <v>46272</v>
      </c>
      <c r="G46" s="3372" t="s">
        <v>1966</v>
      </c>
      <c r="H46" s="3117" t="str">
        <f>"GY"&amp;TEXT(MID(H44,3,LEN(H44)-3)+1,"000")&amp;"A"</f>
        <v>GY637A</v>
      </c>
      <c r="I46" s="3395">
        <f>I44+7</f>
        <v>46278</v>
      </c>
      <c r="J46" s="1897">
        <f>I46+25</f>
        <v>46303</v>
      </c>
      <c r="K46" s="1851">
        <f>I46+28</f>
        <v>46306</v>
      </c>
      <c r="L46" s="1897">
        <f>I46+30</f>
        <v>46308</v>
      </c>
      <c r="M46" s="1897">
        <f>I46+36</f>
        <v>46314</v>
      </c>
      <c r="N46" s="1897">
        <f>J46+36</f>
        <v>46339</v>
      </c>
      <c r="O46" s="3400"/>
      <c r="P46" s="3400"/>
      <c r="Q46" s="1632"/>
    </row>
    <row r="47" spans="1:20" customFormat="1" ht="15" customHeight="1" thickBot="1">
      <c r="A47" s="2868"/>
      <c r="B47" s="1141"/>
      <c r="C47" s="3133"/>
      <c r="D47" s="3118"/>
      <c r="E47" s="3118"/>
      <c r="F47" s="3119"/>
      <c r="G47" s="3120"/>
      <c r="H47" s="3376"/>
      <c r="I47" s="3396"/>
      <c r="J47" s="615"/>
      <c r="K47" s="615"/>
      <c r="L47" s="615"/>
      <c r="M47" s="615"/>
      <c r="N47" s="615"/>
      <c r="O47" s="3400"/>
      <c r="P47" s="3400"/>
      <c r="Q47" s="1632"/>
    </row>
    <row r="48" spans="1:20" customFormat="1" ht="15" customHeight="1" thickTop="1">
      <c r="A48" s="2868" t="s">
        <v>8734</v>
      </c>
      <c r="B48" s="1141">
        <v>37</v>
      </c>
      <c r="C48" s="3137" t="s">
        <v>8751</v>
      </c>
      <c r="D48" s="3117" t="str">
        <f>"HR"&amp;TEXT(MID(D46,3,LEN(D46)-3)+1,"000")&amp;"R"</f>
        <v>HR636R</v>
      </c>
      <c r="E48" s="3117">
        <f>E46+7</f>
        <v>46270</v>
      </c>
      <c r="F48" s="3114">
        <f>E48+9</f>
        <v>46279</v>
      </c>
      <c r="G48" s="3372" t="s">
        <v>5682</v>
      </c>
      <c r="H48" s="3117" t="str">
        <f>"GY"&amp;TEXT(MID(H46,3,LEN(H46)-3)+1,"000")&amp;"A"</f>
        <v>GY638A</v>
      </c>
      <c r="I48" s="3395">
        <f>I46+7</f>
        <v>46285</v>
      </c>
      <c r="J48" s="1897">
        <f>I48+25</f>
        <v>46310</v>
      </c>
      <c r="K48" s="1851">
        <f>I48+28</f>
        <v>46313</v>
      </c>
      <c r="L48" s="1897">
        <f>I48+30</f>
        <v>46315</v>
      </c>
      <c r="M48" s="1897">
        <f>I48+36</f>
        <v>46321</v>
      </c>
      <c r="N48" s="1897">
        <f>J48+36</f>
        <v>46346</v>
      </c>
      <c r="O48" s="3400"/>
      <c r="P48" s="3400"/>
      <c r="Q48" s="1632"/>
    </row>
    <row r="49" spans="1:20" customFormat="1" ht="15" customHeight="1" thickBot="1">
      <c r="A49" s="2868"/>
      <c r="B49" s="1141"/>
      <c r="C49" s="3133"/>
      <c r="D49" s="3118"/>
      <c r="E49" s="3118"/>
      <c r="F49" s="3119"/>
      <c r="G49" s="3120"/>
      <c r="H49" s="3376"/>
      <c r="I49" s="3396"/>
      <c r="J49" s="615"/>
      <c r="K49" s="615"/>
      <c r="L49" s="615"/>
      <c r="M49" s="615"/>
      <c r="N49" s="615"/>
      <c r="O49" s="3400"/>
      <c r="P49" s="3400"/>
      <c r="Q49" s="1632"/>
    </row>
    <row r="50" spans="1:20" customFormat="1" ht="15" customHeight="1" thickTop="1">
      <c r="A50" s="2868" t="s">
        <v>4922</v>
      </c>
      <c r="B50" s="1141">
        <v>38</v>
      </c>
      <c r="C50" s="3137" t="s">
        <v>8734</v>
      </c>
      <c r="D50" s="3117" t="str">
        <f>"HR"&amp;TEXT(MID(D48,3,LEN(D48)-3)+1,"000")&amp;"R"</f>
        <v>HR637R</v>
      </c>
      <c r="E50" s="3117">
        <f>E48+7</f>
        <v>46277</v>
      </c>
      <c r="F50" s="3114">
        <f>E50+9</f>
        <v>46286</v>
      </c>
      <c r="G50" s="3372" t="s">
        <v>7667</v>
      </c>
      <c r="H50" s="3117" t="str">
        <f>"GY"&amp;TEXT(MID(H48,3,LEN(H48)-3)+1,"000")&amp;"A"</f>
        <v>GY639A</v>
      </c>
      <c r="I50" s="3395">
        <f>I48+7</f>
        <v>46292</v>
      </c>
      <c r="J50" s="1897">
        <f>I50+25</f>
        <v>46317</v>
      </c>
      <c r="K50" s="1851">
        <f>I50+28</f>
        <v>46320</v>
      </c>
      <c r="L50" s="1897">
        <f>I50+30</f>
        <v>46322</v>
      </c>
      <c r="M50" s="1897">
        <f>I50+36</f>
        <v>46328</v>
      </c>
      <c r="N50" s="1897">
        <f>J50+36</f>
        <v>46353</v>
      </c>
      <c r="O50" s="3400"/>
      <c r="P50" s="3400"/>
      <c r="Q50" s="1632"/>
    </row>
    <row r="51" spans="1:20" customFormat="1" ht="15" customHeight="1" thickBot="1">
      <c r="A51" s="2868"/>
      <c r="B51" s="1141"/>
      <c r="C51" s="3133"/>
      <c r="D51" s="3118"/>
      <c r="E51" s="3118"/>
      <c r="F51" s="3119"/>
      <c r="G51" s="3120"/>
      <c r="H51" s="3376"/>
      <c r="I51" s="3396"/>
      <c r="J51" s="615"/>
      <c r="K51" s="615"/>
      <c r="L51" s="615"/>
      <c r="M51" s="615"/>
      <c r="N51" s="615"/>
      <c r="O51" s="3400"/>
      <c r="P51" s="3400"/>
      <c r="Q51" s="1632"/>
    </row>
    <row r="52" spans="1:20" customFormat="1" ht="15" customHeight="1" thickTop="1">
      <c r="A52" s="2868" t="s">
        <v>4686</v>
      </c>
      <c r="B52" s="1141">
        <v>39</v>
      </c>
      <c r="C52" s="3137" t="s">
        <v>4922</v>
      </c>
      <c r="D52" s="3117" t="str">
        <f>"HR"&amp;TEXT(MID(D50,3,LEN(D50)-3)+1,"000")&amp;"R"</f>
        <v>HR638R</v>
      </c>
      <c r="E52" s="3117">
        <f>E50+7</f>
        <v>46284</v>
      </c>
      <c r="F52" s="3114">
        <f>E52+9</f>
        <v>46293</v>
      </c>
      <c r="G52" s="3372" t="s">
        <v>8075</v>
      </c>
      <c r="H52" s="3117" t="str">
        <f>"GY"&amp;TEXT(MID(H50,3,LEN(H50)-3)+1,"000")&amp;"A"</f>
        <v>GY640A</v>
      </c>
      <c r="I52" s="3395">
        <f>I50+7</f>
        <v>46299</v>
      </c>
      <c r="J52" s="1897">
        <f>I52+25</f>
        <v>46324</v>
      </c>
      <c r="K52" s="1851">
        <f>I52+28</f>
        <v>46327</v>
      </c>
      <c r="L52" s="1897">
        <f>I52+30</f>
        <v>46329</v>
      </c>
      <c r="M52" s="1897">
        <f>I52+36</f>
        <v>46335</v>
      </c>
      <c r="N52" s="1897">
        <f>J52+36</f>
        <v>46360</v>
      </c>
      <c r="O52" s="3400"/>
      <c r="P52" s="3400"/>
      <c r="Q52" s="1632"/>
    </row>
    <row r="53" spans="1:20" customFormat="1" ht="15" customHeight="1" thickBot="1">
      <c r="A53" s="2868"/>
      <c r="B53" s="1141"/>
      <c r="C53" s="3133"/>
      <c r="D53" s="3118"/>
      <c r="E53" s="3118"/>
      <c r="F53" s="3119"/>
      <c r="G53" s="3120"/>
      <c r="H53" s="3376"/>
      <c r="I53" s="3396"/>
      <c r="J53" s="615"/>
      <c r="K53" s="615"/>
      <c r="L53" s="615"/>
      <c r="M53" s="615"/>
      <c r="N53" s="615"/>
      <c r="O53" s="3400"/>
      <c r="P53" s="3400"/>
      <c r="Q53" s="1632"/>
    </row>
    <row r="54" spans="1:20" customFormat="1" ht="15" customHeight="1" thickTop="1">
      <c r="A54" s="2868" t="s">
        <v>1707</v>
      </c>
      <c r="B54" s="1141">
        <v>40</v>
      </c>
      <c r="C54" s="3137" t="s">
        <v>4686</v>
      </c>
      <c r="D54" s="3117" t="str">
        <f>"HR"&amp;TEXT(MID(D52,3,LEN(D52)-3)+1,"000")&amp;"R"</f>
        <v>HR639R</v>
      </c>
      <c r="E54" s="3117">
        <f>E52+7</f>
        <v>46291</v>
      </c>
      <c r="F54" s="3114">
        <f>E54+9</f>
        <v>46300</v>
      </c>
      <c r="G54" s="3372" t="s">
        <v>1966</v>
      </c>
      <c r="H54" s="3117" t="str">
        <f>"GY"&amp;TEXT(MID(H52,3,LEN(H52)-3)+1,"000")&amp;"A"</f>
        <v>GY641A</v>
      </c>
      <c r="I54" s="3395">
        <f>I52+7</f>
        <v>46306</v>
      </c>
      <c r="J54" s="1897">
        <f>I54+25</f>
        <v>46331</v>
      </c>
      <c r="K54" s="1851">
        <f>I54+28</f>
        <v>46334</v>
      </c>
      <c r="L54" s="1897">
        <f>I54+30</f>
        <v>46336</v>
      </c>
      <c r="M54" s="1897">
        <f>I54+36</f>
        <v>46342</v>
      </c>
      <c r="N54" s="1897">
        <f>J54+36</f>
        <v>46367</v>
      </c>
      <c r="O54" s="3400"/>
      <c r="P54" s="3400"/>
      <c r="Q54" s="1632"/>
    </row>
    <row r="55" spans="1:20" customFormat="1" ht="15" customHeight="1" thickBot="1">
      <c r="A55" s="2868"/>
      <c r="B55" s="1141"/>
      <c r="C55" s="3133"/>
      <c r="D55" s="3118"/>
      <c r="E55" s="3118"/>
      <c r="F55" s="3119"/>
      <c r="G55" s="3120"/>
      <c r="H55" s="3376"/>
      <c r="I55" s="3396"/>
      <c r="J55" s="615"/>
      <c r="K55" s="615"/>
      <c r="L55" s="615"/>
      <c r="M55" s="615"/>
      <c r="N55" s="615"/>
      <c r="O55" s="3400"/>
      <c r="P55" s="3400"/>
      <c r="Q55" s="1632"/>
    </row>
    <row r="56" spans="1:20" customFormat="1" ht="15" customHeight="1" thickTop="1">
      <c r="A56" s="2868" t="s">
        <v>6278</v>
      </c>
      <c r="B56" s="1141">
        <v>41</v>
      </c>
      <c r="C56" s="3137" t="s">
        <v>1707</v>
      </c>
      <c r="D56" s="3117" t="str">
        <f>"HR"&amp;TEXT(MID(D54,3,LEN(D54)-3)+1,"000")&amp;"R"</f>
        <v>HR640R</v>
      </c>
      <c r="E56" s="3117">
        <f>E54+7</f>
        <v>46298</v>
      </c>
      <c r="F56" s="3114">
        <f>E56+9</f>
        <v>46307</v>
      </c>
      <c r="G56" s="3372" t="s">
        <v>1966</v>
      </c>
      <c r="H56" s="3117" t="str">
        <f>"GY"&amp;TEXT(MID(H54,3,LEN(H54)-3)+1,"000")&amp;"A"</f>
        <v>GY642A</v>
      </c>
      <c r="I56" s="3395">
        <f>I54+7</f>
        <v>46313</v>
      </c>
      <c r="J56" s="1897">
        <f>I56+25</f>
        <v>46338</v>
      </c>
      <c r="K56" s="1851">
        <f>I56+28</f>
        <v>46341</v>
      </c>
      <c r="L56" s="1897">
        <f>I56+30</f>
        <v>46343</v>
      </c>
      <c r="M56" s="1897">
        <f>I56+36</f>
        <v>46349</v>
      </c>
      <c r="N56" s="1897">
        <f>J56+36</f>
        <v>46374</v>
      </c>
      <c r="O56" s="3400"/>
      <c r="P56" s="3400"/>
      <c r="Q56" s="1632"/>
    </row>
    <row r="57" spans="1:20" customFormat="1" ht="15" customHeight="1" thickBot="1">
      <c r="A57" s="2868"/>
      <c r="B57" s="1141"/>
      <c r="C57" s="3133"/>
      <c r="D57" s="3118"/>
      <c r="E57" s="3118"/>
      <c r="F57" s="3119"/>
      <c r="G57" s="3120"/>
      <c r="H57" s="3376"/>
      <c r="I57" s="3396"/>
      <c r="J57" s="615"/>
      <c r="K57" s="615"/>
      <c r="L57" s="615"/>
      <c r="M57" s="615"/>
      <c r="N57" s="615"/>
      <c r="O57" s="3400"/>
      <c r="P57" s="3400"/>
      <c r="Q57" s="1632"/>
    </row>
    <row r="58" spans="1:20" customFormat="1" ht="19.5" thickTop="1">
      <c r="A58" s="1406"/>
      <c r="B58" s="1406"/>
      <c r="C58" s="948" t="s">
        <v>112</v>
      </c>
      <c r="D58" s="2240"/>
      <c r="E58" s="2241"/>
      <c r="F58" s="2241"/>
      <c r="G58" s="2242"/>
      <c r="H58" s="29"/>
      <c r="I58" s="29"/>
      <c r="J58" s="58"/>
      <c r="K58" s="570"/>
      <c r="L58" s="29"/>
      <c r="M58" s="263"/>
      <c r="P58" s="29"/>
      <c r="Q58" s="29"/>
      <c r="R58" s="29"/>
      <c r="S58" s="58"/>
      <c r="T58" s="29"/>
    </row>
    <row r="59" spans="1:20" customFormat="1" ht="14.25">
      <c r="A59" s="1406"/>
      <c r="B59" s="1406"/>
      <c r="C59" s="5"/>
      <c r="D59" s="29"/>
      <c r="E59" s="412"/>
      <c r="F59" s="412"/>
      <c r="G59" s="29"/>
      <c r="H59" s="263"/>
      <c r="I59" s="29"/>
      <c r="J59" s="58"/>
      <c r="K59" s="570"/>
      <c r="L59" s="29"/>
      <c r="M59" s="263"/>
      <c r="P59" s="29"/>
      <c r="Q59" s="29"/>
      <c r="R59" s="29"/>
      <c r="S59" s="58"/>
      <c r="T59" s="29"/>
    </row>
    <row r="60" spans="1:20" s="29" customFormat="1" ht="14.25">
      <c r="A60" s="1406"/>
      <c r="B60" s="1406"/>
      <c r="C60" s="1391"/>
      <c r="E60" s="139"/>
      <c r="F60" s="139"/>
      <c r="J60" s="58"/>
      <c r="K60" s="89"/>
      <c r="S60" s="58"/>
    </row>
    <row r="61" spans="1:20" s="29" customFormat="1" ht="14.25">
      <c r="A61" s="1406"/>
      <c r="B61" s="1406"/>
      <c r="E61" s="139"/>
      <c r="F61" s="139"/>
      <c r="G61" s="263"/>
      <c r="J61" s="58"/>
      <c r="K61" s="89"/>
      <c r="O61" s="89"/>
      <c r="S61" s="58"/>
    </row>
    <row r="62" spans="1:20" s="29" customFormat="1" ht="15">
      <c r="A62" s="1406"/>
      <c r="B62" s="1406"/>
      <c r="C62" s="180" t="s">
        <v>0</v>
      </c>
      <c r="D62" s="121"/>
      <c r="E62" s="1303" t="s">
        <v>1973</v>
      </c>
      <c r="F62" s="171"/>
      <c r="G62" s="171" t="s">
        <v>38</v>
      </c>
      <c r="H62" s="171"/>
      <c r="I62" s="121"/>
      <c r="J62" s="121"/>
      <c r="K62" s="171" t="s">
        <v>65</v>
      </c>
      <c r="L62" s="171" t="str">
        <f>'HOW TO-&gt;'!$B$136</f>
        <v>6011 2413</v>
      </c>
      <c r="M62" s="171"/>
      <c r="N62" s="179"/>
      <c r="P62" s="140"/>
      <c r="S62" s="58"/>
    </row>
    <row r="63" spans="1:20" s="29" customFormat="1" ht="15.75">
      <c r="A63" s="1406"/>
      <c r="B63" s="1406"/>
      <c r="C63" s="119" t="s">
        <v>1</v>
      </c>
      <c r="D63" s="121"/>
      <c r="E63" s="172" t="s">
        <v>1974</v>
      </c>
      <c r="F63" s="171"/>
      <c r="G63" s="121" t="s">
        <v>1975</v>
      </c>
      <c r="H63" s="121"/>
      <c r="I63" s="172" t="s">
        <v>41</v>
      </c>
      <c r="J63" s="121"/>
      <c r="K63" s="121" t="s">
        <v>67</v>
      </c>
      <c r="L63" s="121"/>
      <c r="M63" s="242" t="s">
        <v>68</v>
      </c>
      <c r="N63" s="179"/>
      <c r="P63" s="140"/>
      <c r="Q63" s="37"/>
      <c r="R63" s="37"/>
      <c r="S63" s="46"/>
    </row>
    <row r="64" spans="1:20" s="29" customFormat="1" ht="15">
      <c r="A64" s="1406"/>
      <c r="B64" s="1406"/>
      <c r="C64" s="119"/>
      <c r="D64" s="121"/>
      <c r="E64" s="172"/>
      <c r="F64" s="179"/>
      <c r="G64" s="121"/>
      <c r="H64" s="121"/>
      <c r="I64" s="172"/>
      <c r="J64" s="121"/>
      <c r="K64" s="121" t="str">
        <f>'HOW TO-&gt;'!$A$138</f>
        <v>PERMIT</v>
      </c>
      <c r="L64" s="121"/>
      <c r="M64" s="2203" t="str">
        <f>'HOW TO-&gt;'!$C$138</f>
        <v>SG094-SinPermit@msc.com</v>
      </c>
      <c r="N64" s="179"/>
      <c r="P64" s="140"/>
      <c r="Q64"/>
      <c r="R64"/>
      <c r="S64" s="11"/>
    </row>
    <row r="65" spans="1:19" customFormat="1">
      <c r="A65" s="1406"/>
      <c r="B65" s="1406"/>
      <c r="C65" s="183">
        <f>'HOW TO-&gt;'!$A$105</f>
        <v>0</v>
      </c>
      <c r="D65" s="183">
        <f>'HOW TO-&gt;'!$B$105</f>
        <v>0</v>
      </c>
      <c r="E65" s="925">
        <f>'HOW TO-&gt;'!$C$105</f>
        <v>0</v>
      </c>
      <c r="F65" s="179"/>
      <c r="G65" s="183" t="str">
        <f>'HOW TO-&gt;'!$A$124</f>
        <v>ROBERT CHIA</v>
      </c>
      <c r="H65" s="183" t="str">
        <f>'HOW TO-&gt;'!$B$124</f>
        <v>6011 0564</v>
      </c>
      <c r="I65" s="925" t="str">
        <f>'HOW TO-&gt;'!$C$124</f>
        <v>robert.chia@msc.com</v>
      </c>
      <c r="J65" s="179"/>
      <c r="K65" s="183" t="str">
        <f>'HOW TO-&gt;'!$A$139</f>
        <v>RAYNAR ANG</v>
      </c>
      <c r="L65" s="183" t="str">
        <f>'HOW TO-&gt;'!$B$139</f>
        <v>6011 2358</v>
      </c>
      <c r="M65" s="925" t="str">
        <f>'HOW TO-&gt;'!$C$139</f>
        <v>raynar.ang@msc.com</v>
      </c>
      <c r="N65" s="179"/>
      <c r="S65" s="11"/>
    </row>
    <row r="66" spans="1:19" customFormat="1">
      <c r="A66" s="1406"/>
      <c r="B66" s="1406"/>
      <c r="C66" s="183" t="str">
        <f>'HOW TO-&gt;'!$A$106</f>
        <v>NATALIE LEW</v>
      </c>
      <c r="D66" s="183" t="str">
        <f>'HOW TO-&gt;'!$B$106</f>
        <v>6011 2399</v>
      </c>
      <c r="E66" s="925" t="str">
        <f>'HOW TO-&gt;'!$C$106</f>
        <v>natalie.lew@msc.com</v>
      </c>
      <c r="F66" s="179"/>
      <c r="G66" s="183" t="str">
        <f>'HOW TO-&gt;'!$A$125</f>
        <v>S. Y. LIEW</v>
      </c>
      <c r="H66" s="183" t="str">
        <f>'HOW TO-&gt;'!$B$125</f>
        <v>6011 2348</v>
      </c>
      <c r="I66" s="925" t="str">
        <f>'HOW TO-&gt;'!$C$125</f>
        <v>seoyi.liew@msc.com</v>
      </c>
      <c r="J66" s="179"/>
      <c r="K66" s="183" t="str">
        <f>'HOW TO-&gt;'!$A$140</f>
        <v>KAI SIANG</v>
      </c>
      <c r="L66" s="183" t="str">
        <f>'HOW TO-&gt;'!$B$140</f>
        <v>6011 2356</v>
      </c>
      <c r="M66" s="925" t="str">
        <f>'HOW TO-&gt;'!$C$140</f>
        <v>kaisiang.lim@msc.com</v>
      </c>
      <c r="N66" s="179"/>
      <c r="S66" s="11"/>
    </row>
    <row r="67" spans="1:19" customFormat="1">
      <c r="A67" s="1406"/>
      <c r="B67" s="1406"/>
      <c r="C67" s="183" t="str">
        <f>'HOW TO-&gt;'!$A$107</f>
        <v>PHOEBE HUANG</v>
      </c>
      <c r="D67" s="183" t="str">
        <f>'HOW TO-&gt;'!$B$107</f>
        <v>6011 0562</v>
      </c>
      <c r="E67" s="925" t="str">
        <f>'HOW TO-&gt;'!$C$107</f>
        <v>phoebe.huang@msc.com</v>
      </c>
      <c r="F67" s="179"/>
      <c r="G67" s="183" t="str">
        <f>'HOW TO-&gt;'!$A$126</f>
        <v>SHARON KOH</v>
      </c>
      <c r="H67" s="183" t="str">
        <f>'HOW TO-&gt;'!$B$126</f>
        <v>6011 2349</v>
      </c>
      <c r="I67" s="925" t="str">
        <f>'HOW TO-&gt;'!$C$126</f>
        <v>sharon.koh@msc.com</v>
      </c>
      <c r="J67" s="179"/>
      <c r="K67" s="183" t="str">
        <f>'HOW TO-&gt;'!$A$141</f>
        <v>DEWI</v>
      </c>
      <c r="L67" s="183" t="str">
        <f>'HOW TO-&gt;'!$B$141</f>
        <v>6011 2354</v>
      </c>
      <c r="M67" s="925" t="str">
        <f>'HOW TO-&gt;'!$C$141</f>
        <v>dewi.ratnah@msc.com</v>
      </c>
      <c r="N67" s="179"/>
      <c r="S67" s="11"/>
    </row>
    <row r="68" spans="1:19" customFormat="1">
      <c r="A68" s="1406"/>
      <c r="B68" s="1406"/>
      <c r="C68" s="183" t="str">
        <f>'HOW TO-&gt;'!$A$108</f>
        <v>SHERWIN LIM</v>
      </c>
      <c r="D68" s="183" t="str">
        <f>'HOW TO-&gt;'!$B$108</f>
        <v>6011 2395</v>
      </c>
      <c r="E68" s="925" t="str">
        <f>'HOW TO-&gt;'!$C$108</f>
        <v>sherwin.lim@msc.com</v>
      </c>
      <c r="F68" s="179"/>
      <c r="G68" s="183" t="str">
        <f>'HOW TO-&gt;'!$A$127</f>
        <v>ANGELIA LAU</v>
      </c>
      <c r="H68" s="183" t="str">
        <f>'HOW TO-&gt;'!$B$127</f>
        <v>6011 2346</v>
      </c>
      <c r="I68" s="925" t="str">
        <f>'HOW TO-&gt;'!$C$127</f>
        <v>angelia.lau@msc.com</v>
      </c>
      <c r="J68" s="179"/>
      <c r="K68" s="183" t="str">
        <f>'HOW TO-&gt;'!$A$142</f>
        <v>YU TING</v>
      </c>
      <c r="L68" s="183" t="str">
        <f>'HOW TO-&gt;'!$B$142</f>
        <v>6011 2359</v>
      </c>
      <c r="M68" s="925" t="str">
        <f>'HOW TO-&gt;'!$C$142</f>
        <v>yuting.luo@msc.com</v>
      </c>
      <c r="N68" s="179"/>
      <c r="S68" s="11"/>
    </row>
    <row r="69" spans="1:19" customFormat="1">
      <c r="A69" s="1406"/>
      <c r="B69" s="1406"/>
      <c r="C69" s="183" t="str">
        <f>'HOW TO-&gt;'!$A$109</f>
        <v>CHOK KAR HEE</v>
      </c>
      <c r="D69" s="183" t="str">
        <f>'HOW TO-&gt;'!$B$109</f>
        <v>6011 2397</v>
      </c>
      <c r="E69" s="925" t="str">
        <f>'HOW TO-&gt;'!$C$109</f>
        <v>karhee.chok@msc.com</v>
      </c>
      <c r="F69" s="179"/>
      <c r="G69" s="183" t="str">
        <f>'HOW TO-&gt;'!$A$128</f>
        <v>NOOR AFNINDAH</v>
      </c>
      <c r="H69" s="183" t="str">
        <f>'HOW TO-&gt;'!$B$128</f>
        <v>6011 2347</v>
      </c>
      <c r="I69" s="925" t="str">
        <f>'HOW TO-&gt;'!$C$128</f>
        <v>noor.afnindah@msc.com</v>
      </c>
      <c r="J69" s="179"/>
      <c r="K69" s="183" t="str">
        <f>'HOW TO-&gt;'!$A$143</f>
        <v>SHAN SHAN</v>
      </c>
      <c r="L69" s="183" t="str">
        <f>'HOW TO-&gt;'!$B$143</f>
        <v>6011 2353</v>
      </c>
      <c r="M69" s="925" t="str">
        <f>'HOW TO-&gt;'!$C$143</f>
        <v>shanshan.chin@msc.com</v>
      </c>
      <c r="N69" s="179"/>
      <c r="S69" s="11"/>
    </row>
    <row r="70" spans="1:19" customFormat="1">
      <c r="A70" s="1406"/>
      <c r="B70" s="1406"/>
      <c r="C70" s="183" t="str">
        <f>'HOW TO-&gt;'!$A$110</f>
        <v>LEWIS SOH</v>
      </c>
      <c r="D70" s="183" t="str">
        <f>'HOW TO-&gt;'!$B$110</f>
        <v>6011 7905</v>
      </c>
      <c r="E70" s="925" t="str">
        <f>'HOW TO-&gt;'!$C$110</f>
        <v>lewis.soh@msc.com</v>
      </c>
      <c r="F70" s="179"/>
      <c r="G70" s="183" t="str">
        <f>'HOW TO-&gt;'!$A$129</f>
        <v>NG CHING WEI</v>
      </c>
      <c r="H70" s="183" t="str">
        <f>'HOW TO-&gt;'!$B$129</f>
        <v>6011 2404</v>
      </c>
      <c r="I70" s="925" t="str">
        <f>'HOW TO-&gt;'!$C$129</f>
        <v>chingwei.ng@msc.com</v>
      </c>
      <c r="J70" s="179"/>
      <c r="K70" s="183" t="str">
        <f>'HOW TO-&gt;'!$A$144</f>
        <v>EUNICE</v>
      </c>
      <c r="L70" s="183" t="str">
        <f>'HOW TO-&gt;'!$B$144</f>
        <v>6011 2355</v>
      </c>
      <c r="M70" s="925" t="str">
        <f>'HOW TO-&gt;'!$C$144</f>
        <v>eunice.chan@msc.com</v>
      </c>
      <c r="N70" s="179"/>
      <c r="S70" s="11"/>
    </row>
    <row r="71" spans="1:19" customFormat="1">
      <c r="A71" s="1406"/>
      <c r="B71" s="1406"/>
      <c r="C71" s="183" t="str">
        <f>'HOW TO-&gt;'!$A$111</f>
        <v xml:space="preserve">MELVIN TAN </v>
      </c>
      <c r="D71" s="183" t="str">
        <f>'HOW TO-&gt;'!$B$111</f>
        <v>6011 0561</v>
      </c>
      <c r="E71" s="925" t="str">
        <f>'HOW TO-&gt;'!$C$111</f>
        <v>melvin.tan@msc.com</v>
      </c>
      <c r="F71" s="179"/>
      <c r="G71" s="183" t="str">
        <f>'HOW TO-&gt;'!$A$130</f>
        <v>ZOEY ONG</v>
      </c>
      <c r="H71" s="183" t="str">
        <f>'HOW TO-&gt;'!$B$130</f>
        <v>6011 2424</v>
      </c>
      <c r="I71" s="925" t="str">
        <f>'HOW TO-&gt;'!$C$130</f>
        <v>zoey.ong@msc.com</v>
      </c>
      <c r="J71" s="179"/>
      <c r="K71" s="183" t="str">
        <f>'HOW TO-&gt;'!$A$145</f>
        <v>HAZEL</v>
      </c>
      <c r="L71" s="183" t="str">
        <f>'HOW TO-&gt;'!$B$145</f>
        <v>6011 2435</v>
      </c>
      <c r="M71" s="925" t="str">
        <f>'HOW TO-&gt;'!$C$145</f>
        <v>hazel.toh@msc.com</v>
      </c>
      <c r="N71" s="179"/>
      <c r="S71" s="11"/>
    </row>
    <row r="72" spans="1:19" customFormat="1">
      <c r="A72" s="1406"/>
      <c r="B72" s="1406"/>
      <c r="C72" s="183" t="str">
        <f>'HOW TO-&gt;'!$A$112</f>
        <v>SUE ANN SOON</v>
      </c>
      <c r="D72" s="183" t="str">
        <f>'HOW TO-&gt;'!$B$112</f>
        <v>6011 2327</v>
      </c>
      <c r="E72" s="925" t="str">
        <f>'HOW TO-&gt;'!$C$112</f>
        <v>sueann.soon@msc.com</v>
      </c>
      <c r="F72" s="179"/>
      <c r="G72" s="183" t="str">
        <f>'HOW TO-&gt;'!$A$131</f>
        <v>.</v>
      </c>
      <c r="H72" s="183" t="str">
        <f>'HOW TO-&gt;'!$B$131</f>
        <v>.</v>
      </c>
      <c r="I72" s="925" t="str">
        <f>'HOW TO-&gt;'!$C$131</f>
        <v>.</v>
      </c>
      <c r="J72" s="179"/>
      <c r="K72" s="183">
        <f>'HOW TO-&gt;'!$A$146</f>
        <v>0</v>
      </c>
      <c r="L72" s="183">
        <f>'HOW TO-&gt;'!$B$146</f>
        <v>0</v>
      </c>
      <c r="M72" s="925">
        <f>'HOW TO-&gt;'!$C$146</f>
        <v>0</v>
      </c>
      <c r="N72" s="179"/>
      <c r="S72" s="11"/>
    </row>
    <row r="73" spans="1:19" customFormat="1">
      <c r="A73" s="1406"/>
      <c r="B73" s="1406"/>
      <c r="C73" s="183" t="str">
        <f>'HOW TO-&gt;'!$A$113</f>
        <v>LAWRENCE ANG (CROSS-TRADE)</v>
      </c>
      <c r="D73" s="183" t="str">
        <f>'HOW TO-&gt;'!$B$113</f>
        <v>6011 2400</v>
      </c>
      <c r="E73" s="925" t="str">
        <f>'HOW TO-&gt;'!$C$113</f>
        <v>lawrence.ang@msc.com</v>
      </c>
      <c r="F73" s="179"/>
      <c r="G73" s="183">
        <f>'HOW TO-&gt;'!$A$132</f>
        <v>0</v>
      </c>
      <c r="H73" s="183">
        <f>'HOW TO-&gt;'!$B$132</f>
        <v>0</v>
      </c>
      <c r="I73" s="925">
        <f>'HOW TO-&gt;'!$C$132</f>
        <v>0</v>
      </c>
      <c r="J73" s="179"/>
      <c r="K73" s="183">
        <f>'HOW TO-&gt;'!$A$147</f>
        <v>0</v>
      </c>
      <c r="L73" s="183">
        <f>'HOW TO-&gt;'!$B$147</f>
        <v>0</v>
      </c>
      <c r="M73" s="925">
        <f>'HOW TO-&gt;'!$C$147</f>
        <v>0</v>
      </c>
      <c r="N73" s="179"/>
      <c r="S73" s="11"/>
    </row>
    <row r="74" spans="1:19">
      <c r="C74" s="183" t="str">
        <f>'HOW TO-&gt;'!$A$114</f>
        <v>DARIUS ONG</v>
      </c>
      <c r="D74" s="183" t="str">
        <f>'HOW TO-&gt;'!$B$114</f>
        <v>6011 2396</v>
      </c>
      <c r="E74" s="925" t="str">
        <f>'HOW TO-&gt;'!$C$114</f>
        <v>darius.ong@msc.com</v>
      </c>
      <c r="F74" s="179"/>
      <c r="G74" s="179"/>
      <c r="H74" s="184"/>
      <c r="I74" s="242"/>
      <c r="J74" s="179"/>
      <c r="K74" s="183">
        <f>'HOW TO-&gt;'!$A$148</f>
        <v>0</v>
      </c>
      <c r="L74" s="183">
        <f>'HOW TO-&gt;'!$B$148</f>
        <v>0</v>
      </c>
      <c r="M74" s="925">
        <f>'HOW TO-&gt;'!$C$148</f>
        <v>0</v>
      </c>
      <c r="N74" s="179"/>
    </row>
    <row r="75" spans="1:19">
      <c r="C75" s="183" t="str">
        <f>'HOW TO-&gt;'!$A$115</f>
        <v>YURIKO KHOO</v>
      </c>
      <c r="D75" s="183" t="str">
        <f>'HOW TO-&gt;'!$B$115</f>
        <v>6011 2402</v>
      </c>
      <c r="E75" s="925" t="str">
        <f>'HOW TO-&gt;'!$C$115</f>
        <v>yuriko.k@msc.com</v>
      </c>
      <c r="F75" s="179"/>
      <c r="G75" s="179"/>
      <c r="H75" s="184"/>
      <c r="I75" s="184"/>
      <c r="J75" s="242"/>
      <c r="K75" s="183"/>
      <c r="L75" s="183"/>
      <c r="M75" s="925"/>
      <c r="N75" s="179"/>
    </row>
    <row r="76" spans="1:19">
      <c r="C76" s="183" t="str">
        <f>'HOW TO-&gt;'!$A$116</f>
        <v>VICKY ZHU</v>
      </c>
      <c r="D76" s="183" t="str">
        <f>'HOW TO-&gt;'!$B$116</f>
        <v>6011 7900</v>
      </c>
      <c r="E76" s="925" t="str">
        <f>'HOW TO-&gt;'!$C$116</f>
        <v>vicky.zhu@msc.com</v>
      </c>
      <c r="F76" s="179"/>
      <c r="G76" s="179"/>
      <c r="H76" s="179"/>
      <c r="I76" s="179"/>
      <c r="J76" s="179"/>
      <c r="K76" s="179"/>
      <c r="L76" s="179"/>
      <c r="M76" s="179"/>
      <c r="N76" s="179"/>
    </row>
    <row r="77" spans="1:19">
      <c r="C77" s="179"/>
      <c r="D77" s="179"/>
      <c r="E77" s="179"/>
      <c r="F77" s="179"/>
      <c r="G77" s="179"/>
      <c r="H77" s="179"/>
      <c r="I77" s="179"/>
      <c r="J77" s="179"/>
      <c r="K77" s="179"/>
      <c r="L77" s="179"/>
      <c r="M77" s="179"/>
      <c r="N77" s="179"/>
    </row>
    <row r="78" spans="1:19">
      <c r="C78" s="183" t="str">
        <f>'HOW TO-&gt;'!$A$119</f>
        <v xml:space="preserve">MAIN LINE  </v>
      </c>
      <c r="D78" s="183" t="str">
        <f>'HOW TO-&gt;'!$B$119</f>
        <v>6011 2424</v>
      </c>
      <c r="E78" s="925">
        <f>'HOW TO-&gt;'!$C$119</f>
        <v>0</v>
      </c>
      <c r="F78" s="179"/>
      <c r="G78" s="179"/>
      <c r="H78" s="179"/>
      <c r="I78" s="179"/>
      <c r="J78" s="179"/>
      <c r="K78" s="179"/>
      <c r="L78" s="179"/>
      <c r="M78" s="179"/>
      <c r="N78" s="179"/>
    </row>
    <row r="79" spans="1:19">
      <c r="C79" s="183">
        <f>'HOW TO-&gt;'!$A$120</f>
        <v>0</v>
      </c>
      <c r="D79" s="183">
        <f>'HOW TO-&gt;'!$B$120</f>
        <v>0</v>
      </c>
      <c r="E79" s="925">
        <f>'HOW TO-&gt;'!$C$120</f>
        <v>0</v>
      </c>
      <c r="F79" s="179"/>
      <c r="G79" s="179"/>
      <c r="H79" s="179"/>
      <c r="I79" s="179"/>
      <c r="J79" s="179"/>
      <c r="K79" s="179"/>
      <c r="L79" s="179"/>
      <c r="M79" s="179"/>
      <c r="N79" s="179"/>
    </row>
  </sheetData>
  <sheetProtection algorithmName="SHA-512" hashValue="B2ITatBWci4570e5PTqZtRkKuG9wUnoSHnTxH12zGA6aIpfCh8NYNKax7ro2px60SeH6lSIDjO96R6wGdJC8yg==" saltValue="h2Ov9IX0l1h2zdgBINrZiw==" spinCount="100000" sheet="1" formatCells="0"/>
  <hyperlinks>
    <hyperlink ref="I63" display="custsvc@msca.com.sg" xr:uid="{C1A1BA43-F061-441D-AF1F-D6D7B03045AE}"/>
    <hyperlink ref="M63" display="sinexp@msca.com.sg" xr:uid="{0BC3BA8C-FFBD-44CF-91F8-DC1C6620153E}"/>
    <hyperlink ref="E62" r:id="rId1" xr:uid="{0E280B62-A77D-405F-B0B0-3CA9028C1E4E}"/>
    <hyperlink ref="E63" display="mktg-dept@msca.com.sg" xr:uid="{E6DB1D65-3820-4F43-A0C1-DEBB29E231ED}"/>
    <hyperlink ref="N6" location="ANDES!A1" display="PROFORMA  ETA " xr:uid="{1F8207E6-BF76-4FC9-9D9F-631A9671C564}"/>
    <hyperlink ref="O6" location="MEXICAS!A1" display="PROFORMA  ETD" xr:uid="{64146727-554C-4AD1-A5E3-36E53C42FE2A}"/>
    <hyperlink ref="N10" location="ANDES!A1" display="PROFORMA  ETA " xr:uid="{EC52FED5-7D9D-44EC-AEB5-35720CDC95F0}"/>
    <hyperlink ref="O10" location="'LONE STAR'!A1" display="PROFORMA  ETD" xr:uid="{6A987830-544C-4AD8-A971-AB11C81CB6FB}"/>
  </hyperlinks>
  <pageMargins left="0.27559055118110237" right="0.23622047244094491" top="0.47244094488188981" bottom="0.15748031496062992" header="0.31496062992125984" footer="0.31496062992125984"/>
  <pageSetup paperSize="9" scale="43" orientation="landscape" r:id="rId2"/>
  <headerFooter>
    <oddFooter>&amp;L_x000D_&amp;1#&amp;"Calibri"&amp;10&amp;K000000 Sensitivity: Internal&amp;RLast update : &amp;D   &amp;T&amp;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2:N384"/>
  <sheetViews>
    <sheetView zoomScaleNormal="100" workbookViewId="0">
      <selection activeCell="E369" sqref="E369"/>
    </sheetView>
  </sheetViews>
  <sheetFormatPr defaultColWidth="9.42578125" defaultRowHeight="12.75"/>
  <cols>
    <col min="1" max="1" width="21.140625" customWidth="1"/>
    <col min="2" max="2" width="9.7109375" bestFit="1" customWidth="1"/>
    <col min="3" max="3" width="32" customWidth="1"/>
    <col min="4" max="4" width="16.5703125" bestFit="1" customWidth="1"/>
    <col min="5" max="5" width="14.5703125" customWidth="1"/>
    <col min="6" max="6" width="18.7109375" customWidth="1"/>
    <col min="7" max="7" width="18.42578125" customWidth="1"/>
    <col min="8" max="8" width="17.85546875" customWidth="1"/>
    <col min="9" max="9" width="16.28515625" customWidth="1"/>
    <col min="10" max="10" width="17.85546875" customWidth="1"/>
    <col min="11" max="11" width="18.5703125" customWidth="1"/>
    <col min="12" max="12" width="18.42578125" customWidth="1"/>
    <col min="13" max="13" width="21.5703125" customWidth="1"/>
    <col min="14" max="14" width="11.42578125" bestFit="1" customWidth="1"/>
    <col min="15" max="15" width="10" bestFit="1" customWidth="1"/>
    <col min="16" max="16" width="11.42578125" bestFit="1" customWidth="1"/>
  </cols>
  <sheetData>
    <row r="2" spans="1:13" s="6" customFormat="1" ht="33">
      <c r="C2" s="129" t="s">
        <v>1408</v>
      </c>
      <c r="D2"/>
      <c r="E2"/>
      <c r="F2"/>
      <c r="G2"/>
      <c r="H2"/>
      <c r="I2"/>
      <c r="J2"/>
      <c r="K2"/>
      <c r="L2"/>
      <c r="M2"/>
    </row>
    <row r="3" spans="1:13" ht="15.75">
      <c r="A3" s="4"/>
      <c r="B3" s="4"/>
      <c r="C3" s="9"/>
      <c r="D3" s="9"/>
      <c r="E3" s="45" t="s">
        <v>1977</v>
      </c>
      <c r="F3" s="9"/>
      <c r="G3" s="9"/>
      <c r="H3" s="9"/>
      <c r="I3" s="9"/>
      <c r="J3" s="9"/>
    </row>
    <row r="4" spans="1:13" ht="15">
      <c r="A4" s="10"/>
      <c r="B4" s="10"/>
      <c r="C4" s="465"/>
      <c r="D4" s="11"/>
      <c r="E4" s="11"/>
      <c r="F4" s="11"/>
      <c r="G4" s="11"/>
      <c r="H4" s="11"/>
      <c r="I4" s="12"/>
      <c r="J4" s="11"/>
    </row>
    <row r="5" spans="1:13" s="14" customFormat="1" ht="26.25" hidden="1">
      <c r="A5" s="327"/>
      <c r="B5" s="327"/>
      <c r="C5" s="308" t="s">
        <v>99</v>
      </c>
      <c r="D5" s="321"/>
      <c r="E5" s="310" t="s">
        <v>100</v>
      </c>
      <c r="F5" s="310" t="s">
        <v>101</v>
      </c>
      <c r="G5" s="311" t="s">
        <v>102</v>
      </c>
      <c r="H5" s="311" t="s">
        <v>103</v>
      </c>
      <c r="I5" s="312" t="s">
        <v>104</v>
      </c>
      <c r="J5" s="313" t="s">
        <v>240</v>
      </c>
      <c r="K5" s="1144" t="s">
        <v>106</v>
      </c>
      <c r="L5" s="313" t="s">
        <v>635</v>
      </c>
      <c r="M5" s="1163" t="s">
        <v>1978</v>
      </c>
    </row>
    <row r="6" spans="1:13" s="14" customFormat="1" ht="20.25" hidden="1" thickBot="1">
      <c r="A6" s="278" t="s">
        <v>1413</v>
      </c>
      <c r="B6" s="278"/>
      <c r="C6" s="508" t="s">
        <v>1414</v>
      </c>
      <c r="D6" s="361" t="s">
        <v>108</v>
      </c>
      <c r="E6" s="15"/>
      <c r="F6" s="279" t="s">
        <v>109</v>
      </c>
      <c r="G6" s="329"/>
      <c r="H6" s="329"/>
      <c r="I6" s="279"/>
      <c r="J6" s="279" t="s">
        <v>1979</v>
      </c>
      <c r="K6" s="1145" t="s">
        <v>1416</v>
      </c>
      <c r="L6" s="279" t="s">
        <v>1417</v>
      </c>
      <c r="M6" s="1150"/>
    </row>
    <row r="7" spans="1:13" s="14" customFormat="1" ht="20.25" hidden="1" thickTop="1">
      <c r="A7" s="307" t="s">
        <v>1980</v>
      </c>
      <c r="B7" s="307"/>
      <c r="C7" s="582" t="s">
        <v>1428</v>
      </c>
      <c r="D7" s="317" t="s">
        <v>1981</v>
      </c>
      <c r="E7" s="317">
        <v>44713</v>
      </c>
      <c r="F7" s="318">
        <v>44714</v>
      </c>
      <c r="G7" s="330" t="s">
        <v>1982</v>
      </c>
      <c r="H7" s="320" t="s">
        <v>1983</v>
      </c>
      <c r="I7" s="317">
        <v>44713</v>
      </c>
      <c r="J7" s="228">
        <f t="shared" ref="J7" si="0">I7+18</f>
        <v>44731</v>
      </c>
      <c r="K7" s="1146">
        <f t="shared" ref="K7" si="1">I7+23</f>
        <v>44736</v>
      </c>
      <c r="L7" s="228">
        <f t="shared" ref="L7" si="2">I7+27</f>
        <v>44740</v>
      </c>
    </row>
    <row r="8" spans="1:13" s="14" customFormat="1" ht="20.25" hidden="1" thickBot="1">
      <c r="A8" s="307"/>
      <c r="B8" s="307"/>
      <c r="C8" s="583"/>
      <c r="D8" s="323"/>
      <c r="E8" s="323"/>
      <c r="F8" s="324"/>
      <c r="G8" s="314"/>
      <c r="H8" s="331"/>
      <c r="I8" s="323"/>
      <c r="J8" s="40"/>
      <c r="K8" s="1147"/>
      <c r="L8" s="40"/>
    </row>
    <row r="9" spans="1:13" s="14" customFormat="1" ht="20.25" hidden="1" thickTop="1">
      <c r="A9" s="307"/>
      <c r="B9" s="307"/>
      <c r="C9" s="582" t="s">
        <v>1984</v>
      </c>
      <c r="D9" s="317" t="s">
        <v>1985</v>
      </c>
      <c r="E9" s="317">
        <v>44720</v>
      </c>
      <c r="F9" s="318">
        <v>44721</v>
      </c>
      <c r="G9" s="330" t="s">
        <v>1986</v>
      </c>
      <c r="H9" s="320" t="s">
        <v>1987</v>
      </c>
      <c r="I9" s="317">
        <v>44721</v>
      </c>
      <c r="J9" s="228">
        <f t="shared" ref="J9" si="3">I9+18</f>
        <v>44739</v>
      </c>
      <c r="K9" s="1146">
        <f t="shared" ref="K9" si="4">I9+23</f>
        <v>44744</v>
      </c>
      <c r="L9" s="228">
        <f t="shared" ref="L9" si="5">I9+27</f>
        <v>44748</v>
      </c>
    </row>
    <row r="10" spans="1:13" s="14" customFormat="1" ht="20.25" hidden="1" thickBot="1">
      <c r="A10" s="307"/>
      <c r="B10" s="307"/>
      <c r="C10" s="583"/>
      <c r="D10" s="323"/>
      <c r="E10" s="323"/>
      <c r="F10" s="324"/>
      <c r="G10" s="314"/>
      <c r="H10" s="331"/>
      <c r="I10" s="323"/>
      <c r="J10" s="40"/>
      <c r="K10" s="1147"/>
      <c r="L10" s="40"/>
    </row>
    <row r="11" spans="1:13" s="14" customFormat="1" ht="21" hidden="1" thickTop="1" thickBot="1">
      <c r="A11" s="307" t="s">
        <v>1988</v>
      </c>
      <c r="B11" s="307"/>
      <c r="C11" s="582" t="s">
        <v>1989</v>
      </c>
      <c r="D11" s="317" t="s">
        <v>1990</v>
      </c>
      <c r="E11" s="317">
        <v>44726</v>
      </c>
      <c r="F11" s="513" t="s">
        <v>1581</v>
      </c>
      <c r="G11" s="375" t="s">
        <v>1573</v>
      </c>
      <c r="H11" s="320" t="s">
        <v>1991</v>
      </c>
      <c r="I11" s="317">
        <v>44723</v>
      </c>
      <c r="J11" s="577"/>
      <c r="K11" s="1148"/>
      <c r="L11" s="577"/>
    </row>
    <row r="12" spans="1:13" s="14" customFormat="1" ht="21" hidden="1" thickTop="1" thickBot="1">
      <c r="A12" s="307"/>
      <c r="B12" s="307"/>
      <c r="C12" s="582" t="s">
        <v>1992</v>
      </c>
      <c r="D12" s="317" t="s">
        <v>1993</v>
      </c>
      <c r="E12" s="317">
        <v>44730</v>
      </c>
      <c r="F12" s="318">
        <v>44731</v>
      </c>
      <c r="G12" s="314"/>
      <c r="H12" s="331"/>
      <c r="I12" s="323"/>
      <c r="J12" s="641"/>
      <c r="K12" s="1149"/>
      <c r="L12" s="641"/>
    </row>
    <row r="13" spans="1:13" s="14" customFormat="1" ht="20.25" hidden="1" thickTop="1">
      <c r="A13" s="307" t="s">
        <v>1994</v>
      </c>
      <c r="B13" s="307"/>
      <c r="C13" s="582" t="s">
        <v>1992</v>
      </c>
      <c r="D13" s="317" t="s">
        <v>1993</v>
      </c>
      <c r="E13" s="317">
        <v>44730</v>
      </c>
      <c r="F13" s="318">
        <v>44731</v>
      </c>
      <c r="G13" s="375" t="s">
        <v>1573</v>
      </c>
      <c r="H13" s="320" t="s">
        <v>1995</v>
      </c>
      <c r="I13" s="317">
        <v>44730</v>
      </c>
      <c r="J13" s="577"/>
      <c r="K13" s="1148"/>
      <c r="L13" s="577"/>
    </row>
    <row r="14" spans="1:13" s="14" customFormat="1" ht="20.25" hidden="1" thickBot="1">
      <c r="A14" s="307"/>
      <c r="B14" s="307"/>
      <c r="C14" s="583"/>
      <c r="D14" s="323"/>
      <c r="E14" s="323"/>
      <c r="F14" s="324"/>
      <c r="G14" s="314"/>
      <c r="H14" s="331"/>
      <c r="I14" s="323"/>
      <c r="J14" s="641"/>
      <c r="K14" s="1149"/>
      <c r="L14" s="641"/>
    </row>
    <row r="15" spans="1:13" s="14" customFormat="1" ht="20.25" hidden="1" thickTop="1">
      <c r="A15" s="307" t="s">
        <v>1996</v>
      </c>
      <c r="B15" s="307"/>
      <c r="C15" s="582" t="s">
        <v>1997</v>
      </c>
      <c r="D15" s="317" t="s">
        <v>1998</v>
      </c>
      <c r="E15" s="317">
        <v>44742</v>
      </c>
      <c r="F15" s="318">
        <v>44743</v>
      </c>
      <c r="G15" s="375" t="s">
        <v>1573</v>
      </c>
      <c r="H15" s="320" t="s">
        <v>1999</v>
      </c>
      <c r="I15" s="317">
        <v>44737</v>
      </c>
      <c r="J15" s="577"/>
      <c r="K15" s="1148"/>
      <c r="L15" s="577"/>
    </row>
    <row r="16" spans="1:13" s="14" customFormat="1" ht="20.25" hidden="1" thickBot="1">
      <c r="A16" s="307"/>
      <c r="B16" s="307"/>
      <c r="C16" s="583"/>
      <c r="D16" s="323"/>
      <c r="E16" s="323"/>
      <c r="F16" s="324"/>
      <c r="G16" s="314"/>
      <c r="H16" s="331"/>
      <c r="I16" s="323"/>
      <c r="J16" s="641"/>
      <c r="K16" s="1149"/>
      <c r="L16" s="641"/>
    </row>
    <row r="17" spans="1:12" s="14" customFormat="1" ht="20.25" hidden="1" thickTop="1">
      <c r="A17" s="307" t="s">
        <v>2000</v>
      </c>
      <c r="B17" s="307"/>
      <c r="C17" s="582" t="s">
        <v>1428</v>
      </c>
      <c r="D17" s="317" t="s">
        <v>2001</v>
      </c>
      <c r="E17" s="317">
        <v>44749</v>
      </c>
      <c r="F17" s="318">
        <v>44750</v>
      </c>
      <c r="G17" s="330" t="s">
        <v>2002</v>
      </c>
      <c r="H17" s="320" t="s">
        <v>2003</v>
      </c>
      <c r="I17" s="317">
        <v>44745</v>
      </c>
      <c r="J17" s="228">
        <f t="shared" ref="J17" si="6">I17+18</f>
        <v>44763</v>
      </c>
      <c r="K17" s="1146">
        <f t="shared" ref="K17" si="7">I17+23</f>
        <v>44768</v>
      </c>
      <c r="L17" s="228">
        <f t="shared" ref="L17" si="8">I17+27</f>
        <v>44772</v>
      </c>
    </row>
    <row r="18" spans="1:12" s="14" customFormat="1" ht="20.25" hidden="1" thickBot="1">
      <c r="A18" s="307"/>
      <c r="B18" s="307"/>
      <c r="C18" s="583"/>
      <c r="D18" s="323"/>
      <c r="E18" s="323"/>
      <c r="F18" s="324"/>
      <c r="G18" s="314"/>
      <c r="H18" s="331"/>
      <c r="I18" s="323"/>
      <c r="J18" s="40"/>
      <c r="K18" s="1147"/>
      <c r="L18" s="40"/>
    </row>
    <row r="19" spans="1:12" s="14" customFormat="1" ht="20.25" hidden="1" thickTop="1">
      <c r="A19" s="307"/>
      <c r="B19" s="307"/>
      <c r="C19" s="582" t="s">
        <v>1984</v>
      </c>
      <c r="D19" s="317" t="s">
        <v>2004</v>
      </c>
      <c r="E19" s="317">
        <v>44754</v>
      </c>
      <c r="F19" s="318">
        <v>44755</v>
      </c>
      <c r="G19" s="330" t="s">
        <v>2005</v>
      </c>
      <c r="H19" s="320" t="s">
        <v>2006</v>
      </c>
      <c r="I19" s="317">
        <v>44761</v>
      </c>
      <c r="J19" s="228">
        <f t="shared" ref="J19" si="9">I19+18</f>
        <v>44779</v>
      </c>
      <c r="K19" s="1146">
        <f t="shared" ref="K19" si="10">I19+23</f>
        <v>44784</v>
      </c>
      <c r="L19" s="228">
        <f t="shared" ref="L19" si="11">I19+27</f>
        <v>44788</v>
      </c>
    </row>
    <row r="20" spans="1:12" ht="13.5" hidden="1" thickBot="1"/>
    <row r="21" spans="1:12" s="14" customFormat="1" ht="20.25" hidden="1" thickTop="1">
      <c r="A21" s="307" t="s">
        <v>2007</v>
      </c>
      <c r="B21" s="307"/>
      <c r="C21" s="582" t="s">
        <v>1994</v>
      </c>
      <c r="D21" s="317" t="s">
        <v>2008</v>
      </c>
      <c r="E21" s="317">
        <v>44760</v>
      </c>
      <c r="F21" s="318">
        <v>44761</v>
      </c>
      <c r="G21" s="330" t="s">
        <v>2009</v>
      </c>
      <c r="H21" s="320" t="s">
        <v>2010</v>
      </c>
      <c r="I21" s="317">
        <v>44764</v>
      </c>
      <c r="J21" s="228">
        <f t="shared" ref="J21" si="12">I21+18</f>
        <v>44782</v>
      </c>
      <c r="K21" s="1146">
        <f t="shared" ref="K21" si="13">I21+23</f>
        <v>44787</v>
      </c>
      <c r="L21" s="228">
        <f t="shared" ref="L21" si="14">I21+27</f>
        <v>44791</v>
      </c>
    </row>
    <row r="22" spans="1:12" s="14" customFormat="1" ht="20.25" hidden="1" thickBot="1">
      <c r="A22" s="307"/>
      <c r="B22" s="307"/>
      <c r="C22" s="583"/>
      <c r="D22" s="323"/>
      <c r="E22" s="323"/>
      <c r="F22" s="324"/>
      <c r="G22" s="314"/>
      <c r="H22" s="331"/>
      <c r="I22" s="323"/>
      <c r="J22" s="40"/>
      <c r="K22" s="1147"/>
      <c r="L22" s="40"/>
    </row>
    <row r="23" spans="1:12" s="14" customFormat="1" ht="20.25" hidden="1" thickTop="1">
      <c r="A23" s="307" t="s">
        <v>2011</v>
      </c>
      <c r="B23" s="307"/>
      <c r="C23" s="582" t="s">
        <v>1992</v>
      </c>
      <c r="D23" s="317" t="s">
        <v>2012</v>
      </c>
      <c r="E23" s="317">
        <v>44765</v>
      </c>
      <c r="F23" s="318">
        <v>44767</v>
      </c>
      <c r="G23" s="330" t="s">
        <v>2013</v>
      </c>
      <c r="H23" s="320" t="s">
        <v>2014</v>
      </c>
      <c r="I23" s="317">
        <v>44769</v>
      </c>
      <c r="J23" s="228">
        <f t="shared" ref="J23" si="15">I23+18</f>
        <v>44787</v>
      </c>
      <c r="K23" s="1146">
        <f t="shared" ref="K23" si="16">I23+23</f>
        <v>44792</v>
      </c>
      <c r="L23" s="228">
        <f t="shared" ref="L23" si="17">I23+27</f>
        <v>44796</v>
      </c>
    </row>
    <row r="24" spans="1:12" s="14" customFormat="1" ht="20.25" hidden="1" thickBot="1">
      <c r="A24" s="307"/>
      <c r="B24" s="307"/>
      <c r="C24" s="583"/>
      <c r="D24" s="323"/>
      <c r="E24" s="323"/>
      <c r="F24" s="324"/>
      <c r="G24" s="314"/>
      <c r="H24" s="331"/>
      <c r="I24" s="323"/>
      <c r="J24" s="40"/>
      <c r="K24" s="1147"/>
      <c r="L24" s="40"/>
    </row>
    <row r="25" spans="1:12" s="14" customFormat="1" ht="20.25" hidden="1" thickTop="1">
      <c r="A25" s="307"/>
      <c r="B25" s="307"/>
      <c r="C25" s="582"/>
      <c r="D25" s="317"/>
      <c r="E25" s="317"/>
      <c r="F25" s="318"/>
      <c r="G25" s="330" t="s">
        <v>1598</v>
      </c>
      <c r="H25" s="320" t="s">
        <v>2015</v>
      </c>
      <c r="I25" s="317">
        <v>44772</v>
      </c>
      <c r="J25" s="228">
        <f t="shared" ref="J25" si="18">I25+18</f>
        <v>44790</v>
      </c>
      <c r="K25" s="1146">
        <f t="shared" ref="K25" si="19">I25+23</f>
        <v>44795</v>
      </c>
      <c r="L25" s="228">
        <f t="shared" ref="L25" si="20">I25+27</f>
        <v>44799</v>
      </c>
    </row>
    <row r="26" spans="1:12" s="14" customFormat="1" ht="20.25" hidden="1" thickBot="1">
      <c r="A26" s="307"/>
      <c r="B26" s="307"/>
      <c r="C26" s="583"/>
      <c r="D26" s="323"/>
      <c r="E26" s="323"/>
      <c r="F26" s="324"/>
      <c r="G26" s="314"/>
      <c r="H26" s="331"/>
      <c r="I26" s="323"/>
      <c r="J26" s="40"/>
      <c r="K26" s="1147"/>
      <c r="L26" s="40"/>
    </row>
    <row r="27" spans="1:12" s="14" customFormat="1" ht="20.25" hidden="1" thickTop="1">
      <c r="A27" s="307" t="s">
        <v>2000</v>
      </c>
      <c r="B27" s="307"/>
      <c r="C27" s="582" t="s">
        <v>1428</v>
      </c>
      <c r="D27" s="317" t="s">
        <v>2016</v>
      </c>
      <c r="E27" s="317">
        <v>44773</v>
      </c>
      <c r="F27" s="318">
        <v>44774</v>
      </c>
      <c r="G27" s="330" t="s">
        <v>1557</v>
      </c>
      <c r="H27" s="320" t="s">
        <v>2017</v>
      </c>
      <c r="I27" s="317">
        <v>44779</v>
      </c>
      <c r="J27" s="228">
        <f>I27+18</f>
        <v>44797</v>
      </c>
      <c r="K27" s="1146">
        <f>I27+23</f>
        <v>44802</v>
      </c>
      <c r="L27" s="228">
        <f>I27+27</f>
        <v>44806</v>
      </c>
    </row>
    <row r="28" spans="1:12" s="14" customFormat="1" ht="20.25" hidden="1" thickBot="1">
      <c r="A28" s="307"/>
      <c r="B28" s="307"/>
      <c r="C28" s="583"/>
      <c r="D28" s="323"/>
      <c r="E28" s="323"/>
      <c r="F28" s="324"/>
      <c r="G28" s="314"/>
      <c r="H28" s="331"/>
      <c r="I28" s="323"/>
      <c r="J28" s="40"/>
      <c r="K28" s="1147"/>
      <c r="L28" s="40"/>
    </row>
    <row r="29" spans="1:12" s="14" customFormat="1" ht="20.25" hidden="1" thickTop="1">
      <c r="A29" s="307" t="s">
        <v>2018</v>
      </c>
      <c r="B29" s="307"/>
      <c r="C29" s="582"/>
      <c r="D29" s="317"/>
      <c r="E29" s="317"/>
      <c r="F29" s="318"/>
      <c r="G29" s="330" t="s">
        <v>2019</v>
      </c>
      <c r="H29" s="320" t="s">
        <v>2020</v>
      </c>
      <c r="I29" s="317">
        <v>44786</v>
      </c>
      <c r="J29" s="228">
        <f>I29+18</f>
        <v>44804</v>
      </c>
      <c r="K29" s="1146">
        <f>I29+23</f>
        <v>44809</v>
      </c>
      <c r="L29" s="228">
        <f>I29+27</f>
        <v>44813</v>
      </c>
    </row>
    <row r="30" spans="1:12" s="14" customFormat="1" ht="20.25" hidden="1" thickBot="1">
      <c r="A30" s="327"/>
      <c r="B30" s="327"/>
      <c r="C30" s="583"/>
      <c r="D30" s="323"/>
      <c r="E30" s="323"/>
      <c r="F30" s="324"/>
      <c r="G30" s="314"/>
      <c r="H30" s="331"/>
      <c r="I30" s="323"/>
      <c r="J30" s="40"/>
      <c r="K30" s="1147"/>
      <c r="L30" s="40"/>
    </row>
    <row r="31" spans="1:12" s="14" customFormat="1" ht="20.25" hidden="1" thickTop="1">
      <c r="A31" s="307" t="s">
        <v>2021</v>
      </c>
      <c r="B31" s="307"/>
      <c r="C31" s="582" t="s">
        <v>2022</v>
      </c>
      <c r="D31" s="317" t="s">
        <v>2023</v>
      </c>
      <c r="E31" s="317">
        <v>44788</v>
      </c>
      <c r="F31" s="318">
        <v>44789</v>
      </c>
      <c r="G31" s="330" t="s">
        <v>2024</v>
      </c>
      <c r="H31" s="320" t="s">
        <v>2025</v>
      </c>
      <c r="I31" s="317">
        <v>44793</v>
      </c>
      <c r="J31" s="228">
        <f>I31+18</f>
        <v>44811</v>
      </c>
      <c r="K31" s="1146">
        <f>I31+23</f>
        <v>44816</v>
      </c>
      <c r="L31" s="228">
        <f>I31+27</f>
        <v>44820</v>
      </c>
    </row>
    <row r="32" spans="1:12" s="14" customFormat="1" ht="20.25" hidden="1" thickBot="1">
      <c r="A32" s="307"/>
      <c r="B32" s="307"/>
      <c r="C32" s="583"/>
      <c r="D32" s="323"/>
      <c r="E32" s="323"/>
      <c r="F32" s="324"/>
      <c r="G32" s="314"/>
      <c r="H32" s="331"/>
      <c r="I32" s="323"/>
      <c r="J32" s="40"/>
      <c r="K32" s="1147"/>
      <c r="L32" s="40"/>
    </row>
    <row r="33" spans="1:14" s="14" customFormat="1" ht="21" hidden="1" thickTop="1" thickBot="1">
      <c r="A33" s="307" t="s">
        <v>1994</v>
      </c>
      <c r="B33" s="307"/>
      <c r="C33" s="583" t="s">
        <v>2026</v>
      </c>
      <c r="D33" s="323" t="s">
        <v>2027</v>
      </c>
      <c r="E33" s="323">
        <v>44793</v>
      </c>
      <c r="F33" s="324">
        <v>44794</v>
      </c>
      <c r="G33" s="330" t="s">
        <v>1665</v>
      </c>
      <c r="H33" s="320" t="s">
        <v>2028</v>
      </c>
      <c r="I33" s="317">
        <v>44800</v>
      </c>
      <c r="J33" s="228">
        <f>I33+18</f>
        <v>44818</v>
      </c>
      <c r="K33" s="1146">
        <f>I33+23</f>
        <v>44823</v>
      </c>
      <c r="L33" s="228">
        <f>I33+27</f>
        <v>44827</v>
      </c>
    </row>
    <row r="34" spans="1:14" s="14" customFormat="1" ht="21" hidden="1" thickTop="1" thickBot="1">
      <c r="A34" s="307"/>
      <c r="B34" s="307"/>
      <c r="C34" s="582" t="s">
        <v>1992</v>
      </c>
      <c r="D34" s="317" t="s">
        <v>2029</v>
      </c>
      <c r="E34" s="317">
        <v>44795</v>
      </c>
      <c r="F34" s="318">
        <v>44797</v>
      </c>
      <c r="G34" s="314"/>
      <c r="H34" s="331"/>
      <c r="I34" s="323"/>
      <c r="J34" s="40"/>
      <c r="K34" s="1147"/>
      <c r="L34" s="40"/>
    </row>
    <row r="35" spans="1:14" s="14" customFormat="1" ht="20.25" hidden="1" thickTop="1">
      <c r="A35" s="307" t="s">
        <v>2030</v>
      </c>
      <c r="B35" s="307"/>
      <c r="C35" s="582" t="s">
        <v>1984</v>
      </c>
      <c r="D35" s="317" t="s">
        <v>2031</v>
      </c>
      <c r="E35" s="424" t="s">
        <v>1581</v>
      </c>
      <c r="F35" s="318"/>
      <c r="G35" s="375" t="s">
        <v>1573</v>
      </c>
      <c r="H35" s="320" t="s">
        <v>2032</v>
      </c>
      <c r="I35" s="317">
        <v>44807</v>
      </c>
      <c r="J35" s="577">
        <f>I35+18</f>
        <v>44825</v>
      </c>
      <c r="K35" s="1148">
        <f>I35+23</f>
        <v>44830</v>
      </c>
      <c r="L35" s="577">
        <f>I35+27</f>
        <v>44834</v>
      </c>
    </row>
    <row r="36" spans="1:14" ht="13.5" hidden="1" thickBot="1"/>
    <row r="37" spans="1:14" s="14" customFormat="1" ht="20.25" hidden="1" thickTop="1">
      <c r="A37" s="307"/>
      <c r="B37" s="307"/>
      <c r="C37" s="626" t="s">
        <v>1428</v>
      </c>
      <c r="D37" s="627" t="s">
        <v>2033</v>
      </c>
      <c r="E37" s="767" t="s">
        <v>1581</v>
      </c>
      <c r="F37" s="318"/>
      <c r="G37" s="330" t="s">
        <v>2034</v>
      </c>
      <c r="H37" s="320" t="s">
        <v>2035</v>
      </c>
      <c r="I37" s="317">
        <v>44814</v>
      </c>
      <c r="J37" s="228">
        <f>I37+18</f>
        <v>44832</v>
      </c>
      <c r="K37" s="1146">
        <f>I37+23</f>
        <v>44837</v>
      </c>
      <c r="L37" s="228">
        <f>I37+27</f>
        <v>44841</v>
      </c>
      <c r="M37" s="1151"/>
    </row>
    <row r="38" spans="1:14" s="14" customFormat="1" ht="20.25" hidden="1" thickBot="1">
      <c r="A38" s="307"/>
      <c r="B38" s="307"/>
      <c r="C38" s="583" t="s">
        <v>1992</v>
      </c>
      <c r="D38" s="323" t="s">
        <v>2036</v>
      </c>
      <c r="E38" s="323">
        <v>44804</v>
      </c>
      <c r="F38" s="324">
        <v>44805</v>
      </c>
      <c r="G38" s="314"/>
      <c r="H38" s="331"/>
      <c r="I38" s="323"/>
      <c r="J38" s="40"/>
      <c r="K38" s="1147"/>
      <c r="L38" s="40"/>
      <c r="M38" s="1151"/>
    </row>
    <row r="39" spans="1:14" s="14" customFormat="1" ht="20.25" hidden="1" thickTop="1">
      <c r="A39" s="307"/>
      <c r="B39" s="307"/>
      <c r="C39" s="582" t="s">
        <v>2022</v>
      </c>
      <c r="D39" s="317" t="s">
        <v>2037</v>
      </c>
      <c r="E39" s="317">
        <v>44813</v>
      </c>
      <c r="F39" s="318">
        <v>44815</v>
      </c>
      <c r="G39" s="330" t="s">
        <v>1982</v>
      </c>
      <c r="H39" s="320" t="s">
        <v>2038</v>
      </c>
      <c r="I39" s="317">
        <v>44821</v>
      </c>
      <c r="J39" s="228">
        <f>I39+18</f>
        <v>44839</v>
      </c>
      <c r="K39" s="1146">
        <f>I39+23</f>
        <v>44844</v>
      </c>
      <c r="L39" s="228">
        <f>I39+27</f>
        <v>44848</v>
      </c>
      <c r="M39" s="1151"/>
    </row>
    <row r="40" spans="1:14" s="14" customFormat="1" ht="20.25" hidden="1" thickBot="1">
      <c r="A40" s="307"/>
      <c r="B40" s="307"/>
      <c r="C40" s="583"/>
      <c r="D40" s="323"/>
      <c r="E40" s="323"/>
      <c r="F40" s="324"/>
      <c r="G40" s="314"/>
      <c r="H40" s="331"/>
      <c r="I40" s="323"/>
      <c r="J40" s="40"/>
      <c r="K40" s="1147"/>
      <c r="L40" s="40"/>
      <c r="M40" s="1151"/>
    </row>
    <row r="41" spans="1:14" s="14" customFormat="1" ht="20.25" hidden="1" thickTop="1">
      <c r="A41" s="307"/>
      <c r="B41" s="307"/>
      <c r="C41" s="582" t="s">
        <v>2039</v>
      </c>
      <c r="D41" s="317" t="s">
        <v>2040</v>
      </c>
      <c r="E41" s="317">
        <v>44822</v>
      </c>
      <c r="F41" s="318">
        <v>44824</v>
      </c>
      <c r="G41" s="330" t="s">
        <v>1986</v>
      </c>
      <c r="H41" s="320" t="s">
        <v>2041</v>
      </c>
      <c r="I41" s="317">
        <v>44828</v>
      </c>
      <c r="J41" s="228">
        <f>I41+18</f>
        <v>44846</v>
      </c>
      <c r="K41" s="1146">
        <f>I41+23</f>
        <v>44851</v>
      </c>
      <c r="L41" s="228">
        <f>I41+27</f>
        <v>44855</v>
      </c>
      <c r="M41" s="1151"/>
    </row>
    <row r="42" spans="1:14" s="14" customFormat="1" ht="20.25" hidden="1" thickBot="1">
      <c r="A42" s="307"/>
      <c r="B42" s="307"/>
      <c r="C42" s="583"/>
      <c r="D42" s="323"/>
      <c r="E42" s="323"/>
      <c r="F42" s="324"/>
      <c r="G42" s="314"/>
      <c r="H42" s="331"/>
      <c r="I42" s="323"/>
      <c r="J42" s="40"/>
      <c r="K42" s="1147"/>
      <c r="L42" s="40"/>
      <c r="M42" s="1151"/>
    </row>
    <row r="43" spans="1:14" s="14" customFormat="1" ht="20.25" hidden="1" thickTop="1">
      <c r="A43" s="307" t="s">
        <v>1992</v>
      </c>
      <c r="B43" s="307"/>
      <c r="C43" s="582" t="s">
        <v>1984</v>
      </c>
      <c r="D43" s="317" t="s">
        <v>2042</v>
      </c>
      <c r="E43" s="317">
        <v>44826</v>
      </c>
      <c r="F43" s="318">
        <v>44827</v>
      </c>
      <c r="G43" s="330" t="s">
        <v>1477</v>
      </c>
      <c r="H43" s="320" t="s">
        <v>2043</v>
      </c>
      <c r="I43" s="317">
        <v>44835</v>
      </c>
      <c r="J43" s="228">
        <f>I43+18</f>
        <v>44853</v>
      </c>
      <c r="K43" s="1146">
        <f>I43+23</f>
        <v>44858</v>
      </c>
      <c r="L43" s="228">
        <f>I43+27</f>
        <v>44862</v>
      </c>
      <c r="M43" s="1151"/>
    </row>
    <row r="44" spans="1:14" s="14" customFormat="1" ht="20.25" hidden="1" thickBot="1">
      <c r="A44" s="307"/>
      <c r="B44" s="307"/>
      <c r="C44" s="583"/>
      <c r="D44" s="323"/>
      <c r="E44" s="323"/>
      <c r="F44" s="324"/>
      <c r="G44" s="314"/>
      <c r="H44" s="331"/>
      <c r="I44" s="323"/>
      <c r="J44" s="40"/>
      <c r="K44" s="1147"/>
      <c r="L44" s="40"/>
      <c r="M44" s="1151"/>
      <c r="N44" s="439"/>
    </row>
    <row r="45" spans="1:14" s="14" customFormat="1" ht="20.25" hidden="1" thickTop="1">
      <c r="A45" s="307" t="s">
        <v>1984</v>
      </c>
      <c r="B45" s="307"/>
      <c r="C45" s="582" t="s">
        <v>1992</v>
      </c>
      <c r="D45" s="317" t="s">
        <v>2044</v>
      </c>
      <c r="E45" s="317">
        <v>44835</v>
      </c>
      <c r="F45" s="318">
        <v>44836</v>
      </c>
      <c r="G45" s="330" t="s">
        <v>2045</v>
      </c>
      <c r="H45" s="320" t="s">
        <v>2046</v>
      </c>
      <c r="I45" s="317">
        <v>44842</v>
      </c>
      <c r="J45" s="228">
        <f>I45+18</f>
        <v>44860</v>
      </c>
      <c r="K45" s="1146">
        <f>I45+23</f>
        <v>44865</v>
      </c>
      <c r="L45" s="228">
        <f>I45+27</f>
        <v>44869</v>
      </c>
      <c r="M45" s="1151"/>
      <c r="N45" s="439" t="s">
        <v>2047</v>
      </c>
    </row>
    <row r="46" spans="1:14" s="14" customFormat="1" ht="20.25" hidden="1" thickBot="1">
      <c r="A46" s="307"/>
      <c r="B46" s="307"/>
      <c r="C46" s="583"/>
      <c r="D46" s="323"/>
      <c r="E46" s="323"/>
      <c r="F46" s="324"/>
      <c r="G46" s="314"/>
      <c r="H46" s="331"/>
      <c r="I46" s="323"/>
      <c r="J46" s="40"/>
      <c r="K46" s="1147"/>
      <c r="L46" s="40"/>
      <c r="M46" s="1151"/>
      <c r="N46" s="439" t="s">
        <v>2048</v>
      </c>
    </row>
    <row r="47" spans="1:14" s="14" customFormat="1" ht="20.25" hidden="1" thickTop="1">
      <c r="A47" s="307"/>
      <c r="B47" s="307"/>
      <c r="C47" s="582" t="s">
        <v>1428</v>
      </c>
      <c r="D47" s="317" t="s">
        <v>2049</v>
      </c>
      <c r="E47" s="317">
        <v>44840</v>
      </c>
      <c r="F47" s="318">
        <v>44841</v>
      </c>
      <c r="G47" s="330" t="s">
        <v>2002</v>
      </c>
      <c r="H47" s="320" t="s">
        <v>2050</v>
      </c>
      <c r="I47" s="317">
        <v>44849</v>
      </c>
      <c r="J47" s="228">
        <f t="shared" ref="J47" si="21">I47+18</f>
        <v>44867</v>
      </c>
      <c r="K47" s="1146">
        <f t="shared" ref="K47" si="22">I47+23</f>
        <v>44872</v>
      </c>
      <c r="L47" s="228">
        <f t="shared" ref="L47" si="23">I47+27</f>
        <v>44876</v>
      </c>
      <c r="M47" s="1151"/>
      <c r="N47" s="439" t="s">
        <v>2051</v>
      </c>
    </row>
    <row r="48" spans="1:14" s="14" customFormat="1" ht="20.25" hidden="1" thickBot="1">
      <c r="A48" s="307"/>
      <c r="B48" s="307"/>
      <c r="C48" s="583"/>
      <c r="D48" s="323"/>
      <c r="E48" s="323"/>
      <c r="F48" s="324"/>
      <c r="G48" s="314"/>
      <c r="H48" s="331"/>
      <c r="I48" s="323"/>
      <c r="J48" s="40"/>
      <c r="K48" s="1147"/>
      <c r="L48" s="40"/>
      <c r="M48" s="1151"/>
      <c r="N48" s="439" t="s">
        <v>2048</v>
      </c>
    </row>
    <row r="49" spans="1:14" s="14" customFormat="1" ht="20.25" hidden="1" thickTop="1">
      <c r="A49" s="307" t="s">
        <v>2052</v>
      </c>
      <c r="B49" s="307"/>
      <c r="C49" s="582" t="s">
        <v>2053</v>
      </c>
      <c r="D49" s="317" t="s">
        <v>2054</v>
      </c>
      <c r="E49" s="317">
        <v>44849</v>
      </c>
      <c r="F49" s="318">
        <v>44850</v>
      </c>
      <c r="G49" s="330" t="s">
        <v>2005</v>
      </c>
      <c r="H49" s="320" t="s">
        <v>2055</v>
      </c>
      <c r="I49" s="317">
        <v>44856</v>
      </c>
      <c r="J49" s="228">
        <f t="shared" ref="J49" si="24">I49+18</f>
        <v>44874</v>
      </c>
      <c r="K49" s="1146">
        <f t="shared" ref="K49" si="25">I49+23</f>
        <v>44879</v>
      </c>
      <c r="L49" s="228">
        <f t="shared" ref="L49" si="26">I49+27</f>
        <v>44883</v>
      </c>
      <c r="M49" s="1151"/>
    </row>
    <row r="50" spans="1:14" s="14" customFormat="1" ht="20.25" hidden="1" thickBot="1">
      <c r="A50" s="307"/>
      <c r="B50" s="307"/>
      <c r="C50" s="583"/>
      <c r="D50" s="323"/>
      <c r="E50" s="323"/>
      <c r="F50" s="324"/>
      <c r="G50" s="314"/>
      <c r="H50" s="331"/>
      <c r="I50" s="323"/>
      <c r="J50" s="40"/>
      <c r="K50" s="1147"/>
      <c r="L50" s="40"/>
      <c r="M50" s="1151"/>
    </row>
    <row r="51" spans="1:14" s="14" customFormat="1" ht="20.25" hidden="1" thickTop="1">
      <c r="A51" s="307" t="s">
        <v>2039</v>
      </c>
      <c r="B51" s="307"/>
      <c r="C51" s="582" t="s">
        <v>1428</v>
      </c>
      <c r="D51" s="317" t="s">
        <v>2056</v>
      </c>
      <c r="E51" s="317">
        <v>44857</v>
      </c>
      <c r="F51" s="318">
        <v>44858</v>
      </c>
      <c r="G51" s="330" t="s">
        <v>2013</v>
      </c>
      <c r="H51" s="320" t="s">
        <v>2057</v>
      </c>
      <c r="I51" s="317">
        <v>44863</v>
      </c>
      <c r="J51" s="228">
        <f t="shared" ref="J51" si="27">I51+18</f>
        <v>44881</v>
      </c>
      <c r="K51" s="1146">
        <f t="shared" ref="K51" si="28">I51+23</f>
        <v>44886</v>
      </c>
      <c r="L51" s="228">
        <f t="shared" ref="L51" si="29">I51+27</f>
        <v>44890</v>
      </c>
      <c r="M51" s="1151"/>
      <c r="N51" s="439" t="s">
        <v>2051</v>
      </c>
    </row>
    <row r="52" spans="1:14" s="14" customFormat="1" ht="20.25" hidden="1" thickBot="1">
      <c r="A52" s="307"/>
      <c r="B52" s="307"/>
      <c r="C52" s="583"/>
      <c r="D52" s="323"/>
      <c r="E52" s="323"/>
      <c r="F52" s="324"/>
      <c r="G52" s="314"/>
      <c r="H52" s="331"/>
      <c r="I52" s="323"/>
      <c r="J52" s="40"/>
      <c r="K52" s="1147"/>
      <c r="L52" s="40"/>
      <c r="M52" s="1151"/>
      <c r="N52" s="439" t="s">
        <v>2048</v>
      </c>
    </row>
    <row r="53" spans="1:14" s="14" customFormat="1" ht="20.25" hidden="1" thickTop="1">
      <c r="A53" s="307" t="s">
        <v>1984</v>
      </c>
      <c r="B53" s="307"/>
      <c r="C53" s="582" t="s">
        <v>1428</v>
      </c>
      <c r="D53" s="317" t="s">
        <v>2058</v>
      </c>
      <c r="E53" s="317">
        <v>44863</v>
      </c>
      <c r="F53" s="318">
        <v>44864</v>
      </c>
      <c r="G53" s="330" t="s">
        <v>1598</v>
      </c>
      <c r="H53" s="320" t="s">
        <v>2059</v>
      </c>
      <c r="I53" s="317">
        <v>44870</v>
      </c>
      <c r="J53" s="228">
        <f t="shared" ref="J53" si="30">I53+18</f>
        <v>44888</v>
      </c>
      <c r="K53" s="1146">
        <f t="shared" ref="K53" si="31">I53+23</f>
        <v>44893</v>
      </c>
      <c r="L53" s="228">
        <f t="shared" ref="L53" si="32">I53+27</f>
        <v>44897</v>
      </c>
      <c r="M53" s="1151"/>
    </row>
    <row r="54" spans="1:14" s="14" customFormat="1" ht="20.25" hidden="1" thickBot="1">
      <c r="A54" s="307"/>
      <c r="B54" s="307"/>
      <c r="C54" s="583"/>
      <c r="D54" s="323"/>
      <c r="E54" s="323"/>
      <c r="F54" s="324"/>
      <c r="G54" s="314"/>
      <c r="H54" s="331"/>
      <c r="I54" s="323"/>
      <c r="J54" s="40"/>
      <c r="K54" s="1147"/>
      <c r="L54" s="40"/>
      <c r="M54" s="1151"/>
    </row>
    <row r="55" spans="1:14" s="14" customFormat="1" ht="21" hidden="1" thickTop="1" thickBot="1">
      <c r="A55" s="307" t="s">
        <v>2039</v>
      </c>
      <c r="B55" s="307"/>
      <c r="C55" s="582" t="s">
        <v>2060</v>
      </c>
      <c r="D55" s="317" t="s">
        <v>2061</v>
      </c>
      <c r="E55" s="317">
        <v>44875</v>
      </c>
      <c r="F55" s="318">
        <v>44876</v>
      </c>
      <c r="G55" s="330" t="s">
        <v>1557</v>
      </c>
      <c r="H55" s="320" t="s">
        <v>2062</v>
      </c>
      <c r="I55" s="317">
        <v>44877</v>
      </c>
      <c r="J55" s="228">
        <f t="shared" ref="J55" si="33">I55+18</f>
        <v>44895</v>
      </c>
      <c r="K55" s="1146">
        <f t="shared" ref="K55" si="34">I55+23</f>
        <v>44900</v>
      </c>
      <c r="L55" s="228">
        <f t="shared" ref="L55" si="35">I55+27</f>
        <v>44904</v>
      </c>
      <c r="M55" s="1151"/>
    </row>
    <row r="56" spans="1:14" s="14" customFormat="1" ht="21" hidden="1" thickTop="1" thickBot="1">
      <c r="A56" s="307"/>
      <c r="B56" s="307"/>
      <c r="C56" s="582" t="s">
        <v>1992</v>
      </c>
      <c r="D56" s="317" t="s">
        <v>2063</v>
      </c>
      <c r="E56" s="317">
        <v>44873</v>
      </c>
      <c r="F56" s="318">
        <v>44875</v>
      </c>
      <c r="G56" s="314"/>
      <c r="H56" s="331"/>
      <c r="I56" s="323"/>
      <c r="J56" s="40"/>
      <c r="K56" s="1147"/>
      <c r="L56" s="40"/>
      <c r="M56" s="1151"/>
    </row>
    <row r="57" spans="1:14" s="14" customFormat="1" ht="20.25" hidden="1" thickTop="1">
      <c r="A57" s="307"/>
      <c r="B57" s="307"/>
      <c r="C57" s="582" t="s">
        <v>1992</v>
      </c>
      <c r="D57" s="317" t="s">
        <v>2063</v>
      </c>
      <c r="E57" s="317">
        <v>44873</v>
      </c>
      <c r="F57" s="318">
        <v>44875</v>
      </c>
      <c r="G57" s="330" t="s">
        <v>2019</v>
      </c>
      <c r="H57" s="320" t="s">
        <v>2064</v>
      </c>
      <c r="I57" s="317">
        <v>44884</v>
      </c>
      <c r="J57" s="228">
        <f t="shared" ref="J57" si="36">I57+18</f>
        <v>44902</v>
      </c>
      <c r="K57" s="1146">
        <f t="shared" ref="K57" si="37">I57+23</f>
        <v>44907</v>
      </c>
      <c r="L57" s="228">
        <f t="shared" ref="L57" si="38">I57+27</f>
        <v>44911</v>
      </c>
      <c r="M57" s="1151"/>
      <c r="N57" s="439" t="s">
        <v>2051</v>
      </c>
    </row>
    <row r="58" spans="1:14" s="14" customFormat="1" ht="20.25" hidden="1" thickBot="1">
      <c r="A58" s="307"/>
      <c r="B58" s="307"/>
      <c r="C58" s="583"/>
      <c r="D58" s="323"/>
      <c r="E58" s="323"/>
      <c r="F58" s="324"/>
      <c r="G58" s="314"/>
      <c r="H58" s="331"/>
      <c r="I58" s="323"/>
      <c r="J58" s="40"/>
      <c r="K58" s="1147"/>
      <c r="L58" s="40"/>
      <c r="M58" s="1151"/>
      <c r="N58" s="439" t="s">
        <v>2048</v>
      </c>
    </row>
    <row r="59" spans="1:14" s="14" customFormat="1" ht="20.25" hidden="1" thickTop="1">
      <c r="A59" s="307"/>
      <c r="B59" s="307"/>
      <c r="C59" s="582" t="s">
        <v>1428</v>
      </c>
      <c r="D59" s="317" t="s">
        <v>2065</v>
      </c>
      <c r="E59" s="317">
        <v>44885</v>
      </c>
      <c r="F59" s="318">
        <v>44886</v>
      </c>
      <c r="G59" s="330" t="s">
        <v>2024</v>
      </c>
      <c r="H59" s="320" t="s">
        <v>2066</v>
      </c>
      <c r="I59" s="317">
        <v>44891</v>
      </c>
      <c r="J59" s="228">
        <f t="shared" ref="J59" si="39">I59+18</f>
        <v>44909</v>
      </c>
      <c r="K59" s="1146">
        <f t="shared" ref="K59" si="40">I59+23</f>
        <v>44914</v>
      </c>
      <c r="L59" s="228">
        <f t="shared" ref="L59" si="41">I59+27</f>
        <v>44918</v>
      </c>
      <c r="M59" s="1151"/>
    </row>
    <row r="60" spans="1:14" s="14" customFormat="1" ht="20.25" hidden="1" thickBot="1">
      <c r="A60" s="307"/>
      <c r="B60" s="307"/>
      <c r="C60" s="583"/>
      <c r="D60" s="323"/>
      <c r="E60" s="323"/>
      <c r="F60" s="324"/>
      <c r="G60" s="314"/>
      <c r="H60" s="331"/>
      <c r="I60" s="323"/>
      <c r="J60" s="40"/>
      <c r="K60" s="1147"/>
      <c r="L60" s="40"/>
      <c r="M60" s="1151"/>
    </row>
    <row r="61" spans="1:14" s="14" customFormat="1" ht="20.25" hidden="1" thickTop="1">
      <c r="A61" s="307" t="s">
        <v>2052</v>
      </c>
      <c r="B61" s="307"/>
      <c r="C61" s="582" t="s">
        <v>1507</v>
      </c>
      <c r="D61" s="317" t="s">
        <v>2067</v>
      </c>
      <c r="E61" s="317">
        <v>44890</v>
      </c>
      <c r="F61" s="318">
        <v>44891</v>
      </c>
      <c r="G61" s="330" t="s">
        <v>1665</v>
      </c>
      <c r="H61" s="320" t="s">
        <v>2068</v>
      </c>
      <c r="I61" s="317">
        <v>44898</v>
      </c>
      <c r="J61" s="228">
        <f t="shared" ref="J61" si="42">I61+18</f>
        <v>44916</v>
      </c>
      <c r="K61" s="1146">
        <f t="shared" ref="K61" si="43">I61+23</f>
        <v>44921</v>
      </c>
      <c r="L61" s="228">
        <f t="shared" ref="L61" si="44">I61+27</f>
        <v>44925</v>
      </c>
      <c r="M61" s="1151"/>
    </row>
    <row r="62" spans="1:14" s="14" customFormat="1" ht="20.25" hidden="1" thickBot="1">
      <c r="A62" s="307"/>
      <c r="B62" s="307"/>
      <c r="C62" s="583"/>
      <c r="D62" s="323"/>
      <c r="E62" s="323"/>
      <c r="F62" s="324"/>
      <c r="G62" s="314"/>
      <c r="H62" s="331"/>
      <c r="I62" s="323"/>
      <c r="J62" s="40"/>
      <c r="K62" s="1147"/>
      <c r="L62" s="40"/>
      <c r="M62" s="1151"/>
    </row>
    <row r="63" spans="1:14" s="14" customFormat="1" ht="20.25" hidden="1" thickTop="1">
      <c r="A63" s="307" t="s">
        <v>2069</v>
      </c>
      <c r="B63" s="307"/>
      <c r="C63" s="582" t="s">
        <v>1984</v>
      </c>
      <c r="D63" s="317" t="s">
        <v>2070</v>
      </c>
      <c r="E63" s="317">
        <v>44897</v>
      </c>
      <c r="F63" s="318">
        <v>44898</v>
      </c>
      <c r="G63" s="375" t="s">
        <v>1573</v>
      </c>
      <c r="H63" s="320" t="s">
        <v>2071</v>
      </c>
      <c r="I63" s="317">
        <v>44905</v>
      </c>
      <c r="J63" s="577"/>
      <c r="K63" s="1148"/>
      <c r="L63" s="577"/>
      <c r="M63" s="1151"/>
    </row>
    <row r="64" spans="1:14" s="14" customFormat="1" ht="20.25" hidden="1" thickBot="1">
      <c r="A64" s="307"/>
      <c r="B64" s="307"/>
      <c r="C64" s="583"/>
      <c r="D64" s="323"/>
      <c r="E64" s="323"/>
      <c r="F64" s="324"/>
      <c r="G64" s="314"/>
      <c r="H64" s="331"/>
      <c r="I64" s="323"/>
      <c r="J64" s="641"/>
      <c r="K64" s="1149"/>
      <c r="L64" s="641"/>
      <c r="M64" s="1151"/>
    </row>
    <row r="65" spans="1:13" s="14" customFormat="1" ht="20.25" hidden="1" thickTop="1">
      <c r="A65" s="307" t="s">
        <v>2072</v>
      </c>
      <c r="B65" s="307"/>
      <c r="C65" s="582" t="s">
        <v>2073</v>
      </c>
      <c r="D65" s="317" t="s">
        <v>2074</v>
      </c>
      <c r="E65" s="317">
        <v>44903</v>
      </c>
      <c r="F65" s="318">
        <v>44905</v>
      </c>
      <c r="G65" s="330" t="s">
        <v>2009</v>
      </c>
      <c r="H65" s="320" t="s">
        <v>2075</v>
      </c>
      <c r="I65" s="317">
        <v>44912</v>
      </c>
      <c r="J65" s="228">
        <f>I65+18</f>
        <v>44930</v>
      </c>
      <c r="K65" s="1146">
        <f>I65+23</f>
        <v>44935</v>
      </c>
      <c r="L65" s="228">
        <f>I65+27</f>
        <v>44939</v>
      </c>
      <c r="M65" s="1151"/>
    </row>
    <row r="66" spans="1:13" s="14" customFormat="1" ht="20.25" hidden="1" thickBot="1">
      <c r="A66" s="307"/>
      <c r="B66" s="307"/>
      <c r="C66" s="583"/>
      <c r="D66" s="323"/>
      <c r="E66" s="323"/>
      <c r="F66" s="324"/>
      <c r="G66" s="314"/>
      <c r="H66" s="331"/>
      <c r="I66" s="323"/>
      <c r="J66" s="40"/>
      <c r="K66" s="1147"/>
      <c r="L66" s="40"/>
      <c r="M66" s="1151"/>
    </row>
    <row r="67" spans="1:13" s="14" customFormat="1" ht="20.25" hidden="1" thickTop="1">
      <c r="A67" s="307"/>
      <c r="B67" s="307"/>
      <c r="C67" s="582" t="s">
        <v>1992</v>
      </c>
      <c r="D67" s="317" t="s">
        <v>2076</v>
      </c>
      <c r="E67" s="317">
        <v>44911</v>
      </c>
      <c r="F67" s="318">
        <v>44912</v>
      </c>
      <c r="G67" s="330" t="s">
        <v>2034</v>
      </c>
      <c r="H67" s="320" t="s">
        <v>2077</v>
      </c>
      <c r="I67" s="317">
        <v>44919</v>
      </c>
      <c r="J67" s="228">
        <f>I67+18</f>
        <v>44937</v>
      </c>
      <c r="K67" s="1146">
        <f>I67+23</f>
        <v>44942</v>
      </c>
      <c r="L67" s="228">
        <f>I67+27</f>
        <v>44946</v>
      </c>
      <c r="M67" s="1151"/>
    </row>
    <row r="68" spans="1:13" ht="13.5" hidden="1" thickBot="1"/>
    <row r="69" spans="1:13" s="14" customFormat="1" ht="20.25" hidden="1" thickTop="1">
      <c r="A69" s="307" t="s">
        <v>2078</v>
      </c>
      <c r="B69" s="307"/>
      <c r="C69" s="582" t="s">
        <v>2079</v>
      </c>
      <c r="D69" s="317" t="s">
        <v>2080</v>
      </c>
      <c r="E69" s="317">
        <v>44917</v>
      </c>
      <c r="F69" s="318">
        <v>44918</v>
      </c>
      <c r="G69" s="330" t="s">
        <v>1982</v>
      </c>
      <c r="H69" s="320" t="s">
        <v>2081</v>
      </c>
      <c r="I69" s="317">
        <v>44926</v>
      </c>
      <c r="J69" s="228">
        <f>I69+18</f>
        <v>44944</v>
      </c>
      <c r="K69" s="1146">
        <f>I69+23</f>
        <v>44949</v>
      </c>
      <c r="L69" s="228">
        <f>I69+27</f>
        <v>44953</v>
      </c>
    </row>
    <row r="70" spans="1:13" s="14" customFormat="1" ht="20.25" hidden="1" thickBot="1">
      <c r="A70" s="307"/>
      <c r="B70" s="307"/>
      <c r="C70" s="583"/>
      <c r="D70" s="323"/>
      <c r="E70" s="323"/>
      <c r="F70" s="324"/>
      <c r="G70" s="314"/>
      <c r="H70" s="331"/>
      <c r="I70" s="323"/>
      <c r="J70" s="40"/>
      <c r="K70" s="1147"/>
      <c r="L70" s="40"/>
    </row>
    <row r="71" spans="1:13" s="14" customFormat="1" ht="20.25" hidden="1" thickTop="1">
      <c r="A71" s="307"/>
      <c r="B71" s="307"/>
      <c r="C71" s="582" t="s">
        <v>1428</v>
      </c>
      <c r="D71" s="317" t="s">
        <v>2082</v>
      </c>
      <c r="E71" s="317">
        <v>44926</v>
      </c>
      <c r="F71" s="318">
        <v>44562</v>
      </c>
      <c r="G71" s="330" t="s">
        <v>1986</v>
      </c>
      <c r="H71" s="320" t="s">
        <v>2083</v>
      </c>
      <c r="I71" s="317">
        <v>44933</v>
      </c>
      <c r="J71" s="228">
        <f>I71+18</f>
        <v>44951</v>
      </c>
      <c r="K71" s="1146">
        <f>I71+23</f>
        <v>44956</v>
      </c>
      <c r="L71" s="228">
        <f>I71+27</f>
        <v>44960</v>
      </c>
    </row>
    <row r="72" spans="1:13" s="14" customFormat="1" ht="20.25" hidden="1" thickBot="1">
      <c r="A72" s="307"/>
      <c r="B72" s="307"/>
      <c r="C72" s="583"/>
      <c r="D72" s="323"/>
      <c r="E72" s="323"/>
      <c r="F72" s="324"/>
      <c r="G72" s="314"/>
      <c r="H72" s="331"/>
      <c r="I72" s="323"/>
      <c r="J72" s="40"/>
      <c r="K72" s="1147"/>
      <c r="L72" s="40"/>
    </row>
    <row r="73" spans="1:13" s="14" customFormat="1" ht="20.25" hidden="1" thickTop="1">
      <c r="A73" s="307"/>
      <c r="B73" s="307"/>
      <c r="C73" s="582" t="s">
        <v>1507</v>
      </c>
      <c r="D73" s="317" t="s">
        <v>2084</v>
      </c>
      <c r="E73" s="317">
        <v>44931</v>
      </c>
      <c r="F73" s="318">
        <v>44932</v>
      </c>
      <c r="G73" s="330" t="s">
        <v>2045</v>
      </c>
      <c r="H73" s="320" t="s">
        <v>2085</v>
      </c>
      <c r="I73" s="317">
        <v>44940</v>
      </c>
      <c r="J73" s="228">
        <f>I73+18</f>
        <v>44958</v>
      </c>
      <c r="K73" s="1146">
        <f>I73+23</f>
        <v>44963</v>
      </c>
      <c r="L73" s="228">
        <f>I73+27</f>
        <v>44967</v>
      </c>
    </row>
    <row r="74" spans="1:13" s="14" customFormat="1" ht="20.25" hidden="1" thickBot="1">
      <c r="A74" s="307"/>
      <c r="B74" s="307"/>
      <c r="C74" s="583"/>
      <c r="D74" s="323"/>
      <c r="E74" s="323"/>
      <c r="F74" s="324"/>
      <c r="G74" s="314"/>
      <c r="H74" s="331"/>
      <c r="I74" s="323"/>
      <c r="J74" s="40"/>
      <c r="K74" s="1147"/>
      <c r="L74" s="40"/>
    </row>
    <row r="75" spans="1:13" s="14" customFormat="1" ht="20.25" hidden="1" thickTop="1">
      <c r="A75" s="307"/>
      <c r="B75" s="307"/>
      <c r="C75" s="582" t="s">
        <v>1984</v>
      </c>
      <c r="D75" s="317" t="s">
        <v>2086</v>
      </c>
      <c r="E75" s="317">
        <v>44940</v>
      </c>
      <c r="F75" s="318">
        <v>44941</v>
      </c>
      <c r="G75" s="330" t="s">
        <v>2002</v>
      </c>
      <c r="H75" s="320" t="s">
        <v>2087</v>
      </c>
      <c r="I75" s="317">
        <v>44947</v>
      </c>
      <c r="J75" s="228">
        <f>I75+18</f>
        <v>44965</v>
      </c>
      <c r="K75" s="1146">
        <f>I75+23</f>
        <v>44970</v>
      </c>
      <c r="L75" s="228">
        <f>I75+27</f>
        <v>44974</v>
      </c>
    </row>
    <row r="76" spans="1:13" s="14" customFormat="1" ht="20.25" hidden="1" thickBot="1">
      <c r="A76" s="307"/>
      <c r="B76" s="307"/>
      <c r="C76" s="583"/>
      <c r="D76" s="323"/>
      <c r="E76" s="323"/>
      <c r="F76" s="324"/>
      <c r="G76" s="314"/>
      <c r="H76" s="331"/>
      <c r="I76" s="323"/>
      <c r="J76" s="40"/>
      <c r="K76" s="1147"/>
      <c r="L76" s="40"/>
    </row>
    <row r="77" spans="1:13" s="14" customFormat="1" ht="20.25" hidden="1" thickTop="1">
      <c r="A77" s="307" t="s">
        <v>2088</v>
      </c>
      <c r="B77" s="307"/>
      <c r="C77" s="582" t="s">
        <v>2089</v>
      </c>
      <c r="D77" s="317" t="s">
        <v>2090</v>
      </c>
      <c r="E77" s="317">
        <v>44947</v>
      </c>
      <c r="F77" s="318">
        <v>44947</v>
      </c>
      <c r="G77" s="330" t="s">
        <v>2005</v>
      </c>
      <c r="H77" s="320" t="s">
        <v>2091</v>
      </c>
      <c r="I77" s="317">
        <v>44954</v>
      </c>
      <c r="J77" s="228">
        <f>I77+18</f>
        <v>44972</v>
      </c>
      <c r="K77" s="1146">
        <f>I77+23</f>
        <v>44977</v>
      </c>
      <c r="L77" s="228">
        <f>I77+27</f>
        <v>44981</v>
      </c>
    </row>
    <row r="78" spans="1:13" s="14" customFormat="1" ht="20.25" hidden="1" thickBot="1">
      <c r="A78" s="307"/>
      <c r="B78" s="307"/>
      <c r="C78" s="583"/>
      <c r="D78" s="323"/>
      <c r="E78" s="323"/>
      <c r="F78" s="324"/>
      <c r="G78" s="314"/>
      <c r="H78" s="331"/>
      <c r="I78" s="323"/>
      <c r="J78" s="40"/>
      <c r="K78" s="1147"/>
      <c r="L78" s="40"/>
    </row>
    <row r="79" spans="1:13" s="14" customFormat="1" ht="20.25" hidden="1" thickTop="1">
      <c r="A79" s="307"/>
      <c r="B79" s="307"/>
      <c r="C79" s="582" t="s">
        <v>1992</v>
      </c>
      <c r="D79" s="317" t="s">
        <v>2092</v>
      </c>
      <c r="E79" s="317">
        <v>44954</v>
      </c>
      <c r="F79" s="318">
        <v>44956</v>
      </c>
      <c r="G79" s="330" t="s">
        <v>2013</v>
      </c>
      <c r="H79" s="320" t="s">
        <v>2093</v>
      </c>
      <c r="I79" s="317">
        <v>44961</v>
      </c>
      <c r="J79" s="228">
        <f>I79+18</f>
        <v>44979</v>
      </c>
      <c r="K79" s="1146">
        <f>I79+23</f>
        <v>44984</v>
      </c>
      <c r="L79" s="228">
        <f>I79+27</f>
        <v>44988</v>
      </c>
    </row>
    <row r="80" spans="1:13" s="14" customFormat="1" ht="20.25" hidden="1" thickBot="1">
      <c r="A80" s="307"/>
      <c r="B80" s="307"/>
      <c r="C80" s="583"/>
      <c r="D80" s="323"/>
      <c r="E80" s="323"/>
      <c r="F80" s="324"/>
      <c r="G80" s="314"/>
      <c r="H80" s="331"/>
      <c r="I80" s="323"/>
      <c r="J80" s="40"/>
      <c r="K80" s="1147"/>
      <c r="L80" s="40"/>
    </row>
    <row r="81" spans="1:12" s="14" customFormat="1" ht="20.25" hidden="1" thickTop="1">
      <c r="A81" s="307" t="s">
        <v>2094</v>
      </c>
      <c r="B81" s="307"/>
      <c r="C81" s="582" t="s">
        <v>2095</v>
      </c>
      <c r="D81" s="317" t="s">
        <v>2096</v>
      </c>
      <c r="E81" s="317">
        <v>44962</v>
      </c>
      <c r="F81" s="318">
        <v>44963</v>
      </c>
      <c r="G81" s="330" t="s">
        <v>1598</v>
      </c>
      <c r="H81" s="320" t="s">
        <v>2097</v>
      </c>
      <c r="I81" s="317">
        <v>44968</v>
      </c>
      <c r="J81" s="228">
        <f t="shared" ref="J81" si="45">I81+18</f>
        <v>44986</v>
      </c>
      <c r="K81" s="1146">
        <f t="shared" ref="K81" si="46">I81+23</f>
        <v>44991</v>
      </c>
      <c r="L81" s="228">
        <f t="shared" ref="L81" si="47">I81+27</f>
        <v>44995</v>
      </c>
    </row>
    <row r="82" spans="1:12" s="14" customFormat="1" ht="20.25" hidden="1" thickBot="1">
      <c r="A82" s="307"/>
      <c r="B82" s="307"/>
      <c r="C82" s="583"/>
      <c r="D82" s="323"/>
      <c r="E82" s="323"/>
      <c r="F82" s="324"/>
      <c r="G82" s="314"/>
      <c r="H82" s="331"/>
      <c r="I82" s="323"/>
      <c r="J82" s="40"/>
      <c r="K82" s="1147"/>
      <c r="L82" s="40"/>
    </row>
    <row r="83" spans="1:12" s="14" customFormat="1" ht="20.25" hidden="1" thickTop="1">
      <c r="A83" s="307"/>
      <c r="B83" s="307"/>
      <c r="C83" s="582" t="s">
        <v>1428</v>
      </c>
      <c r="D83" s="317" t="s">
        <v>2098</v>
      </c>
      <c r="E83" s="317">
        <v>44966</v>
      </c>
      <c r="F83" s="318">
        <v>44968</v>
      </c>
      <c r="G83" s="330" t="s">
        <v>1557</v>
      </c>
      <c r="H83" s="320" t="s">
        <v>2099</v>
      </c>
      <c r="I83" s="317">
        <v>44975</v>
      </c>
      <c r="J83" s="228">
        <f t="shared" ref="J83" si="48">I83+18</f>
        <v>44993</v>
      </c>
      <c r="K83" s="1146">
        <f t="shared" ref="K83" si="49">I83+23</f>
        <v>44998</v>
      </c>
      <c r="L83" s="228">
        <f t="shared" ref="L83" si="50">I83+27</f>
        <v>45002</v>
      </c>
    </row>
    <row r="84" spans="1:12" ht="13.5" hidden="1" thickBot="1"/>
    <row r="85" spans="1:12" s="14" customFormat="1" ht="20.25" hidden="1" thickTop="1">
      <c r="A85" s="307" t="s">
        <v>2100</v>
      </c>
      <c r="B85" s="307"/>
      <c r="C85" s="582" t="s">
        <v>1428</v>
      </c>
      <c r="D85" s="317" t="s">
        <v>2101</v>
      </c>
      <c r="E85" s="317">
        <v>44973</v>
      </c>
      <c r="F85" s="318">
        <v>44974</v>
      </c>
      <c r="G85" s="330" t="s">
        <v>2019</v>
      </c>
      <c r="H85" s="320" t="s">
        <v>2102</v>
      </c>
      <c r="I85" s="317">
        <v>44982</v>
      </c>
      <c r="J85" s="228">
        <f t="shared" ref="J85" si="51">I85+18</f>
        <v>45000</v>
      </c>
      <c r="K85" s="1146">
        <f t="shared" ref="K85" si="52">I85+23</f>
        <v>45005</v>
      </c>
      <c r="L85" s="228">
        <f t="shared" ref="L85" si="53">I85+27</f>
        <v>45009</v>
      </c>
    </row>
    <row r="86" spans="1:12" s="14" customFormat="1" ht="20.25" hidden="1" thickBot="1">
      <c r="A86" s="307"/>
      <c r="B86" s="307"/>
      <c r="C86" s="583"/>
      <c r="D86" s="323"/>
      <c r="E86" s="323"/>
      <c r="F86" s="324"/>
      <c r="G86" s="314"/>
      <c r="H86" s="331"/>
      <c r="I86" s="323"/>
      <c r="J86" s="40"/>
      <c r="K86" s="1147"/>
      <c r="L86" s="40"/>
    </row>
    <row r="87" spans="1:12" s="14" customFormat="1" ht="20.25" hidden="1" thickTop="1">
      <c r="A87" s="307" t="s">
        <v>2103</v>
      </c>
      <c r="B87" s="307"/>
      <c r="C87" s="582" t="s">
        <v>1437</v>
      </c>
      <c r="D87" s="317" t="s">
        <v>2104</v>
      </c>
      <c r="E87" s="317">
        <v>44980</v>
      </c>
      <c r="F87" s="318">
        <v>44981</v>
      </c>
      <c r="G87" s="330" t="s">
        <v>1532</v>
      </c>
      <c r="H87" s="320" t="s">
        <v>2105</v>
      </c>
      <c r="I87" s="317">
        <v>44989</v>
      </c>
      <c r="J87" s="228">
        <f t="shared" ref="J87" si="54">I87+18</f>
        <v>45007</v>
      </c>
      <c r="K87" s="1146">
        <f t="shared" ref="K87" si="55">I87+23</f>
        <v>45012</v>
      </c>
      <c r="L87" s="228">
        <f t="shared" ref="L87" si="56">I87+27</f>
        <v>45016</v>
      </c>
    </row>
    <row r="88" spans="1:12" s="14" customFormat="1" ht="20.25" hidden="1" thickBot="1">
      <c r="A88" s="307"/>
      <c r="B88" s="307"/>
      <c r="C88" s="583"/>
      <c r="D88" s="323"/>
      <c r="E88" s="323"/>
      <c r="F88" s="324"/>
      <c r="G88" s="314"/>
      <c r="H88" s="331"/>
      <c r="I88" s="323"/>
      <c r="J88" s="40"/>
      <c r="K88" s="1147"/>
      <c r="L88" s="40"/>
    </row>
    <row r="89" spans="1:12" s="14" customFormat="1" ht="20.25" hidden="1" thickTop="1">
      <c r="A89" s="307"/>
      <c r="B89" s="307"/>
      <c r="C89" s="582" t="s">
        <v>1443</v>
      </c>
      <c r="D89" s="317" t="s">
        <v>2106</v>
      </c>
      <c r="E89" s="317">
        <v>44987</v>
      </c>
      <c r="F89" s="318">
        <v>44988</v>
      </c>
      <c r="G89" s="330" t="s">
        <v>1665</v>
      </c>
      <c r="H89" s="320" t="s">
        <v>2107</v>
      </c>
      <c r="I89" s="317">
        <v>44996</v>
      </c>
      <c r="J89" s="228">
        <f t="shared" ref="J89" si="57">I89+18</f>
        <v>45014</v>
      </c>
      <c r="K89" s="1146">
        <f t="shared" ref="K89" si="58">I89+23</f>
        <v>45019</v>
      </c>
      <c r="L89" s="228">
        <f t="shared" ref="L89" si="59">I89+27</f>
        <v>45023</v>
      </c>
    </row>
    <row r="90" spans="1:12" s="14" customFormat="1" ht="20.25" hidden="1" thickBot="1">
      <c r="A90" s="307"/>
      <c r="B90" s="307"/>
      <c r="C90" s="583"/>
      <c r="D90" s="323"/>
      <c r="E90" s="323"/>
      <c r="F90" s="324"/>
      <c r="G90" s="314"/>
      <c r="H90" s="331"/>
      <c r="I90" s="323"/>
      <c r="J90" s="40"/>
      <c r="K90" s="1147"/>
      <c r="L90" s="40"/>
    </row>
    <row r="91" spans="1:12" s="14" customFormat="1" ht="20.25" hidden="1" thickTop="1">
      <c r="A91" s="307" t="s">
        <v>1992</v>
      </c>
      <c r="B91" s="307"/>
      <c r="C91" s="582" t="s">
        <v>1443</v>
      </c>
      <c r="D91" s="317" t="s">
        <v>2108</v>
      </c>
      <c r="E91" s="317">
        <v>44996</v>
      </c>
      <c r="F91" s="318">
        <v>44997</v>
      </c>
      <c r="G91" s="330" t="s">
        <v>2009</v>
      </c>
      <c r="H91" s="320" t="s">
        <v>2109</v>
      </c>
      <c r="I91" s="317">
        <v>45003</v>
      </c>
      <c r="J91" s="228">
        <f t="shared" ref="J91" si="60">I91+18</f>
        <v>45021</v>
      </c>
      <c r="K91" s="1146">
        <f t="shared" ref="K91" si="61">I91+23</f>
        <v>45026</v>
      </c>
      <c r="L91" s="228">
        <f t="shared" ref="L91" si="62">I91+27</f>
        <v>45030</v>
      </c>
    </row>
    <row r="92" spans="1:12" s="14" customFormat="1" ht="20.25" hidden="1" thickBot="1">
      <c r="A92" s="307"/>
      <c r="B92" s="307"/>
      <c r="C92" s="583"/>
      <c r="D92" s="323"/>
      <c r="E92" s="323"/>
      <c r="F92" s="324"/>
      <c r="G92" s="314"/>
      <c r="H92" s="331"/>
      <c r="I92" s="323"/>
      <c r="J92" s="40"/>
      <c r="K92" s="1147"/>
      <c r="L92" s="40"/>
    </row>
    <row r="93" spans="1:12" s="14" customFormat="1" ht="20.25" hidden="1" thickTop="1">
      <c r="A93" s="307"/>
      <c r="B93" s="307"/>
      <c r="C93" s="582" t="s">
        <v>2095</v>
      </c>
      <c r="D93" s="317" t="s">
        <v>2110</v>
      </c>
      <c r="E93" s="317">
        <v>45007</v>
      </c>
      <c r="F93" s="318">
        <v>44980</v>
      </c>
      <c r="G93" s="330" t="s">
        <v>2034</v>
      </c>
      <c r="H93" s="320" t="s">
        <v>2111</v>
      </c>
      <c r="I93" s="317">
        <v>45010</v>
      </c>
      <c r="J93" s="228">
        <f t="shared" ref="J93" si="63">I93+18</f>
        <v>45028</v>
      </c>
      <c r="K93" s="1146">
        <f t="shared" ref="K93" si="64">I93+23</f>
        <v>45033</v>
      </c>
      <c r="L93" s="228">
        <f t="shared" ref="L93" si="65">I93+27</f>
        <v>45037</v>
      </c>
    </row>
    <row r="94" spans="1:12" s="14" customFormat="1" ht="20.25" hidden="1" thickBot="1">
      <c r="A94" s="307"/>
      <c r="B94" s="307"/>
      <c r="C94" s="583"/>
      <c r="D94" s="323"/>
      <c r="E94" s="323"/>
      <c r="F94" s="324"/>
      <c r="G94" s="314"/>
      <c r="H94" s="331"/>
      <c r="I94" s="323"/>
      <c r="J94" s="40"/>
      <c r="K94" s="1147"/>
      <c r="L94" s="40"/>
    </row>
    <row r="95" spans="1:12" s="14" customFormat="1" ht="20.25" hidden="1" thickTop="1">
      <c r="A95" s="307"/>
      <c r="B95" s="307"/>
      <c r="C95" s="582" t="s">
        <v>1428</v>
      </c>
      <c r="D95" s="317" t="s">
        <v>2112</v>
      </c>
      <c r="E95" s="317">
        <v>45010</v>
      </c>
      <c r="F95" s="318">
        <v>45011</v>
      </c>
      <c r="G95" s="330" t="s">
        <v>1982</v>
      </c>
      <c r="H95" s="320" t="s">
        <v>2113</v>
      </c>
      <c r="I95" s="317">
        <v>45017</v>
      </c>
      <c r="J95" s="228">
        <f t="shared" ref="J95" si="66">I95+18</f>
        <v>45035</v>
      </c>
      <c r="K95" s="1146">
        <f t="shared" ref="K95" si="67">I95+23</f>
        <v>45040</v>
      </c>
      <c r="L95" s="228">
        <f t="shared" ref="L95" si="68">I95+27</f>
        <v>45044</v>
      </c>
    </row>
    <row r="96" spans="1:12" s="14" customFormat="1" ht="20.25" hidden="1" thickBot="1">
      <c r="A96" s="307"/>
      <c r="B96" s="307"/>
      <c r="C96" s="583"/>
      <c r="D96" s="323"/>
      <c r="E96" s="323"/>
      <c r="F96" s="324"/>
      <c r="G96" s="314"/>
      <c r="H96" s="331"/>
      <c r="I96" s="323"/>
      <c r="J96" s="40"/>
      <c r="K96" s="1147"/>
      <c r="L96" s="40"/>
    </row>
    <row r="97" spans="1:12" s="14" customFormat="1" ht="20.25" hidden="1" thickTop="1">
      <c r="A97" s="307"/>
      <c r="B97" s="307"/>
      <c r="C97" s="582" t="s">
        <v>1437</v>
      </c>
      <c r="D97" s="317" t="s">
        <v>2114</v>
      </c>
      <c r="E97" s="317">
        <v>45016</v>
      </c>
      <c r="F97" s="318">
        <v>45017</v>
      </c>
      <c r="G97" s="330" t="s">
        <v>1986</v>
      </c>
      <c r="H97" s="320" t="s">
        <v>2115</v>
      </c>
      <c r="I97" s="317">
        <v>45024</v>
      </c>
      <c r="J97" s="228">
        <f t="shared" ref="J97" si="69">I97+18</f>
        <v>45042</v>
      </c>
      <c r="K97" s="1146">
        <f t="shared" ref="K97" si="70">I97+23</f>
        <v>45047</v>
      </c>
      <c r="L97" s="228">
        <f t="shared" ref="L97" si="71">I97+27</f>
        <v>45051</v>
      </c>
    </row>
    <row r="98" spans="1:12" s="14" customFormat="1" ht="20.25" hidden="1" thickBot="1">
      <c r="A98" s="307"/>
      <c r="B98" s="307"/>
      <c r="C98" s="583"/>
      <c r="D98" s="323"/>
      <c r="E98" s="323"/>
      <c r="F98" s="324"/>
      <c r="G98" s="314"/>
      <c r="H98" s="331"/>
      <c r="I98" s="323"/>
      <c r="J98" s="40"/>
      <c r="K98" s="1147"/>
      <c r="L98" s="40"/>
    </row>
    <row r="99" spans="1:12" s="14" customFormat="1" ht="20.25" hidden="1" thickTop="1">
      <c r="A99" s="307"/>
      <c r="B99" s="307"/>
      <c r="C99" s="582" t="s">
        <v>1439</v>
      </c>
      <c r="D99" s="317" t="s">
        <v>2116</v>
      </c>
      <c r="E99" s="317">
        <v>45023</v>
      </c>
      <c r="F99" s="318">
        <v>45024</v>
      </c>
      <c r="G99" s="330" t="s">
        <v>2045</v>
      </c>
      <c r="H99" s="320" t="s">
        <v>2117</v>
      </c>
      <c r="I99" s="317">
        <v>45031</v>
      </c>
      <c r="J99" s="228">
        <f>I99+18</f>
        <v>45049</v>
      </c>
      <c r="K99" s="1146">
        <f>I99+23</f>
        <v>45054</v>
      </c>
      <c r="L99" s="228">
        <f>I99+27</f>
        <v>45058</v>
      </c>
    </row>
    <row r="100" spans="1:12" ht="13.5" hidden="1" thickBot="1"/>
    <row r="101" spans="1:12" s="14" customFormat="1" ht="20.25" hidden="1" thickTop="1">
      <c r="A101" s="307"/>
      <c r="B101" s="307"/>
      <c r="C101" s="582" t="s">
        <v>1443</v>
      </c>
      <c r="D101" s="317" t="s">
        <v>2118</v>
      </c>
      <c r="E101" s="317">
        <v>45029</v>
      </c>
      <c r="F101" s="318">
        <v>45030</v>
      </c>
      <c r="G101" s="330" t="s">
        <v>2002</v>
      </c>
      <c r="H101" s="320" t="s">
        <v>2119</v>
      </c>
      <c r="I101" s="317">
        <v>45038</v>
      </c>
      <c r="J101" s="228">
        <f>I101+18</f>
        <v>45056</v>
      </c>
      <c r="K101" s="1146">
        <f>I101+23</f>
        <v>45061</v>
      </c>
      <c r="L101" s="228">
        <f>I101+27</f>
        <v>45065</v>
      </c>
    </row>
    <row r="102" spans="1:12" s="14" customFormat="1" ht="20.25" hidden="1" thickBot="1">
      <c r="A102" s="307"/>
      <c r="B102" s="307"/>
      <c r="C102" s="583"/>
      <c r="D102" s="323"/>
      <c r="E102" s="323"/>
      <c r="F102" s="324"/>
      <c r="G102" s="314"/>
      <c r="H102" s="331"/>
      <c r="I102" s="323"/>
      <c r="J102" s="40"/>
      <c r="K102" s="1147"/>
      <c r="L102" s="40"/>
    </row>
    <row r="103" spans="1:12" s="14" customFormat="1" ht="20.25" hidden="1" thickTop="1">
      <c r="A103" s="307"/>
      <c r="B103" s="307"/>
      <c r="C103" s="582" t="s">
        <v>2120</v>
      </c>
      <c r="D103" s="317" t="s">
        <v>2121</v>
      </c>
      <c r="E103" s="317">
        <v>45037</v>
      </c>
      <c r="F103" s="318">
        <v>45037</v>
      </c>
      <c r="G103" s="330" t="s">
        <v>2005</v>
      </c>
      <c r="H103" s="320" t="s">
        <v>2122</v>
      </c>
      <c r="I103" s="317">
        <v>45045</v>
      </c>
      <c r="J103" s="228">
        <f>I103+18</f>
        <v>45063</v>
      </c>
      <c r="K103" s="1146">
        <f>I103+23</f>
        <v>45068</v>
      </c>
      <c r="L103" s="228">
        <f>I103+27</f>
        <v>45072</v>
      </c>
    </row>
    <row r="104" spans="1:12" s="14" customFormat="1" ht="20.25" hidden="1" thickBot="1">
      <c r="A104" s="307"/>
      <c r="B104" s="307"/>
      <c r="C104" s="583"/>
      <c r="D104" s="323"/>
      <c r="E104" s="323"/>
      <c r="F104" s="324"/>
      <c r="G104" s="314"/>
      <c r="H104" s="331"/>
      <c r="I104" s="323"/>
      <c r="J104" s="40"/>
      <c r="K104" s="1147"/>
      <c r="L104" s="40"/>
    </row>
    <row r="105" spans="1:12" s="14" customFormat="1" ht="20.25" hidden="1" thickTop="1">
      <c r="A105" s="307" t="s">
        <v>1432</v>
      </c>
      <c r="B105" s="307"/>
      <c r="C105" s="582" t="s">
        <v>1428</v>
      </c>
      <c r="D105" s="317" t="s">
        <v>2123</v>
      </c>
      <c r="E105" s="317">
        <v>45048</v>
      </c>
      <c r="F105" s="318">
        <v>45050</v>
      </c>
      <c r="G105" s="330" t="s">
        <v>2013</v>
      </c>
      <c r="H105" s="320" t="s">
        <v>2124</v>
      </c>
      <c r="I105" s="317">
        <v>45052</v>
      </c>
      <c r="J105" s="228">
        <f>I105+18</f>
        <v>45070</v>
      </c>
      <c r="K105" s="1146">
        <f>I105+23</f>
        <v>45075</v>
      </c>
      <c r="L105" s="228">
        <f>I105+27</f>
        <v>45079</v>
      </c>
    </row>
    <row r="106" spans="1:12" s="14" customFormat="1" ht="20.25" hidden="1" thickBot="1">
      <c r="A106" s="307"/>
      <c r="B106" s="307"/>
      <c r="C106" s="583"/>
      <c r="D106" s="323"/>
      <c r="E106" s="323"/>
      <c r="F106" s="324"/>
      <c r="G106" s="314"/>
      <c r="H106" s="331"/>
      <c r="I106" s="323"/>
      <c r="J106" s="40"/>
      <c r="K106" s="1147"/>
      <c r="L106" s="40"/>
    </row>
    <row r="107" spans="1:12" s="14" customFormat="1" ht="20.25" hidden="1" thickTop="1">
      <c r="A107" s="307" t="s">
        <v>1428</v>
      </c>
      <c r="B107" s="307"/>
      <c r="C107" s="582" t="s">
        <v>1432</v>
      </c>
      <c r="D107" s="317" t="s">
        <v>2125</v>
      </c>
      <c r="E107" s="317">
        <v>45056</v>
      </c>
      <c r="F107" s="318">
        <v>45057</v>
      </c>
      <c r="G107" s="330" t="s">
        <v>1598</v>
      </c>
      <c r="H107" s="320" t="s">
        <v>2126</v>
      </c>
      <c r="I107" s="317">
        <v>45059</v>
      </c>
      <c r="J107" s="228">
        <f>I107+18</f>
        <v>45077</v>
      </c>
      <c r="K107" s="1146">
        <f>I107+23</f>
        <v>45082</v>
      </c>
      <c r="L107" s="228">
        <f>I107+27</f>
        <v>45086</v>
      </c>
    </row>
    <row r="108" spans="1:12" s="14" customFormat="1" ht="20.25" hidden="1" thickBot="1">
      <c r="A108" s="307"/>
      <c r="B108" s="307"/>
      <c r="C108" s="583"/>
      <c r="D108" s="323"/>
      <c r="E108" s="323"/>
      <c r="F108" s="324"/>
      <c r="G108" s="314"/>
      <c r="H108" s="331"/>
      <c r="I108" s="323"/>
      <c r="J108" s="40"/>
      <c r="K108" s="1147"/>
      <c r="L108" s="40"/>
    </row>
    <row r="109" spans="1:12" s="14" customFormat="1" ht="20.25" hidden="1" thickTop="1">
      <c r="A109" s="307"/>
      <c r="B109" s="307"/>
      <c r="C109" s="582" t="s">
        <v>1437</v>
      </c>
      <c r="D109" s="317" t="s">
        <v>2127</v>
      </c>
      <c r="E109" s="317">
        <v>45059</v>
      </c>
      <c r="F109" s="318">
        <v>45060</v>
      </c>
      <c r="G109" s="330" t="s">
        <v>1557</v>
      </c>
      <c r="H109" s="320" t="s">
        <v>2128</v>
      </c>
      <c r="I109" s="317">
        <v>45066</v>
      </c>
      <c r="J109" s="228">
        <f>I109+18</f>
        <v>45084</v>
      </c>
      <c r="K109" s="1146">
        <f>I109+23</f>
        <v>45089</v>
      </c>
      <c r="L109" s="228">
        <f>I109+27</f>
        <v>45093</v>
      </c>
    </row>
    <row r="110" spans="1:12" s="14" customFormat="1" ht="20.25" hidden="1" thickBot="1">
      <c r="A110" s="307"/>
      <c r="B110" s="307"/>
      <c r="C110" s="583"/>
      <c r="D110" s="323"/>
      <c r="E110" s="323"/>
      <c r="F110" s="324"/>
      <c r="G110" s="314"/>
      <c r="H110" s="331"/>
      <c r="I110" s="323"/>
      <c r="J110" s="40"/>
      <c r="K110" s="1147"/>
      <c r="L110" s="40"/>
    </row>
    <row r="111" spans="1:12" s="14" customFormat="1" ht="20.25" hidden="1" thickTop="1">
      <c r="A111" s="307"/>
      <c r="B111" s="307"/>
      <c r="C111" s="582" t="s">
        <v>1439</v>
      </c>
      <c r="D111" s="317" t="s">
        <v>2129</v>
      </c>
      <c r="E111" s="317">
        <v>45067</v>
      </c>
      <c r="F111" s="318">
        <v>45068</v>
      </c>
      <c r="G111" s="330" t="s">
        <v>2019</v>
      </c>
      <c r="H111" s="320" t="s">
        <v>2130</v>
      </c>
      <c r="I111" s="317">
        <v>45073</v>
      </c>
      <c r="J111" s="228">
        <f>I111+18</f>
        <v>45091</v>
      </c>
      <c r="K111" s="1146">
        <f>I111+23</f>
        <v>45096</v>
      </c>
      <c r="L111" s="228">
        <f>I111+27</f>
        <v>45100</v>
      </c>
    </row>
    <row r="112" spans="1:12" s="14" customFormat="1" ht="20.25" hidden="1" thickBot="1">
      <c r="A112" s="307"/>
      <c r="B112" s="307"/>
      <c r="C112" s="583"/>
      <c r="D112" s="323"/>
      <c r="E112" s="323"/>
      <c r="F112" s="324"/>
      <c r="G112" s="314"/>
      <c r="H112" s="331"/>
      <c r="I112" s="323"/>
      <c r="J112" s="40"/>
      <c r="K112" s="1147"/>
      <c r="L112" s="40"/>
    </row>
    <row r="113" spans="1:12" s="14" customFormat="1" ht="20.25" hidden="1" thickTop="1">
      <c r="A113" s="307"/>
      <c r="B113" s="307"/>
      <c r="C113" s="582" t="s">
        <v>1443</v>
      </c>
      <c r="D113" s="317" t="s">
        <v>2131</v>
      </c>
      <c r="E113" s="317">
        <v>45073</v>
      </c>
      <c r="F113" s="318">
        <v>45074</v>
      </c>
      <c r="G113" s="330" t="s">
        <v>1532</v>
      </c>
      <c r="H113" s="320" t="s">
        <v>2132</v>
      </c>
      <c r="I113" s="317">
        <v>45080</v>
      </c>
      <c r="J113" s="228">
        <f>I113+18</f>
        <v>45098</v>
      </c>
      <c r="K113" s="1146">
        <f>I113+23</f>
        <v>45103</v>
      </c>
      <c r="L113" s="228">
        <f>I113+27</f>
        <v>45107</v>
      </c>
    </row>
    <row r="114" spans="1:12" s="14" customFormat="1" ht="20.25" hidden="1" thickBot="1">
      <c r="A114" s="307"/>
      <c r="B114" s="307"/>
      <c r="C114" s="583"/>
      <c r="D114" s="323"/>
      <c r="E114" s="323"/>
      <c r="F114" s="324"/>
      <c r="G114" s="314"/>
      <c r="H114" s="331"/>
      <c r="I114" s="323"/>
      <c r="J114" s="40"/>
      <c r="K114" s="1147"/>
      <c r="L114" s="40"/>
    </row>
    <row r="115" spans="1:12" s="14" customFormat="1" ht="20.25" hidden="1" thickTop="1">
      <c r="A115" s="307"/>
      <c r="B115" s="307"/>
      <c r="C115" s="582" t="s">
        <v>1424</v>
      </c>
      <c r="D115" s="317" t="s">
        <v>1425</v>
      </c>
      <c r="E115" s="317">
        <v>45083</v>
      </c>
      <c r="F115" s="318">
        <v>45084</v>
      </c>
      <c r="G115" s="330" t="s">
        <v>2133</v>
      </c>
      <c r="H115" s="320" t="s">
        <v>1427</v>
      </c>
      <c r="I115" s="317">
        <v>45087</v>
      </c>
      <c r="J115" s="228">
        <f t="shared" ref="J115" si="72">I115+18</f>
        <v>45105</v>
      </c>
      <c r="K115" s="1146">
        <f t="shared" ref="K115" si="73">I115+23</f>
        <v>45110</v>
      </c>
      <c r="L115" s="228">
        <f t="shared" ref="L115" si="74">I115+27</f>
        <v>45114</v>
      </c>
    </row>
    <row r="116" spans="1:12" ht="13.5" hidden="1" thickBot="1"/>
    <row r="117" spans="1:12" s="14" customFormat="1" ht="20.25" hidden="1" thickTop="1">
      <c r="A117" s="307"/>
      <c r="B117" s="307"/>
      <c r="C117" s="582" t="s">
        <v>1428</v>
      </c>
      <c r="D117" s="317" t="s">
        <v>1429</v>
      </c>
      <c r="E117" s="317">
        <v>45089</v>
      </c>
      <c r="F117" s="318">
        <v>45090</v>
      </c>
      <c r="G117" s="330" t="s">
        <v>1665</v>
      </c>
      <c r="H117" s="320" t="s">
        <v>1431</v>
      </c>
      <c r="I117" s="317">
        <v>45094</v>
      </c>
      <c r="J117" s="228">
        <f t="shared" ref="J117" si="75">I117+18</f>
        <v>45112</v>
      </c>
      <c r="K117" s="1146">
        <f t="shared" ref="K117" si="76">I117+23</f>
        <v>45117</v>
      </c>
      <c r="L117" s="228">
        <f t="shared" ref="L117" si="77">I117+27</f>
        <v>45121</v>
      </c>
    </row>
    <row r="118" spans="1:12" s="14" customFormat="1" ht="20.25" hidden="1" thickBot="1">
      <c r="A118" s="307"/>
      <c r="B118" s="307"/>
      <c r="C118" s="583"/>
      <c r="D118" s="323"/>
      <c r="E118" s="323"/>
      <c r="F118" s="324"/>
      <c r="G118" s="314"/>
      <c r="H118" s="331"/>
      <c r="I118" s="323"/>
      <c r="J118" s="40"/>
      <c r="K118" s="1147"/>
      <c r="L118" s="40"/>
    </row>
    <row r="119" spans="1:12" s="14" customFormat="1" ht="21" hidden="1" thickTop="1" thickBot="1">
      <c r="A119" s="307"/>
      <c r="B119" s="307"/>
      <c r="C119" s="582" t="s">
        <v>1432</v>
      </c>
      <c r="D119" s="317" t="s">
        <v>1433</v>
      </c>
      <c r="E119" s="317">
        <v>45094</v>
      </c>
      <c r="F119" s="318">
        <v>45095</v>
      </c>
      <c r="G119" s="330" t="s">
        <v>2009</v>
      </c>
      <c r="H119" s="320" t="s">
        <v>1435</v>
      </c>
      <c r="I119" s="317">
        <v>45105</v>
      </c>
      <c r="J119" s="228">
        <f t="shared" ref="J119" si="78">I119+18</f>
        <v>45123</v>
      </c>
      <c r="K119" s="1146">
        <f t="shared" ref="K119" si="79">I119+23</f>
        <v>45128</v>
      </c>
      <c r="L119" s="228">
        <f t="shared" ref="L119" si="80">I119+27</f>
        <v>45132</v>
      </c>
    </row>
    <row r="120" spans="1:12" s="14" customFormat="1" ht="21" hidden="1" thickTop="1" thickBot="1">
      <c r="A120" s="307" t="s">
        <v>1436</v>
      </c>
      <c r="B120" s="307"/>
      <c r="C120" s="582" t="s">
        <v>1437</v>
      </c>
      <c r="D120" s="317" t="s">
        <v>1438</v>
      </c>
      <c r="E120" s="317">
        <v>45097</v>
      </c>
      <c r="F120" s="318">
        <v>45098</v>
      </c>
      <c r="G120" s="314"/>
      <c r="H120" s="331"/>
      <c r="I120" s="323"/>
      <c r="J120" s="40"/>
      <c r="K120" s="1147"/>
      <c r="L120" s="40"/>
    </row>
    <row r="121" spans="1:12" s="14" customFormat="1" ht="21" hidden="1" thickTop="1" thickBot="1">
      <c r="A121" s="307"/>
      <c r="B121" s="307"/>
      <c r="C121" s="582" t="s">
        <v>1439</v>
      </c>
      <c r="D121" s="317" t="s">
        <v>1440</v>
      </c>
      <c r="E121" s="317">
        <v>45101</v>
      </c>
      <c r="F121" s="318">
        <v>45102</v>
      </c>
      <c r="G121" s="330" t="s">
        <v>2034</v>
      </c>
      <c r="H121" s="320" t="s">
        <v>1446</v>
      </c>
      <c r="I121" s="317">
        <v>45112</v>
      </c>
      <c r="J121" s="228">
        <f t="shared" ref="J121" si="81">I121+18</f>
        <v>45130</v>
      </c>
      <c r="K121" s="1146">
        <f t="shared" ref="K121" si="82">I121+23</f>
        <v>45135</v>
      </c>
      <c r="L121" s="228">
        <f t="shared" ref="L121" si="83">I121+27</f>
        <v>45139</v>
      </c>
    </row>
    <row r="122" spans="1:12" s="14" customFormat="1" ht="21" hidden="1" thickTop="1" thickBot="1">
      <c r="A122" s="307"/>
      <c r="B122" s="307"/>
      <c r="C122" s="582" t="s">
        <v>1443</v>
      </c>
      <c r="D122" s="317" t="s">
        <v>1444</v>
      </c>
      <c r="E122" s="317">
        <v>45108</v>
      </c>
      <c r="F122" s="318">
        <v>45109</v>
      </c>
      <c r="G122" s="314"/>
      <c r="H122" s="331"/>
      <c r="I122" s="323"/>
      <c r="J122" s="40"/>
      <c r="K122" s="1147"/>
      <c r="L122" s="40"/>
    </row>
    <row r="123" spans="1:12" s="14" customFormat="1" ht="20.25" hidden="1" thickTop="1">
      <c r="A123" s="307"/>
      <c r="B123" s="307"/>
      <c r="C123" s="582" t="s">
        <v>1447</v>
      </c>
      <c r="D123" s="317" t="s">
        <v>1448</v>
      </c>
      <c r="E123" s="317">
        <v>45115</v>
      </c>
      <c r="F123" s="318">
        <v>45116</v>
      </c>
      <c r="G123" s="330" t="s">
        <v>1986</v>
      </c>
      <c r="H123" s="320" t="s">
        <v>1450</v>
      </c>
      <c r="I123" s="317">
        <v>45119</v>
      </c>
      <c r="J123" s="228">
        <f t="shared" ref="J123" si="84">I123+18</f>
        <v>45137</v>
      </c>
      <c r="K123" s="1146">
        <f t="shared" ref="K123" si="85">I123+23</f>
        <v>45142</v>
      </c>
      <c r="L123" s="228">
        <f t="shared" ref="L123" si="86">I123+27</f>
        <v>45146</v>
      </c>
    </row>
    <row r="124" spans="1:12" s="14" customFormat="1" ht="20.25" hidden="1" thickBot="1">
      <c r="A124" s="307"/>
      <c r="B124" s="307"/>
      <c r="C124" s="583"/>
      <c r="D124" s="323"/>
      <c r="E124" s="323"/>
      <c r="F124" s="324"/>
      <c r="G124" s="314"/>
      <c r="H124" s="331"/>
      <c r="I124" s="323"/>
      <c r="J124" s="40"/>
      <c r="K124" s="1147"/>
      <c r="L124" s="40"/>
    </row>
    <row r="125" spans="1:12" s="14" customFormat="1" ht="20.25" hidden="1" thickTop="1">
      <c r="A125" s="307" t="s">
        <v>1451</v>
      </c>
      <c r="B125" s="307"/>
      <c r="C125" s="582" t="s">
        <v>1452</v>
      </c>
      <c r="D125" s="317" t="s">
        <v>1453</v>
      </c>
      <c r="E125" s="317">
        <v>45126</v>
      </c>
      <c r="F125" s="318">
        <v>45127</v>
      </c>
      <c r="G125" s="330" t="s">
        <v>2134</v>
      </c>
      <c r="H125" s="320" t="s">
        <v>1455</v>
      </c>
      <c r="I125" s="317">
        <v>45126</v>
      </c>
      <c r="J125" s="228">
        <f>I125+18</f>
        <v>45144</v>
      </c>
      <c r="K125" s="1146">
        <f>I125+23</f>
        <v>45149</v>
      </c>
      <c r="L125" s="228">
        <f>I125+27</f>
        <v>45153</v>
      </c>
    </row>
    <row r="126" spans="1:12" s="14" customFormat="1" ht="20.25" hidden="1" thickBot="1">
      <c r="A126" s="307"/>
      <c r="B126" s="307"/>
      <c r="C126" s="583"/>
      <c r="D126" s="323"/>
      <c r="E126" s="323"/>
      <c r="F126" s="324"/>
      <c r="G126" s="314"/>
      <c r="H126" s="331"/>
      <c r="I126" s="323"/>
      <c r="J126" s="40"/>
      <c r="K126" s="1147"/>
      <c r="L126" s="40"/>
    </row>
    <row r="127" spans="1:12" s="14" customFormat="1" ht="20.25" hidden="1" thickTop="1">
      <c r="A127" s="307" t="s">
        <v>1432</v>
      </c>
      <c r="B127" s="307"/>
      <c r="C127" s="582" t="s">
        <v>1447</v>
      </c>
      <c r="D127" s="317" t="s">
        <v>1456</v>
      </c>
      <c r="E127" s="317">
        <v>45128</v>
      </c>
      <c r="F127" s="318">
        <v>45129</v>
      </c>
      <c r="G127" s="330" t="s">
        <v>2024</v>
      </c>
      <c r="H127" s="320" t="s">
        <v>1458</v>
      </c>
      <c r="I127" s="317">
        <v>45133</v>
      </c>
      <c r="J127" s="228">
        <f>I127+18</f>
        <v>45151</v>
      </c>
      <c r="K127" s="1146">
        <f>I127+23</f>
        <v>45156</v>
      </c>
      <c r="L127" s="228">
        <f>I127+27</f>
        <v>45160</v>
      </c>
    </row>
    <row r="128" spans="1:12" s="14" customFormat="1" ht="20.25" hidden="1" thickBot="1">
      <c r="A128" s="307"/>
      <c r="B128" s="307"/>
      <c r="C128" s="583"/>
      <c r="D128" s="323"/>
      <c r="E128" s="323"/>
      <c r="F128" s="324"/>
      <c r="G128" s="314"/>
      <c r="H128" s="331"/>
      <c r="I128" s="323"/>
      <c r="J128" s="40"/>
      <c r="K128" s="1147"/>
      <c r="L128" s="40"/>
    </row>
    <row r="129" spans="1:12" s="14" customFormat="1" ht="20.25" hidden="1" thickTop="1">
      <c r="A129" s="307"/>
      <c r="B129" s="307"/>
      <c r="C129" s="582"/>
      <c r="D129" s="317"/>
      <c r="E129" s="317"/>
      <c r="F129" s="318"/>
      <c r="G129" s="330" t="s">
        <v>2002</v>
      </c>
      <c r="H129" s="320" t="s">
        <v>1460</v>
      </c>
      <c r="I129" s="317">
        <v>45140</v>
      </c>
      <c r="J129" s="228">
        <f>I129+18</f>
        <v>45158</v>
      </c>
      <c r="K129" s="1146">
        <f>I129+23</f>
        <v>45163</v>
      </c>
      <c r="L129" s="228">
        <f>I129+27</f>
        <v>45167</v>
      </c>
    </row>
    <row r="130" spans="1:12" s="14" customFormat="1" ht="20.25" hidden="1" thickBot="1">
      <c r="A130" s="307"/>
      <c r="B130" s="307"/>
      <c r="C130" s="583"/>
      <c r="D130" s="323"/>
      <c r="E130" s="323"/>
      <c r="F130" s="324"/>
      <c r="G130" s="314"/>
      <c r="H130" s="331"/>
      <c r="I130" s="323"/>
      <c r="J130" s="40"/>
      <c r="K130" s="1147"/>
      <c r="L130" s="40"/>
    </row>
    <row r="131" spans="1:12" s="14" customFormat="1" ht="20.25" hidden="1" thickTop="1">
      <c r="A131" s="307" t="s">
        <v>1461</v>
      </c>
      <c r="B131" s="307"/>
      <c r="C131" s="582" t="s">
        <v>1462</v>
      </c>
      <c r="D131" s="317" t="s">
        <v>1463</v>
      </c>
      <c r="E131" s="317">
        <v>45138</v>
      </c>
      <c r="F131" s="318">
        <v>45140</v>
      </c>
      <c r="G131" s="330" t="s">
        <v>2005</v>
      </c>
      <c r="H131" s="320" t="s">
        <v>1465</v>
      </c>
      <c r="I131" s="317">
        <v>45147</v>
      </c>
      <c r="J131" s="228">
        <f>I131+18</f>
        <v>45165</v>
      </c>
      <c r="K131" s="1146">
        <f>I131+26</f>
        <v>45173</v>
      </c>
      <c r="L131" s="228">
        <f>I131+27</f>
        <v>45174</v>
      </c>
    </row>
    <row r="132" spans="1:12" ht="13.5" hidden="1" thickBot="1"/>
    <row r="133" spans="1:12" s="14" customFormat="1" ht="21" hidden="1" thickTop="1" thickBot="1">
      <c r="A133" s="307" t="s">
        <v>1439</v>
      </c>
      <c r="B133" s="307"/>
      <c r="C133" s="583" t="s">
        <v>1443</v>
      </c>
      <c r="D133" s="323" t="s">
        <v>1466</v>
      </c>
      <c r="E133" s="323">
        <v>45145</v>
      </c>
      <c r="F133" s="324">
        <v>45148</v>
      </c>
      <c r="G133" s="330" t="s">
        <v>2013</v>
      </c>
      <c r="H133" s="320" t="s">
        <v>1468</v>
      </c>
      <c r="I133" s="317">
        <v>45154</v>
      </c>
      <c r="J133" s="228">
        <f>I133+18</f>
        <v>45172</v>
      </c>
      <c r="K133" s="1146">
        <f>I133+23</f>
        <v>45177</v>
      </c>
      <c r="L133" s="228">
        <f>I133+27</f>
        <v>45181</v>
      </c>
    </row>
    <row r="134" spans="1:12" s="14" customFormat="1" ht="21" hidden="1" thickTop="1" thickBot="1">
      <c r="A134" s="307"/>
      <c r="B134" s="307"/>
      <c r="C134" s="583"/>
      <c r="D134" s="323"/>
      <c r="E134" s="323"/>
      <c r="F134" s="324"/>
      <c r="G134" s="314"/>
      <c r="H134" s="331"/>
      <c r="I134" s="323"/>
      <c r="J134" s="40"/>
      <c r="K134" s="1147"/>
      <c r="L134" s="40"/>
    </row>
    <row r="135" spans="1:12" s="14" customFormat="1" ht="20.25" hidden="1" thickTop="1">
      <c r="A135" s="307" t="s">
        <v>1469</v>
      </c>
      <c r="B135" s="307"/>
      <c r="C135" s="582" t="s">
        <v>1470</v>
      </c>
      <c r="D135" s="317" t="s">
        <v>1471</v>
      </c>
      <c r="E135" s="317">
        <v>45153</v>
      </c>
      <c r="F135" s="318">
        <v>45155</v>
      </c>
      <c r="G135" s="330" t="s">
        <v>1598</v>
      </c>
      <c r="H135" s="320" t="s">
        <v>1473</v>
      </c>
      <c r="I135" s="317">
        <v>45161</v>
      </c>
      <c r="J135" s="228">
        <f>I135+18</f>
        <v>45179</v>
      </c>
      <c r="K135" s="1146">
        <f>I135+23</f>
        <v>45184</v>
      </c>
      <c r="L135" s="228">
        <f>I135+27</f>
        <v>45188</v>
      </c>
    </row>
    <row r="136" spans="1:12" s="14" customFormat="1" ht="20.25" hidden="1" thickBot="1">
      <c r="A136" s="307"/>
      <c r="B136" s="307"/>
      <c r="C136" s="583"/>
      <c r="D136" s="323"/>
      <c r="E136" s="323"/>
      <c r="F136" s="324"/>
      <c r="G136" s="314"/>
      <c r="H136" s="331"/>
      <c r="I136" s="323"/>
      <c r="J136" s="40"/>
      <c r="K136" s="1147"/>
      <c r="L136" s="40"/>
    </row>
    <row r="137" spans="1:12" s="14" customFormat="1" ht="20.25" hidden="1" thickTop="1">
      <c r="A137" s="307" t="s">
        <v>1474</v>
      </c>
      <c r="B137" s="307"/>
      <c r="C137" s="582" t="s">
        <v>1475</v>
      </c>
      <c r="D137" s="317" t="s">
        <v>1476</v>
      </c>
      <c r="E137" s="317">
        <v>45160</v>
      </c>
      <c r="F137" s="318">
        <v>45161</v>
      </c>
      <c r="G137" s="330" t="s">
        <v>1982</v>
      </c>
      <c r="H137" s="320" t="s">
        <v>1478</v>
      </c>
      <c r="I137" s="317">
        <v>45168</v>
      </c>
      <c r="J137" s="228">
        <f>I137+18</f>
        <v>45186</v>
      </c>
      <c r="K137" s="1146">
        <f>I137+23</f>
        <v>45191</v>
      </c>
      <c r="L137" s="228">
        <f>I137+27</f>
        <v>45195</v>
      </c>
    </row>
    <row r="138" spans="1:12" s="14" customFormat="1" ht="20.25" hidden="1" thickBot="1">
      <c r="A138" s="307" t="s">
        <v>1479</v>
      </c>
      <c r="B138" s="307"/>
      <c r="C138" s="583" t="s">
        <v>1447</v>
      </c>
      <c r="D138" s="323" t="s">
        <v>1480</v>
      </c>
      <c r="E138" s="323">
        <v>45166</v>
      </c>
      <c r="F138" s="324">
        <v>45168</v>
      </c>
      <c r="G138" s="314"/>
      <c r="H138" s="331"/>
      <c r="I138" s="323"/>
      <c r="J138" s="40"/>
      <c r="K138" s="1147"/>
      <c r="L138" s="40"/>
    </row>
    <row r="139" spans="1:12" s="14" customFormat="1" ht="20.25" hidden="1" thickTop="1">
      <c r="A139" s="307"/>
      <c r="B139" s="307"/>
      <c r="C139" s="582"/>
      <c r="D139" s="317"/>
      <c r="E139" s="317"/>
      <c r="F139" s="318"/>
      <c r="G139" s="330" t="s">
        <v>2019</v>
      </c>
      <c r="H139" s="320" t="s">
        <v>1482</v>
      </c>
      <c r="I139" s="317">
        <v>45175</v>
      </c>
      <c r="J139" s="228">
        <f>I139+18</f>
        <v>45193</v>
      </c>
      <c r="K139" s="1146">
        <f>I139+23</f>
        <v>45198</v>
      </c>
      <c r="L139" s="228">
        <f>I139+27</f>
        <v>45202</v>
      </c>
    </row>
    <row r="140" spans="1:12" s="14" customFormat="1" ht="20.25" hidden="1" thickBot="1">
      <c r="A140" s="307"/>
      <c r="B140" s="307"/>
      <c r="C140" s="583"/>
      <c r="D140" s="323"/>
      <c r="E140" s="323"/>
      <c r="F140" s="324"/>
      <c r="G140" s="314"/>
      <c r="H140" s="331"/>
      <c r="I140" s="323"/>
      <c r="J140" s="40"/>
      <c r="K140" s="1147"/>
      <c r="L140" s="40"/>
    </row>
    <row r="141" spans="1:12" s="14" customFormat="1" ht="21" hidden="1" thickTop="1" thickBot="1">
      <c r="A141" s="307"/>
      <c r="B141" s="307"/>
      <c r="C141" s="582" t="s">
        <v>1452</v>
      </c>
      <c r="D141" s="317" t="s">
        <v>1483</v>
      </c>
      <c r="E141" s="317">
        <v>45173</v>
      </c>
      <c r="F141" s="318">
        <v>45175</v>
      </c>
      <c r="G141" s="330" t="s">
        <v>1532</v>
      </c>
      <c r="H141" s="320" t="s">
        <v>1484</v>
      </c>
      <c r="I141" s="317">
        <v>45182</v>
      </c>
      <c r="J141" s="228">
        <f>I141+18</f>
        <v>45200</v>
      </c>
      <c r="K141" s="1146">
        <f>I141+23</f>
        <v>45205</v>
      </c>
      <c r="L141" s="228">
        <f>I141+27</f>
        <v>45209</v>
      </c>
    </row>
    <row r="142" spans="1:12" s="14" customFormat="1" ht="21" hidden="1" thickTop="1" thickBot="1">
      <c r="A142" s="307"/>
      <c r="B142" s="307"/>
      <c r="C142" s="582" t="s">
        <v>1432</v>
      </c>
      <c r="D142" s="317" t="s">
        <v>1485</v>
      </c>
      <c r="E142" s="317">
        <v>45179</v>
      </c>
      <c r="F142" s="318">
        <v>45181</v>
      </c>
      <c r="G142" s="314"/>
      <c r="H142" s="331"/>
      <c r="I142" s="323"/>
      <c r="J142" s="40"/>
      <c r="K142" s="1147"/>
      <c r="L142" s="40"/>
    </row>
    <row r="143" spans="1:12" s="14" customFormat="1" ht="20.25" hidden="1" thickTop="1">
      <c r="A143" s="307" t="s">
        <v>1486</v>
      </c>
      <c r="B143" s="307"/>
      <c r="C143" s="857" t="s">
        <v>1487</v>
      </c>
      <c r="D143" s="317" t="s">
        <v>1488</v>
      </c>
      <c r="E143" s="317">
        <v>45186</v>
      </c>
      <c r="F143" s="318">
        <v>45187</v>
      </c>
      <c r="G143" s="330" t="s">
        <v>2133</v>
      </c>
      <c r="H143" s="320" t="s">
        <v>1489</v>
      </c>
      <c r="I143" s="317">
        <v>45189</v>
      </c>
      <c r="J143" s="228">
        <f>I143+18</f>
        <v>45207</v>
      </c>
      <c r="K143" s="1146">
        <f>I143+23</f>
        <v>45212</v>
      </c>
      <c r="L143" s="228">
        <f>I143+27</f>
        <v>45216</v>
      </c>
    </row>
    <row r="144" spans="1:12" s="14" customFormat="1" ht="20.25" hidden="1" thickBot="1">
      <c r="A144" s="307"/>
      <c r="B144" s="307"/>
      <c r="C144" s="583"/>
      <c r="D144" s="323"/>
      <c r="E144" s="323"/>
      <c r="F144" s="324"/>
      <c r="G144" s="314"/>
      <c r="H144" s="331"/>
      <c r="I144" s="323"/>
      <c r="J144" s="40"/>
      <c r="K144" s="1147"/>
      <c r="L144" s="40"/>
    </row>
    <row r="145" spans="1:12" s="14" customFormat="1" ht="20.25" hidden="1" thickTop="1">
      <c r="A145" s="307" t="s">
        <v>1490</v>
      </c>
      <c r="B145" s="307"/>
      <c r="C145" s="582" t="s">
        <v>1491</v>
      </c>
      <c r="D145" s="317" t="s">
        <v>1492</v>
      </c>
      <c r="E145" s="317">
        <v>45196</v>
      </c>
      <c r="F145" s="318">
        <v>45197</v>
      </c>
      <c r="G145" s="330" t="s">
        <v>1665</v>
      </c>
      <c r="H145" s="320" t="s">
        <v>1493</v>
      </c>
      <c r="I145" s="317">
        <v>45196</v>
      </c>
      <c r="J145" s="228">
        <f>I145+18</f>
        <v>45214</v>
      </c>
      <c r="K145" s="1146">
        <f>I145+23</f>
        <v>45219</v>
      </c>
      <c r="L145" s="228">
        <f>I145+27</f>
        <v>45223</v>
      </c>
    </row>
    <row r="146" spans="1:12" s="14" customFormat="1" ht="20.25" hidden="1" thickBot="1">
      <c r="A146" s="307"/>
      <c r="B146" s="307"/>
      <c r="C146" s="583"/>
      <c r="D146" s="323"/>
      <c r="E146" s="323"/>
      <c r="F146" s="324"/>
      <c r="G146" s="314"/>
      <c r="H146" s="331"/>
      <c r="I146" s="323"/>
      <c r="J146" s="40"/>
      <c r="K146" s="1147"/>
      <c r="L146" s="40"/>
    </row>
    <row r="147" spans="1:12" s="14" customFormat="1" ht="20.25" hidden="1" thickTop="1">
      <c r="A147" s="307"/>
      <c r="B147" s="307"/>
      <c r="C147" s="582" t="s">
        <v>1494</v>
      </c>
      <c r="D147" s="317" t="s">
        <v>1495</v>
      </c>
      <c r="E147" s="317">
        <v>45200</v>
      </c>
      <c r="F147" s="318">
        <v>45200</v>
      </c>
      <c r="G147" s="330" t="s">
        <v>2009</v>
      </c>
      <c r="H147" s="320" t="s">
        <v>1496</v>
      </c>
      <c r="I147" s="317">
        <v>45203</v>
      </c>
      <c r="J147" s="228">
        <f>I147+18</f>
        <v>45221</v>
      </c>
      <c r="K147" s="1146">
        <f>I147+23</f>
        <v>45226</v>
      </c>
      <c r="L147" s="228">
        <f>I147+27</f>
        <v>45230</v>
      </c>
    </row>
    <row r="148" spans="1:12" ht="13.5" hidden="1" thickBot="1"/>
    <row r="149" spans="1:12" s="14" customFormat="1" ht="20.25" hidden="1" thickTop="1">
      <c r="A149" s="307"/>
      <c r="B149" s="307"/>
      <c r="C149" s="582" t="s">
        <v>1452</v>
      </c>
      <c r="D149" s="317" t="s">
        <v>1497</v>
      </c>
      <c r="E149" s="317">
        <v>45206</v>
      </c>
      <c r="F149" s="318">
        <v>45207</v>
      </c>
      <c r="G149" s="330" t="s">
        <v>2034</v>
      </c>
      <c r="H149" s="320" t="s">
        <v>1498</v>
      </c>
      <c r="I149" s="317">
        <v>45210</v>
      </c>
      <c r="J149" s="228">
        <f>I149+18</f>
        <v>45228</v>
      </c>
      <c r="K149" s="1146">
        <f>I149+23</f>
        <v>45233</v>
      </c>
      <c r="L149" s="228">
        <f>I149+27</f>
        <v>45237</v>
      </c>
    </row>
    <row r="150" spans="1:12" s="14" customFormat="1" ht="20.25" hidden="1" thickBot="1">
      <c r="A150" s="307"/>
      <c r="B150" s="307"/>
      <c r="C150" s="583"/>
      <c r="D150" s="323"/>
      <c r="E150" s="323"/>
      <c r="F150" s="324"/>
      <c r="G150" s="314"/>
      <c r="H150" s="331"/>
      <c r="I150" s="323"/>
      <c r="J150" s="40"/>
      <c r="K150" s="1147"/>
      <c r="L150" s="40"/>
    </row>
    <row r="151" spans="1:12" s="14" customFormat="1" ht="20.25" hidden="1" thickTop="1">
      <c r="A151" s="307" t="s">
        <v>1499</v>
      </c>
      <c r="B151" s="307"/>
      <c r="C151" s="582" t="s">
        <v>1500</v>
      </c>
      <c r="D151" s="317" t="s">
        <v>1501</v>
      </c>
      <c r="E151" s="317">
        <v>45215</v>
      </c>
      <c r="F151" s="318">
        <v>45217</v>
      </c>
      <c r="G151" s="330" t="s">
        <v>1557</v>
      </c>
      <c r="H151" s="320" t="s">
        <v>1502</v>
      </c>
      <c r="I151" s="317">
        <v>45217</v>
      </c>
      <c r="J151" s="228">
        <f>I151+18</f>
        <v>45235</v>
      </c>
      <c r="K151" s="1146">
        <f>I151+23</f>
        <v>45240</v>
      </c>
      <c r="L151" s="228">
        <f>I151+27</f>
        <v>45244</v>
      </c>
    </row>
    <row r="152" spans="1:12" s="14" customFormat="1" ht="20.25" hidden="1" thickBot="1">
      <c r="A152" s="307"/>
      <c r="B152" s="307"/>
      <c r="C152" s="583"/>
      <c r="D152" s="323"/>
      <c r="E152" s="323"/>
      <c r="F152" s="324"/>
      <c r="G152" s="314"/>
      <c r="H152" s="331"/>
      <c r="I152" s="323"/>
      <c r="J152" s="40"/>
      <c r="K152" s="1147"/>
      <c r="L152" s="40"/>
    </row>
    <row r="153" spans="1:12" s="14" customFormat="1" ht="20.25" hidden="1" thickTop="1">
      <c r="A153" s="307" t="s">
        <v>1503</v>
      </c>
      <c r="B153" s="307"/>
      <c r="C153" s="582" t="s">
        <v>1504</v>
      </c>
      <c r="D153" s="317" t="s">
        <v>1505</v>
      </c>
      <c r="E153" s="317">
        <v>45221</v>
      </c>
      <c r="F153" s="318">
        <v>45222</v>
      </c>
      <c r="G153" s="330" t="s">
        <v>2134</v>
      </c>
      <c r="H153" s="320" t="s">
        <v>1506</v>
      </c>
      <c r="I153" s="317">
        <v>45224</v>
      </c>
      <c r="J153" s="228">
        <f>I153+18</f>
        <v>45242</v>
      </c>
      <c r="K153" s="1146">
        <f>I153+23</f>
        <v>45247</v>
      </c>
      <c r="L153" s="228">
        <f>I153+27</f>
        <v>45251</v>
      </c>
    </row>
    <row r="154" spans="1:12" s="14" customFormat="1" ht="20.25" hidden="1" thickBot="1">
      <c r="A154" s="307"/>
      <c r="B154" s="307"/>
      <c r="C154" s="583"/>
      <c r="D154" s="323"/>
      <c r="E154" s="323"/>
      <c r="F154" s="324"/>
      <c r="G154" s="314"/>
      <c r="H154" s="331"/>
      <c r="I154" s="323"/>
      <c r="J154" s="40"/>
      <c r="K154" s="1147"/>
      <c r="L154" s="40"/>
    </row>
    <row r="155" spans="1:12" s="14" customFormat="1" ht="20.25" hidden="1" thickTop="1">
      <c r="A155" s="307" t="s">
        <v>1443</v>
      </c>
      <c r="B155" s="307"/>
      <c r="C155" s="582" t="s">
        <v>1507</v>
      </c>
      <c r="D155" s="317" t="s">
        <v>1508</v>
      </c>
      <c r="E155" s="317">
        <v>45228</v>
      </c>
      <c r="F155" s="318">
        <v>45228</v>
      </c>
      <c r="G155" s="330" t="s">
        <v>2024</v>
      </c>
      <c r="H155" s="320" t="s">
        <v>1509</v>
      </c>
      <c r="I155" s="317">
        <v>45231</v>
      </c>
      <c r="J155" s="228">
        <f>I155+18</f>
        <v>45249</v>
      </c>
      <c r="K155" s="1146">
        <f>I155+23</f>
        <v>45254</v>
      </c>
      <c r="L155" s="228">
        <f>I155+27</f>
        <v>45258</v>
      </c>
    </row>
    <row r="156" spans="1:12" s="14" customFormat="1" ht="20.25" hidden="1" thickBot="1">
      <c r="A156" s="307"/>
      <c r="B156" s="307"/>
      <c r="C156" s="583"/>
      <c r="D156" s="323"/>
      <c r="E156" s="323"/>
      <c r="F156" s="324"/>
      <c r="G156" s="314"/>
      <c r="H156" s="331"/>
      <c r="I156" s="323"/>
      <c r="J156" s="40"/>
      <c r="K156" s="1147"/>
      <c r="L156" s="40"/>
    </row>
    <row r="157" spans="1:12" s="14" customFormat="1" ht="20.25" hidden="1" thickTop="1">
      <c r="A157" s="307"/>
      <c r="B157" s="307"/>
      <c r="C157" s="582" t="s">
        <v>1494</v>
      </c>
      <c r="D157" s="317" t="s">
        <v>1510</v>
      </c>
      <c r="E157" s="317">
        <v>45234</v>
      </c>
      <c r="F157" s="318">
        <v>45237</v>
      </c>
      <c r="G157" s="868" t="s">
        <v>2002</v>
      </c>
      <c r="H157" s="320" t="s">
        <v>1511</v>
      </c>
      <c r="I157" s="317">
        <v>45238</v>
      </c>
      <c r="J157" s="228">
        <f>I157+18</f>
        <v>45256</v>
      </c>
      <c r="K157" s="1146">
        <f>I157+23</f>
        <v>45261</v>
      </c>
      <c r="L157" s="228">
        <f>I157+27</f>
        <v>45265</v>
      </c>
    </row>
    <row r="158" spans="1:12" s="14" customFormat="1" ht="20.25" hidden="1" thickBot="1">
      <c r="A158" s="307"/>
      <c r="B158" s="307"/>
      <c r="C158" s="583"/>
      <c r="D158" s="323"/>
      <c r="E158" s="323"/>
      <c r="F158" s="324"/>
      <c r="G158" s="314"/>
      <c r="H158" s="331"/>
      <c r="I158" s="323"/>
      <c r="J158" s="40"/>
      <c r="K158" s="1147"/>
      <c r="L158" s="40"/>
    </row>
    <row r="159" spans="1:12" s="14" customFormat="1" ht="20.25" hidden="1" thickTop="1">
      <c r="A159" s="307"/>
      <c r="B159" s="307"/>
      <c r="C159" s="582"/>
      <c r="D159" s="317"/>
      <c r="E159" s="317"/>
      <c r="F159" s="318"/>
      <c r="G159" s="868" t="s">
        <v>2005</v>
      </c>
      <c r="H159" s="320" t="s">
        <v>1512</v>
      </c>
      <c r="I159" s="317">
        <v>45245</v>
      </c>
      <c r="J159" s="228">
        <f>I159+18</f>
        <v>45263</v>
      </c>
      <c r="K159" s="1146">
        <f>I159+23</f>
        <v>45268</v>
      </c>
      <c r="L159" s="228">
        <f>I159+27</f>
        <v>45272</v>
      </c>
    </row>
    <row r="160" spans="1:12" s="14" customFormat="1" ht="20.25" hidden="1" thickBot="1">
      <c r="A160" s="307"/>
      <c r="B160" s="307"/>
      <c r="C160" s="583"/>
      <c r="D160" s="323"/>
      <c r="E160" s="323"/>
      <c r="F160" s="324"/>
      <c r="G160" s="314"/>
      <c r="H160" s="331"/>
      <c r="I160" s="323"/>
      <c r="J160" s="40"/>
      <c r="K160" s="1147"/>
      <c r="L160" s="40"/>
    </row>
    <row r="161" spans="1:12" s="14" customFormat="1" ht="20.25" hidden="1" thickTop="1">
      <c r="A161" s="307" t="s">
        <v>1452</v>
      </c>
      <c r="B161" s="307"/>
      <c r="C161" s="582" t="s">
        <v>1513</v>
      </c>
      <c r="D161" s="317" t="s">
        <v>1514</v>
      </c>
      <c r="E161" s="317">
        <v>45244</v>
      </c>
      <c r="F161" s="318">
        <v>45246</v>
      </c>
      <c r="G161" s="868" t="s">
        <v>2013</v>
      </c>
      <c r="H161" s="320" t="s">
        <v>1515</v>
      </c>
      <c r="I161" s="317">
        <v>45252</v>
      </c>
      <c r="J161" s="228">
        <f>I161+18</f>
        <v>45270</v>
      </c>
      <c r="K161" s="1146">
        <f>I161+23</f>
        <v>45275</v>
      </c>
      <c r="L161" s="228">
        <f>I161+27</f>
        <v>45279</v>
      </c>
    </row>
    <row r="162" spans="1:12" s="14" customFormat="1" ht="20.25" hidden="1" thickBot="1">
      <c r="A162" s="307"/>
      <c r="B162" s="307"/>
      <c r="C162" s="583"/>
      <c r="D162" s="323"/>
      <c r="E162" s="323"/>
      <c r="F162" s="324"/>
      <c r="G162" s="314"/>
      <c r="H162" s="331"/>
      <c r="I162" s="323"/>
      <c r="J162" s="40"/>
      <c r="K162" s="1147"/>
      <c r="L162" s="40"/>
    </row>
    <row r="163" spans="1:12" s="14" customFormat="1" ht="21" hidden="1" thickTop="1" thickBot="1">
      <c r="A163" s="307" t="s">
        <v>1432</v>
      </c>
      <c r="B163" s="307"/>
      <c r="C163" s="583" t="s">
        <v>1516</v>
      </c>
      <c r="D163" s="323" t="s">
        <v>1517</v>
      </c>
      <c r="E163" s="323">
        <v>45253</v>
      </c>
      <c r="F163" s="324">
        <v>45253</v>
      </c>
      <c r="G163" s="868" t="s">
        <v>2135</v>
      </c>
      <c r="H163" s="320" t="s">
        <v>1518</v>
      </c>
      <c r="I163" s="317">
        <v>45259</v>
      </c>
      <c r="J163" s="228">
        <f>I163+18</f>
        <v>45277</v>
      </c>
      <c r="K163" s="1146">
        <f>I163+23</f>
        <v>45282</v>
      </c>
      <c r="L163" s="228">
        <f>I163+27</f>
        <v>45286</v>
      </c>
    </row>
    <row r="164" spans="1:12" s="14" customFormat="1" ht="21" hidden="1" thickTop="1" thickBot="1">
      <c r="A164" s="307" t="s">
        <v>1519</v>
      </c>
      <c r="B164" s="307"/>
      <c r="C164" s="857" t="s">
        <v>1500</v>
      </c>
      <c r="D164" s="317" t="s">
        <v>1520</v>
      </c>
      <c r="E164" s="317">
        <v>45257</v>
      </c>
      <c r="F164" s="318">
        <v>45258</v>
      </c>
      <c r="G164" s="314"/>
      <c r="H164" s="331"/>
      <c r="I164" s="323"/>
      <c r="J164" s="40"/>
      <c r="K164" s="1147"/>
      <c r="L164" s="40"/>
    </row>
    <row r="165" spans="1:12" s="14" customFormat="1" ht="20.25" hidden="1" thickTop="1">
      <c r="A165" s="307" t="s">
        <v>1521</v>
      </c>
      <c r="B165" s="307"/>
      <c r="C165" s="868" t="s">
        <v>1432</v>
      </c>
      <c r="D165" s="317" t="s">
        <v>1522</v>
      </c>
      <c r="E165" s="317">
        <v>45267</v>
      </c>
      <c r="F165" s="318">
        <v>45268</v>
      </c>
      <c r="G165" s="868" t="s">
        <v>1982</v>
      </c>
      <c r="H165" s="320" t="s">
        <v>1523</v>
      </c>
      <c r="I165" s="317">
        <v>45266</v>
      </c>
      <c r="J165" s="228">
        <f>I165+18</f>
        <v>45284</v>
      </c>
      <c r="K165" s="1146">
        <f>I165+23</f>
        <v>45289</v>
      </c>
      <c r="L165" s="228">
        <f>I165+27</f>
        <v>45293</v>
      </c>
    </row>
    <row r="166" spans="1:12" s="14" customFormat="1" ht="20.25" hidden="1" thickBot="1">
      <c r="A166" s="307"/>
      <c r="B166" s="307"/>
      <c r="C166" s="583"/>
      <c r="D166" s="323"/>
      <c r="E166" s="323"/>
      <c r="F166" s="324"/>
      <c r="G166" s="314"/>
      <c r="H166" s="331"/>
      <c r="I166" s="323"/>
      <c r="J166" s="40"/>
      <c r="K166" s="1147"/>
      <c r="L166" s="40"/>
    </row>
    <row r="167" spans="1:12" s="14" customFormat="1" ht="20.25" hidden="1" thickTop="1">
      <c r="A167" s="307"/>
      <c r="B167" s="307"/>
      <c r="C167" s="582"/>
      <c r="D167" s="317"/>
      <c r="E167" s="317"/>
      <c r="F167" s="318"/>
      <c r="G167" s="868" t="s">
        <v>1727</v>
      </c>
      <c r="H167" s="320" t="s">
        <v>1524</v>
      </c>
      <c r="I167" s="317">
        <v>45273</v>
      </c>
      <c r="J167" s="228">
        <f>I167+18</f>
        <v>45291</v>
      </c>
      <c r="K167" s="1146">
        <f>I167+23</f>
        <v>45296</v>
      </c>
      <c r="L167" s="228">
        <f>I167+27</f>
        <v>45300</v>
      </c>
    </row>
    <row r="168" spans="1:12" s="14" customFormat="1" ht="20.25" hidden="1" thickBot="1">
      <c r="A168" s="307"/>
      <c r="B168" s="307"/>
      <c r="C168" s="583"/>
      <c r="D168" s="323"/>
      <c r="E168" s="323"/>
      <c r="F168" s="324"/>
      <c r="G168" s="314"/>
      <c r="H168" s="331"/>
      <c r="I168" s="323"/>
      <c r="J168" s="40"/>
      <c r="K168" s="1147"/>
      <c r="L168" s="40"/>
    </row>
    <row r="169" spans="1:12" s="14" customFormat="1" ht="21" hidden="1" thickTop="1" thickBot="1">
      <c r="A169" s="307" t="s">
        <v>1525</v>
      </c>
      <c r="B169" s="307"/>
      <c r="C169" s="582" t="s">
        <v>1526</v>
      </c>
      <c r="D169" s="317" t="s">
        <v>1527</v>
      </c>
      <c r="E169" s="317">
        <v>45277</v>
      </c>
      <c r="F169" s="318">
        <v>45279</v>
      </c>
      <c r="G169" s="868" t="s">
        <v>1986</v>
      </c>
      <c r="H169" s="320" t="s">
        <v>1528</v>
      </c>
      <c r="I169" s="317">
        <v>45280</v>
      </c>
      <c r="J169" s="228">
        <f>I169+18</f>
        <v>45298</v>
      </c>
      <c r="K169" s="1146">
        <f>I169+23</f>
        <v>45303</v>
      </c>
      <c r="L169" s="228">
        <f>I169+27</f>
        <v>45307</v>
      </c>
    </row>
    <row r="170" spans="1:12" s="14" customFormat="1" ht="21" hidden="1" thickTop="1" thickBot="1">
      <c r="A170" s="307" t="s">
        <v>1452</v>
      </c>
      <c r="B170" s="307"/>
      <c r="C170" s="857" t="s">
        <v>1529</v>
      </c>
      <c r="D170" s="317" t="s">
        <v>1530</v>
      </c>
      <c r="E170" s="317">
        <v>45280</v>
      </c>
      <c r="F170" s="318">
        <v>45281</v>
      </c>
      <c r="G170" s="314"/>
      <c r="H170" s="331"/>
      <c r="I170" s="323"/>
      <c r="J170" s="40"/>
      <c r="K170" s="1147"/>
      <c r="L170" s="40"/>
    </row>
    <row r="171" spans="1:12" s="14" customFormat="1" ht="20.25" hidden="1" thickTop="1">
      <c r="A171" s="307"/>
      <c r="B171" s="307"/>
      <c r="C171" s="868" t="s">
        <v>1516</v>
      </c>
      <c r="D171" s="317" t="s">
        <v>1531</v>
      </c>
      <c r="E171" s="317">
        <v>45286</v>
      </c>
      <c r="F171" s="318">
        <v>45287</v>
      </c>
      <c r="G171" s="868" t="s">
        <v>2136</v>
      </c>
      <c r="H171" s="320" t="s">
        <v>2137</v>
      </c>
      <c r="I171" s="317">
        <v>45287</v>
      </c>
      <c r="J171" s="228">
        <f>I171+18</f>
        <v>45305</v>
      </c>
      <c r="K171" s="1146">
        <f>I171+23</f>
        <v>45310</v>
      </c>
      <c r="L171" s="228">
        <f>I171+27</f>
        <v>45314</v>
      </c>
    </row>
    <row r="172" spans="1:12" s="14" customFormat="1" ht="20.25" hidden="1" thickBot="1">
      <c r="A172" s="307"/>
      <c r="B172" s="307"/>
      <c r="C172" s="583"/>
      <c r="D172" s="323"/>
      <c r="E172" s="323"/>
      <c r="F172" s="324"/>
      <c r="G172" s="314"/>
      <c r="H172" s="331"/>
      <c r="I172" s="323"/>
      <c r="J172" s="40"/>
      <c r="K172" s="1147"/>
      <c r="L172" s="40"/>
    </row>
    <row r="173" spans="1:12" s="14" customFormat="1" ht="20.25" hidden="1" thickTop="1">
      <c r="A173" s="307"/>
      <c r="B173" s="307"/>
      <c r="C173" s="857"/>
      <c r="D173" s="317"/>
      <c r="E173" s="317"/>
      <c r="F173" s="318"/>
      <c r="G173" s="868" t="s">
        <v>2133</v>
      </c>
      <c r="H173" s="320" t="s">
        <v>1534</v>
      </c>
      <c r="I173" s="317">
        <v>45294</v>
      </c>
      <c r="J173" s="228">
        <f>I173+18</f>
        <v>45312</v>
      </c>
      <c r="K173" s="1146">
        <f>I173+23</f>
        <v>45317</v>
      </c>
      <c r="L173" s="228">
        <f>I173+27</f>
        <v>45321</v>
      </c>
    </row>
    <row r="174" spans="1:12" s="14" customFormat="1" ht="20.25" hidden="1" thickBot="1">
      <c r="A174" s="307"/>
      <c r="B174" s="307"/>
      <c r="C174" s="583"/>
      <c r="D174" s="323"/>
      <c r="E174" s="323"/>
      <c r="F174" s="324"/>
      <c r="G174" s="314"/>
      <c r="H174" s="331"/>
      <c r="I174" s="323"/>
      <c r="J174" s="40"/>
      <c r="K174" s="1147"/>
      <c r="L174" s="40"/>
    </row>
    <row r="175" spans="1:12" s="14" customFormat="1" ht="20.25" hidden="1" thickTop="1">
      <c r="A175" s="307" t="s">
        <v>1535</v>
      </c>
      <c r="B175" s="307"/>
      <c r="C175" s="868" t="s">
        <v>1513</v>
      </c>
      <c r="D175" s="317" t="s">
        <v>1536</v>
      </c>
      <c r="E175" s="317">
        <v>44928</v>
      </c>
      <c r="F175" s="318">
        <v>44929</v>
      </c>
      <c r="G175" s="868" t="s">
        <v>1665</v>
      </c>
      <c r="H175" s="320" t="s">
        <v>1537</v>
      </c>
      <c r="I175" s="317">
        <v>45301</v>
      </c>
      <c r="J175" s="228">
        <f t="shared" ref="J175" si="87">I175+18</f>
        <v>45319</v>
      </c>
      <c r="K175" s="1146">
        <f t="shared" ref="K175" si="88">I175+23</f>
        <v>45324</v>
      </c>
      <c r="L175" s="228">
        <f t="shared" ref="L175" si="89">I175+27</f>
        <v>45328</v>
      </c>
    </row>
    <row r="176" spans="1:12" s="14" customFormat="1" ht="20.25" hidden="1" thickBot="1">
      <c r="A176" s="307"/>
      <c r="B176" s="307"/>
      <c r="C176" s="583"/>
      <c r="D176" s="323"/>
      <c r="E176" s="323"/>
      <c r="F176" s="324"/>
      <c r="G176" s="314"/>
      <c r="H176" s="331"/>
      <c r="I176" s="323"/>
      <c r="J176" s="40"/>
      <c r="K176" s="1147"/>
      <c r="L176" s="40"/>
    </row>
    <row r="177" spans="1:14" s="14" customFormat="1" ht="20.25" hidden="1" thickTop="1">
      <c r="A177" s="307" t="s">
        <v>1432</v>
      </c>
      <c r="B177" s="307"/>
      <c r="C177" s="868" t="s">
        <v>1500</v>
      </c>
      <c r="D177" s="317" t="s">
        <v>1538</v>
      </c>
      <c r="E177" s="317">
        <v>45300</v>
      </c>
      <c r="F177" s="318">
        <v>45302</v>
      </c>
      <c r="G177" s="868" t="s">
        <v>2009</v>
      </c>
      <c r="H177" s="320" t="s">
        <v>1539</v>
      </c>
      <c r="I177" s="317">
        <v>45308</v>
      </c>
      <c r="J177" s="228">
        <f t="shared" ref="J177" si="90">I177+18</f>
        <v>45326</v>
      </c>
      <c r="K177" s="1146">
        <f t="shared" ref="K177" si="91">I177+23</f>
        <v>45331</v>
      </c>
      <c r="L177" s="228">
        <f t="shared" ref="L177" si="92">I177+27</f>
        <v>45335</v>
      </c>
    </row>
    <row r="178" spans="1:14" s="14" customFormat="1" ht="20.25" hidden="1" thickBot="1">
      <c r="A178" s="307"/>
      <c r="B178" s="307"/>
      <c r="C178" s="583"/>
      <c r="D178" s="323"/>
      <c r="E178" s="323"/>
      <c r="F178" s="324"/>
      <c r="G178" s="314"/>
      <c r="H178" s="331"/>
      <c r="I178" s="323"/>
      <c r="J178" s="40"/>
      <c r="K178" s="1147"/>
      <c r="L178" s="40"/>
    </row>
    <row r="179" spans="1:14" s="14" customFormat="1" ht="20.25" hidden="1" thickTop="1">
      <c r="A179" s="307" t="s">
        <v>1540</v>
      </c>
      <c r="B179" s="307"/>
      <c r="C179" s="868" t="s">
        <v>1541</v>
      </c>
      <c r="D179" s="317" t="s">
        <v>1542</v>
      </c>
      <c r="E179" s="317">
        <v>45311</v>
      </c>
      <c r="F179" s="318">
        <v>45313</v>
      </c>
      <c r="G179" s="868" t="s">
        <v>2034</v>
      </c>
      <c r="H179" s="320" t="s">
        <v>1543</v>
      </c>
      <c r="I179" s="317">
        <v>45315</v>
      </c>
      <c r="J179" s="228">
        <f t="shared" ref="J179" si="93">I179+18</f>
        <v>45333</v>
      </c>
      <c r="K179" s="1146">
        <f t="shared" ref="K179" si="94">I179+23</f>
        <v>45338</v>
      </c>
      <c r="L179" s="228">
        <f t="shared" ref="L179" si="95">I179+27</f>
        <v>45342</v>
      </c>
    </row>
    <row r="180" spans="1:14" ht="13.5" hidden="1" thickBot="1"/>
    <row r="181" spans="1:14" s="14" customFormat="1" ht="20.25" hidden="1" thickTop="1">
      <c r="A181" s="307"/>
      <c r="B181" s="307"/>
      <c r="C181" s="868" t="s">
        <v>1529</v>
      </c>
      <c r="D181" s="317" t="s">
        <v>1544</v>
      </c>
      <c r="E181" s="317">
        <v>45319</v>
      </c>
      <c r="F181" s="318">
        <v>45322</v>
      </c>
      <c r="G181" s="868" t="s">
        <v>2019</v>
      </c>
      <c r="H181" s="320" t="s">
        <v>1545</v>
      </c>
      <c r="I181" s="317">
        <v>45322</v>
      </c>
      <c r="J181" s="228">
        <f t="shared" ref="J181" si="96">I181+18</f>
        <v>45340</v>
      </c>
      <c r="K181" s="1146">
        <f t="shared" ref="K181" si="97">I181+23</f>
        <v>45345</v>
      </c>
      <c r="L181" s="228">
        <f t="shared" ref="L181" si="98">I181+27</f>
        <v>45349</v>
      </c>
      <c r="M181" s="309"/>
    </row>
    <row r="182" spans="1:14" s="14" customFormat="1" ht="20.25" hidden="1" thickBot="1">
      <c r="A182" s="307"/>
      <c r="B182" s="307"/>
      <c r="C182" s="583"/>
      <c r="D182" s="323"/>
      <c r="E182" s="323"/>
      <c r="F182" s="324"/>
      <c r="G182" s="314"/>
      <c r="H182" s="331"/>
      <c r="I182" s="323"/>
      <c r="J182" s="40"/>
      <c r="K182" s="1147"/>
      <c r="L182" s="40"/>
      <c r="M182" s="309"/>
    </row>
    <row r="183" spans="1:14" s="14" customFormat="1" ht="20.25" hidden="1" thickTop="1">
      <c r="A183" s="307"/>
      <c r="B183" s="307"/>
      <c r="C183" s="868" t="s">
        <v>1516</v>
      </c>
      <c r="D183" s="317" t="s">
        <v>1546</v>
      </c>
      <c r="E183" s="317">
        <v>45323</v>
      </c>
      <c r="F183" s="318">
        <v>45325</v>
      </c>
      <c r="G183" s="868" t="s">
        <v>2024</v>
      </c>
      <c r="H183" s="320" t="s">
        <v>1547</v>
      </c>
      <c r="I183" s="317">
        <v>45329</v>
      </c>
      <c r="J183" s="228">
        <f t="shared" ref="J183" si="99">I183+18</f>
        <v>45347</v>
      </c>
      <c r="K183" s="1146">
        <f t="shared" ref="K183" si="100">I183+23</f>
        <v>45352</v>
      </c>
      <c r="L183" s="228">
        <f t="shared" ref="L183" si="101">I183+27</f>
        <v>45356</v>
      </c>
      <c r="M183" s="309"/>
    </row>
    <row r="184" spans="1:14" s="14" customFormat="1" ht="20.25" hidden="1" thickBot="1">
      <c r="A184" s="307"/>
      <c r="B184" s="307"/>
      <c r="C184" s="583"/>
      <c r="D184" s="323"/>
      <c r="E184" s="323"/>
      <c r="F184" s="324"/>
      <c r="G184" s="314"/>
      <c r="H184" s="331"/>
      <c r="I184" s="323"/>
      <c r="J184" s="40"/>
      <c r="K184" s="1147"/>
      <c r="L184" s="40"/>
      <c r="M184" s="309"/>
    </row>
    <row r="185" spans="1:14" s="14" customFormat="1" ht="20.25" hidden="1" thickTop="1">
      <c r="A185" s="307"/>
      <c r="B185" s="307"/>
      <c r="C185" s="868" t="s">
        <v>1452</v>
      </c>
      <c r="D185" s="317" t="s">
        <v>1548</v>
      </c>
      <c r="E185" s="317">
        <v>45331</v>
      </c>
      <c r="F185" s="318">
        <v>45333</v>
      </c>
      <c r="G185" s="868" t="s">
        <v>2134</v>
      </c>
      <c r="H185" s="320" t="s">
        <v>1549</v>
      </c>
      <c r="I185" s="317">
        <v>45336</v>
      </c>
      <c r="J185" s="228">
        <f t="shared" ref="J185" si="102">I185+18</f>
        <v>45354</v>
      </c>
      <c r="K185" s="1146">
        <f t="shared" ref="K185" si="103">I185+23</f>
        <v>45359</v>
      </c>
      <c r="L185" s="228">
        <f t="shared" ref="L185" si="104">I185+27</f>
        <v>45363</v>
      </c>
      <c r="M185" s="309"/>
    </row>
    <row r="186" spans="1:14" s="14" customFormat="1" ht="20.25" hidden="1" thickBot="1">
      <c r="A186" s="307"/>
      <c r="B186" s="307"/>
      <c r="C186" s="583"/>
      <c r="D186" s="323"/>
      <c r="E186" s="323"/>
      <c r="F186" s="324"/>
      <c r="G186" s="314"/>
      <c r="H186" s="331"/>
      <c r="I186" s="323"/>
      <c r="J186" s="40"/>
      <c r="K186" s="1147"/>
      <c r="L186" s="40"/>
      <c r="M186" s="309"/>
    </row>
    <row r="187" spans="1:14" s="14" customFormat="1" ht="20.25" hidden="1" thickTop="1">
      <c r="A187" s="307" t="s">
        <v>1432</v>
      </c>
      <c r="B187" s="307"/>
      <c r="C187" s="868" t="s">
        <v>1513</v>
      </c>
      <c r="D187" s="317" t="s">
        <v>1550</v>
      </c>
      <c r="E187" s="317">
        <v>45334</v>
      </c>
      <c r="F187" s="318">
        <v>45336</v>
      </c>
      <c r="G187" s="868" t="s">
        <v>2005</v>
      </c>
      <c r="H187" s="320" t="s">
        <v>1551</v>
      </c>
      <c r="I187" s="317">
        <v>45343</v>
      </c>
      <c r="J187" s="228">
        <f t="shared" ref="J187" si="105">I187+18</f>
        <v>45361</v>
      </c>
      <c r="K187" s="1152" t="s">
        <v>1581</v>
      </c>
      <c r="L187" s="228">
        <f t="shared" ref="L187" si="106">I187+27</f>
        <v>45370</v>
      </c>
      <c r="M187" s="309"/>
      <c r="N187" s="39" t="s">
        <v>2138</v>
      </c>
    </row>
    <row r="188" spans="1:14" s="14" customFormat="1" ht="20.25" hidden="1" thickBot="1">
      <c r="A188" s="307"/>
      <c r="B188" s="307"/>
      <c r="C188" s="583"/>
      <c r="D188" s="323"/>
      <c r="E188" s="323"/>
      <c r="F188" s="324"/>
      <c r="G188" s="314"/>
      <c r="H188" s="331"/>
      <c r="I188" s="323"/>
      <c r="J188" s="40"/>
      <c r="K188" s="1147"/>
      <c r="L188" s="40"/>
      <c r="M188" s="309"/>
      <c r="N188" s="14" t="s">
        <v>2139</v>
      </c>
    </row>
    <row r="189" spans="1:14" s="14" customFormat="1" ht="20.25" hidden="1" thickTop="1">
      <c r="A189" s="307"/>
      <c r="B189" s="307"/>
      <c r="C189" s="868"/>
      <c r="D189" s="317"/>
      <c r="E189" s="317"/>
      <c r="F189" s="318"/>
      <c r="G189" s="868" t="s">
        <v>2002</v>
      </c>
      <c r="H189" s="320" t="s">
        <v>1554</v>
      </c>
      <c r="I189" s="317">
        <v>45350</v>
      </c>
      <c r="J189" s="228">
        <f>I189+27</f>
        <v>45377</v>
      </c>
      <c r="K189" s="1146">
        <f>I189+33</f>
        <v>45383</v>
      </c>
      <c r="L189" s="228">
        <f>I189+37</f>
        <v>45387</v>
      </c>
      <c r="M189" s="309"/>
      <c r="N189" s="39" t="s">
        <v>2140</v>
      </c>
    </row>
    <row r="190" spans="1:14" s="14" customFormat="1" ht="20.25" hidden="1" thickBot="1">
      <c r="A190" s="307"/>
      <c r="B190" s="307"/>
      <c r="C190" s="583"/>
      <c r="D190" s="323"/>
      <c r="E190" s="323"/>
      <c r="F190" s="324"/>
      <c r="G190" s="314"/>
      <c r="H190" s="331"/>
      <c r="I190" s="323"/>
      <c r="J190" s="40"/>
      <c r="K190" s="1147"/>
      <c r="L190" s="40"/>
      <c r="M190" s="309"/>
      <c r="N190" s="14" t="s">
        <v>2141</v>
      </c>
    </row>
    <row r="191" spans="1:14" s="14" customFormat="1" ht="20.25" hidden="1" thickTop="1">
      <c r="A191" s="307" t="s">
        <v>1555</v>
      </c>
      <c r="B191" s="307"/>
      <c r="C191" s="868" t="s">
        <v>1500</v>
      </c>
      <c r="D191" s="317" t="s">
        <v>1556</v>
      </c>
      <c r="E191" s="317">
        <v>45348</v>
      </c>
      <c r="F191" s="318">
        <v>45350</v>
      </c>
      <c r="G191" s="857" t="s">
        <v>2142</v>
      </c>
      <c r="H191" s="320" t="s">
        <v>1558</v>
      </c>
      <c r="I191" s="317">
        <v>45357</v>
      </c>
      <c r="J191" s="228">
        <f>I191+27</f>
        <v>45384</v>
      </c>
      <c r="K191" s="1146">
        <f>I191+33</f>
        <v>45390</v>
      </c>
      <c r="L191" s="228">
        <f>I191+37</f>
        <v>45394</v>
      </c>
      <c r="M191" s="309"/>
      <c r="N191" s="39" t="s">
        <v>2140</v>
      </c>
    </row>
    <row r="192" spans="1:14" s="14" customFormat="1" ht="20.25" hidden="1" thickBot="1">
      <c r="A192" s="307"/>
      <c r="B192" s="307"/>
      <c r="C192" s="583" t="s">
        <v>1529</v>
      </c>
      <c r="D192" s="323" t="s">
        <v>1559</v>
      </c>
      <c r="E192" s="323">
        <v>45351</v>
      </c>
      <c r="F192" s="324">
        <v>45353</v>
      </c>
      <c r="G192" s="314"/>
      <c r="H192" s="331"/>
      <c r="I192" s="323"/>
      <c r="J192" s="40"/>
      <c r="K192" s="1147"/>
      <c r="L192" s="40"/>
      <c r="M192" s="309"/>
      <c r="N192" s="14" t="s">
        <v>2143</v>
      </c>
    </row>
    <row r="193" spans="1:13" s="14" customFormat="1" ht="20.25" hidden="1" thickTop="1">
      <c r="A193" s="307"/>
      <c r="B193" s="307"/>
      <c r="C193" s="857" t="s">
        <v>1516</v>
      </c>
      <c r="D193" s="317" t="s">
        <v>1560</v>
      </c>
      <c r="E193" s="317">
        <v>45359</v>
      </c>
      <c r="F193" s="318">
        <v>45361</v>
      </c>
      <c r="G193" s="857" t="s">
        <v>2135</v>
      </c>
      <c r="H193" s="320" t="s">
        <v>1561</v>
      </c>
      <c r="I193" s="317">
        <v>45364</v>
      </c>
      <c r="J193" s="228">
        <f>I193+27</f>
        <v>45391</v>
      </c>
      <c r="K193" s="1146">
        <f>I193+33</f>
        <v>45397</v>
      </c>
      <c r="L193" s="228">
        <f>I193+37</f>
        <v>45401</v>
      </c>
      <c r="M193" s="309"/>
    </row>
    <row r="194" spans="1:13" s="14" customFormat="1" ht="20.25" hidden="1" thickBot="1">
      <c r="A194" s="307"/>
      <c r="B194" s="307"/>
      <c r="C194" s="583"/>
      <c r="D194" s="323"/>
      <c r="E194" s="323"/>
      <c r="F194" s="324"/>
      <c r="G194" s="314"/>
      <c r="H194" s="331"/>
      <c r="I194" s="323"/>
      <c r="J194" s="40"/>
      <c r="K194" s="1147"/>
      <c r="L194" s="40"/>
      <c r="M194" s="309"/>
    </row>
    <row r="195" spans="1:13" s="14" customFormat="1" ht="20.25" hidden="1" thickTop="1">
      <c r="A195" s="307" t="s">
        <v>1562</v>
      </c>
      <c r="B195" s="307"/>
      <c r="C195" s="857" t="s">
        <v>1491</v>
      </c>
      <c r="D195" s="317" t="s">
        <v>1563</v>
      </c>
      <c r="E195" s="317">
        <v>45364</v>
      </c>
      <c r="F195" s="318">
        <v>45366</v>
      </c>
      <c r="G195" s="857" t="s">
        <v>2144</v>
      </c>
      <c r="H195" s="320" t="s">
        <v>1564</v>
      </c>
      <c r="I195" s="317">
        <v>45371</v>
      </c>
      <c r="J195" s="228">
        <f>I195+27</f>
        <v>45398</v>
      </c>
      <c r="K195" s="1146">
        <f>I195+33</f>
        <v>45404</v>
      </c>
      <c r="L195" s="228">
        <f>I195+37</f>
        <v>45408</v>
      </c>
      <c r="M195" s="309"/>
    </row>
    <row r="196" spans="1:13" ht="13.5" hidden="1" thickBot="1"/>
    <row r="197" spans="1:13" s="14" customFormat="1" ht="20.25" hidden="1" thickTop="1">
      <c r="A197" s="307" t="s">
        <v>1565</v>
      </c>
      <c r="B197" s="307"/>
      <c r="C197" s="857" t="s">
        <v>1541</v>
      </c>
      <c r="D197" s="317" t="s">
        <v>1566</v>
      </c>
      <c r="E197" s="317">
        <v>45373</v>
      </c>
      <c r="F197" s="318">
        <v>45375</v>
      </c>
      <c r="G197" s="857" t="s">
        <v>1982</v>
      </c>
      <c r="H197" s="320" t="s">
        <v>1567</v>
      </c>
      <c r="I197" s="317">
        <v>45378</v>
      </c>
      <c r="J197" s="228">
        <f>I197+27</f>
        <v>45405</v>
      </c>
      <c r="K197" s="1146">
        <f>I197+33</f>
        <v>45411</v>
      </c>
      <c r="L197" s="228">
        <f>I197+37</f>
        <v>45415</v>
      </c>
    </row>
    <row r="198" spans="1:13" s="14" customFormat="1" ht="20.25" hidden="1" thickBot="1">
      <c r="A198" s="307"/>
      <c r="B198" s="307"/>
      <c r="C198" s="583"/>
      <c r="D198" s="323"/>
      <c r="E198" s="323"/>
      <c r="F198" s="324"/>
      <c r="G198" s="314"/>
      <c r="H198" s="331"/>
      <c r="I198" s="323"/>
      <c r="J198" s="40"/>
      <c r="K198" s="1147"/>
      <c r="L198" s="40"/>
    </row>
    <row r="199" spans="1:13" s="14" customFormat="1" ht="20.25" hidden="1" thickTop="1">
      <c r="A199" s="307"/>
      <c r="B199" s="307"/>
      <c r="C199" s="857" t="s">
        <v>1555</v>
      </c>
      <c r="D199" s="317" t="s">
        <v>1568</v>
      </c>
      <c r="E199" s="317">
        <v>45383</v>
      </c>
      <c r="F199" s="318">
        <v>45385</v>
      </c>
      <c r="G199" s="868" t="s">
        <v>2045</v>
      </c>
      <c r="H199" s="320" t="s">
        <v>1569</v>
      </c>
      <c r="I199" s="317">
        <v>45389</v>
      </c>
      <c r="J199" s="228">
        <f>I199+27</f>
        <v>45416</v>
      </c>
      <c r="K199" s="1146">
        <f>I199+33</f>
        <v>45422</v>
      </c>
      <c r="L199" s="228">
        <f>I199+37</f>
        <v>45426</v>
      </c>
    </row>
    <row r="200" spans="1:13" s="14" customFormat="1" ht="20.25" hidden="1" thickBot="1">
      <c r="A200" s="307"/>
      <c r="B200" s="307"/>
      <c r="C200" s="583"/>
      <c r="D200" s="323"/>
      <c r="E200" s="323"/>
      <c r="F200" s="324"/>
      <c r="G200" s="314"/>
      <c r="H200" s="331"/>
      <c r="I200" s="323"/>
      <c r="J200" s="40"/>
      <c r="K200" s="1147"/>
      <c r="L200" s="40"/>
    </row>
    <row r="201" spans="1:13" s="14" customFormat="1" ht="20.25" hidden="1" thickTop="1">
      <c r="A201" s="307"/>
      <c r="B201" s="307"/>
      <c r="C201" s="857"/>
      <c r="D201" s="317"/>
      <c r="E201" s="317"/>
      <c r="F201" s="318"/>
      <c r="G201" s="857" t="s">
        <v>2013</v>
      </c>
      <c r="H201" s="320" t="s">
        <v>1570</v>
      </c>
      <c r="I201" s="317">
        <v>45392</v>
      </c>
      <c r="J201" s="228">
        <f>I201+27</f>
        <v>45419</v>
      </c>
      <c r="K201" s="1146">
        <f>I201+33</f>
        <v>45425</v>
      </c>
      <c r="L201" s="228">
        <f>I201+37</f>
        <v>45429</v>
      </c>
    </row>
    <row r="202" spans="1:13" s="14" customFormat="1" ht="20.25" hidden="1" thickBot="1">
      <c r="A202" s="307"/>
      <c r="B202" s="307"/>
      <c r="C202" s="583"/>
      <c r="D202" s="323"/>
      <c r="E202" s="323"/>
      <c r="F202" s="324"/>
      <c r="G202" s="314"/>
      <c r="H202" s="331"/>
      <c r="I202" s="323"/>
      <c r="J202" s="40"/>
      <c r="K202" s="1147"/>
      <c r="L202" s="40"/>
    </row>
    <row r="203" spans="1:13" s="14" customFormat="1" ht="20.25" hidden="1" thickTop="1">
      <c r="A203" s="307"/>
      <c r="B203" s="307"/>
      <c r="C203" s="857" t="s">
        <v>1529</v>
      </c>
      <c r="D203" s="317" t="s">
        <v>1571</v>
      </c>
      <c r="E203" s="317">
        <v>45390</v>
      </c>
      <c r="F203" s="318">
        <v>45393</v>
      </c>
      <c r="G203" s="857" t="s">
        <v>1986</v>
      </c>
      <c r="H203" s="320" t="s">
        <v>1572</v>
      </c>
      <c r="I203" s="317">
        <v>45399</v>
      </c>
      <c r="J203" s="228">
        <f>I203+27</f>
        <v>45426</v>
      </c>
      <c r="K203" s="1146">
        <f>I203+33</f>
        <v>45432</v>
      </c>
      <c r="L203" s="228">
        <f>I203+37</f>
        <v>45436</v>
      </c>
    </row>
    <row r="204" spans="1:13" s="14" customFormat="1" ht="20.25" hidden="1" thickBot="1">
      <c r="A204" s="307"/>
      <c r="B204" s="307"/>
      <c r="C204" s="583"/>
      <c r="D204" s="323"/>
      <c r="E204" s="323"/>
      <c r="F204" s="324"/>
      <c r="G204" s="314"/>
      <c r="H204" s="331"/>
      <c r="I204" s="323"/>
      <c r="J204" s="40"/>
      <c r="K204" s="1147"/>
      <c r="L204" s="40"/>
    </row>
    <row r="205" spans="1:13" s="14" customFormat="1" ht="20.25" hidden="1" thickTop="1">
      <c r="A205" s="307" t="s">
        <v>1452</v>
      </c>
      <c r="B205" s="307"/>
      <c r="C205" s="1183" t="s">
        <v>1573</v>
      </c>
      <c r="D205" s="317" t="s">
        <v>1574</v>
      </c>
      <c r="E205" s="317">
        <v>45396</v>
      </c>
      <c r="F205" s="624"/>
      <c r="G205" s="857" t="s">
        <v>2133</v>
      </c>
      <c r="H205" s="320" t="s">
        <v>1575</v>
      </c>
      <c r="I205" s="317">
        <v>45406</v>
      </c>
      <c r="J205" s="228">
        <f>I205+27</f>
        <v>45433</v>
      </c>
      <c r="K205" s="1146">
        <f>I205+33</f>
        <v>45439</v>
      </c>
      <c r="L205" s="228">
        <f>I205+37</f>
        <v>45443</v>
      </c>
    </row>
    <row r="206" spans="1:13" s="14" customFormat="1" ht="20.25" hidden="1" thickBot="1">
      <c r="A206" s="307"/>
      <c r="B206" s="307"/>
      <c r="C206" s="583" t="s">
        <v>1516</v>
      </c>
      <c r="D206" s="323" t="s">
        <v>1576</v>
      </c>
      <c r="E206" s="323">
        <v>45399</v>
      </c>
      <c r="F206" s="324">
        <v>45401</v>
      </c>
      <c r="G206" s="1172"/>
      <c r="H206" s="548"/>
      <c r="I206" s="321"/>
      <c r="J206" s="321"/>
      <c r="K206" s="683"/>
      <c r="L206" s="321"/>
    </row>
    <row r="207" spans="1:13" s="14" customFormat="1" ht="21" hidden="1" thickTop="1" thickBot="1">
      <c r="A207" s="307"/>
      <c r="B207" s="307"/>
      <c r="C207" s="583" t="s">
        <v>1577</v>
      </c>
      <c r="D207" s="323" t="s">
        <v>1578</v>
      </c>
      <c r="E207" s="323">
        <v>45400</v>
      </c>
      <c r="F207" s="324">
        <v>45402</v>
      </c>
      <c r="G207" s="314"/>
      <c r="H207" s="331"/>
      <c r="I207" s="323"/>
      <c r="J207" s="40"/>
      <c r="K207" s="1147"/>
      <c r="L207" s="40"/>
    </row>
    <row r="208" spans="1:13" s="14" customFormat="1" ht="20.25" hidden="1" thickTop="1">
      <c r="A208" s="307" t="s">
        <v>1579</v>
      </c>
      <c r="B208" s="307"/>
      <c r="C208" s="1043" t="s">
        <v>1452</v>
      </c>
      <c r="D208" s="436" t="s">
        <v>1580</v>
      </c>
      <c r="E208" s="436">
        <v>45411</v>
      </c>
      <c r="F208" s="1197" t="s">
        <v>1581</v>
      </c>
      <c r="G208" s="857" t="s">
        <v>1665</v>
      </c>
      <c r="H208" s="320" t="s">
        <v>1582</v>
      </c>
      <c r="I208" s="317">
        <v>45413</v>
      </c>
      <c r="J208" s="228">
        <f>I208+27</f>
        <v>45440</v>
      </c>
      <c r="K208" s="1146">
        <f>I208+33</f>
        <v>45446</v>
      </c>
      <c r="L208" s="228">
        <f>I208+37</f>
        <v>45450</v>
      </c>
    </row>
    <row r="209" spans="1:12" s="14" customFormat="1" ht="20.25" hidden="1" thickBot="1">
      <c r="A209" s="307"/>
      <c r="B209" s="307"/>
      <c r="C209" s="583"/>
      <c r="D209" s="323"/>
      <c r="E209" s="323"/>
      <c r="F209" s="324"/>
      <c r="G209" s="314"/>
      <c r="H209" s="331"/>
      <c r="I209" s="323"/>
      <c r="J209" s="40"/>
      <c r="K209" s="1147"/>
      <c r="L209" s="40"/>
    </row>
    <row r="210" spans="1:12" s="14" customFormat="1" ht="20.25" hidden="1" thickTop="1">
      <c r="A210" s="307"/>
      <c r="B210" s="307"/>
      <c r="C210" s="857"/>
      <c r="D210" s="317"/>
      <c r="E210" s="321"/>
      <c r="F210" s="526"/>
      <c r="G210" s="857" t="s">
        <v>2009</v>
      </c>
      <c r="H210" s="320" t="s">
        <v>1584</v>
      </c>
      <c r="I210" s="317">
        <v>45423</v>
      </c>
      <c r="J210" s="228">
        <f>I210+27</f>
        <v>45450</v>
      </c>
      <c r="K210" s="1146">
        <f>I210+33</f>
        <v>45456</v>
      </c>
      <c r="L210" s="228">
        <f>I210+37</f>
        <v>45460</v>
      </c>
    </row>
    <row r="211" spans="1:12" s="14" customFormat="1" ht="20.25" hidden="1" thickBot="1">
      <c r="A211" s="307"/>
      <c r="B211" s="307"/>
      <c r="C211" s="583"/>
      <c r="D211" s="323"/>
      <c r="E211" s="323"/>
      <c r="F211" s="324"/>
      <c r="G211" s="314"/>
      <c r="H211" s="331"/>
      <c r="I211" s="323"/>
      <c r="J211" s="40"/>
      <c r="K211" s="1147"/>
      <c r="L211" s="40"/>
    </row>
    <row r="212" spans="1:12" s="14" customFormat="1" ht="20.25" hidden="1" thickTop="1">
      <c r="A212" s="307" t="s">
        <v>1555</v>
      </c>
      <c r="B212" s="307"/>
      <c r="C212" s="857" t="s">
        <v>1579</v>
      </c>
      <c r="D212" s="436" t="s">
        <v>1583</v>
      </c>
      <c r="E212" s="436">
        <v>45421</v>
      </c>
      <c r="F212" s="1197" t="s">
        <v>1581</v>
      </c>
      <c r="G212" s="857" t="s">
        <v>2034</v>
      </c>
      <c r="H212" s="320" t="s">
        <v>1586</v>
      </c>
      <c r="I212" s="317">
        <v>45427</v>
      </c>
      <c r="J212" s="228">
        <f>I212+27</f>
        <v>45454</v>
      </c>
      <c r="K212" s="1146">
        <f>I212+33</f>
        <v>45460</v>
      </c>
      <c r="L212" s="228">
        <f>I212+37</f>
        <v>45464</v>
      </c>
    </row>
    <row r="213" spans="1:12" s="14" customFormat="1" ht="20.25" hidden="1" thickBot="1">
      <c r="A213" s="307"/>
      <c r="B213" s="307"/>
      <c r="C213" s="583"/>
      <c r="D213" s="1242"/>
      <c r="E213" s="1242"/>
      <c r="F213" s="1243"/>
      <c r="G213" s="1123"/>
      <c r="H213" s="331"/>
      <c r="I213" s="323"/>
      <c r="J213" s="323"/>
      <c r="K213" s="1238"/>
      <c r="L213" s="323"/>
    </row>
    <row r="214" spans="1:12" s="14" customFormat="1" ht="20.25" hidden="1" thickTop="1">
      <c r="A214"/>
      <c r="B214"/>
      <c r="C214" s="1043" t="s">
        <v>1555</v>
      </c>
      <c r="D214" s="317" t="s">
        <v>1590</v>
      </c>
      <c r="E214" s="436">
        <v>45427</v>
      </c>
      <c r="F214" s="1236">
        <v>45432</v>
      </c>
      <c r="G214" s="857" t="s">
        <v>2019</v>
      </c>
      <c r="H214" s="320" t="s">
        <v>1589</v>
      </c>
      <c r="I214" s="317">
        <v>45435</v>
      </c>
      <c r="J214" s="228">
        <f>I214+27</f>
        <v>45462</v>
      </c>
      <c r="K214" s="1146">
        <f>I214+33</f>
        <v>45468</v>
      </c>
      <c r="L214" s="228">
        <f>I214+37</f>
        <v>45472</v>
      </c>
    </row>
    <row r="215" spans="1:12" s="14" customFormat="1" ht="19.5" hidden="1">
      <c r="A215"/>
      <c r="B215"/>
      <c r="C215" s="1240" t="s">
        <v>1587</v>
      </c>
      <c r="D215" s="1242" t="s">
        <v>1588</v>
      </c>
      <c r="E215" s="1242">
        <v>45426</v>
      </c>
      <c r="F215" s="1243">
        <v>45429</v>
      </c>
      <c r="G215" s="1172"/>
      <c r="H215" s="548"/>
      <c r="I215" s="321"/>
      <c r="J215" s="321"/>
      <c r="K215" s="683"/>
      <c r="L215" s="321"/>
    </row>
    <row r="216" spans="1:12" s="14" customFormat="1" ht="19.5" hidden="1">
      <c r="A216" s="307" t="s">
        <v>1591</v>
      </c>
      <c r="B216" s="307"/>
      <c r="C216" s="1043" t="s">
        <v>1592</v>
      </c>
      <c r="D216" s="228" t="s">
        <v>1593</v>
      </c>
      <c r="E216" s="228">
        <v>45430</v>
      </c>
      <c r="F216" s="1237">
        <v>45433</v>
      </c>
      <c r="G216" s="1172"/>
      <c r="H216" s="548"/>
      <c r="I216" s="321"/>
      <c r="J216" s="321"/>
      <c r="K216" s="683"/>
      <c r="L216" s="321"/>
    </row>
    <row r="217" spans="1:12" s="14" customFormat="1" ht="20.25" hidden="1" thickBot="1">
      <c r="A217" s="307" t="s">
        <v>1516</v>
      </c>
      <c r="B217" s="307"/>
      <c r="C217" s="1241" t="s">
        <v>1529</v>
      </c>
      <c r="D217" s="321" t="s">
        <v>1594</v>
      </c>
      <c r="E217" s="321">
        <v>45429</v>
      </c>
      <c r="F217" s="1232" t="s">
        <v>1581</v>
      </c>
      <c r="G217" s="314"/>
      <c r="H217" s="331"/>
      <c r="I217" s="323"/>
      <c r="J217" s="40"/>
      <c r="K217" s="1147"/>
      <c r="L217" s="40"/>
    </row>
    <row r="218" spans="1:12" s="14" customFormat="1" ht="20.25" hidden="1" thickTop="1">
      <c r="A218" s="307" t="s">
        <v>1516</v>
      </c>
      <c r="B218" s="307"/>
      <c r="C218" s="1043" t="s">
        <v>1500</v>
      </c>
      <c r="D218" s="317" t="s">
        <v>1595</v>
      </c>
      <c r="E218" s="317">
        <v>45446</v>
      </c>
      <c r="F218" s="318">
        <v>45447</v>
      </c>
      <c r="G218" s="857" t="s">
        <v>2024</v>
      </c>
      <c r="H218" s="320" t="s">
        <v>1596</v>
      </c>
      <c r="I218" s="317">
        <v>45441</v>
      </c>
      <c r="J218" s="228">
        <f>I218+27</f>
        <v>45468</v>
      </c>
      <c r="K218" s="1146">
        <f>I218+33</f>
        <v>45474</v>
      </c>
      <c r="L218" s="228">
        <f>I218+37</f>
        <v>45478</v>
      </c>
    </row>
    <row r="219" spans="1:12" s="14" customFormat="1" ht="20.25" hidden="1" thickBot="1">
      <c r="A219" s="307"/>
      <c r="B219" s="307"/>
      <c r="C219" s="583"/>
      <c r="D219" s="323"/>
      <c r="E219" s="323"/>
      <c r="F219" s="324"/>
      <c r="G219" s="314"/>
      <c r="H219" s="331"/>
      <c r="I219" s="323"/>
      <c r="J219" s="40"/>
      <c r="K219" s="1147"/>
      <c r="L219" s="40"/>
    </row>
    <row r="220" spans="1:12" s="14" customFormat="1" ht="20.25" hidden="1" thickTop="1">
      <c r="A220" s="307"/>
      <c r="B220" s="307"/>
      <c r="C220" s="1043" t="s">
        <v>1516</v>
      </c>
      <c r="D220" s="317" t="s">
        <v>1597</v>
      </c>
      <c r="E220" s="317">
        <v>45442</v>
      </c>
      <c r="F220" s="318">
        <v>45445</v>
      </c>
      <c r="G220" s="857" t="s">
        <v>2134</v>
      </c>
      <c r="H220" s="320" t="s">
        <v>1599</v>
      </c>
      <c r="I220" s="317">
        <v>45448</v>
      </c>
      <c r="J220" s="228">
        <f>I220+27</f>
        <v>45475</v>
      </c>
      <c r="K220" s="1146">
        <f>I220+33</f>
        <v>45481</v>
      </c>
      <c r="L220" s="228">
        <f>I220+37</f>
        <v>45485</v>
      </c>
    </row>
    <row r="221" spans="1:12" s="14" customFormat="1" ht="20.25" hidden="1" thickBot="1">
      <c r="A221" s="307"/>
      <c r="B221" s="307"/>
      <c r="C221" s="583" t="s">
        <v>1452</v>
      </c>
      <c r="D221" s="323" t="s">
        <v>1600</v>
      </c>
      <c r="E221" s="323">
        <v>45442</v>
      </c>
      <c r="F221" s="682" t="s">
        <v>1581</v>
      </c>
      <c r="G221" s="314"/>
      <c r="H221" s="331"/>
      <c r="I221" s="323"/>
      <c r="J221" s="40"/>
      <c r="K221" s="1147"/>
      <c r="L221" s="40"/>
    </row>
    <row r="222" spans="1:12" s="14" customFormat="1" ht="20.25" hidden="1" thickTop="1">
      <c r="A222" s="307"/>
      <c r="B222" s="307"/>
      <c r="C222" s="1278" t="s">
        <v>1601</v>
      </c>
      <c r="D222" s="1255" t="s">
        <v>1600</v>
      </c>
      <c r="E222" s="424" t="s">
        <v>1581</v>
      </c>
      <c r="F222" s="318" t="s">
        <v>1602</v>
      </c>
      <c r="G222" s="857" t="s">
        <v>2005</v>
      </c>
      <c r="H222" s="320" t="s">
        <v>1603</v>
      </c>
      <c r="I222" s="317">
        <v>45455</v>
      </c>
      <c r="J222" s="228">
        <f t="shared" ref="J222" si="107">I222+27</f>
        <v>45482</v>
      </c>
      <c r="K222" s="1146">
        <f t="shared" ref="K222" si="108">I222+33</f>
        <v>45488</v>
      </c>
      <c r="L222" s="228">
        <f t="shared" ref="L222" si="109">I222+37</f>
        <v>45492</v>
      </c>
    </row>
    <row r="223" spans="1:12" s="14" customFormat="1" ht="20.25" hidden="1" thickBot="1">
      <c r="A223" s="307"/>
      <c r="B223" s="307"/>
      <c r="C223" s="583"/>
      <c r="D223" s="323"/>
      <c r="E223" s="323"/>
      <c r="F223" s="324"/>
      <c r="G223" s="314"/>
      <c r="H223" s="331"/>
      <c r="I223" s="323"/>
      <c r="J223" s="40"/>
      <c r="K223" s="1147"/>
      <c r="L223" s="40"/>
    </row>
    <row r="224" spans="1:12" s="14" customFormat="1" ht="20.25" hidden="1" thickTop="1">
      <c r="A224" s="307"/>
      <c r="B224" s="307"/>
      <c r="C224" s="857" t="s">
        <v>1579</v>
      </c>
      <c r="D224" s="317" t="s">
        <v>1604</v>
      </c>
      <c r="E224" s="317">
        <v>45464</v>
      </c>
      <c r="F224" s="318">
        <v>45466</v>
      </c>
      <c r="G224" s="857" t="s">
        <v>2002</v>
      </c>
      <c r="H224" s="320" t="s">
        <v>1605</v>
      </c>
      <c r="I224" s="317">
        <v>45462</v>
      </c>
      <c r="J224" s="228">
        <f t="shared" ref="J224" si="110">I224+27</f>
        <v>45489</v>
      </c>
      <c r="K224" s="1146">
        <f t="shared" ref="K224" si="111">I224+33</f>
        <v>45495</v>
      </c>
      <c r="L224" s="228">
        <f t="shared" ref="L224" si="112">I224+37</f>
        <v>45499</v>
      </c>
    </row>
    <row r="225" spans="1:12" s="14" customFormat="1" ht="20.25" hidden="1" thickBot="1">
      <c r="A225" s="307" t="s">
        <v>1555</v>
      </c>
      <c r="B225" s="307"/>
      <c r="C225" s="423" t="s">
        <v>1606</v>
      </c>
      <c r="D225" s="1279" t="s">
        <v>1607</v>
      </c>
      <c r="E225" s="323">
        <v>45457</v>
      </c>
      <c r="F225" s="324">
        <v>45460</v>
      </c>
      <c r="G225" s="314"/>
      <c r="H225" s="331"/>
      <c r="I225" s="323"/>
      <c r="J225" s="40"/>
      <c r="K225" s="1147"/>
      <c r="L225" s="40"/>
    </row>
    <row r="226" spans="1:12" s="14" customFormat="1" ht="20.25" hidden="1" thickTop="1">
      <c r="A226" s="307"/>
      <c r="B226" s="307"/>
      <c r="C226" s="857"/>
      <c r="D226" s="317"/>
      <c r="E226" s="317"/>
      <c r="F226" s="318"/>
      <c r="G226" s="857" t="s">
        <v>2142</v>
      </c>
      <c r="H226" s="320" t="s">
        <v>1609</v>
      </c>
      <c r="I226" s="317">
        <v>45469</v>
      </c>
      <c r="J226" s="228">
        <f t="shared" ref="J226" si="113">I226+27</f>
        <v>45496</v>
      </c>
      <c r="K226" s="1146">
        <f t="shared" ref="K226" si="114">I226+33</f>
        <v>45502</v>
      </c>
      <c r="L226" s="228">
        <f t="shared" ref="L226" si="115">I226+37</f>
        <v>45506</v>
      </c>
    </row>
    <row r="227" spans="1:12" s="14" customFormat="1" ht="20.25" hidden="1" thickBot="1">
      <c r="A227" s="307"/>
      <c r="B227" s="307"/>
      <c r="C227" s="583"/>
      <c r="D227" s="323"/>
      <c r="E227" s="323"/>
      <c r="F227" s="324"/>
      <c r="G227" s="314"/>
      <c r="H227" s="331"/>
      <c r="I227" s="323"/>
      <c r="J227" s="40"/>
      <c r="K227" s="1147"/>
      <c r="L227" s="40"/>
    </row>
    <row r="228" spans="1:12" s="14" customFormat="1" ht="21" hidden="1" thickTop="1" thickBot="1">
      <c r="A228" s="307" t="s">
        <v>1529</v>
      </c>
      <c r="B228" s="307"/>
      <c r="C228" s="857" t="s">
        <v>1555</v>
      </c>
      <c r="D228" s="317" t="s">
        <v>1610</v>
      </c>
      <c r="E228" s="317">
        <v>45470</v>
      </c>
      <c r="F228" s="318">
        <v>45472</v>
      </c>
      <c r="G228" s="857" t="s">
        <v>2135</v>
      </c>
      <c r="H228" s="320" t="s">
        <v>1611</v>
      </c>
      <c r="I228" s="317">
        <v>45476</v>
      </c>
      <c r="J228" s="228">
        <f t="shared" ref="J228" si="116">I228+27</f>
        <v>45503</v>
      </c>
      <c r="K228" s="1146">
        <f t="shared" ref="K228" si="117">I228+33</f>
        <v>45509</v>
      </c>
      <c r="L228" s="228">
        <f t="shared" ref="L228" si="118">I228+37</f>
        <v>45513</v>
      </c>
    </row>
    <row r="229" spans="1:12" s="14" customFormat="1" ht="21" hidden="1" thickTop="1" thickBot="1">
      <c r="A229" s="307"/>
      <c r="B229" s="307"/>
      <c r="C229" s="857" t="s">
        <v>1541</v>
      </c>
      <c r="D229" s="317" t="s">
        <v>1612</v>
      </c>
      <c r="E229" s="317">
        <v>45471</v>
      </c>
      <c r="F229" s="318">
        <v>45473</v>
      </c>
      <c r="G229" s="314"/>
      <c r="H229" s="331"/>
      <c r="I229" s="323"/>
      <c r="J229" s="40"/>
      <c r="K229" s="1147"/>
      <c r="L229" s="40"/>
    </row>
    <row r="230" spans="1:12" s="14" customFormat="1" ht="21" hidden="1" customHeight="1" thickTop="1">
      <c r="A230" s="307" t="s">
        <v>1613</v>
      </c>
      <c r="B230" s="307"/>
      <c r="C230" s="857" t="s">
        <v>1614</v>
      </c>
      <c r="D230" s="317" t="s">
        <v>1615</v>
      </c>
      <c r="E230" s="317">
        <v>45478</v>
      </c>
      <c r="F230" s="318">
        <v>45481</v>
      </c>
      <c r="G230" s="857" t="s">
        <v>2144</v>
      </c>
      <c r="H230" s="320" t="s">
        <v>1616</v>
      </c>
      <c r="I230" s="317">
        <v>45483</v>
      </c>
      <c r="J230" s="228">
        <v>45483</v>
      </c>
      <c r="K230" s="1146">
        <f t="shared" ref="K230" si="119">I230+33</f>
        <v>45516</v>
      </c>
      <c r="L230" s="228">
        <f t="shared" ref="L230" si="120">I230+37</f>
        <v>45520</v>
      </c>
    </row>
    <row r="231" spans="1:12" ht="21" hidden="1" customHeight="1" thickBot="1">
      <c r="A231" s="307"/>
      <c r="B231" s="307"/>
      <c r="C231" s="583"/>
      <c r="D231" s="323"/>
      <c r="E231" s="323"/>
      <c r="F231" s="324"/>
      <c r="G231" s="314"/>
      <c r="H231" s="331"/>
      <c r="I231" s="323"/>
      <c r="J231" s="40"/>
      <c r="K231" s="1147"/>
      <c r="L231" s="40"/>
    </row>
    <row r="232" spans="1:12" ht="21" hidden="1" customHeight="1" thickTop="1">
      <c r="A232" s="307" t="s">
        <v>1617</v>
      </c>
      <c r="B232" s="307"/>
      <c r="C232" s="857" t="s">
        <v>1601</v>
      </c>
      <c r="D232" s="317" t="s">
        <v>1618</v>
      </c>
      <c r="E232" s="317">
        <v>45483</v>
      </c>
      <c r="F232" s="318">
        <v>45485</v>
      </c>
      <c r="G232" s="857" t="s">
        <v>1982</v>
      </c>
      <c r="H232" s="320" t="s">
        <v>1619</v>
      </c>
      <c r="I232" s="317">
        <v>45490</v>
      </c>
      <c r="J232" s="228">
        <f t="shared" ref="J232" si="121">I232+27</f>
        <v>45517</v>
      </c>
      <c r="K232" s="1146">
        <f t="shared" ref="K232" si="122">I232+33</f>
        <v>45523</v>
      </c>
      <c r="L232" s="228">
        <f t="shared" ref="L232" si="123">I232+37</f>
        <v>45527</v>
      </c>
    </row>
    <row r="233" spans="1:12" ht="21" hidden="1" customHeight="1" thickBot="1">
      <c r="A233" s="307" t="s">
        <v>1452</v>
      </c>
      <c r="B233" s="307"/>
      <c r="C233" s="583" t="s">
        <v>1516</v>
      </c>
      <c r="D233" s="323" t="s">
        <v>1620</v>
      </c>
      <c r="E233" s="323">
        <v>45486</v>
      </c>
      <c r="F233" s="324">
        <v>45488</v>
      </c>
      <c r="G233" s="314"/>
      <c r="H233" s="331"/>
      <c r="I233" s="323"/>
      <c r="J233" s="40"/>
      <c r="K233" s="1147"/>
      <c r="L233" s="40"/>
    </row>
    <row r="234" spans="1:12" ht="21" hidden="1" customHeight="1" thickTop="1">
      <c r="A234" s="307"/>
      <c r="B234" s="307"/>
      <c r="C234" s="857" t="s">
        <v>1579</v>
      </c>
      <c r="D234" s="317" t="s">
        <v>1621</v>
      </c>
      <c r="E234" s="317">
        <v>45489</v>
      </c>
      <c r="F234" s="318">
        <v>45491</v>
      </c>
      <c r="G234" s="857" t="s">
        <v>2045</v>
      </c>
      <c r="H234" s="320" t="s">
        <v>1622</v>
      </c>
      <c r="I234" s="317">
        <v>45497</v>
      </c>
      <c r="J234" s="228">
        <f t="shared" ref="J234" si="124">I234+27</f>
        <v>45524</v>
      </c>
      <c r="K234" s="1146">
        <f t="shared" ref="K234" si="125">I234+33</f>
        <v>45530</v>
      </c>
      <c r="L234" s="228">
        <f t="shared" ref="L234" si="126">I234+37</f>
        <v>45534</v>
      </c>
    </row>
    <row r="235" spans="1:12" ht="21" hidden="1" customHeight="1" thickBot="1">
      <c r="A235" s="307"/>
      <c r="B235" s="307"/>
      <c r="C235" s="583"/>
      <c r="D235" s="323"/>
      <c r="E235" s="323"/>
      <c r="F235" s="324"/>
      <c r="G235" s="314"/>
      <c r="H235" s="331"/>
      <c r="I235" s="323"/>
      <c r="J235" s="40"/>
      <c r="K235" s="1147"/>
      <c r="L235" s="40"/>
    </row>
    <row r="236" spans="1:12" ht="21" hidden="1" customHeight="1" thickTop="1">
      <c r="A236" s="307"/>
      <c r="B236" s="307"/>
      <c r="C236" s="857" t="s">
        <v>1577</v>
      </c>
      <c r="D236" s="317" t="s">
        <v>1623</v>
      </c>
      <c r="E236" s="317">
        <v>45495</v>
      </c>
      <c r="F236" s="318">
        <v>45499</v>
      </c>
      <c r="G236" s="857" t="s">
        <v>2013</v>
      </c>
      <c r="H236" s="320" t="s">
        <v>1624</v>
      </c>
      <c r="I236" s="317">
        <v>45504</v>
      </c>
      <c r="J236" s="228">
        <f t="shared" ref="J236" si="127">I236+27</f>
        <v>45531</v>
      </c>
      <c r="K236" s="1146">
        <f t="shared" ref="K236" si="128">I236+33</f>
        <v>45537</v>
      </c>
      <c r="L236" s="228">
        <f t="shared" ref="L236" si="129">I236+37</f>
        <v>45541</v>
      </c>
    </row>
    <row r="237" spans="1:12" ht="21" hidden="1" customHeight="1" thickBot="1">
      <c r="A237" s="307"/>
      <c r="B237" s="307"/>
      <c r="C237" s="583"/>
      <c r="D237" s="323"/>
      <c r="E237" s="323"/>
      <c r="F237" s="324"/>
      <c r="G237" s="314"/>
      <c r="H237" s="331"/>
      <c r="I237" s="323"/>
      <c r="J237" s="40"/>
      <c r="K237" s="1147"/>
      <c r="L237" s="40"/>
    </row>
    <row r="238" spans="1:12" ht="21" hidden="1" customHeight="1" thickTop="1">
      <c r="A238" s="307" t="s">
        <v>1625</v>
      </c>
      <c r="B238" s="307"/>
      <c r="C238" s="857" t="s">
        <v>1606</v>
      </c>
      <c r="D238" s="317" t="s">
        <v>1626</v>
      </c>
      <c r="E238" s="317">
        <v>45503</v>
      </c>
      <c r="F238" s="318">
        <v>45505</v>
      </c>
      <c r="G238" s="857" t="s">
        <v>1986</v>
      </c>
      <c r="H238" s="320" t="s">
        <v>1627</v>
      </c>
      <c r="I238" s="317">
        <v>45511</v>
      </c>
      <c r="J238" s="228">
        <f t="shared" ref="J238" si="130">I238+27</f>
        <v>45538</v>
      </c>
      <c r="K238" s="1146">
        <f t="shared" ref="K238" si="131">I238+33</f>
        <v>45544</v>
      </c>
      <c r="L238" s="228">
        <f t="shared" ref="L238" si="132">I238+37</f>
        <v>45548</v>
      </c>
    </row>
    <row r="239" spans="1:12" ht="21" hidden="1" customHeight="1" thickBot="1">
      <c r="A239" s="307" t="s">
        <v>1628</v>
      </c>
      <c r="B239" s="307"/>
      <c r="C239" s="583" t="s">
        <v>1629</v>
      </c>
      <c r="D239" s="323" t="s">
        <v>1630</v>
      </c>
      <c r="E239" s="323">
        <v>45502</v>
      </c>
      <c r="F239" s="324">
        <v>45504</v>
      </c>
      <c r="G239" s="314"/>
      <c r="H239" s="331"/>
      <c r="I239" s="323"/>
      <c r="J239" s="40"/>
      <c r="K239" s="1147"/>
      <c r="L239" s="40"/>
    </row>
    <row r="240" spans="1:12" ht="21" hidden="1" customHeight="1" thickTop="1">
      <c r="A240" s="307" t="s">
        <v>1631</v>
      </c>
      <c r="B240" s="307"/>
      <c r="C240" s="857" t="s">
        <v>1606</v>
      </c>
      <c r="D240" s="317" t="s">
        <v>1632</v>
      </c>
      <c r="E240" s="317">
        <v>45512</v>
      </c>
      <c r="F240" s="318">
        <v>45514</v>
      </c>
      <c r="G240" s="857" t="s">
        <v>2133</v>
      </c>
      <c r="H240" s="320" t="s">
        <v>1633</v>
      </c>
      <c r="I240" s="317">
        <v>45518</v>
      </c>
      <c r="J240" s="228">
        <f t="shared" ref="J240" si="133">I240+27</f>
        <v>45545</v>
      </c>
      <c r="K240" s="1146">
        <f t="shared" ref="K240" si="134">I240+33</f>
        <v>45551</v>
      </c>
      <c r="L240" s="228">
        <f t="shared" ref="L240" si="135">I240+37</f>
        <v>45555</v>
      </c>
    </row>
    <row r="241" spans="1:13" ht="21" hidden="1" customHeight="1" thickBot="1">
      <c r="A241" s="307"/>
      <c r="B241" s="307"/>
      <c r="C241" s="583"/>
      <c r="D241" s="323"/>
      <c r="E241" s="323"/>
      <c r="F241" s="324"/>
      <c r="G241" s="314"/>
      <c r="H241" s="331"/>
      <c r="I241" s="323"/>
      <c r="J241" s="40"/>
      <c r="K241" s="1147"/>
      <c r="L241" s="40"/>
    </row>
    <row r="242" spans="1:13" ht="21" hidden="1" customHeight="1" thickTop="1">
      <c r="A242" s="307" t="s">
        <v>1601</v>
      </c>
      <c r="B242" s="307"/>
      <c r="C242" s="857" t="s">
        <v>1634</v>
      </c>
      <c r="D242" s="317" t="s">
        <v>1635</v>
      </c>
      <c r="E242" s="317">
        <v>45518</v>
      </c>
      <c r="F242" s="318">
        <v>45520</v>
      </c>
      <c r="G242" s="857" t="s">
        <v>1472</v>
      </c>
      <c r="H242" s="320" t="s">
        <v>1636</v>
      </c>
      <c r="I242" s="317">
        <v>45525</v>
      </c>
      <c r="J242" s="228">
        <f t="shared" ref="J242" si="136">I242+27</f>
        <v>45552</v>
      </c>
      <c r="K242" s="1146">
        <f t="shared" ref="K242" si="137">I242+33</f>
        <v>45558</v>
      </c>
      <c r="L242" s="228">
        <f t="shared" ref="L242" si="138">I242+37</f>
        <v>45562</v>
      </c>
    </row>
    <row r="243" spans="1:13" ht="21" hidden="1" customHeight="1" thickBot="1">
      <c r="A243" s="307"/>
      <c r="B243" s="307"/>
      <c r="C243" s="583"/>
      <c r="D243" s="323"/>
      <c r="E243" s="323"/>
      <c r="F243" s="324"/>
      <c r="G243" s="314"/>
      <c r="H243" s="331"/>
      <c r="I243" s="323"/>
      <c r="J243" s="40"/>
      <c r="K243" s="1147"/>
      <c r="L243" s="40"/>
    </row>
    <row r="244" spans="1:13" ht="21" hidden="1" customHeight="1" thickTop="1">
      <c r="A244" s="307"/>
      <c r="B244" s="307"/>
      <c r="C244" s="857" t="s">
        <v>1601</v>
      </c>
      <c r="D244" s="317" t="s">
        <v>1637</v>
      </c>
      <c r="E244" s="317">
        <v>45527</v>
      </c>
      <c r="F244" s="513" t="s">
        <v>1581</v>
      </c>
      <c r="G244" s="857" t="s">
        <v>2009</v>
      </c>
      <c r="H244" s="320" t="s">
        <v>1638</v>
      </c>
      <c r="I244" s="317">
        <v>45532</v>
      </c>
      <c r="J244" s="228">
        <f t="shared" ref="J244" si="139">I244+27</f>
        <v>45559</v>
      </c>
      <c r="K244" s="1146">
        <f t="shared" ref="K244" si="140">I244+33</f>
        <v>45565</v>
      </c>
      <c r="L244" s="228">
        <f t="shared" ref="L244" si="141">I244+37</f>
        <v>45569</v>
      </c>
    </row>
    <row r="245" spans="1:13" ht="21" hidden="1" customHeight="1" thickBot="1">
      <c r="A245" s="307"/>
      <c r="B245" s="307"/>
      <c r="C245" s="583"/>
      <c r="D245" s="323"/>
      <c r="E245" s="323"/>
      <c r="F245" s="324"/>
      <c r="G245" s="314"/>
      <c r="H245" s="331"/>
      <c r="I245" s="323"/>
      <c r="J245" s="40"/>
      <c r="K245" s="1147"/>
      <c r="L245" s="40"/>
    </row>
    <row r="246" spans="1:13" ht="21" hidden="1" customHeight="1" thickTop="1">
      <c r="A246" s="307" t="s">
        <v>1639</v>
      </c>
      <c r="B246" s="307"/>
      <c r="C246" s="857" t="s">
        <v>1640</v>
      </c>
      <c r="D246" s="317" t="s">
        <v>1641</v>
      </c>
      <c r="E246" s="317">
        <v>45533</v>
      </c>
      <c r="F246" s="513" t="s">
        <v>1581</v>
      </c>
      <c r="G246" s="857" t="s">
        <v>2134</v>
      </c>
      <c r="H246" s="320" t="s">
        <v>1642</v>
      </c>
      <c r="I246" s="317">
        <v>45539</v>
      </c>
      <c r="J246" s="228">
        <f t="shared" ref="J246" si="142">I246+27</f>
        <v>45566</v>
      </c>
      <c r="K246" s="1146">
        <f t="shared" ref="K246" si="143">I246+33</f>
        <v>45572</v>
      </c>
      <c r="L246" s="228">
        <f t="shared" ref="L246" si="144">I246+37</f>
        <v>45576</v>
      </c>
    </row>
    <row r="247" spans="1:13" ht="21" hidden="1" customHeight="1" thickBot="1">
      <c r="A247" s="307"/>
      <c r="B247" s="307"/>
      <c r="C247" s="583" t="s">
        <v>1579</v>
      </c>
      <c r="D247" s="323" t="s">
        <v>1643</v>
      </c>
      <c r="E247" s="323">
        <v>45532</v>
      </c>
      <c r="F247" s="324">
        <v>45534</v>
      </c>
      <c r="G247" s="314"/>
      <c r="H247" s="331"/>
      <c r="I247" s="323"/>
      <c r="J247" s="40"/>
      <c r="K247" s="1147"/>
      <c r="L247" s="40"/>
    </row>
    <row r="248" spans="1:13" ht="21" hidden="1" customHeight="1" thickTop="1">
      <c r="A248" s="307"/>
      <c r="B248" s="307"/>
      <c r="C248" s="857" t="s">
        <v>1614</v>
      </c>
      <c r="D248" s="317" t="s">
        <v>1644</v>
      </c>
      <c r="E248" s="317">
        <v>45538</v>
      </c>
      <c r="F248" s="318">
        <v>45541</v>
      </c>
      <c r="G248" s="857" t="s">
        <v>2019</v>
      </c>
      <c r="H248" s="320" t="s">
        <v>1645</v>
      </c>
      <c r="I248" s="317">
        <v>45546</v>
      </c>
      <c r="J248" s="228">
        <f t="shared" ref="J248" si="145">I248+27</f>
        <v>45573</v>
      </c>
      <c r="K248" s="1146">
        <f t="shared" ref="K248" si="146">I248+33</f>
        <v>45579</v>
      </c>
      <c r="L248" s="228">
        <f t="shared" ref="L248" si="147">I248+37</f>
        <v>45583</v>
      </c>
    </row>
    <row r="249" spans="1:13" ht="21" hidden="1" customHeight="1">
      <c r="A249" s="307"/>
      <c r="B249" s="307"/>
      <c r="C249" s="583"/>
      <c r="D249" s="323"/>
      <c r="E249" s="323"/>
      <c r="F249" s="324"/>
      <c r="G249" s="314"/>
      <c r="H249" s="331"/>
      <c r="I249" s="323"/>
      <c r="J249" s="40"/>
      <c r="K249" s="1147"/>
      <c r="L249" s="40"/>
    </row>
    <row r="250" spans="1:13" ht="21" hidden="1" customHeight="1" thickTop="1">
      <c r="A250" s="307"/>
      <c r="B250" s="307"/>
      <c r="C250" s="857" t="s">
        <v>1516</v>
      </c>
      <c r="D250" s="317" t="s">
        <v>1646</v>
      </c>
      <c r="E250" s="317">
        <v>45547</v>
      </c>
      <c r="F250" s="318">
        <v>45549</v>
      </c>
      <c r="G250" s="857" t="s">
        <v>2024</v>
      </c>
      <c r="H250" s="320" t="s">
        <v>1647</v>
      </c>
      <c r="I250" s="317">
        <v>45553</v>
      </c>
      <c r="J250" s="228">
        <f>I250+27</f>
        <v>45580</v>
      </c>
      <c r="K250" s="1146">
        <f>I250+33</f>
        <v>45586</v>
      </c>
      <c r="L250" s="228">
        <f>I250+37</f>
        <v>45590</v>
      </c>
    </row>
    <row r="251" spans="1:13" ht="21" hidden="1" customHeight="1" thickBot="1">
      <c r="A251" s="307"/>
      <c r="B251" s="307"/>
      <c r="C251" s="583"/>
      <c r="D251" s="323"/>
      <c r="E251" s="323"/>
      <c r="F251" s="324"/>
      <c r="G251" s="314"/>
      <c r="H251" s="331"/>
      <c r="I251" s="323"/>
      <c r="J251" s="40"/>
      <c r="K251" s="1147"/>
      <c r="L251" s="40"/>
    </row>
    <row r="252" spans="1:13" ht="21" hidden="1" customHeight="1">
      <c r="A252" s="307"/>
      <c r="B252" s="307"/>
      <c r="C252" s="857" t="s">
        <v>1601</v>
      </c>
      <c r="D252" s="317" t="s">
        <v>1648</v>
      </c>
      <c r="E252" s="317">
        <v>45550</v>
      </c>
      <c r="F252" s="513" t="s">
        <v>1581</v>
      </c>
      <c r="G252" s="857" t="s">
        <v>1441</v>
      </c>
      <c r="H252" s="320" t="s">
        <v>1649</v>
      </c>
      <c r="I252" s="317">
        <v>45560</v>
      </c>
      <c r="J252" s="228">
        <f>I252+27</f>
        <v>45587</v>
      </c>
      <c r="K252" s="1146">
        <f>I252+33</f>
        <v>45593</v>
      </c>
      <c r="L252" s="228">
        <f>I252+37</f>
        <v>45597</v>
      </c>
    </row>
    <row r="253" spans="1:13" ht="21" hidden="1" customHeight="1">
      <c r="A253" s="307"/>
      <c r="B253" s="307"/>
      <c r="C253" s="583" t="s">
        <v>1577</v>
      </c>
      <c r="D253" s="323" t="s">
        <v>1650</v>
      </c>
      <c r="E253" s="323">
        <v>45551</v>
      </c>
      <c r="F253" s="324">
        <v>45553</v>
      </c>
      <c r="G253" s="314"/>
      <c r="H253" s="331"/>
      <c r="I253" s="323"/>
      <c r="J253" s="40"/>
      <c r="K253" s="1147"/>
      <c r="L253" s="40"/>
    </row>
    <row r="254" spans="1:13" ht="21" hidden="1" customHeight="1" thickTop="1">
      <c r="A254" s="307" t="s">
        <v>1579</v>
      </c>
      <c r="B254" s="307"/>
      <c r="C254" s="857" t="s">
        <v>1640</v>
      </c>
      <c r="D254" s="317" t="s">
        <v>1652</v>
      </c>
      <c r="E254" s="317">
        <v>45557</v>
      </c>
      <c r="F254" s="513" t="s">
        <v>1581</v>
      </c>
      <c r="G254" s="857" t="s">
        <v>2005</v>
      </c>
      <c r="H254" s="320" t="s">
        <v>1653</v>
      </c>
      <c r="I254" s="317">
        <v>45567</v>
      </c>
      <c r="J254" s="228">
        <f>I254+27</f>
        <v>45594</v>
      </c>
      <c r="K254" s="1146">
        <f>I254+33</f>
        <v>45600</v>
      </c>
      <c r="L254" s="228">
        <f>I254+37</f>
        <v>45604</v>
      </c>
    </row>
    <row r="255" spans="1:13" ht="21" hidden="1" customHeight="1" thickBot="1">
      <c r="A255" s="307"/>
      <c r="B255" s="307"/>
      <c r="C255" s="583" t="s">
        <v>1654</v>
      </c>
      <c r="D255" s="323" t="s">
        <v>1655</v>
      </c>
      <c r="E255" s="323">
        <v>45557</v>
      </c>
      <c r="F255" s="324">
        <v>45559</v>
      </c>
      <c r="G255" s="314"/>
      <c r="H255" s="331"/>
      <c r="I255" s="323"/>
      <c r="J255" s="40"/>
      <c r="K255" s="1147"/>
      <c r="L255" s="40"/>
    </row>
    <row r="256" spans="1:13" ht="21" hidden="1" customHeight="1">
      <c r="A256" s="307" t="s">
        <v>1640</v>
      </c>
      <c r="B256" s="307"/>
      <c r="C256" s="857" t="s">
        <v>1513</v>
      </c>
      <c r="D256" s="317" t="s">
        <v>1656</v>
      </c>
      <c r="E256" s="317">
        <v>45568</v>
      </c>
      <c r="F256" s="318">
        <v>45571</v>
      </c>
      <c r="G256" s="857" t="s">
        <v>2002</v>
      </c>
      <c r="H256" s="320" t="s">
        <v>1657</v>
      </c>
      <c r="I256" s="317">
        <v>45574</v>
      </c>
      <c r="J256" s="228">
        <f>I256+27</f>
        <v>45601</v>
      </c>
      <c r="K256" s="1146">
        <f>I256+33</f>
        <v>45607</v>
      </c>
      <c r="L256" s="228">
        <f>I256+37</f>
        <v>45611</v>
      </c>
      <c r="M256" s="36" t="s">
        <v>2051</v>
      </c>
    </row>
    <row r="257" spans="1:13" ht="21" hidden="1" customHeight="1" thickBot="1">
      <c r="A257" s="307" t="s">
        <v>1579</v>
      </c>
      <c r="B257" s="307"/>
      <c r="C257" s="322" t="s">
        <v>1614</v>
      </c>
      <c r="D257" s="323" t="s">
        <v>1658</v>
      </c>
      <c r="E257" s="323">
        <v>45567</v>
      </c>
      <c r="F257" s="324">
        <v>45571</v>
      </c>
      <c r="G257" s="314"/>
      <c r="H257" s="331"/>
      <c r="I257" s="323"/>
      <c r="J257" s="40"/>
      <c r="K257" s="1147"/>
      <c r="L257" s="40"/>
      <c r="M257" s="571">
        <v>45603</v>
      </c>
    </row>
    <row r="258" spans="1:13" ht="21" hidden="1" customHeight="1" thickTop="1">
      <c r="A258" s="307" t="s">
        <v>1659</v>
      </c>
      <c r="B258" s="307"/>
      <c r="C258" s="857" t="s">
        <v>1513</v>
      </c>
      <c r="D258" s="436" t="s">
        <v>1660</v>
      </c>
      <c r="E258" s="436">
        <v>45577</v>
      </c>
      <c r="F258" s="1236">
        <v>45580</v>
      </c>
      <c r="G258" s="1166" t="s">
        <v>1573</v>
      </c>
      <c r="H258" s="320" t="s">
        <v>1661</v>
      </c>
      <c r="I258" s="317">
        <v>45581</v>
      </c>
      <c r="J258" s="577"/>
      <c r="K258" s="1148"/>
      <c r="L258" s="577"/>
    </row>
    <row r="259" spans="1:13" ht="21" hidden="1" customHeight="1" thickBot="1">
      <c r="A259" s="307"/>
      <c r="B259" s="307"/>
      <c r="C259" s="583"/>
      <c r="D259" s="323"/>
      <c r="E259" s="323"/>
      <c r="F259" s="324"/>
      <c r="G259" s="325"/>
      <c r="H259" s="331"/>
      <c r="I259" s="323"/>
      <c r="J259" s="40"/>
      <c r="K259" s="1147"/>
      <c r="L259" s="40"/>
    </row>
    <row r="260" spans="1:13" ht="21" hidden="1" customHeight="1" thickTop="1">
      <c r="A260" s="307" t="s">
        <v>1662</v>
      </c>
      <c r="B260" s="307"/>
      <c r="C260" s="857" t="s">
        <v>1663</v>
      </c>
      <c r="D260" s="317" t="s">
        <v>1664</v>
      </c>
      <c r="E260" s="317">
        <v>45582</v>
      </c>
      <c r="F260" s="318">
        <v>45584</v>
      </c>
      <c r="G260" s="857" t="s">
        <v>2135</v>
      </c>
      <c r="H260" s="320" t="s">
        <v>1666</v>
      </c>
      <c r="I260" s="317">
        <v>45588</v>
      </c>
      <c r="J260" s="228">
        <f>I260+27</f>
        <v>45615</v>
      </c>
      <c r="K260" s="1146">
        <f>I260+33</f>
        <v>45621</v>
      </c>
      <c r="L260" s="228">
        <f>I260+37</f>
        <v>45625</v>
      </c>
      <c r="M260" s="36" t="s">
        <v>2051</v>
      </c>
    </row>
    <row r="261" spans="1:13" ht="21" hidden="1" customHeight="1" thickBot="1">
      <c r="A261" s="307"/>
      <c r="B261" s="307"/>
      <c r="C261" s="583"/>
      <c r="D261" s="323"/>
      <c r="E261" s="323"/>
      <c r="F261" s="324"/>
      <c r="G261" s="325"/>
      <c r="H261" s="331"/>
      <c r="I261" s="323"/>
      <c r="J261" s="40"/>
      <c r="K261" s="1147"/>
      <c r="L261" s="40"/>
      <c r="M261" s="571">
        <v>45617</v>
      </c>
    </row>
    <row r="262" spans="1:13" ht="21" hidden="1" customHeight="1" thickTop="1">
      <c r="A262" s="307" t="s">
        <v>1667</v>
      </c>
      <c r="B262" s="307"/>
      <c r="C262" s="857" t="s">
        <v>1668</v>
      </c>
      <c r="D262" s="317" t="s">
        <v>1669</v>
      </c>
      <c r="E262" s="317">
        <v>45588</v>
      </c>
      <c r="F262" s="318">
        <v>45590</v>
      </c>
      <c r="G262" s="857" t="s">
        <v>2144</v>
      </c>
      <c r="H262" s="320" t="s">
        <v>1670</v>
      </c>
      <c r="I262" s="317">
        <v>45595</v>
      </c>
      <c r="J262" s="228">
        <f>I262+27</f>
        <v>45622</v>
      </c>
      <c r="K262" s="1146">
        <f>I262+33</f>
        <v>45628</v>
      </c>
      <c r="L262" s="228">
        <f>I262+37</f>
        <v>45632</v>
      </c>
    </row>
    <row r="263" spans="1:13" ht="21" hidden="1" customHeight="1" thickBot="1">
      <c r="A263" s="307"/>
      <c r="B263" s="307"/>
      <c r="C263" s="583"/>
      <c r="D263" s="323"/>
      <c r="E263" s="323"/>
      <c r="F263" s="324"/>
      <c r="G263" s="325"/>
      <c r="H263" s="331"/>
      <c r="I263" s="323"/>
      <c r="J263" s="40"/>
      <c r="K263" s="1147"/>
      <c r="L263" s="40"/>
    </row>
    <row r="264" spans="1:13" ht="21" hidden="1" customHeight="1" thickTop="1">
      <c r="A264" s="307" t="s">
        <v>1671</v>
      </c>
      <c r="B264" s="307"/>
      <c r="C264" s="857" t="s">
        <v>1672</v>
      </c>
      <c r="D264" s="317" t="s">
        <v>1673</v>
      </c>
      <c r="E264" s="317">
        <v>45596</v>
      </c>
      <c r="F264" s="318">
        <v>45598</v>
      </c>
      <c r="G264" s="857" t="s">
        <v>1982</v>
      </c>
      <c r="H264" s="320" t="s">
        <v>1674</v>
      </c>
      <c r="I264" s="317">
        <v>45602</v>
      </c>
      <c r="J264" s="228">
        <f>I264+27</f>
        <v>45629</v>
      </c>
      <c r="K264" s="1146">
        <f>I264+33</f>
        <v>45635</v>
      </c>
      <c r="L264" s="228">
        <f>I264+37</f>
        <v>45639</v>
      </c>
    </row>
    <row r="265" spans="1:13" ht="21" hidden="1" customHeight="1" thickBot="1">
      <c r="A265" s="307"/>
      <c r="B265" s="307"/>
      <c r="C265" s="583"/>
      <c r="D265" s="323"/>
      <c r="E265" s="323"/>
      <c r="F265" s="324"/>
      <c r="G265" s="325"/>
      <c r="H265" s="331"/>
      <c r="I265" s="323"/>
      <c r="J265" s="40"/>
      <c r="K265" s="1147"/>
      <c r="L265" s="40"/>
    </row>
    <row r="266" spans="1:13" ht="21" hidden="1" customHeight="1" thickTop="1">
      <c r="A266" s="307" t="s">
        <v>1675</v>
      </c>
      <c r="B266" s="307"/>
      <c r="C266" s="857" t="s">
        <v>1654</v>
      </c>
      <c r="D266" s="1978" t="s">
        <v>1676</v>
      </c>
      <c r="E266" s="317">
        <v>45605</v>
      </c>
      <c r="F266" s="318">
        <v>45607</v>
      </c>
      <c r="G266" s="857" t="s">
        <v>2045</v>
      </c>
      <c r="H266" s="320" t="s">
        <v>1677</v>
      </c>
      <c r="I266" s="317">
        <v>45609</v>
      </c>
      <c r="J266" s="228">
        <f>I266+27</f>
        <v>45636</v>
      </c>
      <c r="K266" s="1146">
        <f>I266+33</f>
        <v>45642</v>
      </c>
      <c r="L266" s="228">
        <f>I266+37</f>
        <v>45646</v>
      </c>
      <c r="M266" s="36" t="s">
        <v>2051</v>
      </c>
    </row>
    <row r="267" spans="1:13" ht="21" hidden="1" customHeight="1" thickBot="1">
      <c r="A267" s="307"/>
      <c r="B267" s="307"/>
      <c r="C267" s="583"/>
      <c r="D267" s="323"/>
      <c r="E267" s="323"/>
      <c r="F267" s="324"/>
      <c r="G267" s="325"/>
      <c r="H267" s="331"/>
      <c r="I267" s="323"/>
      <c r="J267" s="40"/>
      <c r="K267" s="1147"/>
      <c r="L267" s="40"/>
      <c r="M267" s="571"/>
    </row>
    <row r="268" spans="1:13" ht="21" hidden="1" customHeight="1" thickTop="1">
      <c r="A268" s="307"/>
      <c r="B268" s="307"/>
      <c r="C268" s="857" t="s">
        <v>1614</v>
      </c>
      <c r="D268" s="317" t="s">
        <v>1678</v>
      </c>
      <c r="E268" s="317">
        <v>45612</v>
      </c>
      <c r="F268" s="318">
        <v>45614</v>
      </c>
      <c r="G268" s="857" t="s">
        <v>2013</v>
      </c>
      <c r="H268" s="320" t="s">
        <v>1679</v>
      </c>
      <c r="I268" s="317">
        <v>45616</v>
      </c>
      <c r="J268" s="228">
        <f>I268+27</f>
        <v>45643</v>
      </c>
      <c r="K268" s="1146">
        <f>I268+33</f>
        <v>45649</v>
      </c>
      <c r="L268" s="228">
        <f>I268+37</f>
        <v>45653</v>
      </c>
    </row>
    <row r="269" spans="1:13" ht="21" hidden="1" customHeight="1" thickBot="1">
      <c r="A269" s="307"/>
      <c r="B269" s="307"/>
      <c r="C269" s="583"/>
      <c r="D269" s="323"/>
      <c r="E269" s="323"/>
      <c r="F269" s="324"/>
      <c r="G269" s="325"/>
      <c r="H269" s="331"/>
      <c r="I269" s="323"/>
      <c r="J269" s="40"/>
      <c r="K269" s="1147"/>
      <c r="L269" s="40"/>
    </row>
    <row r="270" spans="1:13" ht="21" hidden="1" customHeight="1" thickTop="1">
      <c r="A270" s="307" t="s">
        <v>1680</v>
      </c>
      <c r="B270" s="307"/>
      <c r="C270" s="857" t="s">
        <v>1681</v>
      </c>
      <c r="D270" s="1978" t="s">
        <v>1682</v>
      </c>
      <c r="E270" s="317">
        <v>45621</v>
      </c>
      <c r="F270" s="318">
        <v>45623</v>
      </c>
      <c r="G270" s="857" t="s">
        <v>1986</v>
      </c>
      <c r="H270" s="320" t="s">
        <v>1683</v>
      </c>
      <c r="I270" s="317">
        <v>45623</v>
      </c>
      <c r="J270" s="228">
        <f>I270+27</f>
        <v>45650</v>
      </c>
      <c r="K270" s="1146">
        <f>I270+33</f>
        <v>45656</v>
      </c>
      <c r="L270" s="228">
        <f>I270+37</f>
        <v>45660</v>
      </c>
    </row>
    <row r="271" spans="1:13" ht="21" hidden="1" customHeight="1" thickBot="1">
      <c r="A271" s="307"/>
      <c r="B271" s="307"/>
      <c r="C271" s="583"/>
      <c r="D271" s="323"/>
      <c r="E271" s="323"/>
      <c r="F271" s="324"/>
      <c r="G271" s="325"/>
      <c r="H271" s="331"/>
      <c r="I271" s="323"/>
      <c r="J271" s="40"/>
      <c r="K271" s="1147"/>
      <c r="L271" s="40"/>
    </row>
    <row r="272" spans="1:13" ht="21" hidden="1" customHeight="1" thickTop="1">
      <c r="A272" s="307"/>
      <c r="B272" s="307"/>
      <c r="C272" s="857" t="s">
        <v>1684</v>
      </c>
      <c r="D272" s="317" t="s">
        <v>1685</v>
      </c>
      <c r="E272" s="317">
        <v>45625</v>
      </c>
      <c r="F272" s="318">
        <v>45627</v>
      </c>
      <c r="G272" s="857" t="s">
        <v>2133</v>
      </c>
      <c r="H272" s="320" t="s">
        <v>1686</v>
      </c>
      <c r="I272" s="317">
        <v>45630</v>
      </c>
      <c r="J272" s="228">
        <f>I272+27</f>
        <v>45657</v>
      </c>
      <c r="K272" s="1146">
        <f>I272+33</f>
        <v>45663</v>
      </c>
      <c r="L272" s="228">
        <f>I272+37</f>
        <v>45667</v>
      </c>
    </row>
    <row r="273" spans="1:12" ht="21" hidden="1" customHeight="1" thickBot="1">
      <c r="A273" s="307"/>
      <c r="B273" s="307"/>
      <c r="C273" s="583"/>
      <c r="D273" s="323"/>
      <c r="E273" s="323"/>
      <c r="F273" s="324"/>
      <c r="G273" s="325"/>
      <c r="H273" s="331"/>
      <c r="I273" s="323"/>
      <c r="J273" s="40"/>
      <c r="K273" s="1147"/>
      <c r="L273" s="40"/>
    </row>
    <row r="274" spans="1:12" ht="21" hidden="1" customHeight="1" thickTop="1">
      <c r="A274" s="307"/>
      <c r="B274" s="307"/>
      <c r="C274" s="857" t="s">
        <v>1687</v>
      </c>
      <c r="D274" s="317" t="s">
        <v>1688</v>
      </c>
      <c r="E274" s="317">
        <v>45640</v>
      </c>
      <c r="F274" s="318">
        <v>45642</v>
      </c>
      <c r="G274" s="857" t="s">
        <v>1472</v>
      </c>
      <c r="H274" s="320" t="s">
        <v>1689</v>
      </c>
      <c r="I274" s="317">
        <v>45637</v>
      </c>
      <c r="J274" s="228">
        <f>I274+27</f>
        <v>45664</v>
      </c>
      <c r="K274" s="1146">
        <f>I274+33</f>
        <v>45670</v>
      </c>
      <c r="L274" s="228">
        <f>I274+37</f>
        <v>45674</v>
      </c>
    </row>
    <row r="275" spans="1:12" ht="21" hidden="1" customHeight="1" thickBot="1">
      <c r="A275" s="307"/>
      <c r="B275" s="307"/>
      <c r="C275" s="583"/>
      <c r="D275" s="323"/>
      <c r="E275" s="323"/>
      <c r="F275" s="324"/>
      <c r="G275" s="325"/>
      <c r="H275" s="331"/>
      <c r="I275" s="323"/>
      <c r="J275" s="40"/>
      <c r="K275" s="1147"/>
      <c r="L275" s="40"/>
    </row>
    <row r="276" spans="1:12" ht="21" hidden="1" customHeight="1" thickTop="1">
      <c r="A276" s="307"/>
      <c r="B276" s="307"/>
      <c r="C276" s="857" t="s">
        <v>1690</v>
      </c>
      <c r="D276" s="317" t="s">
        <v>1691</v>
      </c>
      <c r="E276" s="317">
        <v>45647</v>
      </c>
      <c r="F276" s="318">
        <v>45649</v>
      </c>
      <c r="G276" s="857" t="s">
        <v>2009</v>
      </c>
      <c r="H276" s="320" t="s">
        <v>1692</v>
      </c>
      <c r="I276" s="317">
        <v>45644</v>
      </c>
      <c r="J276" s="228">
        <f>I276+27</f>
        <v>45671</v>
      </c>
      <c r="K276" s="1146">
        <f>I276+33</f>
        <v>45677</v>
      </c>
      <c r="L276" s="228">
        <f>I276+37</f>
        <v>45681</v>
      </c>
    </row>
    <row r="277" spans="1:12" ht="21" hidden="1" customHeight="1" thickBot="1">
      <c r="A277" s="307"/>
      <c r="B277" s="307"/>
      <c r="C277" s="583"/>
      <c r="D277" s="323"/>
      <c r="E277" s="323"/>
      <c r="F277" s="324"/>
      <c r="G277" s="325"/>
      <c r="H277" s="331"/>
      <c r="I277" s="323"/>
      <c r="J277" s="40"/>
      <c r="K277" s="1147"/>
      <c r="L277" s="40"/>
    </row>
    <row r="278" spans="1:12" ht="21" hidden="1" customHeight="1" thickTop="1">
      <c r="A278" s="307"/>
      <c r="B278" s="307"/>
      <c r="C278" s="857" t="s">
        <v>1577</v>
      </c>
      <c r="D278" s="317" t="s">
        <v>1693</v>
      </c>
      <c r="E278" s="317">
        <v>45649</v>
      </c>
      <c r="F278" s="318">
        <v>45651</v>
      </c>
      <c r="G278" s="857" t="s">
        <v>1467</v>
      </c>
      <c r="H278" s="320" t="s">
        <v>1694</v>
      </c>
      <c r="I278" s="317">
        <v>45651</v>
      </c>
      <c r="J278" s="228">
        <f>I278+27</f>
        <v>45678</v>
      </c>
      <c r="K278" s="1146">
        <f>I278+33</f>
        <v>45684</v>
      </c>
      <c r="L278" s="228">
        <f>I278+37</f>
        <v>45688</v>
      </c>
    </row>
    <row r="279" spans="1:12" ht="21" hidden="1" customHeight="1" thickBot="1">
      <c r="A279" s="307"/>
      <c r="B279" s="307"/>
      <c r="C279" s="583"/>
      <c r="D279" s="323"/>
      <c r="E279" s="323"/>
      <c r="F279" s="324"/>
      <c r="G279" s="325"/>
      <c r="H279" s="331"/>
      <c r="I279" s="323"/>
      <c r="J279" s="40"/>
      <c r="K279" s="1147"/>
      <c r="L279" s="40"/>
    </row>
    <row r="280" spans="1:12" ht="21" hidden="1" customHeight="1" thickTop="1">
      <c r="A280" s="307"/>
      <c r="B280" s="307"/>
      <c r="C280" s="857" t="s">
        <v>1614</v>
      </c>
      <c r="D280" s="317" t="s">
        <v>1695</v>
      </c>
      <c r="E280" s="317">
        <v>45653</v>
      </c>
      <c r="F280" s="318">
        <v>45655</v>
      </c>
      <c r="G280" s="857" t="s">
        <v>2019</v>
      </c>
      <c r="H280" s="320" t="s">
        <v>1696</v>
      </c>
      <c r="I280" s="317">
        <v>45658</v>
      </c>
      <c r="J280" s="228">
        <f>I280+27</f>
        <v>45685</v>
      </c>
      <c r="K280" s="1146">
        <f>I280+33</f>
        <v>45691</v>
      </c>
      <c r="L280" s="228">
        <f>I280+37</f>
        <v>45695</v>
      </c>
    </row>
    <row r="281" spans="1:12" ht="21" hidden="1" customHeight="1" thickBot="1">
      <c r="A281" s="307"/>
      <c r="B281" s="307"/>
      <c r="C281" s="583"/>
      <c r="D281" s="323"/>
      <c r="E281" s="323"/>
      <c r="F281" s="324"/>
      <c r="G281" s="325"/>
      <c r="H281" s="331"/>
      <c r="I281" s="323"/>
      <c r="J281" s="40"/>
      <c r="K281" s="1147"/>
      <c r="L281" s="40"/>
    </row>
    <row r="282" spans="1:12" ht="21" hidden="1" customHeight="1" thickTop="1">
      <c r="A282" s="307"/>
      <c r="B282" s="307"/>
      <c r="C282" s="1183" t="s">
        <v>1684</v>
      </c>
      <c r="D282" s="317" t="s">
        <v>1697</v>
      </c>
      <c r="E282" s="317">
        <v>45294</v>
      </c>
      <c r="F282" s="318">
        <v>45662</v>
      </c>
      <c r="G282" s="857" t="s">
        <v>2024</v>
      </c>
      <c r="H282" s="320" t="s">
        <v>1698</v>
      </c>
      <c r="I282" s="317">
        <v>45665</v>
      </c>
      <c r="J282" s="228">
        <f>I282+27</f>
        <v>45692</v>
      </c>
      <c r="K282" s="1146">
        <f>I282+33</f>
        <v>45698</v>
      </c>
      <c r="L282" s="228">
        <f>I282+37</f>
        <v>45702</v>
      </c>
    </row>
    <row r="283" spans="1:12" ht="21" hidden="1" customHeight="1" thickBot="1">
      <c r="A283" s="307"/>
      <c r="B283" s="307"/>
      <c r="C283" s="583"/>
      <c r="D283" s="323"/>
      <c r="E283" s="323"/>
      <c r="F283" s="324"/>
      <c r="G283" s="325"/>
      <c r="H283" s="331"/>
      <c r="I283" s="323"/>
      <c r="J283" s="40"/>
      <c r="K283" s="1147"/>
      <c r="L283" s="40"/>
    </row>
    <row r="284" spans="1:12" ht="21" hidden="1" customHeight="1" thickTop="1">
      <c r="A284" s="307" t="s">
        <v>1579</v>
      </c>
      <c r="B284" s="307"/>
      <c r="C284" s="857" t="s">
        <v>1681</v>
      </c>
      <c r="D284" s="317" t="s">
        <v>1699</v>
      </c>
      <c r="E284" s="317">
        <v>45669</v>
      </c>
      <c r="F284" s="318">
        <v>45671</v>
      </c>
      <c r="G284" s="857" t="s">
        <v>1441</v>
      </c>
      <c r="H284" s="320" t="s">
        <v>1700</v>
      </c>
      <c r="I284" s="317">
        <v>45672</v>
      </c>
      <c r="J284" s="228">
        <f>I284+27</f>
        <v>45699</v>
      </c>
      <c r="K284" s="1146">
        <f>I284+33</f>
        <v>45705</v>
      </c>
      <c r="L284" s="228">
        <f>I284+37</f>
        <v>45709</v>
      </c>
    </row>
    <row r="285" spans="1:12" ht="21" hidden="1" customHeight="1" thickBot="1">
      <c r="A285" s="307"/>
      <c r="B285" s="307"/>
      <c r="C285" s="583"/>
      <c r="D285" s="323"/>
      <c r="E285" s="323"/>
      <c r="F285" s="324"/>
      <c r="G285" s="325"/>
      <c r="H285" s="331"/>
      <c r="I285" s="323"/>
      <c r="J285" s="40"/>
      <c r="K285" s="1147"/>
      <c r="L285" s="40"/>
    </row>
    <row r="286" spans="1:12" ht="21" hidden="1" customHeight="1" thickTop="1">
      <c r="A286" s="307" t="s">
        <v>1687</v>
      </c>
      <c r="B286" s="307"/>
      <c r="C286" s="857" t="s">
        <v>1513</v>
      </c>
      <c r="D286" s="317" t="s">
        <v>1701</v>
      </c>
      <c r="E286" s="317">
        <v>45673</v>
      </c>
      <c r="F286" s="318">
        <v>45676</v>
      </c>
      <c r="G286" s="857" t="s">
        <v>2034</v>
      </c>
      <c r="H286" s="320" t="s">
        <v>1702</v>
      </c>
      <c r="I286" s="317">
        <v>45679</v>
      </c>
      <c r="J286" s="228">
        <f>I286+27</f>
        <v>45706</v>
      </c>
      <c r="K286" s="1146">
        <f>I286+33</f>
        <v>45712</v>
      </c>
      <c r="L286" s="228">
        <f>I286+37</f>
        <v>45716</v>
      </c>
    </row>
    <row r="287" spans="1:12" ht="21" hidden="1" customHeight="1" thickBot="1">
      <c r="A287" s="583" t="s">
        <v>1687</v>
      </c>
      <c r="B287" s="583"/>
      <c r="C287" s="583" t="s">
        <v>1703</v>
      </c>
      <c r="D287" s="323" t="s">
        <v>1704</v>
      </c>
      <c r="E287" s="323">
        <v>45678</v>
      </c>
      <c r="F287" s="324">
        <v>45681</v>
      </c>
      <c r="G287" s="325"/>
      <c r="H287" s="331"/>
      <c r="I287" s="323"/>
      <c r="J287" s="40"/>
      <c r="K287" s="1147"/>
      <c r="L287" s="40"/>
    </row>
    <row r="288" spans="1:12" ht="21" hidden="1" customHeight="1" thickTop="1">
      <c r="A288" s="307" t="s">
        <v>1690</v>
      </c>
      <c r="B288" s="307"/>
      <c r="C288" s="2024" t="s">
        <v>1687</v>
      </c>
      <c r="D288" s="627" t="s">
        <v>1705</v>
      </c>
      <c r="E288" s="627">
        <v>45680</v>
      </c>
      <c r="F288" s="628">
        <v>45683</v>
      </c>
      <c r="G288" s="857" t="s">
        <v>2134</v>
      </c>
      <c r="H288" s="320" t="s">
        <v>1706</v>
      </c>
      <c r="I288" s="317">
        <v>45686</v>
      </c>
      <c r="J288" s="228">
        <f>I288+27</f>
        <v>45713</v>
      </c>
      <c r="K288" s="1146">
        <f>I288+33</f>
        <v>45719</v>
      </c>
      <c r="L288" s="228">
        <f>I288+37</f>
        <v>45723</v>
      </c>
    </row>
    <row r="289" spans="1:12" ht="21" hidden="1" customHeight="1" thickBot="1">
      <c r="A289" s="307" t="s">
        <v>1577</v>
      </c>
      <c r="B289" s="307"/>
      <c r="C289" s="583" t="s">
        <v>1707</v>
      </c>
      <c r="D289" s="323" t="s">
        <v>1708</v>
      </c>
      <c r="E289" s="323">
        <v>45682</v>
      </c>
      <c r="F289" s="324">
        <v>45684</v>
      </c>
      <c r="G289" s="325"/>
      <c r="H289" s="331"/>
      <c r="I289" s="323"/>
      <c r="J289" s="40"/>
      <c r="K289" s="1147"/>
      <c r="L289" s="40"/>
    </row>
    <row r="290" spans="1:12" ht="21" hidden="1" customHeight="1" thickTop="1">
      <c r="A290" s="307"/>
      <c r="B290" s="307"/>
      <c r="C290" s="2024" t="s">
        <v>1577</v>
      </c>
      <c r="D290" s="627" t="s">
        <v>1709</v>
      </c>
      <c r="E290" s="627">
        <v>45687</v>
      </c>
      <c r="F290" s="628">
        <v>45690</v>
      </c>
      <c r="G290" s="857" t="s">
        <v>2145</v>
      </c>
      <c r="H290" s="320" t="s">
        <v>1710</v>
      </c>
      <c r="I290" s="317">
        <v>45693</v>
      </c>
      <c r="J290" s="228">
        <f>I290+27</f>
        <v>45720</v>
      </c>
      <c r="K290" s="1146">
        <f>I290+33</f>
        <v>45726</v>
      </c>
      <c r="L290" s="228">
        <f>I290+37</f>
        <v>45730</v>
      </c>
    </row>
    <row r="291" spans="1:12" ht="21" hidden="1" customHeight="1" thickBot="1">
      <c r="A291" s="307" t="s">
        <v>1614</v>
      </c>
      <c r="B291" s="307"/>
      <c r="C291" s="583" t="s">
        <v>1681</v>
      </c>
      <c r="D291" s="323" t="s">
        <v>1711</v>
      </c>
      <c r="E291" s="323">
        <v>45690</v>
      </c>
      <c r="F291" s="324">
        <v>45692</v>
      </c>
      <c r="G291" s="325"/>
      <c r="H291" s="331"/>
      <c r="I291" s="323"/>
      <c r="J291" s="40"/>
      <c r="K291" s="1147"/>
      <c r="L291" s="40"/>
    </row>
    <row r="292" spans="1:12" ht="21" hidden="1" customHeight="1" thickTop="1">
      <c r="A292" s="307" t="s">
        <v>1579</v>
      </c>
      <c r="B292" s="307"/>
      <c r="C292" s="857" t="s">
        <v>1654</v>
      </c>
      <c r="D292" s="317" t="s">
        <v>1712</v>
      </c>
      <c r="E292" s="317">
        <v>45693</v>
      </c>
      <c r="F292" s="318">
        <v>45696</v>
      </c>
      <c r="G292" s="857" t="s">
        <v>2135</v>
      </c>
      <c r="H292" s="320" t="s">
        <v>1713</v>
      </c>
      <c r="I292" s="317">
        <v>45334</v>
      </c>
      <c r="J292" s="228">
        <f>I292+27</f>
        <v>45361</v>
      </c>
      <c r="K292" s="1146">
        <f>I292+33</f>
        <v>45367</v>
      </c>
      <c r="L292" s="228">
        <f>I292+37</f>
        <v>45371</v>
      </c>
    </row>
    <row r="293" spans="1:12" ht="21" hidden="1" customHeight="1" thickBot="1">
      <c r="A293" s="307"/>
      <c r="B293" s="307"/>
      <c r="C293" s="583"/>
      <c r="D293" s="323"/>
      <c r="E293" s="323"/>
      <c r="F293" s="324"/>
      <c r="G293" s="325"/>
      <c r="H293" s="331"/>
      <c r="I293" s="323"/>
      <c r="J293" s="40"/>
      <c r="K293" s="1147"/>
      <c r="L293" s="40"/>
    </row>
    <row r="294" spans="1:12" ht="21" hidden="1" customHeight="1" thickTop="1">
      <c r="A294" s="307"/>
      <c r="B294" s="307"/>
      <c r="C294" s="18"/>
      <c r="D294" s="309"/>
      <c r="E294" s="309"/>
      <c r="F294" s="309"/>
      <c r="G294" s="339"/>
      <c r="H294" s="19"/>
      <c r="I294" s="309"/>
      <c r="J294" s="309"/>
      <c r="K294" s="309"/>
      <c r="L294" s="309"/>
    </row>
    <row r="295" spans="1:12" ht="21.75" customHeight="1">
      <c r="C295" s="18" t="s">
        <v>1714</v>
      </c>
      <c r="D295" s="2280" t="s">
        <v>2146</v>
      </c>
    </row>
    <row r="296" spans="1:12" ht="25.5" hidden="1">
      <c r="B296" s="14" t="s">
        <v>1423</v>
      </c>
      <c r="C296" s="308"/>
      <c r="D296" s="309"/>
      <c r="E296" s="310" t="s">
        <v>100</v>
      </c>
      <c r="F296" s="313" t="s">
        <v>105</v>
      </c>
      <c r="G296" s="313" t="s">
        <v>689</v>
      </c>
      <c r="H296" s="313" t="s">
        <v>408</v>
      </c>
      <c r="I296" s="638" t="s">
        <v>2147</v>
      </c>
      <c r="J296" s="638" t="s">
        <v>1422</v>
      </c>
      <c r="K296" s="14"/>
    </row>
    <row r="297" spans="1:12" ht="21.75" hidden="1" customHeight="1">
      <c r="B297" s="14"/>
      <c r="C297" s="2046" t="s">
        <v>2148</v>
      </c>
      <c r="D297" s="2047" t="s">
        <v>2149</v>
      </c>
      <c r="E297" s="674"/>
      <c r="F297" s="2045" t="s">
        <v>2150</v>
      </c>
      <c r="G297" s="2045" t="s">
        <v>2151</v>
      </c>
      <c r="H297" s="2045" t="s">
        <v>2152</v>
      </c>
      <c r="I297" s="640"/>
      <c r="J297" s="640"/>
      <c r="K297" s="14"/>
    </row>
    <row r="298" spans="1:12" ht="21.75" hidden="1" customHeight="1">
      <c r="B298" s="14">
        <v>8</v>
      </c>
      <c r="C298" s="1121" t="s">
        <v>1573</v>
      </c>
      <c r="D298" s="1412" t="s">
        <v>2153</v>
      </c>
      <c r="E298" s="487">
        <v>45705</v>
      </c>
      <c r="F298" s="2048"/>
      <c r="G298" s="2048"/>
      <c r="H298" s="2048"/>
      <c r="I298" s="640">
        <v>45705</v>
      </c>
      <c r="J298" s="640">
        <v>45706</v>
      </c>
      <c r="K298" s="14"/>
    </row>
    <row r="299" spans="1:12" ht="21.75" hidden="1" customHeight="1">
      <c r="B299" s="14">
        <v>9</v>
      </c>
      <c r="C299" s="997" t="s">
        <v>2154</v>
      </c>
      <c r="D299" s="487" t="s">
        <v>2155</v>
      </c>
      <c r="E299" s="487">
        <v>45718</v>
      </c>
      <c r="F299" s="487">
        <f>E299+33</f>
        <v>45751</v>
      </c>
      <c r="G299" s="487">
        <f>E299+38</f>
        <v>45756</v>
      </c>
      <c r="H299" s="487">
        <f>E299+43</f>
        <v>45761</v>
      </c>
      <c r="I299" s="640">
        <v>45346</v>
      </c>
      <c r="J299" s="640">
        <v>45347</v>
      </c>
      <c r="K299" s="14"/>
    </row>
    <row r="300" spans="1:12" ht="21.75" hidden="1" customHeight="1">
      <c r="B300" s="14">
        <v>10</v>
      </c>
      <c r="C300" s="997" t="s">
        <v>2156</v>
      </c>
      <c r="D300" s="487" t="s">
        <v>2157</v>
      </c>
      <c r="E300" s="487">
        <v>45740</v>
      </c>
      <c r="F300" s="487">
        <f t="shared" ref="F300:F302" si="148">E300+33</f>
        <v>45773</v>
      </c>
      <c r="G300" s="487">
        <f t="shared" ref="G300:G302" si="149">E300+38</f>
        <v>45778</v>
      </c>
      <c r="H300" s="487">
        <f t="shared" ref="H300:H302" si="150">E300+43</f>
        <v>45783</v>
      </c>
      <c r="I300" s="640">
        <v>45354</v>
      </c>
      <c r="J300" s="640">
        <v>45355</v>
      </c>
      <c r="K300" s="14"/>
    </row>
    <row r="301" spans="1:12" ht="21.75" hidden="1" customHeight="1">
      <c r="B301" s="14">
        <v>11</v>
      </c>
      <c r="C301" s="1121" t="s">
        <v>1573</v>
      </c>
      <c r="D301" s="487" t="s">
        <v>2158</v>
      </c>
      <c r="E301" s="487">
        <v>45361</v>
      </c>
      <c r="F301" s="2048"/>
      <c r="G301" s="2048"/>
      <c r="H301" s="2048"/>
      <c r="I301" s="640">
        <v>45726</v>
      </c>
      <c r="J301" s="640">
        <v>45727</v>
      </c>
      <c r="K301" s="14"/>
    </row>
    <row r="302" spans="1:12" ht="21.75" hidden="1" customHeight="1">
      <c r="A302" t="s">
        <v>2159</v>
      </c>
      <c r="B302" s="14">
        <v>12</v>
      </c>
      <c r="C302" s="997" t="s">
        <v>2160</v>
      </c>
      <c r="D302" s="487" t="s">
        <v>2161</v>
      </c>
      <c r="E302" s="487">
        <v>45737</v>
      </c>
      <c r="F302" s="487">
        <f t="shared" si="148"/>
        <v>45770</v>
      </c>
      <c r="G302" s="487">
        <f t="shared" si="149"/>
        <v>45775</v>
      </c>
      <c r="H302" s="487">
        <f t="shared" si="150"/>
        <v>45780</v>
      </c>
      <c r="I302" s="640">
        <v>45733</v>
      </c>
      <c r="J302" s="640">
        <v>45734</v>
      </c>
      <c r="K302" s="14"/>
    </row>
    <row r="303" spans="1:12" ht="21.75" hidden="1" customHeight="1">
      <c r="A303" t="s">
        <v>2162</v>
      </c>
      <c r="B303" s="14">
        <v>13</v>
      </c>
      <c r="C303" s="997" t="s">
        <v>2163</v>
      </c>
      <c r="D303" s="487" t="s">
        <v>2164</v>
      </c>
      <c r="E303" s="487">
        <v>45745</v>
      </c>
      <c r="F303" s="487">
        <f t="shared" ref="F303:F308" si="151">E303+33</f>
        <v>45778</v>
      </c>
      <c r="G303" s="487">
        <f t="shared" ref="G303:G308" si="152">E303+38</f>
        <v>45783</v>
      </c>
      <c r="H303" s="487">
        <f t="shared" ref="H303:H308" si="153">E303+43</f>
        <v>45788</v>
      </c>
      <c r="I303" s="640">
        <v>45740</v>
      </c>
      <c r="J303" s="640">
        <v>45741</v>
      </c>
      <c r="K303" s="14"/>
    </row>
    <row r="304" spans="1:12" ht="21.75" hidden="1" customHeight="1">
      <c r="A304" t="s">
        <v>2165</v>
      </c>
      <c r="B304" s="14">
        <v>14</v>
      </c>
      <c r="C304" s="997" t="s">
        <v>2166</v>
      </c>
      <c r="D304" s="487" t="s">
        <v>2167</v>
      </c>
      <c r="E304" s="487">
        <v>45750</v>
      </c>
      <c r="F304" s="487">
        <f t="shared" si="151"/>
        <v>45783</v>
      </c>
      <c r="G304" s="487">
        <f t="shared" si="152"/>
        <v>45788</v>
      </c>
      <c r="H304" s="487">
        <f t="shared" si="153"/>
        <v>45793</v>
      </c>
      <c r="I304" s="640">
        <v>45747</v>
      </c>
      <c r="J304" s="640">
        <v>45748</v>
      </c>
      <c r="K304" s="14"/>
    </row>
    <row r="305" spans="1:11" ht="21.75" hidden="1" customHeight="1">
      <c r="A305" t="s">
        <v>2168</v>
      </c>
      <c r="B305" s="14">
        <v>15</v>
      </c>
      <c r="C305" s="997" t="s">
        <v>2169</v>
      </c>
      <c r="D305" s="487" t="s">
        <v>2170</v>
      </c>
      <c r="E305" s="487">
        <v>45762</v>
      </c>
      <c r="F305" s="487">
        <f t="shared" si="151"/>
        <v>45795</v>
      </c>
      <c r="G305" s="487">
        <f t="shared" si="152"/>
        <v>45800</v>
      </c>
      <c r="H305" s="487">
        <f t="shared" si="153"/>
        <v>45805</v>
      </c>
      <c r="I305" s="640">
        <v>45754</v>
      </c>
      <c r="J305" s="640">
        <v>45755</v>
      </c>
      <c r="K305" s="14"/>
    </row>
    <row r="306" spans="1:11" ht="21.75" hidden="1" customHeight="1">
      <c r="A306" t="s">
        <v>2165</v>
      </c>
      <c r="B306" s="14">
        <v>16</v>
      </c>
      <c r="C306" s="997" t="s">
        <v>2171</v>
      </c>
      <c r="D306" s="487" t="s">
        <v>2172</v>
      </c>
      <c r="E306" s="487">
        <v>45767</v>
      </c>
      <c r="F306" s="2048"/>
      <c r="G306" s="2048"/>
      <c r="H306" s="2048"/>
      <c r="I306" s="640">
        <v>45761</v>
      </c>
      <c r="J306" s="640">
        <v>45762</v>
      </c>
      <c r="K306" s="14"/>
    </row>
    <row r="307" spans="1:11" ht="21.75" hidden="1" customHeight="1">
      <c r="A307" t="s">
        <v>2173</v>
      </c>
      <c r="B307" s="14">
        <v>17</v>
      </c>
      <c r="C307" s="1121" t="s">
        <v>1573</v>
      </c>
      <c r="D307" s="487" t="s">
        <v>2164</v>
      </c>
      <c r="E307" s="487">
        <v>45403</v>
      </c>
      <c r="F307" s="2048"/>
      <c r="G307" s="2048"/>
      <c r="H307" s="2048"/>
      <c r="I307" s="640">
        <v>45768</v>
      </c>
      <c r="J307" s="640">
        <v>45769</v>
      </c>
      <c r="K307" s="14"/>
    </row>
    <row r="308" spans="1:11" ht="21.75" hidden="1" customHeight="1">
      <c r="A308" t="s">
        <v>2174</v>
      </c>
      <c r="B308" s="14">
        <v>18</v>
      </c>
      <c r="C308" s="2447" t="s">
        <v>2173</v>
      </c>
      <c r="D308" s="2445" t="s">
        <v>2164</v>
      </c>
      <c r="E308" s="2445">
        <v>45781</v>
      </c>
      <c r="F308" s="2445">
        <f t="shared" si="151"/>
        <v>45814</v>
      </c>
      <c r="G308" s="2445">
        <f t="shared" si="152"/>
        <v>45819</v>
      </c>
      <c r="H308" s="2445">
        <f t="shared" si="153"/>
        <v>45824</v>
      </c>
      <c r="I308" s="640">
        <v>45775</v>
      </c>
      <c r="J308" s="640">
        <v>45776</v>
      </c>
      <c r="K308" s="14"/>
    </row>
    <row r="309" spans="1:11" ht="21.75" hidden="1" customHeight="1">
      <c r="B309" s="14">
        <v>19</v>
      </c>
      <c r="C309" s="877" t="s">
        <v>2174</v>
      </c>
      <c r="D309" s="487" t="s">
        <v>2175</v>
      </c>
      <c r="E309" s="487">
        <v>45789</v>
      </c>
      <c r="F309" s="487">
        <f t="shared" ref="F309:F312" si="154">E309+33</f>
        <v>45822</v>
      </c>
      <c r="G309" s="487">
        <f t="shared" ref="G309:G312" si="155">E309+38</f>
        <v>45827</v>
      </c>
      <c r="H309" s="487">
        <f t="shared" ref="H309:H312" si="156">E309+43</f>
        <v>45832</v>
      </c>
      <c r="I309" s="640">
        <v>45782</v>
      </c>
      <c r="J309" s="640">
        <v>45783</v>
      </c>
      <c r="K309" s="14"/>
    </row>
    <row r="310" spans="1:11" ht="21.75" hidden="1" customHeight="1">
      <c r="B310" s="14">
        <v>20</v>
      </c>
      <c r="C310" s="877" t="s">
        <v>2176</v>
      </c>
      <c r="D310" s="487" t="s">
        <v>2177</v>
      </c>
      <c r="E310" s="487">
        <v>45792</v>
      </c>
      <c r="F310" s="487">
        <f t="shared" si="154"/>
        <v>45825</v>
      </c>
      <c r="G310" s="487">
        <f t="shared" si="155"/>
        <v>45830</v>
      </c>
      <c r="H310" s="487">
        <f t="shared" si="156"/>
        <v>45835</v>
      </c>
      <c r="I310" s="640">
        <v>45789</v>
      </c>
      <c r="J310" s="640">
        <v>45790</v>
      </c>
      <c r="K310" s="14"/>
    </row>
    <row r="311" spans="1:11" ht="21.75" hidden="1" customHeight="1">
      <c r="B311" s="14">
        <v>21</v>
      </c>
      <c r="C311" s="1070" t="s">
        <v>1573</v>
      </c>
      <c r="D311" s="487" t="s">
        <v>2175</v>
      </c>
      <c r="E311" s="487">
        <v>45431</v>
      </c>
      <c r="F311" s="2048"/>
      <c r="G311" s="2048"/>
      <c r="H311" s="2048"/>
      <c r="I311" s="640">
        <v>45796</v>
      </c>
      <c r="J311" s="640">
        <v>45797</v>
      </c>
      <c r="K311" s="14"/>
    </row>
    <row r="312" spans="1:11" ht="21" hidden="1" customHeight="1">
      <c r="B312" s="14">
        <v>22</v>
      </c>
      <c r="C312" s="868" t="s">
        <v>2178</v>
      </c>
      <c r="D312" s="1353" t="s">
        <v>2175</v>
      </c>
      <c r="E312" s="1353">
        <v>45804</v>
      </c>
      <c r="F312" s="1353">
        <f t="shared" si="154"/>
        <v>45837</v>
      </c>
      <c r="G312" s="1353">
        <f t="shared" si="155"/>
        <v>45842</v>
      </c>
      <c r="H312" s="1353">
        <f t="shared" si="156"/>
        <v>45847</v>
      </c>
      <c r="I312" s="640">
        <v>45803</v>
      </c>
      <c r="J312" s="640">
        <v>45804</v>
      </c>
      <c r="K312" s="14"/>
    </row>
    <row r="313" spans="1:11" ht="21.75" hidden="1" customHeight="1">
      <c r="B313" s="14">
        <v>23</v>
      </c>
      <c r="C313" s="2449" t="s">
        <v>2179</v>
      </c>
      <c r="D313" s="2445" t="s">
        <v>2180</v>
      </c>
      <c r="E313" s="2445">
        <v>45813</v>
      </c>
      <c r="F313" s="2445">
        <f t="shared" ref="F313:F319" si="157">E313+33</f>
        <v>45846</v>
      </c>
      <c r="G313" s="2445">
        <f t="shared" ref="G313:G321" si="158">E313+38</f>
        <v>45851</v>
      </c>
      <c r="H313" s="2445">
        <f t="shared" ref="H313:H321" si="159">E313+43</f>
        <v>45856</v>
      </c>
      <c r="I313" s="640">
        <v>45810</v>
      </c>
      <c r="J313" s="640">
        <v>45811</v>
      </c>
      <c r="K313" s="14"/>
    </row>
    <row r="314" spans="1:11" ht="21.75" hidden="1" customHeight="1">
      <c r="B314" s="14"/>
      <c r="C314" s="27"/>
      <c r="D314" s="309"/>
      <c r="E314" s="309"/>
      <c r="F314" s="309"/>
      <c r="G314" s="309"/>
      <c r="H314" s="309"/>
      <c r="I314" s="640"/>
      <c r="J314" s="640"/>
      <c r="K314" s="14"/>
    </row>
    <row r="315" spans="1:11" ht="31.5" customHeight="1">
      <c r="B315" s="14" t="s">
        <v>1423</v>
      </c>
      <c r="C315" s="308" t="s">
        <v>2181</v>
      </c>
      <c r="D315" s="309"/>
      <c r="E315" s="310" t="s">
        <v>100</v>
      </c>
      <c r="F315" s="1377" t="s">
        <v>105</v>
      </c>
      <c r="G315" s="1377" t="s">
        <v>689</v>
      </c>
      <c r="H315" s="1377" t="s">
        <v>408</v>
      </c>
      <c r="I315" s="2620"/>
      <c r="J315" s="2620"/>
      <c r="K315" s="14"/>
    </row>
    <row r="316" spans="1:11" ht="21.75" customHeight="1">
      <c r="B316" s="14"/>
      <c r="C316" s="2046"/>
      <c r="D316" s="2047" t="s">
        <v>2149</v>
      </c>
      <c r="E316" s="2383"/>
      <c r="F316" s="2442" t="s">
        <v>2150</v>
      </c>
      <c r="G316" s="2442" t="s">
        <v>2151</v>
      </c>
      <c r="H316" s="2442" t="s">
        <v>2152</v>
      </c>
      <c r="I316" s="640"/>
      <c r="J316" s="640"/>
      <c r="K316" s="14"/>
    </row>
    <row r="317" spans="1:11" ht="21.75" hidden="1" customHeight="1">
      <c r="B317" s="2451" t="s">
        <v>1761</v>
      </c>
      <c r="C317" s="2447" t="s">
        <v>2182</v>
      </c>
      <c r="D317" s="2445" t="s">
        <v>2155</v>
      </c>
      <c r="E317" s="2445">
        <v>45822</v>
      </c>
      <c r="F317" s="2445">
        <f t="shared" si="157"/>
        <v>45855</v>
      </c>
      <c r="G317" s="2445">
        <f t="shared" si="158"/>
        <v>45860</v>
      </c>
      <c r="H317" s="2445">
        <f t="shared" si="159"/>
        <v>45865</v>
      </c>
      <c r="I317" s="640"/>
      <c r="J317" s="2459"/>
      <c r="K317" s="2234" t="s">
        <v>2183</v>
      </c>
    </row>
    <row r="318" spans="1:11" ht="21.75" hidden="1" customHeight="1">
      <c r="B318" s="2451" t="s">
        <v>1764</v>
      </c>
      <c r="C318" s="2447" t="s">
        <v>2184</v>
      </c>
      <c r="D318" s="2445" t="s">
        <v>2185</v>
      </c>
      <c r="E318" s="2445">
        <v>45829</v>
      </c>
      <c r="F318" s="2445">
        <f t="shared" si="157"/>
        <v>45862</v>
      </c>
      <c r="G318" s="2445">
        <f t="shared" si="158"/>
        <v>45867</v>
      </c>
      <c r="H318" s="2445">
        <f t="shared" si="159"/>
        <v>45872</v>
      </c>
      <c r="I318" s="640"/>
      <c r="J318" s="2459"/>
      <c r="K318" s="14"/>
    </row>
    <row r="319" spans="1:11" ht="21.75" hidden="1" customHeight="1">
      <c r="B319" s="2451" t="s">
        <v>1767</v>
      </c>
      <c r="C319" s="2447" t="s">
        <v>2186</v>
      </c>
      <c r="D319" s="2445" t="s">
        <v>2175</v>
      </c>
      <c r="E319" s="2445">
        <v>45835</v>
      </c>
      <c r="F319" s="2445">
        <f t="shared" si="157"/>
        <v>45868</v>
      </c>
      <c r="G319" s="2445">
        <f t="shared" si="158"/>
        <v>45873</v>
      </c>
      <c r="H319" s="2445">
        <f t="shared" si="159"/>
        <v>45878</v>
      </c>
      <c r="I319" s="640"/>
      <c r="J319" s="2459"/>
      <c r="K319" s="14"/>
    </row>
    <row r="320" spans="1:11" ht="28.5" hidden="1" customHeight="1">
      <c r="B320" s="2451" t="s">
        <v>1770</v>
      </c>
      <c r="C320" s="2447" t="s">
        <v>2187</v>
      </c>
      <c r="D320" s="2445" t="s">
        <v>2170</v>
      </c>
      <c r="E320" s="2445">
        <v>45476</v>
      </c>
      <c r="F320" s="2498" t="s">
        <v>2188</v>
      </c>
      <c r="G320" s="2445">
        <f t="shared" si="158"/>
        <v>45514</v>
      </c>
      <c r="H320" s="2445">
        <f t="shared" si="159"/>
        <v>45519</v>
      </c>
      <c r="I320" s="640"/>
      <c r="J320" s="2459"/>
      <c r="K320" s="14"/>
    </row>
    <row r="321" spans="1:11" ht="29.25" hidden="1" customHeight="1">
      <c r="B321" s="2451" t="s">
        <v>1773</v>
      </c>
      <c r="C321" s="868" t="s">
        <v>2160</v>
      </c>
      <c r="D321" s="487" t="s">
        <v>2189</v>
      </c>
      <c r="E321" s="487">
        <v>45485</v>
      </c>
      <c r="F321" s="2498" t="s">
        <v>2188</v>
      </c>
      <c r="G321" s="487">
        <f t="shared" si="158"/>
        <v>45523</v>
      </c>
      <c r="H321" s="487">
        <f t="shared" si="159"/>
        <v>45528</v>
      </c>
      <c r="I321" s="640"/>
      <c r="J321" s="2459"/>
      <c r="K321" s="14"/>
    </row>
    <row r="322" spans="1:11" ht="21.75" hidden="1" customHeight="1">
      <c r="B322" s="2451" t="s">
        <v>1776</v>
      </c>
      <c r="C322" s="1073" t="s">
        <v>1573</v>
      </c>
      <c r="D322" s="487" t="s">
        <v>2190</v>
      </c>
      <c r="E322" s="487">
        <v>45487</v>
      </c>
      <c r="F322" s="2048"/>
      <c r="G322" s="2048"/>
      <c r="H322" s="2048"/>
      <c r="I322" s="640"/>
      <c r="J322" s="2459"/>
      <c r="K322" s="14"/>
    </row>
    <row r="323" spans="1:11" ht="21.75" hidden="1" customHeight="1">
      <c r="B323" s="2451" t="s">
        <v>1780</v>
      </c>
      <c r="C323" s="868" t="s">
        <v>2163</v>
      </c>
      <c r="D323" s="487" t="s">
        <v>2191</v>
      </c>
      <c r="E323" s="487">
        <v>45497</v>
      </c>
      <c r="F323" s="487">
        <f t="shared" ref="F323:F324" si="160">E323+33</f>
        <v>45530</v>
      </c>
      <c r="G323" s="487">
        <f t="shared" ref="G323:G324" si="161">E323+38</f>
        <v>45535</v>
      </c>
      <c r="H323" s="487">
        <f t="shared" ref="H323:H325" si="162">E323+43</f>
        <v>45540</v>
      </c>
      <c r="I323" s="640"/>
      <c r="J323" s="2459"/>
      <c r="K323" s="14"/>
    </row>
    <row r="324" spans="1:11" ht="21.75" hidden="1" customHeight="1">
      <c r="B324" s="2451" t="s">
        <v>1784</v>
      </c>
      <c r="C324" s="868" t="s">
        <v>2192</v>
      </c>
      <c r="D324" s="487" t="s">
        <v>2170</v>
      </c>
      <c r="E324" s="487">
        <v>45503</v>
      </c>
      <c r="F324" s="487">
        <f t="shared" si="160"/>
        <v>45536</v>
      </c>
      <c r="G324" s="487">
        <f t="shared" si="161"/>
        <v>45541</v>
      </c>
      <c r="H324" s="487">
        <f t="shared" si="162"/>
        <v>45546</v>
      </c>
      <c r="I324" s="640"/>
      <c r="J324" s="2459"/>
      <c r="K324" s="14"/>
    </row>
    <row r="325" spans="1:11" ht="21.75" hidden="1" customHeight="1">
      <c r="B325" s="2451" t="s">
        <v>1787</v>
      </c>
      <c r="C325" s="2446" t="s">
        <v>2193</v>
      </c>
      <c r="D325" s="2445" t="s">
        <v>2172</v>
      </c>
      <c r="E325" s="2445">
        <v>45511</v>
      </c>
      <c r="F325" s="4596" t="s">
        <v>2194</v>
      </c>
      <c r="G325" s="4597"/>
      <c r="H325" s="2445">
        <f t="shared" si="162"/>
        <v>45554</v>
      </c>
      <c r="I325" s="640"/>
      <c r="J325" s="2459"/>
      <c r="K325" s="14"/>
    </row>
    <row r="326" spans="1:11" ht="21.75" hidden="1" customHeight="1">
      <c r="B326" s="2451" t="s">
        <v>1790</v>
      </c>
      <c r="C326" s="2446" t="s">
        <v>2169</v>
      </c>
      <c r="D326" s="2445" t="s">
        <v>2195</v>
      </c>
      <c r="E326" s="2445">
        <v>45522</v>
      </c>
      <c r="F326" s="4596" t="s">
        <v>2196</v>
      </c>
      <c r="G326" s="4597"/>
      <c r="H326" s="2445">
        <f t="shared" ref="H326:H329" si="163">E326+43</f>
        <v>45565</v>
      </c>
      <c r="I326" s="640"/>
      <c r="J326" s="2496"/>
      <c r="K326" s="14"/>
    </row>
    <row r="327" spans="1:11" ht="21.75" hidden="1" customHeight="1">
      <c r="B327" s="2451" t="s">
        <v>1793</v>
      </c>
      <c r="C327" s="2446" t="s">
        <v>2171</v>
      </c>
      <c r="D327" s="2445" t="s">
        <v>2197</v>
      </c>
      <c r="E327" s="2445">
        <v>45531</v>
      </c>
      <c r="F327" s="4596" t="s">
        <v>2198</v>
      </c>
      <c r="G327" s="4597"/>
      <c r="H327" s="2445">
        <f t="shared" si="163"/>
        <v>45574</v>
      </c>
      <c r="I327" s="640"/>
      <c r="J327" s="2496"/>
      <c r="K327" s="14"/>
    </row>
    <row r="328" spans="1:11" ht="43.5" hidden="1" customHeight="1">
      <c r="B328" s="2451" t="s">
        <v>1796</v>
      </c>
      <c r="C328" s="2446" t="s">
        <v>2199</v>
      </c>
      <c r="D328" s="2445" t="s">
        <v>2191</v>
      </c>
      <c r="E328" s="2445">
        <v>45534</v>
      </c>
      <c r="F328" s="2498" t="s">
        <v>2200</v>
      </c>
      <c r="G328" s="2445">
        <f t="shared" ref="G328:G329" si="164">E328+38</f>
        <v>45572</v>
      </c>
      <c r="H328" s="2498" t="s">
        <v>2201</v>
      </c>
      <c r="I328" s="640"/>
      <c r="J328" s="2496"/>
      <c r="K328" s="14"/>
    </row>
    <row r="329" spans="1:11" ht="21.75" hidden="1" customHeight="1">
      <c r="B329" s="2451" t="s">
        <v>1800</v>
      </c>
      <c r="C329" s="2495" t="s">
        <v>2202</v>
      </c>
      <c r="D329" s="2494" t="s">
        <v>2157</v>
      </c>
      <c r="E329" s="2494">
        <v>45543</v>
      </c>
      <c r="F329" s="2494">
        <f t="shared" ref="F329" si="165">E329+33</f>
        <v>45576</v>
      </c>
      <c r="G329" s="2494">
        <f t="shared" si="164"/>
        <v>45581</v>
      </c>
      <c r="H329" s="2494">
        <f t="shared" si="163"/>
        <v>45586</v>
      </c>
      <c r="I329" s="640"/>
      <c r="J329" s="2496"/>
      <c r="K329" s="14"/>
    </row>
    <row r="330" spans="1:11" ht="21.75" hidden="1" customHeight="1">
      <c r="B330" s="2451" t="s">
        <v>1804</v>
      </c>
      <c r="C330" s="2495" t="s">
        <v>2176</v>
      </c>
      <c r="D330" s="2494" t="s">
        <v>2164</v>
      </c>
      <c r="E330" s="2494">
        <v>45554</v>
      </c>
      <c r="F330" s="2494">
        <f t="shared" ref="F330:F332" si="166">E330+33</f>
        <v>45587</v>
      </c>
      <c r="G330" s="2494">
        <f t="shared" ref="G330:G334" si="167">E330+38</f>
        <v>45592</v>
      </c>
      <c r="H330" s="2494">
        <f t="shared" ref="H330:H334" si="168">E330+43</f>
        <v>45597</v>
      </c>
      <c r="I330" s="640"/>
      <c r="J330" s="2496"/>
      <c r="K330" s="14"/>
    </row>
    <row r="331" spans="1:11" ht="21.75" hidden="1" customHeight="1">
      <c r="B331" s="2451" t="s">
        <v>1808</v>
      </c>
      <c r="C331" s="2495" t="s">
        <v>2178</v>
      </c>
      <c r="D331" s="2494" t="s">
        <v>2157</v>
      </c>
      <c r="E331" s="2494">
        <v>45557</v>
      </c>
      <c r="F331" s="2494">
        <f t="shared" si="166"/>
        <v>45590</v>
      </c>
      <c r="G331" s="2494">
        <f t="shared" si="167"/>
        <v>45595</v>
      </c>
      <c r="H331" s="2494">
        <f t="shared" si="168"/>
        <v>45600</v>
      </c>
      <c r="I331" s="640"/>
      <c r="J331" s="2496"/>
      <c r="K331" s="14"/>
    </row>
    <row r="332" spans="1:11" ht="21.75" hidden="1" customHeight="1">
      <c r="B332" s="2451" t="s">
        <v>1811</v>
      </c>
      <c r="C332" s="2495" t="s">
        <v>2179</v>
      </c>
      <c r="D332" s="2494" t="s">
        <v>2203</v>
      </c>
      <c r="E332" s="2494">
        <v>45928</v>
      </c>
      <c r="F332" s="2494">
        <f t="shared" si="166"/>
        <v>45961</v>
      </c>
      <c r="G332" s="2494">
        <f t="shared" si="167"/>
        <v>45966</v>
      </c>
      <c r="H332" s="2494">
        <f t="shared" si="168"/>
        <v>45971</v>
      </c>
      <c r="I332" s="640"/>
      <c r="J332" s="2496"/>
      <c r="K332" s="14"/>
    </row>
    <row r="333" spans="1:11" ht="21.75" hidden="1" customHeight="1">
      <c r="B333" s="2451" t="s">
        <v>1814</v>
      </c>
      <c r="C333" s="2495" t="s">
        <v>2204</v>
      </c>
      <c r="D333" s="2494" t="s">
        <v>2205</v>
      </c>
      <c r="E333" s="2494">
        <v>45936</v>
      </c>
      <c r="F333" s="2494">
        <f>E333+33</f>
        <v>45969</v>
      </c>
      <c r="G333" s="2494">
        <f>E333+38</f>
        <v>45974</v>
      </c>
      <c r="H333" s="2494">
        <f>E333+43</f>
        <v>45979</v>
      </c>
      <c r="I333" s="640"/>
      <c r="J333" s="2496"/>
      <c r="K333" s="14"/>
    </row>
    <row r="334" spans="1:11" ht="19.5" hidden="1">
      <c r="A334" t="s">
        <v>2206</v>
      </c>
      <c r="B334" s="2451" t="s">
        <v>1817</v>
      </c>
      <c r="C334" s="2446" t="s">
        <v>2207</v>
      </c>
      <c r="D334" s="2445" t="s">
        <v>2208</v>
      </c>
      <c r="E334" s="2445">
        <v>45943</v>
      </c>
      <c r="F334" s="2445">
        <f>E334+33</f>
        <v>45976</v>
      </c>
      <c r="G334" s="2445">
        <f t="shared" si="167"/>
        <v>45981</v>
      </c>
      <c r="H334" s="2445">
        <f t="shared" si="168"/>
        <v>45986</v>
      </c>
      <c r="I334" s="640"/>
      <c r="J334" s="2496"/>
      <c r="K334" s="14"/>
    </row>
    <row r="335" spans="1:11" ht="41.25" hidden="1" customHeight="1">
      <c r="B335" s="2451" t="s">
        <v>1820</v>
      </c>
      <c r="C335" s="2446" t="s">
        <v>2209</v>
      </c>
      <c r="D335" s="2445" t="s">
        <v>2210</v>
      </c>
      <c r="E335" s="2445">
        <v>45951</v>
      </c>
      <c r="F335" s="2445">
        <f>E335+33</f>
        <v>45984</v>
      </c>
      <c r="G335" s="2445">
        <f>E335+38</f>
        <v>45989</v>
      </c>
      <c r="H335" s="2845" t="s">
        <v>2211</v>
      </c>
      <c r="I335" s="640"/>
      <c r="J335" s="2496"/>
      <c r="K335" s="14"/>
    </row>
    <row r="336" spans="1:11" ht="21.75" hidden="1" customHeight="1">
      <c r="B336" s="2451" t="s">
        <v>1823</v>
      </c>
      <c r="C336" s="2802" t="s">
        <v>1573</v>
      </c>
      <c r="D336" s="2775" t="s">
        <v>1966</v>
      </c>
      <c r="E336" s="2048"/>
      <c r="F336" s="2048"/>
      <c r="G336" s="2048"/>
      <c r="H336" s="2048"/>
      <c r="I336" s="640"/>
      <c r="J336" s="2496"/>
      <c r="K336" s="14"/>
    </row>
    <row r="337" spans="1:11" ht="44.25" hidden="1" customHeight="1">
      <c r="A337" t="s">
        <v>2212</v>
      </c>
      <c r="B337" s="2451" t="s">
        <v>1826</v>
      </c>
      <c r="C337" s="2802" t="s">
        <v>1573</v>
      </c>
      <c r="D337" s="2775" t="s">
        <v>1966</v>
      </c>
      <c r="E337" s="2048"/>
      <c r="F337" s="2845" t="s">
        <v>2213</v>
      </c>
      <c r="G337" s="2845" t="s">
        <v>2214</v>
      </c>
      <c r="H337" s="2845" t="s">
        <v>2213</v>
      </c>
      <c r="I337" s="640"/>
      <c r="J337" s="2496"/>
      <c r="K337" s="14"/>
    </row>
    <row r="338" spans="1:11" ht="21.75" hidden="1" customHeight="1">
      <c r="B338" s="2451" t="s">
        <v>1829</v>
      </c>
      <c r="C338" s="2495" t="s">
        <v>2186</v>
      </c>
      <c r="D338" s="2494" t="s">
        <v>2157</v>
      </c>
      <c r="E338" s="2494">
        <v>45970</v>
      </c>
      <c r="F338" s="2048">
        <f t="shared" ref="F338:F339" si="169">E338+33</f>
        <v>46003</v>
      </c>
      <c r="G338" s="2494">
        <f t="shared" ref="G338:G339" si="170">E338+38</f>
        <v>46008</v>
      </c>
      <c r="H338" s="2494">
        <f t="shared" ref="H338:H339" si="171">E338+43</f>
        <v>46013</v>
      </c>
      <c r="I338" s="640"/>
      <c r="J338" s="2496"/>
      <c r="K338" s="14"/>
    </row>
    <row r="339" spans="1:11" ht="21.75" hidden="1" customHeight="1">
      <c r="B339" s="2451" t="s">
        <v>1832</v>
      </c>
      <c r="C339" s="2495" t="s">
        <v>2160</v>
      </c>
      <c r="D339" s="2494" t="s">
        <v>2215</v>
      </c>
      <c r="E339" s="2494">
        <v>45978</v>
      </c>
      <c r="F339" s="2048">
        <f t="shared" si="169"/>
        <v>46011</v>
      </c>
      <c r="G339" s="2494">
        <f t="shared" si="170"/>
        <v>46016</v>
      </c>
      <c r="H339" s="2494">
        <f t="shared" si="171"/>
        <v>46021</v>
      </c>
      <c r="I339" s="640"/>
      <c r="J339" s="2496"/>
      <c r="K339" s="14"/>
    </row>
    <row r="340" spans="1:11" ht="28.5" hidden="1" customHeight="1">
      <c r="B340" s="2451" t="s">
        <v>1835</v>
      </c>
      <c r="C340" s="2768" t="s">
        <v>1573</v>
      </c>
      <c r="D340" s="2750" t="s">
        <v>1966</v>
      </c>
      <c r="E340" s="2048"/>
      <c r="F340" s="3109" t="s">
        <v>2216</v>
      </c>
      <c r="G340" s="2845" t="s">
        <v>2216</v>
      </c>
      <c r="H340" s="2845" t="s">
        <v>2217</v>
      </c>
      <c r="I340" s="640"/>
      <c r="J340" s="2496"/>
      <c r="K340" s="14"/>
    </row>
    <row r="341" spans="1:11" ht="20.25" hidden="1" customHeight="1">
      <c r="B341" s="2451" t="s">
        <v>1840</v>
      </c>
      <c r="C341" s="2495" t="s">
        <v>2163</v>
      </c>
      <c r="D341" s="2494" t="s">
        <v>2170</v>
      </c>
      <c r="E341" s="2494">
        <v>45987</v>
      </c>
      <c r="F341" s="2048">
        <f t="shared" ref="F341:F347" si="172">E341+33</f>
        <v>46020</v>
      </c>
      <c r="G341" s="2494">
        <f t="shared" ref="G341:G347" si="173">E341+38</f>
        <v>46025</v>
      </c>
      <c r="H341" s="2494">
        <f t="shared" ref="H341:H347" si="174">E341+43</f>
        <v>46030</v>
      </c>
      <c r="I341" s="640"/>
      <c r="J341" s="2496"/>
      <c r="K341" s="14"/>
    </row>
    <row r="342" spans="1:11" ht="43.5" hidden="1" customHeight="1">
      <c r="B342" s="2451" t="s">
        <v>1845</v>
      </c>
      <c r="C342" s="2446" t="s">
        <v>2192</v>
      </c>
      <c r="D342" s="2445" t="s">
        <v>2195</v>
      </c>
      <c r="E342" s="2445">
        <v>45995</v>
      </c>
      <c r="F342" s="2845" t="s">
        <v>2218</v>
      </c>
      <c r="G342" s="2445">
        <f t="shared" si="173"/>
        <v>46033</v>
      </c>
      <c r="H342" s="2845" t="s">
        <v>2218</v>
      </c>
      <c r="I342" s="640"/>
      <c r="J342" s="2496"/>
      <c r="K342" s="14"/>
    </row>
    <row r="343" spans="1:11" ht="20.25" hidden="1" customHeight="1">
      <c r="B343" s="2451" t="s">
        <v>1849</v>
      </c>
      <c r="C343" s="2446" t="s">
        <v>2219</v>
      </c>
      <c r="D343" s="2445" t="s">
        <v>2210</v>
      </c>
      <c r="E343" s="2445">
        <v>46001</v>
      </c>
      <c r="F343" s="2048">
        <f t="shared" si="172"/>
        <v>46034</v>
      </c>
      <c r="G343" s="2445">
        <f>E343+38</f>
        <v>46039</v>
      </c>
      <c r="H343" s="2445">
        <f>E343+43</f>
        <v>46044</v>
      </c>
      <c r="I343" s="640"/>
      <c r="J343" s="2496"/>
      <c r="K343" s="14"/>
    </row>
    <row r="344" spans="1:11" ht="40.5" hidden="1" customHeight="1">
      <c r="B344" s="2451" t="s">
        <v>1852</v>
      </c>
      <c r="C344" s="2446" t="s">
        <v>2193</v>
      </c>
      <c r="D344" s="2445" t="s">
        <v>2197</v>
      </c>
      <c r="E344" s="2445">
        <v>46013</v>
      </c>
      <c r="F344" s="2048">
        <f t="shared" si="172"/>
        <v>46046</v>
      </c>
      <c r="G344" s="2845" t="s">
        <v>2220</v>
      </c>
      <c r="H344" s="2845" t="s">
        <v>2220</v>
      </c>
      <c r="I344" s="640"/>
      <c r="J344" s="2496"/>
      <c r="K344" s="14"/>
    </row>
    <row r="345" spans="1:11" ht="20.25" hidden="1" customHeight="1">
      <c r="B345" s="2451" t="s">
        <v>1856</v>
      </c>
      <c r="C345" s="2446" t="s">
        <v>2169</v>
      </c>
      <c r="D345" s="2445" t="s">
        <v>2221</v>
      </c>
      <c r="E345" s="2445">
        <v>46021</v>
      </c>
      <c r="F345" s="2048">
        <f t="shared" si="172"/>
        <v>46054</v>
      </c>
      <c r="G345" s="2445">
        <f t="shared" si="173"/>
        <v>46059</v>
      </c>
      <c r="H345" s="2445">
        <f t="shared" si="174"/>
        <v>46064</v>
      </c>
      <c r="I345" s="640"/>
      <c r="J345" s="2496"/>
      <c r="K345" s="14"/>
    </row>
    <row r="346" spans="1:11" ht="20.25" hidden="1" customHeight="1">
      <c r="B346" s="2451" t="s">
        <v>1859</v>
      </c>
      <c r="C346" s="2446" t="s">
        <v>2222</v>
      </c>
      <c r="D346" s="2445" t="s">
        <v>2197</v>
      </c>
      <c r="E346" s="2445">
        <v>45661</v>
      </c>
      <c r="F346" s="2048">
        <f t="shared" si="172"/>
        <v>45694</v>
      </c>
      <c r="G346" s="2445">
        <f t="shared" si="173"/>
        <v>45699</v>
      </c>
      <c r="H346" s="2445">
        <f t="shared" si="174"/>
        <v>45704</v>
      </c>
      <c r="I346" s="640"/>
      <c r="J346" s="2496"/>
      <c r="K346" s="14"/>
    </row>
    <row r="347" spans="1:11" ht="20.25" hidden="1" customHeight="1">
      <c r="B347" s="2451" t="s">
        <v>1862</v>
      </c>
      <c r="C347" s="993" t="s">
        <v>2171</v>
      </c>
      <c r="D347" s="487" t="s">
        <v>2223</v>
      </c>
      <c r="E347" s="487">
        <v>46032</v>
      </c>
      <c r="F347" s="2048">
        <f t="shared" si="172"/>
        <v>46065</v>
      </c>
      <c r="G347" s="487">
        <f t="shared" si="173"/>
        <v>46070</v>
      </c>
      <c r="H347" s="487">
        <f t="shared" si="174"/>
        <v>46075</v>
      </c>
      <c r="I347" s="640"/>
      <c r="J347" s="2496"/>
      <c r="K347" s="14"/>
    </row>
    <row r="348" spans="1:11" ht="20.25" hidden="1" customHeight="1">
      <c r="B348" s="2451" t="s">
        <v>1865</v>
      </c>
      <c r="C348" s="993" t="s">
        <v>2173</v>
      </c>
      <c r="D348" s="487" t="s">
        <v>2170</v>
      </c>
      <c r="E348" s="487">
        <v>46043</v>
      </c>
      <c r="F348" s="2048">
        <f t="shared" ref="F348:F354" si="175">E348+33</f>
        <v>46076</v>
      </c>
      <c r="G348" s="487">
        <f t="shared" ref="G348:G353" si="176">E348+38</f>
        <v>46081</v>
      </c>
      <c r="H348" s="487">
        <f t="shared" ref="H348:H353" si="177">E348+43</f>
        <v>46086</v>
      </c>
      <c r="I348" s="640"/>
      <c r="J348" s="2496"/>
      <c r="K348" s="14"/>
    </row>
    <row r="349" spans="1:11" ht="39.75" hidden="1" customHeight="1">
      <c r="B349" s="2451" t="s">
        <v>1868</v>
      </c>
      <c r="C349" s="993" t="s">
        <v>2174</v>
      </c>
      <c r="D349" s="487" t="s">
        <v>2172</v>
      </c>
      <c r="E349" s="487">
        <v>46049</v>
      </c>
      <c r="F349" s="2048">
        <f t="shared" si="175"/>
        <v>46082</v>
      </c>
      <c r="G349" s="2845" t="s">
        <v>2224</v>
      </c>
      <c r="H349" s="487">
        <f>E349+43</f>
        <v>46092</v>
      </c>
      <c r="I349" s="640"/>
      <c r="J349" s="2496"/>
      <c r="K349" s="14"/>
    </row>
    <row r="350" spans="1:11" ht="20.25" hidden="1" customHeight="1">
      <c r="B350" s="2451" t="s">
        <v>1871</v>
      </c>
      <c r="C350" s="993" t="s">
        <v>2179</v>
      </c>
      <c r="D350" s="487" t="s">
        <v>2185</v>
      </c>
      <c r="E350" s="487">
        <v>46051</v>
      </c>
      <c r="F350" s="2048">
        <f t="shared" si="175"/>
        <v>46084</v>
      </c>
      <c r="G350" s="487">
        <f t="shared" si="176"/>
        <v>46089</v>
      </c>
      <c r="H350" s="487">
        <f t="shared" si="177"/>
        <v>46094</v>
      </c>
      <c r="I350" s="640"/>
      <c r="J350" s="2496"/>
      <c r="K350" s="14"/>
    </row>
    <row r="351" spans="1:11" ht="29.25" hidden="1" customHeight="1">
      <c r="B351" s="2451" t="s">
        <v>1875</v>
      </c>
      <c r="C351" s="2446" t="s">
        <v>2176</v>
      </c>
      <c r="D351" s="2445" t="s">
        <v>2191</v>
      </c>
      <c r="E351" s="2445">
        <v>46062</v>
      </c>
      <c r="F351" s="2048">
        <f t="shared" si="175"/>
        <v>46095</v>
      </c>
      <c r="G351" s="2845" t="s">
        <v>2225</v>
      </c>
      <c r="H351" s="2845" t="s">
        <v>2225</v>
      </c>
      <c r="I351" s="640"/>
      <c r="J351" s="2496"/>
      <c r="K351" s="14"/>
    </row>
    <row r="352" spans="1:11" ht="20.25" hidden="1" customHeight="1">
      <c r="B352" s="2451" t="s">
        <v>1879</v>
      </c>
      <c r="C352" s="2802" t="s">
        <v>1573</v>
      </c>
      <c r="D352" s="2775" t="s">
        <v>1966</v>
      </c>
      <c r="E352" s="2048">
        <v>46062</v>
      </c>
      <c r="F352" s="2048">
        <f t="shared" si="175"/>
        <v>46095</v>
      </c>
      <c r="G352" s="2048">
        <f t="shared" si="176"/>
        <v>46100</v>
      </c>
      <c r="H352" s="2048">
        <f t="shared" si="177"/>
        <v>46105</v>
      </c>
      <c r="I352" s="640"/>
      <c r="J352" s="2496"/>
      <c r="K352" s="14"/>
    </row>
    <row r="353" spans="2:14" ht="20.25" hidden="1" customHeight="1">
      <c r="B353" s="2451" t="s">
        <v>1881</v>
      </c>
      <c r="C353" s="2446" t="s">
        <v>2226</v>
      </c>
      <c r="D353" s="2445" t="s">
        <v>2227</v>
      </c>
      <c r="E353" s="2445">
        <v>46071</v>
      </c>
      <c r="F353" s="2048">
        <f>E353+33</f>
        <v>46104</v>
      </c>
      <c r="G353" s="2445">
        <f t="shared" si="176"/>
        <v>46109</v>
      </c>
      <c r="H353" s="2445">
        <f t="shared" si="177"/>
        <v>46114</v>
      </c>
      <c r="I353" s="640"/>
      <c r="J353" s="2496"/>
      <c r="K353" s="14"/>
    </row>
    <row r="354" spans="2:14" ht="30.75" hidden="1" customHeight="1">
      <c r="B354" s="2451" t="s">
        <v>1884</v>
      </c>
      <c r="C354" s="2446" t="s">
        <v>2228</v>
      </c>
      <c r="D354" s="2445" t="s">
        <v>2229</v>
      </c>
      <c r="E354" s="2445">
        <v>46083</v>
      </c>
      <c r="F354" s="2048">
        <f t="shared" si="175"/>
        <v>46116</v>
      </c>
      <c r="G354" s="2845" t="s">
        <v>2230</v>
      </c>
      <c r="H354" s="2845" t="s">
        <v>2230</v>
      </c>
      <c r="I354" s="640"/>
      <c r="J354" s="2496"/>
      <c r="K354" s="14"/>
    </row>
    <row r="355" spans="2:14" ht="20.25" hidden="1" customHeight="1">
      <c r="B355" s="2451">
        <v>10</v>
      </c>
      <c r="C355" s="2877" t="s">
        <v>1573</v>
      </c>
      <c r="D355" s="1412" t="s">
        <v>1966</v>
      </c>
      <c r="E355" s="2048">
        <v>46090</v>
      </c>
      <c r="F355" s="2048">
        <f>E355+33</f>
        <v>46123</v>
      </c>
      <c r="G355" s="2048">
        <f>E355+38</f>
        <v>46128</v>
      </c>
      <c r="H355" s="2048">
        <f>E355+43</f>
        <v>46133</v>
      </c>
      <c r="I355" s="640"/>
      <c r="J355" s="2496"/>
      <c r="K355" s="14"/>
    </row>
    <row r="356" spans="2:14" ht="20.25" hidden="1" customHeight="1">
      <c r="B356" s="2451" t="s">
        <v>2231</v>
      </c>
      <c r="C356" s="993" t="s">
        <v>2186</v>
      </c>
      <c r="D356" s="487" t="s">
        <v>2172</v>
      </c>
      <c r="E356" s="487">
        <v>46096</v>
      </c>
      <c r="F356" s="2048">
        <f t="shared" ref="F356:F360" si="178">E356+33</f>
        <v>46129</v>
      </c>
      <c r="G356" s="487">
        <f>E356+38</f>
        <v>46134</v>
      </c>
      <c r="H356" s="487">
        <f>E356+43</f>
        <v>46139</v>
      </c>
      <c r="I356" s="640"/>
      <c r="J356" s="2496"/>
      <c r="K356" s="14"/>
    </row>
    <row r="357" spans="2:14" ht="20.25" hidden="1" customHeight="1">
      <c r="B357" s="2451">
        <v>12</v>
      </c>
      <c r="C357" s="2877" t="s">
        <v>1573</v>
      </c>
      <c r="D357" s="1412" t="s">
        <v>1966</v>
      </c>
      <c r="E357" s="2048">
        <v>46097</v>
      </c>
      <c r="F357" s="2048">
        <f t="shared" si="178"/>
        <v>46130</v>
      </c>
      <c r="G357" s="2048">
        <f t="shared" ref="G357:G360" si="179">E357+38</f>
        <v>46135</v>
      </c>
      <c r="H357" s="2048">
        <f t="shared" ref="H357:H360" si="180">E357+43</f>
        <v>46140</v>
      </c>
      <c r="I357" s="640"/>
      <c r="J357" s="2496"/>
      <c r="K357" s="14"/>
    </row>
    <row r="358" spans="2:14" ht="20.25" hidden="1" customHeight="1">
      <c r="B358" s="2451" t="s">
        <v>1892</v>
      </c>
      <c r="C358" s="993" t="s">
        <v>2182</v>
      </c>
      <c r="D358" s="487" t="s">
        <v>2229</v>
      </c>
      <c r="E358" s="487">
        <v>46105</v>
      </c>
      <c r="F358" s="2048">
        <f t="shared" si="178"/>
        <v>46138</v>
      </c>
      <c r="G358" s="487">
        <f t="shared" si="179"/>
        <v>46143</v>
      </c>
      <c r="H358" s="487">
        <f t="shared" si="180"/>
        <v>46148</v>
      </c>
      <c r="I358" s="640"/>
      <c r="J358" s="2496"/>
      <c r="K358" s="14"/>
    </row>
    <row r="359" spans="2:14" ht="20.25" hidden="1" customHeight="1">
      <c r="B359" s="2451" t="s">
        <v>1895</v>
      </c>
      <c r="C359" s="993" t="s">
        <v>2160</v>
      </c>
      <c r="D359" s="487" t="s">
        <v>2232</v>
      </c>
      <c r="E359" s="487">
        <v>46111</v>
      </c>
      <c r="F359" s="2048">
        <f t="shared" si="178"/>
        <v>46144</v>
      </c>
      <c r="G359" s="487">
        <f t="shared" si="179"/>
        <v>46149</v>
      </c>
      <c r="H359" s="487">
        <f t="shared" si="180"/>
        <v>46154</v>
      </c>
      <c r="I359" s="640"/>
      <c r="J359" s="2496"/>
      <c r="K359" s="14"/>
    </row>
    <row r="360" spans="2:14" ht="20.25" hidden="1" customHeight="1">
      <c r="B360" s="2451" t="s">
        <v>1900</v>
      </c>
      <c r="C360" s="2446" t="s">
        <v>2163</v>
      </c>
      <c r="D360" s="2445" t="s">
        <v>2195</v>
      </c>
      <c r="E360" s="2445">
        <v>46118</v>
      </c>
      <c r="F360" s="2445">
        <f t="shared" si="178"/>
        <v>46151</v>
      </c>
      <c r="G360" s="2445">
        <f t="shared" si="179"/>
        <v>46156</v>
      </c>
      <c r="H360" s="2445">
        <f t="shared" si="180"/>
        <v>46161</v>
      </c>
      <c r="I360" s="640"/>
      <c r="J360" s="2496"/>
      <c r="K360" s="14"/>
    </row>
    <row r="361" spans="2:14" ht="20.25" hidden="1" customHeight="1">
      <c r="B361" s="2451" t="s">
        <v>1905</v>
      </c>
      <c r="C361" s="2446" t="s">
        <v>2192</v>
      </c>
      <c r="D361" s="2445" t="s">
        <v>2221</v>
      </c>
      <c r="E361" s="2445">
        <v>46125</v>
      </c>
      <c r="F361" s="2048">
        <f>E361+33</f>
        <v>46158</v>
      </c>
      <c r="G361" s="2445">
        <f>E361+38</f>
        <v>46163</v>
      </c>
      <c r="H361" s="2445">
        <f>E361+43</f>
        <v>46168</v>
      </c>
      <c r="I361" s="640"/>
      <c r="J361" s="2496"/>
      <c r="K361" s="14"/>
    </row>
    <row r="362" spans="2:14" ht="20.25" customHeight="1">
      <c r="B362" s="438">
        <v>17</v>
      </c>
      <c r="C362" s="2446" t="s">
        <v>1966</v>
      </c>
      <c r="D362" s="2445" t="s">
        <v>1966</v>
      </c>
      <c r="E362" s="2048">
        <v>46132</v>
      </c>
      <c r="F362" s="2048">
        <f>E362+33</f>
        <v>46165</v>
      </c>
      <c r="G362" s="2048">
        <f>E362+38</f>
        <v>46170</v>
      </c>
      <c r="H362" s="2048">
        <f>E362+43</f>
        <v>46175</v>
      </c>
      <c r="I362" s="640"/>
      <c r="J362" s="2496"/>
      <c r="K362" s="14"/>
    </row>
    <row r="363" spans="2:14" ht="20.25" customHeight="1">
      <c r="B363" s="438">
        <v>18</v>
      </c>
      <c r="C363" s="2446" t="s">
        <v>1966</v>
      </c>
      <c r="D363" s="2445" t="s">
        <v>1966</v>
      </c>
      <c r="E363" s="2048">
        <v>46139</v>
      </c>
      <c r="F363" s="2048">
        <f>E363+33</f>
        <v>46172</v>
      </c>
      <c r="G363" s="2048">
        <f>E363+38</f>
        <v>46177</v>
      </c>
      <c r="H363" s="2048">
        <f>E363+43</f>
        <v>46182</v>
      </c>
      <c r="I363" s="640"/>
      <c r="J363" s="2496"/>
      <c r="K363" s="14"/>
    </row>
    <row r="364" spans="2:14" ht="20.25" customHeight="1">
      <c r="B364" s="438">
        <v>19</v>
      </c>
      <c r="C364" s="993" t="s">
        <v>1966</v>
      </c>
      <c r="D364" s="487" t="s">
        <v>1966</v>
      </c>
      <c r="E364" s="2048">
        <v>46146</v>
      </c>
      <c r="F364" s="2048">
        <f>E364+33</f>
        <v>46179</v>
      </c>
      <c r="G364" s="2048">
        <f>E364+38</f>
        <v>46184</v>
      </c>
      <c r="H364" s="2048">
        <f>E364+43</f>
        <v>46189</v>
      </c>
      <c r="I364" s="640"/>
      <c r="J364" s="2496"/>
      <c r="K364" s="14"/>
    </row>
    <row r="365" spans="2:14" s="14" customFormat="1" ht="19.5" customHeight="1">
      <c r="C365" s="17" t="s">
        <v>112</v>
      </c>
      <c r="D365"/>
      <c r="E365"/>
      <c r="F365"/>
      <c r="G365"/>
      <c r="H365"/>
      <c r="I365" s="20"/>
      <c r="J365"/>
      <c r="K365"/>
      <c r="L365" s="24"/>
      <c r="M365"/>
    </row>
    <row r="366" spans="2:14" s="14" customFormat="1" ht="17.25" customHeight="1">
      <c r="C366" s="23"/>
      <c r="D366"/>
      <c r="E366"/>
      <c r="F366" s="28"/>
      <c r="G366"/>
      <c r="H366"/>
      <c r="I366" s="20"/>
      <c r="J366"/>
      <c r="K366"/>
      <c r="L366" s="24"/>
      <c r="M366"/>
    </row>
    <row r="367" spans="2:14" s="30" customFormat="1" ht="14.25">
      <c r="C367" s="26" t="s">
        <v>0</v>
      </c>
      <c r="D367" s="27"/>
      <c r="E367" s="646" t="s">
        <v>1973</v>
      </c>
      <c r="F367" s="23"/>
      <c r="G367" s="23" t="s">
        <v>38</v>
      </c>
      <c r="H367" s="23"/>
      <c r="I367" s="27"/>
      <c r="J367" s="27"/>
      <c r="K367" s="23" t="s">
        <v>65</v>
      </c>
      <c r="L367" s="23" t="str">
        <f>'HOW TO-&gt;'!$B$136</f>
        <v>6011 2413</v>
      </c>
      <c r="M367" s="23"/>
      <c r="N367"/>
    </row>
    <row r="368" spans="2:14" s="30" customFormat="1" ht="14.25">
      <c r="C368" s="31" t="s">
        <v>1</v>
      </c>
      <c r="D368" s="27"/>
      <c r="E368" s="205" t="s">
        <v>1974</v>
      </c>
      <c r="F368" s="23"/>
      <c r="G368" s="27" t="s">
        <v>1975</v>
      </c>
      <c r="H368" s="27"/>
      <c r="I368" s="205" t="s">
        <v>41</v>
      </c>
      <c r="J368" s="27"/>
      <c r="K368" s="27" t="s">
        <v>67</v>
      </c>
      <c r="L368" s="27"/>
      <c r="M368" s="206" t="s">
        <v>68</v>
      </c>
      <c r="N368"/>
    </row>
    <row r="369" spans="3:14" s="30" customFormat="1" ht="14.25">
      <c r="C369" s="31"/>
      <c r="D369" s="27"/>
      <c r="E369" s="205"/>
      <c r="F369" s="5"/>
      <c r="G369" s="27"/>
      <c r="H369" s="27"/>
      <c r="I369" s="205"/>
      <c r="J369" s="27"/>
      <c r="K369" s="27" t="str">
        <f>'HOW TO-&gt;'!$A$138</f>
        <v>PERMIT</v>
      </c>
      <c r="L369" s="27"/>
      <c r="M369" s="2202" t="str">
        <f>'HOW TO-&gt;'!$C$138</f>
        <v>SG094-SinPermit@msc.com</v>
      </c>
      <c r="N369"/>
    </row>
    <row r="370" spans="3:14" s="29" customFormat="1" ht="14.25">
      <c r="C370" s="277">
        <f>'HOW TO-&gt;'!$A$105</f>
        <v>0</v>
      </c>
      <c r="D370" s="277">
        <f>'HOW TO-&gt;'!$B$105</f>
        <v>0</v>
      </c>
      <c r="E370" s="4">
        <f>'HOW TO-&gt;'!$C$105</f>
        <v>0</v>
      </c>
      <c r="F370" s="5"/>
      <c r="G370" s="277" t="str">
        <f>'HOW TO-&gt;'!$A$124</f>
        <v>ROBERT CHIA</v>
      </c>
      <c r="H370" s="277" t="str">
        <f>'HOW TO-&gt;'!$B$124</f>
        <v>6011 0564</v>
      </c>
      <c r="I370" s="4" t="str">
        <f>'HOW TO-&gt;'!$C$124</f>
        <v>robert.chia@msc.com</v>
      </c>
      <c r="J370" s="5"/>
      <c r="K370" s="277" t="str">
        <f>'HOW TO-&gt;'!$A$139</f>
        <v>RAYNAR ANG</v>
      </c>
      <c r="L370" s="277" t="str">
        <f>'HOW TO-&gt;'!$B$139</f>
        <v>6011 2358</v>
      </c>
      <c r="M370" s="4" t="str">
        <f>'HOW TO-&gt;'!$C$139</f>
        <v>raynar.ang@msc.com</v>
      </c>
      <c r="N370" s="5"/>
    </row>
    <row r="371" spans="3:14" s="29" customFormat="1" ht="14.25">
      <c r="C371" s="277" t="str">
        <f>'HOW TO-&gt;'!$A$106</f>
        <v>NATALIE LEW</v>
      </c>
      <c r="D371" s="277" t="str">
        <f>'HOW TO-&gt;'!$B$106</f>
        <v>6011 2399</v>
      </c>
      <c r="E371" s="4" t="str">
        <f>'HOW TO-&gt;'!$C$106</f>
        <v>natalie.lew@msc.com</v>
      </c>
      <c r="F371" s="5"/>
      <c r="G371" s="277" t="str">
        <f>'HOW TO-&gt;'!$A$125</f>
        <v>S. Y. LIEW</v>
      </c>
      <c r="H371" s="277" t="str">
        <f>'HOW TO-&gt;'!$B$125</f>
        <v>6011 2348</v>
      </c>
      <c r="I371" s="4" t="str">
        <f>'HOW TO-&gt;'!$C$125</f>
        <v>seoyi.liew@msc.com</v>
      </c>
      <c r="J371" s="5"/>
      <c r="K371" s="277" t="str">
        <f>'HOW TO-&gt;'!$A$140</f>
        <v>KAI SIANG</v>
      </c>
      <c r="L371" s="277" t="str">
        <f>'HOW TO-&gt;'!$B$140</f>
        <v>6011 2356</v>
      </c>
      <c r="M371" s="4" t="str">
        <f>'HOW TO-&gt;'!$C$140</f>
        <v>kaisiang.lim@msc.com</v>
      </c>
      <c r="N371" s="5"/>
    </row>
    <row r="372" spans="3:14" s="29" customFormat="1" ht="14.25">
      <c r="C372" s="277" t="str">
        <f>'HOW TO-&gt;'!$A$107</f>
        <v>PHOEBE HUANG</v>
      </c>
      <c r="D372" s="277" t="str">
        <f>'HOW TO-&gt;'!$B$107</f>
        <v>6011 0562</v>
      </c>
      <c r="E372" s="4" t="str">
        <f>'HOW TO-&gt;'!$C$107</f>
        <v>phoebe.huang@msc.com</v>
      </c>
      <c r="F372" s="5"/>
      <c r="G372" s="277" t="str">
        <f>'HOW TO-&gt;'!$A$126</f>
        <v>SHARON KOH</v>
      </c>
      <c r="H372" s="277" t="str">
        <f>'HOW TO-&gt;'!$B$126</f>
        <v>6011 2349</v>
      </c>
      <c r="I372" s="4" t="str">
        <f>'HOW TO-&gt;'!$C$126</f>
        <v>sharon.koh@msc.com</v>
      </c>
      <c r="J372" s="5"/>
      <c r="K372" s="277" t="str">
        <f>'HOW TO-&gt;'!$A$141</f>
        <v>DEWI</v>
      </c>
      <c r="L372" s="277" t="str">
        <f>'HOW TO-&gt;'!$B$141</f>
        <v>6011 2354</v>
      </c>
      <c r="M372" s="4" t="str">
        <f>'HOW TO-&gt;'!$C$141</f>
        <v>dewi.ratnah@msc.com</v>
      </c>
      <c r="N372" s="5"/>
    </row>
    <row r="373" spans="3:14" s="29" customFormat="1" ht="14.25">
      <c r="C373" s="277" t="str">
        <f>'HOW TO-&gt;'!$A$108</f>
        <v>SHERWIN LIM</v>
      </c>
      <c r="D373" s="277" t="str">
        <f>'HOW TO-&gt;'!$B$108</f>
        <v>6011 2395</v>
      </c>
      <c r="E373" s="4" t="str">
        <f>'HOW TO-&gt;'!$C$108</f>
        <v>sherwin.lim@msc.com</v>
      </c>
      <c r="F373" s="5"/>
      <c r="G373" s="277" t="str">
        <f>'HOW TO-&gt;'!$A$127</f>
        <v>ANGELIA LAU</v>
      </c>
      <c r="H373" s="277" t="str">
        <f>'HOW TO-&gt;'!$B$127</f>
        <v>6011 2346</v>
      </c>
      <c r="I373" s="4" t="str">
        <f>'HOW TO-&gt;'!$C$127</f>
        <v>angelia.lau@msc.com</v>
      </c>
      <c r="J373" s="5"/>
      <c r="K373" s="277" t="str">
        <f>'HOW TO-&gt;'!$A$142</f>
        <v>YU TING</v>
      </c>
      <c r="L373" s="277" t="str">
        <f>'HOW TO-&gt;'!$B$142</f>
        <v>6011 2359</v>
      </c>
      <c r="M373" s="4" t="str">
        <f>'HOW TO-&gt;'!$C$142</f>
        <v>yuting.luo@msc.com</v>
      </c>
      <c r="N373" s="5"/>
    </row>
    <row r="374" spans="3:14" s="29" customFormat="1" ht="14.25">
      <c r="C374" s="277" t="str">
        <f>'HOW TO-&gt;'!$A$109</f>
        <v>CHOK KAR HEE</v>
      </c>
      <c r="D374" s="277" t="str">
        <f>'HOW TO-&gt;'!$B$109</f>
        <v>6011 2397</v>
      </c>
      <c r="E374" s="4" t="str">
        <f>'HOW TO-&gt;'!$C$109</f>
        <v>karhee.chok@msc.com</v>
      </c>
      <c r="F374" s="5"/>
      <c r="G374" s="277" t="str">
        <f>'HOW TO-&gt;'!$A$128</f>
        <v>NOOR AFNINDAH</v>
      </c>
      <c r="H374" s="277" t="str">
        <f>'HOW TO-&gt;'!$B$128</f>
        <v>6011 2347</v>
      </c>
      <c r="I374" s="4" t="str">
        <f>'HOW TO-&gt;'!$C$128</f>
        <v>noor.afnindah@msc.com</v>
      </c>
      <c r="J374" s="5"/>
      <c r="K374" s="277" t="str">
        <f>'HOW TO-&gt;'!$A$143</f>
        <v>SHAN SHAN</v>
      </c>
      <c r="L374" s="277" t="str">
        <f>'HOW TO-&gt;'!$B$143</f>
        <v>6011 2353</v>
      </c>
      <c r="M374" s="4" t="str">
        <f>'HOW TO-&gt;'!$C$143</f>
        <v>shanshan.chin@msc.com</v>
      </c>
      <c r="N374"/>
    </row>
    <row r="375" spans="3:14" s="29" customFormat="1" ht="14.25">
      <c r="C375" s="277" t="str">
        <f>'HOW TO-&gt;'!$A$110</f>
        <v>LEWIS SOH</v>
      </c>
      <c r="D375" s="277" t="str">
        <f>'HOW TO-&gt;'!$B$110</f>
        <v>6011 7905</v>
      </c>
      <c r="E375" s="4" t="str">
        <f>'HOW TO-&gt;'!$C$110</f>
        <v>lewis.soh@msc.com</v>
      </c>
      <c r="F375" s="5"/>
      <c r="G375" s="277" t="str">
        <f>'HOW TO-&gt;'!$A$129</f>
        <v>NG CHING WEI</v>
      </c>
      <c r="H375" s="277" t="str">
        <f>'HOW TO-&gt;'!$B$129</f>
        <v>6011 2404</v>
      </c>
      <c r="I375" s="4" t="str">
        <f>'HOW TO-&gt;'!$C$129</f>
        <v>chingwei.ng@msc.com</v>
      </c>
      <c r="J375" s="5"/>
      <c r="K375" s="277" t="str">
        <f>'HOW TO-&gt;'!$A$144</f>
        <v>EUNICE</v>
      </c>
      <c r="L375" s="277" t="str">
        <f>'HOW TO-&gt;'!$B$144</f>
        <v>6011 2355</v>
      </c>
      <c r="M375" s="4" t="str">
        <f>'HOW TO-&gt;'!$C$144</f>
        <v>eunice.chan@msc.com</v>
      </c>
      <c r="N375"/>
    </row>
    <row r="376" spans="3:14" s="29" customFormat="1" ht="14.25">
      <c r="C376" s="277" t="str">
        <f>'HOW TO-&gt;'!$A$111</f>
        <v xml:space="preserve">MELVIN TAN </v>
      </c>
      <c r="D376" s="277" t="str">
        <f>'HOW TO-&gt;'!$B$111</f>
        <v>6011 0561</v>
      </c>
      <c r="E376" s="4" t="str">
        <f>'HOW TO-&gt;'!$C$111</f>
        <v>melvin.tan@msc.com</v>
      </c>
      <c r="F376" s="5"/>
      <c r="G376" s="277" t="str">
        <f>'HOW TO-&gt;'!$A$130</f>
        <v>ZOEY ONG</v>
      </c>
      <c r="H376" s="277" t="str">
        <f>'HOW TO-&gt;'!$B$130</f>
        <v>6011 2424</v>
      </c>
      <c r="I376" s="4" t="str">
        <f>'HOW TO-&gt;'!$C$130</f>
        <v>zoey.ong@msc.com</v>
      </c>
      <c r="J376" s="5"/>
      <c r="K376" s="277" t="str">
        <f>'HOW TO-&gt;'!$A$145</f>
        <v>HAZEL</v>
      </c>
      <c r="L376" s="277" t="str">
        <f>'HOW TO-&gt;'!$B$145</f>
        <v>6011 2435</v>
      </c>
      <c r="M376" s="4" t="str">
        <f>'HOW TO-&gt;'!$C$145</f>
        <v>hazel.toh@msc.com</v>
      </c>
      <c r="N376"/>
    </row>
    <row r="377" spans="3:14" s="29" customFormat="1" ht="14.25">
      <c r="C377" s="277" t="str">
        <f>'HOW TO-&gt;'!$A$112</f>
        <v>SUE ANN SOON</v>
      </c>
      <c r="D377" s="277" t="str">
        <f>'HOW TO-&gt;'!$B$112</f>
        <v>6011 2327</v>
      </c>
      <c r="E377" s="4" t="str">
        <f>'HOW TO-&gt;'!$C$112</f>
        <v>sueann.soon@msc.com</v>
      </c>
      <c r="F377" s="5"/>
      <c r="G377" s="277" t="str">
        <f>'HOW TO-&gt;'!$A$131</f>
        <v>.</v>
      </c>
      <c r="H377" s="277" t="str">
        <f>'HOW TO-&gt;'!$B$131</f>
        <v>.</v>
      </c>
      <c r="I377" s="4" t="str">
        <f>'HOW TO-&gt;'!$C$131</f>
        <v>.</v>
      </c>
      <c r="J377" s="5"/>
      <c r="K377" s="277">
        <f>'HOW TO-&gt;'!$A$146</f>
        <v>0</v>
      </c>
      <c r="L377" s="277">
        <f>'HOW TO-&gt;'!$B$146</f>
        <v>0</v>
      </c>
      <c r="M377" s="4">
        <f>'HOW TO-&gt;'!$C$146</f>
        <v>0</v>
      </c>
      <c r="N377"/>
    </row>
    <row r="378" spans="3:14" s="29" customFormat="1" ht="14.25">
      <c r="C378" s="277" t="str">
        <f>'HOW TO-&gt;'!$A$113</f>
        <v>LAWRENCE ANG (CROSS-TRADE)</v>
      </c>
      <c r="D378" s="277" t="str">
        <f>'HOW TO-&gt;'!$B$113</f>
        <v>6011 2400</v>
      </c>
      <c r="E378" s="4" t="str">
        <f>'HOW TO-&gt;'!$C$113</f>
        <v>lawrence.ang@msc.com</v>
      </c>
      <c r="F378"/>
      <c r="G378" s="277">
        <f>'HOW TO-&gt;'!$A$132</f>
        <v>0</v>
      </c>
      <c r="H378" s="277">
        <f>'HOW TO-&gt;'!$B$132</f>
        <v>0</v>
      </c>
      <c r="I378" s="4">
        <f>'HOW TO-&gt;'!$C$132</f>
        <v>0</v>
      </c>
      <c r="J378" s="5"/>
      <c r="K378" s="277">
        <f>'HOW TO-&gt;'!$A$147</f>
        <v>0</v>
      </c>
      <c r="L378" s="277">
        <f>'HOW TO-&gt;'!$B$147</f>
        <v>0</v>
      </c>
      <c r="M378" s="4">
        <f>'HOW TO-&gt;'!$C$147</f>
        <v>0</v>
      </c>
      <c r="N378"/>
    </row>
    <row r="379" spans="3:14" s="29" customFormat="1" ht="14.25">
      <c r="C379" s="277" t="str">
        <f>'HOW TO-&gt;'!$A$114</f>
        <v>DARIUS ONG</v>
      </c>
      <c r="D379" s="277" t="str">
        <f>'HOW TO-&gt;'!$B$114</f>
        <v>6011 2396</v>
      </c>
      <c r="E379" s="4" t="str">
        <f>'HOW TO-&gt;'!$C$114</f>
        <v>darius.ong@msc.com</v>
      </c>
      <c r="F379"/>
      <c r="G379"/>
      <c r="H379" s="11"/>
      <c r="I379" s="206"/>
      <c r="J379"/>
      <c r="K379" s="277">
        <f>'HOW TO-&gt;'!$A$148</f>
        <v>0</v>
      </c>
      <c r="L379" s="277">
        <f>'HOW TO-&gt;'!$B$148</f>
        <v>0</v>
      </c>
      <c r="M379" s="4">
        <f>'HOW TO-&gt;'!$C$148</f>
        <v>0</v>
      </c>
    </row>
    <row r="380" spans="3:14" s="29" customFormat="1" ht="14.25">
      <c r="C380" s="277" t="str">
        <f>'HOW TO-&gt;'!$A$115</f>
        <v>YURIKO KHOO</v>
      </c>
      <c r="D380" s="277" t="str">
        <f>'HOW TO-&gt;'!$B$115</f>
        <v>6011 2402</v>
      </c>
      <c r="E380" s="4" t="str">
        <f>'HOW TO-&gt;'!$C$115</f>
        <v>yuriko.k@msc.com</v>
      </c>
      <c r="F380"/>
      <c r="G380"/>
      <c r="H380" s="11"/>
      <c r="I380" s="11"/>
      <c r="J380" s="206"/>
      <c r="K380" s="277"/>
      <c r="L380" s="277"/>
      <c r="M380" s="4"/>
    </row>
    <row r="381" spans="3:14">
      <c r="C381" s="277" t="str">
        <f>'HOW TO-&gt;'!$A$116</f>
        <v>VICKY ZHU</v>
      </c>
      <c r="D381" s="277" t="str">
        <f>'HOW TO-&gt;'!$B$116</f>
        <v>6011 7900</v>
      </c>
      <c r="E381" s="4" t="str">
        <f>'HOW TO-&gt;'!$C$116</f>
        <v>vicky.zhu@msc.com</v>
      </c>
    </row>
    <row r="383" spans="3:14">
      <c r="C383" s="277" t="str">
        <f>'HOW TO-&gt;'!$A$119</f>
        <v xml:space="preserve">MAIN LINE  </v>
      </c>
      <c r="D383" s="277" t="str">
        <f>'HOW TO-&gt;'!$B$119</f>
        <v>6011 2424</v>
      </c>
      <c r="E383" s="4">
        <f>'HOW TO-&gt;'!$C$119</f>
        <v>0</v>
      </c>
    </row>
    <row r="384" spans="3:14">
      <c r="C384" s="34">
        <f>'HOW TO-&gt;'!$A$120</f>
        <v>0</v>
      </c>
      <c r="D384" s="34">
        <f>'HOW TO-&gt;'!$B$120</f>
        <v>0</v>
      </c>
      <c r="E384" s="24">
        <f>'HOW TO-&gt;'!$C$120</f>
        <v>0</v>
      </c>
    </row>
  </sheetData>
  <customSheetViews>
    <customSheetView guid="{25211047-2AA7-431D-8637-AA6183637E8E}" scale="70" fitToPage="1" hiddenRows="1">
      <selection activeCell="F37" sqref="F37"/>
      <pageMargins left="0" right="0" top="0" bottom="0" header="0" footer="0"/>
      <pageSetup paperSize="9" scale="39" orientation="landscape" r:id="rId1"/>
      <headerFooter>
        <oddFooter>&amp;RLast update : &amp;D   &amp;T&amp;L&amp;1#&amp;"Calibri"&amp;10&amp;K000000Sensitivity: Internal</oddFooter>
      </headerFooter>
    </customSheetView>
    <customSheetView guid="{B0B43395-6E32-4DB3-A2D8-DD2362C77F4F}" scale="70" fitToPage="1" hiddenRows="1">
      <selection activeCell="F37" sqref="F37"/>
      <pageMargins left="0" right="0" top="0" bottom="0" header="0" footer="0"/>
      <pageSetup paperSize="9" scale="39" orientation="landscape" r:id="rId2"/>
      <headerFooter>
        <oddFooter>&amp;RLast update : &amp;D   &amp;T&amp;L&amp;1#&amp;"Calibri"&amp;10&amp;K000000Sensitivity: Internal</oddFooter>
      </headerFooter>
    </customSheetView>
    <customSheetView guid="{82E65AA3-5988-4ED4-A56D-19D1BA591355}" scale="70" fitToPage="1" hiddenRows="1">
      <selection activeCell="H18" sqref="H18"/>
      <pageMargins left="0" right="0" top="0" bottom="0" header="0" footer="0"/>
      <pageSetup paperSize="9" scale="46" orientation="landscape" r:id="rId3"/>
      <headerFooter>
        <oddFooter>&amp;RLast update : &amp;D   &amp;T&amp;L&amp;1#&amp;"Calibri"&amp;10 Sensitivity: Internal</oddFooter>
      </headerFooter>
    </customSheetView>
    <customSheetView guid="{999D0099-E3FC-46FC-839A-D58F693EE82E}" scale="70" fitToPage="1" hiddenRows="1">
      <selection activeCell="F34" sqref="F34"/>
      <pageMargins left="0" right="0" top="0" bottom="0" header="0" footer="0"/>
      <pageSetup paperSize="9" scale="45" orientation="landscape" r:id="rId4"/>
      <headerFooter>
        <oddFooter>&amp;RLast update : &amp;D   &amp;T&amp;L&amp;1#&amp;"Calibri"&amp;10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50" orientation="landscape" r:id="rId5"/>
      <headerFooter>
        <oddFooter>&amp;RLast update : &amp;D   &amp;T</oddFooter>
      </headerFooter>
    </customSheetView>
    <customSheetView guid="{4207851A-A9C4-4C7F-A983-5888F88768C0}" scale="70" fitToPage="1" hiddenRows="1">
      <selection activeCell="B3" sqref="B3:J20"/>
      <pageMargins left="0" right="0" top="0" bottom="0" header="0" footer="0"/>
      <pageSetup paperSize="9" scale="67" orientation="landscape" r:id="rId6"/>
      <headerFooter>
        <oddFooter>&amp;RLast update : &amp;D   &amp;T</oddFooter>
      </headerFooter>
    </customSheetView>
    <customSheetView guid="{1A9C4D40-FD7F-415B-AEEF-6F3B6F11E2D9}" scale="70" fitToPage="1" hiddenRows="1">
      <selection activeCell="B3" sqref="B3:J20"/>
      <pageMargins left="0" right="0" top="0" bottom="0" header="0" footer="0"/>
      <pageSetup paperSize="9" scale="67" orientation="landscape" r:id="rId7"/>
      <headerFooter>
        <oddFooter>&amp;RLast update : &amp;D   &amp;T</oddFooter>
      </headerFooter>
    </customSheetView>
    <customSheetView guid="{160FD25C-1E8A-49AB-8AA3-887F1FFDB82C}" scale="70" fitToPage="1" hiddenRows="1">
      <selection activeCell="B19" sqref="B19:B26"/>
      <pageMargins left="0" right="0" top="0" bottom="0" header="0" footer="0"/>
      <pageSetup paperSize="9" scale="48" orientation="landscape" r:id="rId8"/>
      <headerFooter>
        <oddFooter>&amp;RLast update : &amp;D   &amp;T</oddFooter>
      </headerFooter>
    </customSheetView>
    <customSheetView guid="{03674205-2BF0-451F-960D-B59271ECD65B}" scale="70" fitToPage="1" hiddenRows="1">
      <selection activeCell="G13" sqref="G13"/>
      <pageMargins left="0" right="0" top="0" bottom="0" header="0" footer="0"/>
      <pageSetup paperSize="9" scale="47"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0"/>
      <headerFooter>
        <oddFooter>&amp;RLast update : &amp;D   &amp;T</oddFooter>
      </headerFooter>
    </customSheetView>
    <customSheetView guid="{A1DFBD3A-7D67-4D0B-A768-38A02D65809C}" scale="70" fitToPage="1" hiddenRows="1" topLeftCell="A4">
      <selection activeCell="H29" sqref="H29"/>
      <pageMargins left="0" right="0" top="0" bottom="0" header="0" footer="0"/>
      <pageSetup paperSize="9" scale="54" orientation="landscape" r:id="rId11"/>
      <headerFooter>
        <oddFooter>&amp;RLast update : &amp;D   &amp;T</oddFooter>
      </headerFooter>
    </customSheetView>
    <customSheetView guid="{8F6257B3-44F8-495E-975F-715EC7CBE577}" scale="70" fitToPage="1" hiddenRows="1">
      <selection activeCell="H20" sqref="H20"/>
      <pageMargins left="0" right="0" top="0" bottom="0" header="0" footer="0"/>
      <pageSetup paperSize="9" scale="53" orientation="landscape" r:id="rId12"/>
      <headerFooter>
        <oddFooter>&amp;RLast update : &amp;D   &amp;T</oddFooter>
      </headerFooter>
    </customSheetView>
    <customSheetView guid="{4E666960-F75E-4DEC-AA08-CB80C5246F2D}" scale="70" fitToPage="1" hiddenRows="1">
      <selection activeCell="K5" sqref="I5:K5"/>
      <pageMargins left="0" right="0" top="0" bottom="0" header="0" footer="0"/>
      <pageSetup paperSize="9" scale="54" orientation="landscape" r:id="rId13"/>
      <headerFooter>
        <oddFooter>&amp;RLast update : &amp;D   &amp;T</oddFooter>
      </headerFooter>
    </customSheetView>
    <customSheetView guid="{DF664468-2591-4537-A401-E39E9401FA18}" scale="70" fitToPage="1" hiddenRows="1">
      <selection activeCell="A7" sqref="A7:XFD14"/>
      <pageMargins left="0" right="0" top="0" bottom="0" header="0" footer="0"/>
      <pageSetup paperSize="9" scale="54" orientation="landscape" r:id="rId14"/>
      <headerFooter>
        <oddFooter>&amp;RLast update : &amp;D   &amp;T</oddFooter>
      </headerFooter>
    </customSheetView>
    <customSheetView guid="{16EA4947-C328-4911-A966-8572790A84A9}" scale="70" fitToPage="1" hiddenRows="1">
      <selection activeCell="A7" sqref="A7:XFD7"/>
      <pageMargins left="0" right="0" top="0" bottom="0" header="0" footer="0"/>
      <pageSetup paperSize="9" scale="48" orientation="landscape" r:id="rId15"/>
      <headerFooter>
        <oddFooter>&amp;RLast update : &amp;D   &amp;T&amp;L&amp;1#&amp;"Calibri"&amp;10 Sensitivity: Internal</oddFooter>
      </headerFooter>
    </customSheetView>
    <customSheetView guid="{5024D59A-F791-4B48-8A8A-90A9A8BA3CB8}" scale="70" fitToPage="1" hiddenRows="1" topLeftCell="A22">
      <selection activeCell="A33" sqref="A33:XFD36"/>
      <pageMargins left="0" right="0" top="0" bottom="0" header="0" footer="0"/>
      <pageSetup paperSize="9" scale="48" orientation="landscape" r:id="rId16"/>
      <headerFooter>
        <oddFooter>&amp;RLast update : &amp;D   &amp;T&amp;L&amp;1#&amp;"Calibri"&amp;10 Sensitivity: Internal</oddFooter>
      </headerFooter>
    </customSheetView>
    <customSheetView guid="{834388B3-D1C0-4496-81CB-D8907F6C94B1}" scale="70" fitToPage="1" hiddenRows="1">
      <selection activeCell="B19" sqref="B19:B26"/>
      <pageMargins left="0" right="0" top="0" bottom="0" header="0" footer="0"/>
      <pageSetup paperSize="9" scale="54" orientation="landscape" r:id="rId17"/>
      <headerFooter>
        <oddFooter>&amp;RLast update : &amp;D   &amp;T&amp;L&amp;1#&amp;"Calibri"&amp;10 Sensitivity: Internal</oddFooter>
      </headerFooter>
    </customSheetView>
    <customSheetView guid="{C9B667F6-80E0-402E-8E37-77C446D41929}" scale="70" fitToPage="1" hiddenRows="1" topLeftCell="A31">
      <selection activeCell="F71" sqref="F71"/>
      <pageMargins left="0" right="0" top="0" bottom="0" header="0" footer="0"/>
      <pageSetup paperSize="9" scale="46" orientation="landscape" r:id="rId18"/>
      <headerFooter>
        <oddFooter>&amp;RLast update : &amp;D   &amp;T&amp;L&amp;1#&amp;"Calibri"&amp;10&amp;K000000Sensitivity: Internal</oddFooter>
      </headerFooter>
    </customSheetView>
    <customSheetView guid="{F64DF93A-0CD5-4665-A448-613906F88C7C}" scale="70" fitToPage="1" hiddenRows="1">
      <selection activeCell="D37" sqref="D37"/>
      <pageMargins left="0" right="0" top="0" bottom="0" header="0" footer="0"/>
      <pageSetup paperSize="9" scale="39" orientation="landscape" r:id="rId19"/>
      <headerFooter>
        <oddFooter>&amp;RLast update : &amp;D   &amp;T&amp;L&amp;1#&amp;"Calibri"&amp;10&amp;K000000Sensitivity: Internal</oddFooter>
      </headerFooter>
    </customSheetView>
    <customSheetView guid="{D8AE3607-C68D-4DD7-8BE1-F63EA4A613B4}" scale="70" fitToPage="1" hiddenRows="1">
      <selection activeCell="F37" sqref="F37"/>
      <pageMargins left="0" right="0" top="0" bottom="0" header="0" footer="0"/>
      <pageSetup paperSize="9" scale="39" orientation="landscape" r:id="rId20"/>
      <headerFooter>
        <oddFooter>&amp;RLast update : &amp;D   &amp;T&amp;L&amp;1#&amp;"Calibri"&amp;10&amp;K000000Sensitivity: Internal</oddFooter>
      </headerFooter>
    </customSheetView>
  </customSheetViews>
  <mergeCells count="3">
    <mergeCell ref="F326:G326"/>
    <mergeCell ref="F327:G327"/>
    <mergeCell ref="F325:G325"/>
  </mergeCells>
  <hyperlinks>
    <hyperlink ref="I368" display="custsvc@msca.com.sg" xr:uid="{D1EBEF6C-F618-4ED3-B13E-2D3CBBBF1E8C}"/>
    <hyperlink ref="M368" display="sinexp@msca.com.sg" xr:uid="{06EDC3A3-12AF-4ED3-A9FF-9A3B778EC620}"/>
    <hyperlink ref="E367" r:id="rId21" xr:uid="{0A3F1A3E-9A28-45CD-A8B4-C9143ED09294}"/>
    <hyperlink ref="E368" display="mktg-dept@msca.com.sg" xr:uid="{827D98A4-8693-407F-AB7D-923787298BE3}"/>
  </hyperlinks>
  <pageMargins left="0.70866141732283472" right="0.70866141732283472"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00B050"/>
    <pageSetUpPr fitToPage="1"/>
  </sheetPr>
  <dimension ref="A2:W185"/>
  <sheetViews>
    <sheetView zoomScale="80" zoomScaleNormal="80" workbookViewId="0">
      <pane ySplit="125" topLeftCell="A150" activePane="bottomLeft" state="frozen"/>
      <selection pane="bottomLeft" activeCell="G162" sqref="G162"/>
    </sheetView>
  </sheetViews>
  <sheetFormatPr defaultColWidth="9.42578125" defaultRowHeight="12.75"/>
  <cols>
    <col min="1" max="1" width="8.7109375" style="1406" customWidth="1"/>
    <col min="2" max="2" width="1.42578125" style="1406" customWidth="1"/>
    <col min="3" max="3" width="24.42578125" style="5" customWidth="1"/>
    <col min="4" max="4" width="11.28515625" style="5" customWidth="1"/>
    <col min="5" max="5" width="14.28515625" style="5" customWidth="1"/>
    <col min="6" max="6" width="13.85546875" style="5" customWidth="1"/>
    <col min="7" max="7" width="28.28515625" style="5" customWidth="1"/>
    <col min="8" max="8" width="11.7109375" style="5" customWidth="1"/>
    <col min="9" max="9" width="13.42578125" style="5" customWidth="1"/>
    <col min="10" max="10" width="17.140625" style="5" customWidth="1"/>
    <col min="11" max="11" width="15.42578125" style="5" customWidth="1"/>
    <col min="12" max="12" width="13.85546875" style="5" customWidth="1"/>
    <col min="13" max="13" width="21.28515625" style="5" customWidth="1"/>
    <col min="14" max="17" width="13.85546875" style="5" customWidth="1"/>
    <col min="18" max="18" width="10.85546875" style="5" customWidth="1"/>
    <col min="19" max="19" width="8.5703125" style="387" customWidth="1"/>
    <col min="20" max="20" width="7.42578125" style="5" bestFit="1" customWidth="1"/>
    <col min="21" max="21" width="14.85546875" style="5" bestFit="1" customWidth="1"/>
    <col min="22" max="22" width="12.85546875" style="5" bestFit="1" customWidth="1"/>
    <col min="23" max="23" width="9.5703125" style="5" bestFit="1" customWidth="1"/>
    <col min="24" max="16384" width="9.42578125" style="5"/>
  </cols>
  <sheetData>
    <row r="2" spans="1:20" s="6" customFormat="1" ht="33">
      <c r="A2" s="1406"/>
      <c r="B2" s="1406"/>
      <c r="C2" s="129" t="s">
        <v>97</v>
      </c>
      <c r="D2" s="44"/>
      <c r="Q2" s="39"/>
      <c r="S2" s="484"/>
    </row>
    <row r="3" spans="1:20" s="6" customFormat="1" ht="22.5" customHeight="1">
      <c r="A3" s="1406"/>
      <c r="B3" s="1406"/>
      <c r="C3" s="158"/>
      <c r="D3" s="44"/>
      <c r="Q3" s="39"/>
      <c r="S3" s="484"/>
    </row>
    <row r="4" spans="1:20" ht="22.5" customHeight="1">
      <c r="C4" s="158"/>
      <c r="D4" s="45"/>
      <c r="E4" s="160" t="s">
        <v>8752</v>
      </c>
      <c r="H4" s="45"/>
      <c r="I4" s="45"/>
      <c r="J4" s="45"/>
      <c r="K4" s="45"/>
      <c r="L4" s="45"/>
      <c r="M4" s="37"/>
      <c r="N4" s="37"/>
      <c r="O4" s="37"/>
    </row>
    <row r="5" spans="1:20" ht="22.5" customHeight="1">
      <c r="C5" s="465"/>
      <c r="D5" s="46"/>
      <c r="E5" s="46"/>
      <c r="F5" s="47"/>
      <c r="G5" s="486"/>
      <c r="H5" s="46"/>
      <c r="I5" s="46"/>
      <c r="J5" s="46"/>
      <c r="K5" s="46"/>
      <c r="L5" s="46"/>
      <c r="M5" s="37"/>
      <c r="N5" s="37"/>
      <c r="O5" s="37"/>
    </row>
    <row r="6" spans="1:20" s="30" customFormat="1" ht="37.5" hidden="1" customHeight="1">
      <c r="A6" s="1395"/>
      <c r="B6" s="1395"/>
      <c r="C6" s="1356"/>
      <c r="D6" s="1357"/>
      <c r="E6" s="90" t="s">
        <v>100</v>
      </c>
      <c r="F6" s="90" t="s">
        <v>4887</v>
      </c>
      <c r="G6" s="131" t="s">
        <v>8753</v>
      </c>
      <c r="H6" s="131" t="s">
        <v>1718</v>
      </c>
      <c r="I6" s="1358" t="s">
        <v>8754</v>
      </c>
      <c r="J6" s="90" t="s">
        <v>8755</v>
      </c>
      <c r="K6" s="1359" t="s">
        <v>166</v>
      </c>
      <c r="L6" s="90" t="s">
        <v>8756</v>
      </c>
      <c r="M6" s="90" t="s">
        <v>426</v>
      </c>
      <c r="N6" s="1360" t="s">
        <v>447</v>
      </c>
      <c r="O6" s="90" t="s">
        <v>1217</v>
      </c>
      <c r="P6" s="90" t="s">
        <v>519</v>
      </c>
      <c r="Q6" s="90" t="s">
        <v>840</v>
      </c>
      <c r="R6" s="1361"/>
      <c r="S6" s="1407"/>
    </row>
    <row r="7" spans="1:20" s="30" customFormat="1" ht="79.5" hidden="1" thickBot="1">
      <c r="A7" s="1395" t="s">
        <v>1413</v>
      </c>
      <c r="B7" s="1395"/>
      <c r="C7" s="1549" t="s">
        <v>8757</v>
      </c>
      <c r="D7" s="1365"/>
      <c r="E7" s="134"/>
      <c r="F7" s="92" t="s">
        <v>8758</v>
      </c>
      <c r="G7" s="135"/>
      <c r="H7" s="135"/>
      <c r="I7" s="1343"/>
      <c r="J7" s="92" t="s">
        <v>3213</v>
      </c>
      <c r="K7" s="92" t="s">
        <v>1721</v>
      </c>
      <c r="L7" s="92" t="s">
        <v>3214</v>
      </c>
      <c r="M7" s="92" t="s">
        <v>3459</v>
      </c>
      <c r="N7" s="92" t="s">
        <v>3337</v>
      </c>
      <c r="O7" s="92" t="s">
        <v>3460</v>
      </c>
      <c r="P7" s="92" t="s">
        <v>4804</v>
      </c>
      <c r="Q7" s="92" t="s">
        <v>3171</v>
      </c>
      <c r="R7" s="992" t="s">
        <v>1421</v>
      </c>
      <c r="S7" s="992" t="s">
        <v>4968</v>
      </c>
      <c r="T7" s="1634" t="s">
        <v>1423</v>
      </c>
    </row>
    <row r="8" spans="1:20" s="30" customFormat="1" ht="19.5" hidden="1" customHeight="1" thickTop="1">
      <c r="A8" s="1406"/>
      <c r="B8" s="1406"/>
      <c r="C8" s="1043" t="s">
        <v>6708</v>
      </c>
      <c r="D8" s="396" t="s">
        <v>8759</v>
      </c>
      <c r="E8" s="88">
        <v>45447</v>
      </c>
      <c r="F8" s="883" t="s">
        <v>1581</v>
      </c>
      <c r="G8" s="1288" t="s">
        <v>2967</v>
      </c>
      <c r="H8" s="334" t="s">
        <v>8760</v>
      </c>
      <c r="I8" s="1135">
        <v>45462</v>
      </c>
      <c r="J8" s="1136"/>
      <c r="K8" s="334">
        <f t="shared" ref="K8" si="0">I8+18</f>
        <v>45480</v>
      </c>
      <c r="L8" s="334">
        <f t="shared" ref="L8" si="1">I8+22</f>
        <v>45484</v>
      </c>
      <c r="M8" s="334">
        <f t="shared" ref="M8" si="2">I8+24</f>
        <v>45486</v>
      </c>
      <c r="N8" s="1137">
        <f t="shared" ref="N8" si="3">I8+27</f>
        <v>45489</v>
      </c>
      <c r="O8" s="334">
        <f t="shared" ref="O8" si="4">I8+32</f>
        <v>45494</v>
      </c>
      <c r="P8" s="334">
        <f t="shared" ref="P8" si="5">I8+36</f>
        <v>45498</v>
      </c>
      <c r="Q8" s="334">
        <f t="shared" ref="Q8" si="6">J8+38</f>
        <v>38</v>
      </c>
      <c r="R8" s="720">
        <v>45447</v>
      </c>
      <c r="S8" s="720">
        <v>45448</v>
      </c>
      <c r="T8" s="1632"/>
    </row>
    <row r="9" spans="1:20" s="30" customFormat="1" ht="19.5" hidden="1" customHeight="1">
      <c r="A9" s="1406"/>
      <c r="B9" s="1406"/>
      <c r="C9" s="1043"/>
      <c r="D9" s="509"/>
      <c r="E9" s="335"/>
      <c r="F9" s="1290"/>
      <c r="G9" s="1291"/>
      <c r="H9" s="335"/>
      <c r="I9" s="415"/>
      <c r="J9" s="394"/>
      <c r="K9" s="335"/>
      <c r="L9" s="335"/>
      <c r="M9" s="335"/>
      <c r="N9" s="306"/>
      <c r="O9" s="335"/>
      <c r="P9" s="335"/>
      <c r="Q9" s="335"/>
      <c r="R9" s="720"/>
      <c r="S9" s="720"/>
      <c r="T9" s="1632"/>
    </row>
    <row r="10" spans="1:20" s="30" customFormat="1" ht="19.5" hidden="1" customHeight="1" thickBot="1">
      <c r="A10" s="1406"/>
      <c r="B10" s="1406"/>
      <c r="C10" s="1123" t="s">
        <v>1654</v>
      </c>
      <c r="D10" s="419" t="s">
        <v>8510</v>
      </c>
      <c r="E10" s="336">
        <v>45446</v>
      </c>
      <c r="F10" s="687">
        <f>E10+10</f>
        <v>45456</v>
      </c>
      <c r="G10" s="1252"/>
      <c r="H10" s="336"/>
      <c r="I10" s="416"/>
      <c r="J10" s="1134"/>
      <c r="K10" s="336"/>
      <c r="L10" s="336"/>
      <c r="M10" s="336"/>
      <c r="N10" s="726"/>
      <c r="O10" s="336"/>
      <c r="P10" s="336"/>
      <c r="Q10" s="336"/>
      <c r="R10" s="720">
        <v>45434</v>
      </c>
      <c r="S10" s="720">
        <v>45435</v>
      </c>
      <c r="T10" s="1632"/>
    </row>
    <row r="11" spans="1:20" s="30" customFormat="1" ht="19.5" hidden="1" customHeight="1" thickTop="1">
      <c r="A11" s="1406"/>
      <c r="B11" s="1406"/>
      <c r="C11" s="857" t="s">
        <v>1500</v>
      </c>
      <c r="D11" s="396" t="s">
        <v>8761</v>
      </c>
      <c r="E11" s="88">
        <v>45455</v>
      </c>
      <c r="F11" s="145">
        <v>45464</v>
      </c>
      <c r="G11" s="1043" t="s">
        <v>8762</v>
      </c>
      <c r="H11" s="335" t="s">
        <v>8763</v>
      </c>
      <c r="I11" s="415">
        <v>45473</v>
      </c>
      <c r="J11" s="394"/>
      <c r="K11" s="335">
        <f t="shared" ref="K11" si="7">I11+18</f>
        <v>45491</v>
      </c>
      <c r="L11" s="335">
        <f t="shared" ref="L11" si="8">I11+22</f>
        <v>45495</v>
      </c>
      <c r="M11" s="335">
        <f t="shared" ref="M11" si="9">I11+24</f>
        <v>45497</v>
      </c>
      <c r="N11" s="306">
        <f t="shared" ref="N11" si="10">I11+27</f>
        <v>45500</v>
      </c>
      <c r="O11" s="335">
        <f t="shared" ref="O11" si="11">I11+32</f>
        <v>45505</v>
      </c>
      <c r="P11" s="335">
        <f t="shared" ref="P11" si="12">I11+36</f>
        <v>45509</v>
      </c>
      <c r="Q11" s="335">
        <f t="shared" ref="Q11" si="13">J11+38</f>
        <v>38</v>
      </c>
      <c r="R11" s="720">
        <v>45448</v>
      </c>
      <c r="S11" s="720">
        <v>45449</v>
      </c>
      <c r="T11" s="1632"/>
    </row>
    <row r="12" spans="1:20" s="27" customFormat="1" ht="19.5" hidden="1" customHeight="1" thickBot="1">
      <c r="A12" s="1406"/>
      <c r="B12" s="1406"/>
      <c r="C12" s="417"/>
      <c r="D12" s="365"/>
      <c r="E12" s="336"/>
      <c r="F12" s="336"/>
      <c r="G12" s="721"/>
      <c r="H12" s="721"/>
      <c r="I12" s="416"/>
      <c r="J12" s="374"/>
      <c r="K12" s="336"/>
      <c r="L12" s="336"/>
      <c r="M12" s="336"/>
      <c r="N12" s="336"/>
      <c r="O12" s="336"/>
      <c r="P12" s="336"/>
      <c r="Q12" s="336"/>
      <c r="R12" s="720">
        <v>45455</v>
      </c>
      <c r="S12" s="720">
        <v>45456</v>
      </c>
      <c r="T12" s="1633"/>
    </row>
    <row r="13" spans="1:20" s="30" customFormat="1" ht="19.5" hidden="1" customHeight="1" thickTop="1">
      <c r="A13" s="1406"/>
      <c r="B13" s="1406"/>
      <c r="C13" s="857" t="s">
        <v>6795</v>
      </c>
      <c r="D13" s="546" t="s">
        <v>8764</v>
      </c>
      <c r="E13" s="228">
        <v>45461</v>
      </c>
      <c r="F13" s="1330" t="s">
        <v>1581</v>
      </c>
      <c r="G13" s="857" t="s">
        <v>8765</v>
      </c>
      <c r="H13" s="317" t="s">
        <v>8766</v>
      </c>
      <c r="I13" s="1331">
        <v>45488</v>
      </c>
      <c r="J13" s="1151"/>
      <c r="K13" s="321">
        <f>I13+20</f>
        <v>45508</v>
      </c>
      <c r="L13" s="321">
        <f>I13+25</f>
        <v>45513</v>
      </c>
      <c r="M13" s="321">
        <f>I13+27</f>
        <v>45515</v>
      </c>
      <c r="N13" s="309">
        <f>I13+31</f>
        <v>45519</v>
      </c>
      <c r="O13" s="321">
        <f>I13+36</f>
        <v>45524</v>
      </c>
      <c r="P13" s="321">
        <f>I13+39</f>
        <v>45527</v>
      </c>
      <c r="Q13" s="321">
        <f>I13+41</f>
        <v>45529</v>
      </c>
      <c r="R13" s="720"/>
      <c r="S13" s="720"/>
      <c r="T13" s="1632"/>
    </row>
    <row r="14" spans="1:20" s="30" customFormat="1" ht="19.5" hidden="1" customHeight="1">
      <c r="A14" s="1406"/>
      <c r="B14" s="1406"/>
      <c r="C14" s="1344" t="s">
        <v>1577</v>
      </c>
      <c r="D14" s="547" t="s">
        <v>8767</v>
      </c>
      <c r="E14" s="487">
        <v>45462</v>
      </c>
      <c r="F14" s="487">
        <v>45475</v>
      </c>
      <c r="G14" s="1172"/>
      <c r="H14" s="321"/>
      <c r="I14" s="1331"/>
      <c r="J14" s="1151"/>
      <c r="K14" s="321"/>
      <c r="L14" s="321"/>
      <c r="M14" s="321"/>
      <c r="N14" s="309"/>
      <c r="O14" s="321"/>
      <c r="P14" s="321"/>
      <c r="Q14" s="321"/>
      <c r="R14" s="720">
        <v>45455</v>
      </c>
      <c r="S14" s="720">
        <f>R14+1</f>
        <v>45456</v>
      </c>
      <c r="T14" s="1632"/>
    </row>
    <row r="15" spans="1:20" s="30" customFormat="1" ht="19.5" hidden="1" customHeight="1" thickBot="1">
      <c r="A15" s="1406"/>
      <c r="B15" s="1406"/>
      <c r="C15" s="1332" t="s">
        <v>1606</v>
      </c>
      <c r="D15" s="1333" t="s">
        <v>8768</v>
      </c>
      <c r="E15" s="40">
        <v>45467</v>
      </c>
      <c r="F15" s="1346">
        <v>45478</v>
      </c>
      <c r="G15" s="1335"/>
      <c r="H15" s="1335"/>
      <c r="I15" s="1336"/>
      <c r="J15" s="159"/>
      <c r="K15" s="323"/>
      <c r="L15" s="323"/>
      <c r="M15" s="323"/>
      <c r="N15" s="323"/>
      <c r="O15" s="323"/>
      <c r="P15" s="323"/>
      <c r="Q15" s="323"/>
      <c r="R15" s="720">
        <v>45462</v>
      </c>
      <c r="S15" s="720">
        <f>R15+1</f>
        <v>45463</v>
      </c>
      <c r="T15" s="1632"/>
    </row>
    <row r="16" spans="1:20" s="30" customFormat="1" ht="21" hidden="1" customHeight="1" thickTop="1">
      <c r="A16" s="1406"/>
      <c r="B16" s="1406"/>
      <c r="C16" s="857" t="s">
        <v>6882</v>
      </c>
      <c r="D16" s="546" t="s">
        <v>8769</v>
      </c>
      <c r="E16" s="228">
        <v>45464</v>
      </c>
      <c r="F16" s="1330" t="s">
        <v>1581</v>
      </c>
      <c r="G16" s="857" t="s">
        <v>2686</v>
      </c>
      <c r="H16" s="317" t="s">
        <v>8770</v>
      </c>
      <c r="I16" s="1331">
        <v>45491</v>
      </c>
      <c r="J16" s="1151"/>
      <c r="K16" s="321">
        <f>I16+20</f>
        <v>45511</v>
      </c>
      <c r="L16" s="321">
        <f>I16+25</f>
        <v>45516</v>
      </c>
      <c r="M16" s="321">
        <f>I16+27</f>
        <v>45518</v>
      </c>
      <c r="N16" s="309">
        <f>I16+31</f>
        <v>45522</v>
      </c>
      <c r="O16" s="321">
        <f>I16+36</f>
        <v>45527</v>
      </c>
      <c r="P16" s="321">
        <f>I16+39</f>
        <v>45530</v>
      </c>
      <c r="Q16" s="321">
        <f>I16+41</f>
        <v>45532</v>
      </c>
      <c r="R16" s="720"/>
      <c r="S16" s="720"/>
      <c r="T16" s="1632"/>
    </row>
    <row r="17" spans="1:20" s="30" customFormat="1" ht="21" hidden="1" customHeight="1" thickBot="1">
      <c r="A17" s="1406"/>
      <c r="B17" s="1406"/>
      <c r="C17" s="1332"/>
      <c r="D17" s="1333"/>
      <c r="E17" s="323"/>
      <c r="F17" s="1334"/>
      <c r="G17" s="1252"/>
      <c r="H17" s="323"/>
      <c r="I17" s="1336"/>
      <c r="J17" s="1337"/>
      <c r="K17" s="323"/>
      <c r="L17" s="323"/>
      <c r="M17" s="323"/>
      <c r="N17" s="1338"/>
      <c r="O17" s="323"/>
      <c r="P17" s="323"/>
      <c r="Q17" s="323"/>
      <c r="R17" s="720">
        <v>45469</v>
      </c>
      <c r="S17" s="720">
        <v>45470</v>
      </c>
      <c r="T17" s="1632">
        <f>WEEKNUM(R17)</f>
        <v>26</v>
      </c>
    </row>
    <row r="18" spans="1:20" s="30" customFormat="1" ht="21" hidden="1" customHeight="1" thickTop="1">
      <c r="A18" s="1406"/>
      <c r="B18" s="1406"/>
      <c r="C18" s="1347" t="s">
        <v>3127</v>
      </c>
      <c r="D18" s="547" t="s">
        <v>8771</v>
      </c>
      <c r="E18" s="228">
        <v>45475</v>
      </c>
      <c r="F18" s="1339" t="s">
        <v>1581</v>
      </c>
      <c r="G18" s="857" t="s">
        <v>8772</v>
      </c>
      <c r="H18" s="321" t="s">
        <v>8773</v>
      </c>
      <c r="I18" s="1331">
        <v>45497</v>
      </c>
      <c r="J18" s="1151"/>
      <c r="K18" s="321">
        <f>I18+20</f>
        <v>45517</v>
      </c>
      <c r="L18" s="321">
        <f>I18+25</f>
        <v>45522</v>
      </c>
      <c r="M18" s="321">
        <f>I18+27</f>
        <v>45524</v>
      </c>
      <c r="N18" s="309">
        <f>I18+31</f>
        <v>45528</v>
      </c>
      <c r="O18" s="321">
        <f>I18+36</f>
        <v>45533</v>
      </c>
      <c r="P18" s="321">
        <f>I18+39</f>
        <v>45536</v>
      </c>
      <c r="Q18" s="321">
        <f>I18+41</f>
        <v>45538</v>
      </c>
      <c r="R18" s="720"/>
      <c r="S18" s="720"/>
      <c r="T18" s="1632"/>
    </row>
    <row r="19" spans="1:20" s="30" customFormat="1" ht="21" hidden="1" customHeight="1" thickBot="1">
      <c r="A19" s="1406"/>
      <c r="B19" s="1406"/>
      <c r="C19" s="1344" t="s">
        <v>1541</v>
      </c>
      <c r="D19" s="1399" t="s">
        <v>8774</v>
      </c>
      <c r="E19" s="321">
        <v>45478</v>
      </c>
      <c r="F19" s="1354">
        <f>E19+11</f>
        <v>45489</v>
      </c>
      <c r="G19" s="1397"/>
      <c r="H19" s="321"/>
      <c r="I19" s="1331"/>
      <c r="J19" s="1151"/>
      <c r="K19" s="321"/>
      <c r="L19" s="321"/>
      <c r="M19" s="321"/>
      <c r="N19" s="309"/>
      <c r="O19" s="321"/>
      <c r="P19" s="321"/>
      <c r="Q19" s="321"/>
      <c r="R19" s="720">
        <v>45476</v>
      </c>
      <c r="S19" s="720">
        <f>R19+1</f>
        <v>45477</v>
      </c>
      <c r="T19" s="1632">
        <f>WEEKNUM(R19)</f>
        <v>27</v>
      </c>
    </row>
    <row r="20" spans="1:20" s="30" customFormat="1" ht="21" hidden="1" customHeight="1" thickTop="1">
      <c r="A20" s="1406"/>
      <c r="B20" s="1406"/>
      <c r="C20" s="1288" t="s">
        <v>6804</v>
      </c>
      <c r="D20" s="1340" t="s">
        <v>8775</v>
      </c>
      <c r="E20" s="436">
        <v>45482</v>
      </c>
      <c r="F20" s="1330" t="s">
        <v>1581</v>
      </c>
      <c r="G20" s="1403" t="s">
        <v>8776</v>
      </c>
      <c r="H20" s="317" t="s">
        <v>8777</v>
      </c>
      <c r="I20" s="1341">
        <v>45498</v>
      </c>
      <c r="J20" s="1398"/>
      <c r="K20" s="317">
        <f>I20+20</f>
        <v>45518</v>
      </c>
      <c r="L20" s="317">
        <f>I20+25</f>
        <v>45523</v>
      </c>
      <c r="M20" s="317">
        <f>I20+27</f>
        <v>45525</v>
      </c>
      <c r="N20" s="953">
        <f>I20+31</f>
        <v>45529</v>
      </c>
      <c r="O20" s="317">
        <f>I20+36</f>
        <v>45534</v>
      </c>
      <c r="P20" s="317">
        <f>I20+39</f>
        <v>45537</v>
      </c>
      <c r="Q20" s="317">
        <f>I20+41</f>
        <v>45539</v>
      </c>
      <c r="R20" s="720"/>
      <c r="S20" s="720"/>
      <c r="T20" s="1632"/>
    </row>
    <row r="21" spans="1:20" s="30" customFormat="1" ht="21" hidden="1" customHeight="1" thickBot="1">
      <c r="A21" s="1406" t="s">
        <v>1654</v>
      </c>
      <c r="B21" s="1406"/>
      <c r="C21" s="1344" t="s">
        <v>4935</v>
      </c>
      <c r="D21" s="1399" t="s">
        <v>8778</v>
      </c>
      <c r="E21" s="1405" t="s">
        <v>1581</v>
      </c>
      <c r="F21" s="1405" t="s">
        <v>1581</v>
      </c>
      <c r="G21" s="1404"/>
      <c r="H21" s="1397"/>
      <c r="I21" s="1331"/>
      <c r="J21" s="356"/>
      <c r="K21" s="321"/>
      <c r="L21" s="321"/>
      <c r="M21" s="321"/>
      <c r="N21" s="321"/>
      <c r="O21" s="321"/>
      <c r="P21" s="321"/>
      <c r="Q21" s="321"/>
      <c r="R21" s="1408"/>
      <c r="S21" s="1408"/>
      <c r="T21" s="1632"/>
    </row>
    <row r="22" spans="1:20" s="30" customFormat="1" ht="21" hidden="1" customHeight="1" thickTop="1">
      <c r="A22" s="1406"/>
      <c r="B22" s="1406"/>
      <c r="C22" s="422" t="s">
        <v>4111</v>
      </c>
      <c r="D22" s="1340" t="s">
        <v>8779</v>
      </c>
      <c r="E22" s="436">
        <v>45486</v>
      </c>
      <c r="F22" s="436">
        <f>E22+10</f>
        <v>45496</v>
      </c>
      <c r="G22" s="1403" t="s">
        <v>1953</v>
      </c>
      <c r="H22" s="317" t="s">
        <v>8780</v>
      </c>
      <c r="I22" s="1341">
        <v>45517</v>
      </c>
      <c r="J22" s="1398"/>
      <c r="K22" s="317">
        <f>I22+20</f>
        <v>45537</v>
      </c>
      <c r="L22" s="317">
        <f>I22+25</f>
        <v>45542</v>
      </c>
      <c r="M22" s="317">
        <f>I22+27</f>
        <v>45544</v>
      </c>
      <c r="N22" s="953">
        <f>I22+31</f>
        <v>45548</v>
      </c>
      <c r="O22" s="317">
        <f>I22+36</f>
        <v>45553</v>
      </c>
      <c r="P22" s="317">
        <f>I22+39</f>
        <v>45556</v>
      </c>
      <c r="Q22" s="1342">
        <f>I22+41</f>
        <v>45558</v>
      </c>
      <c r="R22" s="720">
        <v>45470</v>
      </c>
      <c r="S22" s="720">
        <v>45471</v>
      </c>
      <c r="T22" s="1632">
        <f>WEEKNUM(R22)</f>
        <v>26</v>
      </c>
    </row>
    <row r="23" spans="1:20" s="30" customFormat="1" ht="21" hidden="1" customHeight="1" thickBot="1">
      <c r="A23" s="1406"/>
      <c r="B23" s="1406"/>
      <c r="C23" s="1123" t="s">
        <v>6788</v>
      </c>
      <c r="D23" s="1333" t="s">
        <v>8781</v>
      </c>
      <c r="E23" s="40">
        <v>45499</v>
      </c>
      <c r="F23" s="1405" t="s">
        <v>1581</v>
      </c>
      <c r="G23" s="1414"/>
      <c r="H23" s="1335"/>
      <c r="I23" s="1336"/>
      <c r="J23" s="159"/>
      <c r="K23" s="323"/>
      <c r="L23" s="323"/>
      <c r="M23" s="323"/>
      <c r="N23" s="323"/>
      <c r="O23" s="323"/>
      <c r="P23" s="323"/>
      <c r="Q23" s="323"/>
      <c r="R23" s="1408"/>
      <c r="S23" s="1408"/>
      <c r="T23" s="1632"/>
    </row>
    <row r="24" spans="1:20" s="30" customFormat="1" ht="21" hidden="1" customHeight="1" thickTop="1">
      <c r="A24" s="1406"/>
      <c r="B24" s="1406"/>
      <c r="C24" s="1043" t="s">
        <v>6718</v>
      </c>
      <c r="D24" s="546" t="s">
        <v>8782</v>
      </c>
      <c r="E24" s="228">
        <v>45501</v>
      </c>
      <c r="F24" s="1348" t="s">
        <v>1581</v>
      </c>
      <c r="G24" s="1043" t="s">
        <v>2695</v>
      </c>
      <c r="H24" s="321" t="s">
        <v>8783</v>
      </c>
      <c r="I24" s="1331">
        <v>45519</v>
      </c>
      <c r="J24" s="1151"/>
      <c r="K24" s="321">
        <f>I24+20</f>
        <v>45539</v>
      </c>
      <c r="L24" s="321">
        <f>I24+25</f>
        <v>45544</v>
      </c>
      <c r="M24" s="321">
        <f>I24+27</f>
        <v>45546</v>
      </c>
      <c r="N24" s="309">
        <f>I24+31</f>
        <v>45550</v>
      </c>
      <c r="O24" s="321">
        <f>I24+36</f>
        <v>45555</v>
      </c>
      <c r="P24" s="317">
        <f>I24+39</f>
        <v>45558</v>
      </c>
      <c r="Q24" s="321">
        <f>I24+41</f>
        <v>45560</v>
      </c>
      <c r="R24" s="1408"/>
      <c r="S24" s="1408"/>
      <c r="T24" s="1632"/>
    </row>
    <row r="25" spans="1:20" s="30" customFormat="1" ht="21" hidden="1" customHeight="1">
      <c r="A25" s="1406"/>
      <c r="B25" s="1406"/>
      <c r="C25" s="1402" t="s">
        <v>7693</v>
      </c>
      <c r="D25" s="547" t="s">
        <v>1630</v>
      </c>
      <c r="E25" s="487">
        <v>45502</v>
      </c>
      <c r="F25" s="487">
        <f>E25+10</f>
        <v>45512</v>
      </c>
      <c r="G25" s="1404"/>
      <c r="H25" s="321"/>
      <c r="I25" s="1331"/>
      <c r="J25" s="1151"/>
      <c r="K25" s="321"/>
      <c r="L25" s="321"/>
      <c r="M25" s="321"/>
      <c r="N25" s="309"/>
      <c r="O25" s="321"/>
      <c r="P25" s="321"/>
      <c r="Q25" s="321"/>
      <c r="R25" s="720">
        <v>45490</v>
      </c>
      <c r="S25" s="720">
        <v>45491</v>
      </c>
      <c r="T25" s="1632">
        <f>WEEKNUM(R25)</f>
        <v>29</v>
      </c>
    </row>
    <row r="26" spans="1:20" s="30" customFormat="1" ht="21" hidden="1" customHeight="1" thickBot="1">
      <c r="A26" s="1406"/>
      <c r="B26" s="1406"/>
      <c r="C26" s="1332" t="s">
        <v>1634</v>
      </c>
      <c r="D26" s="1333" t="s">
        <v>8590</v>
      </c>
      <c r="E26" s="323">
        <v>45502</v>
      </c>
      <c r="F26" s="1405" t="s">
        <v>1581</v>
      </c>
      <c r="G26" s="1335"/>
      <c r="H26" s="1335"/>
      <c r="I26" s="1336"/>
      <c r="J26" s="159"/>
      <c r="K26" s="323"/>
      <c r="L26" s="323"/>
      <c r="M26" s="323"/>
      <c r="N26" s="323"/>
      <c r="O26" s="323"/>
      <c r="P26" s="323"/>
      <c r="Q26" s="323"/>
      <c r="R26" s="720">
        <v>45497</v>
      </c>
      <c r="S26" s="720">
        <f>R26+1</f>
        <v>45498</v>
      </c>
      <c r="T26" s="1632">
        <f>WEEKNUM(R26)</f>
        <v>30</v>
      </c>
    </row>
    <row r="27" spans="1:20" s="30" customFormat="1" ht="21" hidden="1" customHeight="1" thickTop="1">
      <c r="A27" s="1406"/>
      <c r="B27" s="1406"/>
      <c r="C27" s="857" t="s">
        <v>6779</v>
      </c>
      <c r="D27" s="546" t="s">
        <v>8784</v>
      </c>
      <c r="E27" s="228">
        <v>45503</v>
      </c>
      <c r="F27" s="1349" t="s">
        <v>1581</v>
      </c>
      <c r="G27" s="857" t="s">
        <v>8785</v>
      </c>
      <c r="H27" s="317" t="s">
        <v>8786</v>
      </c>
      <c r="I27" s="1331">
        <v>45524</v>
      </c>
      <c r="J27" s="1151"/>
      <c r="K27" s="321">
        <f>I27+20</f>
        <v>45544</v>
      </c>
      <c r="L27" s="321">
        <f>I27+25</f>
        <v>45549</v>
      </c>
      <c r="M27" s="321">
        <f>I27+27</f>
        <v>45551</v>
      </c>
      <c r="N27" s="309">
        <f>I27+31</f>
        <v>45555</v>
      </c>
      <c r="O27" s="321">
        <f>I27+36</f>
        <v>45560</v>
      </c>
      <c r="P27" s="321">
        <f>I27+39</f>
        <v>45563</v>
      </c>
      <c r="Q27" s="321">
        <f>I27+41</f>
        <v>45565</v>
      </c>
      <c r="R27" s="1408"/>
      <c r="S27" s="1408"/>
      <c r="T27" s="1632"/>
    </row>
    <row r="28" spans="1:20" s="30" customFormat="1" ht="21" hidden="1" customHeight="1" thickBot="1">
      <c r="A28" s="1406"/>
      <c r="B28" s="1406"/>
      <c r="C28" s="1332" t="s">
        <v>1668</v>
      </c>
      <c r="D28" s="1333" t="s">
        <v>8787</v>
      </c>
      <c r="E28" s="323">
        <v>45507</v>
      </c>
      <c r="F28" s="323">
        <f>E28+9</f>
        <v>45516</v>
      </c>
      <c r="G28" s="1335"/>
      <c r="H28" s="1335"/>
      <c r="I28" s="1336"/>
      <c r="J28" s="159"/>
      <c r="K28" s="323"/>
      <c r="L28" s="323"/>
      <c r="M28" s="323"/>
      <c r="N28" s="323"/>
      <c r="O28" s="323"/>
      <c r="P28" s="323"/>
      <c r="Q28" s="323"/>
      <c r="R28" s="720">
        <v>45504</v>
      </c>
      <c r="S28" s="720">
        <f>R28+1</f>
        <v>45505</v>
      </c>
      <c r="T28" s="1632">
        <f>WEEKNUM(S28)</f>
        <v>31</v>
      </c>
    </row>
    <row r="29" spans="1:20" s="30" customFormat="1" ht="21" hidden="1" customHeight="1" thickTop="1">
      <c r="A29" s="1406"/>
      <c r="B29" s="1406"/>
      <c r="C29" s="857" t="s">
        <v>6744</v>
      </c>
      <c r="D29" s="546" t="s">
        <v>8788</v>
      </c>
      <c r="E29" s="228">
        <v>45510</v>
      </c>
      <c r="F29" s="1349" t="s">
        <v>1581</v>
      </c>
      <c r="G29" s="857" t="s">
        <v>8789</v>
      </c>
      <c r="H29" s="317" t="s">
        <v>8790</v>
      </c>
      <c r="I29" s="1331">
        <v>45530</v>
      </c>
      <c r="J29" s="1151"/>
      <c r="K29" s="321">
        <f>I29+20</f>
        <v>45550</v>
      </c>
      <c r="L29" s="321">
        <f>I29+25</f>
        <v>45555</v>
      </c>
      <c r="M29" s="321">
        <f>I29+27</f>
        <v>45557</v>
      </c>
      <c r="N29" s="309">
        <f>I29+31</f>
        <v>45561</v>
      </c>
      <c r="O29" s="321">
        <f>I29+36</f>
        <v>45566</v>
      </c>
      <c r="P29" s="321">
        <f>I29+39</f>
        <v>45569</v>
      </c>
      <c r="Q29" s="321">
        <f>I29+41</f>
        <v>45571</v>
      </c>
      <c r="R29" s="1408"/>
      <c r="S29" s="1408"/>
      <c r="T29" s="1632"/>
    </row>
    <row r="30" spans="1:20" s="30" customFormat="1" ht="21" hidden="1" customHeight="1" thickBot="1">
      <c r="A30" s="1406"/>
      <c r="B30" s="1406"/>
      <c r="C30" s="1332" t="s">
        <v>1606</v>
      </c>
      <c r="D30" s="1333" t="s">
        <v>1632</v>
      </c>
      <c r="E30" s="655">
        <v>45513</v>
      </c>
      <c r="F30" s="323">
        <f>E30+9</f>
        <v>45522</v>
      </c>
      <c r="G30" s="1335"/>
      <c r="H30" s="1335"/>
      <c r="I30" s="1336"/>
      <c r="J30" s="159"/>
      <c r="K30" s="323"/>
      <c r="L30" s="323"/>
      <c r="M30" s="323"/>
      <c r="N30" s="323"/>
      <c r="O30" s="323"/>
      <c r="P30" s="323"/>
      <c r="Q30" s="323"/>
      <c r="R30" s="720">
        <v>45511</v>
      </c>
      <c r="S30" s="720">
        <f>R30+1</f>
        <v>45512</v>
      </c>
      <c r="T30" s="1632">
        <f>WEEKNUM(S30)</f>
        <v>32</v>
      </c>
    </row>
    <row r="31" spans="1:20" s="30" customFormat="1" ht="21" hidden="1" customHeight="1" thickTop="1">
      <c r="A31" s="1406"/>
      <c r="B31" s="1406"/>
      <c r="C31" s="857" t="s">
        <v>6733</v>
      </c>
      <c r="D31" s="546" t="s">
        <v>8791</v>
      </c>
      <c r="E31" s="228">
        <v>45517</v>
      </c>
      <c r="F31" s="1349" t="s">
        <v>1581</v>
      </c>
      <c r="G31" s="857" t="s">
        <v>2528</v>
      </c>
      <c r="H31" s="317" t="s">
        <v>8792</v>
      </c>
      <c r="I31" s="1331">
        <v>45532</v>
      </c>
      <c r="J31" s="1151"/>
      <c r="K31" s="321">
        <f>I31+20</f>
        <v>45552</v>
      </c>
      <c r="L31" s="321">
        <f>I31+25</f>
        <v>45557</v>
      </c>
      <c r="M31" s="321">
        <f>I31+27</f>
        <v>45559</v>
      </c>
      <c r="N31" s="309">
        <f>I31+31</f>
        <v>45563</v>
      </c>
      <c r="O31" s="321">
        <f>I31+36</f>
        <v>45568</v>
      </c>
      <c r="P31" s="321">
        <f>I31+39</f>
        <v>45571</v>
      </c>
      <c r="Q31" s="321">
        <f>I31+41</f>
        <v>45573</v>
      </c>
      <c r="R31" s="1408"/>
      <c r="S31" s="1408"/>
      <c r="T31" s="1632"/>
    </row>
    <row r="32" spans="1:20" s="30" customFormat="1" ht="21" hidden="1" customHeight="1" thickBot="1">
      <c r="A32" s="1406" t="s">
        <v>8793</v>
      </c>
      <c r="B32" s="1406"/>
      <c r="C32" s="1332" t="s">
        <v>1634</v>
      </c>
      <c r="D32" s="1333" t="s">
        <v>1635</v>
      </c>
      <c r="E32" s="323">
        <v>45520</v>
      </c>
      <c r="F32" s="323">
        <f>E32+12</f>
        <v>45532</v>
      </c>
      <c r="G32" s="1335"/>
      <c r="H32" s="1335"/>
      <c r="I32" s="1336"/>
      <c r="J32" s="159"/>
      <c r="K32" s="323"/>
      <c r="L32" s="323"/>
      <c r="M32" s="323"/>
      <c r="N32" s="323"/>
      <c r="O32" s="323"/>
      <c r="P32" s="323"/>
      <c r="Q32" s="323"/>
      <c r="R32" s="720">
        <v>45518</v>
      </c>
      <c r="S32" s="720">
        <f>R32+1</f>
        <v>45519</v>
      </c>
      <c r="T32" s="1632">
        <f>WEEKNUM(S32)</f>
        <v>33</v>
      </c>
    </row>
    <row r="33" spans="1:20" s="30" customFormat="1" ht="21" hidden="1" customHeight="1" thickTop="1">
      <c r="A33" s="1406"/>
      <c r="B33" s="1406"/>
      <c r="C33" s="857" t="s">
        <v>4933</v>
      </c>
      <c r="D33" s="546" t="s">
        <v>8794</v>
      </c>
      <c r="E33" s="228">
        <v>45524</v>
      </c>
      <c r="F33" s="1349" t="s">
        <v>1581</v>
      </c>
      <c r="G33" s="857" t="s">
        <v>8795</v>
      </c>
      <c r="H33" s="317" t="s">
        <v>8796</v>
      </c>
      <c r="I33" s="1331">
        <v>45549</v>
      </c>
      <c r="J33" s="1151"/>
      <c r="K33" s="321">
        <f>I33+20</f>
        <v>45569</v>
      </c>
      <c r="L33" s="321">
        <f>I33+25</f>
        <v>45574</v>
      </c>
      <c r="M33" s="321">
        <f>I33+27</f>
        <v>45576</v>
      </c>
      <c r="N33" s="309">
        <f>I33+31</f>
        <v>45580</v>
      </c>
      <c r="O33" s="321">
        <f>I33+36</f>
        <v>45585</v>
      </c>
      <c r="P33" s="321">
        <f>I33+39</f>
        <v>45588</v>
      </c>
      <c r="Q33" s="321">
        <f>I33+41</f>
        <v>45590</v>
      </c>
      <c r="R33" s="1408"/>
      <c r="S33" s="1408"/>
      <c r="T33" s="1632"/>
    </row>
    <row r="34" spans="1:20" s="30" customFormat="1" ht="21" hidden="1" customHeight="1" thickBot="1">
      <c r="A34" s="1406"/>
      <c r="B34" s="1406"/>
      <c r="C34" s="1332" t="s">
        <v>8438</v>
      </c>
      <c r="D34" s="1333" t="s">
        <v>8797</v>
      </c>
      <c r="E34" s="323">
        <v>45533</v>
      </c>
      <c r="F34" s="323">
        <f>E34+9</f>
        <v>45542</v>
      </c>
      <c r="G34" s="1335"/>
      <c r="H34" s="1335"/>
      <c r="I34" s="1336"/>
      <c r="J34" s="159"/>
      <c r="K34" s="323"/>
      <c r="L34" s="323"/>
      <c r="M34" s="323"/>
      <c r="N34" s="323"/>
      <c r="O34" s="323"/>
      <c r="P34" s="323"/>
      <c r="Q34" s="323"/>
      <c r="R34" s="720">
        <v>45525</v>
      </c>
      <c r="S34" s="720">
        <f>R34+1</f>
        <v>45526</v>
      </c>
      <c r="T34" s="1632">
        <f>WEEKNUM(S34)</f>
        <v>34</v>
      </c>
    </row>
    <row r="35" spans="1:20" s="30" customFormat="1" ht="21" hidden="1" customHeight="1" thickTop="1">
      <c r="A35" s="1406"/>
      <c r="B35" s="1406"/>
      <c r="C35" s="857" t="s">
        <v>6873</v>
      </c>
      <c r="D35" s="546" t="s">
        <v>8798</v>
      </c>
      <c r="E35" s="228">
        <v>45531</v>
      </c>
      <c r="F35" s="1349" t="s">
        <v>1581</v>
      </c>
      <c r="G35" s="857" t="s">
        <v>8799</v>
      </c>
      <c r="H35" s="317" t="s">
        <v>8800</v>
      </c>
      <c r="I35" s="1331">
        <v>45557</v>
      </c>
      <c r="J35" s="1151"/>
      <c r="K35" s="321">
        <f>I35+20</f>
        <v>45577</v>
      </c>
      <c r="L35" s="321">
        <f>I35+25</f>
        <v>45582</v>
      </c>
      <c r="M35" s="321">
        <f>I35+27</f>
        <v>45584</v>
      </c>
      <c r="N35" s="309">
        <f>I35+31</f>
        <v>45588</v>
      </c>
      <c r="O35" s="321">
        <f>I35+36</f>
        <v>45593</v>
      </c>
      <c r="P35" s="321">
        <f>I35+39</f>
        <v>45596</v>
      </c>
      <c r="Q35" s="321">
        <f>I35+41</f>
        <v>45598</v>
      </c>
      <c r="R35" s="1408"/>
      <c r="S35" s="1408"/>
      <c r="T35" s="1632"/>
    </row>
    <row r="36" spans="1:20" s="30" customFormat="1" ht="21" hidden="1" customHeight="1" thickBot="1">
      <c r="A36" s="1406"/>
      <c r="B36" s="1406"/>
      <c r="C36" s="1332" t="s">
        <v>4935</v>
      </c>
      <c r="D36" s="1333" t="s">
        <v>8801</v>
      </c>
      <c r="E36" s="323">
        <v>45539</v>
      </c>
      <c r="F36" s="323">
        <f>E36+9</f>
        <v>45548</v>
      </c>
      <c r="G36" s="1335"/>
      <c r="H36" s="1335"/>
      <c r="I36" s="1336"/>
      <c r="J36" s="159"/>
      <c r="K36" s="323"/>
      <c r="L36" s="323"/>
      <c r="M36" s="323"/>
      <c r="N36" s="323"/>
      <c r="O36" s="323"/>
      <c r="P36" s="323"/>
      <c r="Q36" s="323"/>
      <c r="R36" s="720">
        <v>45532</v>
      </c>
      <c r="S36" s="720">
        <f>R36+1</f>
        <v>45533</v>
      </c>
      <c r="T36" s="1632">
        <f>WEEKNUM(S36)</f>
        <v>35</v>
      </c>
    </row>
    <row r="37" spans="1:20" s="30" customFormat="1" ht="21" hidden="1" customHeight="1" thickTop="1">
      <c r="A37" s="1406"/>
      <c r="B37" s="1406"/>
      <c r="C37" s="857" t="s">
        <v>6820</v>
      </c>
      <c r="D37" s="546" t="s">
        <v>8802</v>
      </c>
      <c r="E37" s="228">
        <v>45538</v>
      </c>
      <c r="F37" s="1349" t="s">
        <v>1581</v>
      </c>
      <c r="G37" s="857" t="s">
        <v>8803</v>
      </c>
      <c r="H37" s="317" t="s">
        <v>8804</v>
      </c>
      <c r="I37" s="1331">
        <v>45562</v>
      </c>
      <c r="J37" s="1151"/>
      <c r="K37" s="321">
        <f>I37+20</f>
        <v>45582</v>
      </c>
      <c r="L37" s="321">
        <f>I37+25</f>
        <v>45587</v>
      </c>
      <c r="M37" s="321">
        <f>I37+27</f>
        <v>45589</v>
      </c>
      <c r="N37" s="309">
        <f>I37+31</f>
        <v>45593</v>
      </c>
      <c r="O37" s="321">
        <f>I37+36</f>
        <v>45598</v>
      </c>
      <c r="P37" s="321">
        <f>I37+39</f>
        <v>45601</v>
      </c>
      <c r="Q37" s="321">
        <f>I37+41</f>
        <v>45603</v>
      </c>
      <c r="R37" s="1408"/>
      <c r="S37" s="1408"/>
      <c r="T37" s="1632"/>
    </row>
    <row r="38" spans="1:20" s="30" customFormat="1" ht="21" hidden="1" customHeight="1" thickBot="1">
      <c r="A38" s="1406" t="s">
        <v>8805</v>
      </c>
      <c r="B38" s="1406"/>
      <c r="C38" s="1332" t="s">
        <v>8806</v>
      </c>
      <c r="D38" s="1333" t="s">
        <v>8807</v>
      </c>
      <c r="E38" s="323">
        <v>45545</v>
      </c>
      <c r="F38" s="323">
        <f>E38+9</f>
        <v>45554</v>
      </c>
      <c r="G38" s="1335"/>
      <c r="H38" s="1335"/>
      <c r="I38" s="1336"/>
      <c r="J38" s="159"/>
      <c r="K38" s="323"/>
      <c r="L38" s="323"/>
      <c r="M38" s="323"/>
      <c r="N38" s="323"/>
      <c r="O38" s="323"/>
      <c r="P38" s="323"/>
      <c r="Q38" s="323"/>
      <c r="R38" s="720">
        <v>45539</v>
      </c>
      <c r="S38" s="720">
        <f>R38+1</f>
        <v>45540</v>
      </c>
      <c r="T38" s="1632">
        <f>WEEKNUM(S38)</f>
        <v>36</v>
      </c>
    </row>
    <row r="39" spans="1:20" s="30" customFormat="1" ht="21" hidden="1" customHeight="1" thickTop="1">
      <c r="A39" s="1406"/>
      <c r="B39" s="1406"/>
      <c r="C39" s="1122" t="s">
        <v>6708</v>
      </c>
      <c r="D39" s="1340" t="s">
        <v>8763</v>
      </c>
      <c r="E39" s="436">
        <v>45545</v>
      </c>
      <c r="F39" s="1349" t="s">
        <v>1581</v>
      </c>
      <c r="G39" s="1122" t="s">
        <v>2967</v>
      </c>
      <c r="H39" s="317" t="s">
        <v>8808</v>
      </c>
      <c r="I39" s="1341">
        <v>45568</v>
      </c>
      <c r="J39" s="1151"/>
      <c r="K39" s="321">
        <f>I39+20</f>
        <v>45588</v>
      </c>
      <c r="L39" s="321">
        <f>I39+25</f>
        <v>45593</v>
      </c>
      <c r="M39" s="321">
        <f>I39+27</f>
        <v>45595</v>
      </c>
      <c r="N39" s="309">
        <f>I39+31</f>
        <v>45599</v>
      </c>
      <c r="O39" s="321">
        <f>I39+36</f>
        <v>45604</v>
      </c>
      <c r="P39" s="321">
        <f>I39+39</f>
        <v>45607</v>
      </c>
      <c r="Q39" s="321">
        <f>I39+41</f>
        <v>45609</v>
      </c>
      <c r="R39" s="720"/>
      <c r="S39" s="720"/>
      <c r="T39" s="1632"/>
    </row>
    <row r="40" spans="1:20" s="30" customFormat="1" ht="21" hidden="1" customHeight="1" thickBot="1">
      <c r="A40" s="1406"/>
      <c r="B40" s="1406"/>
      <c r="C40" s="1332" t="s">
        <v>1577</v>
      </c>
      <c r="D40" s="1333" t="s">
        <v>1650</v>
      </c>
      <c r="E40" s="323">
        <v>45549</v>
      </c>
      <c r="F40" s="323">
        <f>E40+9</f>
        <v>45558</v>
      </c>
      <c r="G40" s="1335"/>
      <c r="H40" s="1335"/>
      <c r="I40" s="1336"/>
      <c r="J40" s="159"/>
      <c r="K40" s="323"/>
      <c r="L40" s="323"/>
      <c r="M40" s="323"/>
      <c r="N40" s="323"/>
      <c r="O40" s="323"/>
      <c r="P40" s="323"/>
      <c r="Q40" s="323"/>
      <c r="R40" s="720">
        <v>45546</v>
      </c>
      <c r="S40" s="720">
        <f>R40+1</f>
        <v>45547</v>
      </c>
      <c r="T40" s="1632">
        <f>WEEKNUM(S40)</f>
        <v>37</v>
      </c>
    </row>
    <row r="41" spans="1:20" s="30" customFormat="1" ht="21" hidden="1" customHeight="1" thickTop="1">
      <c r="A41" s="1406"/>
      <c r="B41" s="1406"/>
      <c r="C41" s="1122" t="s">
        <v>6795</v>
      </c>
      <c r="D41" s="1340" t="s">
        <v>8809</v>
      </c>
      <c r="E41" s="436">
        <v>45552</v>
      </c>
      <c r="F41" s="1349" t="s">
        <v>1581</v>
      </c>
      <c r="G41" s="1122" t="s">
        <v>8762</v>
      </c>
      <c r="H41" s="317" t="s">
        <v>8810</v>
      </c>
      <c r="I41" s="1341">
        <v>45568</v>
      </c>
      <c r="J41" s="1151"/>
      <c r="K41" s="321">
        <f>I41+20</f>
        <v>45588</v>
      </c>
      <c r="L41" s="321">
        <f>I41+25</f>
        <v>45593</v>
      </c>
      <c r="M41" s="321">
        <f>I41+27</f>
        <v>45595</v>
      </c>
      <c r="N41" s="309">
        <f>I41+31</f>
        <v>45599</v>
      </c>
      <c r="O41" s="321">
        <f>I41+36</f>
        <v>45604</v>
      </c>
      <c r="P41" s="321">
        <f>I41+39</f>
        <v>45607</v>
      </c>
      <c r="Q41" s="321">
        <f>I41+41</f>
        <v>45609</v>
      </c>
      <c r="R41" s="720"/>
      <c r="S41" s="720"/>
      <c r="T41" s="1632"/>
    </row>
    <row r="42" spans="1:20" s="30" customFormat="1" ht="21" hidden="1" customHeight="1" thickBot="1">
      <c r="A42" s="1406" t="s">
        <v>8811</v>
      </c>
      <c r="B42" s="1406"/>
      <c r="C42" s="1332" t="s">
        <v>8812</v>
      </c>
      <c r="D42" s="1333" t="s">
        <v>1655</v>
      </c>
      <c r="E42" s="323">
        <v>45557</v>
      </c>
      <c r="F42" s="323">
        <f>E42+9</f>
        <v>45566</v>
      </c>
      <c r="G42" s="1335"/>
      <c r="H42" s="1335"/>
      <c r="I42" s="1336"/>
      <c r="J42" s="159"/>
      <c r="K42" s="323"/>
      <c r="L42" s="323"/>
      <c r="M42" s="323"/>
      <c r="N42" s="323"/>
      <c r="O42" s="323"/>
      <c r="P42" s="323"/>
      <c r="Q42" s="323"/>
      <c r="R42" s="720">
        <v>45553</v>
      </c>
      <c r="S42" s="720">
        <f>R42+1</f>
        <v>45554</v>
      </c>
      <c r="T42" s="1632">
        <f>WEEKNUM(S42)</f>
        <v>38</v>
      </c>
    </row>
    <row r="43" spans="1:20" s="27" customFormat="1" ht="21" hidden="1" customHeight="1" thickTop="1">
      <c r="A43" s="1406"/>
      <c r="B43" s="1406"/>
      <c r="C43" s="1122" t="s">
        <v>6882</v>
      </c>
      <c r="D43" s="1340" t="s">
        <v>8773</v>
      </c>
      <c r="E43" s="436">
        <v>45559</v>
      </c>
      <c r="F43" s="1349" t="s">
        <v>1581</v>
      </c>
      <c r="G43" s="1122" t="s">
        <v>8765</v>
      </c>
      <c r="H43" s="317" t="s">
        <v>8813</v>
      </c>
      <c r="I43" s="1341">
        <v>45582</v>
      </c>
      <c r="J43" s="1151"/>
      <c r="K43" s="321">
        <f>I43+20</f>
        <v>45602</v>
      </c>
      <c r="L43" s="321">
        <f>I43+25</f>
        <v>45607</v>
      </c>
      <c r="M43" s="321">
        <f>I43+27</f>
        <v>45609</v>
      </c>
      <c r="N43" s="309">
        <f>I43+31</f>
        <v>45613</v>
      </c>
      <c r="O43" s="321">
        <f>I43+36</f>
        <v>45618</v>
      </c>
      <c r="P43" s="321">
        <f>I43+39</f>
        <v>45621</v>
      </c>
      <c r="Q43" s="321">
        <f>I43+41</f>
        <v>45623</v>
      </c>
      <c r="R43" s="720"/>
      <c r="S43" s="720"/>
      <c r="T43" s="1632"/>
    </row>
    <row r="44" spans="1:20" s="27" customFormat="1" ht="21" hidden="1" customHeight="1" thickBot="1">
      <c r="A44" s="1406"/>
      <c r="B44" s="1406"/>
      <c r="C44" s="1344" t="s">
        <v>1634</v>
      </c>
      <c r="D44" s="1399" t="s">
        <v>8593</v>
      </c>
      <c r="E44" s="321">
        <v>45563</v>
      </c>
      <c r="F44" s="321">
        <f>E44+9</f>
        <v>45572</v>
      </c>
      <c r="G44" s="1335"/>
      <c r="H44" s="1335"/>
      <c r="I44" s="1336"/>
      <c r="J44" s="159"/>
      <c r="K44" s="323"/>
      <c r="L44" s="323"/>
      <c r="M44" s="323"/>
      <c r="N44" s="323"/>
      <c r="O44" s="323"/>
      <c r="P44" s="323"/>
      <c r="Q44" s="323"/>
      <c r="R44" s="720">
        <v>45560</v>
      </c>
      <c r="S44" s="720">
        <f>R44+1</f>
        <v>45561</v>
      </c>
      <c r="T44" s="1632">
        <f>WEEKNUM(S44)</f>
        <v>39</v>
      </c>
    </row>
    <row r="45" spans="1:20" s="27" customFormat="1" ht="21" hidden="1" customHeight="1" thickTop="1">
      <c r="A45" s="1406" t="s">
        <v>2750</v>
      </c>
      <c r="B45" s="1406"/>
      <c r="C45" s="1122" t="s">
        <v>6804</v>
      </c>
      <c r="D45" s="1347" t="s">
        <v>8814</v>
      </c>
      <c r="E45" s="317">
        <v>45566</v>
      </c>
      <c r="F45" s="424" t="s">
        <v>1581</v>
      </c>
      <c r="G45" s="1922" t="s">
        <v>1573</v>
      </c>
      <c r="H45" s="317" t="s">
        <v>8815</v>
      </c>
      <c r="I45" s="1886">
        <v>45581</v>
      </c>
      <c r="J45" s="1151"/>
      <c r="K45" s="356"/>
      <c r="L45" s="356"/>
      <c r="M45" s="356"/>
      <c r="N45" s="1151"/>
      <c r="O45" s="356"/>
      <c r="P45" s="356"/>
      <c r="Q45" s="356"/>
      <c r="R45" s="1887"/>
      <c r="S45" s="1887" t="s">
        <v>8816</v>
      </c>
      <c r="T45" s="1888"/>
    </row>
    <row r="46" spans="1:20" s="27" customFormat="1" ht="21" hidden="1" customHeight="1">
      <c r="A46" s="1406"/>
      <c r="B46" s="1406"/>
      <c r="C46" s="1344" t="s">
        <v>1634</v>
      </c>
      <c r="D46" s="1350" t="s">
        <v>8817</v>
      </c>
      <c r="E46" s="321">
        <v>45569</v>
      </c>
      <c r="F46" s="321">
        <f>E46+9</f>
        <v>45578</v>
      </c>
      <c r="G46" s="1929"/>
      <c r="H46" s="321"/>
      <c r="I46" s="1924"/>
      <c r="J46" s="1151"/>
      <c r="K46" s="356"/>
      <c r="L46" s="356"/>
      <c r="M46" s="356"/>
      <c r="N46" s="1151"/>
      <c r="O46" s="356"/>
      <c r="P46" s="356"/>
      <c r="Q46" s="356"/>
      <c r="R46" s="1887"/>
      <c r="S46" s="1887"/>
      <c r="T46" s="1888"/>
    </row>
    <row r="47" spans="1:20" s="27" customFormat="1" ht="21" hidden="1" customHeight="1" thickBot="1">
      <c r="A47" s="1406" t="s">
        <v>8438</v>
      </c>
      <c r="B47" s="1406"/>
      <c r="C47" s="1925" t="s">
        <v>1640</v>
      </c>
      <c r="D47" s="1926" t="s">
        <v>8818</v>
      </c>
      <c r="E47" s="1927">
        <v>45567</v>
      </c>
      <c r="F47" s="1927">
        <f>E47+9</f>
        <v>45576</v>
      </c>
      <c r="G47" s="1335"/>
      <c r="H47" s="1335"/>
      <c r="I47" s="1336"/>
      <c r="J47" s="159"/>
      <c r="K47" s="323"/>
      <c r="L47" s="323"/>
      <c r="M47" s="323"/>
      <c r="N47" s="323"/>
      <c r="O47" s="323"/>
      <c r="P47" s="323"/>
      <c r="Q47" s="323"/>
      <c r="R47" s="720">
        <v>45567</v>
      </c>
      <c r="S47" s="720">
        <f>R47+1</f>
        <v>45568</v>
      </c>
      <c r="T47" s="1632">
        <f>WEEKNUM(S47)</f>
        <v>40</v>
      </c>
    </row>
    <row r="48" spans="1:20" s="27" customFormat="1" ht="21" hidden="1" customHeight="1" thickTop="1">
      <c r="A48" s="1406"/>
      <c r="B48" s="1406"/>
      <c r="C48" s="1122" t="s">
        <v>3127</v>
      </c>
      <c r="D48" s="1340" t="s">
        <v>8819</v>
      </c>
      <c r="E48" s="436">
        <v>45573</v>
      </c>
      <c r="F48" s="1349" t="s">
        <v>1581</v>
      </c>
      <c r="G48" s="1122" t="s">
        <v>2686</v>
      </c>
      <c r="H48" s="317" t="s">
        <v>8820</v>
      </c>
      <c r="I48" s="1341">
        <v>45588</v>
      </c>
      <c r="J48" s="1151"/>
      <c r="K48" s="321">
        <f>I48+20</f>
        <v>45608</v>
      </c>
      <c r="L48" s="321">
        <f>I48+25</f>
        <v>45613</v>
      </c>
      <c r="M48" s="321">
        <f>I48+27</f>
        <v>45615</v>
      </c>
      <c r="N48" s="309">
        <f>I48+31</f>
        <v>45619</v>
      </c>
      <c r="O48" s="321">
        <f>I48+36</f>
        <v>45624</v>
      </c>
      <c r="P48" s="321">
        <f>I48+39</f>
        <v>45627</v>
      </c>
      <c r="Q48" s="321">
        <f>I48+41</f>
        <v>45629</v>
      </c>
      <c r="R48" s="720"/>
      <c r="S48" s="720"/>
      <c r="T48" s="1632"/>
    </row>
    <row r="49" spans="1:20" s="27" customFormat="1" ht="21" hidden="1" customHeight="1" thickBot="1">
      <c r="A49" s="1406" t="s">
        <v>4935</v>
      </c>
      <c r="B49" s="1406"/>
      <c r="C49" s="1332" t="s">
        <v>8438</v>
      </c>
      <c r="D49" s="1333" t="s">
        <v>1660</v>
      </c>
      <c r="E49" s="323">
        <v>45578</v>
      </c>
      <c r="F49" s="323">
        <f>E49+9</f>
        <v>45587</v>
      </c>
      <c r="G49" s="1335"/>
      <c r="H49" s="1335"/>
      <c r="I49" s="1336"/>
      <c r="J49" s="159"/>
      <c r="K49" s="323"/>
      <c r="L49" s="323"/>
      <c r="M49" s="323"/>
      <c r="N49" s="323"/>
      <c r="O49" s="323"/>
      <c r="P49" s="323"/>
      <c r="Q49" s="323"/>
      <c r="R49" s="720">
        <v>45574</v>
      </c>
      <c r="S49" s="720">
        <f>R49+1</f>
        <v>45575</v>
      </c>
      <c r="T49" s="1632">
        <f t="shared" ref="T49:T62" si="14">WEEKNUM(S49)</f>
        <v>41</v>
      </c>
    </row>
    <row r="50" spans="1:20" s="27" customFormat="1" ht="21" hidden="1" customHeight="1" thickTop="1">
      <c r="A50" s="1406" t="s">
        <v>6788</v>
      </c>
      <c r="B50" s="1406"/>
      <c r="C50" s="1122" t="s">
        <v>8821</v>
      </c>
      <c r="D50" s="1340" t="s">
        <v>8822</v>
      </c>
      <c r="E50" s="1349" t="s">
        <v>1581</v>
      </c>
      <c r="F50" s="1349" t="s">
        <v>1581</v>
      </c>
      <c r="G50" s="1122" t="s">
        <v>8772</v>
      </c>
      <c r="H50" s="317" t="s">
        <v>8823</v>
      </c>
      <c r="I50" s="1341">
        <v>45595</v>
      </c>
      <c r="J50" s="1151"/>
      <c r="K50" s="321">
        <f>I50+20</f>
        <v>45615</v>
      </c>
      <c r="L50" s="321">
        <f>I50+25</f>
        <v>45620</v>
      </c>
      <c r="M50" s="321">
        <f>I50+27</f>
        <v>45622</v>
      </c>
      <c r="N50" s="309">
        <f>I50+31</f>
        <v>45626</v>
      </c>
      <c r="O50" s="321">
        <f>I50+36</f>
        <v>45631</v>
      </c>
      <c r="P50" s="321">
        <f>I50+39</f>
        <v>45634</v>
      </c>
      <c r="Q50" s="321">
        <f>I50+41</f>
        <v>45636</v>
      </c>
      <c r="R50" s="720"/>
      <c r="S50" s="720"/>
      <c r="T50" s="1632"/>
    </row>
    <row r="51" spans="1:20" s="27" customFormat="1" ht="21" hidden="1" customHeight="1" thickBot="1">
      <c r="A51" s="1406" t="s">
        <v>1684</v>
      </c>
      <c r="B51" s="1406"/>
      <c r="C51" s="1951" t="s">
        <v>4935</v>
      </c>
      <c r="D51" s="1952" t="s">
        <v>1664</v>
      </c>
      <c r="E51" s="1953">
        <v>45581</v>
      </c>
      <c r="F51" s="1954" t="s">
        <v>1581</v>
      </c>
      <c r="G51" s="1397"/>
      <c r="H51" s="1397"/>
      <c r="I51" s="1331"/>
      <c r="J51" s="356"/>
      <c r="K51" s="321"/>
      <c r="L51" s="321"/>
      <c r="M51" s="321"/>
      <c r="N51" s="321"/>
      <c r="O51" s="321"/>
      <c r="P51" s="321"/>
      <c r="Q51" s="321"/>
      <c r="R51" s="720">
        <v>45581</v>
      </c>
      <c r="S51" s="720">
        <f>R51+1</f>
        <v>45582</v>
      </c>
      <c r="T51" s="1632">
        <f t="shared" si="14"/>
        <v>42</v>
      </c>
    </row>
    <row r="52" spans="1:20" s="27" customFormat="1" ht="21" hidden="1" customHeight="1" thickTop="1">
      <c r="A52" s="1406" t="s">
        <v>6854</v>
      </c>
      <c r="B52" s="1406"/>
      <c r="C52" s="1288" t="s">
        <v>6788</v>
      </c>
      <c r="D52" s="1347" t="s">
        <v>8824</v>
      </c>
      <c r="E52" s="317">
        <v>45587</v>
      </c>
      <c r="F52" s="424" t="s">
        <v>1581</v>
      </c>
      <c r="G52" s="1122" t="s">
        <v>8776</v>
      </c>
      <c r="H52" s="317" t="s">
        <v>8825</v>
      </c>
      <c r="I52" s="1341">
        <v>45604</v>
      </c>
      <c r="J52" s="1398"/>
      <c r="K52" s="317">
        <f>I52+20</f>
        <v>45624</v>
      </c>
      <c r="L52" s="317">
        <f>I52+25</f>
        <v>45629</v>
      </c>
      <c r="M52" s="317">
        <f>I52+27</f>
        <v>45631</v>
      </c>
      <c r="N52" s="953">
        <f>I52+31</f>
        <v>45635</v>
      </c>
      <c r="O52" s="317">
        <f>I52+36</f>
        <v>45640</v>
      </c>
      <c r="P52" s="317">
        <f>I52+39</f>
        <v>45643</v>
      </c>
      <c r="Q52" s="317">
        <f>I52+41</f>
        <v>45645</v>
      </c>
      <c r="R52" s="720"/>
      <c r="S52" s="720"/>
      <c r="T52" s="1632"/>
    </row>
    <row r="53" spans="1:20" s="27" customFormat="1" ht="21" hidden="1" customHeight="1">
      <c r="A53" s="1406"/>
      <c r="B53" s="1406"/>
      <c r="C53" s="1951" t="s">
        <v>2079</v>
      </c>
      <c r="D53" s="1958" t="s">
        <v>4937</v>
      </c>
      <c r="E53" s="1959" t="s">
        <v>1581</v>
      </c>
      <c r="F53" s="1959" t="s">
        <v>1581</v>
      </c>
      <c r="G53" s="1397"/>
      <c r="H53" s="1397"/>
      <c r="I53" s="1331"/>
      <c r="J53" s="356"/>
      <c r="K53" s="321"/>
      <c r="L53" s="321"/>
      <c r="M53" s="321"/>
      <c r="N53" s="321"/>
      <c r="O53" s="321"/>
      <c r="P53" s="321"/>
      <c r="Q53" s="321"/>
      <c r="R53" s="720">
        <v>45588</v>
      </c>
      <c r="S53" s="720">
        <f>R53+1</f>
        <v>45589</v>
      </c>
      <c r="T53" s="1632">
        <f t="shared" si="14"/>
        <v>43</v>
      </c>
    </row>
    <row r="54" spans="1:20" s="27" customFormat="1" ht="21" hidden="1" customHeight="1" thickBot="1">
      <c r="A54" s="1406"/>
      <c r="B54" s="1406"/>
      <c r="C54" s="423" t="s">
        <v>2442</v>
      </c>
      <c r="D54" s="1345" t="s">
        <v>8826</v>
      </c>
      <c r="E54" s="323">
        <v>45588</v>
      </c>
      <c r="F54" s="323">
        <v>45602</v>
      </c>
      <c r="G54" s="1950"/>
      <c r="H54" s="1335"/>
      <c r="I54" s="1336"/>
      <c r="J54" s="1337"/>
      <c r="K54" s="323"/>
      <c r="L54" s="323"/>
      <c r="M54" s="323"/>
      <c r="N54" s="1338"/>
      <c r="O54" s="323"/>
      <c r="P54" s="323"/>
      <c r="Q54" s="323"/>
      <c r="R54" s="720"/>
      <c r="S54" s="720"/>
      <c r="T54" s="1632"/>
    </row>
    <row r="55" spans="1:20" s="27" customFormat="1" ht="21" hidden="1" customHeight="1" thickTop="1">
      <c r="A55" s="1406" t="s">
        <v>8827</v>
      </c>
      <c r="B55" s="1406"/>
      <c r="C55" s="1043" t="s">
        <v>6718</v>
      </c>
      <c r="D55" s="546" t="s">
        <v>8828</v>
      </c>
      <c r="E55" s="228">
        <v>45594</v>
      </c>
      <c r="F55" s="1372" t="s">
        <v>1581</v>
      </c>
      <c r="G55" s="1043" t="s">
        <v>1953</v>
      </c>
      <c r="H55" s="321" t="s">
        <v>8829</v>
      </c>
      <c r="I55" s="1331">
        <v>45615</v>
      </c>
      <c r="J55" s="1151"/>
      <c r="K55" s="321">
        <f>I55+20</f>
        <v>45635</v>
      </c>
      <c r="L55" s="321">
        <f>I55+25</f>
        <v>45640</v>
      </c>
      <c r="M55" s="321">
        <f>I55+27</f>
        <v>45642</v>
      </c>
      <c r="N55" s="309">
        <f>I55+31</f>
        <v>45646</v>
      </c>
      <c r="O55" s="321">
        <f>I55+36</f>
        <v>45651</v>
      </c>
      <c r="P55" s="321">
        <f>I55+39</f>
        <v>45654</v>
      </c>
      <c r="Q55" s="321">
        <f>I55+41</f>
        <v>45656</v>
      </c>
      <c r="R55" s="720"/>
      <c r="S55" s="720"/>
      <c r="T55" s="1632"/>
    </row>
    <row r="56" spans="1:20" s="27" customFormat="1" ht="21" hidden="1" customHeight="1" thickBot="1">
      <c r="A56" s="1406" t="s">
        <v>8830</v>
      </c>
      <c r="B56" s="1406"/>
      <c r="C56" s="1332" t="s">
        <v>1707</v>
      </c>
      <c r="D56" s="1333" t="s">
        <v>8831</v>
      </c>
      <c r="E56" s="323">
        <v>45595</v>
      </c>
      <c r="F56" s="323">
        <f>E56+9</f>
        <v>45604</v>
      </c>
      <c r="G56" s="1335"/>
      <c r="H56" s="1335"/>
      <c r="I56" s="1336"/>
      <c r="J56" s="159"/>
      <c r="K56" s="323"/>
      <c r="L56" s="323"/>
      <c r="M56" s="323"/>
      <c r="N56" s="323"/>
      <c r="O56" s="323"/>
      <c r="P56" s="323"/>
      <c r="Q56" s="323"/>
      <c r="R56" s="720">
        <v>45595</v>
      </c>
      <c r="S56" s="720">
        <f>R56+1</f>
        <v>45596</v>
      </c>
      <c r="T56" s="1632">
        <f t="shared" ref="T56" si="15">WEEKNUM(S56)</f>
        <v>44</v>
      </c>
    </row>
    <row r="57" spans="1:20" s="27" customFormat="1" ht="21" hidden="1" customHeight="1" thickTop="1">
      <c r="A57" s="1406"/>
      <c r="B57" s="1406"/>
      <c r="C57" s="1122" t="s">
        <v>8832</v>
      </c>
      <c r="D57" s="1340" t="s">
        <v>8833</v>
      </c>
      <c r="E57" s="436">
        <v>45601</v>
      </c>
      <c r="F57" s="1349" t="s">
        <v>1581</v>
      </c>
      <c r="G57" s="1043" t="s">
        <v>2695</v>
      </c>
      <c r="H57" s="317" t="s">
        <v>8834</v>
      </c>
      <c r="I57" s="1341">
        <v>45627</v>
      </c>
      <c r="J57" s="1151"/>
      <c r="K57" s="321">
        <f>I57+20</f>
        <v>45647</v>
      </c>
      <c r="L57" s="321">
        <f>I57+25</f>
        <v>45652</v>
      </c>
      <c r="M57" s="321">
        <f>I57+27</f>
        <v>45654</v>
      </c>
      <c r="N57" s="309">
        <f>I57+31</f>
        <v>45658</v>
      </c>
      <c r="O57" s="321">
        <f>I57+36</f>
        <v>45663</v>
      </c>
      <c r="P57" s="321">
        <f>I57+39</f>
        <v>45666</v>
      </c>
      <c r="Q57" s="321">
        <f>I57+41</f>
        <v>45668</v>
      </c>
      <c r="R57" s="720"/>
      <c r="S57" s="720"/>
      <c r="T57" s="1632"/>
    </row>
    <row r="58" spans="1:20" s="27" customFormat="1" ht="21" hidden="1" customHeight="1" thickBot="1">
      <c r="A58" s="1406" t="s">
        <v>8835</v>
      </c>
      <c r="B58" s="1406"/>
      <c r="C58" s="1332" t="s">
        <v>8812</v>
      </c>
      <c r="D58" s="1333" t="s">
        <v>1676</v>
      </c>
      <c r="E58" s="323">
        <v>45606</v>
      </c>
      <c r="F58" s="323">
        <f>E58+9</f>
        <v>45615</v>
      </c>
      <c r="G58" s="1335"/>
      <c r="H58" s="1335"/>
      <c r="I58" s="1336"/>
      <c r="J58" s="159"/>
      <c r="K58" s="323"/>
      <c r="L58" s="323"/>
      <c r="M58" s="323"/>
      <c r="N58" s="323"/>
      <c r="O58" s="323"/>
      <c r="P58" s="323"/>
      <c r="Q58" s="323"/>
      <c r="R58" s="720">
        <v>45602</v>
      </c>
      <c r="S58" s="720">
        <f>R58+1</f>
        <v>45603</v>
      </c>
      <c r="T58" s="1632">
        <f t="shared" si="14"/>
        <v>45</v>
      </c>
    </row>
    <row r="59" spans="1:20" s="27" customFormat="1" ht="21" hidden="1" customHeight="1" thickTop="1">
      <c r="A59" s="1406"/>
      <c r="B59" s="1406"/>
      <c r="C59" s="1122" t="s">
        <v>6744</v>
      </c>
      <c r="D59" s="1340" t="s">
        <v>8836</v>
      </c>
      <c r="E59" s="436">
        <v>45608</v>
      </c>
      <c r="F59" s="1349" t="s">
        <v>1581</v>
      </c>
      <c r="G59" s="1196" t="s">
        <v>1573</v>
      </c>
      <c r="H59" s="317" t="s">
        <v>8837</v>
      </c>
      <c r="I59" s="1341">
        <v>45623</v>
      </c>
      <c r="J59" s="1151"/>
      <c r="K59" s="356"/>
      <c r="L59" s="356"/>
      <c r="M59" s="356"/>
      <c r="N59" s="1151"/>
      <c r="O59" s="356"/>
      <c r="P59" s="356"/>
      <c r="Q59" s="356"/>
      <c r="R59" s="720"/>
      <c r="S59" s="720"/>
      <c r="T59" s="1632"/>
    </row>
    <row r="60" spans="1:20" s="27" customFormat="1" ht="21" hidden="1" customHeight="1" thickBot="1">
      <c r="A60" s="1406" t="s">
        <v>8838</v>
      </c>
      <c r="B60" s="1406"/>
      <c r="C60" s="1332" t="s">
        <v>1634</v>
      </c>
      <c r="D60" s="1333" t="s">
        <v>8839</v>
      </c>
      <c r="E60" s="323">
        <v>45609</v>
      </c>
      <c r="F60" s="323">
        <f>E60+9</f>
        <v>45618</v>
      </c>
      <c r="G60" s="1335"/>
      <c r="H60" s="1335"/>
      <c r="I60" s="1336"/>
      <c r="J60" s="159"/>
      <c r="K60" s="159"/>
      <c r="L60" s="159"/>
      <c r="M60" s="159"/>
      <c r="N60" s="159"/>
      <c r="O60" s="159"/>
      <c r="P60" s="159"/>
      <c r="Q60" s="159"/>
      <c r="R60" s="720">
        <v>45609</v>
      </c>
      <c r="S60" s="720">
        <f>R60+1</f>
        <v>45610</v>
      </c>
      <c r="T60" s="1632">
        <f t="shared" si="14"/>
        <v>46</v>
      </c>
    </row>
    <row r="61" spans="1:20" s="27" customFormat="1" ht="21" hidden="1" customHeight="1" thickTop="1">
      <c r="A61" s="1406" t="s">
        <v>8840</v>
      </c>
      <c r="B61" s="1406"/>
      <c r="C61" s="1122" t="s">
        <v>8841</v>
      </c>
      <c r="D61" s="1340" t="s">
        <v>8842</v>
      </c>
      <c r="E61" s="436">
        <v>45615</v>
      </c>
      <c r="F61" s="1349" t="s">
        <v>1581</v>
      </c>
      <c r="G61" s="1043" t="s">
        <v>8843</v>
      </c>
      <c r="H61" s="317" t="s">
        <v>8844</v>
      </c>
      <c r="I61" s="1341">
        <v>45634</v>
      </c>
      <c r="J61" s="1151"/>
      <c r="K61" s="321">
        <f>I61+20</f>
        <v>45654</v>
      </c>
      <c r="L61" s="321">
        <f>I61+25</f>
        <v>45659</v>
      </c>
      <c r="M61" s="321">
        <f>I61+27</f>
        <v>45661</v>
      </c>
      <c r="N61" s="309">
        <f>I61+31</f>
        <v>45665</v>
      </c>
      <c r="O61" s="321">
        <f>I61+36</f>
        <v>45670</v>
      </c>
      <c r="P61" s="321">
        <f>I61+39</f>
        <v>45673</v>
      </c>
      <c r="Q61" s="321">
        <f>I61+41</f>
        <v>45675</v>
      </c>
      <c r="R61" s="720"/>
      <c r="S61" s="720"/>
      <c r="T61" s="1632"/>
    </row>
    <row r="62" spans="1:20" s="27" customFormat="1" ht="21" hidden="1" customHeight="1" thickBot="1">
      <c r="A62" s="1406" t="s">
        <v>8845</v>
      </c>
      <c r="B62" s="1406"/>
      <c r="C62" s="1942" t="s">
        <v>1681</v>
      </c>
      <c r="D62" s="1333" t="s">
        <v>1682</v>
      </c>
      <c r="E62" s="323">
        <v>45623</v>
      </c>
      <c r="F62" s="323">
        <f>E62+9</f>
        <v>45632</v>
      </c>
      <c r="G62" s="1335"/>
      <c r="H62" s="1335"/>
      <c r="I62" s="1336"/>
      <c r="J62" s="159"/>
      <c r="K62" s="323"/>
      <c r="L62" s="323"/>
      <c r="M62" s="323"/>
      <c r="N62" s="323"/>
      <c r="O62" s="323"/>
      <c r="P62" s="323"/>
      <c r="Q62" s="323"/>
      <c r="R62" s="720">
        <v>45616</v>
      </c>
      <c r="S62" s="720">
        <f>R62+1</f>
        <v>45617</v>
      </c>
      <c r="T62" s="1632">
        <f t="shared" si="14"/>
        <v>47</v>
      </c>
    </row>
    <row r="63" spans="1:20" customFormat="1" ht="21.75" hidden="1" customHeight="1" thickTop="1">
      <c r="A63" s="1406"/>
      <c r="B63" s="1406"/>
      <c r="C63" s="1122" t="s">
        <v>8846</v>
      </c>
      <c r="D63" s="1340" t="s">
        <v>8804</v>
      </c>
      <c r="E63" s="436">
        <v>45622</v>
      </c>
      <c r="F63" s="1349" t="s">
        <v>1581</v>
      </c>
      <c r="G63" s="1196" t="s">
        <v>1573</v>
      </c>
      <c r="H63" s="317" t="s">
        <v>8847</v>
      </c>
      <c r="I63" s="1341">
        <v>45637</v>
      </c>
      <c r="J63" s="1151"/>
      <c r="K63" s="356"/>
      <c r="L63" s="356"/>
      <c r="M63" s="356"/>
      <c r="N63" s="1151"/>
      <c r="O63" s="356"/>
      <c r="P63" s="356"/>
      <c r="Q63" s="356"/>
      <c r="R63" s="720"/>
      <c r="S63" s="720"/>
      <c r="T63" s="1632"/>
    </row>
    <row r="64" spans="1:20" customFormat="1" ht="21.75" hidden="1" customHeight="1" thickBot="1">
      <c r="A64" s="1406" t="s">
        <v>7316</v>
      </c>
      <c r="B64" s="1406"/>
      <c r="C64" s="1332" t="s">
        <v>8438</v>
      </c>
      <c r="D64" s="1333" t="s">
        <v>8848</v>
      </c>
      <c r="E64" s="323">
        <v>45624</v>
      </c>
      <c r="F64" s="323">
        <f>E64+9</f>
        <v>45633</v>
      </c>
      <c r="G64" s="1335"/>
      <c r="H64" s="1335"/>
      <c r="I64" s="1336"/>
      <c r="J64" s="159"/>
      <c r="K64" s="159"/>
      <c r="L64" s="159"/>
      <c r="M64" s="159"/>
      <c r="N64" s="159"/>
      <c r="O64" s="159"/>
      <c r="P64" s="159"/>
      <c r="Q64" s="159"/>
      <c r="R64" s="720">
        <v>45623</v>
      </c>
      <c r="S64" s="720">
        <f>R64+1</f>
        <v>45624</v>
      </c>
      <c r="T64" s="1632">
        <f t="shared" ref="T64" si="16">WEEKNUM(S64)</f>
        <v>48</v>
      </c>
    </row>
    <row r="65" spans="1:20" customFormat="1" ht="21.75" hidden="1" customHeight="1" thickTop="1">
      <c r="A65" s="1406"/>
      <c r="B65" s="1406"/>
      <c r="C65" s="1122" t="s">
        <v>6873</v>
      </c>
      <c r="D65" s="1340" t="s">
        <v>8849</v>
      </c>
      <c r="E65" s="436">
        <v>45629</v>
      </c>
      <c r="F65" s="1349" t="s">
        <v>1581</v>
      </c>
      <c r="G65" s="1196" t="s">
        <v>1573</v>
      </c>
      <c r="H65" s="317" t="s">
        <v>8850</v>
      </c>
      <c r="I65" s="1341">
        <v>45644</v>
      </c>
      <c r="J65" s="1151"/>
      <c r="K65" s="356"/>
      <c r="L65" s="356"/>
      <c r="M65" s="356"/>
      <c r="N65" s="1151"/>
      <c r="O65" s="356"/>
      <c r="P65" s="356"/>
      <c r="Q65" s="356"/>
      <c r="R65" s="720"/>
      <c r="S65" s="720"/>
      <c r="T65" s="1632"/>
    </row>
    <row r="66" spans="1:20" customFormat="1" ht="21.75" hidden="1" customHeight="1" thickBot="1">
      <c r="A66" s="1406" t="s">
        <v>8851</v>
      </c>
      <c r="B66" s="1406"/>
      <c r="C66" s="1942" t="s">
        <v>1703</v>
      </c>
      <c r="D66" s="1333" t="s">
        <v>8852</v>
      </c>
      <c r="E66" s="323">
        <v>45634</v>
      </c>
      <c r="F66" s="323">
        <f>E66+9</f>
        <v>45643</v>
      </c>
      <c r="G66" s="1335"/>
      <c r="H66" s="1335"/>
      <c r="I66" s="1336"/>
      <c r="J66" s="159"/>
      <c r="K66" s="159"/>
      <c r="L66" s="159"/>
      <c r="M66" s="159"/>
      <c r="N66" s="159"/>
      <c r="O66" s="159"/>
      <c r="P66" s="159"/>
      <c r="Q66" s="159"/>
      <c r="R66" s="720">
        <v>45630</v>
      </c>
      <c r="S66" s="720">
        <f>R66+1</f>
        <v>45631</v>
      </c>
      <c r="T66" s="1632">
        <f t="shared" ref="T66" si="17">WEEKNUM(S66)</f>
        <v>49</v>
      </c>
    </row>
    <row r="67" spans="1:20" customFormat="1" ht="21.75" hidden="1" customHeight="1" thickTop="1">
      <c r="A67" s="1406"/>
      <c r="B67" s="1406"/>
      <c r="C67" s="1122" t="s">
        <v>6820</v>
      </c>
      <c r="D67" s="1340" t="s">
        <v>8853</v>
      </c>
      <c r="E67" s="436">
        <v>45636</v>
      </c>
      <c r="F67" s="1349" t="s">
        <v>1581</v>
      </c>
      <c r="G67" s="857" t="s">
        <v>8789</v>
      </c>
      <c r="H67" s="317" t="s">
        <v>8854</v>
      </c>
      <c r="I67" s="1341">
        <v>45651</v>
      </c>
      <c r="J67" s="1151"/>
      <c r="K67" s="321">
        <f>I67+20</f>
        <v>45671</v>
      </c>
      <c r="L67" s="321">
        <f>I67+25</f>
        <v>45676</v>
      </c>
      <c r="M67" s="321">
        <f>I67+27</f>
        <v>45678</v>
      </c>
      <c r="N67" s="309">
        <f>I67+31</f>
        <v>45682</v>
      </c>
      <c r="O67" s="321">
        <f>I67+36</f>
        <v>45687</v>
      </c>
      <c r="P67" s="321">
        <f>I67+39</f>
        <v>45690</v>
      </c>
      <c r="Q67" s="321">
        <f>I67+41</f>
        <v>45692</v>
      </c>
      <c r="R67" s="720"/>
      <c r="S67" s="720"/>
      <c r="T67" s="1632"/>
    </row>
    <row r="68" spans="1:20" customFormat="1" ht="21.75" hidden="1" customHeight="1" thickBot="1">
      <c r="A68" s="1406"/>
      <c r="B68" s="1406"/>
      <c r="C68" s="1332" t="s">
        <v>1707</v>
      </c>
      <c r="D68" s="1333" t="s">
        <v>8855</v>
      </c>
      <c r="E68" s="323">
        <v>45638</v>
      </c>
      <c r="F68" s="323">
        <f>E68+9</f>
        <v>45647</v>
      </c>
      <c r="G68" s="1335"/>
      <c r="H68" s="1335"/>
      <c r="I68" s="1336"/>
      <c r="J68" s="159"/>
      <c r="K68" s="323"/>
      <c r="L68" s="323"/>
      <c r="M68" s="323"/>
      <c r="N68" s="323"/>
      <c r="O68" s="323"/>
      <c r="P68" s="323"/>
      <c r="Q68" s="323"/>
      <c r="R68" s="720">
        <v>45637</v>
      </c>
      <c r="S68" s="720">
        <f>R68+1</f>
        <v>45638</v>
      </c>
      <c r="T68" s="1632">
        <f t="shared" ref="T68" si="18">WEEKNUM(S68)</f>
        <v>50</v>
      </c>
    </row>
    <row r="69" spans="1:20" customFormat="1" ht="21.75" hidden="1" customHeight="1" thickTop="1">
      <c r="A69" s="1406"/>
      <c r="B69" s="1406"/>
      <c r="C69" s="1122" t="s">
        <v>6708</v>
      </c>
      <c r="D69" s="1340" t="s">
        <v>8856</v>
      </c>
      <c r="E69" s="436">
        <v>45643</v>
      </c>
      <c r="F69" s="1349" t="s">
        <v>1581</v>
      </c>
      <c r="G69" s="857" t="s">
        <v>2528</v>
      </c>
      <c r="H69" s="317" t="s">
        <v>8857</v>
      </c>
      <c r="I69" s="1341">
        <v>45658</v>
      </c>
      <c r="J69" s="1151"/>
      <c r="K69" s="321">
        <f>I69+20</f>
        <v>45678</v>
      </c>
      <c r="L69" s="321">
        <f>I69+25</f>
        <v>45683</v>
      </c>
      <c r="M69" s="321">
        <f>I69+27</f>
        <v>45685</v>
      </c>
      <c r="N69" s="309">
        <f>I69+31</f>
        <v>45689</v>
      </c>
      <c r="O69" s="321">
        <f>I69+36</f>
        <v>45694</v>
      </c>
      <c r="P69" s="321">
        <f>I69+39</f>
        <v>45697</v>
      </c>
      <c r="Q69" s="321">
        <f>I69+41</f>
        <v>45699</v>
      </c>
      <c r="R69" s="720"/>
      <c r="S69" s="720"/>
      <c r="T69" s="1632"/>
    </row>
    <row r="70" spans="1:20" customFormat="1" ht="21.75" hidden="1" customHeight="1" thickBot="1">
      <c r="A70" s="1406"/>
      <c r="B70" s="1406"/>
      <c r="C70" s="1332" t="s">
        <v>8812</v>
      </c>
      <c r="D70" s="1333" t="s">
        <v>8858</v>
      </c>
      <c r="E70" s="323">
        <v>45650</v>
      </c>
      <c r="F70" s="323">
        <f>E70+9</f>
        <v>45659</v>
      </c>
      <c r="G70" s="1335"/>
      <c r="H70" s="1335"/>
      <c r="I70" s="1336"/>
      <c r="J70" s="159"/>
      <c r="K70" s="323"/>
      <c r="L70" s="323"/>
      <c r="M70" s="323"/>
      <c r="N70" s="323"/>
      <c r="O70" s="323"/>
      <c r="P70" s="323"/>
      <c r="Q70" s="323"/>
      <c r="R70" s="720">
        <v>45644</v>
      </c>
      <c r="S70" s="720">
        <f>R70+1</f>
        <v>45645</v>
      </c>
      <c r="T70" s="1632">
        <f t="shared" ref="T70" si="19">WEEKNUM(S70)</f>
        <v>51</v>
      </c>
    </row>
    <row r="71" spans="1:20" customFormat="1" ht="21.75" hidden="1" customHeight="1" thickTop="1">
      <c r="A71" s="1406"/>
      <c r="B71" s="1406"/>
      <c r="C71" s="1122" t="s">
        <v>6795</v>
      </c>
      <c r="D71" s="1340" t="s">
        <v>8859</v>
      </c>
      <c r="E71" s="436">
        <v>45650</v>
      </c>
      <c r="F71" s="1349" t="s">
        <v>1581</v>
      </c>
      <c r="G71" s="857" t="s">
        <v>8795</v>
      </c>
      <c r="H71" s="317" t="s">
        <v>8860</v>
      </c>
      <c r="I71" s="1341">
        <v>45665</v>
      </c>
      <c r="J71" s="1151"/>
      <c r="K71" s="321">
        <f>I71+20</f>
        <v>45685</v>
      </c>
      <c r="L71" s="321">
        <f>I71+25</f>
        <v>45690</v>
      </c>
      <c r="M71" s="321">
        <f>I71+27</f>
        <v>45692</v>
      </c>
      <c r="N71" s="309">
        <f>I71+31</f>
        <v>45696</v>
      </c>
      <c r="O71" s="321">
        <f>I71+36</f>
        <v>45701</v>
      </c>
      <c r="P71" s="321">
        <f>I71+39</f>
        <v>45704</v>
      </c>
      <c r="Q71" s="321">
        <f>I71+41</f>
        <v>45706</v>
      </c>
      <c r="R71" s="720"/>
      <c r="S71" s="720"/>
      <c r="T71" s="1632"/>
    </row>
    <row r="72" spans="1:20" customFormat="1" ht="21.75" hidden="1" customHeight="1" thickBot="1">
      <c r="A72" s="1406"/>
      <c r="B72" s="1406"/>
      <c r="C72" s="1332" t="s">
        <v>1634</v>
      </c>
      <c r="D72" s="1333" t="s">
        <v>8861</v>
      </c>
      <c r="E72" s="323">
        <v>45656</v>
      </c>
      <c r="F72" s="323">
        <f>E72+9</f>
        <v>45665</v>
      </c>
      <c r="G72" s="1335"/>
      <c r="H72" s="1335"/>
      <c r="I72" s="1336"/>
      <c r="J72" s="159"/>
      <c r="K72" s="323"/>
      <c r="L72" s="323"/>
      <c r="M72" s="323"/>
      <c r="N72" s="323"/>
      <c r="O72" s="323"/>
      <c r="P72" s="323"/>
      <c r="Q72" s="323"/>
      <c r="R72" s="720">
        <v>45651</v>
      </c>
      <c r="S72" s="720">
        <f>R72+1</f>
        <v>45652</v>
      </c>
      <c r="T72" s="1632">
        <f t="shared" ref="T72:T73" si="20">WEEKNUM(S72)</f>
        <v>52</v>
      </c>
    </row>
    <row r="73" spans="1:20" customFormat="1" ht="21.75" hidden="1" customHeight="1" thickTop="1">
      <c r="A73" s="1406" t="s">
        <v>8862</v>
      </c>
      <c r="B73" s="1406"/>
      <c r="C73" s="1922" t="s">
        <v>1824</v>
      </c>
      <c r="D73" s="1347" t="s">
        <v>1699</v>
      </c>
      <c r="E73" s="317">
        <v>45658</v>
      </c>
      <c r="F73" s="1255" t="s">
        <v>1581</v>
      </c>
      <c r="G73" s="857" t="s">
        <v>8799</v>
      </c>
      <c r="H73" s="317" t="s">
        <v>8863</v>
      </c>
      <c r="I73" s="1341">
        <v>45672</v>
      </c>
      <c r="J73" s="1151"/>
      <c r="K73" s="321">
        <f>I73+20</f>
        <v>45692</v>
      </c>
      <c r="L73" s="321">
        <f>I73+25</f>
        <v>45697</v>
      </c>
      <c r="M73" s="321">
        <f>I73+27</f>
        <v>45699</v>
      </c>
      <c r="N73" s="309">
        <f>I73+31</f>
        <v>45703</v>
      </c>
      <c r="O73" s="321">
        <f>I73+36</f>
        <v>45708</v>
      </c>
      <c r="P73" s="321">
        <f>I73+39</f>
        <v>45711</v>
      </c>
      <c r="Q73" s="321">
        <f>I73+41</f>
        <v>45713</v>
      </c>
      <c r="R73" s="720">
        <v>45658</v>
      </c>
      <c r="S73" s="720">
        <f>R73+1</f>
        <v>45659</v>
      </c>
      <c r="T73" s="1632">
        <f t="shared" si="20"/>
        <v>1</v>
      </c>
    </row>
    <row r="74" spans="1:20" customFormat="1" ht="21.75" hidden="1" customHeight="1" thickBot="1">
      <c r="A74" s="1406"/>
      <c r="B74" s="1406"/>
      <c r="C74" s="1332"/>
      <c r="D74" s="1345"/>
      <c r="E74" s="323"/>
      <c r="F74" s="323"/>
      <c r="G74" s="1335"/>
      <c r="H74" s="1335"/>
      <c r="I74" s="1336"/>
      <c r="J74" s="159"/>
      <c r="K74" s="323"/>
      <c r="L74" s="323"/>
      <c r="M74" s="323"/>
      <c r="N74" s="323"/>
      <c r="O74" s="323"/>
      <c r="P74" s="323"/>
      <c r="Q74" s="323"/>
      <c r="R74" s="720"/>
      <c r="S74" s="720"/>
      <c r="T74" s="1632"/>
    </row>
    <row r="75" spans="1:20" customFormat="1" ht="21.75" hidden="1" customHeight="1" thickTop="1">
      <c r="A75" s="1406"/>
      <c r="B75" s="1406"/>
      <c r="C75" s="1122" t="s">
        <v>8438</v>
      </c>
      <c r="D75" s="1347" t="s">
        <v>1701</v>
      </c>
      <c r="E75" s="317">
        <v>45672</v>
      </c>
      <c r="F75" s="317">
        <f>E75+9</f>
        <v>45681</v>
      </c>
      <c r="G75" s="857" t="s">
        <v>8803</v>
      </c>
      <c r="H75" s="317" t="s">
        <v>8864</v>
      </c>
      <c r="I75" s="1341">
        <v>45679</v>
      </c>
      <c r="J75" s="1151"/>
      <c r="K75" s="321">
        <f>I75+20</f>
        <v>45699</v>
      </c>
      <c r="L75" s="321">
        <f>I75+25</f>
        <v>45704</v>
      </c>
      <c r="M75" s="321">
        <f>I75+27</f>
        <v>45706</v>
      </c>
      <c r="N75" s="309">
        <f>I75+31</f>
        <v>45710</v>
      </c>
      <c r="O75" s="321">
        <f>I75+36</f>
        <v>45715</v>
      </c>
      <c r="P75" s="321">
        <f>I75+39</f>
        <v>45718</v>
      </c>
      <c r="Q75" s="321">
        <f>I75+41</f>
        <v>45720</v>
      </c>
      <c r="R75" s="720">
        <v>45665</v>
      </c>
      <c r="S75" s="720">
        <f>R75+1</f>
        <v>45666</v>
      </c>
      <c r="T75" s="1632">
        <f>WEEKNUM(S75)</f>
        <v>2</v>
      </c>
    </row>
    <row r="76" spans="1:20" customFormat="1" ht="21.75" hidden="1" customHeight="1" thickBot="1">
      <c r="A76" s="1406"/>
      <c r="B76" s="1406"/>
      <c r="C76" s="1332"/>
      <c r="D76" s="1345"/>
      <c r="E76" s="323"/>
      <c r="F76" s="323"/>
      <c r="G76" s="1335"/>
      <c r="H76" s="1335"/>
      <c r="I76" s="1336"/>
      <c r="J76" s="159"/>
      <c r="K76" s="323"/>
      <c r="L76" s="323"/>
      <c r="M76" s="323"/>
      <c r="N76" s="323"/>
      <c r="O76" s="323"/>
      <c r="P76" s="323"/>
      <c r="Q76" s="323"/>
      <c r="R76" s="720"/>
      <c r="S76" s="720"/>
      <c r="T76" s="1632"/>
    </row>
    <row r="77" spans="1:20" customFormat="1" ht="21.75" hidden="1" customHeight="1" thickTop="1">
      <c r="A77" s="1406"/>
      <c r="B77" s="1406"/>
      <c r="C77" s="1122" t="s">
        <v>1703</v>
      </c>
      <c r="D77" s="1347" t="s">
        <v>1704</v>
      </c>
      <c r="E77" s="317">
        <v>45677</v>
      </c>
      <c r="F77" s="317">
        <f>E77+9</f>
        <v>45686</v>
      </c>
      <c r="G77" s="857" t="s">
        <v>2967</v>
      </c>
      <c r="H77" s="317" t="s">
        <v>8865</v>
      </c>
      <c r="I77" s="1341">
        <v>45686</v>
      </c>
      <c r="J77" s="1151"/>
      <c r="K77" s="321">
        <f>I77+20</f>
        <v>45706</v>
      </c>
      <c r="L77" s="321">
        <f>I77+25</f>
        <v>45711</v>
      </c>
      <c r="M77" s="321">
        <f>I77+27</f>
        <v>45713</v>
      </c>
      <c r="N77" s="309">
        <f>I77+31</f>
        <v>45717</v>
      </c>
      <c r="O77" s="321">
        <f>I77+36</f>
        <v>45722</v>
      </c>
      <c r="P77" s="321">
        <f>I77+39</f>
        <v>45725</v>
      </c>
      <c r="Q77" s="321">
        <f>I77+41</f>
        <v>45727</v>
      </c>
      <c r="R77" s="720">
        <v>45672</v>
      </c>
      <c r="S77" s="720">
        <f>R77+1</f>
        <v>45673</v>
      </c>
      <c r="T77" s="1632">
        <f>WEEKNUM(S77)</f>
        <v>3</v>
      </c>
    </row>
    <row r="78" spans="1:20" customFormat="1" ht="21.75" hidden="1" customHeight="1" thickBot="1">
      <c r="A78" s="1406"/>
      <c r="B78" s="1406"/>
      <c r="C78" s="1332"/>
      <c r="D78" s="1345"/>
      <c r="E78" s="323"/>
      <c r="F78" s="323"/>
      <c r="G78" s="1335"/>
      <c r="H78" s="1335"/>
      <c r="I78" s="1336"/>
      <c r="J78" s="159"/>
      <c r="K78" s="323"/>
      <c r="L78" s="323"/>
      <c r="M78" s="323"/>
      <c r="N78" s="323"/>
      <c r="O78" s="323"/>
      <c r="P78" s="323"/>
      <c r="Q78" s="323"/>
      <c r="R78" s="720"/>
      <c r="S78" s="720"/>
      <c r="T78" s="1632"/>
    </row>
    <row r="79" spans="1:20" customFormat="1" ht="21.75" hidden="1" customHeight="1" thickTop="1">
      <c r="A79" s="1406"/>
      <c r="B79" s="1406"/>
      <c r="C79" s="1122" t="s">
        <v>1707</v>
      </c>
      <c r="D79" s="1347" t="s">
        <v>1708</v>
      </c>
      <c r="E79" s="317">
        <v>45680</v>
      </c>
      <c r="F79" s="317">
        <f>E79+9</f>
        <v>45689</v>
      </c>
      <c r="G79" s="857" t="s">
        <v>8762</v>
      </c>
      <c r="H79" s="317" t="s">
        <v>8866</v>
      </c>
      <c r="I79" s="1341">
        <v>45693</v>
      </c>
      <c r="J79" s="1151"/>
      <c r="K79" s="321">
        <f>I79+20</f>
        <v>45713</v>
      </c>
      <c r="L79" s="321">
        <f>I79+25</f>
        <v>45718</v>
      </c>
      <c r="M79" s="321">
        <f>I79+27</f>
        <v>45720</v>
      </c>
      <c r="N79" s="309">
        <f>I79+31</f>
        <v>45724</v>
      </c>
      <c r="O79" s="321">
        <f>I79+36</f>
        <v>45729</v>
      </c>
      <c r="P79" s="321">
        <f>I79+39</f>
        <v>45732</v>
      </c>
      <c r="Q79" s="321">
        <f>I79+41</f>
        <v>45734</v>
      </c>
      <c r="R79" s="720">
        <v>45679</v>
      </c>
      <c r="S79" s="720">
        <f>R79+1</f>
        <v>45680</v>
      </c>
      <c r="T79" s="1632">
        <f>WEEKNUM(S79)</f>
        <v>4</v>
      </c>
    </row>
    <row r="80" spans="1:20" customFormat="1" ht="21.75" hidden="1" customHeight="1" thickBot="1">
      <c r="A80" s="1406"/>
      <c r="B80" s="1406"/>
      <c r="C80" s="1332"/>
      <c r="D80" s="1345"/>
      <c r="E80" s="323"/>
      <c r="F80" s="323"/>
      <c r="G80" s="1335"/>
      <c r="H80" s="1335"/>
      <c r="I80" s="1336"/>
      <c r="J80" s="159"/>
      <c r="K80" s="323"/>
      <c r="L80" s="323"/>
      <c r="M80" s="323"/>
      <c r="N80" s="323"/>
      <c r="O80" s="323"/>
      <c r="P80" s="323"/>
      <c r="Q80" s="323"/>
      <c r="R80" s="720"/>
      <c r="S80" s="720"/>
      <c r="T80" s="1632"/>
    </row>
    <row r="81" spans="1:20" customFormat="1" ht="21.75" hidden="1" customHeight="1" thickTop="1" thickBot="1">
      <c r="A81" s="1406" t="s">
        <v>8867</v>
      </c>
      <c r="B81" s="1406"/>
      <c r="C81" s="857" t="s">
        <v>8868</v>
      </c>
      <c r="D81" s="1347" t="s">
        <v>1711</v>
      </c>
      <c r="E81" s="317">
        <v>45689</v>
      </c>
      <c r="F81" s="317">
        <f>E81+9</f>
        <v>45698</v>
      </c>
      <c r="G81" s="1183" t="s">
        <v>1573</v>
      </c>
      <c r="H81" s="317" t="s">
        <v>8869</v>
      </c>
      <c r="I81" s="1886">
        <v>45700</v>
      </c>
      <c r="J81" s="1151"/>
      <c r="K81" s="356"/>
      <c r="L81" s="356"/>
      <c r="M81" s="356"/>
      <c r="N81" s="1151"/>
      <c r="O81" s="356"/>
      <c r="P81" s="356"/>
      <c r="Q81" s="356"/>
      <c r="R81" s="720">
        <v>45686</v>
      </c>
      <c r="S81" s="720">
        <f>R81+1</f>
        <v>45687</v>
      </c>
      <c r="T81" s="1632">
        <f>WEEKNUM(S81)</f>
        <v>5</v>
      </c>
    </row>
    <row r="82" spans="1:20" customFormat="1" ht="15.75" hidden="1" customHeight="1" thickBot="1">
      <c r="A82" s="1406"/>
      <c r="B82" s="1406"/>
      <c r="C82" s="1332"/>
      <c r="D82" s="1345"/>
      <c r="E82" s="323"/>
      <c r="F82" s="323"/>
      <c r="G82" s="1335"/>
      <c r="H82" s="1335"/>
      <c r="I82" s="1336"/>
      <c r="J82" s="159"/>
      <c r="K82" s="323"/>
      <c r="L82" s="323"/>
      <c r="M82" s="323"/>
      <c r="N82" s="323"/>
      <c r="O82" s="323"/>
      <c r="P82" s="323"/>
      <c r="Q82" s="323"/>
      <c r="R82" s="720"/>
      <c r="S82" s="720"/>
      <c r="T82" s="1632"/>
    </row>
    <row r="83" spans="1:20" customFormat="1" ht="21.75" hidden="1" customHeight="1" thickTop="1">
      <c r="A83" s="1406" t="s">
        <v>8870</v>
      </c>
      <c r="B83" s="1406"/>
      <c r="C83" s="857" t="s">
        <v>1654</v>
      </c>
      <c r="D83" s="1347" t="s">
        <v>1712</v>
      </c>
      <c r="E83" s="317">
        <v>45693</v>
      </c>
      <c r="F83" s="317">
        <f>E83+9</f>
        <v>45702</v>
      </c>
      <c r="G83" s="857" t="s">
        <v>1809</v>
      </c>
      <c r="H83" s="317" t="s">
        <v>8871</v>
      </c>
      <c r="I83" s="1341">
        <v>45707</v>
      </c>
      <c r="J83" s="1151"/>
      <c r="K83" s="321">
        <f>I83+20</f>
        <v>45727</v>
      </c>
      <c r="L83" s="321">
        <f>I83+25</f>
        <v>45732</v>
      </c>
      <c r="M83" s="321">
        <f>I83+27</f>
        <v>45734</v>
      </c>
      <c r="N83" s="309">
        <f>I83+31</f>
        <v>45738</v>
      </c>
      <c r="O83" s="321">
        <f>I83+36</f>
        <v>45743</v>
      </c>
      <c r="P83" s="321">
        <f>I83+39</f>
        <v>45746</v>
      </c>
      <c r="Q83" s="321">
        <f>I83+41</f>
        <v>45748</v>
      </c>
      <c r="R83" s="720">
        <v>45693</v>
      </c>
      <c r="S83" s="720">
        <f>R83+1</f>
        <v>45694</v>
      </c>
      <c r="T83" s="1632">
        <f>WEEKNUM(S83)</f>
        <v>6</v>
      </c>
    </row>
    <row r="84" spans="1:20" customFormat="1" ht="21.75" hidden="1" customHeight="1" thickBot="1">
      <c r="A84" s="1406"/>
      <c r="B84" s="1406"/>
      <c r="C84" s="1332"/>
      <c r="D84" s="1345"/>
      <c r="E84" s="323"/>
      <c r="F84" s="323"/>
      <c r="G84" s="1335"/>
      <c r="H84" s="1335"/>
      <c r="I84" s="1336"/>
      <c r="J84" s="159"/>
      <c r="K84" s="323"/>
      <c r="L84" s="323"/>
      <c r="M84" s="323"/>
      <c r="N84" s="323"/>
      <c r="O84" s="323"/>
      <c r="P84" s="323"/>
      <c r="Q84" s="323"/>
      <c r="R84" s="720"/>
      <c r="S84" s="720"/>
      <c r="T84" s="1632"/>
    </row>
    <row r="85" spans="1:20" customFormat="1" ht="21.75" hidden="1" customHeight="1" thickTop="1">
      <c r="A85" s="1406" t="s">
        <v>8862</v>
      </c>
      <c r="B85" s="1406"/>
      <c r="C85" s="857" t="s">
        <v>1500</v>
      </c>
      <c r="D85" s="1347" t="s">
        <v>8599</v>
      </c>
      <c r="E85" s="317">
        <v>45700</v>
      </c>
      <c r="F85" s="317">
        <f>E85+9</f>
        <v>45709</v>
      </c>
      <c r="G85" s="2212" t="s">
        <v>5185</v>
      </c>
      <c r="H85" s="317" t="s">
        <v>8872</v>
      </c>
      <c r="I85" s="1341">
        <v>45714</v>
      </c>
      <c r="J85" s="1151"/>
      <c r="K85" s="321">
        <f>I85+20</f>
        <v>45734</v>
      </c>
      <c r="L85" s="321">
        <f>I85+25</f>
        <v>45739</v>
      </c>
      <c r="M85" s="321">
        <f>I85+27</f>
        <v>45741</v>
      </c>
      <c r="N85" s="309">
        <f>I85+31</f>
        <v>45745</v>
      </c>
      <c r="O85" s="321">
        <f>I85+36</f>
        <v>45750</v>
      </c>
      <c r="P85" s="321">
        <f>I85+39</f>
        <v>45753</v>
      </c>
      <c r="Q85" s="321">
        <f>I85+41</f>
        <v>45755</v>
      </c>
      <c r="R85" s="720">
        <v>45700</v>
      </c>
      <c r="S85" s="720">
        <f>R85+1</f>
        <v>45701</v>
      </c>
      <c r="T85" s="1632">
        <f>WEEKNUM(S85)</f>
        <v>7</v>
      </c>
    </row>
    <row r="86" spans="1:20" customFormat="1" ht="21.75" hidden="1" customHeight="1" thickBot="1">
      <c r="A86" s="1406"/>
      <c r="B86" s="1406"/>
      <c r="C86" s="1332"/>
      <c r="D86" s="1345"/>
      <c r="E86" s="323"/>
      <c r="F86" s="323"/>
      <c r="G86" s="1335" t="s">
        <v>2686</v>
      </c>
      <c r="H86" s="1335"/>
      <c r="I86" s="1336"/>
      <c r="J86" s="159"/>
      <c r="K86" s="323"/>
      <c r="L86" s="323"/>
      <c r="M86" s="323"/>
      <c r="N86" s="323"/>
      <c r="O86" s="323"/>
      <c r="P86" s="323"/>
      <c r="Q86" s="323"/>
      <c r="R86" s="720"/>
      <c r="S86" s="720"/>
      <c r="T86" s="1632"/>
    </row>
    <row r="87" spans="1:20" customFormat="1" ht="21.75" hidden="1" customHeight="1" thickTop="1">
      <c r="A87" s="1406" t="s">
        <v>8873</v>
      </c>
      <c r="B87" s="1406"/>
      <c r="C87" s="857" t="s">
        <v>1703</v>
      </c>
      <c r="D87" s="1347" t="s">
        <v>8874</v>
      </c>
      <c r="E87" s="317">
        <v>45713</v>
      </c>
      <c r="F87" s="317">
        <f>E87+13</f>
        <v>45726</v>
      </c>
      <c r="G87" s="857" t="s">
        <v>8875</v>
      </c>
      <c r="H87" s="317" t="s">
        <v>8876</v>
      </c>
      <c r="I87" s="1341">
        <v>45721</v>
      </c>
      <c r="J87" s="1151"/>
      <c r="K87" s="321">
        <f>I87+20</f>
        <v>45741</v>
      </c>
      <c r="L87" s="321">
        <f>I87+25</f>
        <v>45746</v>
      </c>
      <c r="M87" s="321">
        <f>I87+27</f>
        <v>45748</v>
      </c>
      <c r="N87" s="309">
        <f>I87+31</f>
        <v>45752</v>
      </c>
      <c r="O87" s="321">
        <f>I87+36</f>
        <v>45757</v>
      </c>
      <c r="P87" s="321">
        <f>I87+39</f>
        <v>45760</v>
      </c>
      <c r="Q87" s="321">
        <f>I87+41</f>
        <v>45762</v>
      </c>
      <c r="R87" s="720">
        <v>45707</v>
      </c>
      <c r="S87" s="720">
        <v>45708</v>
      </c>
      <c r="T87" s="1632">
        <f>WEEKNUM(S87)</f>
        <v>8</v>
      </c>
    </row>
    <row r="88" spans="1:20" customFormat="1" ht="21.75" hidden="1" customHeight="1" thickBot="1">
      <c r="A88" s="1406"/>
      <c r="B88" s="1406"/>
      <c r="C88" s="1926" t="s">
        <v>8877</v>
      </c>
      <c r="D88" s="1926" t="s">
        <v>8878</v>
      </c>
      <c r="E88" s="1927">
        <v>45710</v>
      </c>
      <c r="F88" s="1927">
        <v>45726</v>
      </c>
      <c r="G88" s="1335"/>
      <c r="H88" s="1335"/>
      <c r="I88" s="1336"/>
      <c r="J88" s="159"/>
      <c r="K88" s="323"/>
      <c r="L88" s="323"/>
      <c r="M88" s="323"/>
      <c r="N88" s="323"/>
      <c r="O88" s="323"/>
      <c r="P88" s="323"/>
      <c r="Q88" s="323"/>
      <c r="R88" s="720">
        <v>45710</v>
      </c>
      <c r="S88" s="720">
        <v>45710</v>
      </c>
      <c r="T88" s="1632">
        <f>WEEKNUM(S88)</f>
        <v>8</v>
      </c>
    </row>
    <row r="89" spans="1:20" customFormat="1" ht="21.75" hidden="1" customHeight="1" thickTop="1">
      <c r="A89" s="1406" t="s">
        <v>8879</v>
      </c>
      <c r="B89" s="1406"/>
      <c r="C89" s="857" t="s">
        <v>8438</v>
      </c>
      <c r="D89" s="1347" t="s">
        <v>8880</v>
      </c>
      <c r="E89" s="317">
        <v>45723</v>
      </c>
      <c r="F89" s="317">
        <f>E89+9</f>
        <v>45732</v>
      </c>
      <c r="G89" s="857" t="s">
        <v>8881</v>
      </c>
      <c r="H89" s="317" t="s">
        <v>8882</v>
      </c>
      <c r="I89" s="1341">
        <v>45728</v>
      </c>
      <c r="J89" s="1151"/>
      <c r="K89" s="321">
        <f>I89+20</f>
        <v>45748</v>
      </c>
      <c r="L89" s="321">
        <f>I89+25</f>
        <v>45753</v>
      </c>
      <c r="M89" s="321">
        <f>I89+27</f>
        <v>45755</v>
      </c>
      <c r="N89" s="309">
        <f>I89+31</f>
        <v>45759</v>
      </c>
      <c r="O89" s="321">
        <f>I89+36</f>
        <v>45764</v>
      </c>
      <c r="P89" s="321">
        <f>I89+39</f>
        <v>45767</v>
      </c>
      <c r="Q89" s="321">
        <f>I89+41</f>
        <v>45769</v>
      </c>
      <c r="R89" s="720">
        <v>45714</v>
      </c>
      <c r="S89" s="720">
        <f>R89+1</f>
        <v>45715</v>
      </c>
      <c r="T89" s="1632">
        <f>WEEKNUM(S89)</f>
        <v>9</v>
      </c>
    </row>
    <row r="90" spans="1:20" customFormat="1" ht="21.75" hidden="1" customHeight="1" thickBot="1">
      <c r="A90" s="1406"/>
      <c r="B90" s="1406"/>
      <c r="C90" s="1332"/>
      <c r="D90" s="1345"/>
      <c r="E90" s="323"/>
      <c r="F90" s="323"/>
      <c r="G90" s="1335"/>
      <c r="H90" s="1335"/>
      <c r="I90" s="1336"/>
      <c r="J90" s="159"/>
      <c r="K90" s="323"/>
      <c r="L90" s="323"/>
      <c r="M90" s="323"/>
      <c r="N90" s="323"/>
      <c r="O90" s="323"/>
      <c r="P90" s="323"/>
      <c r="Q90" s="323"/>
      <c r="R90" s="720"/>
      <c r="S90" s="720"/>
      <c r="T90" s="1632"/>
    </row>
    <row r="91" spans="1:20" customFormat="1" ht="21.75" hidden="1" customHeight="1" thickTop="1">
      <c r="A91" s="1406"/>
      <c r="B91" s="1406"/>
      <c r="C91" s="857" t="s">
        <v>8883</v>
      </c>
      <c r="D91" s="1347" t="s">
        <v>8884</v>
      </c>
      <c r="E91" s="317">
        <v>45732</v>
      </c>
      <c r="F91" s="317">
        <f>E91+9</f>
        <v>45741</v>
      </c>
      <c r="G91" s="2243" t="s">
        <v>8885</v>
      </c>
      <c r="H91" s="436" t="s">
        <v>8886</v>
      </c>
      <c r="I91" s="2244">
        <v>45735</v>
      </c>
      <c r="J91" s="2245"/>
      <c r="K91" s="436">
        <f>I91+20</f>
        <v>45755</v>
      </c>
      <c r="L91" s="436">
        <f>I91+25</f>
        <v>45760</v>
      </c>
      <c r="M91" s="436">
        <f>I91+27</f>
        <v>45762</v>
      </c>
      <c r="N91" s="2246">
        <f>I91+31</f>
        <v>45766</v>
      </c>
      <c r="O91" s="436">
        <f>I91+36</f>
        <v>45771</v>
      </c>
      <c r="P91" s="436">
        <f>I91+39</f>
        <v>45774</v>
      </c>
      <c r="Q91" s="436">
        <f>I91+41</f>
        <v>45776</v>
      </c>
      <c r="R91" s="720">
        <v>45721</v>
      </c>
      <c r="S91" s="720">
        <f>R91+1</f>
        <v>45722</v>
      </c>
      <c r="T91" s="1632">
        <f>WEEKNUM(S91)</f>
        <v>10</v>
      </c>
    </row>
    <row r="92" spans="1:20" customFormat="1" ht="21.75" hidden="1" customHeight="1" thickBot="1">
      <c r="A92" s="1406"/>
      <c r="B92" s="1406"/>
      <c r="C92" s="1345"/>
      <c r="D92" s="1345"/>
      <c r="E92" s="323"/>
      <c r="F92" s="323"/>
      <c r="G92" s="2247" t="s">
        <v>8887</v>
      </c>
      <c r="H92" s="40" t="s">
        <v>8888</v>
      </c>
      <c r="I92" s="2248">
        <v>45742</v>
      </c>
      <c r="J92" s="2249"/>
      <c r="K92" s="40">
        <f>I92+20</f>
        <v>45762</v>
      </c>
      <c r="L92" s="40">
        <f>I92+25</f>
        <v>45767</v>
      </c>
      <c r="M92" s="40">
        <f>I92+27</f>
        <v>45769</v>
      </c>
      <c r="N92" s="2250">
        <f>I92+31</f>
        <v>45773</v>
      </c>
      <c r="O92" s="40">
        <f>I92+36</f>
        <v>45778</v>
      </c>
      <c r="P92" s="40">
        <f>I92+39</f>
        <v>45781</v>
      </c>
      <c r="Q92" s="40">
        <f>I92+41</f>
        <v>45783</v>
      </c>
      <c r="R92" s="720"/>
      <c r="S92" s="720"/>
      <c r="T92" s="1632"/>
    </row>
    <row r="93" spans="1:20" customFormat="1" ht="21.75" hidden="1" customHeight="1" thickTop="1">
      <c r="A93" s="1406" t="s">
        <v>8889</v>
      </c>
      <c r="B93" s="1406"/>
      <c r="C93" s="857" t="s">
        <v>4922</v>
      </c>
      <c r="D93" s="1347" t="s">
        <v>8890</v>
      </c>
      <c r="E93" s="317">
        <v>45732</v>
      </c>
      <c r="F93" s="317">
        <f>E93+14</f>
        <v>45746</v>
      </c>
      <c r="G93" s="1043" t="s">
        <v>8843</v>
      </c>
      <c r="H93" s="321" t="s">
        <v>8891</v>
      </c>
      <c r="I93" s="1331">
        <v>45749</v>
      </c>
      <c r="J93" s="1151"/>
      <c r="K93" s="321">
        <f>I93+20</f>
        <v>45769</v>
      </c>
      <c r="L93" s="321">
        <f>I93+25</f>
        <v>45774</v>
      </c>
      <c r="M93" s="321">
        <f>I93+27</f>
        <v>45776</v>
      </c>
      <c r="N93" s="309">
        <f>I93+31</f>
        <v>45780</v>
      </c>
      <c r="O93" s="321">
        <f>I93+36</f>
        <v>45785</v>
      </c>
      <c r="P93" s="321">
        <f>I93+39</f>
        <v>45788</v>
      </c>
      <c r="Q93" s="321">
        <f>I93+41</f>
        <v>45790</v>
      </c>
      <c r="R93" s="720">
        <v>45728</v>
      </c>
      <c r="S93" s="720">
        <f>R93+1</f>
        <v>45729</v>
      </c>
      <c r="T93" s="1632">
        <f>WEEKNUM(S93)</f>
        <v>11</v>
      </c>
    </row>
    <row r="94" spans="1:20" customFormat="1" ht="21.75" hidden="1" customHeight="1" thickBot="1">
      <c r="A94" s="1406"/>
      <c r="B94" s="1406"/>
      <c r="C94" s="1345"/>
      <c r="D94" s="1345"/>
      <c r="E94" s="323"/>
      <c r="F94" s="323"/>
      <c r="G94" s="1335"/>
      <c r="H94" s="1335"/>
      <c r="I94" s="1336"/>
      <c r="J94" s="159"/>
      <c r="K94" s="323"/>
      <c r="L94" s="323"/>
      <c r="M94" s="323"/>
      <c r="N94" s="323"/>
      <c r="O94" s="323"/>
      <c r="P94" s="323"/>
      <c r="Q94" s="323"/>
      <c r="R94" s="720"/>
      <c r="S94" s="720"/>
      <c r="T94" s="1632"/>
    </row>
    <row r="95" spans="1:20" customFormat="1" ht="21.75" hidden="1" customHeight="1" thickTop="1">
      <c r="A95" s="1406"/>
      <c r="B95" s="1406"/>
      <c r="C95" s="857" t="s">
        <v>1654</v>
      </c>
      <c r="D95" s="1347" t="s">
        <v>8892</v>
      </c>
      <c r="E95" s="317">
        <v>45737</v>
      </c>
      <c r="F95" s="317">
        <f>E95+14</f>
        <v>45751</v>
      </c>
      <c r="G95" s="857" t="s">
        <v>8893</v>
      </c>
      <c r="H95" s="317" t="s">
        <v>8894</v>
      </c>
      <c r="I95" s="1341">
        <v>45756</v>
      </c>
      <c r="J95" s="1151"/>
      <c r="K95" s="321">
        <f>I95+20</f>
        <v>45776</v>
      </c>
      <c r="L95" s="321">
        <f>I95+25</f>
        <v>45781</v>
      </c>
      <c r="M95" s="321">
        <f>I95+27</f>
        <v>45783</v>
      </c>
      <c r="N95" s="309">
        <f>I95+31</f>
        <v>45787</v>
      </c>
      <c r="O95" s="321">
        <f>I95+36</f>
        <v>45792</v>
      </c>
      <c r="P95" s="321">
        <f>I95+39</f>
        <v>45795</v>
      </c>
      <c r="Q95" s="321">
        <f>I95+41</f>
        <v>45797</v>
      </c>
      <c r="R95" s="720">
        <v>45735</v>
      </c>
      <c r="S95" s="720">
        <f>R95+1</f>
        <v>45736</v>
      </c>
      <c r="T95" s="1632">
        <f>WEEKNUM(S95)</f>
        <v>12</v>
      </c>
    </row>
    <row r="96" spans="1:20" customFormat="1" ht="21.75" hidden="1" customHeight="1" thickBot="1">
      <c r="A96" s="1406"/>
      <c r="B96" s="1406"/>
      <c r="C96" s="1345"/>
      <c r="D96" s="1345"/>
      <c r="E96" s="323"/>
      <c r="F96" s="323"/>
      <c r="G96" s="1335"/>
      <c r="H96" s="1335"/>
      <c r="I96" s="1336"/>
      <c r="J96" s="159"/>
      <c r="K96" s="323"/>
      <c r="L96" s="323"/>
      <c r="M96" s="323"/>
      <c r="N96" s="323"/>
      <c r="O96" s="323"/>
      <c r="P96" s="323"/>
      <c r="Q96" s="323"/>
      <c r="R96" s="720"/>
      <c r="S96" s="720"/>
      <c r="T96" s="1632"/>
    </row>
    <row r="97" spans="1:20" customFormat="1" ht="21.75" hidden="1" customHeight="1" thickTop="1">
      <c r="A97" s="1406" t="s">
        <v>8895</v>
      </c>
      <c r="B97" s="1406"/>
      <c r="C97" s="857" t="s">
        <v>1500</v>
      </c>
      <c r="D97" s="1347" t="s">
        <v>8601</v>
      </c>
      <c r="E97" s="317">
        <v>45750</v>
      </c>
      <c r="F97" s="317">
        <f>E97+14</f>
        <v>45764</v>
      </c>
      <c r="G97" s="857" t="s">
        <v>2528</v>
      </c>
      <c r="H97" s="317" t="s">
        <v>8896</v>
      </c>
      <c r="I97" s="1341">
        <v>45763</v>
      </c>
      <c r="J97" s="1151"/>
      <c r="K97" s="321">
        <f>I97+20</f>
        <v>45783</v>
      </c>
      <c r="L97" s="321">
        <f>I97+25</f>
        <v>45788</v>
      </c>
      <c r="M97" s="321">
        <f>I97+27</f>
        <v>45790</v>
      </c>
      <c r="N97" s="309">
        <f>I97+31</f>
        <v>45794</v>
      </c>
      <c r="O97" s="321">
        <f>I97+36</f>
        <v>45799</v>
      </c>
      <c r="P97" s="321">
        <f>I97+39</f>
        <v>45802</v>
      </c>
      <c r="Q97" s="321">
        <f>I97+41</f>
        <v>45804</v>
      </c>
      <c r="R97" s="720">
        <v>45742</v>
      </c>
      <c r="S97" s="720">
        <f>R97+1</f>
        <v>45743</v>
      </c>
      <c r="T97" s="1632">
        <f>WEEKNUM(S97)</f>
        <v>13</v>
      </c>
    </row>
    <row r="98" spans="1:20" customFormat="1" ht="21.75" hidden="1" customHeight="1" thickBot="1">
      <c r="A98" s="1406"/>
      <c r="B98" s="1406"/>
      <c r="C98" s="1345"/>
      <c r="D98" s="1345"/>
      <c r="E98" s="323"/>
      <c r="F98" s="323"/>
      <c r="G98" s="1335"/>
      <c r="H98" s="1335"/>
      <c r="I98" s="1336"/>
      <c r="J98" s="159"/>
      <c r="K98" s="323"/>
      <c r="L98" s="323"/>
      <c r="M98" s="323"/>
      <c r="N98" s="323"/>
      <c r="O98" s="323"/>
      <c r="P98" s="323"/>
      <c r="Q98" s="323"/>
      <c r="R98" s="720"/>
      <c r="S98" s="720"/>
      <c r="T98" s="1632"/>
    </row>
    <row r="99" spans="1:20" customFormat="1" ht="21.75" hidden="1" customHeight="1" thickTop="1">
      <c r="A99" s="1406" t="s">
        <v>8897</v>
      </c>
      <c r="B99" s="1406"/>
      <c r="C99" s="857" t="s">
        <v>4935</v>
      </c>
      <c r="D99" s="1347" t="s">
        <v>8603</v>
      </c>
      <c r="E99" s="317">
        <v>45757</v>
      </c>
      <c r="F99" s="317">
        <f>E99+10</f>
        <v>45767</v>
      </c>
      <c r="G99" s="857" t="s">
        <v>8795</v>
      </c>
      <c r="H99" s="317" t="s">
        <v>8898</v>
      </c>
      <c r="I99" s="1341">
        <v>45770</v>
      </c>
      <c r="J99" s="1151"/>
      <c r="K99" s="321">
        <f>I99+20</f>
        <v>45790</v>
      </c>
      <c r="L99" s="321">
        <f>I99+25</f>
        <v>45795</v>
      </c>
      <c r="M99" s="321">
        <f>I99+27</f>
        <v>45797</v>
      </c>
      <c r="N99" s="309">
        <f>I99+31</f>
        <v>45801</v>
      </c>
      <c r="O99" s="321">
        <f>I99+36</f>
        <v>45806</v>
      </c>
      <c r="P99" s="321">
        <f>I99+39</f>
        <v>45809</v>
      </c>
      <c r="Q99" s="321">
        <f>I99+41</f>
        <v>45811</v>
      </c>
      <c r="R99" s="720">
        <v>45749</v>
      </c>
      <c r="S99" s="720">
        <f>R99+1</f>
        <v>45750</v>
      </c>
      <c r="T99" s="1632">
        <f>WEEKNUM(S99)</f>
        <v>14</v>
      </c>
    </row>
    <row r="100" spans="1:20" customFormat="1" ht="21.75" hidden="1" customHeight="1" thickBot="1">
      <c r="A100" s="1406"/>
      <c r="B100" s="1406"/>
      <c r="C100" s="1345"/>
      <c r="D100" s="1345"/>
      <c r="E100" s="323"/>
      <c r="F100" s="323"/>
      <c r="G100" s="1335"/>
      <c r="H100" s="1335"/>
      <c r="I100" s="1336"/>
      <c r="J100" s="159"/>
      <c r="K100" s="323"/>
      <c r="L100" s="323"/>
      <c r="M100" s="323"/>
      <c r="N100" s="323"/>
      <c r="O100" s="323"/>
      <c r="P100" s="323"/>
      <c r="Q100" s="323"/>
      <c r="R100" s="720"/>
      <c r="S100" s="720"/>
      <c r="T100" s="1632"/>
    </row>
    <row r="101" spans="1:20" customFormat="1" ht="21.75" hidden="1" customHeight="1" thickTop="1">
      <c r="A101" s="1406" t="s">
        <v>8845</v>
      </c>
      <c r="B101" s="1406"/>
      <c r="C101" s="857" t="s">
        <v>8899</v>
      </c>
      <c r="D101" s="1347" t="s">
        <v>8900</v>
      </c>
      <c r="E101" s="317">
        <v>45764</v>
      </c>
      <c r="F101" s="317">
        <f>E101+10</f>
        <v>45774</v>
      </c>
      <c r="G101" s="857" t="s">
        <v>8799</v>
      </c>
      <c r="H101" s="317" t="s">
        <v>8901</v>
      </c>
      <c r="I101" s="1341">
        <v>45777</v>
      </c>
      <c r="J101" s="1151"/>
      <c r="K101" s="321">
        <f>I101+20</f>
        <v>45797</v>
      </c>
      <c r="L101" s="321">
        <f>I101+25</f>
        <v>45802</v>
      </c>
      <c r="M101" s="321">
        <f>I101+27</f>
        <v>45804</v>
      </c>
      <c r="N101" s="309">
        <f>I101+31</f>
        <v>45808</v>
      </c>
      <c r="O101" s="321">
        <f>I101+36</f>
        <v>45813</v>
      </c>
      <c r="P101" s="321">
        <f>I101+39</f>
        <v>45816</v>
      </c>
      <c r="Q101" s="321">
        <f>I101+41</f>
        <v>45818</v>
      </c>
      <c r="R101" s="720">
        <v>45756</v>
      </c>
      <c r="S101" s="720">
        <v>45756</v>
      </c>
      <c r="T101" s="1632">
        <f>WEEKNUM(S101)</f>
        <v>15</v>
      </c>
    </row>
    <row r="102" spans="1:20" customFormat="1" ht="21.75" hidden="1" customHeight="1" thickBot="1">
      <c r="A102" s="1406"/>
      <c r="B102" s="1406"/>
      <c r="C102" s="1345"/>
      <c r="D102" s="1345"/>
      <c r="E102" s="323"/>
      <c r="F102" s="323"/>
      <c r="G102" s="1335"/>
      <c r="H102" s="1335"/>
      <c r="I102" s="1336"/>
      <c r="J102" s="159"/>
      <c r="K102" s="323"/>
      <c r="L102" s="323"/>
      <c r="M102" s="323"/>
      <c r="N102" s="323"/>
      <c r="O102" s="323"/>
      <c r="P102" s="323"/>
      <c r="Q102" s="323"/>
      <c r="R102" s="720"/>
      <c r="S102" s="720"/>
      <c r="T102" s="1632"/>
    </row>
    <row r="103" spans="1:20" customFormat="1" ht="21.75" hidden="1" customHeight="1" thickTop="1">
      <c r="A103" s="1406" t="s">
        <v>8902</v>
      </c>
      <c r="B103" s="1406"/>
      <c r="C103" s="857" t="s">
        <v>8438</v>
      </c>
      <c r="D103" s="1347" t="s">
        <v>8903</v>
      </c>
      <c r="E103" s="317">
        <v>45772</v>
      </c>
      <c r="F103" s="317">
        <f>E103+12</f>
        <v>45784</v>
      </c>
      <c r="G103" s="857" t="s">
        <v>8904</v>
      </c>
      <c r="H103" s="317" t="s">
        <v>8905</v>
      </c>
      <c r="I103" s="1341">
        <v>45784</v>
      </c>
      <c r="J103" s="1151"/>
      <c r="K103" s="321">
        <f>I103+20</f>
        <v>45804</v>
      </c>
      <c r="L103" s="321">
        <f>I103+25</f>
        <v>45809</v>
      </c>
      <c r="M103" s="321">
        <f>I103+27</f>
        <v>45811</v>
      </c>
      <c r="N103" s="309">
        <f>I103+31</f>
        <v>45815</v>
      </c>
      <c r="O103" s="321">
        <f>I103+36</f>
        <v>45820</v>
      </c>
      <c r="P103" s="321">
        <f>I103+39</f>
        <v>45823</v>
      </c>
      <c r="Q103" s="321">
        <f>I103+41</f>
        <v>45825</v>
      </c>
      <c r="R103" s="720">
        <v>45763</v>
      </c>
      <c r="S103" s="720">
        <v>45763</v>
      </c>
      <c r="T103" s="1632">
        <f>WEEKNUM(S103)</f>
        <v>16</v>
      </c>
    </row>
    <row r="104" spans="1:20" customFormat="1" ht="21.75" hidden="1" customHeight="1" thickBot="1">
      <c r="A104" s="1406"/>
      <c r="B104" s="1406"/>
      <c r="C104" s="1345"/>
      <c r="D104" s="1345"/>
      <c r="E104" s="323"/>
      <c r="F104" s="323"/>
      <c r="G104" s="1335"/>
      <c r="H104" s="1335"/>
      <c r="I104" s="1336"/>
      <c r="J104" s="159"/>
      <c r="K104" s="323"/>
      <c r="L104" s="323"/>
      <c r="M104" s="323"/>
      <c r="N104" s="323"/>
      <c r="O104" s="323"/>
      <c r="P104" s="323"/>
      <c r="Q104" s="323"/>
      <c r="R104" s="720"/>
      <c r="S104" s="720"/>
      <c r="T104" s="1632"/>
    </row>
    <row r="105" spans="1:20" customFormat="1" ht="21.75" hidden="1" customHeight="1" thickTop="1">
      <c r="A105" s="1406"/>
      <c r="B105" s="1406"/>
      <c r="C105" s="465"/>
      <c r="D105" s="46"/>
      <c r="E105" s="46"/>
      <c r="F105" s="47"/>
      <c r="G105" s="486"/>
      <c r="H105" s="46"/>
      <c r="I105" s="46"/>
      <c r="J105" s="46"/>
      <c r="K105" s="46"/>
      <c r="L105" s="46"/>
      <c r="M105" s="37"/>
      <c r="N105" s="37"/>
      <c r="O105" s="37"/>
      <c r="S105" s="11"/>
    </row>
    <row r="106" spans="1:20" customFormat="1" ht="50.25" hidden="1" customHeight="1">
      <c r="A106" s="1406"/>
      <c r="B106" s="1406"/>
      <c r="C106" s="3387"/>
      <c r="D106" s="3388"/>
      <c r="E106" s="3358" t="s">
        <v>100</v>
      </c>
      <c r="F106" s="3358" t="s">
        <v>4887</v>
      </c>
      <c r="G106" s="3359" t="s">
        <v>8753</v>
      </c>
      <c r="H106" s="3359" t="s">
        <v>1718</v>
      </c>
      <c r="I106" s="3360" t="s">
        <v>165</v>
      </c>
      <c r="J106" s="3358" t="s">
        <v>8755</v>
      </c>
      <c r="K106" s="3358" t="s">
        <v>166</v>
      </c>
      <c r="L106" s="3358" t="s">
        <v>508</v>
      </c>
      <c r="M106" s="3358" t="s">
        <v>426</v>
      </c>
      <c r="N106" s="3361" t="s">
        <v>447</v>
      </c>
      <c r="O106" s="3358" t="s">
        <v>1217</v>
      </c>
      <c r="P106" s="3358" t="s">
        <v>519</v>
      </c>
      <c r="Q106" s="3358" t="s">
        <v>840</v>
      </c>
      <c r="R106" s="2896"/>
      <c r="S106" s="1407"/>
      <c r="T106" s="30"/>
    </row>
    <row r="107" spans="1:20" customFormat="1" ht="21.75" hidden="1" customHeight="1" thickBot="1">
      <c r="A107" s="1406"/>
      <c r="B107" s="1406"/>
      <c r="C107" s="3362" t="s">
        <v>4929</v>
      </c>
      <c r="D107" s="3392" t="s">
        <v>8605</v>
      </c>
      <c r="E107" s="3364"/>
      <c r="F107" s="3365" t="s">
        <v>8758</v>
      </c>
      <c r="G107" s="3366"/>
      <c r="H107" s="3366"/>
      <c r="I107" s="3393"/>
      <c r="J107" s="3365"/>
      <c r="K107" s="3365"/>
      <c r="L107" s="3365"/>
      <c r="M107" s="3365"/>
      <c r="N107" s="3401"/>
      <c r="O107" s="3365"/>
      <c r="P107" s="3365"/>
      <c r="Q107" s="3365"/>
      <c r="R107" s="2651"/>
      <c r="S107" s="2651"/>
      <c r="T107" s="1634"/>
    </row>
    <row r="108" spans="1:20" customFormat="1" ht="21.75" hidden="1" customHeight="1" thickTop="1">
      <c r="A108" s="1406" t="s">
        <v>8906</v>
      </c>
      <c r="B108" s="1406"/>
      <c r="C108" s="3402" t="s">
        <v>8907</v>
      </c>
      <c r="D108" s="3403" t="s">
        <v>8908</v>
      </c>
      <c r="E108" s="1899">
        <v>45784</v>
      </c>
      <c r="F108" s="1899">
        <f>E108+9</f>
        <v>45793</v>
      </c>
      <c r="G108" s="3404" t="s">
        <v>2967</v>
      </c>
      <c r="H108" s="3405" t="s">
        <v>8909</v>
      </c>
      <c r="I108" s="3395">
        <v>45797</v>
      </c>
      <c r="J108" s="1897">
        <f>I108+19</f>
        <v>45816</v>
      </c>
      <c r="K108" s="1851">
        <f>I108+21</f>
        <v>45818</v>
      </c>
      <c r="L108" s="1897">
        <f>I108+26</f>
        <v>45823</v>
      </c>
      <c r="M108" s="1897">
        <f>I108+28</f>
        <v>45825</v>
      </c>
      <c r="N108" s="3386">
        <f>I108+32</f>
        <v>45829</v>
      </c>
      <c r="O108" s="1897">
        <f>I108+37</f>
        <v>45834</v>
      </c>
      <c r="P108" s="1897">
        <f>I108+40</f>
        <v>45837</v>
      </c>
      <c r="Q108" s="1897">
        <f>I108+42</f>
        <v>45839</v>
      </c>
      <c r="R108" s="1889">
        <v>45882</v>
      </c>
      <c r="S108" s="1889">
        <v>45882</v>
      </c>
      <c r="T108" s="1632"/>
    </row>
    <row r="109" spans="1:20" customFormat="1" ht="21.75" hidden="1" customHeight="1" thickBot="1">
      <c r="A109" s="1406"/>
      <c r="B109" s="1406"/>
      <c r="C109" s="3406" t="s">
        <v>4922</v>
      </c>
      <c r="D109" s="3407" t="s">
        <v>8910</v>
      </c>
      <c r="E109" s="3408">
        <v>45789</v>
      </c>
      <c r="F109" s="3408">
        <f>E109+9</f>
        <v>45798</v>
      </c>
      <c r="G109" s="3376"/>
      <c r="H109" s="3376"/>
      <c r="I109" s="3409" t="s">
        <v>8911</v>
      </c>
      <c r="J109" s="615"/>
      <c r="K109" s="615"/>
      <c r="L109" s="615"/>
      <c r="M109" s="615"/>
      <c r="N109" s="3374"/>
      <c r="O109" s="615"/>
      <c r="P109" s="615"/>
      <c r="Q109" s="615"/>
      <c r="R109" s="241"/>
      <c r="S109" s="2800"/>
      <c r="T109" s="1632"/>
    </row>
    <row r="110" spans="1:20" customFormat="1" ht="21.75" hidden="1" customHeight="1" thickTop="1">
      <c r="A110" s="1406"/>
      <c r="B110" s="1406"/>
      <c r="C110" s="3410" t="s">
        <v>1614</v>
      </c>
      <c r="D110" s="3411" t="s">
        <v>8912</v>
      </c>
      <c r="E110" s="3412">
        <v>45784</v>
      </c>
      <c r="F110" s="3412">
        <f>E110+14</f>
        <v>45798</v>
      </c>
      <c r="G110" s="3404" t="s">
        <v>8913</v>
      </c>
      <c r="H110" s="3405" t="s">
        <v>8914</v>
      </c>
      <c r="I110" s="3395">
        <v>45804</v>
      </c>
      <c r="J110" s="1897">
        <f>I110+28</f>
        <v>45832</v>
      </c>
      <c r="K110" s="1851">
        <f>I110+21</f>
        <v>45825</v>
      </c>
      <c r="L110" s="1897">
        <f>I110+26</f>
        <v>45830</v>
      </c>
      <c r="M110" s="1897">
        <f>I110+28</f>
        <v>45832</v>
      </c>
      <c r="N110" s="3386">
        <f>I110+32</f>
        <v>45836</v>
      </c>
      <c r="O110" s="1897">
        <f>I110+37</f>
        <v>45841</v>
      </c>
      <c r="P110" s="1897">
        <f>I110+40</f>
        <v>45844</v>
      </c>
      <c r="Q110" s="1897">
        <f>I110+42</f>
        <v>45846</v>
      </c>
      <c r="R110" s="1889">
        <v>45889</v>
      </c>
      <c r="S110" s="1889">
        <f>R110</f>
        <v>45889</v>
      </c>
      <c r="T110" s="1632"/>
    </row>
    <row r="111" spans="1:20" customFormat="1" ht="21.75" hidden="1" customHeight="1" thickBot="1">
      <c r="A111" s="1406"/>
      <c r="B111" s="1406"/>
      <c r="C111" s="3413" t="s">
        <v>4922</v>
      </c>
      <c r="D111" s="3414" t="s">
        <v>8915</v>
      </c>
      <c r="E111" s="3415">
        <v>45789</v>
      </c>
      <c r="F111" s="3415">
        <f>E111+9</f>
        <v>45798</v>
      </c>
      <c r="G111" s="3376"/>
      <c r="H111" s="3376"/>
      <c r="I111" s="3396"/>
      <c r="J111" s="615"/>
      <c r="K111" s="615"/>
      <c r="L111" s="615"/>
      <c r="M111" s="615"/>
      <c r="N111" s="3374"/>
      <c r="O111" s="615"/>
      <c r="P111" s="615"/>
      <c r="Q111" s="615"/>
      <c r="R111" s="241"/>
      <c r="S111" s="2800"/>
      <c r="T111" s="1632"/>
    </row>
    <row r="112" spans="1:20" customFormat="1" ht="21.75" hidden="1" customHeight="1" thickTop="1">
      <c r="A112" s="1406"/>
      <c r="B112" s="1406"/>
      <c r="C112" s="3416" t="s">
        <v>1500</v>
      </c>
      <c r="D112" s="1896" t="s">
        <v>8916</v>
      </c>
      <c r="E112" s="1897">
        <v>45799</v>
      </c>
      <c r="F112" s="1897">
        <f>E112+12</f>
        <v>45811</v>
      </c>
      <c r="G112" s="3404" t="s">
        <v>8765</v>
      </c>
      <c r="H112" s="3405" t="s">
        <v>8917</v>
      </c>
      <c r="I112" s="3395">
        <v>45811</v>
      </c>
      <c r="J112" s="1897">
        <f>I112+28</f>
        <v>45839</v>
      </c>
      <c r="K112" s="1851">
        <f>I112+21</f>
        <v>45832</v>
      </c>
      <c r="L112" s="1897">
        <f>I112+26</f>
        <v>45837</v>
      </c>
      <c r="M112" s="1897">
        <f>I112+28</f>
        <v>45839</v>
      </c>
      <c r="N112" s="3386">
        <f>I112+32</f>
        <v>45843</v>
      </c>
      <c r="O112" s="1897">
        <f>I112+37</f>
        <v>45848</v>
      </c>
      <c r="P112" s="1897">
        <f>I112+40</f>
        <v>45851</v>
      </c>
      <c r="Q112" s="1897">
        <f>I112+42</f>
        <v>45853</v>
      </c>
      <c r="R112" s="1889">
        <f>R110+7</f>
        <v>45896</v>
      </c>
      <c r="S112" s="1889">
        <f>R112</f>
        <v>45896</v>
      </c>
      <c r="T112" s="1632"/>
    </row>
    <row r="113" spans="1:23" customFormat="1" ht="21.75" hidden="1" customHeight="1" thickBot="1">
      <c r="A113" s="1406"/>
      <c r="B113" s="1406"/>
      <c r="C113" s="623"/>
      <c r="D113" s="623"/>
      <c r="E113" s="615"/>
      <c r="F113" s="615"/>
      <c r="G113" s="3376"/>
      <c r="H113" s="3376"/>
      <c r="I113" s="3396"/>
      <c r="J113" s="615"/>
      <c r="K113" s="615"/>
      <c r="L113" s="615"/>
      <c r="M113" s="615"/>
      <c r="N113" s="3374"/>
      <c r="O113" s="615"/>
      <c r="P113" s="615"/>
      <c r="Q113" s="615"/>
      <c r="R113" s="241"/>
      <c r="S113" s="2800"/>
      <c r="T113" s="1632"/>
    </row>
    <row r="114" spans="1:23" customFormat="1" ht="21.75" hidden="1" customHeight="1" thickTop="1">
      <c r="A114" s="1406"/>
      <c r="B114" s="1406"/>
      <c r="C114" s="3417" t="s">
        <v>4935</v>
      </c>
      <c r="D114" s="3418" t="s">
        <v>8918</v>
      </c>
      <c r="E114" s="3419">
        <v>45803</v>
      </c>
      <c r="F114" s="3419">
        <f>E114+14+6</f>
        <v>45823</v>
      </c>
      <c r="G114" s="3404" t="s">
        <v>5185</v>
      </c>
      <c r="H114" s="3405" t="s">
        <v>8919</v>
      </c>
      <c r="I114" s="3420">
        <v>45820</v>
      </c>
      <c r="J114" s="3419">
        <f>I114+28</f>
        <v>45848</v>
      </c>
      <c r="K114" s="3421">
        <f>I114+21</f>
        <v>45841</v>
      </c>
      <c r="L114" s="3419">
        <f>I114+26</f>
        <v>45846</v>
      </c>
      <c r="M114" s="3419">
        <f>I114+28</f>
        <v>45848</v>
      </c>
      <c r="N114" s="3422">
        <f>I114+32</f>
        <v>45852</v>
      </c>
      <c r="O114" s="3419">
        <f>I114+37</f>
        <v>45857</v>
      </c>
      <c r="P114" s="3419">
        <f>I114+40</f>
        <v>45860</v>
      </c>
      <c r="Q114" s="3419">
        <f>I114+42</f>
        <v>45862</v>
      </c>
      <c r="R114" s="1889">
        <v>45903</v>
      </c>
      <c r="S114" s="1889">
        <f>R114</f>
        <v>45903</v>
      </c>
      <c r="T114" s="1632"/>
    </row>
    <row r="115" spans="1:23" customFormat="1" ht="21.75" hidden="1" customHeight="1" thickBot="1">
      <c r="A115" s="1406"/>
      <c r="B115" s="1406"/>
      <c r="C115" s="3423"/>
      <c r="D115" s="3423"/>
      <c r="E115" s="3424"/>
      <c r="F115" s="3424"/>
      <c r="G115" s="3425"/>
      <c r="H115" s="3425"/>
      <c r="I115" s="3426"/>
      <c r="J115" s="3424"/>
      <c r="K115" s="3424"/>
      <c r="L115" s="3424"/>
      <c r="M115" s="3424"/>
      <c r="N115" s="3427"/>
      <c r="O115" s="3424"/>
      <c r="P115" s="3424"/>
      <c r="Q115" s="3424"/>
      <c r="R115" s="241"/>
      <c r="S115" s="2800"/>
      <c r="T115" s="1632"/>
    </row>
    <row r="116" spans="1:23" customFormat="1" ht="21.75" hidden="1" customHeight="1" thickTop="1">
      <c r="A116" s="1406"/>
      <c r="B116" s="1406"/>
      <c r="C116" s="3417" t="s">
        <v>1681</v>
      </c>
      <c r="D116" s="3418" t="s">
        <v>8609</v>
      </c>
      <c r="E116" s="3419">
        <v>45812</v>
      </c>
      <c r="F116" s="3419">
        <f>E116+15</f>
        <v>45827</v>
      </c>
      <c r="G116" s="3428" t="s">
        <v>8920</v>
      </c>
      <c r="H116" s="3405" t="s">
        <v>8921</v>
      </c>
      <c r="I116" s="3420">
        <v>45825</v>
      </c>
      <c r="J116" s="3419">
        <f>I116+28</f>
        <v>45853</v>
      </c>
      <c r="K116" s="3421">
        <f>I116+21</f>
        <v>45846</v>
      </c>
      <c r="L116" s="3419">
        <f>I116+26</f>
        <v>45851</v>
      </c>
      <c r="M116" s="3419">
        <f>I116+28</f>
        <v>45853</v>
      </c>
      <c r="N116" s="3422">
        <f>I116+32</f>
        <v>45857</v>
      </c>
      <c r="O116" s="3419">
        <f>I116+37</f>
        <v>45862</v>
      </c>
      <c r="P116" s="3419">
        <f>I116+40</f>
        <v>45865</v>
      </c>
      <c r="Q116" s="3419">
        <f>I116+42</f>
        <v>45867</v>
      </c>
      <c r="R116" s="1889">
        <f>R114+7</f>
        <v>45910</v>
      </c>
      <c r="S116" s="1889">
        <f>R116</f>
        <v>45910</v>
      </c>
      <c r="T116" s="1632"/>
    </row>
    <row r="117" spans="1:23" customFormat="1" ht="21.75" hidden="1" customHeight="1" thickBot="1">
      <c r="A117" s="1406"/>
      <c r="B117" s="1406"/>
      <c r="C117" s="3423"/>
      <c r="D117" s="3423"/>
      <c r="E117" s="3424"/>
      <c r="F117" s="3424"/>
      <c r="G117" s="3429"/>
      <c r="H117" s="3425"/>
      <c r="I117" s="3426"/>
      <c r="J117" s="3424"/>
      <c r="K117" s="3424"/>
      <c r="L117" s="3424"/>
      <c r="M117" s="3424"/>
      <c r="N117" s="3427"/>
      <c r="O117" s="3424"/>
      <c r="P117" s="3424"/>
      <c r="Q117" s="3424"/>
      <c r="R117" s="241"/>
      <c r="S117" s="2800"/>
      <c r="T117" s="1632"/>
    </row>
    <row r="118" spans="1:23" customFormat="1" ht="16.5" hidden="1" customHeight="1" thickTop="1" thickBot="1">
      <c r="A118" s="2528" t="s">
        <v>8922</v>
      </c>
      <c r="B118" s="2513">
        <v>32</v>
      </c>
      <c r="C118" s="2207" t="s">
        <v>1513</v>
      </c>
      <c r="D118" s="2118" t="s">
        <v>8923</v>
      </c>
      <c r="E118" s="2118">
        <v>45880</v>
      </c>
      <c r="F118" s="2501" t="s">
        <v>3303</v>
      </c>
      <c r="G118" s="3368" t="s">
        <v>1573</v>
      </c>
      <c r="H118" s="711" t="s">
        <v>8924</v>
      </c>
      <c r="I118" s="1668">
        <v>45895</v>
      </c>
      <c r="J118" s="2141">
        <v>45923</v>
      </c>
      <c r="K118" s="3430">
        <v>45916</v>
      </c>
      <c r="L118" s="2141">
        <v>45921</v>
      </c>
      <c r="M118" s="2141">
        <v>45923</v>
      </c>
      <c r="N118" s="3431">
        <v>45927</v>
      </c>
      <c r="O118" s="2141">
        <v>45932</v>
      </c>
      <c r="P118" s="2141">
        <v>45935</v>
      </c>
      <c r="Q118" s="2141">
        <v>45937</v>
      </c>
      <c r="R118" s="1889">
        <f>R116+7</f>
        <v>45917</v>
      </c>
      <c r="S118" s="1889">
        <f>R118</f>
        <v>45917</v>
      </c>
      <c r="T118" s="1632"/>
    </row>
    <row r="119" spans="1:23" customFormat="1" ht="16.5" hidden="1" customHeight="1" thickTop="1" thickBot="1">
      <c r="A119" s="2528"/>
      <c r="B119" s="2513"/>
      <c r="C119" s="2208" t="s">
        <v>2550</v>
      </c>
      <c r="D119" s="2122" t="s">
        <v>8925</v>
      </c>
      <c r="E119" s="2122">
        <v>45887</v>
      </c>
      <c r="F119" s="2501" t="s">
        <v>3303</v>
      </c>
      <c r="G119" s="3432"/>
      <c r="H119" s="3433"/>
      <c r="I119" s="2131"/>
      <c r="J119" s="712"/>
      <c r="K119" s="712"/>
      <c r="L119" s="712"/>
      <c r="M119" s="712"/>
      <c r="N119" s="3371"/>
      <c r="O119" s="712"/>
      <c r="P119" s="712"/>
      <c r="Q119" s="712"/>
      <c r="R119" s="241"/>
      <c r="S119" s="2800"/>
      <c r="T119" s="1632"/>
    </row>
    <row r="120" spans="1:23" customFormat="1" ht="16.5" hidden="1" customHeight="1" thickTop="1">
      <c r="A120" s="2528" t="s">
        <v>4922</v>
      </c>
      <c r="B120" s="2513">
        <v>40</v>
      </c>
      <c r="C120" s="2207" t="s">
        <v>4922</v>
      </c>
      <c r="D120" s="2118" t="s">
        <v>8926</v>
      </c>
      <c r="E120" s="2118">
        <v>45934</v>
      </c>
      <c r="F120" s="2368" t="s">
        <v>1581</v>
      </c>
      <c r="G120" s="3434" t="s">
        <v>1573</v>
      </c>
      <c r="H120" s="1618" t="s">
        <v>8927</v>
      </c>
      <c r="I120" s="1668">
        <v>45951</v>
      </c>
      <c r="J120" s="2141">
        <v>45979</v>
      </c>
      <c r="K120" s="3430">
        <v>45972</v>
      </c>
      <c r="L120" s="2141">
        <v>45977</v>
      </c>
      <c r="M120" s="2141">
        <v>45979</v>
      </c>
      <c r="N120" s="2141">
        <v>45983</v>
      </c>
      <c r="O120" s="2141">
        <v>45988</v>
      </c>
      <c r="P120" s="2141">
        <v>45991</v>
      </c>
      <c r="Q120" s="2141">
        <v>45993</v>
      </c>
      <c r="R120" s="1889"/>
      <c r="S120" s="1889"/>
      <c r="T120" s="1632"/>
    </row>
    <row r="121" spans="1:23" customFormat="1" ht="16.5" hidden="1" customHeight="1">
      <c r="A121" s="2528"/>
      <c r="B121" s="2513"/>
      <c r="C121" s="2208" t="s">
        <v>8548</v>
      </c>
      <c r="D121" s="2122" t="s">
        <v>8928</v>
      </c>
      <c r="E121" s="2122">
        <v>45934</v>
      </c>
      <c r="F121" s="2209">
        <v>45945</v>
      </c>
      <c r="G121" s="2072"/>
      <c r="H121" s="623"/>
      <c r="I121" s="2131"/>
      <c r="J121" s="712"/>
      <c r="K121" s="712"/>
      <c r="L121" s="712"/>
      <c r="M121" s="712"/>
      <c r="N121" s="3371"/>
      <c r="O121" s="712"/>
      <c r="P121" s="712"/>
      <c r="Q121" s="712"/>
      <c r="R121" s="1889"/>
      <c r="S121" s="1889"/>
      <c r="T121" s="1632"/>
    </row>
    <row r="122" spans="1:23" customFormat="1" ht="16.5" hidden="1" customHeight="1" thickTop="1">
      <c r="A122" s="1406"/>
      <c r="B122" s="1406"/>
      <c r="C122" s="3137" t="s">
        <v>7494</v>
      </c>
      <c r="D122" s="3141" t="s">
        <v>8702</v>
      </c>
      <c r="E122" s="3141">
        <v>45980</v>
      </c>
      <c r="F122" s="3142" t="s">
        <v>1581</v>
      </c>
      <c r="G122" s="3115" t="s">
        <v>8904</v>
      </c>
      <c r="H122" s="1618" t="s">
        <v>8929</v>
      </c>
      <c r="I122" s="3395">
        <v>46000</v>
      </c>
      <c r="J122" s="1897">
        <v>46019</v>
      </c>
      <c r="K122" s="1851">
        <v>46021</v>
      </c>
      <c r="L122" s="1897">
        <f>I122+26</f>
        <v>46026</v>
      </c>
      <c r="M122" s="1897">
        <f>I122+28</f>
        <v>46028</v>
      </c>
      <c r="N122" s="3386">
        <f>I122+32</f>
        <v>46032</v>
      </c>
      <c r="O122" s="1897">
        <f>I122+37</f>
        <v>46037</v>
      </c>
      <c r="P122" s="1897">
        <f>I122+40</f>
        <v>46040</v>
      </c>
      <c r="Q122" s="1897">
        <f>I122+42</f>
        <v>46042</v>
      </c>
      <c r="R122" s="2800"/>
      <c r="S122" s="1889"/>
      <c r="T122" s="1632"/>
    </row>
    <row r="123" spans="1:23" customFormat="1" ht="16.5" hidden="1" customHeight="1" thickBot="1">
      <c r="A123" s="1406" t="s">
        <v>4419</v>
      </c>
      <c r="B123" s="1406"/>
      <c r="C123" s="2881" t="s">
        <v>2039</v>
      </c>
      <c r="D123" s="2882" t="s">
        <v>8706</v>
      </c>
      <c r="E123" s="2882">
        <v>45987</v>
      </c>
      <c r="F123" s="2882">
        <v>45999</v>
      </c>
      <c r="G123" s="3120"/>
      <c r="H123" s="3376"/>
      <c r="I123" s="3396"/>
      <c r="J123" s="615"/>
      <c r="K123" s="615"/>
      <c r="L123" s="615"/>
      <c r="M123" s="615"/>
      <c r="N123" s="3374"/>
      <c r="O123" s="615"/>
      <c r="P123" s="615"/>
      <c r="Q123" s="615"/>
      <c r="R123" s="1889"/>
      <c r="S123" s="1889"/>
      <c r="T123" s="1632"/>
    </row>
    <row r="124" spans="1:23" customFormat="1" ht="41.25" customHeight="1">
      <c r="A124" s="1406"/>
      <c r="B124" s="1406"/>
      <c r="C124" s="2994"/>
      <c r="D124" s="3378"/>
      <c r="E124" s="3358" t="s">
        <v>100</v>
      </c>
      <c r="F124" s="3358" t="s">
        <v>4887</v>
      </c>
      <c r="G124" s="4014" t="s">
        <v>8753</v>
      </c>
      <c r="H124" s="3359" t="s">
        <v>1718</v>
      </c>
      <c r="I124" s="3360" t="s">
        <v>165</v>
      </c>
      <c r="J124" s="3358" t="s">
        <v>8755</v>
      </c>
      <c r="K124" s="3358" t="s">
        <v>166</v>
      </c>
      <c r="L124" s="3358" t="s">
        <v>508</v>
      </c>
      <c r="M124" s="3358" t="s">
        <v>426</v>
      </c>
      <c r="N124" s="3361" t="s">
        <v>447</v>
      </c>
      <c r="O124" s="3358" t="s">
        <v>1217</v>
      </c>
      <c r="P124" s="3358" t="s">
        <v>519</v>
      </c>
      <c r="Q124" s="3358" t="s">
        <v>840</v>
      </c>
      <c r="R124" s="2896"/>
      <c r="S124" s="1889"/>
      <c r="T124" s="1632"/>
    </row>
    <row r="125" spans="1:23" customFormat="1" ht="16.5" customHeight="1" thickBot="1">
      <c r="A125" s="1406"/>
      <c r="B125" s="1406"/>
      <c r="C125" s="3382" t="s">
        <v>8707</v>
      </c>
      <c r="D125" s="3383"/>
      <c r="E125" s="3384" t="s">
        <v>2589</v>
      </c>
      <c r="F125" s="3435"/>
      <c r="G125" s="3145"/>
      <c r="H125" s="3436"/>
      <c r="I125" s="3437"/>
      <c r="J125" s="1179"/>
      <c r="K125" s="3438"/>
      <c r="L125" s="1179"/>
      <c r="M125" s="1179"/>
      <c r="N125" s="3439"/>
      <c r="O125" s="1179"/>
      <c r="P125" s="1179"/>
      <c r="Q125" s="1179"/>
      <c r="R125" s="1889"/>
      <c r="S125" s="1889"/>
      <c r="T125" s="1632"/>
    </row>
    <row r="126" spans="1:23" customFormat="1" ht="16.5" hidden="1" customHeight="1" thickTop="1">
      <c r="A126" s="1406"/>
      <c r="B126" s="1406"/>
      <c r="C126" s="3143" t="s">
        <v>4922</v>
      </c>
      <c r="D126" s="3117" t="s">
        <v>8930</v>
      </c>
      <c r="E126" s="3117">
        <v>46042</v>
      </c>
      <c r="F126" s="3114">
        <v>46051</v>
      </c>
      <c r="G126" s="3134" t="s">
        <v>1824</v>
      </c>
      <c r="H126" s="1618" t="s">
        <v>8931</v>
      </c>
      <c r="I126" s="3453">
        <v>46056</v>
      </c>
      <c r="J126" s="1180">
        <v>46075</v>
      </c>
      <c r="K126" s="3626">
        <v>46077</v>
      </c>
      <c r="L126" s="1180">
        <v>46082</v>
      </c>
      <c r="M126" s="1180">
        <v>46084</v>
      </c>
      <c r="N126" s="1180">
        <v>46088</v>
      </c>
      <c r="O126" s="1180">
        <v>46093</v>
      </c>
      <c r="P126" s="1180">
        <v>46096</v>
      </c>
      <c r="Q126" s="1180">
        <v>46098</v>
      </c>
      <c r="R126" s="1889"/>
      <c r="S126" s="1889"/>
      <c r="T126" s="1632"/>
    </row>
    <row r="127" spans="1:23" customFormat="1" ht="16.5" hidden="1" customHeight="1" thickBot="1">
      <c r="A127" s="1406"/>
      <c r="B127" s="1406"/>
      <c r="C127" s="3133"/>
      <c r="D127" s="3118"/>
      <c r="E127" s="3118"/>
      <c r="F127" s="3119"/>
      <c r="G127" s="3120"/>
      <c r="H127" s="3376"/>
      <c r="I127" s="3396"/>
      <c r="J127" s="615"/>
      <c r="K127" s="615"/>
      <c r="L127" s="615"/>
      <c r="M127" s="615"/>
      <c r="N127" s="3374"/>
      <c r="O127" s="615"/>
      <c r="P127" s="615"/>
      <c r="Q127" s="615"/>
      <c r="R127" s="1889"/>
      <c r="S127" s="1889"/>
      <c r="T127" s="1632"/>
    </row>
    <row r="128" spans="1:23" customFormat="1" ht="16.5" hidden="1" customHeight="1" thickTop="1">
      <c r="A128" s="1406"/>
      <c r="B128" s="1406"/>
      <c r="C128" s="3137" t="s">
        <v>1654</v>
      </c>
      <c r="D128" s="3117" t="s">
        <v>8715</v>
      </c>
      <c r="E128" s="3117">
        <v>46079</v>
      </c>
      <c r="F128" s="3114">
        <v>46088</v>
      </c>
      <c r="G128" s="3134" t="s">
        <v>1824</v>
      </c>
      <c r="H128" s="1618" t="s">
        <v>8932</v>
      </c>
      <c r="I128" s="3453">
        <v>46091</v>
      </c>
      <c r="J128" s="1180">
        <v>46110</v>
      </c>
      <c r="K128" s="3626">
        <v>46112</v>
      </c>
      <c r="L128" s="1180">
        <v>46117</v>
      </c>
      <c r="M128" s="1180">
        <v>46119</v>
      </c>
      <c r="N128" s="1180">
        <v>46123</v>
      </c>
      <c r="O128" s="1180">
        <v>46128</v>
      </c>
      <c r="P128" s="1180">
        <v>46131</v>
      </c>
      <c r="Q128" s="1180">
        <v>46133</v>
      </c>
      <c r="R128" s="2015"/>
      <c r="S128" s="2015"/>
      <c r="T128" s="2930"/>
      <c r="U128" s="2816"/>
      <c r="V128" s="2930"/>
      <c r="W128" s="2930"/>
    </row>
    <row r="129" spans="1:20" customFormat="1" ht="16.5" hidden="1" customHeight="1" thickBot="1">
      <c r="A129" s="1406"/>
      <c r="B129" s="1406"/>
      <c r="C129" s="2881"/>
      <c r="D129" s="2882"/>
      <c r="E129" s="2882"/>
      <c r="F129" s="3119"/>
      <c r="G129" s="3120"/>
      <c r="H129" s="3376"/>
      <c r="I129" s="3396"/>
      <c r="J129" s="615"/>
      <c r="K129" s="615"/>
      <c r="L129" s="615"/>
      <c r="M129" s="615"/>
      <c r="N129" s="3374"/>
      <c r="O129" s="615"/>
      <c r="P129" s="615"/>
      <c r="Q129" s="615"/>
      <c r="R129" s="1889"/>
      <c r="S129" s="1889"/>
      <c r="T129" s="1632"/>
    </row>
    <row r="130" spans="1:20" customFormat="1" ht="16.5" hidden="1" customHeight="1" thickTop="1">
      <c r="A130" s="1406"/>
      <c r="B130" s="1406"/>
      <c r="C130" s="3137" t="s">
        <v>8751</v>
      </c>
      <c r="D130" s="3117" t="s">
        <v>8933</v>
      </c>
      <c r="E130" s="3113">
        <v>46175</v>
      </c>
      <c r="F130" s="3114">
        <v>46184</v>
      </c>
      <c r="G130" s="3788" t="s">
        <v>1573</v>
      </c>
      <c r="H130" s="1618" t="s">
        <v>8934</v>
      </c>
      <c r="I130" s="2836">
        <v>46182</v>
      </c>
      <c r="J130" s="1180">
        <v>46201</v>
      </c>
      <c r="K130" s="3626">
        <v>46203</v>
      </c>
      <c r="L130" s="1180">
        <v>46208</v>
      </c>
      <c r="M130" s="1180">
        <v>46210</v>
      </c>
      <c r="N130" s="1180">
        <v>46214</v>
      </c>
      <c r="O130" s="1180">
        <v>46219</v>
      </c>
      <c r="P130" s="1180">
        <v>46222</v>
      </c>
      <c r="Q130" s="1180">
        <v>46224</v>
      </c>
      <c r="R130" s="1889"/>
      <c r="S130" s="1889"/>
      <c r="T130" s="1632"/>
    </row>
    <row r="131" spans="1:20" customFormat="1" ht="16.5" hidden="1" customHeight="1" thickBot="1">
      <c r="A131" s="1406"/>
      <c r="B131" s="1406"/>
      <c r="C131" s="3133"/>
      <c r="D131" s="3118"/>
      <c r="E131" s="3118"/>
      <c r="F131" s="3119"/>
      <c r="G131" s="3120"/>
      <c r="H131" s="3376"/>
      <c r="I131" s="3396"/>
      <c r="J131" s="615"/>
      <c r="K131" s="615"/>
      <c r="L131" s="615"/>
      <c r="M131" s="615"/>
      <c r="N131" s="3374"/>
      <c r="O131" s="615"/>
      <c r="P131" s="615"/>
      <c r="Q131" s="615"/>
      <c r="R131" s="1889"/>
      <c r="S131" s="1889"/>
      <c r="T131" s="1632"/>
    </row>
    <row r="132" spans="1:20" customFormat="1" ht="16.5" customHeight="1" thickTop="1">
      <c r="A132" s="1406"/>
      <c r="B132" s="1406"/>
      <c r="C132" s="3137" t="s">
        <v>4686</v>
      </c>
      <c r="D132" s="3117" t="s">
        <v>8719</v>
      </c>
      <c r="E132" s="3117">
        <v>46200</v>
      </c>
      <c r="F132" s="3114">
        <v>46209</v>
      </c>
      <c r="G132" s="3372" t="s">
        <v>8799</v>
      </c>
      <c r="H132" s="1618" t="s">
        <v>8935</v>
      </c>
      <c r="I132" s="3395">
        <v>46210</v>
      </c>
      <c r="J132" s="1897">
        <v>46229</v>
      </c>
      <c r="K132" s="1851">
        <v>46231</v>
      </c>
      <c r="L132" s="1897">
        <v>46236</v>
      </c>
      <c r="M132" s="1897">
        <v>46238</v>
      </c>
      <c r="N132" s="3386">
        <v>46242</v>
      </c>
      <c r="O132" s="1897">
        <v>46247</v>
      </c>
      <c r="P132" s="1897">
        <v>46250</v>
      </c>
      <c r="Q132" s="1897">
        <v>46252</v>
      </c>
      <c r="R132" s="1889"/>
      <c r="S132" s="1889"/>
      <c r="T132" s="1632"/>
    </row>
    <row r="133" spans="1:20" customFormat="1" ht="16.5" customHeight="1" thickBot="1">
      <c r="A133" s="1406"/>
      <c r="B133" s="1406"/>
      <c r="C133" s="4126"/>
      <c r="D133" s="3118"/>
      <c r="E133" s="3118"/>
      <c r="F133" s="3119"/>
      <c r="G133" s="3120"/>
      <c r="H133" s="3376"/>
      <c r="I133" s="3396"/>
      <c r="J133" s="615"/>
      <c r="K133" s="615"/>
      <c r="L133" s="615"/>
      <c r="M133" s="615"/>
      <c r="N133" s="3374"/>
      <c r="O133" s="615"/>
      <c r="P133" s="615"/>
      <c r="Q133" s="615"/>
      <c r="R133" s="1889"/>
      <c r="S133" s="1889"/>
      <c r="T133" s="1632"/>
    </row>
    <row r="134" spans="1:20" customFormat="1" ht="16.5" customHeight="1" thickTop="1">
      <c r="A134" s="1406"/>
      <c r="B134" s="1406"/>
      <c r="C134" s="3137" t="s">
        <v>4935</v>
      </c>
      <c r="D134" s="3117" t="s">
        <v>8722</v>
      </c>
      <c r="E134" s="3124">
        <v>46200</v>
      </c>
      <c r="F134" s="3124" t="s">
        <v>1581</v>
      </c>
      <c r="G134" s="3372" t="s">
        <v>8904</v>
      </c>
      <c r="H134" s="1618" t="s">
        <v>8936</v>
      </c>
      <c r="I134" s="3395">
        <v>46217</v>
      </c>
      <c r="J134" s="1897">
        <v>46236</v>
      </c>
      <c r="K134" s="1851">
        <v>46238</v>
      </c>
      <c r="L134" s="1897">
        <v>46243</v>
      </c>
      <c r="M134" s="1897">
        <v>46245</v>
      </c>
      <c r="N134" s="3386">
        <v>46249</v>
      </c>
      <c r="O134" s="1897">
        <v>46254</v>
      </c>
      <c r="P134" s="1897">
        <v>46257</v>
      </c>
      <c r="Q134" s="1897">
        <v>46259</v>
      </c>
      <c r="R134" s="1889"/>
      <c r="S134" s="1889"/>
      <c r="T134" s="1632"/>
    </row>
    <row r="135" spans="1:20" customFormat="1" ht="16.5" customHeight="1" thickBot="1">
      <c r="A135" s="1406"/>
      <c r="B135" s="1406"/>
      <c r="C135" s="3133"/>
      <c r="D135" s="3118"/>
      <c r="E135" s="3118"/>
      <c r="F135" s="3119"/>
      <c r="G135" s="3120"/>
      <c r="H135" s="3376"/>
      <c r="I135" s="3396"/>
      <c r="J135" s="615"/>
      <c r="K135" s="615"/>
      <c r="L135" s="615"/>
      <c r="M135" s="615"/>
      <c r="N135" s="3374"/>
      <c r="O135" s="615"/>
      <c r="P135" s="615"/>
      <c r="Q135" s="615"/>
      <c r="R135" s="1889"/>
      <c r="S135" s="1889"/>
      <c r="T135" s="1632"/>
    </row>
    <row r="136" spans="1:20" customFormat="1" ht="16.5" customHeight="1" thickTop="1">
      <c r="A136" s="1406"/>
      <c r="B136" s="1406"/>
      <c r="C136" s="3137" t="s">
        <v>8725</v>
      </c>
      <c r="D136" s="3117" t="str">
        <f>"HR"&amp;TEXT(MID(D134,3,LEN(D134)-3)+1,"000")&amp;"R"</f>
        <v>HR627R</v>
      </c>
      <c r="E136" s="3117">
        <v>46211</v>
      </c>
      <c r="F136" s="3125" t="s">
        <v>1581</v>
      </c>
      <c r="G136" s="3372" t="s">
        <v>2967</v>
      </c>
      <c r="H136" s="1618" t="s">
        <v>8937</v>
      </c>
      <c r="I136" s="3395">
        <f>I134+7</f>
        <v>46224</v>
      </c>
      <c r="J136" s="1897">
        <f>I136+19</f>
        <v>46243</v>
      </c>
      <c r="K136" s="1851">
        <f>I136+21</f>
        <v>46245</v>
      </c>
      <c r="L136" s="1897">
        <f>I136+26</f>
        <v>46250</v>
      </c>
      <c r="M136" s="1897">
        <f>I136+28</f>
        <v>46252</v>
      </c>
      <c r="N136" s="3386">
        <f>I136+32</f>
        <v>46256</v>
      </c>
      <c r="O136" s="1897">
        <f>I136+37</f>
        <v>46261</v>
      </c>
      <c r="P136" s="1897">
        <f>I136+40</f>
        <v>46264</v>
      </c>
      <c r="Q136" s="1897">
        <f>I136+42</f>
        <v>46266</v>
      </c>
      <c r="R136" s="1889"/>
      <c r="S136" s="1889"/>
      <c r="T136" s="1632"/>
    </row>
    <row r="137" spans="1:20" customFormat="1" ht="16.5" customHeight="1" thickBot="1">
      <c r="A137" s="1406"/>
      <c r="B137" s="1406"/>
      <c r="C137" s="3133" t="s">
        <v>2775</v>
      </c>
      <c r="D137" s="3118" t="s">
        <v>8652</v>
      </c>
      <c r="E137" s="3118">
        <v>46211</v>
      </c>
      <c r="F137" s="3119">
        <f>E137+12</f>
        <v>46223</v>
      </c>
      <c r="G137" s="3120"/>
      <c r="H137" s="3376"/>
      <c r="I137" s="3396"/>
      <c r="J137" s="615"/>
      <c r="K137" s="615"/>
      <c r="L137" s="615"/>
      <c r="M137" s="615"/>
      <c r="N137" s="3374"/>
      <c r="O137" s="615"/>
      <c r="P137" s="615"/>
      <c r="Q137" s="615"/>
      <c r="R137" s="1889"/>
      <c r="S137" s="1889"/>
      <c r="T137" s="1632"/>
    </row>
    <row r="138" spans="1:20" customFormat="1" ht="16.5" customHeight="1" thickTop="1">
      <c r="A138" s="1406"/>
      <c r="B138" s="1406"/>
      <c r="C138" s="3137" t="s">
        <v>6278</v>
      </c>
      <c r="D138" s="3117" t="str">
        <f>"HR"&amp;TEXT(MID(D136,3,LEN(D136)-3)+1,"000")&amp;"R"</f>
        <v>HR628R</v>
      </c>
      <c r="E138" s="3694">
        <v>46216</v>
      </c>
      <c r="F138" s="3114">
        <f>E138+9</f>
        <v>46225</v>
      </c>
      <c r="G138" s="3372" t="s">
        <v>8938</v>
      </c>
      <c r="H138" s="1618" t="s">
        <v>8939</v>
      </c>
      <c r="I138" s="3395">
        <f>I136+7</f>
        <v>46231</v>
      </c>
      <c r="J138" s="1897">
        <f>I138+19</f>
        <v>46250</v>
      </c>
      <c r="K138" s="1851">
        <f>I138+21</f>
        <v>46252</v>
      </c>
      <c r="L138" s="1897">
        <f>I138+26</f>
        <v>46257</v>
      </c>
      <c r="M138" s="1897">
        <f>I138+28</f>
        <v>46259</v>
      </c>
      <c r="N138" s="3386">
        <f>I138+32</f>
        <v>46263</v>
      </c>
      <c r="O138" s="1897">
        <f>I138+37</f>
        <v>46268</v>
      </c>
      <c r="P138" s="1897">
        <f>I138+40</f>
        <v>46271</v>
      </c>
      <c r="Q138" s="1897">
        <f>I138+42</f>
        <v>46273</v>
      </c>
      <c r="R138" s="1889"/>
      <c r="S138" s="1889"/>
      <c r="T138" s="1632"/>
    </row>
    <row r="139" spans="1:20" customFormat="1" ht="16.5" customHeight="1" thickBot="1">
      <c r="A139" s="1406"/>
      <c r="B139" s="1406"/>
      <c r="C139" s="3133"/>
      <c r="D139" s="3118"/>
      <c r="E139" s="3118"/>
      <c r="F139" s="3119"/>
      <c r="G139" s="3120"/>
      <c r="H139" s="3376"/>
      <c r="I139" s="3396"/>
      <c r="J139" s="615"/>
      <c r="K139" s="615"/>
      <c r="L139" s="615"/>
      <c r="M139" s="615"/>
      <c r="N139" s="3374"/>
      <c r="O139" s="615"/>
      <c r="P139" s="615"/>
      <c r="Q139" s="615"/>
      <c r="R139" s="1889"/>
      <c r="S139" s="1889"/>
      <c r="T139" s="1632"/>
    </row>
    <row r="140" spans="1:20" customFormat="1" ht="16.5" customHeight="1" thickTop="1">
      <c r="A140" s="1406"/>
      <c r="B140" s="1406"/>
      <c r="C140" s="3136" t="s">
        <v>1573</v>
      </c>
      <c r="D140" s="3117" t="s">
        <v>8731</v>
      </c>
      <c r="E140" s="3124">
        <v>46221</v>
      </c>
      <c r="F140" s="3124"/>
      <c r="G140" s="3372" t="s">
        <v>2327</v>
      </c>
      <c r="H140" s="1618" t="s">
        <v>8940</v>
      </c>
      <c r="I140" s="3395">
        <f>I138+7</f>
        <v>46238</v>
      </c>
      <c r="J140" s="1897">
        <f>I140+19</f>
        <v>46257</v>
      </c>
      <c r="K140" s="1851">
        <f>I140+21</f>
        <v>46259</v>
      </c>
      <c r="L140" s="1897">
        <f>I140+26</f>
        <v>46264</v>
      </c>
      <c r="M140" s="1897">
        <f>I140+28</f>
        <v>46266</v>
      </c>
      <c r="N140" s="3386">
        <f>I140+32</f>
        <v>46270</v>
      </c>
      <c r="O140" s="1897">
        <f>I140+37</f>
        <v>46275</v>
      </c>
      <c r="P140" s="1897">
        <f>I140+40</f>
        <v>46278</v>
      </c>
      <c r="Q140" s="1897">
        <f>I140+42</f>
        <v>46280</v>
      </c>
      <c r="R140" s="1889"/>
      <c r="S140" s="1889"/>
      <c r="T140" s="1632"/>
    </row>
    <row r="141" spans="1:20" customFormat="1" ht="16.5" customHeight="1" thickBot="1">
      <c r="A141" s="1406"/>
      <c r="B141" s="1406"/>
      <c r="C141" s="3133" t="s">
        <v>8733</v>
      </c>
      <c r="D141" s="3118" t="s">
        <v>8663</v>
      </c>
      <c r="E141" s="3118">
        <v>46226</v>
      </c>
      <c r="F141" s="3119">
        <f>E141+12</f>
        <v>46238</v>
      </c>
      <c r="G141" s="3120"/>
      <c r="H141" s="3376"/>
      <c r="I141" s="3396"/>
      <c r="J141" s="615"/>
      <c r="K141" s="615"/>
      <c r="L141" s="615"/>
      <c r="M141" s="615"/>
      <c r="N141" s="3374"/>
      <c r="O141" s="615"/>
      <c r="P141" s="615"/>
      <c r="Q141" s="615"/>
      <c r="R141" s="1889"/>
      <c r="S141" s="1889"/>
      <c r="T141" s="1632"/>
    </row>
    <row r="142" spans="1:20" customFormat="1" ht="16.5" customHeight="1" thickTop="1">
      <c r="A142" s="1406"/>
      <c r="B142" s="1406"/>
      <c r="C142" s="3137" t="s">
        <v>8734</v>
      </c>
      <c r="D142" s="3117" t="s">
        <v>8735</v>
      </c>
      <c r="E142" s="3117">
        <v>46230</v>
      </c>
      <c r="F142" s="3114">
        <f>E142+9</f>
        <v>46239</v>
      </c>
      <c r="G142" s="3372" t="s">
        <v>5185</v>
      </c>
      <c r="H142" s="1618" t="s">
        <v>8941</v>
      </c>
      <c r="I142" s="3395">
        <f>I140+7</f>
        <v>46245</v>
      </c>
      <c r="J142" s="1897">
        <f>I142+19</f>
        <v>46264</v>
      </c>
      <c r="K142" s="1851">
        <f>I142+21</f>
        <v>46266</v>
      </c>
      <c r="L142" s="1897">
        <f>I142+26</f>
        <v>46271</v>
      </c>
      <c r="M142" s="1897">
        <f>I142+28</f>
        <v>46273</v>
      </c>
      <c r="N142" s="3386">
        <f>I142+32</f>
        <v>46277</v>
      </c>
      <c r="O142" s="1897">
        <f>I142+37</f>
        <v>46282</v>
      </c>
      <c r="P142" s="1897">
        <f>I142+40</f>
        <v>46285</v>
      </c>
      <c r="Q142" s="1897">
        <f>I142+42</f>
        <v>46287</v>
      </c>
      <c r="R142" s="1889"/>
      <c r="S142" s="1889"/>
      <c r="T142" s="1632"/>
    </row>
    <row r="143" spans="1:20" customFormat="1" ht="16.5" customHeight="1" thickBot="1">
      <c r="A143" s="1406"/>
      <c r="B143" s="1406"/>
      <c r="C143" s="3133"/>
      <c r="D143" s="3118"/>
      <c r="E143" s="3118"/>
      <c r="F143" s="3119"/>
      <c r="G143" s="3120"/>
      <c r="H143" s="3376"/>
      <c r="I143" s="3396"/>
      <c r="J143" s="615"/>
      <c r="K143" s="615"/>
      <c r="L143" s="615"/>
      <c r="M143" s="615"/>
      <c r="N143" s="3374"/>
      <c r="O143" s="615"/>
      <c r="P143" s="615"/>
      <c r="Q143" s="615"/>
      <c r="R143" s="1889"/>
      <c r="S143" s="1889"/>
      <c r="T143" s="1632"/>
    </row>
    <row r="144" spans="1:20" customFormat="1" ht="16.5" customHeight="1" thickTop="1">
      <c r="A144" s="1406"/>
      <c r="B144" s="1406"/>
      <c r="C144" s="3137" t="s">
        <v>4922</v>
      </c>
      <c r="D144" s="3117" t="str">
        <f>"HR"&amp;TEXT(MID(D142,3,LEN(D142)-3)+1,"000")&amp;"R"</f>
        <v>HR631R</v>
      </c>
      <c r="E144" s="3117">
        <v>46241</v>
      </c>
      <c r="F144" s="3114">
        <f>E144+9</f>
        <v>46250</v>
      </c>
      <c r="G144" s="3372" t="s">
        <v>8920</v>
      </c>
      <c r="H144" s="3117" t="s">
        <v>8942</v>
      </c>
      <c r="I144" s="3395">
        <f>I142+7</f>
        <v>46252</v>
      </c>
      <c r="J144" s="1897">
        <f>I144+19</f>
        <v>46271</v>
      </c>
      <c r="K144" s="1851">
        <f>I144+21</f>
        <v>46273</v>
      </c>
      <c r="L144" s="1897">
        <f>I144+26</f>
        <v>46278</v>
      </c>
      <c r="M144" s="1897">
        <f>I144+28</f>
        <v>46280</v>
      </c>
      <c r="N144" s="3386">
        <f>I144+32</f>
        <v>46284</v>
      </c>
      <c r="O144" s="1897">
        <f>I144+37</f>
        <v>46289</v>
      </c>
      <c r="P144" s="1897">
        <f>I144+40</f>
        <v>46292</v>
      </c>
      <c r="Q144" s="1897">
        <f>I144+42</f>
        <v>46294</v>
      </c>
      <c r="R144" s="1889"/>
      <c r="S144" s="1889"/>
      <c r="T144" s="1632"/>
    </row>
    <row r="145" spans="1:20" customFormat="1" ht="16.5" customHeight="1" thickBot="1">
      <c r="A145" s="1406"/>
      <c r="B145" s="1406"/>
      <c r="C145" s="3133"/>
      <c r="D145" s="3118"/>
      <c r="E145" s="3118"/>
      <c r="F145" s="3119"/>
      <c r="G145" s="3120"/>
      <c r="H145" s="3376"/>
      <c r="I145" s="3396"/>
      <c r="J145" s="615"/>
      <c r="K145" s="615"/>
      <c r="L145" s="615"/>
      <c r="M145" s="615"/>
      <c r="N145" s="3374"/>
      <c r="O145" s="615"/>
      <c r="P145" s="615"/>
      <c r="Q145" s="615"/>
      <c r="R145" s="1889"/>
      <c r="S145" s="1889"/>
      <c r="T145" s="1632"/>
    </row>
    <row r="146" spans="1:20" customFormat="1" ht="16.5" customHeight="1" thickTop="1">
      <c r="A146" s="1406"/>
      <c r="B146" s="1406"/>
      <c r="C146" s="3137" t="s">
        <v>4686</v>
      </c>
      <c r="D146" s="3117" t="s">
        <v>8740</v>
      </c>
      <c r="E146" s="3117">
        <v>46244</v>
      </c>
      <c r="F146" s="3114">
        <f>E146+9</f>
        <v>46253</v>
      </c>
      <c r="G146" s="3372" t="s">
        <v>8776</v>
      </c>
      <c r="H146" s="3117" t="s">
        <v>8943</v>
      </c>
      <c r="I146" s="3395">
        <f>I144+7</f>
        <v>46259</v>
      </c>
      <c r="J146" s="1897">
        <f>I146+19</f>
        <v>46278</v>
      </c>
      <c r="K146" s="1851">
        <f>I146+21</f>
        <v>46280</v>
      </c>
      <c r="L146" s="1897">
        <f>I146+26</f>
        <v>46285</v>
      </c>
      <c r="M146" s="1897">
        <f>I146+28</f>
        <v>46287</v>
      </c>
      <c r="N146" s="3386">
        <f>I146+32</f>
        <v>46291</v>
      </c>
      <c r="O146" s="1897">
        <f>I146+37</f>
        <v>46296</v>
      </c>
      <c r="P146" s="1897">
        <f>I146+40</f>
        <v>46299</v>
      </c>
      <c r="Q146" s="1897">
        <f>I146+42</f>
        <v>46301</v>
      </c>
      <c r="R146" s="1889"/>
      <c r="S146" s="1889"/>
      <c r="T146" s="1632"/>
    </row>
    <row r="147" spans="1:20" customFormat="1" ht="16.5" customHeight="1" thickBot="1">
      <c r="A147" s="1406"/>
      <c r="B147" s="1406"/>
      <c r="C147" s="3133"/>
      <c r="D147" s="3118"/>
      <c r="E147" s="3118"/>
      <c r="F147" s="3119"/>
      <c r="G147" s="3120"/>
      <c r="H147" s="3376"/>
      <c r="I147" s="3396"/>
      <c r="J147" s="615"/>
      <c r="K147" s="615"/>
      <c r="L147" s="615"/>
      <c r="M147" s="615"/>
      <c r="N147" s="3374"/>
      <c r="O147" s="615"/>
      <c r="P147" s="615"/>
      <c r="Q147" s="615"/>
      <c r="R147" s="1889"/>
      <c r="S147" s="1889"/>
      <c r="T147" s="1632"/>
    </row>
    <row r="148" spans="1:20" customFormat="1" ht="16.5" customHeight="1" thickTop="1">
      <c r="A148" s="1406"/>
      <c r="B148" s="1406"/>
      <c r="C148" s="3137" t="s">
        <v>1707</v>
      </c>
      <c r="D148" s="3117" t="s">
        <v>8744</v>
      </c>
      <c r="E148" s="3117">
        <v>46249</v>
      </c>
      <c r="F148" s="3114">
        <f>E148+9</f>
        <v>46258</v>
      </c>
      <c r="G148" s="3372" t="s">
        <v>2648</v>
      </c>
      <c r="H148" s="3117" t="str">
        <f t="shared" ref="H148" si="21">"FA"&amp;TEXT(MID(H146,3,LEN(H146)-3)+1,"000")&amp;"A"</f>
        <v>FA633A</v>
      </c>
      <c r="I148" s="3395">
        <f>I146+7</f>
        <v>46266</v>
      </c>
      <c r="J148" s="1897">
        <f>I148+19</f>
        <v>46285</v>
      </c>
      <c r="K148" s="1851">
        <f>I148+21</f>
        <v>46287</v>
      </c>
      <c r="L148" s="1897">
        <f>I148+26</f>
        <v>46292</v>
      </c>
      <c r="M148" s="1897">
        <f>I148+28</f>
        <v>46294</v>
      </c>
      <c r="N148" s="3386">
        <f>I148+32</f>
        <v>46298</v>
      </c>
      <c r="O148" s="1897">
        <f>I148+37</f>
        <v>46303</v>
      </c>
      <c r="P148" s="1897">
        <f>I148+40</f>
        <v>46306</v>
      </c>
      <c r="Q148" s="1897">
        <f>I148+42</f>
        <v>46308</v>
      </c>
      <c r="R148" s="1889"/>
      <c r="S148" s="1889"/>
      <c r="T148" s="1632"/>
    </row>
    <row r="149" spans="1:20" customFormat="1" ht="16.5" customHeight="1" thickBot="1">
      <c r="A149" s="1406"/>
      <c r="B149" s="1406"/>
      <c r="C149" s="3133"/>
      <c r="D149" s="3118"/>
      <c r="E149" s="3118"/>
      <c r="F149" s="3119"/>
      <c r="G149" s="3120"/>
      <c r="H149" s="3376"/>
      <c r="I149" s="3396"/>
      <c r="J149" s="615"/>
      <c r="K149" s="615"/>
      <c r="L149" s="615"/>
      <c r="M149" s="615"/>
      <c r="N149" s="3374"/>
      <c r="O149" s="615"/>
      <c r="P149" s="615"/>
      <c r="Q149" s="615"/>
      <c r="R149" s="1889"/>
      <c r="S149" s="1889"/>
      <c r="T149" s="1632"/>
    </row>
    <row r="150" spans="1:20" customFormat="1" ht="16.5" customHeight="1" thickTop="1">
      <c r="A150" s="1406"/>
      <c r="B150" s="1406"/>
      <c r="C150" s="3137" t="s">
        <v>6278</v>
      </c>
      <c r="D150" s="3117" t="str">
        <f>"HR"&amp;TEXT(MID(D148,3,LEN(D148)-3)+1,"000")&amp;"R"</f>
        <v>HR634R</v>
      </c>
      <c r="E150" s="3117">
        <v>46256</v>
      </c>
      <c r="F150" s="3114">
        <f>E150+9</f>
        <v>46265</v>
      </c>
      <c r="G150" s="3375" t="s">
        <v>1573</v>
      </c>
      <c r="H150" s="3117" t="str">
        <f t="shared" ref="H150" si="22">"FA"&amp;TEXT(MID(H148,3,LEN(H148)-3)+1,"000")&amp;"A"</f>
        <v>FA634A</v>
      </c>
      <c r="I150" s="3453">
        <f>I148+7</f>
        <v>46273</v>
      </c>
      <c r="J150" s="1180">
        <f>I150+19</f>
        <v>46292</v>
      </c>
      <c r="K150" s="3626">
        <f>I150+21</f>
        <v>46294</v>
      </c>
      <c r="L150" s="1180">
        <f>I150+26</f>
        <v>46299</v>
      </c>
      <c r="M150" s="1180">
        <f>I150+28</f>
        <v>46301</v>
      </c>
      <c r="N150" s="1180">
        <f>I150+32</f>
        <v>46305</v>
      </c>
      <c r="O150" s="1180">
        <f>I150+37</f>
        <v>46310</v>
      </c>
      <c r="P150" s="1180">
        <f>I150+40</f>
        <v>46313</v>
      </c>
      <c r="Q150" s="1180">
        <f>I150+42</f>
        <v>46315</v>
      </c>
      <c r="R150" s="1889"/>
      <c r="S150" s="1889"/>
      <c r="T150" s="1632"/>
    </row>
    <row r="151" spans="1:20" customFormat="1" ht="16.5" customHeight="1" thickBot="1">
      <c r="A151" s="1406"/>
      <c r="B151" s="1406"/>
      <c r="C151" s="3133"/>
      <c r="D151" s="3118"/>
      <c r="E151" s="3118"/>
      <c r="F151" s="3119"/>
      <c r="G151" s="3120"/>
      <c r="H151" s="3376"/>
      <c r="I151" s="3396"/>
      <c r="J151" s="615"/>
      <c r="K151" s="615"/>
      <c r="L151" s="615"/>
      <c r="M151" s="615"/>
      <c r="N151" s="3374"/>
      <c r="O151" s="615"/>
      <c r="P151" s="615"/>
      <c r="Q151" s="615"/>
      <c r="R151" s="1889"/>
      <c r="S151" s="1889"/>
      <c r="T151" s="1632"/>
    </row>
    <row r="152" spans="1:20" customFormat="1" ht="16.5" customHeight="1" thickTop="1">
      <c r="A152" s="1406"/>
      <c r="B152" s="1406"/>
      <c r="C152" s="3136" t="s">
        <v>1573</v>
      </c>
      <c r="D152" s="3117" t="str">
        <f>"HR"&amp;TEXT(MID(D150,3,LEN(D150)-3)+1,"000")&amp;"R"</f>
        <v>HR635R</v>
      </c>
      <c r="E152" s="3124">
        <f>E150+7</f>
        <v>46263</v>
      </c>
      <c r="F152" s="3124">
        <f>E152+9</f>
        <v>46272</v>
      </c>
      <c r="G152" s="3372" t="s">
        <v>8887</v>
      </c>
      <c r="H152" s="3117" t="str">
        <f t="shared" ref="H152:H162" si="23">"FA"&amp;TEXT(MID(H150,3,LEN(H150)-3)+1,"000")&amp;"A"</f>
        <v>FA635A</v>
      </c>
      <c r="I152" s="3395">
        <f>I150+7</f>
        <v>46280</v>
      </c>
      <c r="J152" s="1897">
        <f>I152+19</f>
        <v>46299</v>
      </c>
      <c r="K152" s="1851">
        <f>I152+21</f>
        <v>46301</v>
      </c>
      <c r="L152" s="1897">
        <f>I152+26</f>
        <v>46306</v>
      </c>
      <c r="M152" s="1897">
        <f>I152+28</f>
        <v>46308</v>
      </c>
      <c r="N152" s="3386">
        <f>I152+32</f>
        <v>46312</v>
      </c>
      <c r="O152" s="1897">
        <f>I152+37</f>
        <v>46317</v>
      </c>
      <c r="P152" s="1897">
        <f>I152+40</f>
        <v>46320</v>
      </c>
      <c r="Q152" s="1897">
        <f>I152+42</f>
        <v>46322</v>
      </c>
      <c r="R152" s="1889"/>
      <c r="S152" s="1889"/>
      <c r="T152" s="1632"/>
    </row>
    <row r="153" spans="1:20" customFormat="1" ht="16.5" customHeight="1" thickBot="1">
      <c r="A153" s="1406"/>
      <c r="B153" s="1406"/>
      <c r="C153" s="3133"/>
      <c r="D153" s="3118"/>
      <c r="E153" s="3118"/>
      <c r="F153" s="3119"/>
      <c r="G153" s="3120"/>
      <c r="H153" s="3376"/>
      <c r="I153" s="3396"/>
      <c r="J153" s="615"/>
      <c r="K153" s="615"/>
      <c r="L153" s="615"/>
      <c r="M153" s="615"/>
      <c r="N153" s="3374"/>
      <c r="O153" s="615"/>
      <c r="P153" s="615"/>
      <c r="Q153" s="615"/>
      <c r="R153" s="1889"/>
      <c r="S153" s="1889"/>
      <c r="T153" s="1632"/>
    </row>
    <row r="154" spans="1:20" customFormat="1" ht="16.5" customHeight="1" thickTop="1">
      <c r="A154" s="1406"/>
      <c r="B154" s="1406"/>
      <c r="C154" s="3137" t="s">
        <v>8751</v>
      </c>
      <c r="D154" s="3117" t="str">
        <f>"HR"&amp;TEXT(MID(D152,3,LEN(D152)-3)+1,"000")&amp;"R"</f>
        <v>HR636R</v>
      </c>
      <c r="E154" s="3117">
        <f>E152+7</f>
        <v>46270</v>
      </c>
      <c r="F154" s="3114">
        <f>E154+9</f>
        <v>46279</v>
      </c>
      <c r="G154" s="3372" t="s">
        <v>8785</v>
      </c>
      <c r="H154" s="3117" t="str">
        <f t="shared" si="23"/>
        <v>FA636A</v>
      </c>
      <c r="I154" s="3395">
        <f>I152+7</f>
        <v>46287</v>
      </c>
      <c r="J154" s="1897">
        <f>I154+19</f>
        <v>46306</v>
      </c>
      <c r="K154" s="1851">
        <f>I154+21</f>
        <v>46308</v>
      </c>
      <c r="L154" s="1897">
        <f>I154+26</f>
        <v>46313</v>
      </c>
      <c r="M154" s="1897">
        <f>I154+28</f>
        <v>46315</v>
      </c>
      <c r="N154" s="3386">
        <f>I154+32</f>
        <v>46319</v>
      </c>
      <c r="O154" s="1897">
        <f>I154+37</f>
        <v>46324</v>
      </c>
      <c r="P154" s="1897">
        <f>I154+40</f>
        <v>46327</v>
      </c>
      <c r="Q154" s="1897">
        <f>I154+42</f>
        <v>46329</v>
      </c>
      <c r="R154" s="1889"/>
      <c r="S154" s="1889"/>
      <c r="T154" s="1632"/>
    </row>
    <row r="155" spans="1:20" customFormat="1" ht="16.5" customHeight="1" thickBot="1">
      <c r="A155" s="1406"/>
      <c r="B155" s="1406"/>
      <c r="C155" s="3133"/>
      <c r="D155" s="3118"/>
      <c r="E155" s="3118"/>
      <c r="F155" s="3119"/>
      <c r="G155" s="3120"/>
      <c r="H155" s="3376"/>
      <c r="I155" s="3396"/>
      <c r="J155" s="615"/>
      <c r="K155" s="615"/>
      <c r="L155" s="615"/>
      <c r="M155" s="615"/>
      <c r="N155" s="3374"/>
      <c r="O155" s="615"/>
      <c r="P155" s="615"/>
      <c r="Q155" s="615"/>
      <c r="R155" s="1889"/>
      <c r="S155" s="1889"/>
      <c r="T155" s="1632"/>
    </row>
    <row r="156" spans="1:20" customFormat="1" ht="16.5" customHeight="1" thickTop="1">
      <c r="A156" s="1406"/>
      <c r="B156" s="1406"/>
      <c r="C156" s="3137" t="s">
        <v>8734</v>
      </c>
      <c r="D156" s="3117" t="str">
        <f>"HR"&amp;TEXT(MID(D154,3,LEN(D154)-3)+1,"000")&amp;"R"</f>
        <v>HR637R</v>
      </c>
      <c r="E156" s="3117">
        <f>E154+7</f>
        <v>46277</v>
      </c>
      <c r="F156" s="3114">
        <f>E156+9</f>
        <v>46286</v>
      </c>
      <c r="G156" s="3372" t="s">
        <v>8789</v>
      </c>
      <c r="H156" s="3117" t="str">
        <f t="shared" si="23"/>
        <v>FA637A</v>
      </c>
      <c r="I156" s="3395">
        <f>I154+7</f>
        <v>46294</v>
      </c>
      <c r="J156" s="1897">
        <f>I156+19</f>
        <v>46313</v>
      </c>
      <c r="K156" s="1851">
        <f>I156+21</f>
        <v>46315</v>
      </c>
      <c r="L156" s="1897">
        <f>I156+26</f>
        <v>46320</v>
      </c>
      <c r="M156" s="1897">
        <f>I156+28</f>
        <v>46322</v>
      </c>
      <c r="N156" s="3386">
        <f>I156+32</f>
        <v>46326</v>
      </c>
      <c r="O156" s="1897">
        <f>I156+37</f>
        <v>46331</v>
      </c>
      <c r="P156" s="1897">
        <f>I156+40</f>
        <v>46334</v>
      </c>
      <c r="Q156" s="1897">
        <f>I156+42</f>
        <v>46336</v>
      </c>
      <c r="R156" s="1889"/>
      <c r="S156" s="1889"/>
      <c r="T156" s="1632"/>
    </row>
    <row r="157" spans="1:20" customFormat="1" ht="16.5" customHeight="1" thickBot="1">
      <c r="A157" s="1406"/>
      <c r="B157" s="1406"/>
      <c r="C157" s="3133"/>
      <c r="D157" s="3118"/>
      <c r="E157" s="3118"/>
      <c r="F157" s="3119"/>
      <c r="G157" s="3120"/>
      <c r="H157" s="3376"/>
      <c r="I157" s="3396"/>
      <c r="J157" s="615"/>
      <c r="K157" s="615"/>
      <c r="L157" s="615"/>
      <c r="M157" s="615"/>
      <c r="N157" s="3374"/>
      <c r="O157" s="615"/>
      <c r="P157" s="615"/>
      <c r="Q157" s="615"/>
      <c r="R157" s="1889"/>
      <c r="S157" s="1889"/>
      <c r="T157" s="1632"/>
    </row>
    <row r="158" spans="1:20" customFormat="1" ht="16.5" customHeight="1" thickTop="1">
      <c r="A158" s="1406"/>
      <c r="B158" s="1406"/>
      <c r="C158" s="3137" t="s">
        <v>4922</v>
      </c>
      <c r="D158" s="3117" t="str">
        <f>"HR"&amp;TEXT(MID(D156,3,LEN(D156)-3)+1,"000")&amp;"R"</f>
        <v>HR638R</v>
      </c>
      <c r="E158" s="3117">
        <f>E156+7</f>
        <v>46284</v>
      </c>
      <c r="F158" s="3114">
        <f>E158+9</f>
        <v>46293</v>
      </c>
      <c r="G158" s="3372" t="s">
        <v>5191</v>
      </c>
      <c r="H158" s="3117" t="str">
        <f t="shared" si="23"/>
        <v>FA638A</v>
      </c>
      <c r="I158" s="3395">
        <f>I156+7</f>
        <v>46301</v>
      </c>
      <c r="J158" s="1897">
        <f>I158+19</f>
        <v>46320</v>
      </c>
      <c r="K158" s="1851">
        <f>I158+21</f>
        <v>46322</v>
      </c>
      <c r="L158" s="1897">
        <f>I158+26</f>
        <v>46327</v>
      </c>
      <c r="M158" s="1897">
        <f>I158+28</f>
        <v>46329</v>
      </c>
      <c r="N158" s="3386">
        <f>I158+32</f>
        <v>46333</v>
      </c>
      <c r="O158" s="1897">
        <f>I158+37</f>
        <v>46338</v>
      </c>
      <c r="P158" s="1897">
        <f>I158+40</f>
        <v>46341</v>
      </c>
      <c r="Q158" s="1897">
        <f>I158+42</f>
        <v>46343</v>
      </c>
      <c r="R158" s="1889"/>
      <c r="S158" s="1889"/>
      <c r="T158" s="1632"/>
    </row>
    <row r="159" spans="1:20" customFormat="1" ht="16.5" customHeight="1" thickBot="1">
      <c r="A159" s="1406"/>
      <c r="B159" s="1406"/>
      <c r="C159" s="3133"/>
      <c r="D159" s="3118"/>
      <c r="E159" s="3118"/>
      <c r="F159" s="3119"/>
      <c r="G159" s="3120"/>
      <c r="H159" s="3376"/>
      <c r="I159" s="3396"/>
      <c r="J159" s="615"/>
      <c r="K159" s="615"/>
      <c r="L159" s="615"/>
      <c r="M159" s="615"/>
      <c r="N159" s="3374"/>
      <c r="O159" s="615"/>
      <c r="P159" s="615"/>
      <c r="Q159" s="615"/>
      <c r="R159" s="1889"/>
      <c r="S159" s="1889"/>
      <c r="T159" s="1632"/>
    </row>
    <row r="160" spans="1:20" customFormat="1" ht="16.5" customHeight="1" thickTop="1">
      <c r="A160" s="1406"/>
      <c r="B160" s="1406"/>
      <c r="C160" s="3137" t="s">
        <v>4686</v>
      </c>
      <c r="D160" s="3117" t="str">
        <f>"HR"&amp;TEXT(MID(D158,3,LEN(D158)-3)+1,"000")&amp;"R"</f>
        <v>HR639R</v>
      </c>
      <c r="E160" s="3117">
        <f>E158+7</f>
        <v>46291</v>
      </c>
      <c r="F160" s="3114">
        <f>E160+9</f>
        <v>46300</v>
      </c>
      <c r="G160" s="3372" t="s">
        <v>8795</v>
      </c>
      <c r="H160" s="3117" t="str">
        <f t="shared" si="23"/>
        <v>FA639A</v>
      </c>
      <c r="I160" s="3395">
        <f>I158+7</f>
        <v>46308</v>
      </c>
      <c r="J160" s="1897">
        <f>I160+19</f>
        <v>46327</v>
      </c>
      <c r="K160" s="1851">
        <f>I160+21</f>
        <v>46329</v>
      </c>
      <c r="L160" s="1897">
        <f>I160+26</f>
        <v>46334</v>
      </c>
      <c r="M160" s="1897">
        <f>I160+28</f>
        <v>46336</v>
      </c>
      <c r="N160" s="3386">
        <f>I160+32</f>
        <v>46340</v>
      </c>
      <c r="O160" s="1897">
        <f>I160+37</f>
        <v>46345</v>
      </c>
      <c r="P160" s="1897">
        <f>I160+40</f>
        <v>46348</v>
      </c>
      <c r="Q160" s="1897">
        <f>I160+42</f>
        <v>46350</v>
      </c>
      <c r="R160" s="1889"/>
      <c r="S160" s="1889"/>
      <c r="T160" s="1632"/>
    </row>
    <row r="161" spans="1:20" customFormat="1" ht="16.5" customHeight="1" thickBot="1">
      <c r="A161" s="1406"/>
      <c r="B161" s="1406"/>
      <c r="C161" s="3133"/>
      <c r="D161" s="3118"/>
      <c r="E161" s="3118"/>
      <c r="F161" s="3119"/>
      <c r="G161" s="3120"/>
      <c r="H161" s="3376"/>
      <c r="I161" s="3396"/>
      <c r="J161" s="615"/>
      <c r="K161" s="615"/>
      <c r="L161" s="615"/>
      <c r="M161" s="615"/>
      <c r="N161" s="3374"/>
      <c r="O161" s="615"/>
      <c r="P161" s="615"/>
      <c r="Q161" s="615"/>
      <c r="R161" s="1889"/>
      <c r="S161" s="1889"/>
      <c r="T161" s="1632"/>
    </row>
    <row r="162" spans="1:20" customFormat="1" ht="16.5" customHeight="1" thickTop="1">
      <c r="A162" s="1406"/>
      <c r="B162" s="1406"/>
      <c r="C162" s="3137" t="s">
        <v>1707</v>
      </c>
      <c r="D162" s="3117" t="str">
        <f>"HR"&amp;TEXT(MID(D160,3,LEN(D160)-3)+1,"000")&amp;"R"</f>
        <v>HR640R</v>
      </c>
      <c r="E162" s="3117">
        <f>E160+7</f>
        <v>46298</v>
      </c>
      <c r="F162" s="3114">
        <f>E162+9</f>
        <v>46307</v>
      </c>
      <c r="G162" s="3372" t="s">
        <v>8799</v>
      </c>
      <c r="H162" s="3117" t="str">
        <f t="shared" si="23"/>
        <v>FA640A</v>
      </c>
      <c r="I162" s="3395">
        <f>I160+7</f>
        <v>46315</v>
      </c>
      <c r="J162" s="1897">
        <f>I162+19</f>
        <v>46334</v>
      </c>
      <c r="K162" s="1851">
        <f>I162+21</f>
        <v>46336</v>
      </c>
      <c r="L162" s="1897">
        <f>I162+26</f>
        <v>46341</v>
      </c>
      <c r="M162" s="1897">
        <f>I162+28</f>
        <v>46343</v>
      </c>
      <c r="N162" s="3386">
        <f>I162+32</f>
        <v>46347</v>
      </c>
      <c r="O162" s="1897">
        <f>I162+37</f>
        <v>46352</v>
      </c>
      <c r="P162" s="1897">
        <f>I162+40</f>
        <v>46355</v>
      </c>
      <c r="Q162" s="1897">
        <f>I162+42</f>
        <v>46357</v>
      </c>
      <c r="R162" s="1889"/>
      <c r="S162" s="1889"/>
      <c r="T162" s="1632"/>
    </row>
    <row r="163" spans="1:20" customFormat="1" ht="16.5" customHeight="1" thickBot="1">
      <c r="A163" s="1406"/>
      <c r="B163" s="1406"/>
      <c r="C163" s="3133"/>
      <c r="D163" s="3118"/>
      <c r="E163" s="3118"/>
      <c r="F163" s="3119"/>
      <c r="G163" s="3120"/>
      <c r="H163" s="3376"/>
      <c r="I163" s="3396"/>
      <c r="J163" s="615"/>
      <c r="K163" s="615"/>
      <c r="L163" s="615"/>
      <c r="M163" s="615"/>
      <c r="N163" s="3374"/>
      <c r="O163" s="615"/>
      <c r="P163" s="615"/>
      <c r="Q163" s="615"/>
      <c r="R163" s="1889"/>
      <c r="S163" s="1889"/>
      <c r="T163" s="1632"/>
    </row>
    <row r="164" spans="1:20" customFormat="1" ht="19.5" thickTop="1">
      <c r="A164" s="1406"/>
      <c r="B164" s="1406"/>
      <c r="C164" s="948" t="s">
        <v>112</v>
      </c>
      <c r="D164" s="2240"/>
      <c r="E164" s="2241"/>
      <c r="F164" s="2241"/>
      <c r="G164" s="2242"/>
      <c r="H164" s="29"/>
      <c r="I164" s="29"/>
      <c r="J164" s="58"/>
      <c r="K164" s="570"/>
      <c r="L164" s="29"/>
      <c r="M164" s="263"/>
      <c r="P164" s="29"/>
      <c r="Q164" s="29"/>
      <c r="R164" s="29"/>
      <c r="S164" s="58"/>
      <c r="T164" s="29"/>
    </row>
    <row r="165" spans="1:20" customFormat="1" ht="14.25">
      <c r="A165" s="1406"/>
      <c r="B165" s="1406"/>
      <c r="D165" s="29"/>
      <c r="E165" s="412"/>
      <c r="F165" s="412"/>
      <c r="G165" s="29"/>
      <c r="H165" s="263"/>
      <c r="I165" s="29"/>
      <c r="J165" s="58"/>
      <c r="K165" s="570"/>
      <c r="L165" s="29"/>
      <c r="M165" s="263"/>
      <c r="P165" s="29"/>
      <c r="Q165" s="29"/>
      <c r="R165" s="29"/>
      <c r="S165" s="58"/>
      <c r="T165" s="29"/>
    </row>
    <row r="166" spans="1:20" s="29" customFormat="1" ht="14.25">
      <c r="A166" s="1406"/>
      <c r="B166" s="1406"/>
      <c r="C166" s="1391"/>
      <c r="E166" s="139"/>
      <c r="F166" s="139"/>
      <c r="J166" s="58"/>
      <c r="K166" s="89"/>
      <c r="S166" s="58"/>
    </row>
    <row r="167" spans="1:20" s="29" customFormat="1" ht="14.25">
      <c r="A167" s="1406"/>
      <c r="B167" s="1406"/>
      <c r="E167" s="139"/>
      <c r="F167" s="139"/>
      <c r="G167" s="263"/>
      <c r="J167" s="58"/>
      <c r="K167" s="89"/>
      <c r="O167" s="89"/>
      <c r="S167" s="58"/>
    </row>
    <row r="168" spans="1:20" s="29" customFormat="1" ht="15">
      <c r="A168" s="1406"/>
      <c r="B168" s="1406"/>
      <c r="C168" s="180" t="s">
        <v>0</v>
      </c>
      <c r="D168" s="121"/>
      <c r="E168" s="1303" t="s">
        <v>1973</v>
      </c>
      <c r="F168" s="171"/>
      <c r="G168" s="171" t="s">
        <v>38</v>
      </c>
      <c r="H168" s="171"/>
      <c r="I168" s="121"/>
      <c r="J168" s="121"/>
      <c r="K168" s="171" t="s">
        <v>65</v>
      </c>
      <c r="L168" s="171" t="str">
        <f>'HOW TO-&gt;'!$B$136</f>
        <v>6011 2413</v>
      </c>
      <c r="M168" s="171"/>
      <c r="N168" s="179"/>
      <c r="P168" s="140"/>
      <c r="S168" s="58"/>
    </row>
    <row r="169" spans="1:20" s="29" customFormat="1" ht="15.75">
      <c r="A169" s="1406"/>
      <c r="B169" s="1406"/>
      <c r="C169" s="119" t="s">
        <v>1</v>
      </c>
      <c r="D169" s="121"/>
      <c r="E169" s="172" t="s">
        <v>1974</v>
      </c>
      <c r="F169" s="171"/>
      <c r="G169" s="121" t="s">
        <v>1975</v>
      </c>
      <c r="H169" s="121"/>
      <c r="I169" s="172" t="s">
        <v>41</v>
      </c>
      <c r="J169" s="121"/>
      <c r="K169" s="121" t="s">
        <v>67</v>
      </c>
      <c r="L169" s="121"/>
      <c r="M169" s="242" t="s">
        <v>68</v>
      </c>
      <c r="N169" s="179"/>
      <c r="P169" s="140"/>
      <c r="Q169" s="37"/>
      <c r="R169" s="37"/>
      <c r="S169" s="46"/>
    </row>
    <row r="170" spans="1:20" s="29" customFormat="1" ht="15">
      <c r="A170" s="1406"/>
      <c r="B170" s="1406"/>
      <c r="C170" s="119"/>
      <c r="D170" s="121"/>
      <c r="E170" s="172"/>
      <c r="F170" s="179"/>
      <c r="G170" s="121"/>
      <c r="H170" s="121"/>
      <c r="I170" s="172"/>
      <c r="J170" s="121"/>
      <c r="K170" s="121" t="str">
        <f>'HOW TO-&gt;'!$A$138</f>
        <v>PERMIT</v>
      </c>
      <c r="L170" s="121"/>
      <c r="M170" s="2203" t="str">
        <f>'HOW TO-&gt;'!$C$138</f>
        <v>SG094-SinPermit@msc.com</v>
      </c>
      <c r="N170" s="179"/>
      <c r="P170" s="140"/>
      <c r="Q170" s="5"/>
      <c r="R170" s="5"/>
      <c r="S170" s="387"/>
    </row>
    <row r="171" spans="1:20" customFormat="1">
      <c r="A171" s="1406"/>
      <c r="B171" s="1406"/>
      <c r="C171" s="183">
        <f>'HOW TO-&gt;'!$A$105</f>
        <v>0</v>
      </c>
      <c r="D171" s="183">
        <f>'HOW TO-&gt;'!$B$105</f>
        <v>0</v>
      </c>
      <c r="E171" s="925">
        <f>'HOW TO-&gt;'!$C$105</f>
        <v>0</v>
      </c>
      <c r="F171" s="179"/>
      <c r="G171" s="183" t="str">
        <f>'HOW TO-&gt;'!$A$124</f>
        <v>ROBERT CHIA</v>
      </c>
      <c r="H171" s="183" t="str">
        <f>'HOW TO-&gt;'!$B$124</f>
        <v>6011 0564</v>
      </c>
      <c r="I171" s="925" t="str">
        <f>'HOW TO-&gt;'!$C$124</f>
        <v>robert.chia@msc.com</v>
      </c>
      <c r="J171" s="179"/>
      <c r="K171" s="183" t="str">
        <f>'HOW TO-&gt;'!$A$139</f>
        <v>RAYNAR ANG</v>
      </c>
      <c r="L171" s="183" t="str">
        <f>'HOW TO-&gt;'!$B$139</f>
        <v>6011 2358</v>
      </c>
      <c r="M171" s="925" t="str">
        <f>'HOW TO-&gt;'!$C$139</f>
        <v>raynar.ang@msc.com</v>
      </c>
      <c r="N171" s="179"/>
      <c r="S171" s="11"/>
    </row>
    <row r="172" spans="1:20" customFormat="1">
      <c r="A172" s="1406"/>
      <c r="B172" s="1406"/>
      <c r="C172" s="183" t="str">
        <f>'HOW TO-&gt;'!$A$106</f>
        <v>NATALIE LEW</v>
      </c>
      <c r="D172" s="183" t="str">
        <f>'HOW TO-&gt;'!$B$106</f>
        <v>6011 2399</v>
      </c>
      <c r="E172" s="925" t="str">
        <f>'HOW TO-&gt;'!$C$106</f>
        <v>natalie.lew@msc.com</v>
      </c>
      <c r="F172" s="179"/>
      <c r="G172" s="183" t="str">
        <f>'HOW TO-&gt;'!$A$125</f>
        <v>S. Y. LIEW</v>
      </c>
      <c r="H172" s="183" t="str">
        <f>'HOW TO-&gt;'!$B$125</f>
        <v>6011 2348</v>
      </c>
      <c r="I172" s="925" t="str">
        <f>'HOW TO-&gt;'!$C$125</f>
        <v>seoyi.liew@msc.com</v>
      </c>
      <c r="J172" s="179"/>
      <c r="K172" s="183" t="str">
        <f>'HOW TO-&gt;'!$A$140</f>
        <v>KAI SIANG</v>
      </c>
      <c r="L172" s="183" t="str">
        <f>'HOW TO-&gt;'!$B$140</f>
        <v>6011 2356</v>
      </c>
      <c r="M172" s="925" t="str">
        <f>'HOW TO-&gt;'!$C$140</f>
        <v>kaisiang.lim@msc.com</v>
      </c>
      <c r="N172" s="179"/>
      <c r="S172" s="11"/>
    </row>
    <row r="173" spans="1:20" customFormat="1">
      <c r="A173" s="1406"/>
      <c r="B173" s="1406"/>
      <c r="C173" s="183" t="str">
        <f>'HOW TO-&gt;'!$A$107</f>
        <v>PHOEBE HUANG</v>
      </c>
      <c r="D173" s="183" t="str">
        <f>'HOW TO-&gt;'!$B$107</f>
        <v>6011 0562</v>
      </c>
      <c r="E173" s="925" t="str">
        <f>'HOW TO-&gt;'!$C$107</f>
        <v>phoebe.huang@msc.com</v>
      </c>
      <c r="F173" s="179"/>
      <c r="G173" s="183" t="str">
        <f>'HOW TO-&gt;'!$A$126</f>
        <v>SHARON KOH</v>
      </c>
      <c r="H173" s="183" t="str">
        <f>'HOW TO-&gt;'!$B$126</f>
        <v>6011 2349</v>
      </c>
      <c r="I173" s="925" t="str">
        <f>'HOW TO-&gt;'!$C$126</f>
        <v>sharon.koh@msc.com</v>
      </c>
      <c r="J173" s="179"/>
      <c r="K173" s="183" t="str">
        <f>'HOW TO-&gt;'!$A$141</f>
        <v>DEWI</v>
      </c>
      <c r="L173" s="183" t="str">
        <f>'HOW TO-&gt;'!$B$141</f>
        <v>6011 2354</v>
      </c>
      <c r="M173" s="925" t="str">
        <f>'HOW TO-&gt;'!$C$141</f>
        <v>dewi.ratnah@msc.com</v>
      </c>
      <c r="N173" s="179"/>
      <c r="S173" s="11"/>
    </row>
    <row r="174" spans="1:20" customFormat="1">
      <c r="A174" s="1406"/>
      <c r="B174" s="1406"/>
      <c r="C174" s="183" t="str">
        <f>'HOW TO-&gt;'!$A$108</f>
        <v>SHERWIN LIM</v>
      </c>
      <c r="D174" s="183" t="str">
        <f>'HOW TO-&gt;'!$B$108</f>
        <v>6011 2395</v>
      </c>
      <c r="E174" s="925" t="str">
        <f>'HOW TO-&gt;'!$C$108</f>
        <v>sherwin.lim@msc.com</v>
      </c>
      <c r="F174" s="179"/>
      <c r="G174" s="183" t="str">
        <f>'HOW TO-&gt;'!$A$127</f>
        <v>ANGELIA LAU</v>
      </c>
      <c r="H174" s="183" t="str">
        <f>'HOW TO-&gt;'!$B$127</f>
        <v>6011 2346</v>
      </c>
      <c r="I174" s="925" t="str">
        <f>'HOW TO-&gt;'!$C$127</f>
        <v>angelia.lau@msc.com</v>
      </c>
      <c r="J174" s="179"/>
      <c r="K174" s="183" t="str">
        <f>'HOW TO-&gt;'!$A$142</f>
        <v>YU TING</v>
      </c>
      <c r="L174" s="183" t="str">
        <f>'HOW TO-&gt;'!$B$142</f>
        <v>6011 2359</v>
      </c>
      <c r="M174" s="925" t="str">
        <f>'HOW TO-&gt;'!$C$142</f>
        <v>yuting.luo@msc.com</v>
      </c>
      <c r="N174" s="179"/>
      <c r="S174" s="11"/>
    </row>
    <row r="175" spans="1:20" customFormat="1">
      <c r="A175" s="1406"/>
      <c r="B175" s="1406"/>
      <c r="C175" s="183" t="str">
        <f>'HOW TO-&gt;'!$A$109</f>
        <v>CHOK KAR HEE</v>
      </c>
      <c r="D175" s="183" t="str">
        <f>'HOW TO-&gt;'!$B$109</f>
        <v>6011 2397</v>
      </c>
      <c r="E175" s="925" t="str">
        <f>'HOW TO-&gt;'!$C$109</f>
        <v>karhee.chok@msc.com</v>
      </c>
      <c r="F175" s="179"/>
      <c r="G175" s="183" t="str">
        <f>'HOW TO-&gt;'!$A$128</f>
        <v>NOOR AFNINDAH</v>
      </c>
      <c r="H175" s="183" t="str">
        <f>'HOW TO-&gt;'!$B$128</f>
        <v>6011 2347</v>
      </c>
      <c r="I175" s="925" t="str">
        <f>'HOW TO-&gt;'!$C$128</f>
        <v>noor.afnindah@msc.com</v>
      </c>
      <c r="J175" s="179"/>
      <c r="K175" s="183" t="str">
        <f>'HOW TO-&gt;'!$A$143</f>
        <v>SHAN SHAN</v>
      </c>
      <c r="L175" s="183" t="str">
        <f>'HOW TO-&gt;'!$B$143</f>
        <v>6011 2353</v>
      </c>
      <c r="M175" s="925" t="str">
        <f>'HOW TO-&gt;'!$C$143</f>
        <v>shanshan.chin@msc.com</v>
      </c>
      <c r="N175" s="179"/>
      <c r="S175" s="11"/>
    </row>
    <row r="176" spans="1:20" customFormat="1">
      <c r="A176" s="1406"/>
      <c r="B176" s="1406"/>
      <c r="C176" s="183" t="str">
        <f>'HOW TO-&gt;'!$A$110</f>
        <v>LEWIS SOH</v>
      </c>
      <c r="D176" s="183" t="str">
        <f>'HOW TO-&gt;'!$B$110</f>
        <v>6011 7905</v>
      </c>
      <c r="E176" s="925" t="str">
        <f>'HOW TO-&gt;'!$C$110</f>
        <v>lewis.soh@msc.com</v>
      </c>
      <c r="F176" s="179"/>
      <c r="G176" s="183" t="str">
        <f>'HOW TO-&gt;'!$A$129</f>
        <v>NG CHING WEI</v>
      </c>
      <c r="H176" s="183" t="str">
        <f>'HOW TO-&gt;'!$B$129</f>
        <v>6011 2404</v>
      </c>
      <c r="I176" s="925" t="str">
        <f>'HOW TO-&gt;'!$C$129</f>
        <v>chingwei.ng@msc.com</v>
      </c>
      <c r="J176" s="179"/>
      <c r="K176" s="183" t="str">
        <f>'HOW TO-&gt;'!$A$144</f>
        <v>EUNICE</v>
      </c>
      <c r="L176" s="183" t="str">
        <f>'HOW TO-&gt;'!$B$144</f>
        <v>6011 2355</v>
      </c>
      <c r="M176" s="925" t="str">
        <f>'HOW TO-&gt;'!$C$144</f>
        <v>eunice.chan@msc.com</v>
      </c>
      <c r="N176" s="179"/>
      <c r="S176" s="11"/>
    </row>
    <row r="177" spans="1:19" customFormat="1">
      <c r="A177" s="1406"/>
      <c r="B177" s="1406"/>
      <c r="C177" s="183" t="str">
        <f>'HOW TO-&gt;'!$A$111</f>
        <v xml:space="preserve">MELVIN TAN </v>
      </c>
      <c r="D177" s="183" t="str">
        <f>'HOW TO-&gt;'!$B$111</f>
        <v>6011 0561</v>
      </c>
      <c r="E177" s="925" t="str">
        <f>'HOW TO-&gt;'!$C$111</f>
        <v>melvin.tan@msc.com</v>
      </c>
      <c r="F177" s="179"/>
      <c r="G177" s="183" t="str">
        <f>'HOW TO-&gt;'!$A$130</f>
        <v>ZOEY ONG</v>
      </c>
      <c r="H177" s="183" t="str">
        <f>'HOW TO-&gt;'!$B$130</f>
        <v>6011 2424</v>
      </c>
      <c r="I177" s="925" t="str">
        <f>'HOW TO-&gt;'!$C$130</f>
        <v>zoey.ong@msc.com</v>
      </c>
      <c r="J177" s="179"/>
      <c r="K177" s="183" t="str">
        <f>'HOW TO-&gt;'!$A$145</f>
        <v>HAZEL</v>
      </c>
      <c r="L177" s="183" t="str">
        <f>'HOW TO-&gt;'!$B$145</f>
        <v>6011 2435</v>
      </c>
      <c r="M177" s="925" t="str">
        <f>'HOW TO-&gt;'!$C$145</f>
        <v>hazel.toh@msc.com</v>
      </c>
      <c r="N177" s="179"/>
      <c r="S177" s="11"/>
    </row>
    <row r="178" spans="1:19" customFormat="1">
      <c r="A178" s="1406"/>
      <c r="B178" s="1406"/>
      <c r="C178" s="183" t="str">
        <f>'HOW TO-&gt;'!$A$112</f>
        <v>SUE ANN SOON</v>
      </c>
      <c r="D178" s="183" t="str">
        <f>'HOW TO-&gt;'!$B$112</f>
        <v>6011 2327</v>
      </c>
      <c r="E178" s="925" t="str">
        <f>'HOW TO-&gt;'!$C$112</f>
        <v>sueann.soon@msc.com</v>
      </c>
      <c r="F178" s="179"/>
      <c r="G178" s="183" t="str">
        <f>'HOW TO-&gt;'!$A$131</f>
        <v>.</v>
      </c>
      <c r="H178" s="183" t="str">
        <f>'HOW TO-&gt;'!$B$131</f>
        <v>.</v>
      </c>
      <c r="I178" s="925" t="str">
        <f>'HOW TO-&gt;'!$C$131</f>
        <v>.</v>
      </c>
      <c r="J178" s="179"/>
      <c r="K178" s="183">
        <f>'HOW TO-&gt;'!$A$146</f>
        <v>0</v>
      </c>
      <c r="L178" s="183">
        <f>'HOW TO-&gt;'!$B$146</f>
        <v>0</v>
      </c>
      <c r="M178" s="925">
        <f>'HOW TO-&gt;'!$C$146</f>
        <v>0</v>
      </c>
      <c r="N178" s="179"/>
      <c r="S178" s="11"/>
    </row>
    <row r="179" spans="1:19" customFormat="1">
      <c r="A179" s="1406"/>
      <c r="B179" s="1406"/>
      <c r="C179" s="183" t="str">
        <f>'HOW TO-&gt;'!$A$113</f>
        <v>LAWRENCE ANG (CROSS-TRADE)</v>
      </c>
      <c r="D179" s="183" t="str">
        <f>'HOW TO-&gt;'!$B$113</f>
        <v>6011 2400</v>
      </c>
      <c r="E179" s="925" t="str">
        <f>'HOW TO-&gt;'!$C$113</f>
        <v>lawrence.ang@msc.com</v>
      </c>
      <c r="F179" s="179"/>
      <c r="G179" s="183">
        <f>'HOW TO-&gt;'!$A$132</f>
        <v>0</v>
      </c>
      <c r="H179" s="183">
        <f>'HOW TO-&gt;'!$B$132</f>
        <v>0</v>
      </c>
      <c r="I179" s="925">
        <f>'HOW TO-&gt;'!$C$132</f>
        <v>0</v>
      </c>
      <c r="J179" s="179"/>
      <c r="K179" s="183">
        <f>'HOW TO-&gt;'!$A$147</f>
        <v>0</v>
      </c>
      <c r="L179" s="183">
        <f>'HOW TO-&gt;'!$B$147</f>
        <v>0</v>
      </c>
      <c r="M179" s="925">
        <f>'HOW TO-&gt;'!$C$147</f>
        <v>0</v>
      </c>
      <c r="N179" s="179"/>
      <c r="S179" s="11"/>
    </row>
    <row r="180" spans="1:19">
      <c r="C180" s="183" t="str">
        <f>'HOW TO-&gt;'!$A$114</f>
        <v>DARIUS ONG</v>
      </c>
      <c r="D180" s="183" t="str">
        <f>'HOW TO-&gt;'!$B$114</f>
        <v>6011 2396</v>
      </c>
      <c r="E180" s="925" t="str">
        <f>'HOW TO-&gt;'!$C$114</f>
        <v>darius.ong@msc.com</v>
      </c>
      <c r="F180" s="179"/>
      <c r="G180" s="179"/>
      <c r="H180" s="184"/>
      <c r="I180" s="242"/>
      <c r="J180" s="179"/>
      <c r="K180" s="183">
        <f>'HOW TO-&gt;'!$A$148</f>
        <v>0</v>
      </c>
      <c r="L180" s="183">
        <f>'HOW TO-&gt;'!$B$148</f>
        <v>0</v>
      </c>
      <c r="M180" s="925">
        <f>'HOW TO-&gt;'!$C$148</f>
        <v>0</v>
      </c>
      <c r="N180" s="179"/>
    </row>
    <row r="181" spans="1:19">
      <c r="C181" s="183" t="str">
        <f>'HOW TO-&gt;'!$A$115</f>
        <v>YURIKO KHOO</v>
      </c>
      <c r="D181" s="183" t="str">
        <f>'HOW TO-&gt;'!$B$115</f>
        <v>6011 2402</v>
      </c>
      <c r="E181" s="925" t="str">
        <f>'HOW TO-&gt;'!$C$115</f>
        <v>yuriko.k@msc.com</v>
      </c>
      <c r="F181" s="179"/>
      <c r="G181" s="179"/>
      <c r="H181" s="184"/>
      <c r="I181" s="184"/>
      <c r="J181" s="242"/>
      <c r="K181" s="183"/>
      <c r="L181" s="183"/>
      <c r="M181" s="925"/>
      <c r="N181" s="179"/>
    </row>
    <row r="182" spans="1:19">
      <c r="C182" s="183" t="str">
        <f>'HOW TO-&gt;'!$A$116</f>
        <v>VICKY ZHU</v>
      </c>
      <c r="D182" s="183" t="str">
        <f>'HOW TO-&gt;'!$B$116</f>
        <v>6011 7900</v>
      </c>
      <c r="E182" s="925" t="str">
        <f>'HOW TO-&gt;'!$C$116</f>
        <v>vicky.zhu@msc.com</v>
      </c>
      <c r="F182" s="179"/>
      <c r="G182" s="179"/>
      <c r="H182" s="179"/>
      <c r="I182" s="179"/>
      <c r="J182" s="179"/>
      <c r="K182" s="179"/>
      <c r="L182" s="179"/>
      <c r="M182" s="179"/>
      <c r="N182" s="179"/>
    </row>
    <row r="183" spans="1:19">
      <c r="C183" s="179"/>
      <c r="D183" s="179"/>
      <c r="E183" s="179"/>
      <c r="F183" s="179"/>
      <c r="G183" s="179"/>
      <c r="H183" s="179"/>
      <c r="I183" s="179"/>
      <c r="J183" s="179"/>
      <c r="K183" s="179"/>
      <c r="L183" s="179"/>
      <c r="M183" s="179"/>
      <c r="N183" s="179"/>
    </row>
    <row r="184" spans="1:19">
      <c r="C184" s="183" t="str">
        <f>'HOW TO-&gt;'!$A$119</f>
        <v xml:space="preserve">MAIN LINE  </v>
      </c>
      <c r="D184" s="183" t="str">
        <f>'HOW TO-&gt;'!$B$119</f>
        <v>6011 2424</v>
      </c>
      <c r="E184" s="925">
        <f>'HOW TO-&gt;'!$C$119</f>
        <v>0</v>
      </c>
      <c r="F184" s="179"/>
      <c r="G184" s="179"/>
      <c r="H184" s="179"/>
      <c r="I184" s="179"/>
      <c r="J184" s="179"/>
      <c r="K184" s="179"/>
      <c r="L184" s="179"/>
      <c r="M184" s="179"/>
      <c r="N184" s="179"/>
    </row>
    <row r="185" spans="1:19">
      <c r="C185" s="183">
        <f>'HOW TO-&gt;'!$A$120</f>
        <v>0</v>
      </c>
      <c r="D185" s="183">
        <f>'HOW TO-&gt;'!$B$120</f>
        <v>0</v>
      </c>
      <c r="E185" s="925">
        <f>'HOW TO-&gt;'!$C$120</f>
        <v>0</v>
      </c>
      <c r="F185" s="179"/>
      <c r="G185" s="179"/>
      <c r="H185" s="179"/>
      <c r="I185" s="179"/>
      <c r="J185" s="179"/>
      <c r="K185" s="179"/>
      <c r="L185" s="179"/>
      <c r="M185" s="179"/>
      <c r="N185" s="179"/>
    </row>
  </sheetData>
  <sheetProtection algorithmName="SHA-512" hashValue="E/9eiz0W95fwmloEFESc6jLfPTzWUuxw0div5rj6HB97rpmCUR0ZieZ88zxlxP4LpqBl/9AJvdC0eAXTb1M7Sw==" saltValue="Vush7c2C1R6tAkWo/vqNyw==" spinCount="100000" sheet="1" formatCells="0"/>
  <customSheetViews>
    <customSheetView guid="{25211047-2AA7-431D-8637-AA6183637E8E}" scale="70" fitToPage="1" hiddenRows="1">
      <selection activeCell="B58" sqref="B58"/>
      <pageMargins left="0" right="0" top="0" bottom="0" header="0" footer="0"/>
      <pageSetup paperSize="9" scale="38" orientation="landscape" r:id="rId1"/>
      <headerFooter>
        <oddFooter>&amp;RLast update : &amp;D   &amp;T&amp;L&amp;1#&amp;"Calibri"&amp;10&amp;K000000Sensitivity: Internal</oddFooter>
      </headerFooter>
    </customSheetView>
    <customSheetView guid="{B0B43395-6E32-4DB3-A2D8-DD2362C77F4F}" scale="70" fitToPage="1" hiddenRows="1">
      <selection activeCell="B58" sqref="B58"/>
      <pageMargins left="0" right="0" top="0" bottom="0" header="0" footer="0"/>
      <pageSetup paperSize="9" scale="38" orientation="landscape" r:id="rId2"/>
      <headerFooter>
        <oddFooter>&amp;RLast update : &amp;D   &amp;T&amp;L&amp;1#&amp;"Calibri"&amp;10&amp;K000000Sensitivity: Internal</oddFooter>
      </headerFooter>
    </customSheetView>
    <customSheetView guid="{82E65AA3-5988-4ED4-A56D-19D1BA591355}" scale="70" fitToPage="1">
      <selection activeCell="K23" sqref="K23"/>
      <pageMargins left="0" right="0" top="0" bottom="0" header="0" footer="0"/>
      <pageSetup paperSize="9" scale="38" orientation="landscape" r:id="rId3"/>
      <headerFooter>
        <oddFooter>&amp;RLast update : &amp;D   &amp;T&amp;L&amp;1#&amp;"Calibri"&amp;10 Sensitivity: Internal</oddFooter>
      </headerFooter>
    </customSheetView>
    <customSheetView guid="{999D0099-E3FC-46FC-839A-D58F693EE82E}" scale="70" fitToPage="1">
      <selection activeCell="C27" sqref="C27"/>
      <pageMargins left="0" right="0" top="0" bottom="0" header="0" footer="0"/>
      <pageSetup paperSize="9" scale="38" orientation="landscape" r:id="rId4"/>
      <headerFooter>
        <oddFooter>&amp;RLast update : &amp;D   &amp;T&amp;L&amp;1#&amp;"Calibri"&amp;10 Sensitivity: Internal</oddFooter>
      </headerFooter>
    </customSheetView>
    <customSheetView guid="{9C701732-F58F-4708-A15C-976D1C40D46C}" scale="70" fitToPage="1">
      <selection activeCell="K30" sqref="K30"/>
      <pageMargins left="0" right="0" top="0" bottom="0" header="0" footer="0"/>
      <pageSetup paperSize="9" scale="41" orientation="landscape" r:id="rId5"/>
      <headerFooter>
        <oddFooter>&amp;RLast update : &amp;D   &amp;T</oddFooter>
      </headerFooter>
    </customSheetView>
    <customSheetView guid="{4207851A-A9C4-4C7F-A983-5888F88768C0}" scale="70" fitToPage="1">
      <selection activeCell="B25" sqref="B25"/>
      <pageMargins left="0" right="0" top="0" bottom="0" header="0" footer="0"/>
      <pageSetup paperSize="9" scale="38" orientation="landscape" r:id="rId6"/>
      <headerFooter>
        <oddFooter>&amp;RLast update : &amp;D   &amp;T</oddFooter>
      </headerFooter>
    </customSheetView>
    <customSheetView guid="{1A9C4D40-FD7F-415B-AEEF-6F3B6F11E2D9}" scale="70" fitToPage="1">
      <selection activeCell="G19" sqref="G19"/>
      <pageMargins left="0" right="0" top="0" bottom="0" header="0" footer="0"/>
      <pageSetup paperSize="9" scale="38" orientation="landscape" r:id="rId7"/>
      <headerFooter>
        <oddFooter>&amp;RLast update : &amp;D   &amp;T</oddFooter>
      </headerFooter>
    </customSheetView>
    <customSheetView guid="{160FD25C-1E8A-49AB-8AA3-887F1FFDB82C}" scale="70" fitToPage="1">
      <selection activeCell="E25" sqref="E25"/>
      <pageMargins left="0" right="0" top="0" bottom="0" header="0" footer="0"/>
      <pageSetup paperSize="9" scale="38" orientation="landscape" r:id="rId8"/>
      <headerFooter>
        <oddFooter>&amp;RLast update : &amp;D   &amp;T</oddFooter>
      </headerFooter>
    </customSheetView>
    <customSheetView guid="{03674205-2BF0-451F-960D-B59271ECD65B}" scale="70" fitToPage="1">
      <selection activeCell="F13" sqref="F13"/>
      <pageMargins left="0" right="0" top="0" bottom="0" header="0" footer="0"/>
      <pageSetup paperSize="9" scale="38" orientation="landscape" r:id="rId9"/>
      <headerFooter>
        <oddFooter>&amp;RLast update : &amp;D   &amp;T</oddFooter>
      </headerFooter>
    </customSheetView>
    <customSheetView guid="{D36430BB-1304-416E-AC9B-64341E38D53B}" scale="55" fitToPage="1">
      <selection activeCell="A15" sqref="A15:XFD15"/>
      <pageMargins left="0" right="0" top="0" bottom="0" header="0" footer="0"/>
      <pageSetup paperSize="9" scale="38" orientation="landscape" r:id="rId10"/>
      <headerFooter>
        <oddFooter>&amp;RLast update : &amp;D   &amp;T</oddFooter>
      </headerFooter>
    </customSheetView>
    <customSheetView guid="{A1DFBD3A-7D67-4D0B-A768-38A02D65809C}" scale="55" fitToPage="1">
      <selection activeCell="D21" sqref="D21"/>
      <pageMargins left="0" right="0" top="0" bottom="0" header="0" footer="0"/>
      <pageSetup paperSize="9" scale="41" orientation="landscape" r:id="rId11"/>
      <headerFooter>
        <oddFooter>&amp;RLast update : &amp;D   &amp;T</oddFooter>
      </headerFooter>
    </customSheetView>
    <customSheetView guid="{8F6257B3-44F8-495E-975F-715EC7CBE577}" scale="55" fitToPage="1">
      <selection activeCell="D7" sqref="D7"/>
      <pageMargins left="0" right="0" top="0" bottom="0" header="0" footer="0"/>
      <pageSetup paperSize="9" scale="41" orientation="landscape" r:id="rId12"/>
      <headerFooter>
        <oddFooter>&amp;RLast update : &amp;D   &amp;T</oddFooter>
      </headerFooter>
    </customSheetView>
    <customSheetView guid="{4E666960-F75E-4DEC-AA08-CB80C5246F2D}" scale="55" fitToPage="1" topLeftCell="D1">
      <selection activeCell="P5" sqref="J5:P5"/>
      <pageMargins left="0" right="0" top="0" bottom="0" header="0" footer="0"/>
      <pageSetup paperSize="9" scale="41" orientation="landscape" r:id="rId13"/>
      <headerFooter>
        <oddFooter>&amp;RLast update : &amp;D   &amp;T</oddFooter>
      </headerFooter>
    </customSheetView>
    <customSheetView guid="{DF664468-2591-4537-A401-E39E9401FA18}" scale="55" fitToPage="1">
      <selection activeCell="L15" sqref="L15"/>
      <pageMargins left="0" right="0" top="0" bottom="0" header="0" footer="0"/>
      <pageSetup paperSize="9" scale="41" orientation="landscape" r:id="rId14"/>
      <headerFooter>
        <oddFooter>&amp;RLast update : &amp;D   &amp;T</oddFooter>
      </headerFooter>
    </customSheetView>
    <customSheetView guid="{16EA4947-C328-4911-A966-8572790A84A9}" scale="70" fitToPage="1">
      <selection activeCell="A28" sqref="A28:XFD35"/>
      <pageMargins left="0" right="0" top="0" bottom="0" header="0" footer="0"/>
      <pageSetup paperSize="9" scale="40" orientation="landscape" r:id="rId15"/>
      <headerFooter>
        <oddFooter>&amp;RLast update : &amp;D   &amp;T&amp;L&amp;1#&amp;"Calibri"&amp;10 Sensitivity: Internal</oddFooter>
      </headerFooter>
    </customSheetView>
    <customSheetView guid="{5024D59A-F791-4B48-8A8A-90A9A8BA3CB8}" scale="55" fitToPage="1" topLeftCell="A28">
      <selection activeCell="B29" sqref="B29"/>
      <pageMargins left="0" right="0" top="0" bottom="0" header="0" footer="0"/>
      <pageSetup paperSize="9" scale="40" orientation="landscape" r:id="rId16"/>
      <headerFooter>
        <oddFooter>&amp;RLast update : &amp;D   &amp;T&amp;L&amp;1#&amp;"Calibri"&amp;10 Sensitivity: Internal</oddFooter>
      </headerFooter>
    </customSheetView>
    <customSheetView guid="{834388B3-D1C0-4496-81CB-D8907F6C94B1}" scale="70" fitToPage="1">
      <pageMargins left="0" right="0" top="0" bottom="0" header="0" footer="0"/>
      <pageSetup paperSize="9" scale="40" orientation="landscape" r:id="rId17"/>
      <headerFooter>
        <oddFooter>&amp;RLast update : &amp;D   &amp;T&amp;L&amp;1#&amp;"Calibri"&amp;10 Sensitivity: Internal</oddFooter>
      </headerFooter>
    </customSheetView>
    <customSheetView guid="{C9B667F6-80E0-402E-8E37-77C446D41929}" scale="70" fitToPage="1">
      <selection activeCell="B18" sqref="B18"/>
      <pageMargins left="0" right="0" top="0" bottom="0" header="0" footer="0"/>
      <pageSetup paperSize="9" scale="38" orientation="landscape" r:id="rId18"/>
      <headerFooter>
        <oddFooter>&amp;RLast update : &amp;D   &amp;T&amp;L&amp;1#&amp;"Calibri"&amp;10&amp;K000000Sensitivity: Internal</oddFooter>
      </headerFooter>
    </customSheetView>
    <customSheetView guid="{F64DF93A-0CD5-4665-A448-613906F88C7C}" scale="70" fitToPage="1" hiddenRows="1">
      <selection activeCell="L39" sqref="L39"/>
      <pageMargins left="0" right="0" top="0" bottom="0" header="0" footer="0"/>
      <pageSetup paperSize="9" scale="38" orientation="landscape" r:id="rId19"/>
      <headerFooter>
        <oddFooter>&amp;RLast update : &amp;D   &amp;T&amp;L&amp;1#&amp;"Calibri"&amp;10&amp;K000000Sensitivity: Internal</oddFooter>
      </headerFooter>
    </customSheetView>
    <customSheetView guid="{D8AE3607-C68D-4DD7-8BE1-F63EA4A613B4}" scale="70" fitToPage="1" hiddenRows="1">
      <selection activeCell="B58" sqref="B58"/>
      <pageMargins left="0" right="0" top="0" bottom="0" header="0" footer="0"/>
      <pageSetup paperSize="9" scale="38" orientation="landscape" r:id="rId20"/>
      <headerFooter>
        <oddFooter>&amp;RLast update : &amp;D   &amp;T&amp;L&amp;1#&amp;"Calibri"&amp;10&amp;K000000Sensitivity: Internal</oddFooter>
      </headerFooter>
    </customSheetView>
  </customSheetViews>
  <hyperlinks>
    <hyperlink ref="I169" display="custsvc@msca.com.sg" xr:uid="{FA06726C-710E-4888-B206-EDA5876D8229}"/>
    <hyperlink ref="M169" display="sinexp@msca.com.sg" xr:uid="{9723D1CA-E1CC-4F4D-BF1C-18F0539E5532}"/>
    <hyperlink ref="E168" r:id="rId21" xr:uid="{908B5C30-B5FE-44DB-99BF-5CE46FC487A2}"/>
    <hyperlink ref="E169" display="mktg-dept@msca.com.sg" xr:uid="{C6AE8BE1-D1E8-4603-AA39-85DF3F4BBB25}"/>
  </hyperlinks>
  <pageMargins left="0.27559055118110237" right="0.23622047244094491" top="0.47244094488188981" bottom="0.15748031496062992" header="0.31496062992125984" footer="0.31496062992125984"/>
  <pageSetup paperSize="9" scale="43" orientation="landscape" r:id="rId22"/>
  <headerFooter>
    <oddFooter>&amp;L_x000D_&amp;1#&amp;"Calibri"&amp;10&amp;K000000 Sensitivity: Internal&amp;RLast update : &amp;D   &amp;T&amp;</oddFooter>
  </headerFooter>
  <drawing r:id="rId2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00B050"/>
    <pageSetUpPr fitToPage="1"/>
  </sheetPr>
  <dimension ref="A1:Q154"/>
  <sheetViews>
    <sheetView zoomScale="85" zoomScaleNormal="85" workbookViewId="0">
      <pane ySplit="101" topLeftCell="A109" activePane="bottomLeft" state="frozen"/>
      <selection pane="bottomLeft" activeCell="G131" sqref="G131"/>
    </sheetView>
  </sheetViews>
  <sheetFormatPr defaultColWidth="9.42578125" defaultRowHeight="12.75"/>
  <cols>
    <col min="1" max="1" width="14.42578125" style="277" customWidth="1"/>
    <col min="2" max="2" width="1.42578125" style="277" customWidth="1"/>
    <col min="3" max="3" width="26.42578125" style="5" customWidth="1"/>
    <col min="4" max="4" width="10.5703125" style="387" customWidth="1"/>
    <col min="5" max="5" width="15.28515625" style="5" customWidth="1"/>
    <col min="6" max="6" width="14" style="5" customWidth="1"/>
    <col min="7" max="7" width="28.28515625" style="5" customWidth="1"/>
    <col min="8" max="8" width="10.5703125" style="387" customWidth="1"/>
    <col min="9" max="9" width="13.42578125" style="5" customWidth="1"/>
    <col min="10" max="10" width="16" style="5" customWidth="1"/>
    <col min="11" max="11" width="15.85546875" style="5" customWidth="1"/>
    <col min="12" max="16" width="13.7109375" style="5" customWidth="1"/>
    <col min="17" max="17" width="20.5703125" style="5" customWidth="1"/>
    <col min="18" max="16384" width="9.42578125" style="5"/>
  </cols>
  <sheetData>
    <row r="1" spans="1:16">
      <c r="A1" s="1394"/>
      <c r="B1" s="1921"/>
    </row>
    <row r="2" spans="1:16" s="6" customFormat="1" ht="33">
      <c r="A2" s="276"/>
      <c r="B2" s="276"/>
      <c r="C2" s="129" t="s">
        <v>97</v>
      </c>
      <c r="D2" s="483"/>
      <c r="F2" s="857"/>
      <c r="H2" s="484"/>
      <c r="P2" s="39"/>
    </row>
    <row r="3" spans="1:16" s="6" customFormat="1" ht="23.25" customHeight="1">
      <c r="A3" s="276"/>
      <c r="B3" s="276"/>
      <c r="C3" s="158"/>
      <c r="D3" s="483"/>
      <c r="H3" s="484"/>
      <c r="P3" s="39"/>
    </row>
    <row r="4" spans="1:16" ht="22.5" customHeight="1">
      <c r="C4" s="465"/>
      <c r="D4" s="676"/>
      <c r="E4" s="160" t="s">
        <v>8944</v>
      </c>
      <c r="H4" s="676"/>
      <c r="I4" s="45"/>
      <c r="J4" s="45"/>
      <c r="K4" s="45"/>
      <c r="L4" s="37"/>
      <c r="M4" s="37"/>
      <c r="N4" s="37"/>
    </row>
    <row r="5" spans="1:16" ht="22.5" customHeight="1">
      <c r="C5" s="465"/>
      <c r="D5" s="46"/>
      <c r="E5" s="46"/>
      <c r="F5" s="46"/>
      <c r="G5" s="46"/>
      <c r="H5" s="46"/>
      <c r="I5" s="46"/>
      <c r="J5" s="46"/>
      <c r="K5" s="46"/>
      <c r="L5" s="37"/>
      <c r="M5" s="37"/>
      <c r="N5" s="37"/>
    </row>
    <row r="6" spans="1:16" s="14" customFormat="1" ht="32.25" hidden="1" customHeight="1">
      <c r="A6" s="1393"/>
      <c r="B6" s="1393"/>
      <c r="C6" s="465"/>
      <c r="D6" s="130"/>
      <c r="E6" s="90" t="s">
        <v>100</v>
      </c>
      <c r="F6" s="90" t="s">
        <v>4887</v>
      </c>
      <c r="G6" s="131" t="s">
        <v>8945</v>
      </c>
      <c r="H6" s="131" t="s">
        <v>1718</v>
      </c>
      <c r="I6" s="83" t="s">
        <v>8946</v>
      </c>
      <c r="J6" s="83" t="s">
        <v>887</v>
      </c>
      <c r="K6" s="83" t="s">
        <v>166</v>
      </c>
      <c r="L6" s="132" t="s">
        <v>447</v>
      </c>
      <c r="M6" s="83" t="s">
        <v>720</v>
      </c>
      <c r="N6" s="83" t="s">
        <v>8947</v>
      </c>
      <c r="O6" s="83" t="s">
        <v>1354</v>
      </c>
      <c r="P6" s="83" t="s">
        <v>519</v>
      </c>
    </row>
    <row r="7" spans="1:16" s="14" customFormat="1" ht="32.25" hidden="1" customHeight="1" thickBot="1">
      <c r="A7" s="278" t="s">
        <v>1413</v>
      </c>
      <c r="B7" s="278"/>
      <c r="C7" s="418" t="s">
        <v>434</v>
      </c>
      <c r="D7" s="133"/>
      <c r="E7" s="134" t="s">
        <v>108</v>
      </c>
      <c r="F7" s="85" t="s">
        <v>4571</v>
      </c>
      <c r="G7" s="135"/>
      <c r="H7" s="135"/>
      <c r="I7" s="85"/>
      <c r="J7" s="85" t="s">
        <v>3458</v>
      </c>
      <c r="K7" s="85" t="s">
        <v>3213</v>
      </c>
      <c r="L7" s="85" t="s">
        <v>3459</v>
      </c>
      <c r="M7" s="85" t="s">
        <v>1920</v>
      </c>
      <c r="N7" s="85" t="s">
        <v>4250</v>
      </c>
      <c r="O7" s="85" t="s">
        <v>3460</v>
      </c>
      <c r="P7" s="85" t="s">
        <v>3170</v>
      </c>
    </row>
    <row r="8" spans="1:16" s="14" customFormat="1" ht="16.5" hidden="1" customHeight="1" thickTop="1" thickBot="1">
      <c r="A8" s="1393"/>
      <c r="B8" s="1393"/>
      <c r="C8" s="419" t="s">
        <v>6708</v>
      </c>
      <c r="D8" s="147" t="s">
        <v>8948</v>
      </c>
      <c r="E8" s="336">
        <v>44953</v>
      </c>
      <c r="F8" s="138">
        <v>44968</v>
      </c>
      <c r="G8" s="136" t="s">
        <v>8949</v>
      </c>
      <c r="H8" s="136" t="s">
        <v>8950</v>
      </c>
      <c r="I8" s="136">
        <v>44975</v>
      </c>
      <c r="J8" s="141">
        <f>I8+16</f>
        <v>44991</v>
      </c>
      <c r="K8" s="334">
        <f>I8+18</f>
        <v>44993</v>
      </c>
      <c r="L8" s="334">
        <f>I8+26</f>
        <v>45001</v>
      </c>
      <c r="M8" s="334">
        <f>I8+28</f>
        <v>45003</v>
      </c>
      <c r="N8" s="334">
        <f>I8+31</f>
        <v>45006</v>
      </c>
      <c r="O8" s="334">
        <f>I8+34</f>
        <v>45009</v>
      </c>
      <c r="P8" s="334">
        <f>I8+36</f>
        <v>45011</v>
      </c>
    </row>
    <row r="9" spans="1:16" s="14" customFormat="1" ht="16.5" hidden="1" customHeight="1" thickTop="1" thickBot="1">
      <c r="A9" s="1393"/>
      <c r="B9" s="1393"/>
      <c r="C9" s="419"/>
      <c r="D9" s="147"/>
      <c r="E9" s="336"/>
      <c r="F9" s="138"/>
      <c r="G9" s="414"/>
      <c r="H9" s="138"/>
      <c r="I9" s="138"/>
      <c r="J9" s="336"/>
      <c r="K9" s="336"/>
      <c r="L9" s="336"/>
      <c r="M9" s="336"/>
      <c r="N9" s="336"/>
      <c r="O9" s="336"/>
      <c r="P9" s="336"/>
    </row>
    <row r="10" spans="1:16" s="14" customFormat="1" ht="16.5" hidden="1" customHeight="1" thickTop="1">
      <c r="A10" s="1393"/>
      <c r="B10" s="1393"/>
      <c r="C10" s="509" t="s">
        <v>3079</v>
      </c>
      <c r="D10" s="88" t="s">
        <v>8951</v>
      </c>
      <c r="E10" s="88">
        <v>44963</v>
      </c>
      <c r="F10" s="397">
        <v>44978</v>
      </c>
      <c r="G10" s="136" t="s">
        <v>8952</v>
      </c>
      <c r="H10" s="136" t="s">
        <v>8953</v>
      </c>
      <c r="I10" s="136">
        <v>44982</v>
      </c>
      <c r="J10" s="141">
        <f>I10+16</f>
        <v>44998</v>
      </c>
      <c r="K10" s="334">
        <f>I10+18</f>
        <v>45000</v>
      </c>
      <c r="L10" s="334">
        <f>I10+26</f>
        <v>45008</v>
      </c>
      <c r="M10" s="334">
        <f>I10+28</f>
        <v>45010</v>
      </c>
      <c r="N10" s="334">
        <f>I10+31</f>
        <v>45013</v>
      </c>
      <c r="O10" s="334">
        <f>I10+34</f>
        <v>45016</v>
      </c>
      <c r="P10" s="334">
        <f>I10+36</f>
        <v>45018</v>
      </c>
    </row>
    <row r="11" spans="1:16" s="14" customFormat="1" ht="16.5" hidden="1" customHeight="1" thickBot="1">
      <c r="A11" s="1393"/>
      <c r="B11" s="1393"/>
      <c r="C11" s="365"/>
      <c r="D11" s="147"/>
      <c r="E11" s="336"/>
      <c r="F11" s="138"/>
      <c r="G11" s="414"/>
      <c r="H11" s="138"/>
      <c r="I11" s="138"/>
      <c r="J11" s="336"/>
      <c r="K11" s="336"/>
      <c r="L11" s="336"/>
      <c r="M11" s="336"/>
      <c r="N11" s="336"/>
      <c r="O11" s="336"/>
      <c r="P11" s="336"/>
    </row>
    <row r="12" spans="1:16" s="14" customFormat="1" ht="16.5" hidden="1" customHeight="1" thickTop="1">
      <c r="A12" s="278" t="s">
        <v>8954</v>
      </c>
      <c r="B12" s="278"/>
      <c r="C12" s="396" t="s">
        <v>2255</v>
      </c>
      <c r="D12" s="88" t="s">
        <v>8955</v>
      </c>
      <c r="E12" s="88">
        <v>44970</v>
      </c>
      <c r="F12" s="567" t="s">
        <v>3303</v>
      </c>
      <c r="G12" s="136" t="s">
        <v>8956</v>
      </c>
      <c r="H12" s="136" t="s">
        <v>8957</v>
      </c>
      <c r="I12" s="136">
        <v>44989</v>
      </c>
      <c r="J12" s="141">
        <f>I12+16</f>
        <v>45005</v>
      </c>
      <c r="K12" s="334">
        <f>I12+18</f>
        <v>45007</v>
      </c>
      <c r="L12" s="334">
        <f>I12+26</f>
        <v>45015</v>
      </c>
      <c r="M12" s="334">
        <f>I12+28</f>
        <v>45017</v>
      </c>
      <c r="N12" s="334">
        <f>I12+31</f>
        <v>45020</v>
      </c>
      <c r="O12" s="334">
        <f>I12+34</f>
        <v>45023</v>
      </c>
      <c r="P12" s="334">
        <f>I12+36</f>
        <v>45025</v>
      </c>
    </row>
    <row r="13" spans="1:16" s="14" customFormat="1" ht="16.5" hidden="1" customHeight="1" thickBot="1">
      <c r="A13" s="278"/>
      <c r="B13" s="278"/>
      <c r="C13" s="419"/>
      <c r="D13" s="147"/>
      <c r="E13" s="336"/>
      <c r="F13" s="138"/>
      <c r="G13" s="414"/>
      <c r="H13" s="138"/>
      <c r="I13" s="138"/>
      <c r="J13" s="336"/>
      <c r="K13" s="336"/>
      <c r="L13" s="336"/>
      <c r="M13" s="336"/>
      <c r="N13" s="336"/>
      <c r="O13" s="336"/>
      <c r="P13" s="336"/>
    </row>
    <row r="14" spans="1:16" s="14" customFormat="1" ht="16.5" hidden="1" customHeight="1" thickTop="1">
      <c r="A14" s="278"/>
      <c r="B14" s="278"/>
      <c r="C14" s="396" t="s">
        <v>6718</v>
      </c>
      <c r="D14" s="88" t="s">
        <v>8958</v>
      </c>
      <c r="E14" s="88">
        <v>44973</v>
      </c>
      <c r="F14" s="397">
        <v>44989</v>
      </c>
      <c r="G14" s="136" t="s">
        <v>8959</v>
      </c>
      <c r="H14" s="136" t="s">
        <v>8960</v>
      </c>
      <c r="I14" s="136">
        <v>44996</v>
      </c>
      <c r="J14" s="141">
        <f>I14+16</f>
        <v>45012</v>
      </c>
      <c r="K14" s="334">
        <f>I14+18</f>
        <v>45014</v>
      </c>
      <c r="L14" s="334">
        <f>I14+26</f>
        <v>45022</v>
      </c>
      <c r="M14" s="334">
        <f>I14+28</f>
        <v>45024</v>
      </c>
      <c r="N14" s="334">
        <f>I14+31</f>
        <v>45027</v>
      </c>
      <c r="O14" s="334">
        <f>I14+34</f>
        <v>45030</v>
      </c>
      <c r="P14" s="334">
        <f>I14+36</f>
        <v>45032</v>
      </c>
    </row>
    <row r="15" spans="1:16" ht="13.5" hidden="1" thickBot="1"/>
    <row r="16" spans="1:16" s="14" customFormat="1" ht="16.5" hidden="1" customHeight="1" thickTop="1">
      <c r="A16" s="438"/>
      <c r="B16" s="438"/>
      <c r="C16" s="791" t="s">
        <v>4023</v>
      </c>
      <c r="D16" s="792" t="s">
        <v>8961</v>
      </c>
      <c r="E16" s="792">
        <v>44985</v>
      </c>
      <c r="F16" s="862" t="s">
        <v>1581</v>
      </c>
      <c r="G16" s="136" t="s">
        <v>8962</v>
      </c>
      <c r="H16" s="136" t="s">
        <v>8963</v>
      </c>
      <c r="I16" s="136">
        <v>45003</v>
      </c>
      <c r="J16" s="141">
        <f>I16+16</f>
        <v>45019</v>
      </c>
      <c r="K16" s="334">
        <f>I16+18</f>
        <v>45021</v>
      </c>
      <c r="L16" s="334">
        <f>I16+26</f>
        <v>45029</v>
      </c>
      <c r="M16" s="334">
        <f>I16+28</f>
        <v>45031</v>
      </c>
      <c r="N16" s="334">
        <f>I16+31</f>
        <v>45034</v>
      </c>
      <c r="O16" s="334">
        <f>I16+34</f>
        <v>45037</v>
      </c>
      <c r="P16" s="334">
        <f>I16+36</f>
        <v>45039</v>
      </c>
    </row>
    <row r="17" spans="1:16" s="14" customFormat="1" ht="16.5" hidden="1" customHeight="1" thickBot="1">
      <c r="A17" s="438"/>
      <c r="B17" s="438"/>
      <c r="C17" s="365" t="s">
        <v>6722</v>
      </c>
      <c r="D17" s="147" t="s">
        <v>8964</v>
      </c>
      <c r="E17" s="147">
        <v>44988</v>
      </c>
      <c r="F17" s="138">
        <v>44996</v>
      </c>
      <c r="G17" s="414"/>
      <c r="H17" s="138"/>
      <c r="I17" s="138"/>
      <c r="J17" s="336"/>
      <c r="K17" s="336"/>
      <c r="L17" s="336"/>
      <c r="M17" s="336"/>
      <c r="N17" s="336"/>
      <c r="O17" s="336"/>
      <c r="P17" s="336"/>
    </row>
    <row r="18" spans="1:16" s="14" customFormat="1" ht="16.5" hidden="1" customHeight="1" thickTop="1" thickBot="1">
      <c r="A18" s="438"/>
      <c r="B18" s="438"/>
      <c r="C18" s="396" t="s">
        <v>3127</v>
      </c>
      <c r="D18" s="88" t="s">
        <v>8965</v>
      </c>
      <c r="E18" s="336">
        <v>44992</v>
      </c>
      <c r="F18" s="145">
        <v>45003</v>
      </c>
      <c r="G18" s="136" t="s">
        <v>3079</v>
      </c>
      <c r="H18" s="136" t="s">
        <v>8966</v>
      </c>
      <c r="I18" s="136">
        <v>45010</v>
      </c>
      <c r="J18" s="141">
        <f>I18+16</f>
        <v>45026</v>
      </c>
      <c r="K18" s="334">
        <f>I18+18</f>
        <v>45028</v>
      </c>
      <c r="L18" s="334">
        <f>I18+26</f>
        <v>45036</v>
      </c>
      <c r="M18" s="334">
        <f>I18+28</f>
        <v>45038</v>
      </c>
      <c r="N18" s="334">
        <f>I18+31</f>
        <v>45041</v>
      </c>
      <c r="O18" s="334">
        <f>I18+34</f>
        <v>45044</v>
      </c>
      <c r="P18" s="334">
        <f>I18+36</f>
        <v>45046</v>
      </c>
    </row>
    <row r="19" spans="1:16" s="14" customFormat="1" ht="16.5" hidden="1" customHeight="1" thickTop="1" thickBot="1">
      <c r="A19" s="438"/>
      <c r="B19" s="438"/>
      <c r="C19" s="417"/>
      <c r="D19" s="147"/>
      <c r="E19" s="336"/>
      <c r="F19" s="336"/>
      <c r="G19" s="414"/>
      <c r="H19" s="138"/>
      <c r="I19" s="138"/>
      <c r="J19" s="336"/>
      <c r="K19" s="336"/>
      <c r="L19" s="336"/>
      <c r="M19" s="336"/>
      <c r="N19" s="336"/>
      <c r="O19" s="336"/>
      <c r="P19" s="336"/>
    </row>
    <row r="20" spans="1:16" s="14" customFormat="1" ht="16.5" hidden="1" customHeight="1" thickTop="1">
      <c r="A20" s="438"/>
      <c r="B20" s="438"/>
      <c r="C20" s="396" t="s">
        <v>6729</v>
      </c>
      <c r="D20" s="88" t="s">
        <v>8967</v>
      </c>
      <c r="E20" s="88">
        <v>45001</v>
      </c>
      <c r="F20" s="397">
        <v>45010</v>
      </c>
      <c r="G20" s="136" t="s">
        <v>8968</v>
      </c>
      <c r="H20" s="136" t="s">
        <v>8969</v>
      </c>
      <c r="I20" s="136">
        <v>45017</v>
      </c>
      <c r="J20" s="141">
        <f>I20+16</f>
        <v>45033</v>
      </c>
      <c r="K20" s="334">
        <f>I20+18</f>
        <v>45035</v>
      </c>
      <c r="L20" s="334">
        <f>I20+26</f>
        <v>45043</v>
      </c>
      <c r="M20" s="334">
        <f>I20+28</f>
        <v>45045</v>
      </c>
      <c r="N20" s="334">
        <f>I20+31</f>
        <v>45048</v>
      </c>
      <c r="O20" s="334">
        <f>I20+34</f>
        <v>45051</v>
      </c>
      <c r="P20" s="334">
        <f>I20+36</f>
        <v>45053</v>
      </c>
    </row>
    <row r="21" spans="1:16" s="14" customFormat="1" ht="16.5" hidden="1" customHeight="1" thickBot="1">
      <c r="A21" s="438"/>
      <c r="B21" s="438"/>
      <c r="C21" s="417"/>
      <c r="D21" s="147"/>
      <c r="E21" s="336"/>
      <c r="F21" s="138"/>
      <c r="G21" s="414"/>
      <c r="H21" s="138"/>
      <c r="I21" s="138"/>
      <c r="J21" s="336"/>
      <c r="K21" s="336"/>
      <c r="L21" s="336"/>
      <c r="M21" s="336"/>
      <c r="N21" s="336"/>
      <c r="O21" s="336"/>
      <c r="P21" s="336"/>
    </row>
    <row r="22" spans="1:16" s="14" customFormat="1" ht="16.5" hidden="1" customHeight="1" thickTop="1">
      <c r="A22" s="438"/>
      <c r="B22" s="438"/>
      <c r="C22" s="396" t="s">
        <v>6733</v>
      </c>
      <c r="D22" s="88" t="s">
        <v>8970</v>
      </c>
      <c r="E22" s="88">
        <v>45007</v>
      </c>
      <c r="F22" s="145">
        <v>45017</v>
      </c>
      <c r="G22" s="136" t="s">
        <v>8971</v>
      </c>
      <c r="H22" s="136" t="s">
        <v>8972</v>
      </c>
      <c r="I22" s="136">
        <v>45024</v>
      </c>
      <c r="J22" s="141">
        <f>I22+16</f>
        <v>45040</v>
      </c>
      <c r="K22" s="334">
        <f>I22+18</f>
        <v>45042</v>
      </c>
      <c r="L22" s="334">
        <f>I22+26</f>
        <v>45050</v>
      </c>
      <c r="M22" s="334">
        <f>I22+28</f>
        <v>45052</v>
      </c>
      <c r="N22" s="334">
        <f>I22+31</f>
        <v>45055</v>
      </c>
      <c r="O22" s="334">
        <f>I22+34</f>
        <v>45058</v>
      </c>
      <c r="P22" s="334">
        <f>I22+36</f>
        <v>45060</v>
      </c>
    </row>
    <row r="23" spans="1:16" s="14" customFormat="1" ht="16.5" hidden="1" customHeight="1" thickBot="1">
      <c r="A23" s="438"/>
      <c r="B23" s="438"/>
      <c r="C23" s="417"/>
      <c r="D23" s="147"/>
      <c r="E23" s="336"/>
      <c r="F23" s="336"/>
      <c r="G23" s="414"/>
      <c r="H23" s="138"/>
      <c r="I23" s="138"/>
      <c r="J23" s="336"/>
      <c r="K23" s="336"/>
      <c r="L23" s="336"/>
      <c r="M23" s="336"/>
      <c r="N23" s="336"/>
      <c r="O23" s="336"/>
      <c r="P23" s="336"/>
    </row>
    <row r="24" spans="1:16" s="14" customFormat="1" ht="16.5" hidden="1" customHeight="1" thickTop="1">
      <c r="A24" s="438"/>
      <c r="B24" s="438"/>
      <c r="C24" s="396" t="s">
        <v>6737</v>
      </c>
      <c r="D24" s="88" t="s">
        <v>8973</v>
      </c>
      <c r="E24" s="88">
        <v>45018</v>
      </c>
      <c r="F24" s="567" t="s">
        <v>1581</v>
      </c>
      <c r="G24" s="136" t="s">
        <v>6729</v>
      </c>
      <c r="H24" s="136" t="s">
        <v>8974</v>
      </c>
      <c r="I24" s="136">
        <v>45031</v>
      </c>
      <c r="J24" s="141">
        <f>I24+16</f>
        <v>45047</v>
      </c>
      <c r="K24" s="334">
        <f>I24+18</f>
        <v>45049</v>
      </c>
      <c r="L24" s="334">
        <f>I24+26</f>
        <v>45057</v>
      </c>
      <c r="M24" s="334">
        <f>I24+28</f>
        <v>45059</v>
      </c>
      <c r="N24" s="334">
        <f>I24+31</f>
        <v>45062</v>
      </c>
      <c r="O24" s="334">
        <f>I24+34</f>
        <v>45065</v>
      </c>
      <c r="P24" s="334">
        <f>I24+36</f>
        <v>45067</v>
      </c>
    </row>
    <row r="25" spans="1:16" s="14" customFormat="1" ht="16.5" hidden="1" customHeight="1" thickBot="1">
      <c r="A25" s="438"/>
      <c r="B25" s="438"/>
      <c r="C25" s="417" t="s">
        <v>6201</v>
      </c>
      <c r="D25" s="147" t="s">
        <v>8975</v>
      </c>
      <c r="E25" s="336">
        <v>45015</v>
      </c>
      <c r="F25" s="336">
        <v>45028</v>
      </c>
      <c r="G25" s="414"/>
      <c r="H25" s="138"/>
      <c r="I25" s="138"/>
      <c r="J25" s="336"/>
      <c r="K25" s="336"/>
      <c r="L25" s="336"/>
      <c r="M25" s="336"/>
      <c r="N25" s="336"/>
      <c r="O25" s="336"/>
      <c r="P25" s="336"/>
    </row>
    <row r="26" spans="1:16" s="14" customFormat="1" ht="16.5" hidden="1" customHeight="1" thickTop="1">
      <c r="A26" s="438"/>
      <c r="B26" s="438"/>
      <c r="C26" s="396" t="s">
        <v>6779</v>
      </c>
      <c r="D26" s="88" t="s">
        <v>8976</v>
      </c>
      <c r="E26" s="88">
        <v>45022</v>
      </c>
      <c r="F26" s="145">
        <v>45031</v>
      </c>
      <c r="G26" s="136" t="s">
        <v>8977</v>
      </c>
      <c r="H26" s="136" t="s">
        <v>8978</v>
      </c>
      <c r="I26" s="136">
        <v>45038</v>
      </c>
      <c r="J26" s="141">
        <f>I26+16</f>
        <v>45054</v>
      </c>
      <c r="K26" s="334">
        <f>I26+18</f>
        <v>45056</v>
      </c>
      <c r="L26" s="334">
        <f>I26+26</f>
        <v>45064</v>
      </c>
      <c r="M26" s="334">
        <f>I26+28</f>
        <v>45066</v>
      </c>
      <c r="N26" s="334">
        <f>I26+31</f>
        <v>45069</v>
      </c>
      <c r="O26" s="334">
        <f>I26+34</f>
        <v>45072</v>
      </c>
      <c r="P26" s="334">
        <f>I26+36</f>
        <v>45074</v>
      </c>
    </row>
    <row r="27" spans="1:16" s="14" customFormat="1" ht="16.5" hidden="1" customHeight="1" thickBot="1">
      <c r="A27" s="438"/>
      <c r="B27" s="438"/>
      <c r="C27" s="417"/>
      <c r="D27" s="147"/>
      <c r="E27" s="336"/>
      <c r="F27" s="336"/>
      <c r="G27" s="414"/>
      <c r="H27" s="138"/>
      <c r="I27" s="138"/>
      <c r="J27" s="336"/>
      <c r="K27" s="336"/>
      <c r="L27" s="336"/>
      <c r="M27" s="336"/>
      <c r="N27" s="336"/>
      <c r="O27" s="336"/>
      <c r="P27" s="336"/>
    </row>
    <row r="28" spans="1:16" s="14" customFormat="1" ht="16.5" hidden="1" customHeight="1" thickTop="1">
      <c r="A28" s="438"/>
      <c r="B28" s="438"/>
      <c r="C28" s="396" t="s">
        <v>6744</v>
      </c>
      <c r="D28" s="88" t="s">
        <v>8979</v>
      </c>
      <c r="E28" s="88">
        <v>45026</v>
      </c>
      <c r="F28" s="397">
        <v>45037</v>
      </c>
      <c r="G28" s="136" t="s">
        <v>8980</v>
      </c>
      <c r="H28" s="136" t="s">
        <v>8981</v>
      </c>
      <c r="I28" s="136">
        <v>45045</v>
      </c>
      <c r="J28" s="141">
        <f>I28+16</f>
        <v>45061</v>
      </c>
      <c r="K28" s="334">
        <f>I28+18</f>
        <v>45063</v>
      </c>
      <c r="L28" s="334">
        <f>I28+26</f>
        <v>45071</v>
      </c>
      <c r="M28" s="334">
        <f>I28+28</f>
        <v>45073</v>
      </c>
      <c r="N28" s="334">
        <f>I28+31</f>
        <v>45076</v>
      </c>
      <c r="O28" s="334">
        <f>I28+34</f>
        <v>45079</v>
      </c>
      <c r="P28" s="334">
        <f>I28+36</f>
        <v>45081</v>
      </c>
    </row>
    <row r="29" spans="1:16" s="14" customFormat="1" ht="16.5" hidden="1" customHeight="1" thickBot="1">
      <c r="A29" s="438"/>
      <c r="B29" s="438"/>
      <c r="C29" s="417"/>
      <c r="D29" s="147"/>
      <c r="E29" s="336"/>
      <c r="F29" s="138"/>
      <c r="G29" s="414"/>
      <c r="H29" s="138"/>
      <c r="I29" s="138"/>
      <c r="J29" s="336"/>
      <c r="K29" s="336"/>
      <c r="L29" s="336"/>
      <c r="M29" s="336"/>
      <c r="N29" s="336"/>
      <c r="O29" s="336"/>
      <c r="P29" s="336"/>
    </row>
    <row r="30" spans="1:16" s="14" customFormat="1" ht="16.5" hidden="1" customHeight="1" thickTop="1">
      <c r="A30" s="438"/>
      <c r="B30" s="438"/>
      <c r="C30" s="396" t="s">
        <v>3580</v>
      </c>
      <c r="D30" s="88" t="s">
        <v>8982</v>
      </c>
      <c r="E30" s="88">
        <v>45037</v>
      </c>
      <c r="F30" s="145">
        <v>45048</v>
      </c>
      <c r="G30" s="136" t="s">
        <v>8949</v>
      </c>
      <c r="H30" s="136" t="s">
        <v>8983</v>
      </c>
      <c r="I30" s="136">
        <v>45052</v>
      </c>
      <c r="J30" s="141">
        <f>I30+16</f>
        <v>45068</v>
      </c>
      <c r="K30" s="334">
        <f>I30+18</f>
        <v>45070</v>
      </c>
      <c r="L30" s="334">
        <f>I30+26</f>
        <v>45078</v>
      </c>
      <c r="M30" s="334">
        <f>I30+28</f>
        <v>45080</v>
      </c>
      <c r="N30" s="334">
        <f>I30+31</f>
        <v>45083</v>
      </c>
      <c r="O30" s="334">
        <f>I30+34</f>
        <v>45086</v>
      </c>
      <c r="P30" s="334">
        <f>I30+36</f>
        <v>45088</v>
      </c>
    </row>
    <row r="31" spans="1:16" ht="13.5" hidden="1" thickBot="1"/>
    <row r="32" spans="1:16" s="14" customFormat="1" ht="16.5" hidden="1" customHeight="1" thickTop="1">
      <c r="A32" s="438"/>
      <c r="B32" s="438"/>
      <c r="C32" s="396" t="s">
        <v>6788</v>
      </c>
      <c r="D32" s="88" t="s">
        <v>8984</v>
      </c>
      <c r="E32" s="88">
        <v>45041</v>
      </c>
      <c r="F32" s="883" t="s">
        <v>1581</v>
      </c>
      <c r="G32" s="136" t="s">
        <v>8952</v>
      </c>
      <c r="H32" s="136" t="s">
        <v>8985</v>
      </c>
      <c r="I32" s="136">
        <v>45059</v>
      </c>
      <c r="J32" s="141">
        <f>I32+16</f>
        <v>45075</v>
      </c>
      <c r="K32" s="334">
        <f>I32+18</f>
        <v>45077</v>
      </c>
      <c r="L32" s="334">
        <f>I32+26</f>
        <v>45085</v>
      </c>
      <c r="M32" s="334">
        <f>I32+28</f>
        <v>45087</v>
      </c>
      <c r="N32" s="334">
        <f>I32+31</f>
        <v>45090</v>
      </c>
      <c r="O32" s="334">
        <f>I32+34</f>
        <v>45093</v>
      </c>
      <c r="P32" s="334">
        <f>I32+36</f>
        <v>45095</v>
      </c>
    </row>
    <row r="33" spans="1:16" s="14" customFormat="1" ht="16.5" hidden="1" customHeight="1" thickBot="1">
      <c r="A33" s="438"/>
      <c r="B33" s="438"/>
      <c r="C33" s="417" t="s">
        <v>4933</v>
      </c>
      <c r="D33" s="147" t="s">
        <v>8986</v>
      </c>
      <c r="E33" s="336">
        <v>45042</v>
      </c>
      <c r="F33" s="336">
        <f>E33+11</f>
        <v>45053</v>
      </c>
      <c r="G33" s="414"/>
      <c r="H33" s="138"/>
      <c r="I33" s="138"/>
      <c r="J33" s="336"/>
      <c r="K33" s="336"/>
      <c r="L33" s="336"/>
      <c r="M33" s="336"/>
      <c r="N33" s="336"/>
      <c r="O33" s="336"/>
      <c r="P33" s="336"/>
    </row>
    <row r="34" spans="1:16" s="14" customFormat="1" ht="16.5" hidden="1" customHeight="1" thickTop="1">
      <c r="A34" s="438"/>
      <c r="B34" s="438"/>
      <c r="C34" s="396" t="s">
        <v>6708</v>
      </c>
      <c r="D34" s="88" t="s">
        <v>8987</v>
      </c>
      <c r="E34" s="88">
        <v>45051</v>
      </c>
      <c r="F34" s="145">
        <v>45058</v>
      </c>
      <c r="G34" s="136" t="s">
        <v>7079</v>
      </c>
      <c r="H34" s="136" t="s">
        <v>8988</v>
      </c>
      <c r="I34" s="136">
        <v>45066</v>
      </c>
      <c r="J34" s="141">
        <f>I34+16</f>
        <v>45082</v>
      </c>
      <c r="K34" s="334">
        <f>I34+18</f>
        <v>45084</v>
      </c>
      <c r="L34" s="334">
        <f>I34+26</f>
        <v>45092</v>
      </c>
      <c r="M34" s="334">
        <f>I34+28</f>
        <v>45094</v>
      </c>
      <c r="N34" s="334">
        <f>I34+31</f>
        <v>45097</v>
      </c>
      <c r="O34" s="334">
        <f>I34+34</f>
        <v>45100</v>
      </c>
      <c r="P34" s="334">
        <f>I34+36</f>
        <v>45102</v>
      </c>
    </row>
    <row r="35" spans="1:16" s="14" customFormat="1" ht="16.5" hidden="1" customHeight="1" thickBot="1">
      <c r="A35" s="438"/>
      <c r="B35" s="438"/>
      <c r="C35" s="417"/>
      <c r="D35" s="147"/>
      <c r="E35" s="336"/>
      <c r="F35" s="336"/>
      <c r="G35" s="414"/>
      <c r="H35" s="138"/>
      <c r="I35" s="138"/>
      <c r="J35" s="336"/>
      <c r="K35" s="336"/>
      <c r="L35" s="336"/>
      <c r="M35" s="336"/>
      <c r="N35" s="336"/>
      <c r="O35" s="336"/>
      <c r="P35" s="336"/>
    </row>
    <row r="36" spans="1:16" s="14" customFormat="1" ht="16.5" hidden="1" customHeight="1" thickTop="1">
      <c r="A36" s="438"/>
      <c r="B36" s="438"/>
      <c r="C36" s="791" t="s">
        <v>3089</v>
      </c>
      <c r="D36" s="792" t="s">
        <v>8950</v>
      </c>
      <c r="E36" s="792">
        <v>45060</v>
      </c>
      <c r="F36" s="928">
        <v>45070</v>
      </c>
      <c r="G36" s="136" t="s">
        <v>8959</v>
      </c>
      <c r="H36" s="136" t="s">
        <v>8989</v>
      </c>
      <c r="I36" s="136">
        <v>45073</v>
      </c>
      <c r="J36" s="141">
        <f>I36+16</f>
        <v>45089</v>
      </c>
      <c r="K36" s="334">
        <f>I36+18</f>
        <v>45091</v>
      </c>
      <c r="L36" s="334">
        <f>I36+26</f>
        <v>45099</v>
      </c>
      <c r="M36" s="334">
        <f>I36+28</f>
        <v>45101</v>
      </c>
      <c r="N36" s="334">
        <f>I36+31</f>
        <v>45104</v>
      </c>
      <c r="O36" s="334">
        <f>I36+34</f>
        <v>45107</v>
      </c>
      <c r="P36" s="334">
        <f>I36+36</f>
        <v>45109</v>
      </c>
    </row>
    <row r="37" spans="1:16" s="14" customFormat="1" ht="16.5" hidden="1" customHeight="1" thickBot="1">
      <c r="A37" s="438"/>
      <c r="B37" s="438"/>
      <c r="C37" s="417" t="s">
        <v>4023</v>
      </c>
      <c r="D37" s="147" t="s">
        <v>8990</v>
      </c>
      <c r="E37" s="336">
        <v>45062</v>
      </c>
      <c r="F37" s="138">
        <v>45072</v>
      </c>
      <c r="G37" s="414"/>
      <c r="H37" s="138"/>
      <c r="I37" s="138"/>
      <c r="J37" s="336"/>
      <c r="K37" s="336"/>
      <c r="L37" s="336"/>
      <c r="M37" s="336"/>
      <c r="N37" s="336"/>
      <c r="O37" s="336"/>
      <c r="P37" s="336"/>
    </row>
    <row r="38" spans="1:16" s="14" customFormat="1" ht="16.5" hidden="1" customHeight="1" thickTop="1">
      <c r="A38" s="438"/>
      <c r="B38" s="438"/>
      <c r="C38" s="396" t="s">
        <v>6795</v>
      </c>
      <c r="D38" s="88" t="s">
        <v>8991</v>
      </c>
      <c r="E38" s="88">
        <v>45063</v>
      </c>
      <c r="F38" s="145">
        <v>45072</v>
      </c>
      <c r="G38" s="136" t="s">
        <v>8992</v>
      </c>
      <c r="H38" s="136" t="s">
        <v>8993</v>
      </c>
      <c r="I38" s="136">
        <v>45080</v>
      </c>
      <c r="J38" s="141">
        <f>I38+16</f>
        <v>45096</v>
      </c>
      <c r="K38" s="334">
        <f>I38+18</f>
        <v>45098</v>
      </c>
      <c r="L38" s="334">
        <f>I38+26</f>
        <v>45106</v>
      </c>
      <c r="M38" s="334">
        <f>I38+28</f>
        <v>45108</v>
      </c>
      <c r="N38" s="334">
        <f>I38+31</f>
        <v>45111</v>
      </c>
      <c r="O38" s="334">
        <f>I38+34</f>
        <v>45114</v>
      </c>
      <c r="P38" s="334">
        <f>I38+36</f>
        <v>45116</v>
      </c>
    </row>
    <row r="39" spans="1:16" s="14" customFormat="1" ht="16.5" hidden="1" customHeight="1" thickBot="1">
      <c r="A39" s="438"/>
      <c r="B39" s="438"/>
      <c r="C39" s="417"/>
      <c r="D39" s="147"/>
      <c r="E39" s="336"/>
      <c r="F39" s="336"/>
      <c r="G39" s="414"/>
      <c r="H39" s="138"/>
      <c r="I39" s="138"/>
      <c r="J39" s="336"/>
      <c r="K39" s="336"/>
      <c r="L39" s="336"/>
      <c r="M39" s="336"/>
      <c r="N39" s="336"/>
      <c r="O39" s="336"/>
      <c r="P39" s="336"/>
    </row>
    <row r="40" spans="1:16" s="14" customFormat="1" ht="16.5" hidden="1" customHeight="1" thickTop="1">
      <c r="A40" s="438"/>
      <c r="B40" s="438"/>
      <c r="C40" s="396" t="s">
        <v>6718</v>
      </c>
      <c r="D40" s="88" t="s">
        <v>8957</v>
      </c>
      <c r="E40" s="88">
        <v>45069</v>
      </c>
      <c r="F40" s="397">
        <v>45079</v>
      </c>
      <c r="G40" s="136" t="s">
        <v>3079</v>
      </c>
      <c r="H40" s="136" t="s">
        <v>8994</v>
      </c>
      <c r="I40" s="136">
        <v>45087</v>
      </c>
      <c r="J40" s="141">
        <f>I40+16</f>
        <v>45103</v>
      </c>
      <c r="K40" s="334">
        <f>I40+18</f>
        <v>45105</v>
      </c>
      <c r="L40" s="334">
        <f>I40+26</f>
        <v>45113</v>
      </c>
      <c r="M40" s="334">
        <f>I40+28</f>
        <v>45115</v>
      </c>
      <c r="N40" s="334">
        <f>I40+31</f>
        <v>45118</v>
      </c>
      <c r="O40" s="334">
        <f>I40+34</f>
        <v>45121</v>
      </c>
      <c r="P40" s="334">
        <f>I40+36</f>
        <v>45123</v>
      </c>
    </row>
    <row r="41" spans="1:16" s="14" customFormat="1" ht="16.5" hidden="1" customHeight="1" thickBot="1">
      <c r="A41" s="438"/>
      <c r="B41" s="438"/>
      <c r="C41" s="417"/>
      <c r="D41" s="147"/>
      <c r="E41" s="336"/>
      <c r="F41" s="138"/>
      <c r="G41" s="414"/>
      <c r="H41" s="138"/>
      <c r="I41" s="138"/>
      <c r="J41" s="336"/>
      <c r="K41" s="336"/>
      <c r="L41" s="336"/>
      <c r="M41" s="336"/>
      <c r="N41" s="336"/>
      <c r="O41" s="336"/>
      <c r="P41" s="336"/>
    </row>
    <row r="42" spans="1:16" s="14" customFormat="1" ht="16.5" hidden="1" customHeight="1" thickTop="1">
      <c r="A42" s="438"/>
      <c r="B42" s="438"/>
      <c r="C42" s="396" t="s">
        <v>6722</v>
      </c>
      <c r="D42" s="88" t="s">
        <v>8995</v>
      </c>
      <c r="E42" s="88">
        <v>45079</v>
      </c>
      <c r="F42" s="397">
        <v>45088</v>
      </c>
      <c r="G42" s="136" t="s">
        <v>8968</v>
      </c>
      <c r="H42" s="136" t="s">
        <v>8996</v>
      </c>
      <c r="I42" s="136">
        <v>45094</v>
      </c>
      <c r="J42" s="141">
        <f>I42+16</f>
        <v>45110</v>
      </c>
      <c r="K42" s="334">
        <f>I42+18</f>
        <v>45112</v>
      </c>
      <c r="L42" s="334">
        <f>I42+26</f>
        <v>45120</v>
      </c>
      <c r="M42" s="334">
        <f>I42+28</f>
        <v>45122</v>
      </c>
      <c r="N42" s="334">
        <f>I42+31</f>
        <v>45125</v>
      </c>
      <c r="O42" s="334">
        <f>I42+34</f>
        <v>45128</v>
      </c>
      <c r="P42" s="334">
        <f>I42+36</f>
        <v>45130</v>
      </c>
    </row>
    <row r="43" spans="1:16" s="14" customFormat="1" ht="16.5" hidden="1" customHeight="1" thickBot="1">
      <c r="A43" s="438"/>
      <c r="B43" s="438"/>
      <c r="C43" s="417"/>
      <c r="D43" s="147"/>
      <c r="E43" s="336"/>
      <c r="F43" s="336"/>
      <c r="G43" s="414"/>
      <c r="H43" s="138"/>
      <c r="I43" s="138"/>
      <c r="J43" s="336"/>
      <c r="K43" s="336"/>
      <c r="L43" s="336"/>
      <c r="M43" s="336"/>
      <c r="N43" s="336"/>
      <c r="O43" s="336"/>
      <c r="P43" s="336"/>
    </row>
    <row r="44" spans="1:16" s="14" customFormat="1" ht="16.5" hidden="1" customHeight="1" thickTop="1">
      <c r="A44" s="438"/>
      <c r="B44" s="438"/>
      <c r="C44" s="396" t="s">
        <v>3127</v>
      </c>
      <c r="D44" s="88" t="s">
        <v>8997</v>
      </c>
      <c r="E44" s="88">
        <v>45086</v>
      </c>
      <c r="F44" s="397">
        <v>45093</v>
      </c>
      <c r="G44" s="136" t="s">
        <v>8971</v>
      </c>
      <c r="H44" s="136" t="s">
        <v>8998</v>
      </c>
      <c r="I44" s="136">
        <v>45101</v>
      </c>
      <c r="J44" s="141">
        <f t="shared" ref="J44" si="0">I44+16</f>
        <v>45117</v>
      </c>
      <c r="K44" s="334">
        <f t="shared" ref="K44" si="1">I44+18</f>
        <v>45119</v>
      </c>
      <c r="L44" s="334">
        <f t="shared" ref="L44" si="2">I44+26</f>
        <v>45127</v>
      </c>
      <c r="M44" s="334">
        <f t="shared" ref="M44" si="3">I44+28</f>
        <v>45129</v>
      </c>
      <c r="N44" s="334">
        <f t="shared" ref="N44" si="4">I44+31</f>
        <v>45132</v>
      </c>
      <c r="O44" s="334">
        <f t="shared" ref="O44" si="5">I44+34</f>
        <v>45135</v>
      </c>
      <c r="P44" s="334">
        <f t="shared" ref="P44" si="6">I44+36</f>
        <v>45137</v>
      </c>
    </row>
    <row r="45" spans="1:16" s="14" customFormat="1" ht="16.5" hidden="1" customHeight="1" thickBot="1">
      <c r="A45" s="438"/>
      <c r="B45" s="438"/>
      <c r="C45" s="417"/>
      <c r="D45" s="147"/>
      <c r="E45" s="336"/>
      <c r="F45" s="138"/>
      <c r="G45" s="414"/>
      <c r="H45" s="138"/>
      <c r="I45" s="138"/>
      <c r="J45" s="336"/>
      <c r="K45" s="336"/>
      <c r="L45" s="336"/>
      <c r="M45" s="336"/>
      <c r="N45" s="336"/>
      <c r="O45" s="336"/>
      <c r="P45" s="336"/>
    </row>
    <row r="46" spans="1:16" s="14" customFormat="1" ht="16.5" hidden="1" customHeight="1" thickTop="1">
      <c r="A46" s="438"/>
      <c r="B46" s="438"/>
      <c r="C46" s="396" t="s">
        <v>6804</v>
      </c>
      <c r="D46" s="2644" t="s">
        <v>8966</v>
      </c>
      <c r="E46" s="88">
        <v>45094</v>
      </c>
      <c r="F46" s="397">
        <v>45102</v>
      </c>
      <c r="G46" s="136" t="s">
        <v>6729</v>
      </c>
      <c r="H46" s="136" t="s">
        <v>8999</v>
      </c>
      <c r="I46" s="136">
        <v>45108</v>
      </c>
      <c r="J46" s="141">
        <f t="shared" ref="J46" si="7">I46+16</f>
        <v>45124</v>
      </c>
      <c r="K46" s="334">
        <f t="shared" ref="K46" si="8">I46+18</f>
        <v>45126</v>
      </c>
      <c r="L46" s="334">
        <f t="shared" ref="L46" si="9">I46+26</f>
        <v>45134</v>
      </c>
      <c r="M46" s="334">
        <f t="shared" ref="M46" si="10">I46+28</f>
        <v>45136</v>
      </c>
      <c r="N46" s="334">
        <f t="shared" ref="N46" si="11">I46+31</f>
        <v>45139</v>
      </c>
      <c r="O46" s="334">
        <f t="shared" ref="O46" si="12">I46+34</f>
        <v>45142</v>
      </c>
      <c r="P46" s="334">
        <f t="shared" ref="P46" si="13">I46+36</f>
        <v>45144</v>
      </c>
    </row>
    <row r="47" spans="1:16" ht="13.5" hidden="1" thickBot="1"/>
    <row r="48" spans="1:16" s="14" customFormat="1" ht="16.5" hidden="1" customHeight="1" thickTop="1">
      <c r="A48" s="438"/>
      <c r="B48" s="438"/>
      <c r="C48" s="396" t="s">
        <v>6807</v>
      </c>
      <c r="D48" s="88" t="s">
        <v>8969</v>
      </c>
      <c r="E48" s="88">
        <v>45100</v>
      </c>
      <c r="F48" s="397">
        <v>45107</v>
      </c>
      <c r="G48" s="136" t="s">
        <v>9000</v>
      </c>
      <c r="H48" s="136" t="s">
        <v>9001</v>
      </c>
      <c r="I48" s="136">
        <v>45115</v>
      </c>
      <c r="J48" s="141">
        <f t="shared" ref="J48" si="14">I48+16</f>
        <v>45131</v>
      </c>
      <c r="K48" s="334">
        <f t="shared" ref="K48" si="15">I48+18</f>
        <v>45133</v>
      </c>
      <c r="L48" s="334">
        <f t="shared" ref="L48" si="16">I48+26</f>
        <v>45141</v>
      </c>
      <c r="M48" s="334">
        <f t="shared" ref="M48" si="17">I48+28</f>
        <v>45143</v>
      </c>
      <c r="N48" s="334">
        <f t="shared" ref="N48" si="18">I48+31</f>
        <v>45146</v>
      </c>
      <c r="O48" s="334">
        <f t="shared" ref="O48" si="19">I48+34</f>
        <v>45149</v>
      </c>
      <c r="P48" s="334">
        <f t="shared" ref="P48" si="20">I48+36</f>
        <v>45151</v>
      </c>
    </row>
    <row r="49" spans="1:16" s="14" customFormat="1" ht="16.5" hidden="1" customHeight="1" thickBot="1">
      <c r="A49" s="438"/>
      <c r="B49" s="438"/>
      <c r="C49" s="417"/>
      <c r="D49" s="147"/>
      <c r="E49" s="336"/>
      <c r="F49" s="138"/>
      <c r="G49" s="414"/>
      <c r="H49" s="138"/>
      <c r="I49" s="138"/>
      <c r="J49" s="336"/>
      <c r="K49" s="336"/>
      <c r="L49" s="336"/>
      <c r="M49" s="336"/>
      <c r="N49" s="336"/>
      <c r="O49" s="336"/>
      <c r="P49" s="336"/>
    </row>
    <row r="50" spans="1:16" s="14" customFormat="1" ht="16.5" hidden="1" customHeight="1" thickTop="1">
      <c r="A50" s="438"/>
      <c r="B50" s="438"/>
      <c r="C50" s="396" t="s">
        <v>6837</v>
      </c>
      <c r="D50" s="88" t="s">
        <v>9002</v>
      </c>
      <c r="E50" s="88">
        <v>45106</v>
      </c>
      <c r="F50" s="145">
        <v>45114</v>
      </c>
      <c r="G50" s="136" t="s">
        <v>8980</v>
      </c>
      <c r="H50" s="136" t="s">
        <v>9003</v>
      </c>
      <c r="I50" s="136">
        <v>45122</v>
      </c>
      <c r="J50" s="141">
        <f t="shared" ref="J50" si="21">I50+16</f>
        <v>45138</v>
      </c>
      <c r="K50" s="334">
        <f t="shared" ref="K50" si="22">I50+18</f>
        <v>45140</v>
      </c>
      <c r="L50" s="334">
        <f t="shared" ref="L50" si="23">I50+26</f>
        <v>45148</v>
      </c>
      <c r="M50" s="334">
        <f t="shared" ref="M50" si="24">I50+28</f>
        <v>45150</v>
      </c>
      <c r="N50" s="334">
        <f t="shared" ref="N50" si="25">I50+31</f>
        <v>45153</v>
      </c>
      <c r="O50" s="334">
        <f t="shared" ref="O50" si="26">I50+34</f>
        <v>45156</v>
      </c>
      <c r="P50" s="334">
        <f t="shared" ref="P50" si="27">I50+36</f>
        <v>45158</v>
      </c>
    </row>
    <row r="51" spans="1:16" s="14" customFormat="1" ht="16.5" hidden="1" customHeight="1" thickBot="1">
      <c r="A51" s="438"/>
      <c r="B51" s="438"/>
      <c r="C51" s="417"/>
      <c r="D51" s="147"/>
      <c r="E51" s="336"/>
      <c r="F51" s="336"/>
      <c r="G51" s="414"/>
      <c r="H51" s="138"/>
      <c r="I51" s="138"/>
      <c r="J51" s="336"/>
      <c r="K51" s="336"/>
      <c r="L51" s="336"/>
      <c r="M51" s="336"/>
      <c r="N51" s="336"/>
      <c r="O51" s="336"/>
      <c r="P51" s="336"/>
    </row>
    <row r="52" spans="1:16" s="14" customFormat="1" ht="16.5" hidden="1" customHeight="1" thickTop="1">
      <c r="A52" s="438"/>
      <c r="B52" s="438"/>
      <c r="C52" s="396" t="s">
        <v>6779</v>
      </c>
      <c r="D52" s="88" t="s">
        <v>9004</v>
      </c>
      <c r="E52" s="88">
        <v>45115</v>
      </c>
      <c r="F52" s="397">
        <v>45121</v>
      </c>
      <c r="G52" s="136" t="s">
        <v>8949</v>
      </c>
      <c r="H52" s="136" t="s">
        <v>9005</v>
      </c>
      <c r="I52" s="136">
        <v>45129</v>
      </c>
      <c r="J52" s="141">
        <f>I52+16</f>
        <v>45145</v>
      </c>
      <c r="K52" s="334">
        <f>I52+18</f>
        <v>45147</v>
      </c>
      <c r="L52" s="334">
        <f>I52+26</f>
        <v>45155</v>
      </c>
      <c r="M52" s="334">
        <f>I52+28</f>
        <v>45157</v>
      </c>
      <c r="N52" s="334">
        <f>I52+31</f>
        <v>45160</v>
      </c>
      <c r="O52" s="334">
        <f>I52+34</f>
        <v>45163</v>
      </c>
      <c r="P52" s="334">
        <f>I52+36</f>
        <v>45165</v>
      </c>
    </row>
    <row r="53" spans="1:16" s="14" customFormat="1" ht="16.5" hidden="1" customHeight="1" thickBot="1">
      <c r="A53" s="438"/>
      <c r="B53" s="438"/>
      <c r="C53" s="417"/>
      <c r="D53" s="147"/>
      <c r="E53" s="336"/>
      <c r="F53" s="138"/>
      <c r="G53" s="414"/>
      <c r="H53" s="138"/>
      <c r="I53" s="138"/>
      <c r="J53" s="336"/>
      <c r="K53" s="336"/>
      <c r="L53" s="336"/>
      <c r="M53" s="336"/>
      <c r="N53" s="336"/>
      <c r="O53" s="336"/>
      <c r="P53" s="336"/>
    </row>
    <row r="54" spans="1:16" s="14" customFormat="1" ht="16.5" hidden="1" customHeight="1" thickTop="1">
      <c r="A54" s="438"/>
      <c r="B54" s="438"/>
      <c r="C54" s="396" t="s">
        <v>6744</v>
      </c>
      <c r="D54" s="88" t="s">
        <v>8978</v>
      </c>
      <c r="E54" s="88">
        <v>45119</v>
      </c>
      <c r="F54" s="145">
        <v>45128</v>
      </c>
      <c r="G54" s="136" t="s">
        <v>8952</v>
      </c>
      <c r="H54" s="136" t="s">
        <v>9006</v>
      </c>
      <c r="I54" s="136">
        <v>45136</v>
      </c>
      <c r="J54" s="141">
        <f>I54+16</f>
        <v>45152</v>
      </c>
      <c r="K54" s="334">
        <f>I54+18</f>
        <v>45154</v>
      </c>
      <c r="L54" s="334">
        <f>I54+26</f>
        <v>45162</v>
      </c>
      <c r="M54" s="334">
        <f>I54+28</f>
        <v>45164</v>
      </c>
      <c r="N54" s="334">
        <f>I54+31</f>
        <v>45167</v>
      </c>
      <c r="O54" s="334">
        <f>I54+34</f>
        <v>45170</v>
      </c>
      <c r="P54" s="334">
        <f>I54+36</f>
        <v>45172</v>
      </c>
    </row>
    <row r="55" spans="1:16" s="14" customFormat="1" ht="16.5" hidden="1" customHeight="1" thickBot="1">
      <c r="A55" s="438"/>
      <c r="B55" s="438"/>
      <c r="C55" s="417"/>
      <c r="D55" s="147"/>
      <c r="E55" s="336"/>
      <c r="F55" s="336"/>
      <c r="G55" s="414"/>
      <c r="H55" s="138"/>
      <c r="I55" s="138"/>
      <c r="J55" s="336"/>
      <c r="K55" s="336"/>
      <c r="L55" s="336"/>
      <c r="M55" s="336"/>
      <c r="N55" s="336"/>
      <c r="O55" s="336"/>
      <c r="P55" s="336"/>
    </row>
    <row r="56" spans="1:16" s="14" customFormat="1" ht="16.5" hidden="1" customHeight="1" thickTop="1">
      <c r="A56" s="438"/>
      <c r="B56" s="438"/>
      <c r="C56" s="396" t="s">
        <v>6733</v>
      </c>
      <c r="D56" s="88" t="s">
        <v>8981</v>
      </c>
      <c r="E56" s="88">
        <v>45125</v>
      </c>
      <c r="F56" s="397">
        <v>45135</v>
      </c>
      <c r="G56" s="136" t="s">
        <v>7079</v>
      </c>
      <c r="H56" s="136" t="s">
        <v>9007</v>
      </c>
      <c r="I56" s="136">
        <v>45143</v>
      </c>
      <c r="J56" s="141">
        <f>I56+16</f>
        <v>45159</v>
      </c>
      <c r="K56" s="334">
        <f>I56+18</f>
        <v>45161</v>
      </c>
      <c r="L56" s="334">
        <f>I56+26</f>
        <v>45169</v>
      </c>
      <c r="M56" s="334">
        <f>I56+28</f>
        <v>45171</v>
      </c>
      <c r="N56" s="334">
        <f>I56+31</f>
        <v>45174</v>
      </c>
      <c r="O56" s="334">
        <f>I56+34</f>
        <v>45177</v>
      </c>
      <c r="P56" s="334">
        <f>I56+36</f>
        <v>45179</v>
      </c>
    </row>
    <row r="57" spans="1:16" s="14" customFormat="1" ht="16.5" hidden="1" customHeight="1" thickBot="1">
      <c r="A57" s="438"/>
      <c r="B57" s="438"/>
      <c r="C57" s="417" t="s">
        <v>5106</v>
      </c>
      <c r="D57" s="147" t="s">
        <v>9008</v>
      </c>
      <c r="E57" s="336">
        <v>45128</v>
      </c>
      <c r="F57" s="138">
        <v>45138</v>
      </c>
      <c r="G57" s="414"/>
      <c r="H57" s="138"/>
      <c r="I57" s="138"/>
      <c r="J57" s="336"/>
      <c r="K57" s="336"/>
      <c r="L57" s="336"/>
      <c r="M57" s="336"/>
      <c r="N57" s="336"/>
      <c r="O57" s="336"/>
      <c r="P57" s="336"/>
    </row>
    <row r="58" spans="1:16" s="14" customFormat="1" ht="16.5" hidden="1" customHeight="1" thickTop="1">
      <c r="A58" s="438"/>
      <c r="B58" s="438"/>
      <c r="C58" s="396" t="s">
        <v>4933</v>
      </c>
      <c r="D58" s="88" t="s">
        <v>8983</v>
      </c>
      <c r="E58" s="88">
        <v>45137</v>
      </c>
      <c r="F58" s="397">
        <v>45144</v>
      </c>
      <c r="G58" s="136" t="s">
        <v>8959</v>
      </c>
      <c r="H58" s="136" t="s">
        <v>9009</v>
      </c>
      <c r="I58" s="136">
        <v>45150</v>
      </c>
      <c r="J58" s="141">
        <f>I58+16</f>
        <v>45166</v>
      </c>
      <c r="K58" s="334">
        <f>I58+18</f>
        <v>45168</v>
      </c>
      <c r="L58" s="334">
        <f>I58+26</f>
        <v>45176</v>
      </c>
      <c r="M58" s="334">
        <f>I58+28</f>
        <v>45178</v>
      </c>
      <c r="N58" s="334">
        <f>I58+31</f>
        <v>45181</v>
      </c>
      <c r="O58" s="334">
        <f>I58+34</f>
        <v>45184</v>
      </c>
      <c r="P58" s="334">
        <f>I58+36</f>
        <v>45186</v>
      </c>
    </row>
    <row r="59" spans="1:16" s="14" customFormat="1" ht="16.5" hidden="1" customHeight="1" thickBot="1">
      <c r="A59" s="438"/>
      <c r="B59" s="438"/>
      <c r="C59" s="417"/>
      <c r="D59" s="147"/>
      <c r="E59" s="336"/>
      <c r="F59" s="138"/>
      <c r="G59" s="414"/>
      <c r="H59" s="138"/>
      <c r="I59" s="138"/>
      <c r="J59" s="336"/>
      <c r="K59" s="336"/>
      <c r="L59" s="336"/>
      <c r="M59" s="336"/>
      <c r="N59" s="336"/>
      <c r="O59" s="336"/>
      <c r="P59" s="336"/>
    </row>
    <row r="60" spans="1:16" s="14" customFormat="1" ht="16.5" hidden="1" customHeight="1" thickTop="1">
      <c r="A60" s="438"/>
      <c r="B60" s="438"/>
      <c r="C60" s="396" t="s">
        <v>6820</v>
      </c>
      <c r="D60" s="88" t="s">
        <v>9010</v>
      </c>
      <c r="E60" s="88">
        <v>45139</v>
      </c>
      <c r="F60" s="397">
        <v>45149</v>
      </c>
      <c r="G60" s="136" t="s">
        <v>9011</v>
      </c>
      <c r="H60" s="136" t="s">
        <v>9012</v>
      </c>
      <c r="I60" s="136">
        <v>45157</v>
      </c>
      <c r="J60" s="141">
        <f>I60+16</f>
        <v>45173</v>
      </c>
      <c r="K60" s="334">
        <f>I60+18</f>
        <v>45175</v>
      </c>
      <c r="L60" s="334">
        <f>I60+26</f>
        <v>45183</v>
      </c>
      <c r="M60" s="334">
        <f>I60+28</f>
        <v>45185</v>
      </c>
      <c r="N60" s="334">
        <f>I60+31</f>
        <v>45188</v>
      </c>
      <c r="O60" s="334">
        <f>I60+34</f>
        <v>45191</v>
      </c>
      <c r="P60" s="334">
        <f>I60+36</f>
        <v>45193</v>
      </c>
    </row>
    <row r="61" spans="1:16" s="14" customFormat="1" ht="16.5" hidden="1" customHeight="1" thickBot="1">
      <c r="A61" s="438"/>
      <c r="B61" s="438"/>
      <c r="C61" s="417"/>
      <c r="D61" s="147"/>
      <c r="E61" s="336"/>
      <c r="F61" s="138"/>
      <c r="G61" s="414"/>
      <c r="H61" s="138"/>
      <c r="I61" s="138"/>
      <c r="J61" s="336"/>
      <c r="K61" s="336"/>
      <c r="L61" s="336"/>
      <c r="M61" s="336"/>
      <c r="N61" s="336"/>
      <c r="O61" s="336"/>
      <c r="P61" s="336"/>
    </row>
    <row r="62" spans="1:16" s="14" customFormat="1" ht="16.5" hidden="1" customHeight="1" thickTop="1">
      <c r="A62" s="438"/>
      <c r="B62" s="438"/>
      <c r="C62" s="426" t="s">
        <v>4023</v>
      </c>
      <c r="D62" s="88" t="s">
        <v>9013</v>
      </c>
      <c r="E62" s="88">
        <v>45148</v>
      </c>
      <c r="F62" s="397">
        <v>45158</v>
      </c>
      <c r="G62" s="136" t="s">
        <v>3079</v>
      </c>
      <c r="H62" s="136" t="s">
        <v>8836</v>
      </c>
      <c r="I62" s="136">
        <v>45164</v>
      </c>
      <c r="J62" s="141">
        <f>I62+16</f>
        <v>45180</v>
      </c>
      <c r="K62" s="334">
        <f>I62+18</f>
        <v>45182</v>
      </c>
      <c r="L62" s="334">
        <f>I62+26</f>
        <v>45190</v>
      </c>
      <c r="M62" s="334">
        <f>I62+28</f>
        <v>45192</v>
      </c>
      <c r="N62" s="334">
        <f>I62+31</f>
        <v>45195</v>
      </c>
      <c r="O62" s="334">
        <f>I62+34</f>
        <v>45198</v>
      </c>
      <c r="P62" s="334">
        <f>I62+36</f>
        <v>45200</v>
      </c>
    </row>
    <row r="63" spans="1:16" ht="13.5" hidden="1" thickBot="1"/>
    <row r="64" spans="1:16" s="14" customFormat="1" ht="16.5" hidden="1" customHeight="1" thickTop="1">
      <c r="A64" s="1393"/>
      <c r="B64" s="1393"/>
      <c r="C64" s="396"/>
      <c r="D64" s="88"/>
      <c r="E64" s="88"/>
      <c r="F64" s="397"/>
      <c r="G64" s="136" t="s">
        <v>8968</v>
      </c>
      <c r="H64" s="136" t="s">
        <v>9014</v>
      </c>
      <c r="I64" s="136">
        <v>45171</v>
      </c>
      <c r="J64" s="141">
        <f>I64+16</f>
        <v>45187</v>
      </c>
      <c r="K64" s="334">
        <f>I64+18</f>
        <v>45189</v>
      </c>
      <c r="L64" s="334">
        <f>I64+26</f>
        <v>45197</v>
      </c>
      <c r="M64" s="334">
        <f>I64+28</f>
        <v>45199</v>
      </c>
      <c r="N64" s="334">
        <f>I64+31</f>
        <v>45202</v>
      </c>
      <c r="O64" s="334">
        <f>I64+34</f>
        <v>45205</v>
      </c>
      <c r="P64" s="334">
        <f>I64+36</f>
        <v>45207</v>
      </c>
    </row>
    <row r="65" spans="1:17" s="14" customFormat="1" ht="16.5" hidden="1" customHeight="1" thickBot="1">
      <c r="A65" s="1393"/>
      <c r="B65" s="1393"/>
      <c r="C65" s="517" t="s">
        <v>6795</v>
      </c>
      <c r="D65" s="147" t="s">
        <v>9015</v>
      </c>
      <c r="E65" s="336">
        <v>45157</v>
      </c>
      <c r="F65" s="138">
        <v>45167</v>
      </c>
      <c r="G65" s="414"/>
      <c r="H65" s="138"/>
      <c r="I65" s="138"/>
      <c r="J65" s="336"/>
      <c r="K65" s="336"/>
      <c r="L65" s="336"/>
      <c r="M65" s="336"/>
      <c r="N65" s="336"/>
      <c r="O65" s="336"/>
      <c r="P65" s="336"/>
    </row>
    <row r="66" spans="1:17" s="14" customFormat="1" ht="16.5" hidden="1" customHeight="1" thickTop="1">
      <c r="A66" s="1393"/>
      <c r="B66" s="1393"/>
      <c r="C66" s="396" t="s">
        <v>6718</v>
      </c>
      <c r="D66" s="88" t="s">
        <v>9016</v>
      </c>
      <c r="E66" s="88">
        <v>45161</v>
      </c>
      <c r="F66" s="145">
        <v>45170</v>
      </c>
      <c r="G66" s="136" t="s">
        <v>8971</v>
      </c>
      <c r="H66" s="136" t="s">
        <v>9017</v>
      </c>
      <c r="I66" s="136">
        <v>45178</v>
      </c>
      <c r="J66" s="141">
        <f>I66+16</f>
        <v>45194</v>
      </c>
      <c r="K66" s="334">
        <f>I66+18</f>
        <v>45196</v>
      </c>
      <c r="L66" s="334">
        <f>I66+26</f>
        <v>45204</v>
      </c>
      <c r="M66" s="334">
        <f>I66+28</f>
        <v>45206</v>
      </c>
      <c r="N66" s="334">
        <f>I66+31</f>
        <v>45209</v>
      </c>
      <c r="O66" s="334">
        <f>I66+34</f>
        <v>45212</v>
      </c>
      <c r="P66" s="334">
        <f>I66+36</f>
        <v>45214</v>
      </c>
    </row>
    <row r="67" spans="1:17" s="14" customFormat="1" ht="16.5" hidden="1" customHeight="1" thickBot="1">
      <c r="A67" s="1393"/>
      <c r="B67" s="1393"/>
      <c r="C67" s="417"/>
      <c r="D67" s="147"/>
      <c r="E67" s="336"/>
      <c r="F67" s="336"/>
      <c r="G67" s="414"/>
      <c r="H67" s="138"/>
      <c r="I67" s="138"/>
      <c r="J67" s="336"/>
      <c r="K67" s="336"/>
      <c r="L67" s="336"/>
      <c r="M67" s="336"/>
      <c r="N67" s="336"/>
      <c r="O67" s="336"/>
      <c r="P67" s="336"/>
    </row>
    <row r="68" spans="1:17" s="14" customFormat="1" ht="16.5" hidden="1" customHeight="1" thickTop="1">
      <c r="A68" s="1393"/>
      <c r="B68" s="1393"/>
      <c r="C68" s="396" t="s">
        <v>6858</v>
      </c>
      <c r="D68" s="88" t="s">
        <v>9018</v>
      </c>
      <c r="E68" s="88">
        <v>45171</v>
      </c>
      <c r="F68" s="397">
        <v>45179</v>
      </c>
      <c r="G68" s="136" t="s">
        <v>6729</v>
      </c>
      <c r="H68" s="136" t="s">
        <v>9019</v>
      </c>
      <c r="I68" s="136">
        <v>45185</v>
      </c>
      <c r="J68" s="141">
        <f>I68+16</f>
        <v>45201</v>
      </c>
      <c r="K68" s="334">
        <f>I68+18</f>
        <v>45203</v>
      </c>
      <c r="L68" s="334">
        <f>I68+26</f>
        <v>45211</v>
      </c>
      <c r="M68" s="334">
        <f>I68+28</f>
        <v>45213</v>
      </c>
      <c r="N68" s="334">
        <f>I68+31</f>
        <v>45216</v>
      </c>
      <c r="O68" s="334">
        <f>I68+34</f>
        <v>45219</v>
      </c>
      <c r="P68" s="334">
        <f>I68+36</f>
        <v>45221</v>
      </c>
    </row>
    <row r="69" spans="1:17" s="14" customFormat="1" ht="16.5" hidden="1" customHeight="1" thickBot="1">
      <c r="A69" s="1393"/>
      <c r="B69" s="1393"/>
      <c r="C69" s="417"/>
      <c r="D69" s="147"/>
      <c r="E69" s="336"/>
      <c r="F69" s="138"/>
      <c r="G69" s="414"/>
      <c r="H69" s="138"/>
      <c r="I69" s="138"/>
      <c r="J69" s="336"/>
      <c r="K69" s="336"/>
      <c r="L69" s="336"/>
      <c r="M69" s="336"/>
      <c r="N69" s="336"/>
      <c r="O69" s="336"/>
      <c r="P69" s="336"/>
    </row>
    <row r="70" spans="1:17" s="14" customFormat="1" ht="16.5" hidden="1" customHeight="1" thickTop="1">
      <c r="A70" s="1393"/>
      <c r="B70" s="1393"/>
      <c r="C70" s="396" t="s">
        <v>3127</v>
      </c>
      <c r="D70" s="88" t="s">
        <v>8996</v>
      </c>
      <c r="E70" s="88">
        <v>45177</v>
      </c>
      <c r="F70" s="145">
        <v>45186</v>
      </c>
      <c r="G70" s="136" t="s">
        <v>9000</v>
      </c>
      <c r="H70" s="136" t="s">
        <v>9020</v>
      </c>
      <c r="I70" s="136">
        <v>45192</v>
      </c>
      <c r="J70" s="141">
        <f>I70+16</f>
        <v>45208</v>
      </c>
      <c r="K70" s="334">
        <f>I70+18</f>
        <v>45210</v>
      </c>
      <c r="L70" s="334">
        <f>I70+26</f>
        <v>45218</v>
      </c>
      <c r="M70" s="334">
        <f>I70+28</f>
        <v>45220</v>
      </c>
      <c r="N70" s="334">
        <f>I70+31</f>
        <v>45223</v>
      </c>
      <c r="O70" s="334">
        <f>I70+34</f>
        <v>45226</v>
      </c>
      <c r="P70" s="334">
        <f>I70+36</f>
        <v>45228</v>
      </c>
    </row>
    <row r="71" spans="1:17" s="14" customFormat="1" ht="16.5" hidden="1" customHeight="1" thickBot="1">
      <c r="A71" s="1393"/>
      <c r="B71" s="1393"/>
      <c r="C71" s="417"/>
      <c r="D71" s="147"/>
      <c r="E71" s="336"/>
      <c r="F71" s="336"/>
      <c r="G71" s="414"/>
      <c r="H71" s="138"/>
      <c r="I71" s="138"/>
      <c r="J71" s="336"/>
      <c r="K71" s="336"/>
      <c r="L71" s="336"/>
      <c r="M71" s="336"/>
      <c r="N71" s="336"/>
      <c r="O71" s="336"/>
      <c r="P71" s="336"/>
    </row>
    <row r="72" spans="1:17" s="14" customFormat="1" ht="16.5" hidden="1" customHeight="1" thickTop="1">
      <c r="A72" s="1393"/>
      <c r="B72" s="1393"/>
      <c r="C72" s="396" t="s">
        <v>6804</v>
      </c>
      <c r="D72" s="88" t="s">
        <v>8998</v>
      </c>
      <c r="E72" s="88">
        <v>45184</v>
      </c>
      <c r="F72" s="397">
        <v>45193</v>
      </c>
      <c r="G72" s="136" t="s">
        <v>8980</v>
      </c>
      <c r="H72" s="136" t="s">
        <v>9021</v>
      </c>
      <c r="I72" s="136">
        <v>45199</v>
      </c>
      <c r="J72" s="141">
        <f>I72+16</f>
        <v>45215</v>
      </c>
      <c r="K72" s="334">
        <f>I72+18</f>
        <v>45217</v>
      </c>
      <c r="L72" s="334">
        <f>I72+26</f>
        <v>45225</v>
      </c>
      <c r="M72" s="334">
        <f>I72+28</f>
        <v>45227</v>
      </c>
      <c r="N72" s="334">
        <f>I72+31</f>
        <v>45230</v>
      </c>
      <c r="O72" s="334">
        <f>I72+34</f>
        <v>45233</v>
      </c>
      <c r="P72" s="334">
        <f>I72+36</f>
        <v>45235</v>
      </c>
    </row>
    <row r="73" spans="1:17" s="14" customFormat="1" ht="16.5" hidden="1" customHeight="1" thickBot="1">
      <c r="A73" s="1393"/>
      <c r="B73" s="1393"/>
      <c r="C73" s="417"/>
      <c r="D73" s="147"/>
      <c r="E73" s="336"/>
      <c r="F73" s="138"/>
      <c r="G73" s="414"/>
      <c r="H73" s="138"/>
      <c r="I73" s="138"/>
      <c r="J73" s="336"/>
      <c r="K73" s="336"/>
      <c r="L73" s="336"/>
      <c r="M73" s="336"/>
      <c r="N73" s="336"/>
      <c r="O73" s="336"/>
      <c r="P73" s="336"/>
    </row>
    <row r="74" spans="1:17" s="14" customFormat="1" ht="16.5" hidden="1" customHeight="1" thickTop="1">
      <c r="A74" s="1393"/>
      <c r="B74" s="1393"/>
      <c r="C74" s="396" t="s">
        <v>6807</v>
      </c>
      <c r="D74" s="88" t="s">
        <v>8999</v>
      </c>
      <c r="E74" s="88">
        <v>45188</v>
      </c>
      <c r="F74" s="145">
        <v>45198</v>
      </c>
      <c r="G74" s="136" t="s">
        <v>8949</v>
      </c>
      <c r="H74" s="136" t="s">
        <v>9022</v>
      </c>
      <c r="I74" s="136">
        <v>45206</v>
      </c>
      <c r="J74" s="141">
        <f>I74+16</f>
        <v>45222</v>
      </c>
      <c r="K74" s="334">
        <f>I74+18</f>
        <v>45224</v>
      </c>
      <c r="L74" s="334">
        <f>I74+26</f>
        <v>45232</v>
      </c>
      <c r="M74" s="334">
        <f>I74+28</f>
        <v>45234</v>
      </c>
      <c r="N74" s="334">
        <f>I74+31</f>
        <v>45237</v>
      </c>
      <c r="O74" s="334">
        <f>I74+34</f>
        <v>45240</v>
      </c>
      <c r="P74" s="334">
        <f>I74+36</f>
        <v>45242</v>
      </c>
    </row>
    <row r="75" spans="1:17" s="14" customFormat="1" ht="16.5" hidden="1" customHeight="1" thickBot="1">
      <c r="A75" s="1393"/>
      <c r="B75" s="1393"/>
      <c r="C75" s="417"/>
      <c r="D75" s="147"/>
      <c r="E75" s="336"/>
      <c r="F75" s="336"/>
      <c r="G75" s="414"/>
      <c r="H75" s="138"/>
      <c r="I75" s="138"/>
      <c r="J75" s="336"/>
      <c r="K75" s="336"/>
      <c r="L75" s="336"/>
      <c r="M75" s="336"/>
      <c r="N75" s="336"/>
      <c r="O75" s="336"/>
      <c r="P75" s="336"/>
    </row>
    <row r="76" spans="1:17" s="14" customFormat="1" ht="16.5" hidden="1" customHeight="1" thickTop="1">
      <c r="A76" s="278" t="s">
        <v>9023</v>
      </c>
      <c r="B76" s="278"/>
      <c r="C76" s="396" t="s">
        <v>3580</v>
      </c>
      <c r="D76" s="88" t="s">
        <v>9024</v>
      </c>
      <c r="E76" s="88">
        <v>45199</v>
      </c>
      <c r="F76" s="397">
        <v>45210</v>
      </c>
      <c r="G76" s="136" t="s">
        <v>9025</v>
      </c>
      <c r="H76" s="136" t="s">
        <v>9026</v>
      </c>
      <c r="I76" s="136">
        <v>45213</v>
      </c>
      <c r="J76" s="141">
        <f>I76+16</f>
        <v>45229</v>
      </c>
      <c r="K76" s="334">
        <f>I76+18</f>
        <v>45231</v>
      </c>
      <c r="L76" s="334">
        <f>I76+26</f>
        <v>45239</v>
      </c>
      <c r="M76" s="334">
        <f>I76+28</f>
        <v>45241</v>
      </c>
      <c r="N76" s="334">
        <f>I76+31</f>
        <v>45244</v>
      </c>
      <c r="O76" s="334">
        <f>I76+34</f>
        <v>45247</v>
      </c>
      <c r="P76" s="334">
        <f>I76+36</f>
        <v>45249</v>
      </c>
    </row>
    <row r="77" spans="1:17" s="14" customFormat="1" ht="16.5" hidden="1" customHeight="1" thickBot="1">
      <c r="A77" s="1393"/>
      <c r="B77" s="1393"/>
      <c r="C77" s="417"/>
      <c r="D77" s="147"/>
      <c r="E77" s="336"/>
      <c r="F77" s="138"/>
      <c r="G77" s="414"/>
      <c r="H77" s="138"/>
      <c r="I77" s="138"/>
      <c r="J77" s="336"/>
      <c r="K77" s="336"/>
      <c r="L77" s="336"/>
      <c r="M77" s="336"/>
      <c r="N77" s="336"/>
      <c r="O77" s="336"/>
      <c r="P77" s="336"/>
    </row>
    <row r="78" spans="1:17" s="14" customFormat="1" ht="16.5" hidden="1" customHeight="1" thickTop="1">
      <c r="A78" s="278" t="s">
        <v>6779</v>
      </c>
      <c r="B78" s="278"/>
      <c r="C78" s="396" t="s">
        <v>3611</v>
      </c>
      <c r="D78" s="88" t="s">
        <v>9027</v>
      </c>
      <c r="E78" s="88">
        <v>45204</v>
      </c>
      <c r="F78" s="145">
        <v>45215</v>
      </c>
      <c r="G78" s="136" t="s">
        <v>7079</v>
      </c>
      <c r="H78" s="136" t="s">
        <v>9028</v>
      </c>
      <c r="I78" s="136">
        <v>45220</v>
      </c>
      <c r="J78" s="141">
        <f>I78+16</f>
        <v>45236</v>
      </c>
      <c r="K78" s="334">
        <f>I78+18</f>
        <v>45238</v>
      </c>
      <c r="L78" s="334">
        <f>I78+26</f>
        <v>45246</v>
      </c>
      <c r="M78" s="334">
        <f>I78+28</f>
        <v>45248</v>
      </c>
      <c r="N78" s="334">
        <f>I78+31</f>
        <v>45251</v>
      </c>
      <c r="O78" s="334">
        <f>I78+34</f>
        <v>45254</v>
      </c>
      <c r="P78" s="334">
        <f>I78+36</f>
        <v>45256</v>
      </c>
    </row>
    <row r="79" spans="1:17" ht="13.5" hidden="1" thickBot="1"/>
    <row r="80" spans="1:17" s="14" customFormat="1" ht="16.5" hidden="1" customHeight="1" thickTop="1">
      <c r="A80" s="1393"/>
      <c r="B80" s="1393"/>
      <c r="C80" s="396" t="s">
        <v>6744</v>
      </c>
      <c r="D80" s="88" t="s">
        <v>9005</v>
      </c>
      <c r="E80" s="88">
        <v>45211</v>
      </c>
      <c r="F80" s="397">
        <v>45221</v>
      </c>
      <c r="G80" s="136" t="s">
        <v>8959</v>
      </c>
      <c r="H80" s="136" t="s">
        <v>9029</v>
      </c>
      <c r="I80" s="136">
        <v>45227</v>
      </c>
      <c r="J80" s="141">
        <f>I80+16</f>
        <v>45243</v>
      </c>
      <c r="K80" s="334">
        <f>I80+18</f>
        <v>45245</v>
      </c>
      <c r="L80" s="334">
        <f>I80+26</f>
        <v>45253</v>
      </c>
      <c r="M80" s="334">
        <f>I80+28</f>
        <v>45255</v>
      </c>
      <c r="N80" s="334">
        <f>I80+31</f>
        <v>45258</v>
      </c>
      <c r="O80" s="334">
        <f>I80+34</f>
        <v>45261</v>
      </c>
      <c r="P80" s="334">
        <f>I80+36</f>
        <v>45263</v>
      </c>
      <c r="Q80" s="29"/>
    </row>
    <row r="81" spans="1:17" s="14" customFormat="1" ht="16.5" hidden="1" customHeight="1" thickBot="1">
      <c r="A81" s="1393"/>
      <c r="B81" s="1393"/>
      <c r="C81" s="417"/>
      <c r="D81" s="147"/>
      <c r="E81" s="336"/>
      <c r="F81" s="138"/>
      <c r="G81" s="414"/>
      <c r="H81" s="138"/>
      <c r="I81" s="138"/>
      <c r="J81" s="336"/>
      <c r="K81" s="336"/>
      <c r="L81" s="336"/>
      <c r="M81" s="336"/>
      <c r="N81" s="336"/>
      <c r="O81" s="336"/>
      <c r="P81" s="336"/>
      <c r="Q81" s="29"/>
    </row>
    <row r="82" spans="1:17" s="14" customFormat="1" ht="16.5" hidden="1" customHeight="1" thickTop="1">
      <c r="A82" s="1393"/>
      <c r="B82" s="1393"/>
      <c r="C82" s="396" t="s">
        <v>2450</v>
      </c>
      <c r="D82" s="88" t="s">
        <v>9030</v>
      </c>
      <c r="E82" s="88">
        <v>45221</v>
      </c>
      <c r="F82" s="145">
        <v>45229</v>
      </c>
      <c r="G82" s="136" t="s">
        <v>8962</v>
      </c>
      <c r="H82" s="136" t="s">
        <v>9031</v>
      </c>
      <c r="I82" s="136">
        <v>45234</v>
      </c>
      <c r="J82" s="141">
        <f>I82+16</f>
        <v>45250</v>
      </c>
      <c r="K82" s="334">
        <f>I82+18</f>
        <v>45252</v>
      </c>
      <c r="L82" s="334">
        <f>I82+26</f>
        <v>45260</v>
      </c>
      <c r="M82" s="334">
        <f>I82+28</f>
        <v>45262</v>
      </c>
      <c r="N82" s="334">
        <f>I82+31</f>
        <v>45265</v>
      </c>
      <c r="O82" s="334">
        <f>I82+34</f>
        <v>45268</v>
      </c>
      <c r="P82" s="334">
        <f>I82+36</f>
        <v>45270</v>
      </c>
      <c r="Q82" s="29"/>
    </row>
    <row r="83" spans="1:17" s="14" customFormat="1" ht="16.5" hidden="1" customHeight="1" thickBot="1">
      <c r="A83" s="1393"/>
      <c r="B83" s="1393"/>
      <c r="C83" s="417"/>
      <c r="D83" s="147"/>
      <c r="E83" s="336"/>
      <c r="F83" s="336"/>
      <c r="G83" s="414"/>
      <c r="H83" s="138"/>
      <c r="I83" s="138"/>
      <c r="J83" s="336"/>
      <c r="K83" s="336"/>
      <c r="L83" s="336"/>
      <c r="M83" s="336"/>
      <c r="N83" s="336"/>
      <c r="O83" s="336"/>
      <c r="P83" s="336"/>
      <c r="Q83" s="29"/>
    </row>
    <row r="84" spans="1:17" s="14" customFormat="1" ht="16.5" hidden="1" customHeight="1" thickTop="1">
      <c r="A84" s="1393"/>
      <c r="B84" s="1393"/>
      <c r="C84" s="396" t="s">
        <v>1730</v>
      </c>
      <c r="D84" s="88" t="s">
        <v>9032</v>
      </c>
      <c r="E84" s="88">
        <v>45225</v>
      </c>
      <c r="F84" s="145">
        <v>45236</v>
      </c>
      <c r="G84" s="857" t="s">
        <v>3079</v>
      </c>
      <c r="H84" s="136" t="s">
        <v>9033</v>
      </c>
      <c r="I84" s="136">
        <v>45241</v>
      </c>
      <c r="J84" s="141">
        <f>I84+16</f>
        <v>45257</v>
      </c>
      <c r="K84" s="334">
        <f>I84+18</f>
        <v>45259</v>
      </c>
      <c r="L84" s="334">
        <f>I84+26</f>
        <v>45267</v>
      </c>
      <c r="M84" s="334">
        <f>I84+28</f>
        <v>45269</v>
      </c>
      <c r="N84" s="334">
        <f>I84+31</f>
        <v>45272</v>
      </c>
      <c r="O84" s="334">
        <f>I84+34</f>
        <v>45275</v>
      </c>
      <c r="P84" s="334">
        <f>I84+36</f>
        <v>45277</v>
      </c>
      <c r="Q84" s="29"/>
    </row>
    <row r="85" spans="1:17" s="14" customFormat="1" ht="16.5" hidden="1" customHeight="1" thickBot="1">
      <c r="A85" s="1393"/>
      <c r="B85" s="1393"/>
      <c r="C85" s="417"/>
      <c r="D85" s="147"/>
      <c r="E85" s="336"/>
      <c r="F85" s="138"/>
      <c r="G85" s="414"/>
      <c r="H85" s="138"/>
      <c r="I85" s="138"/>
      <c r="J85" s="336"/>
      <c r="K85" s="336"/>
      <c r="L85" s="336"/>
      <c r="M85" s="336"/>
      <c r="N85" s="336"/>
      <c r="O85" s="336"/>
      <c r="P85" s="336"/>
      <c r="Q85" s="29"/>
    </row>
    <row r="86" spans="1:17" s="14" customFormat="1" ht="16.5" hidden="1" customHeight="1" thickTop="1">
      <c r="A86" s="278"/>
      <c r="B86" s="278"/>
      <c r="C86" s="396" t="s">
        <v>4023</v>
      </c>
      <c r="D86" s="88" t="s">
        <v>9034</v>
      </c>
      <c r="E86" s="88">
        <v>45232</v>
      </c>
      <c r="F86" s="1003">
        <v>45243</v>
      </c>
      <c r="G86" s="857" t="s">
        <v>8968</v>
      </c>
      <c r="H86" s="136" t="s">
        <v>4934</v>
      </c>
      <c r="I86" s="1004">
        <v>45248</v>
      </c>
      <c r="J86" s="141">
        <f>I86+16</f>
        <v>45264</v>
      </c>
      <c r="K86" s="334">
        <f>I86+18</f>
        <v>45266</v>
      </c>
      <c r="L86" s="334">
        <f>I86+26</f>
        <v>45274</v>
      </c>
      <c r="M86" s="334">
        <f>I86+28</f>
        <v>45276</v>
      </c>
      <c r="N86" s="334">
        <f>I86+31</f>
        <v>45279</v>
      </c>
      <c r="O86" s="334">
        <f>I86+34</f>
        <v>45282</v>
      </c>
      <c r="P86" s="334">
        <f>I86+36</f>
        <v>45284</v>
      </c>
      <c r="Q86" s="29"/>
    </row>
    <row r="87" spans="1:17" s="14" customFormat="1" ht="16.5" hidden="1" customHeight="1" thickBot="1">
      <c r="A87" s="278"/>
      <c r="B87" s="278"/>
      <c r="C87" s="417"/>
      <c r="D87" s="147"/>
      <c r="E87" s="336"/>
      <c r="F87" s="138"/>
      <c r="G87" s="414"/>
      <c r="H87" s="138"/>
      <c r="I87" s="138"/>
      <c r="J87" s="336"/>
      <c r="K87" s="336"/>
      <c r="L87" s="336"/>
      <c r="M87" s="336"/>
      <c r="N87" s="336"/>
      <c r="O87" s="336"/>
      <c r="P87" s="336"/>
      <c r="Q87" s="29"/>
    </row>
    <row r="88" spans="1:17" s="14" customFormat="1" ht="16.5" hidden="1" customHeight="1" thickTop="1">
      <c r="A88" s="278" t="s">
        <v>6820</v>
      </c>
      <c r="B88" s="278"/>
      <c r="C88" s="396" t="s">
        <v>6255</v>
      </c>
      <c r="D88" s="88" t="s">
        <v>9035</v>
      </c>
      <c r="E88" s="88">
        <v>45239</v>
      </c>
      <c r="F88" s="1003">
        <v>45250</v>
      </c>
      <c r="G88" s="136" t="s">
        <v>8971</v>
      </c>
      <c r="H88" s="136" t="s">
        <v>9036</v>
      </c>
      <c r="I88" s="136">
        <v>45255</v>
      </c>
      <c r="J88" s="141">
        <f>I88+16</f>
        <v>45271</v>
      </c>
      <c r="K88" s="334">
        <f>I88+18</f>
        <v>45273</v>
      </c>
      <c r="L88" s="334">
        <f>I88+26</f>
        <v>45281</v>
      </c>
      <c r="M88" s="334">
        <f>I88+28</f>
        <v>45283</v>
      </c>
      <c r="N88" s="334">
        <f>I88+31</f>
        <v>45286</v>
      </c>
      <c r="O88" s="334">
        <f>I88+34</f>
        <v>45289</v>
      </c>
      <c r="P88" s="334">
        <f>I88+36</f>
        <v>45291</v>
      </c>
      <c r="Q88" s="29"/>
    </row>
    <row r="89" spans="1:17" s="14" customFormat="1" ht="16.5" hidden="1" customHeight="1" thickBot="1">
      <c r="A89" s="278"/>
      <c r="B89" s="278"/>
      <c r="C89" s="417"/>
      <c r="D89" s="147"/>
      <c r="E89" s="336"/>
      <c r="F89" s="138"/>
      <c r="G89" s="414"/>
      <c r="H89" s="138"/>
      <c r="I89" s="138"/>
      <c r="J89" s="336"/>
      <c r="K89" s="336"/>
      <c r="L89" s="336"/>
      <c r="M89" s="336"/>
      <c r="N89" s="336"/>
      <c r="O89" s="336"/>
      <c r="P89" s="336"/>
      <c r="Q89" s="29"/>
    </row>
    <row r="90" spans="1:17" s="14" customFormat="1" ht="30.75" hidden="1" thickTop="1">
      <c r="A90" s="1355"/>
      <c r="B90" s="1355"/>
      <c r="C90" s="465"/>
      <c r="D90" s="188"/>
      <c r="E90" s="90" t="s">
        <v>100</v>
      </c>
      <c r="F90" s="90" t="s">
        <v>4887</v>
      </c>
      <c r="G90" s="131" t="s">
        <v>8945</v>
      </c>
      <c r="H90" s="131" t="s">
        <v>1718</v>
      </c>
      <c r="I90" s="1358" t="s">
        <v>165</v>
      </c>
      <c r="J90" s="2773" t="s">
        <v>887</v>
      </c>
      <c r="K90" s="90" t="s">
        <v>166</v>
      </c>
      <c r="L90" s="1360" t="s">
        <v>447</v>
      </c>
      <c r="M90" s="90" t="s">
        <v>720</v>
      </c>
      <c r="N90" s="90" t="s">
        <v>1128</v>
      </c>
      <c r="O90" s="90" t="s">
        <v>1354</v>
      </c>
      <c r="P90" s="90" t="s">
        <v>1223</v>
      </c>
      <c r="Q90" s="2896"/>
    </row>
    <row r="91" spans="1:17" s="14" customFormat="1" ht="21" hidden="1" thickBot="1">
      <c r="A91" s="1355"/>
      <c r="B91" s="1355"/>
      <c r="C91" s="1549" t="s">
        <v>4929</v>
      </c>
      <c r="D91" s="91"/>
      <c r="E91" s="134"/>
      <c r="F91" s="2649" t="s">
        <v>8758</v>
      </c>
      <c r="G91" s="2650"/>
      <c r="H91" s="2650"/>
      <c r="I91" s="2649"/>
      <c r="J91" s="2771"/>
      <c r="K91" s="2649"/>
      <c r="L91" s="2649"/>
      <c r="M91" s="2649"/>
      <c r="N91" s="2649"/>
      <c r="O91" s="2649"/>
      <c r="P91" s="2649"/>
      <c r="Q91" s="30"/>
    </row>
    <row r="92" spans="1:17" s="14" customFormat="1" ht="20.25" hidden="1" thickTop="1">
      <c r="A92" s="1406"/>
      <c r="B92" s="1406"/>
      <c r="C92" s="1122" t="s">
        <v>8846</v>
      </c>
      <c r="D92" s="436" t="s">
        <v>8804</v>
      </c>
      <c r="E92" s="436">
        <v>45622</v>
      </c>
      <c r="F92" s="1349" t="s">
        <v>1581</v>
      </c>
      <c r="G92" s="1183" t="s">
        <v>1573</v>
      </c>
      <c r="H92" s="1352" t="s">
        <v>9037</v>
      </c>
      <c r="I92" s="1342">
        <v>45642</v>
      </c>
      <c r="J92" s="2774"/>
      <c r="K92" s="1342"/>
      <c r="L92" s="1342"/>
      <c r="M92" s="1342"/>
      <c r="N92" s="1342"/>
      <c r="O92" s="1342"/>
      <c r="P92" s="1342"/>
    </row>
    <row r="93" spans="1:17" s="14" customFormat="1" ht="20.25" hidden="1" thickBot="1">
      <c r="A93" s="1406" t="s">
        <v>7316</v>
      </c>
      <c r="B93" s="1406"/>
      <c r="C93" s="1332" t="s">
        <v>8438</v>
      </c>
      <c r="D93" s="40" t="s">
        <v>8848</v>
      </c>
      <c r="E93" s="323">
        <v>45624</v>
      </c>
      <c r="F93" s="323">
        <f>E93+9</f>
        <v>45633</v>
      </c>
      <c r="G93" s="1417"/>
      <c r="H93" s="1334"/>
      <c r="I93" s="1334"/>
      <c r="J93" s="2772"/>
      <c r="K93" s="323"/>
      <c r="L93" s="323"/>
      <c r="M93" s="323"/>
      <c r="N93" s="323"/>
      <c r="O93" s="323"/>
      <c r="P93" s="323"/>
    </row>
    <row r="94" spans="1:17" s="14" customFormat="1" ht="15" hidden="1" customHeight="1" thickTop="1">
      <c r="A94" s="2528" t="s">
        <v>9038</v>
      </c>
      <c r="B94" s="2513">
        <v>36</v>
      </c>
      <c r="C94" s="2207" t="s">
        <v>4935</v>
      </c>
      <c r="D94" s="2118" t="s">
        <v>9039</v>
      </c>
      <c r="E94" s="2342">
        <v>45910</v>
      </c>
      <c r="F94" s="2144">
        <v>45924</v>
      </c>
      <c r="G94" s="2642" t="s">
        <v>9040</v>
      </c>
      <c r="H94" s="2635" t="s">
        <v>9041</v>
      </c>
      <c r="I94" s="2635">
        <v>45922</v>
      </c>
      <c r="J94" s="2754">
        <v>45939</v>
      </c>
      <c r="K94" s="651">
        <v>45942</v>
      </c>
      <c r="L94" s="651">
        <v>45949</v>
      </c>
      <c r="M94" s="651">
        <v>45955</v>
      </c>
      <c r="N94" s="651">
        <v>45958</v>
      </c>
      <c r="O94" s="651">
        <v>45962</v>
      </c>
      <c r="P94" s="651">
        <v>45965</v>
      </c>
    </row>
    <row r="95" spans="1:17" s="14" customFormat="1" ht="15" hidden="1" customHeight="1" thickBot="1">
      <c r="A95" s="2528"/>
      <c r="B95" s="2513"/>
      <c r="C95" s="2208"/>
      <c r="D95" s="2122"/>
      <c r="E95" s="2122"/>
      <c r="F95" s="2209"/>
      <c r="G95" s="2643"/>
      <c r="H95" s="516"/>
      <c r="I95" s="516"/>
      <c r="J95" s="2755"/>
      <c r="K95" s="655"/>
      <c r="L95" s="655"/>
      <c r="M95" s="655"/>
      <c r="N95" s="655"/>
      <c r="O95" s="655"/>
      <c r="P95" s="655"/>
    </row>
    <row r="96" spans="1:17" s="14" customFormat="1" ht="30.75" hidden="1" thickTop="1">
      <c r="A96" s="2528"/>
      <c r="B96" s="2513"/>
      <c r="C96" s="3440"/>
      <c r="D96" s="3357"/>
      <c r="E96" s="3358" t="s">
        <v>100</v>
      </c>
      <c r="F96" s="3358" t="s">
        <v>4887</v>
      </c>
      <c r="G96" s="3359" t="s">
        <v>8945</v>
      </c>
      <c r="H96" s="3359" t="s">
        <v>1718</v>
      </c>
      <c r="I96" s="3360" t="s">
        <v>165</v>
      </c>
      <c r="J96" s="3441" t="s">
        <v>887</v>
      </c>
      <c r="K96" s="3358" t="s">
        <v>166</v>
      </c>
      <c r="L96" s="3442" t="s">
        <v>447</v>
      </c>
      <c r="M96" s="3358" t="s">
        <v>720</v>
      </c>
      <c r="N96" s="3358" t="s">
        <v>1128</v>
      </c>
      <c r="O96" s="3358" t="s">
        <v>1223</v>
      </c>
      <c r="P96" s="3358" t="s">
        <v>1354</v>
      </c>
    </row>
    <row r="97" spans="1:17" s="14" customFormat="1" ht="21" hidden="1" thickBot="1">
      <c r="A97" s="2528"/>
      <c r="B97" s="2513"/>
      <c r="C97" s="3362" t="s">
        <v>4929</v>
      </c>
      <c r="D97" s="3363"/>
      <c r="E97" s="3364"/>
      <c r="F97" s="3365" t="s">
        <v>8758</v>
      </c>
      <c r="G97" s="3366"/>
      <c r="H97" s="3366"/>
      <c r="I97" s="3365"/>
      <c r="J97" s="3401"/>
      <c r="K97" s="3365"/>
      <c r="L97" s="3365"/>
      <c r="M97" s="3365"/>
      <c r="N97" s="3365"/>
      <c r="O97" s="3365"/>
      <c r="P97" s="3365"/>
      <c r="Q97" s="3443"/>
    </row>
    <row r="98" spans="1:17" s="14" customFormat="1" ht="15" hidden="1" customHeight="1" thickTop="1">
      <c r="A98" s="1406"/>
      <c r="B98" s="1406"/>
      <c r="C98" s="3137" t="s">
        <v>7494</v>
      </c>
      <c r="D98" s="3141" t="s">
        <v>8702</v>
      </c>
      <c r="E98" s="3141">
        <v>45980</v>
      </c>
      <c r="F98" s="3142" t="s">
        <v>1581</v>
      </c>
      <c r="G98" s="3115" t="s">
        <v>9042</v>
      </c>
      <c r="H98" s="1619" t="s">
        <v>9043</v>
      </c>
      <c r="I98" s="1619">
        <v>45999</v>
      </c>
      <c r="J98" s="3444">
        <v>46016</v>
      </c>
      <c r="K98" s="1618">
        <v>46019</v>
      </c>
      <c r="L98" s="1618">
        <f>I98+27</f>
        <v>46026</v>
      </c>
      <c r="M98" s="1618">
        <f>I98+33</f>
        <v>46032</v>
      </c>
      <c r="N98" s="1618">
        <f>I98+36</f>
        <v>46035</v>
      </c>
      <c r="O98" s="1618">
        <f>I98+41</f>
        <v>46040</v>
      </c>
      <c r="P98" s="1618">
        <f>I98+44</f>
        <v>46043</v>
      </c>
      <c r="Q98" s="566"/>
    </row>
    <row r="99" spans="1:17" s="14" customFormat="1" ht="15" hidden="1" customHeight="1" thickBot="1">
      <c r="A99" s="1406"/>
      <c r="B99" s="1406"/>
      <c r="C99" s="2881" t="s">
        <v>2039</v>
      </c>
      <c r="D99" s="2882" t="s">
        <v>8706</v>
      </c>
      <c r="E99" s="2882">
        <v>45987</v>
      </c>
      <c r="F99" s="2882">
        <v>45999</v>
      </c>
      <c r="G99" s="3120"/>
      <c r="H99" s="1620"/>
      <c r="I99" s="1620"/>
      <c r="J99" s="3374"/>
      <c r="K99" s="615"/>
      <c r="L99" s="615"/>
      <c r="M99" s="615"/>
      <c r="N99" s="615"/>
      <c r="O99" s="615"/>
      <c r="P99" s="615"/>
      <c r="Q99" s="566"/>
    </row>
    <row r="100" spans="1:17" s="14" customFormat="1" ht="37.5" customHeight="1">
      <c r="A100" s="1406"/>
      <c r="B100" s="1406"/>
      <c r="C100" s="2994"/>
      <c r="D100" s="3378"/>
      <c r="E100" s="618" t="s">
        <v>100</v>
      </c>
      <c r="F100" s="618" t="s">
        <v>4887</v>
      </c>
      <c r="G100" s="4013" t="s">
        <v>8945</v>
      </c>
      <c r="H100" s="3379" t="s">
        <v>1718</v>
      </c>
      <c r="I100" s="3380" t="s">
        <v>165</v>
      </c>
      <c r="J100" s="3445" t="s">
        <v>887</v>
      </c>
      <c r="K100" s="618" t="s">
        <v>166</v>
      </c>
      <c r="L100" s="3446" t="s">
        <v>447</v>
      </c>
      <c r="M100" s="618" t="s">
        <v>720</v>
      </c>
      <c r="N100" s="618" t="s">
        <v>1128</v>
      </c>
      <c r="O100" s="618" t="s">
        <v>1354</v>
      </c>
      <c r="P100" s="618" t="s">
        <v>1223</v>
      </c>
      <c r="Q100" s="2897"/>
    </row>
    <row r="101" spans="1:17" s="14" customFormat="1" ht="15" customHeight="1" thickBot="1">
      <c r="A101" s="1406"/>
      <c r="B101" s="1406"/>
      <c r="C101" s="3382" t="s">
        <v>8707</v>
      </c>
      <c r="D101" s="3383"/>
      <c r="E101" s="3384" t="s">
        <v>2589</v>
      </c>
      <c r="F101" s="3385"/>
      <c r="G101" s="3398"/>
      <c r="H101" s="3398"/>
      <c r="I101" s="3385"/>
      <c r="J101" s="3447"/>
      <c r="K101" s="3385"/>
      <c r="L101" s="3385"/>
      <c r="M101" s="3385"/>
      <c r="N101" s="3385"/>
      <c r="O101" s="3385"/>
      <c r="P101" s="3385"/>
      <c r="Q101" s="566"/>
    </row>
    <row r="102" spans="1:17" s="14" customFormat="1" ht="15" customHeight="1" thickTop="1">
      <c r="A102" s="1406"/>
      <c r="B102" s="1406"/>
      <c r="C102" s="3137" t="s">
        <v>4686</v>
      </c>
      <c r="D102" s="3117" t="s">
        <v>8719</v>
      </c>
      <c r="E102" s="3117">
        <v>46200</v>
      </c>
      <c r="F102" s="3114">
        <v>46209</v>
      </c>
      <c r="G102" s="4220" t="s">
        <v>9000</v>
      </c>
      <c r="H102" s="4222" t="s">
        <v>8936</v>
      </c>
      <c r="I102" s="1619">
        <v>46208</v>
      </c>
      <c r="J102" s="3444">
        <v>46226</v>
      </c>
      <c r="K102" s="1618">
        <v>46230</v>
      </c>
      <c r="L102" s="1618">
        <v>46237</v>
      </c>
      <c r="M102" s="1618">
        <v>46243</v>
      </c>
      <c r="N102" s="1618">
        <v>46245</v>
      </c>
      <c r="O102" s="1618">
        <v>46249</v>
      </c>
      <c r="P102" s="1618">
        <v>46252</v>
      </c>
      <c r="Q102" s="566"/>
    </row>
    <row r="103" spans="1:17" s="14" customFormat="1" ht="15" customHeight="1" thickBot="1">
      <c r="A103" s="1406"/>
      <c r="B103" s="1406"/>
      <c r="C103" s="4126"/>
      <c r="D103" s="3118"/>
      <c r="E103" s="3118"/>
      <c r="F103" s="3119"/>
      <c r="G103" s="4221"/>
      <c r="H103" s="1620"/>
      <c r="I103" s="1620"/>
      <c r="J103" s="3374"/>
      <c r="K103" s="615"/>
      <c r="L103" s="615"/>
      <c r="M103" s="615"/>
      <c r="N103" s="615"/>
      <c r="O103" s="615"/>
      <c r="P103" s="615"/>
      <c r="Q103" s="566"/>
    </row>
    <row r="104" spans="1:17" s="14" customFormat="1" ht="15" customHeight="1" thickTop="1">
      <c r="A104" s="1406"/>
      <c r="B104" s="1406"/>
      <c r="C104" s="3137" t="s">
        <v>4935</v>
      </c>
      <c r="D104" s="3117" t="s">
        <v>8722</v>
      </c>
      <c r="E104" s="3124">
        <v>46200</v>
      </c>
      <c r="F104" s="3124" t="s">
        <v>1581</v>
      </c>
      <c r="G104" s="4220" t="s">
        <v>6855</v>
      </c>
      <c r="H104" s="4222" t="str">
        <f>VALUE(LEFT(H102,LEN(H102)-1))+1 &amp; RIGHT(H102,1)</f>
        <v>2627E</v>
      </c>
      <c r="I104" s="1619">
        <f>I102+7</f>
        <v>46215</v>
      </c>
      <c r="J104" s="3444">
        <f>I104+18</f>
        <v>46233</v>
      </c>
      <c r="K104" s="1618">
        <f>I104+22</f>
        <v>46237</v>
      </c>
      <c r="L104" s="1618">
        <f>I104+29</f>
        <v>46244</v>
      </c>
      <c r="M104" s="1618">
        <f>I104+35</f>
        <v>46250</v>
      </c>
      <c r="N104" s="1618">
        <f>I104+37</f>
        <v>46252</v>
      </c>
      <c r="O104" s="1618">
        <f>I104+41</f>
        <v>46256</v>
      </c>
      <c r="P104" s="1618">
        <f>I104+44</f>
        <v>46259</v>
      </c>
      <c r="Q104" s="566"/>
    </row>
    <row r="105" spans="1:17" s="14" customFormat="1" ht="15" customHeight="1" thickBot="1">
      <c r="A105" s="1406"/>
      <c r="B105" s="1406"/>
      <c r="C105" s="3133"/>
      <c r="D105" s="3118"/>
      <c r="E105" s="3118"/>
      <c r="F105" s="3119"/>
      <c r="G105" s="4221"/>
      <c r="H105" s="1620"/>
      <c r="I105" s="1620"/>
      <c r="J105" s="3374"/>
      <c r="K105" s="615"/>
      <c r="L105" s="615"/>
      <c r="M105" s="615"/>
      <c r="N105" s="615"/>
      <c r="O105" s="615"/>
      <c r="P105" s="615"/>
      <c r="Q105" s="566"/>
    </row>
    <row r="106" spans="1:17" s="14" customFormat="1" ht="15" customHeight="1" thickTop="1">
      <c r="A106" s="1406"/>
      <c r="B106" s="1406"/>
      <c r="C106" s="3137" t="s">
        <v>8725</v>
      </c>
      <c r="D106" s="3117" t="str">
        <f>"HR"&amp;TEXT(MID(D104,3,LEN(D104)-3)+1,"000")&amp;"R"</f>
        <v>HR627R</v>
      </c>
      <c r="E106" s="3117">
        <v>46211</v>
      </c>
      <c r="F106" s="3125" t="s">
        <v>1581</v>
      </c>
      <c r="G106" s="4220" t="s">
        <v>9025</v>
      </c>
      <c r="H106" s="4222" t="str">
        <f>VALUE(LEFT(H104,LEN(H104)-1))+1 &amp; RIGHT(H104,1)</f>
        <v>2628E</v>
      </c>
      <c r="I106" s="1619">
        <f>I104+7</f>
        <v>46222</v>
      </c>
      <c r="J106" s="3444">
        <f>I106+18</f>
        <v>46240</v>
      </c>
      <c r="K106" s="1618">
        <f>I106+22</f>
        <v>46244</v>
      </c>
      <c r="L106" s="1618">
        <f>I106+29</f>
        <v>46251</v>
      </c>
      <c r="M106" s="1618">
        <f>I106+35</f>
        <v>46257</v>
      </c>
      <c r="N106" s="1618">
        <f>I106+37</f>
        <v>46259</v>
      </c>
      <c r="O106" s="1618">
        <f>I106+41</f>
        <v>46263</v>
      </c>
      <c r="P106" s="1618">
        <f>I106+44</f>
        <v>46266</v>
      </c>
      <c r="Q106" s="566"/>
    </row>
    <row r="107" spans="1:17" s="14" customFormat="1" ht="15" customHeight="1" thickBot="1">
      <c r="A107" s="1406"/>
      <c r="B107" s="1406"/>
      <c r="C107" s="3133" t="s">
        <v>2775</v>
      </c>
      <c r="D107" s="3118" t="s">
        <v>8652</v>
      </c>
      <c r="E107" s="3118">
        <v>46211</v>
      </c>
      <c r="F107" s="3119">
        <f>E107+12</f>
        <v>46223</v>
      </c>
      <c r="G107" s="4221"/>
      <c r="H107" s="1620"/>
      <c r="I107" s="1620"/>
      <c r="J107" s="3374"/>
      <c r="K107" s="615"/>
      <c r="L107" s="615"/>
      <c r="M107" s="615"/>
      <c r="N107" s="615"/>
      <c r="O107" s="615"/>
      <c r="P107" s="615"/>
      <c r="Q107" s="566"/>
    </row>
    <row r="108" spans="1:17" s="14" customFormat="1" ht="15" customHeight="1" thickTop="1">
      <c r="A108" s="1406"/>
      <c r="B108" s="1406"/>
      <c r="C108" s="3143" t="s">
        <v>6278</v>
      </c>
      <c r="D108" s="3117" t="str">
        <f>"HR"&amp;TEXT(MID(D106,3,LEN(D106)-3)+1,"000")&amp;"R"</f>
        <v>HR628R</v>
      </c>
      <c r="E108" s="3694">
        <v>46216</v>
      </c>
      <c r="F108" s="3114">
        <f>E108+9</f>
        <v>46225</v>
      </c>
      <c r="G108" s="3372" t="s">
        <v>9044</v>
      </c>
      <c r="H108" s="4222" t="str">
        <f>VALUE(LEFT(H106,LEN(H106)-1))+1 &amp; RIGHT(H106,1)</f>
        <v>2629E</v>
      </c>
      <c r="I108" s="1619">
        <f>I106+7</f>
        <v>46229</v>
      </c>
      <c r="J108" s="3444">
        <f>I108+18</f>
        <v>46247</v>
      </c>
      <c r="K108" s="1618">
        <f>I108+22</f>
        <v>46251</v>
      </c>
      <c r="L108" s="1618">
        <f>I108+29</f>
        <v>46258</v>
      </c>
      <c r="M108" s="1618">
        <f>I108+35</f>
        <v>46264</v>
      </c>
      <c r="N108" s="1618">
        <f>I108+37</f>
        <v>46266</v>
      </c>
      <c r="O108" s="1618">
        <f>I108+41</f>
        <v>46270</v>
      </c>
      <c r="P108" s="1618">
        <f>I108+44</f>
        <v>46273</v>
      </c>
      <c r="Q108" s="566"/>
    </row>
    <row r="109" spans="1:17" s="14" customFormat="1" ht="15" customHeight="1" thickBot="1">
      <c r="A109" s="1406"/>
      <c r="B109" s="1406"/>
      <c r="C109" s="3133"/>
      <c r="D109" s="3118"/>
      <c r="E109" s="3118"/>
      <c r="F109" s="3119"/>
      <c r="G109" s="4221"/>
      <c r="H109" s="1620"/>
      <c r="I109" s="1620"/>
      <c r="J109" s="3374"/>
      <c r="K109" s="615"/>
      <c r="L109" s="615"/>
      <c r="M109" s="615"/>
      <c r="N109" s="615"/>
      <c r="O109" s="615"/>
      <c r="P109" s="615"/>
      <c r="Q109" s="566"/>
    </row>
    <row r="110" spans="1:17" s="14" customFormat="1" ht="15" customHeight="1" thickTop="1">
      <c r="A110" s="1406"/>
      <c r="B110" s="1406"/>
      <c r="C110" s="3136" t="s">
        <v>1573</v>
      </c>
      <c r="D110" s="3117" t="s">
        <v>8731</v>
      </c>
      <c r="E110" s="3124">
        <v>46221</v>
      </c>
      <c r="F110" s="3124"/>
      <c r="G110" s="3372" t="s">
        <v>9045</v>
      </c>
      <c r="H110" s="4222" t="str">
        <f>VALUE(LEFT(H108,LEN(H108)-1))+1 &amp; RIGHT(H108,1)</f>
        <v>2630E</v>
      </c>
      <c r="I110" s="1619">
        <f>I108+7</f>
        <v>46236</v>
      </c>
      <c r="J110" s="3444">
        <f>I110+18</f>
        <v>46254</v>
      </c>
      <c r="K110" s="1618">
        <f>I110+22</f>
        <v>46258</v>
      </c>
      <c r="L110" s="1618">
        <f>I110+29</f>
        <v>46265</v>
      </c>
      <c r="M110" s="1618">
        <f>I110+35</f>
        <v>46271</v>
      </c>
      <c r="N110" s="1618">
        <f>I110+37</f>
        <v>46273</v>
      </c>
      <c r="O110" s="1618">
        <f>I110+41</f>
        <v>46277</v>
      </c>
      <c r="P110" s="1618">
        <f>I110+44</f>
        <v>46280</v>
      </c>
      <c r="Q110" s="566"/>
    </row>
    <row r="111" spans="1:17" s="14" customFormat="1" ht="15" customHeight="1" thickBot="1">
      <c r="A111" s="1406"/>
      <c r="B111" s="1406"/>
      <c r="C111" s="3133" t="s">
        <v>8733</v>
      </c>
      <c r="D111" s="3118" t="s">
        <v>8663</v>
      </c>
      <c r="E111" s="3118">
        <v>46226</v>
      </c>
      <c r="F111" s="3119">
        <f>E111+12</f>
        <v>46238</v>
      </c>
      <c r="G111" s="4221"/>
      <c r="H111" s="1620"/>
      <c r="I111" s="1620"/>
      <c r="J111" s="3374"/>
      <c r="K111" s="615"/>
      <c r="L111" s="615"/>
      <c r="M111" s="615"/>
      <c r="N111" s="615"/>
      <c r="O111" s="615"/>
      <c r="P111" s="615"/>
      <c r="Q111" s="566"/>
    </row>
    <row r="112" spans="1:17" s="14" customFormat="1" ht="15" customHeight="1" thickTop="1">
      <c r="A112" s="1406"/>
      <c r="B112" s="1406"/>
      <c r="C112" s="3137" t="s">
        <v>8734</v>
      </c>
      <c r="D112" s="3117" t="s">
        <v>8735</v>
      </c>
      <c r="E112" s="3117">
        <v>46230</v>
      </c>
      <c r="F112" s="3114">
        <f>E112+9</f>
        <v>46239</v>
      </c>
      <c r="G112" s="3372" t="s">
        <v>9046</v>
      </c>
      <c r="H112" s="4222" t="str">
        <f>VALUE(LEFT(H110,LEN(H110)-1))+1 &amp; RIGHT(H110,1)</f>
        <v>2631E</v>
      </c>
      <c r="I112" s="1619">
        <f>I110+7</f>
        <v>46243</v>
      </c>
      <c r="J112" s="3444">
        <f>I112+18</f>
        <v>46261</v>
      </c>
      <c r="K112" s="1618">
        <f>I112+22</f>
        <v>46265</v>
      </c>
      <c r="L112" s="1618">
        <f>I112+29</f>
        <v>46272</v>
      </c>
      <c r="M112" s="1618">
        <f>I112+35</f>
        <v>46278</v>
      </c>
      <c r="N112" s="1618">
        <f>I112+37</f>
        <v>46280</v>
      </c>
      <c r="O112" s="1618">
        <f>I112+41</f>
        <v>46284</v>
      </c>
      <c r="P112" s="1618">
        <f>I112+44</f>
        <v>46287</v>
      </c>
      <c r="Q112" s="566"/>
    </row>
    <row r="113" spans="1:17" s="14" customFormat="1" ht="15" customHeight="1" thickBot="1">
      <c r="A113" s="1406"/>
      <c r="B113" s="1406"/>
      <c r="C113" s="3133"/>
      <c r="D113" s="3118"/>
      <c r="E113" s="3118"/>
      <c r="F113" s="3119"/>
      <c r="G113" s="4221"/>
      <c r="H113" s="1620"/>
      <c r="I113" s="1620"/>
      <c r="J113" s="3374"/>
      <c r="K113" s="615"/>
      <c r="L113" s="615"/>
      <c r="M113" s="615"/>
      <c r="N113" s="615"/>
      <c r="O113" s="615"/>
      <c r="P113" s="615"/>
      <c r="Q113" s="566"/>
    </row>
    <row r="114" spans="1:17" s="14" customFormat="1" ht="15" customHeight="1" thickTop="1">
      <c r="A114" s="1406"/>
      <c r="B114" s="1406"/>
      <c r="C114" s="3137" t="s">
        <v>4922</v>
      </c>
      <c r="D114" s="3117" t="str">
        <f>"HR"&amp;TEXT(MID(D112,3,LEN(D112)-3)+1,"000")&amp;"R"</f>
        <v>HR631R</v>
      </c>
      <c r="E114" s="3117">
        <v>46241</v>
      </c>
      <c r="F114" s="3114">
        <f>E114+9</f>
        <v>46250</v>
      </c>
      <c r="G114" s="3372" t="s">
        <v>9042</v>
      </c>
      <c r="H114" s="4222" t="str">
        <f>VALUE(LEFT(H112,LEN(H112)-1))+1 &amp; RIGHT(H112,1)</f>
        <v>2632E</v>
      </c>
      <c r="I114" s="1619">
        <f>I112+7</f>
        <v>46250</v>
      </c>
      <c r="J114" s="3444">
        <f>I114+18</f>
        <v>46268</v>
      </c>
      <c r="K114" s="1618">
        <f>I114+22</f>
        <v>46272</v>
      </c>
      <c r="L114" s="1618">
        <f>I114+29</f>
        <v>46279</v>
      </c>
      <c r="M114" s="1618">
        <f>I114+35</f>
        <v>46285</v>
      </c>
      <c r="N114" s="1618">
        <f>I114+37</f>
        <v>46287</v>
      </c>
      <c r="O114" s="1618">
        <f>I114+41</f>
        <v>46291</v>
      </c>
      <c r="P114" s="1618">
        <f>I114+44</f>
        <v>46294</v>
      </c>
      <c r="Q114" s="566"/>
    </row>
    <row r="115" spans="1:17" s="14" customFormat="1" ht="15" customHeight="1" thickBot="1">
      <c r="A115" s="1406"/>
      <c r="B115" s="1406"/>
      <c r="C115" s="3133"/>
      <c r="D115" s="3118"/>
      <c r="E115" s="3118"/>
      <c r="F115" s="3119"/>
      <c r="G115" s="4221"/>
      <c r="H115" s="1620"/>
      <c r="I115" s="1620"/>
      <c r="J115" s="3374"/>
      <c r="K115" s="615"/>
      <c r="L115" s="615"/>
      <c r="M115" s="615"/>
      <c r="N115" s="615"/>
      <c r="O115" s="615"/>
      <c r="P115" s="615"/>
      <c r="Q115" s="566"/>
    </row>
    <row r="116" spans="1:17" s="14" customFormat="1" ht="15" customHeight="1" thickTop="1">
      <c r="A116" s="1406"/>
      <c r="B116" s="1406"/>
      <c r="C116" s="3137" t="s">
        <v>4686</v>
      </c>
      <c r="D116" s="3117" t="s">
        <v>8740</v>
      </c>
      <c r="E116" s="3117">
        <v>46244</v>
      </c>
      <c r="F116" s="3114">
        <f>E116+9</f>
        <v>46253</v>
      </c>
      <c r="G116" s="3372" t="s">
        <v>9040</v>
      </c>
      <c r="H116" s="4222" t="str">
        <f>VALUE(LEFT(H114,LEN(H114)-1))+1 &amp; RIGHT(H114,1)</f>
        <v>2633E</v>
      </c>
      <c r="I116" s="1619">
        <f>I114+7</f>
        <v>46257</v>
      </c>
      <c r="J116" s="3444">
        <f>I116+18</f>
        <v>46275</v>
      </c>
      <c r="K116" s="1618">
        <f>I116+22</f>
        <v>46279</v>
      </c>
      <c r="L116" s="1618">
        <f>I116+29</f>
        <v>46286</v>
      </c>
      <c r="M116" s="1618">
        <f>I116+35</f>
        <v>46292</v>
      </c>
      <c r="N116" s="1618">
        <f>I116+37</f>
        <v>46294</v>
      </c>
      <c r="O116" s="1618">
        <f>I116+41</f>
        <v>46298</v>
      </c>
      <c r="P116" s="1618">
        <f>I116+44</f>
        <v>46301</v>
      </c>
      <c r="Q116" s="566"/>
    </row>
    <row r="117" spans="1:17" s="14" customFormat="1" ht="15" customHeight="1" thickBot="1">
      <c r="A117" s="1406"/>
      <c r="B117" s="1406"/>
      <c r="C117" s="3133"/>
      <c r="D117" s="3118"/>
      <c r="E117" s="3118"/>
      <c r="F117" s="3119"/>
      <c r="G117" s="3120"/>
      <c r="H117" s="1620"/>
      <c r="I117" s="1620"/>
      <c r="J117" s="3374"/>
      <c r="K117" s="615"/>
      <c r="L117" s="615"/>
      <c r="M117" s="615"/>
      <c r="N117" s="615"/>
      <c r="O117" s="615"/>
      <c r="P117" s="615"/>
      <c r="Q117" s="566"/>
    </row>
    <row r="118" spans="1:17" s="14" customFormat="1" ht="15" customHeight="1" thickTop="1">
      <c r="A118" s="1406"/>
      <c r="B118" s="1406"/>
      <c r="C118" s="3137" t="s">
        <v>1707</v>
      </c>
      <c r="D118" s="3117" t="s">
        <v>8744</v>
      </c>
      <c r="E118" s="3117">
        <v>46249</v>
      </c>
      <c r="F118" s="3114">
        <f>E118+9</f>
        <v>46258</v>
      </c>
      <c r="G118" s="3372" t="s">
        <v>8962</v>
      </c>
      <c r="H118" s="4222" t="str">
        <f>VALUE(LEFT(H116,LEN(H116)-1))+1 &amp; RIGHT(H116,1)</f>
        <v>2634E</v>
      </c>
      <c r="I118" s="1619">
        <f>I116+7</f>
        <v>46264</v>
      </c>
      <c r="J118" s="3444">
        <f>I118+18</f>
        <v>46282</v>
      </c>
      <c r="K118" s="1618">
        <f>I118+22</f>
        <v>46286</v>
      </c>
      <c r="L118" s="1618">
        <f>I118+29</f>
        <v>46293</v>
      </c>
      <c r="M118" s="1618">
        <f>I118+35</f>
        <v>46299</v>
      </c>
      <c r="N118" s="1618">
        <f>I118+37</f>
        <v>46301</v>
      </c>
      <c r="O118" s="1618">
        <f>I118+41</f>
        <v>46305</v>
      </c>
      <c r="P118" s="1618">
        <f>I118+44</f>
        <v>46308</v>
      </c>
      <c r="Q118" s="566"/>
    </row>
    <row r="119" spans="1:17" s="14" customFormat="1" ht="15" customHeight="1" thickBot="1">
      <c r="A119" s="1406"/>
      <c r="B119" s="1406"/>
      <c r="C119" s="3133"/>
      <c r="D119" s="3118"/>
      <c r="E119" s="3118"/>
      <c r="F119" s="3119"/>
      <c r="G119" s="3120"/>
      <c r="H119" s="1620"/>
      <c r="I119" s="1620"/>
      <c r="J119" s="3374"/>
      <c r="K119" s="615"/>
      <c r="L119" s="615"/>
      <c r="M119" s="615"/>
      <c r="N119" s="615"/>
      <c r="O119" s="615"/>
      <c r="P119" s="615"/>
      <c r="Q119" s="566"/>
    </row>
    <row r="120" spans="1:17" s="14" customFormat="1" ht="15" customHeight="1" thickTop="1">
      <c r="A120" s="1406"/>
      <c r="B120" s="1406"/>
      <c r="C120" s="3137" t="s">
        <v>6278</v>
      </c>
      <c r="D120" s="3117" t="str">
        <f>"HR"&amp;TEXT(MID(D118,3,LEN(D118)-3)+1,"000")&amp;"R"</f>
        <v>HR634R</v>
      </c>
      <c r="E120" s="3117">
        <v>46256</v>
      </c>
      <c r="F120" s="3114">
        <f>E120+9</f>
        <v>46265</v>
      </c>
      <c r="G120" s="3372" t="s">
        <v>8968</v>
      </c>
      <c r="H120" s="4222" t="str">
        <f>VALUE(LEFT(H118,LEN(H118)-1))+1 &amp; RIGHT(H118,1)</f>
        <v>2635E</v>
      </c>
      <c r="I120" s="1619">
        <f>I118+7</f>
        <v>46271</v>
      </c>
      <c r="J120" s="3444">
        <f>I120+18</f>
        <v>46289</v>
      </c>
      <c r="K120" s="1618">
        <f>I120+22</f>
        <v>46293</v>
      </c>
      <c r="L120" s="1618">
        <f>I120+29</f>
        <v>46300</v>
      </c>
      <c r="M120" s="1618">
        <f>I120+35</f>
        <v>46306</v>
      </c>
      <c r="N120" s="1618">
        <f>I120+37</f>
        <v>46308</v>
      </c>
      <c r="O120" s="1618">
        <f>I120+41</f>
        <v>46312</v>
      </c>
      <c r="P120" s="1618">
        <f>I120+44</f>
        <v>46315</v>
      </c>
      <c r="Q120" s="566"/>
    </row>
    <row r="121" spans="1:17" s="14" customFormat="1" ht="15" customHeight="1" thickBot="1">
      <c r="A121" s="1406"/>
      <c r="B121" s="1406"/>
      <c r="C121" s="3133"/>
      <c r="D121" s="3118"/>
      <c r="E121" s="3118"/>
      <c r="F121" s="3119"/>
      <c r="G121" s="3120"/>
      <c r="H121" s="1620"/>
      <c r="I121" s="1620"/>
      <c r="J121" s="3374"/>
      <c r="K121" s="615"/>
      <c r="L121" s="615"/>
      <c r="M121" s="615"/>
      <c r="N121" s="615"/>
      <c r="O121" s="615"/>
      <c r="P121" s="615"/>
      <c r="Q121" s="566"/>
    </row>
    <row r="122" spans="1:17" s="14" customFormat="1" ht="15" customHeight="1" thickTop="1">
      <c r="A122" s="1406"/>
      <c r="B122" s="1406"/>
      <c r="C122" s="3136" t="s">
        <v>1573</v>
      </c>
      <c r="D122" s="3117" t="str">
        <f>"HR"&amp;TEXT(MID(D120,3,LEN(D120)-3)+1,"000")&amp;"R"</f>
        <v>HR635R</v>
      </c>
      <c r="E122" s="3124">
        <f>E120+7</f>
        <v>46263</v>
      </c>
      <c r="F122" s="3124">
        <f>E122+9</f>
        <v>46272</v>
      </c>
      <c r="G122" s="3372" t="s">
        <v>8971</v>
      </c>
      <c r="H122" s="4222" t="str">
        <f>VALUE(LEFT(H120,LEN(H120)-1))+1 &amp; RIGHT(H120,1)</f>
        <v>2636E</v>
      </c>
      <c r="I122" s="1619">
        <f>I120+7</f>
        <v>46278</v>
      </c>
      <c r="J122" s="3444">
        <f>I122+18</f>
        <v>46296</v>
      </c>
      <c r="K122" s="1618">
        <f>I122+22</f>
        <v>46300</v>
      </c>
      <c r="L122" s="1618">
        <f>I122+29</f>
        <v>46307</v>
      </c>
      <c r="M122" s="1618">
        <f>I122+35</f>
        <v>46313</v>
      </c>
      <c r="N122" s="1618">
        <f>I122+37</f>
        <v>46315</v>
      </c>
      <c r="O122" s="1618">
        <f>I122+41</f>
        <v>46319</v>
      </c>
      <c r="P122" s="1618">
        <f>I122+44</f>
        <v>46322</v>
      </c>
      <c r="Q122" s="566"/>
    </row>
    <row r="123" spans="1:17" s="14" customFormat="1" ht="15" customHeight="1" thickBot="1">
      <c r="A123" s="1406"/>
      <c r="B123" s="1406"/>
      <c r="C123" s="3133"/>
      <c r="D123" s="3118"/>
      <c r="E123" s="3118"/>
      <c r="F123" s="3119"/>
      <c r="G123" s="3120"/>
      <c r="H123" s="1620"/>
      <c r="I123" s="1620"/>
      <c r="J123" s="3374"/>
      <c r="K123" s="615"/>
      <c r="L123" s="615"/>
      <c r="M123" s="615"/>
      <c r="N123" s="615"/>
      <c r="O123" s="615"/>
      <c r="P123" s="615"/>
      <c r="Q123" s="566"/>
    </row>
    <row r="124" spans="1:17" s="14" customFormat="1" ht="15" customHeight="1" thickTop="1">
      <c r="A124" s="1406"/>
      <c r="B124" s="1406"/>
      <c r="C124" s="3137" t="s">
        <v>8751</v>
      </c>
      <c r="D124" s="3117" t="str">
        <f>"HR"&amp;TEXT(MID(D122,3,LEN(D122)-3)+1,"000")&amp;"R"</f>
        <v>HR636R</v>
      </c>
      <c r="E124" s="3117">
        <f>E122+7</f>
        <v>46270</v>
      </c>
      <c r="F124" s="3114">
        <f>E124+9</f>
        <v>46279</v>
      </c>
      <c r="G124" s="3372" t="s">
        <v>6729</v>
      </c>
      <c r="H124" s="4222" t="str">
        <f>VALUE(LEFT(H122,LEN(H122)-1))+1 &amp; RIGHT(H122,1)</f>
        <v>2637E</v>
      </c>
      <c r="I124" s="1619">
        <f>I122+7</f>
        <v>46285</v>
      </c>
      <c r="J124" s="3444">
        <f>I124+18</f>
        <v>46303</v>
      </c>
      <c r="K124" s="1618">
        <f>I124+22</f>
        <v>46307</v>
      </c>
      <c r="L124" s="1618">
        <f>I124+29</f>
        <v>46314</v>
      </c>
      <c r="M124" s="1618">
        <f>I124+35</f>
        <v>46320</v>
      </c>
      <c r="N124" s="1618">
        <f>I124+37</f>
        <v>46322</v>
      </c>
      <c r="O124" s="1618">
        <f>I124+41</f>
        <v>46326</v>
      </c>
      <c r="P124" s="1618">
        <f>I124+44</f>
        <v>46329</v>
      </c>
      <c r="Q124" s="566"/>
    </row>
    <row r="125" spans="1:17" s="14" customFormat="1" ht="15" customHeight="1" thickBot="1">
      <c r="A125" s="1406"/>
      <c r="B125" s="1406"/>
      <c r="C125" s="3133"/>
      <c r="D125" s="3118"/>
      <c r="E125" s="3118"/>
      <c r="F125" s="3119"/>
      <c r="G125" s="3120"/>
      <c r="H125" s="1620"/>
      <c r="I125" s="1620"/>
      <c r="J125" s="3374"/>
      <c r="K125" s="615"/>
      <c r="L125" s="615"/>
      <c r="M125" s="615"/>
      <c r="N125" s="615"/>
      <c r="O125" s="615"/>
      <c r="P125" s="615"/>
      <c r="Q125" s="566"/>
    </row>
    <row r="126" spans="1:17" s="14" customFormat="1" ht="15" customHeight="1" thickTop="1">
      <c r="A126" s="1406"/>
      <c r="B126" s="1406"/>
      <c r="C126" s="3137" t="s">
        <v>8734</v>
      </c>
      <c r="D126" s="3117" t="str">
        <f>"HR"&amp;TEXT(MID(D124,3,LEN(D124)-3)+1,"000")&amp;"R"</f>
        <v>HR637R</v>
      </c>
      <c r="E126" s="3117">
        <f>E124+7</f>
        <v>46277</v>
      </c>
      <c r="F126" s="3114">
        <f>E126+9</f>
        <v>46286</v>
      </c>
      <c r="G126" s="3372" t="s">
        <v>9000</v>
      </c>
      <c r="H126" s="4222" t="str">
        <f>VALUE(LEFT(H124,LEN(H124)-1))+1 &amp; RIGHT(H124,1)</f>
        <v>2638E</v>
      </c>
      <c r="I126" s="1619">
        <f>I124+7</f>
        <v>46292</v>
      </c>
      <c r="J126" s="3444">
        <f>I126+18</f>
        <v>46310</v>
      </c>
      <c r="K126" s="1618">
        <f>I126+22</f>
        <v>46314</v>
      </c>
      <c r="L126" s="1618">
        <f>I126+29</f>
        <v>46321</v>
      </c>
      <c r="M126" s="1618">
        <f>I126+35</f>
        <v>46327</v>
      </c>
      <c r="N126" s="1618">
        <f>I126+37</f>
        <v>46329</v>
      </c>
      <c r="O126" s="1618">
        <f>I126+41</f>
        <v>46333</v>
      </c>
      <c r="P126" s="1618">
        <f>I126+44</f>
        <v>46336</v>
      </c>
      <c r="Q126" s="566"/>
    </row>
    <row r="127" spans="1:17" s="14" customFormat="1" ht="15" customHeight="1" thickBot="1">
      <c r="A127" s="1406"/>
      <c r="B127" s="1406"/>
      <c r="C127" s="3133"/>
      <c r="D127" s="3118"/>
      <c r="E127" s="3118"/>
      <c r="F127" s="3119"/>
      <c r="G127" s="3120"/>
      <c r="H127" s="1620"/>
      <c r="I127" s="1620"/>
      <c r="J127" s="3374"/>
      <c r="K127" s="615"/>
      <c r="L127" s="615"/>
      <c r="M127" s="615"/>
      <c r="N127" s="615"/>
      <c r="O127" s="615"/>
      <c r="P127" s="615"/>
      <c r="Q127" s="566"/>
    </row>
    <row r="128" spans="1:17" s="14" customFormat="1" ht="15" customHeight="1" thickTop="1">
      <c r="A128" s="1406"/>
      <c r="B128" s="1406"/>
      <c r="C128" s="3137" t="s">
        <v>4922</v>
      </c>
      <c r="D128" s="3117" t="str">
        <f>"HR"&amp;TEXT(MID(D126,3,LEN(D126)-3)+1,"000")&amp;"R"</f>
        <v>HR638R</v>
      </c>
      <c r="E128" s="3117">
        <f>E126+7</f>
        <v>46284</v>
      </c>
      <c r="F128" s="3114">
        <f>E128+9</f>
        <v>46293</v>
      </c>
      <c r="G128" s="3372" t="s">
        <v>6855</v>
      </c>
      <c r="H128" s="4222" t="str">
        <f>VALUE(LEFT(H126,LEN(H126)-1))+1 &amp; RIGHT(H126,1)</f>
        <v>2639E</v>
      </c>
      <c r="I128" s="1619">
        <f>I126+7</f>
        <v>46299</v>
      </c>
      <c r="J128" s="3444">
        <f>I128+18</f>
        <v>46317</v>
      </c>
      <c r="K128" s="1618">
        <f>I128+22</f>
        <v>46321</v>
      </c>
      <c r="L128" s="1618">
        <f>I128+29</f>
        <v>46328</v>
      </c>
      <c r="M128" s="1618">
        <f>I128+35</f>
        <v>46334</v>
      </c>
      <c r="N128" s="1618">
        <f>I128+37</f>
        <v>46336</v>
      </c>
      <c r="O128" s="1618">
        <f>I128+41</f>
        <v>46340</v>
      </c>
      <c r="P128" s="1618">
        <f>I128+44</f>
        <v>46343</v>
      </c>
      <c r="Q128" s="566"/>
    </row>
    <row r="129" spans="1:17" s="14" customFormat="1" ht="15" customHeight="1" thickBot="1">
      <c r="A129" s="1406"/>
      <c r="B129" s="1406"/>
      <c r="C129" s="3133"/>
      <c r="D129" s="3118"/>
      <c r="E129" s="3118"/>
      <c r="F129" s="3119"/>
      <c r="G129" s="3120"/>
      <c r="H129" s="1620"/>
      <c r="I129" s="1620"/>
      <c r="J129" s="3374"/>
      <c r="K129" s="615"/>
      <c r="L129" s="615"/>
      <c r="M129" s="615"/>
      <c r="N129" s="615"/>
      <c r="O129" s="615"/>
      <c r="P129" s="615"/>
      <c r="Q129" s="566"/>
    </row>
    <row r="130" spans="1:17" s="14" customFormat="1" ht="15" customHeight="1" thickTop="1">
      <c r="A130" s="1406"/>
      <c r="B130" s="1406"/>
      <c r="C130" s="3137" t="s">
        <v>4686</v>
      </c>
      <c r="D130" s="3117" t="str">
        <f>"HR"&amp;TEXT(MID(D128,3,LEN(D128)-3)+1,"000")&amp;"R"</f>
        <v>HR639R</v>
      </c>
      <c r="E130" s="3117">
        <f>E128+7</f>
        <v>46291</v>
      </c>
      <c r="F130" s="3114">
        <f>E130+9</f>
        <v>46300</v>
      </c>
      <c r="G130" s="3372" t="s">
        <v>9025</v>
      </c>
      <c r="H130" s="4222" t="str">
        <f>VALUE(LEFT(H128,LEN(H128)-1))+1 &amp; RIGHT(H128,1)</f>
        <v>2640E</v>
      </c>
      <c r="I130" s="1619">
        <f>I128+7</f>
        <v>46306</v>
      </c>
      <c r="J130" s="3444">
        <f>I130+18</f>
        <v>46324</v>
      </c>
      <c r="K130" s="1618">
        <f>I130+22</f>
        <v>46328</v>
      </c>
      <c r="L130" s="1618">
        <f>I130+29</f>
        <v>46335</v>
      </c>
      <c r="M130" s="1618">
        <f>I130+35</f>
        <v>46341</v>
      </c>
      <c r="N130" s="1618">
        <f>I130+37</f>
        <v>46343</v>
      </c>
      <c r="O130" s="1618">
        <f>I130+41</f>
        <v>46347</v>
      </c>
      <c r="P130" s="1618">
        <f>I130+44</f>
        <v>46350</v>
      </c>
      <c r="Q130" s="566"/>
    </row>
    <row r="131" spans="1:17" s="14" customFormat="1" ht="15" customHeight="1" thickBot="1">
      <c r="A131" s="1406"/>
      <c r="B131" s="1406"/>
      <c r="C131" s="3133"/>
      <c r="D131" s="3118"/>
      <c r="E131" s="3118"/>
      <c r="F131" s="3119"/>
      <c r="G131" s="3120"/>
      <c r="H131" s="1620"/>
      <c r="I131" s="1620"/>
      <c r="J131" s="3374"/>
      <c r="K131" s="615"/>
      <c r="L131" s="615"/>
      <c r="M131" s="615"/>
      <c r="N131" s="615"/>
      <c r="O131" s="615"/>
      <c r="P131" s="615"/>
      <c r="Q131" s="566"/>
    </row>
    <row r="132" spans="1:17" s="14" customFormat="1" ht="15" customHeight="1" thickTop="1">
      <c r="A132" s="1406"/>
      <c r="B132" s="1406"/>
      <c r="C132" s="3137" t="s">
        <v>1707</v>
      </c>
      <c r="D132" s="3117" t="str">
        <f>"HR"&amp;TEXT(MID(D130,3,LEN(D130)-3)+1,"000")&amp;"R"</f>
        <v>HR640R</v>
      </c>
      <c r="E132" s="3117">
        <f>E130+7</f>
        <v>46298</v>
      </c>
      <c r="F132" s="3114">
        <f>E132+9</f>
        <v>46307</v>
      </c>
      <c r="G132" s="3372" t="s">
        <v>1966</v>
      </c>
      <c r="H132" s="4222" t="str">
        <f>VALUE(LEFT(H130,LEN(H130)-1))+1 &amp; RIGHT(H130,1)</f>
        <v>2641E</v>
      </c>
      <c r="I132" s="1619">
        <f>I130+7</f>
        <v>46313</v>
      </c>
      <c r="J132" s="3444">
        <f>I132+18</f>
        <v>46331</v>
      </c>
      <c r="K132" s="1618">
        <f>I132+22</f>
        <v>46335</v>
      </c>
      <c r="L132" s="1618">
        <f>I132+29</f>
        <v>46342</v>
      </c>
      <c r="M132" s="1618">
        <f>I132+35</f>
        <v>46348</v>
      </c>
      <c r="N132" s="1618">
        <f>I132+37</f>
        <v>46350</v>
      </c>
      <c r="O132" s="1618">
        <f>I132+41</f>
        <v>46354</v>
      </c>
      <c r="P132" s="1618">
        <f>I132+44</f>
        <v>46357</v>
      </c>
      <c r="Q132" s="566"/>
    </row>
    <row r="133" spans="1:17" s="14" customFormat="1" ht="15" customHeight="1" thickBot="1">
      <c r="A133" s="1406"/>
      <c r="B133" s="1406"/>
      <c r="C133" s="3133"/>
      <c r="D133" s="3118"/>
      <c r="E133" s="3118"/>
      <c r="F133" s="3119"/>
      <c r="G133" s="3120"/>
      <c r="H133" s="1620"/>
      <c r="I133" s="1620"/>
      <c r="J133" s="3374"/>
      <c r="K133" s="615"/>
      <c r="L133" s="615"/>
      <c r="M133" s="615"/>
      <c r="N133" s="615"/>
      <c r="O133" s="615"/>
      <c r="P133" s="615"/>
      <c r="Q133" s="566"/>
    </row>
    <row r="134" spans="1:17" s="14" customFormat="1" ht="21" thickTop="1">
      <c r="A134" s="438"/>
      <c r="B134" s="438"/>
      <c r="C134" s="948" t="s">
        <v>112</v>
      </c>
      <c r="D134" s="2641"/>
      <c r="E134" s="2241"/>
      <c r="F134" s="2241"/>
      <c r="G134" s="2242"/>
      <c r="H134" s="387"/>
      <c r="I134" s="5"/>
      <c r="J134" s="93"/>
      <c r="K134" s="5"/>
      <c r="L134" s="37"/>
      <c r="M134" s="37"/>
      <c r="N134" s="29"/>
      <c r="O134" s="5"/>
      <c r="P134" s="5"/>
    </row>
    <row r="135" spans="1:17" s="14" customFormat="1" ht="16.5" customHeight="1">
      <c r="A135" s="438"/>
      <c r="B135" s="438"/>
      <c r="C135" s="17"/>
      <c r="D135" s="11"/>
      <c r="E135"/>
      <c r="F135"/>
      <c r="G135" s="5"/>
      <c r="H135" s="387"/>
      <c r="I135" s="5"/>
      <c r="J135" s="93"/>
      <c r="K135" s="5"/>
      <c r="L135" s="37"/>
      <c r="M135" s="37"/>
      <c r="N135" s="29"/>
      <c r="O135" s="5"/>
      <c r="P135" s="5"/>
    </row>
    <row r="136" spans="1:17" s="29" customFormat="1" ht="14.25">
      <c r="A136" s="57"/>
      <c r="B136" s="57"/>
      <c r="D136" s="58"/>
      <c r="E136" s="139"/>
      <c r="F136" s="139"/>
      <c r="H136" s="58"/>
      <c r="I136" s="58"/>
      <c r="J136" s="89"/>
      <c r="N136" s="89"/>
    </row>
    <row r="137" spans="1:17" s="29" customFormat="1" ht="15">
      <c r="A137" s="57"/>
      <c r="B137" s="57"/>
      <c r="C137" s="180" t="s">
        <v>0</v>
      </c>
      <c r="D137" s="926"/>
      <c r="E137" s="1303" t="s">
        <v>1973</v>
      </c>
      <c r="F137" s="171"/>
      <c r="G137" s="171" t="s">
        <v>38</v>
      </c>
      <c r="H137" s="188"/>
      <c r="I137" s="121"/>
      <c r="J137" s="121"/>
      <c r="K137" s="171" t="s">
        <v>65</v>
      </c>
      <c r="L137" s="171" t="str">
        <f>'HOW TO-&gt;'!$B$136</f>
        <v>6011 2413</v>
      </c>
      <c r="M137" s="171"/>
      <c r="N137" s="179"/>
      <c r="O137" s="140"/>
    </row>
    <row r="138" spans="1:17" s="29" customFormat="1" ht="15.75">
      <c r="A138" s="57"/>
      <c r="B138" s="57"/>
      <c r="C138" s="119" t="s">
        <v>1</v>
      </c>
      <c r="D138" s="926"/>
      <c r="E138" s="172" t="s">
        <v>1974</v>
      </c>
      <c r="F138" s="171"/>
      <c r="G138" s="121" t="s">
        <v>1975</v>
      </c>
      <c r="H138" s="926"/>
      <c r="I138" s="172" t="s">
        <v>41</v>
      </c>
      <c r="J138" s="121"/>
      <c r="K138" s="121" t="s">
        <v>67</v>
      </c>
      <c r="L138" s="121"/>
      <c r="M138" s="242" t="s">
        <v>68</v>
      </c>
      <c r="N138" s="179"/>
      <c r="O138" s="140"/>
      <c r="P138" s="37"/>
    </row>
    <row r="139" spans="1:17" s="29" customFormat="1" ht="15">
      <c r="A139" s="57"/>
      <c r="B139" s="57"/>
      <c r="C139" s="119"/>
      <c r="D139" s="926"/>
      <c r="E139" s="172"/>
      <c r="F139" s="179"/>
      <c r="G139" s="121"/>
      <c r="H139" s="926"/>
      <c r="I139" s="172"/>
      <c r="J139" s="121"/>
      <c r="K139" s="121" t="str">
        <f>'HOW TO-&gt;'!$A$138</f>
        <v>PERMIT</v>
      </c>
      <c r="L139" s="121"/>
      <c r="M139" s="2203" t="str">
        <f>'HOW TO-&gt;'!$C$138</f>
        <v>SG094-SinPermit@msc.com</v>
      </c>
      <c r="N139" s="179"/>
      <c r="O139" s="140"/>
      <c r="P139" s="5"/>
    </row>
    <row r="140" spans="1:17" customFormat="1">
      <c r="A140" s="34"/>
      <c r="B140" s="34"/>
      <c r="C140" s="183">
        <f>'HOW TO-&gt;'!$A$105</f>
        <v>0</v>
      </c>
      <c r="D140" s="183">
        <f>'HOW TO-&gt;'!$B$105</f>
        <v>0</v>
      </c>
      <c r="E140" s="925">
        <f>'HOW TO-&gt;'!$C$105</f>
        <v>0</v>
      </c>
      <c r="F140" s="179"/>
      <c r="G140" s="183" t="str">
        <f>'HOW TO-&gt;'!$A$124</f>
        <v>ROBERT CHIA</v>
      </c>
      <c r="H140" s="184" t="str">
        <f>'HOW TO-&gt;'!$B$124</f>
        <v>6011 0564</v>
      </c>
      <c r="I140" s="925" t="str">
        <f>'HOW TO-&gt;'!$C$124</f>
        <v>robert.chia@msc.com</v>
      </c>
      <c r="J140" s="179"/>
      <c r="K140" s="183" t="str">
        <f>'HOW TO-&gt;'!$A$139</f>
        <v>RAYNAR ANG</v>
      </c>
      <c r="L140" s="183" t="str">
        <f>'HOW TO-&gt;'!$B$139</f>
        <v>6011 2358</v>
      </c>
      <c r="M140" s="925" t="str">
        <f>'HOW TO-&gt;'!$C$139</f>
        <v>raynar.ang@msc.com</v>
      </c>
      <c r="N140" s="179"/>
    </row>
    <row r="141" spans="1:17" customFormat="1">
      <c r="A141" s="34"/>
      <c r="B141" s="34"/>
      <c r="C141" s="183" t="str">
        <f>'HOW TO-&gt;'!$A$106</f>
        <v>NATALIE LEW</v>
      </c>
      <c r="D141" s="183" t="str">
        <f>'HOW TO-&gt;'!$B$106</f>
        <v>6011 2399</v>
      </c>
      <c r="E141" s="925" t="str">
        <f>'HOW TO-&gt;'!$C$106</f>
        <v>natalie.lew@msc.com</v>
      </c>
      <c r="F141" s="179"/>
      <c r="G141" s="183" t="str">
        <f>'HOW TO-&gt;'!$A$125</f>
        <v>S. Y. LIEW</v>
      </c>
      <c r="H141" s="184" t="str">
        <f>'HOW TO-&gt;'!$B$125</f>
        <v>6011 2348</v>
      </c>
      <c r="I141" s="925" t="str">
        <f>'HOW TO-&gt;'!$C$125</f>
        <v>seoyi.liew@msc.com</v>
      </c>
      <c r="J141" s="179"/>
      <c r="K141" s="183" t="str">
        <f>'HOW TO-&gt;'!$A$140</f>
        <v>KAI SIANG</v>
      </c>
      <c r="L141" s="183" t="str">
        <f>'HOW TO-&gt;'!$B$140</f>
        <v>6011 2356</v>
      </c>
      <c r="M141" s="925" t="str">
        <f>'HOW TO-&gt;'!$C$140</f>
        <v>kaisiang.lim@msc.com</v>
      </c>
      <c r="N141" s="179"/>
    </row>
    <row r="142" spans="1:17" customFormat="1">
      <c r="A142" s="34"/>
      <c r="B142" s="34"/>
      <c r="C142" s="183" t="str">
        <f>'HOW TO-&gt;'!$A$107</f>
        <v>PHOEBE HUANG</v>
      </c>
      <c r="D142" s="183" t="str">
        <f>'HOW TO-&gt;'!$B$107</f>
        <v>6011 0562</v>
      </c>
      <c r="E142" s="925" t="str">
        <f>'HOW TO-&gt;'!$C$107</f>
        <v>phoebe.huang@msc.com</v>
      </c>
      <c r="F142" s="179"/>
      <c r="G142" s="183" t="str">
        <f>'HOW TO-&gt;'!$A$126</f>
        <v>SHARON KOH</v>
      </c>
      <c r="H142" s="184" t="str">
        <f>'HOW TO-&gt;'!$B$126</f>
        <v>6011 2349</v>
      </c>
      <c r="I142" s="925" t="str">
        <f>'HOW TO-&gt;'!$C$126</f>
        <v>sharon.koh@msc.com</v>
      </c>
      <c r="J142" s="179"/>
      <c r="K142" s="183" t="str">
        <f>'HOW TO-&gt;'!$A$141</f>
        <v>DEWI</v>
      </c>
      <c r="L142" s="183" t="str">
        <f>'HOW TO-&gt;'!$B$141</f>
        <v>6011 2354</v>
      </c>
      <c r="M142" s="925" t="str">
        <f>'HOW TO-&gt;'!$C$141</f>
        <v>dewi.ratnah@msc.com</v>
      </c>
      <c r="N142" s="179"/>
    </row>
    <row r="143" spans="1:17" customFormat="1">
      <c r="A143" s="34"/>
      <c r="B143" s="34"/>
      <c r="C143" s="183" t="str">
        <f>'HOW TO-&gt;'!$A$108</f>
        <v>SHERWIN LIM</v>
      </c>
      <c r="D143" s="183" t="str">
        <f>'HOW TO-&gt;'!$B$108</f>
        <v>6011 2395</v>
      </c>
      <c r="E143" s="925" t="str">
        <f>'HOW TO-&gt;'!$C$108</f>
        <v>sherwin.lim@msc.com</v>
      </c>
      <c r="F143" s="179"/>
      <c r="G143" s="183" t="str">
        <f>'HOW TO-&gt;'!$A$127</f>
        <v>ANGELIA LAU</v>
      </c>
      <c r="H143" s="184" t="str">
        <f>'HOW TO-&gt;'!$B$127</f>
        <v>6011 2346</v>
      </c>
      <c r="I143" s="925" t="str">
        <f>'HOW TO-&gt;'!$C$127</f>
        <v>angelia.lau@msc.com</v>
      </c>
      <c r="J143" s="179"/>
      <c r="K143" s="183" t="str">
        <f>'HOW TO-&gt;'!$A$142</f>
        <v>YU TING</v>
      </c>
      <c r="L143" s="183" t="str">
        <f>'HOW TO-&gt;'!$B$142</f>
        <v>6011 2359</v>
      </c>
      <c r="M143" s="925" t="str">
        <f>'HOW TO-&gt;'!$C$142</f>
        <v>yuting.luo@msc.com</v>
      </c>
      <c r="N143" s="179"/>
    </row>
    <row r="144" spans="1:17" customFormat="1">
      <c r="A144" s="34"/>
      <c r="B144" s="34"/>
      <c r="C144" s="183" t="str">
        <f>'HOW TO-&gt;'!$A$109</f>
        <v>CHOK KAR HEE</v>
      </c>
      <c r="D144" s="183" t="str">
        <f>'HOW TO-&gt;'!$B$109</f>
        <v>6011 2397</v>
      </c>
      <c r="E144" s="925" t="str">
        <f>'HOW TO-&gt;'!$C$109</f>
        <v>karhee.chok@msc.com</v>
      </c>
      <c r="F144" s="179"/>
      <c r="G144" s="183" t="str">
        <f>'HOW TO-&gt;'!$A$128</f>
        <v>NOOR AFNINDAH</v>
      </c>
      <c r="H144" s="184" t="str">
        <f>'HOW TO-&gt;'!$B$128</f>
        <v>6011 2347</v>
      </c>
      <c r="I144" s="925" t="str">
        <f>'HOW TO-&gt;'!$C$128</f>
        <v>noor.afnindah@msc.com</v>
      </c>
      <c r="J144" s="179"/>
      <c r="K144" s="183" t="str">
        <f>'HOW TO-&gt;'!$A$143</f>
        <v>SHAN SHAN</v>
      </c>
      <c r="L144" s="183" t="str">
        <f>'HOW TO-&gt;'!$B$143</f>
        <v>6011 2353</v>
      </c>
      <c r="M144" s="925" t="str">
        <f>'HOW TO-&gt;'!$C$143</f>
        <v>shanshan.chin@msc.com</v>
      </c>
      <c r="N144" s="179"/>
    </row>
    <row r="145" spans="1:14" customFormat="1">
      <c r="A145" s="34"/>
      <c r="B145" s="34"/>
      <c r="C145" s="183" t="str">
        <f>'HOW TO-&gt;'!$A$110</f>
        <v>LEWIS SOH</v>
      </c>
      <c r="D145" s="183" t="str">
        <f>'HOW TO-&gt;'!$B$110</f>
        <v>6011 7905</v>
      </c>
      <c r="E145" s="925" t="str">
        <f>'HOW TO-&gt;'!$C$110</f>
        <v>lewis.soh@msc.com</v>
      </c>
      <c r="F145" s="179"/>
      <c r="G145" s="183" t="str">
        <f>'HOW TO-&gt;'!$A$129</f>
        <v>NG CHING WEI</v>
      </c>
      <c r="H145" s="184" t="str">
        <f>'HOW TO-&gt;'!$B$129</f>
        <v>6011 2404</v>
      </c>
      <c r="I145" s="925" t="str">
        <f>'HOW TO-&gt;'!$C$129</f>
        <v>chingwei.ng@msc.com</v>
      </c>
      <c r="J145" s="179"/>
      <c r="K145" s="183" t="str">
        <f>'HOW TO-&gt;'!$A$144</f>
        <v>EUNICE</v>
      </c>
      <c r="L145" s="183" t="str">
        <f>'HOW TO-&gt;'!$B$144</f>
        <v>6011 2355</v>
      </c>
      <c r="M145" s="925" t="str">
        <f>'HOW TO-&gt;'!$C$144</f>
        <v>eunice.chan@msc.com</v>
      </c>
      <c r="N145" s="179"/>
    </row>
    <row r="146" spans="1:14" customFormat="1">
      <c r="A146" s="34"/>
      <c r="B146" s="34"/>
      <c r="C146" s="183" t="str">
        <f>'HOW TO-&gt;'!$A$111</f>
        <v xml:space="preserve">MELVIN TAN </v>
      </c>
      <c r="D146" s="183" t="str">
        <f>'HOW TO-&gt;'!$B$111</f>
        <v>6011 0561</v>
      </c>
      <c r="E146" s="925" t="str">
        <f>'HOW TO-&gt;'!$C$111</f>
        <v>melvin.tan@msc.com</v>
      </c>
      <c r="F146" s="179"/>
      <c r="G146" s="183" t="str">
        <f>'HOW TO-&gt;'!$A$130</f>
        <v>ZOEY ONG</v>
      </c>
      <c r="H146" s="184" t="str">
        <f>'HOW TO-&gt;'!$B$130</f>
        <v>6011 2424</v>
      </c>
      <c r="I146" s="925" t="str">
        <f>'HOW TO-&gt;'!$C$130</f>
        <v>zoey.ong@msc.com</v>
      </c>
      <c r="J146" s="179"/>
      <c r="K146" s="183" t="str">
        <f>'HOW TO-&gt;'!$A$145</f>
        <v>HAZEL</v>
      </c>
      <c r="L146" s="183" t="str">
        <f>'HOW TO-&gt;'!$B$145</f>
        <v>6011 2435</v>
      </c>
      <c r="M146" s="925" t="str">
        <f>'HOW TO-&gt;'!$C$145</f>
        <v>hazel.toh@msc.com</v>
      </c>
      <c r="N146" s="179"/>
    </row>
    <row r="147" spans="1:14" customFormat="1">
      <c r="A147" s="34"/>
      <c r="B147" s="34"/>
      <c r="C147" s="183" t="str">
        <f>'HOW TO-&gt;'!$A$112</f>
        <v>SUE ANN SOON</v>
      </c>
      <c r="D147" s="183" t="str">
        <f>'HOW TO-&gt;'!$B$112</f>
        <v>6011 2327</v>
      </c>
      <c r="E147" s="925" t="str">
        <f>'HOW TO-&gt;'!$C$112</f>
        <v>sueann.soon@msc.com</v>
      </c>
      <c r="F147" s="179"/>
      <c r="G147" s="183" t="str">
        <f>'HOW TO-&gt;'!$A$131</f>
        <v>.</v>
      </c>
      <c r="H147" s="184" t="str">
        <f>'HOW TO-&gt;'!$B$131</f>
        <v>.</v>
      </c>
      <c r="I147" s="925" t="str">
        <f>'HOW TO-&gt;'!$C$131</f>
        <v>.</v>
      </c>
      <c r="J147" s="179"/>
      <c r="K147" s="183">
        <f>'HOW TO-&gt;'!$A$146</f>
        <v>0</v>
      </c>
      <c r="L147" s="183">
        <f>'HOW TO-&gt;'!$B$146</f>
        <v>0</v>
      </c>
      <c r="M147" s="925">
        <f>'HOW TO-&gt;'!$C$146</f>
        <v>0</v>
      </c>
      <c r="N147" s="179"/>
    </row>
    <row r="148" spans="1:14" customFormat="1">
      <c r="A148" s="34"/>
      <c r="B148" s="34"/>
      <c r="C148" s="183" t="str">
        <f>'HOW TO-&gt;'!$A$113</f>
        <v>LAWRENCE ANG (CROSS-TRADE)</v>
      </c>
      <c r="D148" s="183" t="str">
        <f>'HOW TO-&gt;'!$B$113</f>
        <v>6011 2400</v>
      </c>
      <c r="E148" s="925" t="str">
        <f>'HOW TO-&gt;'!$C$113</f>
        <v>lawrence.ang@msc.com</v>
      </c>
      <c r="F148" s="179"/>
      <c r="G148" s="183">
        <f>'HOW TO-&gt;'!$A$132</f>
        <v>0</v>
      </c>
      <c r="H148" s="184">
        <f>'HOW TO-&gt;'!$B$132</f>
        <v>0</v>
      </c>
      <c r="I148" s="925">
        <f>'HOW TO-&gt;'!$C$132</f>
        <v>0</v>
      </c>
      <c r="J148" s="179"/>
      <c r="K148" s="183">
        <f>'HOW TO-&gt;'!$A$147</f>
        <v>0</v>
      </c>
      <c r="L148" s="183">
        <f>'HOW TO-&gt;'!$B$147</f>
        <v>0</v>
      </c>
      <c r="M148" s="925">
        <f>'HOW TO-&gt;'!$C$147</f>
        <v>0</v>
      </c>
      <c r="N148" s="179"/>
    </row>
    <row r="149" spans="1:14">
      <c r="C149" s="183" t="str">
        <f>'HOW TO-&gt;'!$A$114</f>
        <v>DARIUS ONG</v>
      </c>
      <c r="D149" s="183" t="str">
        <f>'HOW TO-&gt;'!$B$114</f>
        <v>6011 2396</v>
      </c>
      <c r="E149" s="925" t="str">
        <f>'HOW TO-&gt;'!$C$114</f>
        <v>darius.ong@msc.com</v>
      </c>
      <c r="F149" s="179"/>
      <c r="G149" s="179"/>
      <c r="H149" s="184"/>
      <c r="I149" s="242"/>
      <c r="J149" s="179"/>
      <c r="K149" s="183">
        <f>'HOW TO-&gt;'!$A$148</f>
        <v>0</v>
      </c>
      <c r="L149" s="183">
        <f>'HOW TO-&gt;'!$B$148</f>
        <v>0</v>
      </c>
      <c r="M149" s="925">
        <f>'HOW TO-&gt;'!$C$148</f>
        <v>0</v>
      </c>
      <c r="N149" s="179"/>
    </row>
    <row r="150" spans="1:14">
      <c r="C150" s="183" t="str">
        <f>'HOW TO-&gt;'!$A$115</f>
        <v>YURIKO KHOO</v>
      </c>
      <c r="D150" s="183" t="str">
        <f>'HOW TO-&gt;'!$B$115</f>
        <v>6011 2402</v>
      </c>
      <c r="E150" s="925" t="str">
        <f>'HOW TO-&gt;'!$C$115</f>
        <v>yuriko.k@msc.com</v>
      </c>
      <c r="F150" s="179"/>
      <c r="G150" s="179"/>
      <c r="H150" s="184"/>
      <c r="I150" s="184"/>
      <c r="J150" s="242"/>
      <c r="K150" s="183"/>
      <c r="L150" s="183"/>
      <c r="M150" s="925"/>
      <c r="N150" s="179"/>
    </row>
    <row r="151" spans="1:14">
      <c r="C151" s="183" t="str">
        <f>'HOW TO-&gt;'!$A$116</f>
        <v>VICKY ZHU</v>
      </c>
      <c r="D151" s="183" t="str">
        <f>'HOW TO-&gt;'!$B$116</f>
        <v>6011 7900</v>
      </c>
      <c r="E151" s="925" t="str">
        <f>'HOW TO-&gt;'!$C$116</f>
        <v>vicky.zhu@msc.com</v>
      </c>
      <c r="F151" s="179"/>
      <c r="G151" s="179"/>
      <c r="H151" s="184"/>
      <c r="I151" s="179"/>
      <c r="J151" s="179"/>
      <c r="K151" s="179"/>
      <c r="L151" s="179"/>
      <c r="M151" s="179"/>
      <c r="N151" s="179"/>
    </row>
    <row r="152" spans="1:14">
      <c r="C152" s="179"/>
      <c r="D152" s="179"/>
      <c r="E152" s="179"/>
      <c r="F152" s="179"/>
      <c r="G152" s="179"/>
      <c r="H152" s="184"/>
      <c r="I152" s="179"/>
      <c r="J152" s="179"/>
      <c r="K152" s="179"/>
      <c r="L152" s="179"/>
      <c r="M152" s="179"/>
      <c r="N152" s="179"/>
    </row>
    <row r="153" spans="1:14">
      <c r="C153" s="183" t="str">
        <f>'HOW TO-&gt;'!$A$119</f>
        <v xml:space="preserve">MAIN LINE  </v>
      </c>
      <c r="D153" s="183" t="str">
        <f>'HOW TO-&gt;'!$B$119</f>
        <v>6011 2424</v>
      </c>
      <c r="E153" s="925">
        <f>'HOW TO-&gt;'!$C$119</f>
        <v>0</v>
      </c>
      <c r="F153" s="179"/>
      <c r="G153" s="179"/>
      <c r="H153" s="184"/>
      <c r="I153" s="179"/>
      <c r="J153" s="179"/>
      <c r="K153" s="179"/>
      <c r="L153" s="179"/>
      <c r="M153" s="179"/>
      <c r="N153" s="179"/>
    </row>
    <row r="154" spans="1:14">
      <c r="C154" s="183">
        <f>'HOW TO-&gt;'!$A$120</f>
        <v>0</v>
      </c>
      <c r="D154" s="183">
        <f>'HOW TO-&gt;'!$B$120</f>
        <v>0</v>
      </c>
      <c r="E154" s="925">
        <f>'HOW TO-&gt;'!$C$120</f>
        <v>0</v>
      </c>
      <c r="F154" s="179"/>
      <c r="G154" s="179"/>
      <c r="H154" s="184"/>
      <c r="I154" s="179"/>
      <c r="J154" s="179"/>
      <c r="K154" s="179"/>
      <c r="L154" s="179"/>
      <c r="M154" s="179"/>
      <c r="N154" s="179"/>
    </row>
  </sheetData>
  <sheetProtection algorithmName="SHA-512" hashValue="ULqAowhh94blrvMT8LKQ3NtEdicuxMa8ouooX5OKrdr9k2HfQBje7EX6T4HwsUe9nQOHFEgbTLsdkzepgTfwBw==" saltValue="1lrlrtzMh2tznQ5VG9fnLA==" spinCount="100000" sheet="1" formatCells="0"/>
  <customSheetViews>
    <customSheetView guid="{25211047-2AA7-431D-8637-AA6183637E8E}" scale="70" fitToPage="1" hiddenRows="1">
      <selection activeCell="F50" sqref="F50"/>
      <pageMargins left="0" right="0" top="0" bottom="0" header="0" footer="0"/>
      <pageSetup paperSize="9" scale="41" orientation="landscape" r:id="rId1"/>
      <headerFooter>
        <oddFooter>&amp;L&amp;1#&amp;"Calibri"&amp;10&amp;K000000Sensitivity: Internal</oddFooter>
      </headerFooter>
    </customSheetView>
    <customSheetView guid="{B0B43395-6E32-4DB3-A2D8-DD2362C77F4F}" scale="70" fitToPage="1" hiddenRows="1">
      <selection activeCell="F50" sqref="F50"/>
      <pageMargins left="0" right="0" top="0" bottom="0" header="0" footer="0"/>
      <pageSetup paperSize="9" scale="41" orientation="landscape" r:id="rId2"/>
      <headerFooter>
        <oddFooter>&amp;L&amp;1#&amp;"Calibri"&amp;10&amp;K000000Sensitivity: Internal</oddFooter>
      </headerFooter>
    </customSheetView>
    <customSheetView guid="{82E65AA3-5988-4ED4-A56D-19D1BA591355}" scale="70" fitToPage="1">
      <selection activeCell="A18" sqref="A18:XFD18"/>
      <pageMargins left="0" right="0" top="0" bottom="0" header="0" footer="0"/>
      <pageSetup paperSize="9" scale="41" orientation="landscape" r:id="rId3"/>
      <headerFooter>
        <oddFooter>&amp;L&amp;1#&amp;"Calibri"&amp;10 Sensitivity: Internal</oddFooter>
      </headerFooter>
    </customSheetView>
    <customSheetView guid="{999D0099-E3FC-46FC-839A-D58F693EE82E}" scale="60" showPageBreaks="1" fitToPage="1" view="pageBreakPreview">
      <selection activeCell="I32" sqref="I32"/>
      <pageMargins left="0" right="0" top="0" bottom="0" header="0" footer="0"/>
      <pageSetup paperSize="9" scale="42" orientation="landscape" r:id="rId4"/>
      <headerFooter>
        <oddFooter>&amp;L&amp;1#&amp;"Calibri"&amp;10 Sensitivity: Internal</oddFooter>
      </headerFooter>
    </customSheetView>
    <customSheetView guid="{9C701732-F58F-4708-A15C-976D1C40D46C}" scale="70" fitToPage="1">
      <selection activeCell="A12" sqref="A12:XFD12"/>
      <pageMargins left="0" right="0" top="0" bottom="0" header="0" footer="0"/>
      <pageSetup paperSize="9" scale="44" orientation="landscape" verticalDpi="0" r:id="rId5"/>
    </customSheetView>
    <customSheetView guid="{4207851A-A9C4-4C7F-A983-5888F88768C0}" scale="70" fitToPage="1" topLeftCell="A3">
      <selection activeCell="B26" sqref="B26"/>
      <pageMargins left="0" right="0" top="0" bottom="0" header="0" footer="0"/>
      <pageSetup paperSize="9" scale="50" orientation="landscape" verticalDpi="0" r:id="rId6"/>
    </customSheetView>
    <customSheetView guid="{1A9C4D40-FD7F-415B-AEEF-6F3B6F11E2D9}" scale="70" fitToPage="1">
      <selection activeCell="F6" sqref="F6:H33"/>
      <pageMargins left="0" right="0" top="0" bottom="0" header="0" footer="0"/>
      <pageSetup paperSize="9" scale="50" orientation="landscape" verticalDpi="0" r:id="rId7"/>
    </customSheetView>
    <customSheetView guid="{160FD25C-1E8A-49AB-8AA3-887F1FFDB82C}" scale="70" fitToPage="1">
      <pageMargins left="0" right="0" top="0" bottom="0" header="0" footer="0"/>
      <pageSetup paperSize="9" scale="50" orientation="landscape" verticalDpi="0" r:id="rId8"/>
    </customSheetView>
    <customSheetView guid="{03674205-2BF0-451F-960D-B59271ECD65B}" scale="70" fitToPage="1">
      <selection activeCell="M14" sqref="M14"/>
      <pageMargins left="0" right="0" top="0" bottom="0" header="0" footer="0"/>
      <pageSetup paperSize="9" scale="48" orientation="landscape" verticalDpi="0" r:id="rId9"/>
    </customSheetView>
    <customSheetView guid="{D36430BB-1304-416E-AC9B-64341E38D53B}" scale="70" fitToPage="1">
      <selection activeCell="D11" sqref="D11"/>
      <pageMargins left="0" right="0" top="0" bottom="0" header="0" footer="0"/>
      <pageSetup paperSize="9" scale="56" orientation="landscape" verticalDpi="0" r:id="rId10"/>
    </customSheetView>
    <customSheetView guid="{A1DFBD3A-7D67-4D0B-A768-38A02D65809C}" scale="70" fitToPage="1">
      <pageMargins left="0" right="0" top="0" bottom="0" header="0" footer="0"/>
      <pageSetup paperSize="9" scale="49" orientation="landscape" verticalDpi="0" r:id="rId11"/>
    </customSheetView>
    <customSheetView guid="{8F6257B3-44F8-495E-975F-715EC7CBE577}" scale="55" fitToPage="1">
      <selection activeCell="B3" sqref="B3:I28"/>
      <pageMargins left="0" right="0" top="0" bottom="0" header="0" footer="0"/>
      <pageSetup paperSize="9" scale="45" orientation="landscape" verticalDpi="0" r:id="rId12"/>
    </customSheetView>
    <customSheetView guid="{4E666960-F75E-4DEC-AA08-CB80C5246F2D}" scale="70" fitToPage="1">
      <selection activeCell="I5" sqref="I5:M5"/>
      <pageMargins left="0" right="0" top="0" bottom="0" header="0" footer="0"/>
      <pageSetup paperSize="9" scale="49" orientation="landscape" verticalDpi="0" r:id="rId13"/>
    </customSheetView>
    <customSheetView guid="{DF664468-2591-4537-A401-E39E9401FA18}" scale="70" fitToPage="1" topLeftCell="A7">
      <selection activeCell="G36" sqref="G36"/>
      <pageMargins left="0" right="0" top="0" bottom="0" header="0" footer="0"/>
      <pageSetup paperSize="9" scale="49" orientation="landscape" verticalDpi="0" r:id="rId14"/>
    </customSheetView>
    <customSheetView guid="{16EA4947-C328-4911-A966-8572790A84A9}" scale="70" fitToPage="1">
      <selection activeCell="A33" sqref="A33:XFD34"/>
      <pageMargins left="0" right="0" top="0" bottom="0" header="0" footer="0"/>
      <pageSetup paperSize="9" scale="42" orientation="landscape" verticalDpi="0" r:id="rId15"/>
      <headerFooter>
        <oddFooter>&amp;L&amp;1#&amp;"Calibri"&amp;10 Sensitivity: Internal</oddFooter>
      </headerFooter>
    </customSheetView>
    <customSheetView guid="{5024D59A-F791-4B48-8A8A-90A9A8BA3CB8}" scale="70" fitToPage="1" topLeftCell="A31">
      <selection activeCell="E34" sqref="E34"/>
      <pageMargins left="0" right="0" top="0" bottom="0" header="0" footer="0"/>
      <pageSetup paperSize="9" scale="42" orientation="landscape" verticalDpi="0" r:id="rId16"/>
      <headerFooter>
        <oddFooter>&amp;L&amp;1#&amp;"Calibri"&amp;10 Sensitivity: Internal</oddFooter>
      </headerFooter>
    </customSheetView>
    <customSheetView guid="{834388B3-D1C0-4496-81CB-D8907F6C94B1}" scale="60" showPageBreaks="1" fitToPage="1" view="pageBreakPreview">
      <selection activeCell="F37" sqref="F37"/>
      <pageMargins left="0" right="0" top="0" bottom="0" header="0" footer="0"/>
      <pageSetup paperSize="9" scale="42" orientation="landscape" r:id="rId17"/>
      <headerFooter>
        <oddFooter>&amp;L&amp;1#&amp;"Calibri"&amp;10 Sensitivity: Internal</oddFooter>
      </headerFooter>
    </customSheetView>
    <customSheetView guid="{C9B667F6-80E0-402E-8E37-77C446D41929}" scale="70" fitToPage="1">
      <selection activeCell="F36" sqref="F36"/>
      <pageMargins left="0" right="0" top="0" bottom="0" header="0" footer="0"/>
      <pageSetup paperSize="9" scale="41" orientation="landscape" r:id="rId18"/>
      <headerFooter>
        <oddFooter>&amp;L&amp;1#&amp;"Calibri"&amp;10&amp;K000000Sensitivity: Internal</oddFooter>
      </headerFooter>
    </customSheetView>
    <customSheetView guid="{F64DF93A-0CD5-4665-A448-613906F88C7C}" scale="70" fitToPage="1" hiddenRows="1" topLeftCell="A28">
      <selection activeCell="F55" sqref="F55"/>
      <pageMargins left="0" right="0" top="0" bottom="0" header="0" footer="0"/>
      <pageSetup paperSize="9" scale="41" orientation="landscape" r:id="rId19"/>
      <headerFooter>
        <oddFooter>&amp;L&amp;1#&amp;"Calibri"&amp;10&amp;K000000Sensitivity: Internal</oddFooter>
      </headerFooter>
    </customSheetView>
    <customSheetView guid="{D8AE3607-C68D-4DD7-8BE1-F63EA4A613B4}" scale="70" fitToPage="1" hiddenRows="1">
      <selection activeCell="F50" sqref="F50"/>
      <pageMargins left="0" right="0" top="0" bottom="0" header="0" footer="0"/>
      <pageSetup paperSize="9" scale="41" orientation="landscape" r:id="rId20"/>
      <headerFooter>
        <oddFooter>&amp;L&amp;1#&amp;"Calibri"&amp;10&amp;K000000Sensitivity: Internal</oddFooter>
      </headerFooter>
    </customSheetView>
  </customSheetViews>
  <hyperlinks>
    <hyperlink ref="I138" display="custsvc@msca.com.sg" xr:uid="{D49DB434-A7DC-48DA-811A-7B8182B425B7}"/>
    <hyperlink ref="M138" display="sinexp@msca.com.sg" xr:uid="{7B387B85-B193-4382-8852-02781D633DBF}"/>
    <hyperlink ref="E137" r:id="rId21" xr:uid="{670DC219-48D0-4255-9E8C-E99DD587A243}"/>
    <hyperlink ref="E138" display="mktg-dept@msca.com.sg" xr:uid="{8F059E9F-A032-40B3-9C2A-0B3ADCFEE3AE}"/>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00B050"/>
    <pageSetUpPr fitToPage="1"/>
  </sheetPr>
  <dimension ref="A2:R83"/>
  <sheetViews>
    <sheetView zoomScale="80" zoomScaleNormal="80" zoomScaleSheetLayoutView="70" workbookViewId="0">
      <pane ySplit="29" topLeftCell="A51" activePane="bottomLeft" state="frozen"/>
      <selection pane="bottomLeft" activeCell="H61" sqref="H61"/>
    </sheetView>
  </sheetViews>
  <sheetFormatPr defaultColWidth="9.42578125" defaultRowHeight="12.75"/>
  <cols>
    <col min="1" max="1" width="12.42578125" style="1141" customWidth="1"/>
    <col min="2" max="2" width="1.42578125" style="1141" customWidth="1"/>
    <col min="3" max="3" width="25.140625" style="5" customWidth="1"/>
    <col min="4" max="4" width="11.85546875" style="387" customWidth="1"/>
    <col min="5" max="5" width="13.42578125" style="387" customWidth="1"/>
    <col min="6" max="6" width="13.42578125" style="5" customWidth="1"/>
    <col min="7" max="7" width="24" style="5" customWidth="1"/>
    <col min="8" max="8" width="11.85546875" style="5" customWidth="1"/>
    <col min="9" max="9" width="13.42578125" style="387" customWidth="1"/>
    <col min="10" max="11" width="15.140625" style="5" customWidth="1"/>
    <col min="12" max="12" width="16.140625" style="5" customWidth="1"/>
    <col min="13" max="13" width="16.85546875" style="5" customWidth="1"/>
    <col min="14" max="14" width="14" style="5" customWidth="1"/>
    <col min="15" max="16" width="14.42578125" style="5" customWidth="1"/>
    <col min="17" max="17" width="20.5703125" style="5" customWidth="1"/>
    <col min="18" max="18" width="22.42578125" style="5" customWidth="1"/>
    <col min="19" max="16384" width="9.42578125" style="5"/>
  </cols>
  <sheetData>
    <row r="2" spans="1:18" s="6" customFormat="1" ht="33">
      <c r="A2" s="1141"/>
      <c r="B2" s="1141"/>
      <c r="C2" s="129" t="s">
        <v>97</v>
      </c>
      <c r="D2" s="483"/>
      <c r="E2" s="484"/>
      <c r="I2" s="484"/>
      <c r="P2" s="39"/>
    </row>
    <row r="3" spans="1:18" ht="22.5" customHeight="1">
      <c r="C3" s="46"/>
      <c r="D3" s="46"/>
      <c r="E3" s="46"/>
      <c r="F3" s="46"/>
      <c r="G3" s="46"/>
      <c r="H3" s="46"/>
      <c r="I3" s="46"/>
      <c r="J3" s="46"/>
      <c r="K3" s="46"/>
      <c r="L3" s="46"/>
      <c r="M3" s="46"/>
      <c r="N3" s="37"/>
    </row>
    <row r="4" spans="1:18" ht="22.5" customHeight="1">
      <c r="C4" s="45"/>
      <c r="D4" s="676"/>
      <c r="E4" s="673" t="s">
        <v>9047</v>
      </c>
      <c r="H4" s="45"/>
      <c r="I4" s="676"/>
      <c r="J4" s="45"/>
      <c r="K4" s="45"/>
      <c r="L4" s="37"/>
      <c r="M4" s="37"/>
      <c r="N4" s="37"/>
    </row>
    <row r="5" spans="1:18" ht="22.5" customHeight="1">
      <c r="C5" s="46"/>
      <c r="D5" s="46"/>
      <c r="E5" s="46"/>
      <c r="F5" s="46"/>
      <c r="G5" s="46"/>
      <c r="H5" s="46"/>
      <c r="I5" s="46"/>
      <c r="J5" s="46"/>
      <c r="K5" s="46"/>
      <c r="L5" s="46"/>
      <c r="M5" s="46"/>
      <c r="N5" s="37"/>
    </row>
    <row r="6" spans="1:18" s="14" customFormat="1" ht="16.5" customHeight="1">
      <c r="A6" s="1409"/>
      <c r="B6" s="1409"/>
      <c r="C6" s="465"/>
      <c r="D6" s="306"/>
      <c r="E6" s="306"/>
      <c r="F6" s="306"/>
      <c r="G6" s="306"/>
      <c r="H6" s="306"/>
      <c r="I6" s="306"/>
      <c r="J6" s="306"/>
      <c r="K6" s="306"/>
      <c r="L6" s="306"/>
      <c r="M6" s="306"/>
      <c r="N6" s="306"/>
      <c r="O6" s="306"/>
      <c r="P6" s="306"/>
      <c r="Q6" s="5"/>
      <c r="R6" s="5"/>
    </row>
    <row r="7" spans="1:18" s="14" customFormat="1" ht="40.5" hidden="1" customHeight="1">
      <c r="A7" s="1392"/>
      <c r="B7" s="1392"/>
      <c r="C7" s="486"/>
      <c r="D7" s="188"/>
      <c r="E7" s="90" t="s">
        <v>100</v>
      </c>
      <c r="F7" s="90" t="s">
        <v>4887</v>
      </c>
      <c r="G7" s="131" t="s">
        <v>9048</v>
      </c>
      <c r="H7" s="131" t="s">
        <v>1718</v>
      </c>
      <c r="I7" s="1358" t="s">
        <v>165</v>
      </c>
      <c r="J7" s="90" t="s">
        <v>583</v>
      </c>
      <c r="K7" s="90" t="s">
        <v>887</v>
      </c>
      <c r="L7" s="90" t="s">
        <v>1145</v>
      </c>
      <c r="M7" s="90" t="s">
        <v>508</v>
      </c>
      <c r="N7" s="90" t="s">
        <v>426</v>
      </c>
      <c r="O7" s="2490" t="s">
        <v>447</v>
      </c>
      <c r="P7" s="90" t="s">
        <v>664</v>
      </c>
      <c r="Q7" s="2631" t="s">
        <v>9049</v>
      </c>
      <c r="R7" s="120"/>
    </row>
    <row r="8" spans="1:18" s="14" customFormat="1" ht="24.75" hidden="1" customHeight="1" thickBot="1">
      <c r="A8" s="327" t="s">
        <v>1413</v>
      </c>
      <c r="B8" s="327"/>
      <c r="C8" s="1549" t="s">
        <v>4929</v>
      </c>
      <c r="D8" s="91"/>
      <c r="E8" s="134"/>
      <c r="F8" s="92" t="s">
        <v>8758</v>
      </c>
      <c r="G8" s="135"/>
      <c r="H8" s="135"/>
      <c r="I8" s="92"/>
      <c r="J8" s="92" t="s">
        <v>4507</v>
      </c>
      <c r="K8" s="92" t="s">
        <v>3163</v>
      </c>
      <c r="L8" s="92" t="s">
        <v>1934</v>
      </c>
      <c r="M8" s="92" t="s">
        <v>1721</v>
      </c>
      <c r="N8" s="92" t="s">
        <v>3335</v>
      </c>
      <c r="O8" s="92" t="s">
        <v>1722</v>
      </c>
      <c r="P8" s="92" t="s">
        <v>1920</v>
      </c>
      <c r="Q8" s="1361"/>
      <c r="R8" s="1362"/>
    </row>
    <row r="9" spans="1:18" s="14" customFormat="1" ht="19.5" hidden="1" customHeight="1" thickTop="1">
      <c r="A9" s="1141"/>
      <c r="B9" s="1141"/>
      <c r="C9" s="1288" t="s">
        <v>6804</v>
      </c>
      <c r="D9" s="436" t="s">
        <v>8775</v>
      </c>
      <c r="E9" s="436">
        <v>45482</v>
      </c>
      <c r="F9" s="1330" t="s">
        <v>1581</v>
      </c>
      <c r="G9" s="1166" t="s">
        <v>1573</v>
      </c>
      <c r="H9" s="1352" t="s">
        <v>9050</v>
      </c>
      <c r="I9" s="1352">
        <v>45507</v>
      </c>
      <c r="J9" s="1366"/>
      <c r="K9" s="1342"/>
      <c r="L9" s="1342"/>
      <c r="M9" s="1342"/>
      <c r="N9" s="1342"/>
      <c r="O9" s="1342"/>
      <c r="P9" s="1342"/>
    </row>
    <row r="10" spans="1:18" s="14" customFormat="1" ht="19.5" hidden="1" customHeight="1" thickBot="1">
      <c r="A10" s="1141" t="s">
        <v>1654</v>
      </c>
      <c r="B10" s="1141"/>
      <c r="C10" s="1344" t="s">
        <v>4935</v>
      </c>
      <c r="D10" s="1353" t="s">
        <v>8778</v>
      </c>
      <c r="E10" s="1405" t="s">
        <v>1581</v>
      </c>
      <c r="F10" s="1405" t="s">
        <v>1581</v>
      </c>
      <c r="G10" s="1354"/>
      <c r="H10" s="1354"/>
      <c r="I10" s="1354"/>
      <c r="J10" s="356"/>
      <c r="K10" s="356"/>
      <c r="L10" s="356"/>
      <c r="M10" s="356"/>
      <c r="N10" s="356"/>
      <c r="O10" s="356"/>
      <c r="P10" s="356"/>
    </row>
    <row r="11" spans="1:18" s="14" customFormat="1" ht="19.5" hidden="1" customHeight="1" thickTop="1">
      <c r="A11" s="1406" t="s">
        <v>9051</v>
      </c>
      <c r="B11" s="1406"/>
      <c r="C11" s="1122" t="s">
        <v>6804</v>
      </c>
      <c r="D11" s="317" t="s">
        <v>8814</v>
      </c>
      <c r="E11" s="317">
        <v>45566</v>
      </c>
      <c r="F11" s="424" t="s">
        <v>1581</v>
      </c>
      <c r="G11" s="1931" t="s">
        <v>1573</v>
      </c>
      <c r="H11" s="1352" t="s">
        <v>8823</v>
      </c>
      <c r="I11" s="1342">
        <v>45584</v>
      </c>
      <c r="J11" s="1366"/>
      <c r="K11" s="1342"/>
      <c r="L11" s="1342"/>
      <c r="M11" s="1342"/>
      <c r="N11" s="1342"/>
      <c r="O11" s="1342"/>
      <c r="P11" s="1342"/>
    </row>
    <row r="12" spans="1:18" s="14" customFormat="1" ht="19.5" hidden="1" customHeight="1">
      <c r="A12" s="1406"/>
      <c r="B12" s="1406"/>
      <c r="C12" s="1344" t="s">
        <v>1634</v>
      </c>
      <c r="D12" s="321" t="s">
        <v>8817</v>
      </c>
      <c r="E12" s="321">
        <v>45569</v>
      </c>
      <c r="F12" s="321">
        <v>45578</v>
      </c>
      <c r="G12" s="1930"/>
      <c r="H12" s="1354"/>
      <c r="I12" s="356"/>
      <c r="J12" s="356"/>
      <c r="K12" s="356"/>
      <c r="L12" s="356"/>
      <c r="M12" s="356"/>
      <c r="N12" s="356"/>
      <c r="O12" s="356"/>
      <c r="P12" s="356"/>
    </row>
    <row r="13" spans="1:18" s="14" customFormat="1" ht="19.5" hidden="1" customHeight="1" thickBot="1">
      <c r="A13" s="1406" t="s">
        <v>8438</v>
      </c>
      <c r="B13" s="1406"/>
      <c r="C13" s="1925" t="s">
        <v>1640</v>
      </c>
      <c r="D13" s="1927" t="s">
        <v>8818</v>
      </c>
      <c r="E13" s="1927">
        <v>45567</v>
      </c>
      <c r="F13" s="1927">
        <v>45576</v>
      </c>
      <c r="G13" s="1413"/>
      <c r="H13" s="1334"/>
      <c r="I13" s="1334"/>
      <c r="J13" s="1334"/>
      <c r="K13" s="159"/>
      <c r="L13" s="1334"/>
      <c r="M13" s="159"/>
      <c r="N13" s="323"/>
      <c r="O13" s="323"/>
      <c r="P13" s="323"/>
    </row>
    <row r="14" spans="1:18" s="29" customFormat="1" ht="21.75" hidden="1" customHeight="1" thickTop="1">
      <c r="A14" s="1406" t="s">
        <v>9052</v>
      </c>
      <c r="B14" s="1406"/>
      <c r="C14" s="857" t="s">
        <v>8868</v>
      </c>
      <c r="D14" s="317" t="s">
        <v>1711</v>
      </c>
      <c r="E14" s="317">
        <v>45689</v>
      </c>
      <c r="F14" s="317">
        <v>45698</v>
      </c>
      <c r="G14" s="1166" t="s">
        <v>1573</v>
      </c>
      <c r="H14" s="1352" t="s">
        <v>9053</v>
      </c>
      <c r="I14" s="2253">
        <v>45703</v>
      </c>
      <c r="J14" s="1366"/>
      <c r="K14" s="1342"/>
      <c r="L14" s="1342"/>
      <c r="M14" s="1342"/>
      <c r="N14" s="1342"/>
      <c r="O14" s="1342"/>
      <c r="P14" s="1342"/>
    </row>
    <row r="15" spans="1:18" s="29" customFormat="1" ht="21.75" hidden="1" customHeight="1" thickBot="1">
      <c r="A15" s="1406"/>
      <c r="B15" s="1406"/>
      <c r="C15" s="1332"/>
      <c r="D15" s="323"/>
      <c r="E15" s="323"/>
      <c r="F15" s="323"/>
      <c r="G15" s="1334"/>
      <c r="H15" s="1334"/>
      <c r="I15" s="1334"/>
      <c r="J15" s="159"/>
      <c r="K15" s="159"/>
      <c r="L15" s="159"/>
      <c r="M15" s="159"/>
      <c r="N15" s="159"/>
      <c r="O15" s="159"/>
      <c r="P15" s="159"/>
    </row>
    <row r="16" spans="1:18" s="29" customFormat="1" ht="21.75" hidden="1" customHeight="1" thickTop="1">
      <c r="A16" s="1406" t="s">
        <v>9054</v>
      </c>
      <c r="B16" s="1406"/>
      <c r="C16" s="857" t="s">
        <v>1654</v>
      </c>
      <c r="D16" s="317" t="s">
        <v>1712</v>
      </c>
      <c r="E16" s="317">
        <v>45693</v>
      </c>
      <c r="F16" s="317">
        <v>45702</v>
      </c>
      <c r="G16" s="1166" t="s">
        <v>1573</v>
      </c>
      <c r="H16" s="1352" t="s">
        <v>9055</v>
      </c>
      <c r="I16" s="2253">
        <v>45710</v>
      </c>
      <c r="J16" s="1366"/>
      <c r="K16" s="1342"/>
      <c r="L16" s="1342"/>
      <c r="M16" s="1342"/>
      <c r="N16" s="1342"/>
      <c r="O16" s="1342"/>
      <c r="P16" s="1342"/>
    </row>
    <row r="17" spans="1:17" s="29" customFormat="1" ht="21.75" hidden="1" customHeight="1" thickBot="1">
      <c r="A17" s="1406"/>
      <c r="B17" s="1406"/>
      <c r="C17" s="1332"/>
      <c r="D17" s="323"/>
      <c r="E17" s="323"/>
      <c r="F17" s="323"/>
      <c r="G17" s="1334"/>
      <c r="H17" s="1334"/>
      <c r="I17" s="1334"/>
      <c r="J17" s="1334"/>
      <c r="K17" s="159"/>
      <c r="L17" s="1334"/>
      <c r="M17" s="159"/>
      <c r="N17" s="323"/>
      <c r="O17" s="323"/>
      <c r="P17" s="323"/>
    </row>
    <row r="18" spans="1:17" s="29" customFormat="1" ht="21.75" hidden="1" customHeight="1" thickTop="1">
      <c r="A18" s="1406"/>
      <c r="B18" s="1406"/>
      <c r="C18" s="2366" t="s">
        <v>1614</v>
      </c>
      <c r="D18" s="2367" t="s">
        <v>8912</v>
      </c>
      <c r="E18" s="2367">
        <v>45784</v>
      </c>
      <c r="F18" s="2367">
        <v>45798</v>
      </c>
      <c r="G18" s="1183" t="s">
        <v>1573</v>
      </c>
      <c r="H18" s="1352" t="s">
        <v>9056</v>
      </c>
      <c r="I18" s="1342">
        <v>45801</v>
      </c>
      <c r="J18" s="1366"/>
      <c r="K18" s="1342"/>
      <c r="L18" s="1342"/>
      <c r="M18" s="1342"/>
      <c r="N18" s="1342"/>
      <c r="O18" s="1342"/>
      <c r="P18" s="1342"/>
    </row>
    <row r="19" spans="1:17" s="29" customFormat="1" ht="21.75" hidden="1" customHeight="1" thickBot="1">
      <c r="A19" s="1406"/>
      <c r="B19" s="1406"/>
      <c r="C19" s="1345"/>
      <c r="D19" s="323"/>
      <c r="E19" s="323"/>
      <c r="F19" s="323"/>
      <c r="G19" s="1334"/>
      <c r="H19" s="1334"/>
      <c r="I19" s="1334"/>
      <c r="J19" s="1334"/>
      <c r="K19" s="159"/>
      <c r="L19" s="1334"/>
      <c r="M19" s="159"/>
      <c r="N19" s="323"/>
      <c r="O19" s="323"/>
      <c r="P19" s="323"/>
    </row>
    <row r="20" spans="1:17" s="29" customFormat="1" ht="45" hidden="1">
      <c r="A20" s="1406"/>
      <c r="B20" s="1406"/>
      <c r="C20" s="3356"/>
      <c r="D20" s="3357"/>
      <c r="E20" s="3358" t="s">
        <v>100</v>
      </c>
      <c r="F20" s="3358" t="s">
        <v>4887</v>
      </c>
      <c r="G20" s="3359" t="s">
        <v>9048</v>
      </c>
      <c r="H20" s="3359" t="s">
        <v>1718</v>
      </c>
      <c r="I20" s="3360" t="s">
        <v>165</v>
      </c>
      <c r="J20" s="3358" t="s">
        <v>583</v>
      </c>
      <c r="K20" s="3358" t="s">
        <v>887</v>
      </c>
      <c r="L20" s="3358" t="s">
        <v>1145</v>
      </c>
      <c r="M20" s="3358" t="s">
        <v>426</v>
      </c>
      <c r="N20" s="3361" t="s">
        <v>447</v>
      </c>
      <c r="O20" s="3358" t="s">
        <v>664</v>
      </c>
      <c r="Q20" s="2631"/>
    </row>
    <row r="21" spans="1:17" s="29" customFormat="1" ht="21.75" hidden="1" customHeight="1" thickBot="1">
      <c r="A21" s="1406"/>
      <c r="B21" s="1406"/>
      <c r="C21" s="3362" t="s">
        <v>4929</v>
      </c>
      <c r="D21" s="3363"/>
      <c r="E21" s="3364"/>
      <c r="F21" s="3365" t="s">
        <v>8758</v>
      </c>
      <c r="G21" s="3366"/>
      <c r="H21" s="3366"/>
      <c r="I21" s="3365"/>
      <c r="J21" s="3365"/>
      <c r="K21" s="3365"/>
      <c r="L21" s="3365"/>
      <c r="M21" s="3365"/>
      <c r="N21" s="3365"/>
      <c r="O21" s="3365"/>
      <c r="P21" s="3458"/>
      <c r="Q21" s="1361"/>
    </row>
    <row r="22" spans="1:17" s="29" customFormat="1" ht="15.75" hidden="1" customHeight="1" thickTop="1">
      <c r="A22" s="1406"/>
      <c r="B22" s="1406"/>
      <c r="C22" s="3367" t="s">
        <v>1614</v>
      </c>
      <c r="D22" s="725" t="s">
        <v>4943</v>
      </c>
      <c r="E22" s="725">
        <v>45850</v>
      </c>
      <c r="F22" s="725">
        <v>45868</v>
      </c>
      <c r="G22" s="3368" t="s">
        <v>1573</v>
      </c>
      <c r="H22" s="2306" t="s">
        <v>9057</v>
      </c>
      <c r="I22" s="2139">
        <v>45864</v>
      </c>
      <c r="J22" s="3369">
        <v>45881</v>
      </c>
      <c r="K22" s="2139"/>
      <c r="L22" s="2139">
        <v>45889</v>
      </c>
      <c r="M22" s="2139"/>
      <c r="N22" s="3370">
        <v>45893</v>
      </c>
      <c r="O22" s="2139">
        <v>45897</v>
      </c>
      <c r="P22" s="3448"/>
    </row>
    <row r="23" spans="1:17" s="29" customFormat="1" ht="15.75" hidden="1" customHeight="1" thickBot="1">
      <c r="A23" s="1406"/>
      <c r="B23" s="1406"/>
      <c r="C23" s="2142"/>
      <c r="D23" s="712"/>
      <c r="E23" s="712"/>
      <c r="F23" s="712"/>
      <c r="G23" s="966"/>
      <c r="H23" s="966"/>
      <c r="I23" s="966"/>
      <c r="J23" s="966"/>
      <c r="K23" s="712"/>
      <c r="L23" s="712"/>
      <c r="M23" s="712"/>
      <c r="N23" s="3371"/>
      <c r="O23" s="712"/>
      <c r="P23" s="3448"/>
    </row>
    <row r="24" spans="1:17" s="29" customFormat="1" ht="15.75" hidden="1" customHeight="1" thickTop="1">
      <c r="A24" s="2528"/>
      <c r="B24" s="2513"/>
      <c r="C24" s="2207" t="s">
        <v>1614</v>
      </c>
      <c r="D24" s="2118" t="s">
        <v>9058</v>
      </c>
      <c r="E24" s="2118">
        <v>45943</v>
      </c>
      <c r="F24" s="2144">
        <v>45957</v>
      </c>
      <c r="G24" s="3368" t="s">
        <v>1573</v>
      </c>
      <c r="H24" s="1063" t="s">
        <v>9059</v>
      </c>
      <c r="I24" s="2139">
        <v>45955</v>
      </c>
      <c r="J24" s="3369">
        <v>45972</v>
      </c>
      <c r="K24" s="2139">
        <v>45976</v>
      </c>
      <c r="L24" s="2139">
        <v>45980</v>
      </c>
      <c r="M24" s="2139">
        <v>45985</v>
      </c>
      <c r="N24" s="2139">
        <v>45988</v>
      </c>
      <c r="O24" s="2139">
        <v>45992</v>
      </c>
      <c r="P24" s="3448"/>
    </row>
    <row r="25" spans="1:17" s="29" customFormat="1" ht="15.75" hidden="1" customHeight="1" thickBot="1">
      <c r="A25" s="2528"/>
      <c r="B25" s="2513"/>
      <c r="C25" s="2208"/>
      <c r="D25" s="2122"/>
      <c r="E25" s="2122"/>
      <c r="F25" s="2209"/>
      <c r="G25" s="966"/>
      <c r="H25" s="966"/>
      <c r="I25" s="966"/>
      <c r="J25" s="966"/>
      <c r="K25" s="712"/>
      <c r="L25" s="712"/>
      <c r="M25" s="712"/>
      <c r="N25" s="3371"/>
      <c r="O25" s="712"/>
      <c r="P25" s="3448"/>
    </row>
    <row r="26" spans="1:17" s="29" customFormat="1" ht="15.75" hidden="1" customHeight="1" thickTop="1">
      <c r="A26" s="2528"/>
      <c r="B26" s="2513"/>
      <c r="C26" s="3137" t="s">
        <v>7494</v>
      </c>
      <c r="D26" s="3141" t="s">
        <v>8702</v>
      </c>
      <c r="E26" s="3141">
        <v>45980</v>
      </c>
      <c r="F26" s="3142" t="s">
        <v>1581</v>
      </c>
      <c r="G26" s="3115" t="s">
        <v>9060</v>
      </c>
      <c r="H26" s="3377" t="s">
        <v>9061</v>
      </c>
      <c r="I26" s="1618">
        <v>45997</v>
      </c>
      <c r="J26" s="1556">
        <v>46014</v>
      </c>
      <c r="K26" s="1618">
        <f>I26+21</f>
        <v>46018</v>
      </c>
      <c r="L26" s="1618">
        <f>I26+25</f>
        <v>46022</v>
      </c>
      <c r="M26" s="1618">
        <f>I26+30</f>
        <v>46027</v>
      </c>
      <c r="N26" s="3373">
        <f>I26+33</f>
        <v>46030</v>
      </c>
      <c r="O26" s="1618">
        <f>I26+37</f>
        <v>46034</v>
      </c>
      <c r="P26" s="3448"/>
    </row>
    <row r="27" spans="1:17" s="29" customFormat="1" ht="15.75" hidden="1" customHeight="1" thickBot="1">
      <c r="A27" s="2528"/>
      <c r="B27" s="2513"/>
      <c r="C27" s="2881" t="s">
        <v>2039</v>
      </c>
      <c r="D27" s="2882" t="s">
        <v>8706</v>
      </c>
      <c r="E27" s="2882">
        <v>45989</v>
      </c>
      <c r="F27" s="2882">
        <v>46001</v>
      </c>
      <c r="G27" s="3120"/>
      <c r="H27" s="1620"/>
      <c r="I27" s="1620"/>
      <c r="J27" s="1620"/>
      <c r="K27" s="615"/>
      <c r="L27" s="615"/>
      <c r="M27" s="615"/>
      <c r="N27" s="3374"/>
      <c r="O27" s="615"/>
      <c r="P27" s="3448"/>
    </row>
    <row r="28" spans="1:17" s="29" customFormat="1" ht="38.25" customHeight="1">
      <c r="A28" s="2528"/>
      <c r="B28" s="2513"/>
      <c r="C28" s="2994"/>
      <c r="D28" s="3378"/>
      <c r="E28" s="618" t="s">
        <v>100</v>
      </c>
      <c r="F28" s="618" t="s">
        <v>4887</v>
      </c>
      <c r="G28" s="4013" t="s">
        <v>9048</v>
      </c>
      <c r="H28" s="3379" t="s">
        <v>1718</v>
      </c>
      <c r="I28" s="3380" t="s">
        <v>165</v>
      </c>
      <c r="J28" s="618" t="s">
        <v>583</v>
      </c>
      <c r="K28" s="618" t="s">
        <v>887</v>
      </c>
      <c r="L28" s="618" t="s">
        <v>1145</v>
      </c>
      <c r="M28" s="618" t="s">
        <v>426</v>
      </c>
      <c r="N28" s="3381" t="s">
        <v>447</v>
      </c>
      <c r="O28" s="618" t="s">
        <v>664</v>
      </c>
      <c r="P28" s="2897"/>
    </row>
    <row r="29" spans="1:17" s="29" customFormat="1" ht="15.75" customHeight="1" thickBot="1">
      <c r="A29" s="2528"/>
      <c r="B29" s="2513"/>
      <c r="C29" s="3382" t="s">
        <v>8707</v>
      </c>
      <c r="D29" s="3383"/>
      <c r="E29" s="3384" t="s">
        <v>2589</v>
      </c>
      <c r="F29" s="3385"/>
      <c r="G29" s="3145"/>
      <c r="H29" s="1898"/>
      <c r="I29" s="4144"/>
      <c r="J29" s="4146"/>
      <c r="K29" s="4145"/>
      <c r="L29" s="1897"/>
      <c r="M29" s="1897"/>
      <c r="N29" s="3386"/>
      <c r="O29" s="1897"/>
      <c r="P29" s="3448"/>
    </row>
    <row r="30" spans="1:17" s="29" customFormat="1" ht="15.75" hidden="1" customHeight="1" thickTop="1">
      <c r="A30" s="3341" t="s">
        <v>9062</v>
      </c>
      <c r="B30" s="2513"/>
      <c r="C30" s="3137" t="s">
        <v>9063</v>
      </c>
      <c r="D30" s="3117" t="s">
        <v>9064</v>
      </c>
      <c r="E30" s="3117">
        <v>46032</v>
      </c>
      <c r="F30" s="3114">
        <v>46041</v>
      </c>
      <c r="G30" s="3134" t="s">
        <v>1573</v>
      </c>
      <c r="H30" s="1619" t="s">
        <v>9065</v>
      </c>
      <c r="I30" s="2461">
        <v>46046</v>
      </c>
      <c r="J30" s="1180"/>
      <c r="K30" s="2461"/>
      <c r="L30" s="2461"/>
      <c r="M30" s="2461"/>
      <c r="N30" s="2461"/>
      <c r="O30" s="2461"/>
      <c r="P30" s="3448"/>
    </row>
    <row r="31" spans="1:17" s="29" customFormat="1" ht="15.75" hidden="1" customHeight="1" thickBot="1">
      <c r="A31" s="2528"/>
      <c r="B31" s="2513"/>
      <c r="C31" s="3133"/>
      <c r="D31" s="3118"/>
      <c r="E31" s="3118"/>
      <c r="F31" s="3119"/>
      <c r="G31" s="3353"/>
      <c r="H31" s="1620"/>
      <c r="I31" s="1620"/>
      <c r="J31" s="1620"/>
      <c r="K31" s="615"/>
      <c r="L31" s="615"/>
      <c r="M31" s="615"/>
      <c r="N31" s="3374"/>
      <c r="O31" s="615"/>
      <c r="P31" s="3448"/>
    </row>
    <row r="32" spans="1:17" s="29" customFormat="1" ht="15.75" customHeight="1" thickTop="1">
      <c r="A32" s="2528"/>
      <c r="B32" s="2513"/>
      <c r="C32" s="3137" t="s">
        <v>4686</v>
      </c>
      <c r="D32" s="3117" t="s">
        <v>8719</v>
      </c>
      <c r="E32" s="3117">
        <v>46200</v>
      </c>
      <c r="F32" s="3114">
        <v>46209</v>
      </c>
      <c r="G32" s="3372" t="s">
        <v>9066</v>
      </c>
      <c r="H32" s="1619" t="s">
        <v>8936</v>
      </c>
      <c r="I32" s="1618">
        <v>46207</v>
      </c>
      <c r="J32" s="1556">
        <v>46224</v>
      </c>
      <c r="K32" s="1618">
        <v>46228</v>
      </c>
      <c r="L32" s="1618">
        <v>46232</v>
      </c>
      <c r="M32" s="1618">
        <v>46237</v>
      </c>
      <c r="N32" s="3373">
        <v>46240</v>
      </c>
      <c r="O32" s="1618">
        <v>46244</v>
      </c>
      <c r="P32" s="3448"/>
    </row>
    <row r="33" spans="1:16" s="29" customFormat="1" ht="15.75" customHeight="1" thickBot="1">
      <c r="A33" s="2528"/>
      <c r="B33" s="2513"/>
      <c r="C33" s="4126"/>
      <c r="D33" s="3118"/>
      <c r="E33" s="3118"/>
      <c r="F33" s="3119"/>
      <c r="G33" s="3120"/>
      <c r="H33" s="1620"/>
      <c r="I33" s="1620"/>
      <c r="J33" s="1620"/>
      <c r="K33" s="615"/>
      <c r="L33" s="615"/>
      <c r="M33" s="615"/>
      <c r="N33" s="3374"/>
      <c r="O33" s="615"/>
      <c r="P33" s="3448"/>
    </row>
    <row r="34" spans="1:16" s="29" customFormat="1" ht="15.75" customHeight="1" thickTop="1">
      <c r="A34" s="2528"/>
      <c r="B34" s="2513"/>
      <c r="C34" s="3137" t="s">
        <v>4935</v>
      </c>
      <c r="D34" s="3117" t="s">
        <v>8722</v>
      </c>
      <c r="E34" s="3124">
        <v>46200</v>
      </c>
      <c r="F34" s="3124" t="s">
        <v>1581</v>
      </c>
      <c r="G34" s="3372" t="s">
        <v>9067</v>
      </c>
      <c r="H34" s="1619" t="s">
        <v>9068</v>
      </c>
      <c r="I34" s="1618">
        <v>46214</v>
      </c>
      <c r="J34" s="1556">
        <v>46231</v>
      </c>
      <c r="K34" s="1618">
        <v>46235</v>
      </c>
      <c r="L34" s="1618">
        <v>46239</v>
      </c>
      <c r="M34" s="1618">
        <v>46244</v>
      </c>
      <c r="N34" s="3373">
        <v>46247</v>
      </c>
      <c r="O34" s="1618">
        <v>46251</v>
      </c>
      <c r="P34" s="3448"/>
    </row>
    <row r="35" spans="1:16" s="29" customFormat="1" ht="15.75" customHeight="1" thickBot="1">
      <c r="A35" s="2528"/>
      <c r="B35" s="2513"/>
      <c r="C35" s="3133"/>
      <c r="D35" s="3118"/>
      <c r="E35" s="3118"/>
      <c r="F35" s="3119"/>
      <c r="G35" s="3120"/>
      <c r="H35" s="1620"/>
      <c r="I35" s="1620"/>
      <c r="J35" s="1620"/>
      <c r="K35" s="615"/>
      <c r="L35" s="615"/>
      <c r="M35" s="615"/>
      <c r="N35" s="3374"/>
      <c r="O35" s="615"/>
      <c r="P35" s="3448"/>
    </row>
    <row r="36" spans="1:16" s="29" customFormat="1" ht="15.75" customHeight="1" thickTop="1">
      <c r="A36" s="2528"/>
      <c r="B36" s="2513"/>
      <c r="C36" s="3137" t="s">
        <v>8725</v>
      </c>
      <c r="D36" s="3117" t="str">
        <f>"HR"&amp;TEXT(MID(D34,3,LEN(D34)-3)+1,"000")&amp;"R"</f>
        <v>HR627R</v>
      </c>
      <c r="E36" s="3117">
        <v>46211</v>
      </c>
      <c r="F36" s="3125" t="s">
        <v>1581</v>
      </c>
      <c r="G36" s="3372" t="s">
        <v>6807</v>
      </c>
      <c r="H36" s="1619" t="s">
        <v>8939</v>
      </c>
      <c r="I36" s="1618">
        <f>I34+7</f>
        <v>46221</v>
      </c>
      <c r="J36" s="1556">
        <f>I36+17</f>
        <v>46238</v>
      </c>
      <c r="K36" s="1618">
        <f>I36+21</f>
        <v>46242</v>
      </c>
      <c r="L36" s="1618">
        <f>I36+25</f>
        <v>46246</v>
      </c>
      <c r="M36" s="1618">
        <f>I36+30</f>
        <v>46251</v>
      </c>
      <c r="N36" s="3373">
        <f>I36+33</f>
        <v>46254</v>
      </c>
      <c r="O36" s="1618">
        <f>I36+37</f>
        <v>46258</v>
      </c>
      <c r="P36" s="3448"/>
    </row>
    <row r="37" spans="1:16" s="29" customFormat="1" ht="15.75" customHeight="1" thickBot="1">
      <c r="A37" s="2528"/>
      <c r="B37" s="2513"/>
      <c r="C37" s="3133" t="s">
        <v>2775</v>
      </c>
      <c r="D37" s="3118" t="s">
        <v>8652</v>
      </c>
      <c r="E37" s="3118">
        <v>46211</v>
      </c>
      <c r="F37" s="3119">
        <f>E37+12</f>
        <v>46223</v>
      </c>
      <c r="G37" s="3120"/>
      <c r="H37" s="1620"/>
      <c r="I37" s="1620"/>
      <c r="J37" s="1620"/>
      <c r="K37" s="615"/>
      <c r="L37" s="615"/>
      <c r="M37" s="615"/>
      <c r="N37" s="3374"/>
      <c r="O37" s="615"/>
      <c r="P37" s="3448"/>
    </row>
    <row r="38" spans="1:16" s="29" customFormat="1" ht="15.75" customHeight="1" thickTop="1">
      <c r="A38" s="2528"/>
      <c r="B38" s="2513"/>
      <c r="C38" s="3137" t="s">
        <v>6278</v>
      </c>
      <c r="D38" s="3117" t="str">
        <f>"HR"&amp;TEXT(MID(D36,3,LEN(D36)-3)+1,"000")&amp;"R"</f>
        <v>HR628R</v>
      </c>
      <c r="E38" s="3694">
        <v>46216</v>
      </c>
      <c r="F38" s="3114">
        <f>E38+9</f>
        <v>46225</v>
      </c>
      <c r="G38" s="3136" t="s">
        <v>1573</v>
      </c>
      <c r="H38" s="1619" t="s">
        <v>9069</v>
      </c>
      <c r="I38" s="2836">
        <f>I36+7</f>
        <v>46228</v>
      </c>
      <c r="J38" s="4113">
        <f>I38+17</f>
        <v>46245</v>
      </c>
      <c r="K38" s="2836">
        <f>I38+21</f>
        <v>46249</v>
      </c>
      <c r="L38" s="2836">
        <f>I38+25</f>
        <v>46253</v>
      </c>
      <c r="M38" s="2836">
        <f>I38+30</f>
        <v>46258</v>
      </c>
      <c r="N38" s="2836">
        <f>I38+33</f>
        <v>46261</v>
      </c>
      <c r="O38" s="2836">
        <f>I38+37</f>
        <v>46265</v>
      </c>
      <c r="P38" s="3448"/>
    </row>
    <row r="39" spans="1:16" s="29" customFormat="1" ht="15.75" customHeight="1" thickBot="1">
      <c r="A39" s="2528"/>
      <c r="B39" s="2513"/>
      <c r="C39" s="3133"/>
      <c r="D39" s="3118"/>
      <c r="E39" s="3118"/>
      <c r="F39" s="3119"/>
      <c r="G39" s="4341" t="s">
        <v>9070</v>
      </c>
      <c r="H39" s="1620"/>
      <c r="I39" s="1620"/>
      <c r="J39" s="1620"/>
      <c r="K39" s="615"/>
      <c r="L39" s="615"/>
      <c r="M39" s="615"/>
      <c r="N39" s="3374"/>
      <c r="O39" s="615"/>
      <c r="P39" s="3448"/>
    </row>
    <row r="40" spans="1:16" s="29" customFormat="1" ht="15.75" customHeight="1" thickTop="1">
      <c r="A40" s="2528"/>
      <c r="B40" s="2513"/>
      <c r="C40" s="3136" t="s">
        <v>1573</v>
      </c>
      <c r="D40" s="3117" t="s">
        <v>8731</v>
      </c>
      <c r="E40" s="3124">
        <v>46221</v>
      </c>
      <c r="F40" s="3124"/>
      <c r="G40" s="3372" t="s">
        <v>9070</v>
      </c>
      <c r="H40" s="1619" t="s">
        <v>9071</v>
      </c>
      <c r="I40" s="1618">
        <f>I38+7</f>
        <v>46235</v>
      </c>
      <c r="J40" s="1556">
        <f>I40+17</f>
        <v>46252</v>
      </c>
      <c r="K40" s="1618">
        <f>I40+21</f>
        <v>46256</v>
      </c>
      <c r="L40" s="1618">
        <f>I40+25</f>
        <v>46260</v>
      </c>
      <c r="M40" s="1618">
        <f>I40+30</f>
        <v>46265</v>
      </c>
      <c r="N40" s="3373">
        <f>I40+33</f>
        <v>46268</v>
      </c>
      <c r="O40" s="1618">
        <f>I40+37</f>
        <v>46272</v>
      </c>
      <c r="P40" s="3448"/>
    </row>
    <row r="41" spans="1:16" s="29" customFormat="1" ht="15.75" customHeight="1" thickBot="1">
      <c r="A41" s="2528"/>
      <c r="B41" s="2513"/>
      <c r="C41" s="3133" t="s">
        <v>8733</v>
      </c>
      <c r="D41" s="3118" t="s">
        <v>8663</v>
      </c>
      <c r="E41" s="3118">
        <v>46226</v>
      </c>
      <c r="F41" s="3119">
        <f>E41+12</f>
        <v>46238</v>
      </c>
      <c r="G41" s="3120"/>
      <c r="H41" s="1620"/>
      <c r="I41" s="1620"/>
      <c r="J41" s="1620"/>
      <c r="K41" s="615"/>
      <c r="L41" s="615"/>
      <c r="M41" s="615"/>
      <c r="N41" s="3374"/>
      <c r="O41" s="615"/>
      <c r="P41" s="3448"/>
    </row>
    <row r="42" spans="1:16" s="29" customFormat="1" ht="15.75" customHeight="1" thickTop="1">
      <c r="A42" s="2528"/>
      <c r="B42" s="2513"/>
      <c r="C42" s="3137" t="s">
        <v>8734</v>
      </c>
      <c r="D42" s="3117" t="s">
        <v>8735</v>
      </c>
      <c r="E42" s="3117">
        <v>46230</v>
      </c>
      <c r="F42" s="3114">
        <f>E42+9</f>
        <v>46239</v>
      </c>
      <c r="G42" s="3372" t="s">
        <v>9072</v>
      </c>
      <c r="H42" s="1619" t="s">
        <v>8942</v>
      </c>
      <c r="I42" s="1618">
        <f>I40+7</f>
        <v>46242</v>
      </c>
      <c r="J42" s="1556">
        <f>I42+17</f>
        <v>46259</v>
      </c>
      <c r="K42" s="1618">
        <f>I42+21</f>
        <v>46263</v>
      </c>
      <c r="L42" s="1618">
        <f>I42+25</f>
        <v>46267</v>
      </c>
      <c r="M42" s="1618">
        <f>I42+30</f>
        <v>46272</v>
      </c>
      <c r="N42" s="3373">
        <f>I42+33</f>
        <v>46275</v>
      </c>
      <c r="O42" s="1618">
        <f>I42+37</f>
        <v>46279</v>
      </c>
      <c r="P42" s="3448"/>
    </row>
    <row r="43" spans="1:16" s="29" customFormat="1" ht="15.75" customHeight="1" thickBot="1">
      <c r="A43" s="2528"/>
      <c r="B43" s="2513"/>
      <c r="C43" s="3133"/>
      <c r="D43" s="3118"/>
      <c r="E43" s="3118"/>
      <c r="F43" s="3119"/>
      <c r="G43" s="3120"/>
      <c r="H43" s="1620"/>
      <c r="I43" s="1620"/>
      <c r="J43" s="1620"/>
      <c r="K43" s="615"/>
      <c r="L43" s="615"/>
      <c r="M43" s="615"/>
      <c r="N43" s="3374"/>
      <c r="O43" s="615"/>
      <c r="P43" s="3448"/>
    </row>
    <row r="44" spans="1:16" s="29" customFormat="1" ht="15.75" customHeight="1" thickTop="1">
      <c r="A44" s="2528"/>
      <c r="B44" s="2513"/>
      <c r="C44" s="3137" t="s">
        <v>4922</v>
      </c>
      <c r="D44" s="3117" t="str">
        <f>"HR"&amp;TEXT(MID(D42,3,LEN(D42)-3)+1,"000")&amp;"R"</f>
        <v>HR631R</v>
      </c>
      <c r="E44" s="3117">
        <v>46241</v>
      </c>
      <c r="F44" s="3114">
        <f>E44+9</f>
        <v>46250</v>
      </c>
      <c r="G44" s="3372" t="s">
        <v>9073</v>
      </c>
      <c r="H44" s="1619" t="s">
        <v>9074</v>
      </c>
      <c r="I44" s="1618">
        <f>I42+7</f>
        <v>46249</v>
      </c>
      <c r="J44" s="1556">
        <f>I44+17</f>
        <v>46266</v>
      </c>
      <c r="K44" s="1618">
        <f>I44+21</f>
        <v>46270</v>
      </c>
      <c r="L44" s="1618">
        <f>I44+25</f>
        <v>46274</v>
      </c>
      <c r="M44" s="1618">
        <f>I44+30</f>
        <v>46279</v>
      </c>
      <c r="N44" s="3373">
        <f>I44+33</f>
        <v>46282</v>
      </c>
      <c r="O44" s="1618">
        <f>I44+37</f>
        <v>46286</v>
      </c>
      <c r="P44" s="3448"/>
    </row>
    <row r="45" spans="1:16" s="29" customFormat="1" ht="15.75" customHeight="1" thickBot="1">
      <c r="A45" s="2528"/>
      <c r="B45" s="2513"/>
      <c r="C45" s="3133"/>
      <c r="D45" s="3118"/>
      <c r="E45" s="3118"/>
      <c r="F45" s="3119"/>
      <c r="G45" s="3120"/>
      <c r="H45" s="1620"/>
      <c r="I45" s="1620"/>
      <c r="J45" s="1620"/>
      <c r="K45" s="615"/>
      <c r="L45" s="615"/>
      <c r="M45" s="615"/>
      <c r="N45" s="3374"/>
      <c r="O45" s="615"/>
      <c r="P45" s="3448"/>
    </row>
    <row r="46" spans="1:16" s="29" customFormat="1" ht="15.75" customHeight="1" thickTop="1">
      <c r="A46" s="2528"/>
      <c r="B46" s="2513"/>
      <c r="C46" s="3137" t="s">
        <v>4686</v>
      </c>
      <c r="D46" s="3117" t="s">
        <v>8740</v>
      </c>
      <c r="E46" s="3117">
        <v>46244</v>
      </c>
      <c r="F46" s="3114">
        <f>E46+9</f>
        <v>46253</v>
      </c>
      <c r="G46" s="3372" t="s">
        <v>9075</v>
      </c>
      <c r="H46" s="1619" t="s">
        <v>9076</v>
      </c>
      <c r="I46" s="1618">
        <f>I44+7</f>
        <v>46256</v>
      </c>
      <c r="J46" s="1556">
        <f>I46+17</f>
        <v>46273</v>
      </c>
      <c r="K46" s="1618">
        <f>I46+21</f>
        <v>46277</v>
      </c>
      <c r="L46" s="1618">
        <f>I46+25</f>
        <v>46281</v>
      </c>
      <c r="M46" s="1618">
        <f>I46+30</f>
        <v>46286</v>
      </c>
      <c r="N46" s="3373">
        <f>I46+33</f>
        <v>46289</v>
      </c>
      <c r="O46" s="1618">
        <f>I46+37</f>
        <v>46293</v>
      </c>
      <c r="P46" s="3448"/>
    </row>
    <row r="47" spans="1:16" s="29" customFormat="1" ht="15.75" customHeight="1" thickBot="1">
      <c r="A47" s="2528"/>
      <c r="B47" s="2513"/>
      <c r="C47" s="3133"/>
      <c r="D47" s="3118"/>
      <c r="E47" s="3118"/>
      <c r="F47" s="3119"/>
      <c r="G47" s="3120"/>
      <c r="H47" s="1620"/>
      <c r="I47" s="1620"/>
      <c r="J47" s="1620"/>
      <c r="K47" s="615"/>
      <c r="L47" s="615"/>
      <c r="M47" s="615"/>
      <c r="N47" s="3374"/>
      <c r="O47" s="615"/>
      <c r="P47" s="3448"/>
    </row>
    <row r="48" spans="1:16" s="29" customFormat="1" ht="15.75" customHeight="1" thickTop="1">
      <c r="A48" s="2528"/>
      <c r="B48" s="2513"/>
      <c r="C48" s="3137" t="s">
        <v>1707</v>
      </c>
      <c r="D48" s="3117" t="s">
        <v>8744</v>
      </c>
      <c r="E48" s="3117">
        <v>46249</v>
      </c>
      <c r="F48" s="3114">
        <f>E48+9</f>
        <v>46258</v>
      </c>
      <c r="G48" s="3372" t="s">
        <v>9077</v>
      </c>
      <c r="H48" s="1619" t="s">
        <v>9078</v>
      </c>
      <c r="I48" s="1618">
        <f>I46+7</f>
        <v>46263</v>
      </c>
      <c r="J48" s="1556">
        <f>I48+17</f>
        <v>46280</v>
      </c>
      <c r="K48" s="1618">
        <f>I48+21</f>
        <v>46284</v>
      </c>
      <c r="L48" s="1618">
        <f>I48+25</f>
        <v>46288</v>
      </c>
      <c r="M48" s="1618">
        <f>I48+30</f>
        <v>46293</v>
      </c>
      <c r="N48" s="3373">
        <f>I48+33</f>
        <v>46296</v>
      </c>
      <c r="O48" s="1618">
        <f>I48+37</f>
        <v>46300</v>
      </c>
      <c r="P48" s="3448"/>
    </row>
    <row r="49" spans="1:16" s="29" customFormat="1" ht="15.75" customHeight="1" thickBot="1">
      <c r="A49" s="2528"/>
      <c r="B49" s="2513"/>
      <c r="C49" s="3133"/>
      <c r="D49" s="3118"/>
      <c r="E49" s="3118"/>
      <c r="F49" s="3119"/>
      <c r="G49" s="3120"/>
      <c r="H49" s="1620"/>
      <c r="I49" s="1620"/>
      <c r="J49" s="1620"/>
      <c r="K49" s="615"/>
      <c r="L49" s="615"/>
      <c r="M49" s="615"/>
      <c r="N49" s="3374"/>
      <c r="O49" s="615"/>
      <c r="P49" s="3448"/>
    </row>
    <row r="50" spans="1:16" s="29" customFormat="1" ht="15.75" customHeight="1" thickTop="1">
      <c r="A50" s="2528"/>
      <c r="B50" s="2513"/>
      <c r="C50" s="3137" t="s">
        <v>6278</v>
      </c>
      <c r="D50" s="3117" t="str">
        <f>"HR"&amp;TEXT(MID(D48,3,LEN(D48)-3)+1,"000")&amp;"R"</f>
        <v>HR634R</v>
      </c>
      <c r="E50" s="3117">
        <v>46256</v>
      </c>
      <c r="F50" s="3114">
        <f>E50+9</f>
        <v>46265</v>
      </c>
      <c r="G50" s="3372" t="s">
        <v>9060</v>
      </c>
      <c r="H50" s="3377" t="s">
        <v>10090</v>
      </c>
      <c r="I50" s="1618">
        <f>I48+7</f>
        <v>46270</v>
      </c>
      <c r="J50" s="1556">
        <f>I50+17</f>
        <v>46287</v>
      </c>
      <c r="K50" s="1618">
        <f>I50+21</f>
        <v>46291</v>
      </c>
      <c r="L50" s="1618">
        <f>I50+25</f>
        <v>46295</v>
      </c>
      <c r="M50" s="1618">
        <f>I50+30</f>
        <v>46300</v>
      </c>
      <c r="N50" s="3373">
        <f>I50+33</f>
        <v>46303</v>
      </c>
      <c r="O50" s="1618">
        <f>I50+37</f>
        <v>46307</v>
      </c>
      <c r="P50" s="3448"/>
    </row>
    <row r="51" spans="1:16" s="29" customFormat="1" ht="15.75" customHeight="1" thickBot="1">
      <c r="A51" s="2528"/>
      <c r="B51" s="2513"/>
      <c r="C51" s="3133"/>
      <c r="D51" s="3118"/>
      <c r="E51" s="3118"/>
      <c r="F51" s="3119"/>
      <c r="G51" s="3120"/>
      <c r="H51" s="1620"/>
      <c r="I51" s="1620"/>
      <c r="J51" s="1620"/>
      <c r="K51" s="615"/>
      <c r="L51" s="615"/>
      <c r="M51" s="615"/>
      <c r="N51" s="3374"/>
      <c r="O51" s="615"/>
      <c r="P51" s="3448"/>
    </row>
    <row r="52" spans="1:16" s="29" customFormat="1" ht="15.75" customHeight="1" thickTop="1">
      <c r="A52" s="2528"/>
      <c r="B52" s="2513"/>
      <c r="C52" s="3136" t="s">
        <v>1573</v>
      </c>
      <c r="D52" s="3117" t="str">
        <f>"HR"&amp;TEXT(MID(D50,3,LEN(D50)-3)+1,"000")&amp;"R"</f>
        <v>HR635R</v>
      </c>
      <c r="E52" s="3124">
        <f>E50+7</f>
        <v>46263</v>
      </c>
      <c r="F52" s="3124">
        <f>E52+9</f>
        <v>46272</v>
      </c>
      <c r="G52" s="3372" t="s">
        <v>9079</v>
      </c>
      <c r="H52" s="1619" t="s">
        <v>9080</v>
      </c>
      <c r="I52" s="1618">
        <f>I50+7</f>
        <v>46277</v>
      </c>
      <c r="J52" s="1556">
        <f>I52+17</f>
        <v>46294</v>
      </c>
      <c r="K52" s="1618">
        <f>I52+21</f>
        <v>46298</v>
      </c>
      <c r="L52" s="1618">
        <f>I52+25</f>
        <v>46302</v>
      </c>
      <c r="M52" s="1618">
        <f>I52+30</f>
        <v>46307</v>
      </c>
      <c r="N52" s="3373">
        <f>I52+33</f>
        <v>46310</v>
      </c>
      <c r="O52" s="1618">
        <f>I52+37</f>
        <v>46314</v>
      </c>
      <c r="P52" s="3448"/>
    </row>
    <row r="53" spans="1:16" s="29" customFormat="1" ht="15.75" customHeight="1" thickBot="1">
      <c r="A53" s="2528"/>
      <c r="B53" s="2513"/>
      <c r="C53" s="3133"/>
      <c r="D53" s="3118"/>
      <c r="E53" s="3118"/>
      <c r="F53" s="3119"/>
      <c r="G53" s="3120"/>
      <c r="H53" s="1620"/>
      <c r="I53" s="1620"/>
      <c r="J53" s="1620"/>
      <c r="K53" s="615"/>
      <c r="L53" s="615"/>
      <c r="M53" s="615"/>
      <c r="N53" s="3374"/>
      <c r="O53" s="615"/>
      <c r="P53" s="3448"/>
    </row>
    <row r="54" spans="1:16" s="29" customFormat="1" ht="15.75" customHeight="1" thickTop="1">
      <c r="A54" s="2528"/>
      <c r="B54" s="2513"/>
      <c r="C54" s="3137" t="s">
        <v>8751</v>
      </c>
      <c r="D54" s="3117" t="str">
        <f>"HR"&amp;TEXT(MID(D52,3,LEN(D52)-3)+1,"000")&amp;"R"</f>
        <v>HR636R</v>
      </c>
      <c r="E54" s="3117">
        <f>E52+7</f>
        <v>46270</v>
      </c>
      <c r="F54" s="3114">
        <f>E54+9</f>
        <v>46279</v>
      </c>
      <c r="G54" s="3372" t="s">
        <v>10095</v>
      </c>
      <c r="H54" s="4222" t="str">
        <f>VALUE(LEFT(H52,LEN(H52)-1))+1 &amp; RIGHT(H52,1)</f>
        <v>2637E</v>
      </c>
      <c r="I54" s="1618">
        <f>I52+7</f>
        <v>46284</v>
      </c>
      <c r="J54" s="1556">
        <f>I54+17</f>
        <v>46301</v>
      </c>
      <c r="K54" s="1618">
        <f>I54+21</f>
        <v>46305</v>
      </c>
      <c r="L54" s="1618">
        <f>I54+25</f>
        <v>46309</v>
      </c>
      <c r="M54" s="1618">
        <f>I54+30</f>
        <v>46314</v>
      </c>
      <c r="N54" s="3373">
        <f>I54+33</f>
        <v>46317</v>
      </c>
      <c r="O54" s="1618">
        <f>I54+37</f>
        <v>46321</v>
      </c>
      <c r="P54" s="3448"/>
    </row>
    <row r="55" spans="1:16" s="29" customFormat="1" ht="15.75" customHeight="1" thickBot="1">
      <c r="A55" s="2528"/>
      <c r="B55" s="2513"/>
      <c r="C55" s="3133"/>
      <c r="D55" s="3118"/>
      <c r="E55" s="3118"/>
      <c r="F55" s="3119"/>
      <c r="G55" s="3120"/>
      <c r="H55" s="1620"/>
      <c r="I55" s="1620"/>
      <c r="J55" s="1620"/>
      <c r="K55" s="615"/>
      <c r="L55" s="615"/>
      <c r="M55" s="615"/>
      <c r="N55" s="3374"/>
      <c r="O55" s="615"/>
      <c r="P55" s="3448"/>
    </row>
    <row r="56" spans="1:16" s="29" customFormat="1" ht="15.75" customHeight="1" thickTop="1">
      <c r="A56" s="2528"/>
      <c r="B56" s="2513"/>
      <c r="C56" s="3137" t="s">
        <v>8734</v>
      </c>
      <c r="D56" s="3117" t="str">
        <f>"HR"&amp;TEXT(MID(D54,3,LEN(D54)-3)+1,"000")&amp;"R"</f>
        <v>HR637R</v>
      </c>
      <c r="E56" s="3117">
        <f>E54+7</f>
        <v>46277</v>
      </c>
      <c r="F56" s="3114">
        <f>E56+9</f>
        <v>46286</v>
      </c>
      <c r="G56" s="3372" t="s">
        <v>10096</v>
      </c>
      <c r="H56" s="4222" t="str">
        <f>VALUE(LEFT(H54,LEN(H54)-1))+1 &amp; RIGHT(H54,1)</f>
        <v>2638E</v>
      </c>
      <c r="I56" s="1618">
        <f>I54+7</f>
        <v>46291</v>
      </c>
      <c r="J56" s="1556">
        <f>I56+17</f>
        <v>46308</v>
      </c>
      <c r="K56" s="1618">
        <f>I56+21</f>
        <v>46312</v>
      </c>
      <c r="L56" s="1618">
        <f>I56+25</f>
        <v>46316</v>
      </c>
      <c r="M56" s="1618">
        <f>I56+30</f>
        <v>46321</v>
      </c>
      <c r="N56" s="3373">
        <f>I56+33</f>
        <v>46324</v>
      </c>
      <c r="O56" s="1618">
        <f>I56+37</f>
        <v>46328</v>
      </c>
      <c r="P56" s="3448"/>
    </row>
    <row r="57" spans="1:16" s="29" customFormat="1" ht="15.75" customHeight="1" thickBot="1">
      <c r="A57" s="2528"/>
      <c r="B57" s="2513"/>
      <c r="C57" s="3133"/>
      <c r="D57" s="3118"/>
      <c r="E57" s="3118"/>
      <c r="F57" s="3119"/>
      <c r="G57" s="3120"/>
      <c r="H57" s="1620"/>
      <c r="I57" s="1620"/>
      <c r="J57" s="1620"/>
      <c r="K57" s="615"/>
      <c r="L57" s="615"/>
      <c r="M57" s="615"/>
      <c r="N57" s="3374"/>
      <c r="O57" s="615"/>
      <c r="P57" s="3448"/>
    </row>
    <row r="58" spans="1:16" s="29" customFormat="1" ht="15.75" customHeight="1" thickTop="1">
      <c r="A58" s="2528"/>
      <c r="B58" s="2513"/>
      <c r="C58" s="3137" t="s">
        <v>4922</v>
      </c>
      <c r="D58" s="3117" t="str">
        <f>"HR"&amp;TEXT(MID(D56,3,LEN(D56)-3)+1,"000")&amp;"R"</f>
        <v>HR638R</v>
      </c>
      <c r="E58" s="3117">
        <f>E56+7</f>
        <v>46284</v>
      </c>
      <c r="F58" s="3114">
        <f>E58+9</f>
        <v>46293</v>
      </c>
      <c r="G58" s="3372" t="s">
        <v>9066</v>
      </c>
      <c r="H58" s="4222" t="str">
        <f>VALUE(LEFT(H56,LEN(H56)-1))+1 &amp; RIGHT(H56,1)</f>
        <v>2639E</v>
      </c>
      <c r="I58" s="1618">
        <f>I56+7</f>
        <v>46298</v>
      </c>
      <c r="J58" s="1556">
        <f>I58+17</f>
        <v>46315</v>
      </c>
      <c r="K58" s="1618">
        <f>I58+21</f>
        <v>46319</v>
      </c>
      <c r="L58" s="1618">
        <f>I58+25</f>
        <v>46323</v>
      </c>
      <c r="M58" s="1618">
        <f>I58+30</f>
        <v>46328</v>
      </c>
      <c r="N58" s="3373">
        <f>I58+33</f>
        <v>46331</v>
      </c>
      <c r="O58" s="1618">
        <f>I58+37</f>
        <v>46335</v>
      </c>
      <c r="P58" s="3448"/>
    </row>
    <row r="59" spans="1:16" s="29" customFormat="1" ht="15.75" customHeight="1" thickBot="1">
      <c r="A59" s="2528"/>
      <c r="B59" s="2513"/>
      <c r="C59" s="3133"/>
      <c r="D59" s="3118"/>
      <c r="E59" s="3118"/>
      <c r="F59" s="3119"/>
      <c r="G59" s="3120"/>
      <c r="H59" s="1620"/>
      <c r="I59" s="1620"/>
      <c r="J59" s="1620"/>
      <c r="K59" s="615"/>
      <c r="L59" s="615"/>
      <c r="M59" s="615"/>
      <c r="N59" s="3374"/>
      <c r="O59" s="615"/>
      <c r="P59" s="3448"/>
    </row>
    <row r="60" spans="1:16" s="29" customFormat="1" ht="15.75" customHeight="1" thickTop="1">
      <c r="A60" s="2528"/>
      <c r="B60" s="2513"/>
      <c r="C60" s="3137" t="s">
        <v>4686</v>
      </c>
      <c r="D60" s="3117" t="str">
        <f>"HR"&amp;TEXT(MID(D58,3,LEN(D58)-3)+1,"000")&amp;"R"</f>
        <v>HR639R</v>
      </c>
      <c r="E60" s="3117">
        <f>E58+7</f>
        <v>46291</v>
      </c>
      <c r="F60" s="3114">
        <f>E60+9</f>
        <v>46300</v>
      </c>
      <c r="G60" s="3372" t="s">
        <v>9067</v>
      </c>
      <c r="H60" s="4222" t="s">
        <v>10098</v>
      </c>
      <c r="I60" s="1618">
        <f>I58+7</f>
        <v>46305</v>
      </c>
      <c r="J60" s="1556">
        <f>I60+17</f>
        <v>46322</v>
      </c>
      <c r="K60" s="1618">
        <f>I60+21</f>
        <v>46326</v>
      </c>
      <c r="L60" s="1618">
        <f>I60+25</f>
        <v>46330</v>
      </c>
      <c r="M60" s="1618">
        <f>I60+30</f>
        <v>46335</v>
      </c>
      <c r="N60" s="3373">
        <f>I60+33</f>
        <v>46338</v>
      </c>
      <c r="O60" s="1618">
        <f>I60+37</f>
        <v>46342</v>
      </c>
      <c r="P60" s="3448"/>
    </row>
    <row r="61" spans="1:16" s="29" customFormat="1" ht="15.75" customHeight="1" thickBot="1">
      <c r="A61" s="2528"/>
      <c r="B61" s="2513"/>
      <c r="C61" s="3133"/>
      <c r="D61" s="3118"/>
      <c r="E61" s="3118"/>
      <c r="F61" s="3119"/>
      <c r="G61" s="3120"/>
      <c r="H61" s="1620"/>
      <c r="I61" s="1620"/>
      <c r="J61" s="1620"/>
      <c r="K61" s="615"/>
      <c r="L61" s="615"/>
      <c r="M61" s="615"/>
      <c r="N61" s="3374"/>
      <c r="O61" s="615"/>
      <c r="P61" s="3448"/>
    </row>
    <row r="62" spans="1:16" s="29" customFormat="1" ht="15.75" customHeight="1" thickTop="1">
      <c r="A62" s="2528"/>
      <c r="B62" s="2513"/>
      <c r="C62" s="3137" t="s">
        <v>1707</v>
      </c>
      <c r="D62" s="3117" t="str">
        <f>"HR"&amp;TEXT(MID(D60,3,LEN(D60)-3)+1,"000")&amp;"R"</f>
        <v>HR640R</v>
      </c>
      <c r="E62" s="3117">
        <f>E60+7</f>
        <v>46298</v>
      </c>
      <c r="F62" s="3114">
        <f>E62+9</f>
        <v>46307</v>
      </c>
      <c r="G62" s="3372" t="s">
        <v>6807</v>
      </c>
      <c r="H62" s="4222" t="s">
        <v>10097</v>
      </c>
      <c r="I62" s="1618">
        <f>I60+7</f>
        <v>46312</v>
      </c>
      <c r="J62" s="1556">
        <f>I62+17</f>
        <v>46329</v>
      </c>
      <c r="K62" s="1618">
        <f>I62+21</f>
        <v>46333</v>
      </c>
      <c r="L62" s="1618">
        <f>I62+25</f>
        <v>46337</v>
      </c>
      <c r="M62" s="1618">
        <f>I62+30</f>
        <v>46342</v>
      </c>
      <c r="N62" s="3373">
        <f>I62+33</f>
        <v>46345</v>
      </c>
      <c r="O62" s="1618">
        <f>I62+37</f>
        <v>46349</v>
      </c>
      <c r="P62" s="3448"/>
    </row>
    <row r="63" spans="1:16" s="29" customFormat="1" ht="15.75" customHeight="1" thickBot="1">
      <c r="A63" s="2528"/>
      <c r="B63" s="2513"/>
      <c r="C63" s="3133"/>
      <c r="D63" s="3118"/>
      <c r="E63" s="3118"/>
      <c r="F63" s="3119"/>
      <c r="G63" s="3120"/>
      <c r="H63" s="1620"/>
      <c r="I63" s="1620"/>
      <c r="J63" s="1620"/>
      <c r="K63" s="615"/>
      <c r="L63" s="615"/>
      <c r="M63" s="615"/>
      <c r="N63" s="3374"/>
      <c r="O63" s="615"/>
      <c r="P63" s="3448"/>
    </row>
    <row r="64" spans="1:16" s="29" customFormat="1" ht="19.5" thickTop="1">
      <c r="A64" s="1141"/>
      <c r="B64" s="1141"/>
      <c r="C64" s="948" t="s">
        <v>112</v>
      </c>
      <c r="D64" s="2641"/>
      <c r="E64" s="2647"/>
      <c r="F64" s="2241"/>
      <c r="G64" s="2242"/>
      <c r="I64" s="58"/>
      <c r="J64" s="89"/>
      <c r="N64" s="89"/>
    </row>
    <row r="65" spans="1:16" s="29" customFormat="1" ht="18.75">
      <c r="A65" s="1141"/>
      <c r="B65" s="1141"/>
      <c r="C65" s="2259"/>
      <c r="D65" s="58"/>
      <c r="E65" s="2898"/>
      <c r="F65" s="139"/>
      <c r="G65" s="263"/>
      <c r="I65" s="58"/>
      <c r="J65" s="89"/>
      <c r="N65" s="89"/>
    </row>
    <row r="66" spans="1:16" s="29" customFormat="1" ht="15">
      <c r="A66" s="1141"/>
      <c r="B66" s="1141"/>
      <c r="C66" s="180" t="s">
        <v>0</v>
      </c>
      <c r="D66" s="926"/>
      <c r="E66" s="2648" t="s">
        <v>1973</v>
      </c>
      <c r="F66" s="171"/>
      <c r="G66" s="171" t="s">
        <v>38</v>
      </c>
      <c r="H66" s="171"/>
      <c r="I66" s="926"/>
      <c r="J66" s="121"/>
      <c r="K66" s="171" t="s">
        <v>65</v>
      </c>
      <c r="L66" s="171" t="str">
        <f>'HOW TO-&gt;'!$B$136</f>
        <v>6011 2413</v>
      </c>
      <c r="M66" s="171"/>
      <c r="N66" s="179"/>
      <c r="O66" s="140"/>
    </row>
    <row r="67" spans="1:16" s="29" customFormat="1" ht="15.75">
      <c r="A67" s="1141"/>
      <c r="B67" s="1141"/>
      <c r="C67" s="119" t="s">
        <v>1</v>
      </c>
      <c r="D67" s="926"/>
      <c r="E67" s="2645" t="s">
        <v>1974</v>
      </c>
      <c r="F67" s="171"/>
      <c r="G67" s="121" t="s">
        <v>1975</v>
      </c>
      <c r="H67" s="121"/>
      <c r="I67" s="2645" t="s">
        <v>41</v>
      </c>
      <c r="J67" s="121"/>
      <c r="K67" s="121" t="s">
        <v>67</v>
      </c>
      <c r="L67" s="121"/>
      <c r="M67" s="242" t="s">
        <v>68</v>
      </c>
      <c r="N67" s="179"/>
      <c r="O67" s="140"/>
      <c r="P67" s="37"/>
    </row>
    <row r="68" spans="1:16" s="29" customFormat="1" ht="15">
      <c r="A68" s="1141"/>
      <c r="B68" s="1141"/>
      <c r="C68" s="119"/>
      <c r="D68" s="926"/>
      <c r="E68" s="2645"/>
      <c r="F68" s="179"/>
      <c r="G68" s="121"/>
      <c r="H68" s="121"/>
      <c r="I68" s="2645"/>
      <c r="J68" s="121"/>
      <c r="K68" s="121" t="str">
        <f>'HOW TO-&gt;'!$A$138</f>
        <v>PERMIT</v>
      </c>
      <c r="L68" s="121"/>
      <c r="M68" s="2203" t="str">
        <f>'HOW TO-&gt;'!$C$138</f>
        <v>SG094-SinPermit@msc.com</v>
      </c>
      <c r="N68" s="179"/>
      <c r="O68" s="140"/>
      <c r="P68" s="5"/>
    </row>
    <row r="69" spans="1:16" customFormat="1">
      <c r="A69" s="1141"/>
      <c r="B69" s="1141"/>
      <c r="C69" s="183">
        <f>'HOW TO-&gt;'!$A$105</f>
        <v>0</v>
      </c>
      <c r="D69" s="183">
        <f>'HOW TO-&gt;'!$B$105</f>
        <v>0</v>
      </c>
      <c r="E69" s="925">
        <f>'HOW TO-&gt;'!$C$105</f>
        <v>0</v>
      </c>
      <c r="F69" s="179"/>
      <c r="G69" s="183" t="str">
        <f>'HOW TO-&gt;'!$A$124</f>
        <v>ROBERT CHIA</v>
      </c>
      <c r="H69" s="183" t="str">
        <f>'HOW TO-&gt;'!$B$124</f>
        <v>6011 0564</v>
      </c>
      <c r="I69" s="184" t="str">
        <f>'HOW TO-&gt;'!$C$124</f>
        <v>robert.chia@msc.com</v>
      </c>
      <c r="J69" s="179"/>
      <c r="K69" s="183" t="str">
        <f>'HOW TO-&gt;'!$A$139</f>
        <v>RAYNAR ANG</v>
      </c>
      <c r="L69" s="183" t="str">
        <f>'HOW TO-&gt;'!$B$139</f>
        <v>6011 2358</v>
      </c>
      <c r="M69" s="925" t="str">
        <f>'HOW TO-&gt;'!$C$139</f>
        <v>raynar.ang@msc.com</v>
      </c>
      <c r="N69" s="179"/>
    </row>
    <row r="70" spans="1:16" customFormat="1">
      <c r="A70" s="1141"/>
      <c r="B70" s="1141"/>
      <c r="C70" s="183" t="str">
        <f>'HOW TO-&gt;'!$A$106</f>
        <v>NATALIE LEW</v>
      </c>
      <c r="D70" s="183" t="str">
        <f>'HOW TO-&gt;'!$B$106</f>
        <v>6011 2399</v>
      </c>
      <c r="E70" s="925" t="str">
        <f>'HOW TO-&gt;'!$C$106</f>
        <v>natalie.lew@msc.com</v>
      </c>
      <c r="F70" s="179"/>
      <c r="G70" s="183" t="str">
        <f>'HOW TO-&gt;'!$A$125</f>
        <v>S. Y. LIEW</v>
      </c>
      <c r="H70" s="183" t="str">
        <f>'HOW TO-&gt;'!$B$125</f>
        <v>6011 2348</v>
      </c>
      <c r="I70" s="184" t="str">
        <f>'HOW TO-&gt;'!$C$125</f>
        <v>seoyi.liew@msc.com</v>
      </c>
      <c r="J70" s="179"/>
      <c r="K70" s="183" t="str">
        <f>'HOW TO-&gt;'!$A$140</f>
        <v>KAI SIANG</v>
      </c>
      <c r="L70" s="183" t="str">
        <f>'HOW TO-&gt;'!$B$140</f>
        <v>6011 2356</v>
      </c>
      <c r="M70" s="925" t="str">
        <f>'HOW TO-&gt;'!$C$140</f>
        <v>kaisiang.lim@msc.com</v>
      </c>
      <c r="N70" s="179"/>
    </row>
    <row r="71" spans="1:16" customFormat="1">
      <c r="A71" s="1141"/>
      <c r="B71" s="1141"/>
      <c r="C71" s="183" t="str">
        <f>'HOW TO-&gt;'!$A$107</f>
        <v>PHOEBE HUANG</v>
      </c>
      <c r="D71" s="183" t="str">
        <f>'HOW TO-&gt;'!$B$107</f>
        <v>6011 0562</v>
      </c>
      <c r="E71" s="925" t="str">
        <f>'HOW TO-&gt;'!$C$107</f>
        <v>phoebe.huang@msc.com</v>
      </c>
      <c r="F71" s="179"/>
      <c r="G71" s="183" t="str">
        <f>'HOW TO-&gt;'!$A$126</f>
        <v>SHARON KOH</v>
      </c>
      <c r="H71" s="183" t="str">
        <f>'HOW TO-&gt;'!$B$126</f>
        <v>6011 2349</v>
      </c>
      <c r="I71" s="184" t="str">
        <f>'HOW TO-&gt;'!$C$126</f>
        <v>sharon.koh@msc.com</v>
      </c>
      <c r="J71" s="179"/>
      <c r="K71" s="183" t="str">
        <f>'HOW TO-&gt;'!$A$141</f>
        <v>DEWI</v>
      </c>
      <c r="L71" s="183" t="str">
        <f>'HOW TO-&gt;'!$B$141</f>
        <v>6011 2354</v>
      </c>
      <c r="M71" s="925" t="str">
        <f>'HOW TO-&gt;'!$C$141</f>
        <v>dewi.ratnah@msc.com</v>
      </c>
      <c r="N71" s="179"/>
    </row>
    <row r="72" spans="1:16" customFormat="1">
      <c r="A72" s="1141"/>
      <c r="B72" s="1141"/>
      <c r="C72" s="183" t="str">
        <f>'HOW TO-&gt;'!$A$108</f>
        <v>SHERWIN LIM</v>
      </c>
      <c r="D72" s="183" t="str">
        <f>'HOW TO-&gt;'!$B$108</f>
        <v>6011 2395</v>
      </c>
      <c r="E72" s="925" t="str">
        <f>'HOW TO-&gt;'!$C$108</f>
        <v>sherwin.lim@msc.com</v>
      </c>
      <c r="F72" s="179"/>
      <c r="G72" s="183" t="str">
        <f>'HOW TO-&gt;'!$A$127</f>
        <v>ANGELIA LAU</v>
      </c>
      <c r="H72" s="183" t="str">
        <f>'HOW TO-&gt;'!$B$127</f>
        <v>6011 2346</v>
      </c>
      <c r="I72" s="184" t="str">
        <f>'HOW TO-&gt;'!$C$127</f>
        <v>angelia.lau@msc.com</v>
      </c>
      <c r="J72" s="179"/>
      <c r="K72" s="183" t="str">
        <f>'HOW TO-&gt;'!$A$142</f>
        <v>YU TING</v>
      </c>
      <c r="L72" s="183" t="str">
        <f>'HOW TO-&gt;'!$B$142</f>
        <v>6011 2359</v>
      </c>
      <c r="M72" s="925" t="str">
        <f>'HOW TO-&gt;'!$C$142</f>
        <v>yuting.luo@msc.com</v>
      </c>
      <c r="N72" s="179"/>
    </row>
    <row r="73" spans="1:16" customFormat="1">
      <c r="A73" s="1141"/>
      <c r="B73" s="1141"/>
      <c r="C73" s="183" t="str">
        <f>'HOW TO-&gt;'!$A$109</f>
        <v>CHOK KAR HEE</v>
      </c>
      <c r="D73" s="183" t="str">
        <f>'HOW TO-&gt;'!$B$109</f>
        <v>6011 2397</v>
      </c>
      <c r="E73" s="925" t="str">
        <f>'HOW TO-&gt;'!$C$109</f>
        <v>karhee.chok@msc.com</v>
      </c>
      <c r="F73" s="179"/>
      <c r="G73" s="183" t="str">
        <f>'HOW TO-&gt;'!$A$128</f>
        <v>NOOR AFNINDAH</v>
      </c>
      <c r="H73" s="183" t="str">
        <f>'HOW TO-&gt;'!$B$128</f>
        <v>6011 2347</v>
      </c>
      <c r="I73" s="184" t="str">
        <f>'HOW TO-&gt;'!$C$128</f>
        <v>noor.afnindah@msc.com</v>
      </c>
      <c r="J73" s="179"/>
      <c r="K73" s="183" t="str">
        <f>'HOW TO-&gt;'!$A$143</f>
        <v>SHAN SHAN</v>
      </c>
      <c r="L73" s="183" t="str">
        <f>'HOW TO-&gt;'!$B$143</f>
        <v>6011 2353</v>
      </c>
      <c r="M73" s="925" t="str">
        <f>'HOW TO-&gt;'!$C$143</f>
        <v>shanshan.chin@msc.com</v>
      </c>
      <c r="N73" s="179"/>
    </row>
    <row r="74" spans="1:16" customFormat="1">
      <c r="A74" s="1141"/>
      <c r="B74" s="1141"/>
      <c r="C74" s="183" t="str">
        <f>'HOW TO-&gt;'!$A$110</f>
        <v>LEWIS SOH</v>
      </c>
      <c r="D74" s="183" t="str">
        <f>'HOW TO-&gt;'!$B$110</f>
        <v>6011 7905</v>
      </c>
      <c r="E74" s="925" t="str">
        <f>'HOW TO-&gt;'!$C$110</f>
        <v>lewis.soh@msc.com</v>
      </c>
      <c r="F74" s="179"/>
      <c r="G74" s="183" t="str">
        <f>'HOW TO-&gt;'!$A$129</f>
        <v>NG CHING WEI</v>
      </c>
      <c r="H74" s="183" t="str">
        <f>'HOW TO-&gt;'!$B$129</f>
        <v>6011 2404</v>
      </c>
      <c r="I74" s="184" t="str">
        <f>'HOW TO-&gt;'!$C$129</f>
        <v>chingwei.ng@msc.com</v>
      </c>
      <c r="J74" s="179"/>
      <c r="K74" s="183" t="str">
        <f>'HOW TO-&gt;'!$A$144</f>
        <v>EUNICE</v>
      </c>
      <c r="L74" s="183" t="str">
        <f>'HOW TO-&gt;'!$B$144</f>
        <v>6011 2355</v>
      </c>
      <c r="M74" s="925" t="str">
        <f>'HOW TO-&gt;'!$C$144</f>
        <v>eunice.chan@msc.com</v>
      </c>
      <c r="N74" s="179"/>
    </row>
    <row r="75" spans="1:16" customFormat="1">
      <c r="A75" s="1141"/>
      <c r="B75" s="1141"/>
      <c r="C75" s="183" t="str">
        <f>'HOW TO-&gt;'!$A$111</f>
        <v xml:space="preserve">MELVIN TAN </v>
      </c>
      <c r="D75" s="183" t="str">
        <f>'HOW TO-&gt;'!$B$111</f>
        <v>6011 0561</v>
      </c>
      <c r="E75" s="925" t="str">
        <f>'HOW TO-&gt;'!$C$111</f>
        <v>melvin.tan@msc.com</v>
      </c>
      <c r="F75" s="179"/>
      <c r="G75" s="183" t="str">
        <f>'HOW TO-&gt;'!$A$130</f>
        <v>ZOEY ONG</v>
      </c>
      <c r="H75" s="183" t="str">
        <f>'HOW TO-&gt;'!$B$130</f>
        <v>6011 2424</v>
      </c>
      <c r="I75" s="184" t="str">
        <f>'HOW TO-&gt;'!$C$130</f>
        <v>zoey.ong@msc.com</v>
      </c>
      <c r="J75" s="179"/>
      <c r="K75" s="183" t="str">
        <f>'HOW TO-&gt;'!$A$145</f>
        <v>HAZEL</v>
      </c>
      <c r="L75" s="183" t="str">
        <f>'HOW TO-&gt;'!$B$145</f>
        <v>6011 2435</v>
      </c>
      <c r="M75" s="925" t="str">
        <f>'HOW TO-&gt;'!$C$145</f>
        <v>hazel.toh@msc.com</v>
      </c>
      <c r="N75" s="179"/>
    </row>
    <row r="76" spans="1:16" customFormat="1">
      <c r="A76" s="1141"/>
      <c r="B76" s="1141"/>
      <c r="C76" s="183" t="str">
        <f>'HOW TO-&gt;'!$A$112</f>
        <v>SUE ANN SOON</v>
      </c>
      <c r="D76" s="183" t="str">
        <f>'HOW TO-&gt;'!$B$112</f>
        <v>6011 2327</v>
      </c>
      <c r="E76" s="925" t="str">
        <f>'HOW TO-&gt;'!$C$112</f>
        <v>sueann.soon@msc.com</v>
      </c>
      <c r="F76" s="179"/>
      <c r="G76" s="183" t="str">
        <f>'HOW TO-&gt;'!$A$131</f>
        <v>.</v>
      </c>
      <c r="H76" s="183" t="str">
        <f>'HOW TO-&gt;'!$B$131</f>
        <v>.</v>
      </c>
      <c r="I76" s="184" t="str">
        <f>'HOW TO-&gt;'!$C$131</f>
        <v>.</v>
      </c>
      <c r="J76" s="179"/>
      <c r="K76" s="183">
        <f>'HOW TO-&gt;'!$A$146</f>
        <v>0</v>
      </c>
      <c r="L76" s="183">
        <f>'HOW TO-&gt;'!$B$146</f>
        <v>0</v>
      </c>
      <c r="M76" s="925">
        <f>'HOW TO-&gt;'!$C$146</f>
        <v>0</v>
      </c>
      <c r="N76" s="179"/>
    </row>
    <row r="77" spans="1:16" customFormat="1">
      <c r="A77" s="1141"/>
      <c r="B77" s="1141"/>
      <c r="C77" s="183" t="str">
        <f>'HOW TO-&gt;'!$A$113</f>
        <v>LAWRENCE ANG (CROSS-TRADE)</v>
      </c>
      <c r="D77" s="183" t="str">
        <f>'HOW TO-&gt;'!$B$113</f>
        <v>6011 2400</v>
      </c>
      <c r="E77" s="925" t="str">
        <f>'HOW TO-&gt;'!$C$113</f>
        <v>lawrence.ang@msc.com</v>
      </c>
      <c r="F77" s="179"/>
      <c r="G77" s="183">
        <f>'HOW TO-&gt;'!$A$132</f>
        <v>0</v>
      </c>
      <c r="H77" s="183">
        <f>'HOW TO-&gt;'!$B$132</f>
        <v>0</v>
      </c>
      <c r="I77" s="184">
        <f>'HOW TO-&gt;'!$C$132</f>
        <v>0</v>
      </c>
      <c r="J77" s="179"/>
      <c r="K77" s="183">
        <f>'HOW TO-&gt;'!$A$147</f>
        <v>0</v>
      </c>
      <c r="L77" s="183">
        <f>'HOW TO-&gt;'!$B$147</f>
        <v>0</v>
      </c>
      <c r="M77" s="925">
        <f>'HOW TO-&gt;'!$C$147</f>
        <v>0</v>
      </c>
      <c r="N77" s="179"/>
    </row>
    <row r="78" spans="1:16">
      <c r="C78" s="183" t="str">
        <f>'HOW TO-&gt;'!$A$114</f>
        <v>DARIUS ONG</v>
      </c>
      <c r="D78" s="183" t="str">
        <f>'HOW TO-&gt;'!$B$114</f>
        <v>6011 2396</v>
      </c>
      <c r="E78" s="925" t="str">
        <f>'HOW TO-&gt;'!$C$114</f>
        <v>darius.ong@msc.com</v>
      </c>
      <c r="F78" s="179"/>
      <c r="G78" s="179"/>
      <c r="H78" s="184"/>
      <c r="I78" s="2646"/>
      <c r="J78" s="179"/>
      <c r="K78" s="183">
        <f>'HOW TO-&gt;'!$A$148</f>
        <v>0</v>
      </c>
      <c r="L78" s="183">
        <f>'HOW TO-&gt;'!$B$148</f>
        <v>0</v>
      </c>
      <c r="M78" s="925">
        <f>'HOW TO-&gt;'!$C$148</f>
        <v>0</v>
      </c>
      <c r="N78" s="179"/>
    </row>
    <row r="79" spans="1:16">
      <c r="C79" s="183" t="str">
        <f>'HOW TO-&gt;'!$A$115</f>
        <v>YURIKO KHOO</v>
      </c>
      <c r="D79" s="183" t="str">
        <f>'HOW TO-&gt;'!$B$115</f>
        <v>6011 2402</v>
      </c>
      <c r="E79" s="925" t="str">
        <f>'HOW TO-&gt;'!$C$115</f>
        <v>yuriko.k@msc.com</v>
      </c>
      <c r="F79" s="179"/>
      <c r="G79" s="179"/>
      <c r="H79" s="184"/>
      <c r="I79" s="184"/>
      <c r="J79" s="242"/>
      <c r="K79" s="183"/>
      <c r="L79" s="183"/>
      <c r="M79" s="925"/>
      <c r="N79" s="179"/>
    </row>
    <row r="80" spans="1:16">
      <c r="C80" s="183" t="str">
        <f>'HOW TO-&gt;'!$A$116</f>
        <v>VICKY ZHU</v>
      </c>
      <c r="D80" s="183" t="str">
        <f>'HOW TO-&gt;'!$B$116</f>
        <v>6011 7900</v>
      </c>
      <c r="E80" s="925" t="str">
        <f>'HOW TO-&gt;'!$C$116</f>
        <v>vicky.zhu@msc.com</v>
      </c>
      <c r="F80" s="179"/>
      <c r="G80" s="179"/>
      <c r="H80" s="179"/>
      <c r="I80" s="184"/>
      <c r="J80" s="179"/>
      <c r="K80" s="179"/>
      <c r="L80" s="179"/>
      <c r="M80" s="179"/>
      <c r="N80" s="179"/>
    </row>
    <row r="81" spans="3:14">
      <c r="C81" s="179"/>
      <c r="D81" s="179"/>
      <c r="E81" s="179"/>
      <c r="F81" s="179"/>
      <c r="G81" s="179"/>
      <c r="H81" s="179"/>
      <c r="I81" s="184"/>
      <c r="J81" s="179"/>
      <c r="K81" s="179"/>
      <c r="L81" s="179"/>
      <c r="M81" s="179"/>
      <c r="N81" s="179"/>
    </row>
    <row r="82" spans="3:14">
      <c r="C82" s="183" t="str">
        <f>'HOW TO-&gt;'!$A$119</f>
        <v xml:space="preserve">MAIN LINE  </v>
      </c>
      <c r="D82" s="183" t="str">
        <f>'HOW TO-&gt;'!$B$119</f>
        <v>6011 2424</v>
      </c>
      <c r="E82" s="925">
        <f>'HOW TO-&gt;'!$C$119</f>
        <v>0</v>
      </c>
      <c r="F82" s="179"/>
      <c r="G82" s="179"/>
      <c r="H82" s="179"/>
      <c r="I82" s="184"/>
      <c r="J82" s="179"/>
      <c r="K82" s="179"/>
      <c r="L82" s="179"/>
      <c r="M82" s="179"/>
      <c r="N82" s="179"/>
    </row>
    <row r="83" spans="3:14">
      <c r="C83" s="183">
        <f>'HOW TO-&gt;'!$A$120</f>
        <v>0</v>
      </c>
      <c r="D83" s="183">
        <f>'HOW TO-&gt;'!$B$120</f>
        <v>0</v>
      </c>
      <c r="E83" s="925">
        <f>'HOW TO-&gt;'!$C$120</f>
        <v>0</v>
      </c>
      <c r="F83" s="179"/>
      <c r="G83" s="179"/>
      <c r="H83" s="179"/>
      <c r="I83" s="184"/>
      <c r="J83" s="179"/>
      <c r="K83" s="179"/>
      <c r="L83" s="179"/>
      <c r="M83" s="179"/>
      <c r="N83" s="179"/>
    </row>
  </sheetData>
  <sheetProtection algorithmName="SHA-512" hashValue="wnL8qOJg+2VQDWkhOt0OoBMUBB1VnH7PYQr+m6TsVepZYRqSKqW8bRWGlYLBEZR0PquLS2RwxpK6PaLCjzCM+g==" saltValue="+vkkqC+OHCivSTttW4AnkQ==" spinCount="100000" sheet="1" formatCells="0"/>
  <customSheetViews>
    <customSheetView guid="{25211047-2AA7-431D-8637-AA6183637E8E}" scale="70" showPageBreaks="1" fitToPage="1" hiddenRows="1" view="pageBreakPreview">
      <selection activeCell="F41" sqref="F41"/>
      <pageMargins left="0" right="0" top="0" bottom="0" header="0" footer="0"/>
      <pageSetup paperSize="9" scale="40" orientation="landscape" r:id="rId1"/>
      <headerFooter>
        <oddFooter>&amp;L&amp;1#&amp;"Calibri"&amp;10&amp;K000000Sensitivity: Internal</oddFooter>
      </headerFooter>
    </customSheetView>
    <customSheetView guid="{B0B43395-6E32-4DB3-A2D8-DD2362C77F4F}" scale="70" showPageBreaks="1" fitToPage="1" hiddenRows="1" view="pageBreakPreview">
      <selection activeCell="F41" sqref="F41"/>
      <pageMargins left="0" right="0" top="0" bottom="0" header="0" footer="0"/>
      <pageSetup paperSize="9" scale="40" orientation="landscape" r:id="rId2"/>
      <headerFooter>
        <oddFooter>&amp;L&amp;1#&amp;"Calibri"&amp;10&amp;K000000Sensitivity: Internal</oddFooter>
      </headerFooter>
    </customSheetView>
    <customSheetView guid="{82E65AA3-5988-4ED4-A56D-19D1BA591355}" scale="60" showPageBreaks="1" fitToPage="1" view="pageBreakPreview">
      <selection activeCell="F25" sqref="F25"/>
      <pageMargins left="0" right="0" top="0" bottom="0" header="0" footer="0"/>
      <pageSetup paperSize="9" scale="38" orientation="landscape" r:id="rId3"/>
      <headerFooter>
        <oddFooter>&amp;L&amp;1#&amp;"Calibri"&amp;10 Sensitivity: Internal</oddFooter>
      </headerFooter>
    </customSheetView>
    <customSheetView guid="{999D0099-E3FC-46FC-839A-D58F693EE82E}" scale="60" showPageBreaks="1" fitToPage="1" view="pageBreakPreview">
      <selection activeCell="M12" sqref="M12"/>
      <pageMargins left="0" right="0" top="0" bottom="0" header="0" footer="0"/>
      <pageSetup paperSize="9" scale="38" orientation="landscape" r:id="rId4"/>
      <headerFooter>
        <oddFooter>&amp;L&amp;1#&amp;"Calibri"&amp;10 Sensitivity: Internal</oddFooter>
      </headerFooter>
    </customSheetView>
    <customSheetView guid="{9C701732-F58F-4708-A15C-976D1C40D46C}" scale="70" fitToPage="1">
      <selection activeCell="L29" sqref="L29"/>
      <pageMargins left="0" right="0" top="0" bottom="0" header="0" footer="0"/>
      <pageSetup paperSize="9" scale="42" orientation="landscape" verticalDpi="0" r:id="rId5"/>
    </customSheetView>
    <customSheetView guid="{4207851A-A9C4-4C7F-A983-5888F88768C0}" scale="70" fitToPage="1" topLeftCell="A2">
      <selection activeCell="B25" sqref="B25"/>
      <pageMargins left="0" right="0" top="0" bottom="0" header="0" footer="0"/>
      <pageSetup paperSize="9" scale="45" orientation="landscape" verticalDpi="0" r:id="rId6"/>
    </customSheetView>
    <customSheetView guid="{1A9C4D40-FD7F-415B-AEEF-6F3B6F11E2D9}" scale="70" fitToPage="1">
      <selection activeCell="A7" sqref="A7:XFD7"/>
      <pageMargins left="0" right="0" top="0" bottom="0" header="0" footer="0"/>
      <pageSetup paperSize="9" scale="45" orientation="landscape" verticalDpi="0" r:id="rId7"/>
    </customSheetView>
    <customSheetView guid="{160FD25C-1E8A-49AB-8AA3-887F1FFDB82C}" scale="70" fitToPage="1">
      <pageMargins left="0" right="0" top="0" bottom="0" header="0" footer="0"/>
      <pageSetup paperSize="9" scale="45" orientation="landscape" verticalDpi="0" r:id="rId8"/>
    </customSheetView>
    <customSheetView guid="{03674205-2BF0-451F-960D-B59271ECD65B}" scale="70" fitToPage="1">
      <selection activeCell="B5" sqref="B5"/>
      <pageMargins left="0" right="0" top="0" bottom="0" header="0" footer="0"/>
      <pageSetup paperSize="9" scale="39" orientation="landscape" verticalDpi="0" r:id="rId9"/>
    </customSheetView>
    <customSheetView guid="{D36430BB-1304-416E-AC9B-64341E38D53B}" scale="55" fitToPage="1">
      <pageMargins left="0" right="0" top="0" bottom="0" header="0" footer="0"/>
      <pageSetup paperSize="9" scale="39" orientation="landscape" verticalDpi="0" r:id="rId10"/>
    </customSheetView>
    <customSheetView guid="{A1DFBD3A-7D67-4D0B-A768-38A02D65809C}" scale="55" fitToPage="1">
      <selection activeCell="A17" sqref="A17:E17"/>
      <pageMargins left="0" right="0" top="0" bottom="0" header="0" footer="0"/>
      <pageSetup paperSize="9" scale="39" orientation="landscape" verticalDpi="0" r:id="rId11"/>
    </customSheetView>
    <customSheetView guid="{8F6257B3-44F8-495E-975F-715EC7CBE577}" scale="55" fitToPage="1">
      <pageMargins left="0" right="0" top="0" bottom="0" header="0" footer="0"/>
      <pageSetup paperSize="9" scale="37" orientation="landscape" verticalDpi="0" r:id="rId12"/>
    </customSheetView>
    <customSheetView guid="{4E666960-F75E-4DEC-AA08-CB80C5246F2D}" scale="55" fitToPage="1">
      <selection activeCell="I5" sqref="I5:N5"/>
      <pageMargins left="0" right="0" top="0" bottom="0" header="0" footer="0"/>
      <pageSetup paperSize="9" scale="39" orientation="landscape" verticalDpi="0" r:id="rId13"/>
    </customSheetView>
    <customSheetView guid="{DF664468-2591-4537-A401-E39E9401FA18}" scale="55" fitToPage="1">
      <pageMargins left="0" right="0" top="0" bottom="0" header="0" footer="0"/>
      <pageSetup paperSize="9" scale="39" orientation="landscape" verticalDpi="0" r:id="rId14"/>
    </customSheetView>
    <customSheetView guid="{16EA4947-C328-4911-A966-8572790A84A9}" scale="60" showPageBreaks="1" fitToPage="1" view="pageBreakPreview">
      <selection activeCell="A38" sqref="A38:XFD39"/>
      <pageMargins left="0" right="0" top="0" bottom="0" header="0" footer="0"/>
      <pageSetup paperSize="9" scale="34" orientation="landscape" r:id="rId15"/>
      <headerFooter>
        <oddFooter>&amp;L&amp;1#&amp;"Calibri"&amp;10 Sensitivity: Internal</oddFooter>
      </headerFooter>
    </customSheetView>
    <customSheetView guid="{5024D59A-F791-4B48-8A8A-90A9A8BA3CB8}" scale="60" showPageBreaks="1" fitToPage="1" view="pageBreakPreview" topLeftCell="A28">
      <selection activeCell="F36" sqref="F36"/>
      <pageMargins left="0" right="0" top="0" bottom="0" header="0" footer="0"/>
      <pageSetup paperSize="9" scale="38" orientation="landscape" r:id="rId16"/>
      <headerFooter>
        <oddFooter>&amp;L&amp;1#&amp;"Calibri"&amp;10 Sensitivity: Internal</oddFooter>
      </headerFooter>
    </customSheetView>
    <customSheetView guid="{834388B3-D1C0-4496-81CB-D8907F6C94B1}" scale="60" showPageBreaks="1" fitToPage="1" view="pageBreakPreview">
      <selection activeCell="N21" sqref="N21"/>
      <pageMargins left="0" right="0" top="0" bottom="0" header="0" footer="0"/>
      <pageSetup paperSize="9" scale="37" orientation="landscape" r:id="rId17"/>
      <headerFooter>
        <oddFooter>&amp;L&amp;1#&amp;"Calibri"&amp;10 Sensitivity: Internal</oddFooter>
      </headerFooter>
    </customSheetView>
    <customSheetView guid="{C9B667F6-80E0-402E-8E37-77C446D41929}" scale="70" showPageBreaks="1" fitToPage="1" view="pageBreakPreview">
      <selection activeCell="H19" sqref="H19"/>
      <pageMargins left="0" right="0" top="0" bottom="0" header="0" footer="0"/>
      <pageSetup paperSize="9" scale="40" orientation="landscape" r:id="rId18"/>
      <headerFooter>
        <oddFooter>&amp;L&amp;1#&amp;"Calibri"&amp;10&amp;K000000Sensitivity: Internal</oddFooter>
      </headerFooter>
    </customSheetView>
    <customSheetView guid="{F64DF93A-0CD5-4665-A448-613906F88C7C}" scale="70" showPageBreaks="1" fitToPage="1" hiddenRows="1" view="pageBreakPreview">
      <selection activeCell="F43" sqref="F43"/>
      <pageMargins left="0" right="0" top="0" bottom="0" header="0" footer="0"/>
      <pageSetup paperSize="9" scale="40" orientation="landscape" r:id="rId19"/>
      <headerFooter>
        <oddFooter>&amp;L&amp;1#&amp;"Calibri"&amp;10&amp;K000000Sensitivity: Internal</oddFooter>
      </headerFooter>
    </customSheetView>
    <customSheetView guid="{D8AE3607-C68D-4DD7-8BE1-F63EA4A613B4}" scale="70" showPageBreaks="1" fitToPage="1" hiddenRows="1" view="pageBreakPreview">
      <selection activeCell="F41" sqref="F41"/>
      <pageMargins left="0" right="0" top="0" bottom="0" header="0" footer="0"/>
      <pageSetup paperSize="9" scale="40" orientation="landscape" r:id="rId20"/>
      <headerFooter>
        <oddFooter>&amp;L&amp;1#&amp;"Calibri"&amp;10&amp;K000000Sensitivity: Internal</oddFooter>
      </headerFooter>
    </customSheetView>
  </customSheetViews>
  <hyperlinks>
    <hyperlink ref="I67" display="custsvc@msca.com.sg" xr:uid="{3C821660-7A6E-4277-A051-E591B183C064}"/>
    <hyperlink ref="M67" display="sinexp@msca.com.sg" xr:uid="{F95EAA0C-D048-4E98-BA68-B9928835B2A0}"/>
    <hyperlink ref="E66" r:id="rId21" xr:uid="{830384F3-0363-4465-8CB7-2E8950401011}"/>
    <hyperlink ref="E67" display="mktg-dept@msca.com.sg" xr:uid="{33C6DDB2-9F33-4D73-8D36-442AB3F72D4E}"/>
    <hyperlink ref="Q7" location="CHINOOK!A1" display="PROFORMA SAILING DATE, PLS SEE CHINOOK SERVICES" xr:uid="{09F1166E-363A-4379-A8B6-813BE0B21F8D}"/>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4BF7-4E73-4F8F-8004-D607070D0072}">
  <sheetPr codeName="Sheet59">
    <tabColor rgb="FF00B050"/>
  </sheetPr>
  <dimension ref="A2:Q225"/>
  <sheetViews>
    <sheetView zoomScale="85" zoomScaleNormal="85" workbookViewId="0">
      <pane ySplit="170" topLeftCell="A184" activePane="bottomLeft" state="frozen"/>
      <selection pane="bottomLeft" activeCell="G196" sqref="G196"/>
    </sheetView>
  </sheetViews>
  <sheetFormatPr defaultRowHeight="12.75"/>
  <cols>
    <col min="1" max="1" width="11.28515625" style="1406" customWidth="1"/>
    <col min="2" max="2" width="1.42578125" style="1406"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6"/>
      <c r="B2" s="1406"/>
      <c r="C2" s="129" t="s">
        <v>97</v>
      </c>
      <c r="D2" s="483"/>
      <c r="P2" s="39"/>
    </row>
    <row r="3" spans="1:17" s="6" customFormat="1" ht="22.5" customHeight="1">
      <c r="A3" s="1406"/>
      <c r="B3" s="1406"/>
      <c r="C3" s="158"/>
      <c r="D3" s="483"/>
      <c r="P3" s="39"/>
    </row>
    <row r="4" spans="1:17" ht="22.5" customHeight="1">
      <c r="C4" s="465"/>
      <c r="D4" s="676"/>
      <c r="E4" s="160" t="s">
        <v>9081</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5"/>
      <c r="B6" s="1395"/>
      <c r="C6" s="465"/>
      <c r="D6" s="188"/>
      <c r="E6" s="90" t="s">
        <v>100</v>
      </c>
      <c r="F6" s="90" t="s">
        <v>4887</v>
      </c>
      <c r="G6" s="131" t="s">
        <v>9082</v>
      </c>
      <c r="H6" s="131" t="s">
        <v>1718</v>
      </c>
      <c r="I6" s="1358" t="s">
        <v>165</v>
      </c>
      <c r="J6" s="90" t="s">
        <v>166</v>
      </c>
      <c r="K6" s="90" t="s">
        <v>9083</v>
      </c>
      <c r="L6" s="2631" t="s">
        <v>9049</v>
      </c>
      <c r="N6" s="1364"/>
      <c r="O6" s="1114"/>
      <c r="P6" s="1114"/>
      <c r="Q6" s="1363"/>
    </row>
    <row r="7" spans="1:17" s="14" customFormat="1" ht="24" hidden="1" customHeight="1" thickBot="1">
      <c r="A7" s="1395" t="s">
        <v>9084</v>
      </c>
      <c r="B7" s="1395"/>
      <c r="C7" s="1549" t="s">
        <v>4929</v>
      </c>
      <c r="D7" s="91"/>
      <c r="E7" s="134"/>
      <c r="F7" s="2649" t="s">
        <v>8758</v>
      </c>
      <c r="G7" s="2650"/>
      <c r="H7" s="2650"/>
      <c r="I7" s="2649"/>
      <c r="J7" s="2649" t="s">
        <v>3458</v>
      </c>
      <c r="K7" s="2649" t="s">
        <v>3213</v>
      </c>
      <c r="M7" s="1115"/>
      <c r="N7" s="1115"/>
      <c r="O7" s="1115"/>
      <c r="P7" s="1115"/>
      <c r="Q7" s="30"/>
    </row>
    <row r="8" spans="1:17" s="14" customFormat="1" ht="20.25" hidden="1" thickTop="1">
      <c r="A8" s="1406"/>
      <c r="B8" s="1406"/>
      <c r="C8" s="1261" t="s">
        <v>5106</v>
      </c>
      <c r="D8" s="1262" t="s">
        <v>9085</v>
      </c>
      <c r="E8" s="1262">
        <v>45424</v>
      </c>
      <c r="F8" s="1263">
        <v>45431</v>
      </c>
      <c r="G8" s="857" t="s">
        <v>7901</v>
      </c>
      <c r="H8" s="136" t="s">
        <v>9086</v>
      </c>
      <c r="I8" s="136">
        <v>45437</v>
      </c>
      <c r="J8" s="334">
        <v>45456</v>
      </c>
      <c r="K8" s="141">
        <v>45455</v>
      </c>
      <c r="M8" s="306"/>
      <c r="N8" s="306"/>
      <c r="O8" s="306"/>
      <c r="P8" s="306"/>
    </row>
    <row r="9" spans="1:17" s="14" customFormat="1" ht="20.25" hidden="1" thickBot="1">
      <c r="A9" s="1406"/>
      <c r="B9" s="1406"/>
      <c r="C9" s="417" t="s">
        <v>6733</v>
      </c>
      <c r="D9" s="147" t="s">
        <v>9087</v>
      </c>
      <c r="E9" s="336">
        <v>45421</v>
      </c>
      <c r="F9" s="1235" t="s">
        <v>1581</v>
      </c>
      <c r="G9" s="1188"/>
      <c r="H9" s="138"/>
      <c r="I9" s="138"/>
      <c r="J9" s="336"/>
      <c r="K9" s="336"/>
      <c r="M9" s="306"/>
      <c r="N9" s="306"/>
      <c r="O9" s="306"/>
      <c r="P9" s="306"/>
    </row>
    <row r="10" spans="1:17" s="14" customFormat="1" ht="20.25" hidden="1" thickTop="1">
      <c r="A10" s="1406"/>
      <c r="B10" s="1406"/>
      <c r="C10" s="857" t="s">
        <v>4933</v>
      </c>
      <c r="D10" s="88" t="s">
        <v>9088</v>
      </c>
      <c r="E10" s="88">
        <v>45426</v>
      </c>
      <c r="F10" s="567" t="s">
        <v>1581</v>
      </c>
      <c r="G10" s="857" t="s">
        <v>9089</v>
      </c>
      <c r="H10" s="136" t="s">
        <v>9090</v>
      </c>
      <c r="I10" s="148" t="s">
        <v>1581</v>
      </c>
      <c r="J10" s="377"/>
      <c r="K10" s="378"/>
      <c r="M10" s="306"/>
      <c r="N10" s="306"/>
      <c r="O10" s="306"/>
      <c r="P10" s="306"/>
    </row>
    <row r="11" spans="1:17" s="14" customFormat="1" ht="19.5" hidden="1">
      <c r="A11" s="1406"/>
      <c r="B11" s="1406"/>
      <c r="C11" s="1258" t="s">
        <v>1606</v>
      </c>
      <c r="D11" s="1259" t="s">
        <v>9091</v>
      </c>
      <c r="E11" s="1259">
        <v>45425</v>
      </c>
      <c r="F11" s="1260">
        <v>45435</v>
      </c>
      <c r="G11" s="1172"/>
      <c r="H11" s="137"/>
      <c r="I11" s="137"/>
      <c r="J11" s="393"/>
      <c r="K11" s="393"/>
      <c r="M11" s="306"/>
      <c r="N11" s="306"/>
      <c r="O11" s="306"/>
      <c r="P11" s="306"/>
    </row>
    <row r="12" spans="1:17" s="14" customFormat="1" ht="20.25" hidden="1" thickBot="1">
      <c r="A12" s="1406"/>
      <c r="B12" s="1406"/>
      <c r="C12" s="417"/>
      <c r="D12" s="147"/>
      <c r="E12" s="336"/>
      <c r="F12" s="1235"/>
      <c r="G12" s="414"/>
      <c r="H12" s="138"/>
      <c r="I12" s="138"/>
      <c r="J12" s="374"/>
      <c r="K12" s="374"/>
      <c r="M12" s="306"/>
      <c r="N12" s="306"/>
      <c r="O12" s="306"/>
      <c r="P12" s="306"/>
    </row>
    <row r="13" spans="1:17" s="14" customFormat="1" ht="20.25" hidden="1" thickTop="1">
      <c r="A13" s="1406"/>
      <c r="B13" s="1406"/>
      <c r="C13" s="1043" t="s">
        <v>1513</v>
      </c>
      <c r="D13" s="88" t="s">
        <v>9092</v>
      </c>
      <c r="E13" s="88">
        <v>45431</v>
      </c>
      <c r="F13" s="1287" t="s">
        <v>1581</v>
      </c>
      <c r="G13" s="1122" t="s">
        <v>7775</v>
      </c>
      <c r="H13" s="136" t="s">
        <v>9093</v>
      </c>
      <c r="I13" s="136">
        <v>45451</v>
      </c>
      <c r="J13" s="334">
        <v>45470</v>
      </c>
      <c r="K13" s="334">
        <v>45469</v>
      </c>
      <c r="M13" s="306"/>
      <c r="N13" s="306"/>
      <c r="O13" s="306"/>
      <c r="P13" s="306"/>
    </row>
    <row r="14" spans="1:17" s="14" customFormat="1" ht="20.25" hidden="1" thickBot="1">
      <c r="A14" s="1406"/>
      <c r="B14" s="1406"/>
      <c r="C14" s="417" t="s">
        <v>9094</v>
      </c>
      <c r="D14" s="147" t="s">
        <v>9095</v>
      </c>
      <c r="E14" s="336">
        <v>45434</v>
      </c>
      <c r="F14" s="138">
        <v>45445</v>
      </c>
      <c r="G14" s="1138"/>
      <c r="H14" s="138"/>
      <c r="I14" s="138"/>
      <c r="J14" s="336"/>
      <c r="K14" s="336"/>
      <c r="M14" s="306"/>
      <c r="N14" s="306"/>
      <c r="O14" s="306"/>
      <c r="P14" s="306"/>
    </row>
    <row r="15" spans="1:17" s="14" customFormat="1" ht="20.25" hidden="1" thickTop="1">
      <c r="A15" s="1406"/>
      <c r="B15" s="1406"/>
      <c r="C15" s="1043" t="s">
        <v>6873</v>
      </c>
      <c r="D15" s="88" t="s">
        <v>9096</v>
      </c>
      <c r="E15" s="88">
        <v>45433</v>
      </c>
      <c r="F15" s="1287" t="s">
        <v>1581</v>
      </c>
      <c r="G15" s="1122" t="s">
        <v>5003</v>
      </c>
      <c r="H15" s="136" t="s">
        <v>9097</v>
      </c>
      <c r="I15" s="136">
        <v>45463</v>
      </c>
      <c r="J15" s="334">
        <v>45482</v>
      </c>
      <c r="K15" s="334">
        <v>45481</v>
      </c>
      <c r="M15" s="306"/>
      <c r="N15" s="306"/>
      <c r="O15" s="306"/>
      <c r="P15" s="306"/>
    </row>
    <row r="16" spans="1:17" s="14" customFormat="1" ht="20.25" hidden="1" thickBot="1">
      <c r="A16" s="1406"/>
      <c r="B16" s="1406"/>
      <c r="C16" s="417" t="s">
        <v>6820</v>
      </c>
      <c r="D16" s="147" t="s">
        <v>9098</v>
      </c>
      <c r="E16" s="336">
        <v>45440</v>
      </c>
      <c r="F16" s="138" t="s">
        <v>1581</v>
      </c>
      <c r="G16" s="1138"/>
      <c r="H16" s="138"/>
      <c r="I16" s="138"/>
      <c r="J16" s="336"/>
      <c r="K16" s="336"/>
      <c r="M16" s="306"/>
      <c r="N16" s="306"/>
      <c r="O16" s="306"/>
      <c r="P16" s="306"/>
    </row>
    <row r="17" spans="1:16" s="14" customFormat="1" ht="20.25" hidden="1" thickTop="1">
      <c r="A17" s="1406"/>
      <c r="B17" s="1406"/>
      <c r="C17" s="1368" t="s">
        <v>1654</v>
      </c>
      <c r="D17" s="436" t="s">
        <v>8510</v>
      </c>
      <c r="E17" s="436">
        <v>45446</v>
      </c>
      <c r="F17" s="1369">
        <v>45456</v>
      </c>
      <c r="G17" s="1122" t="s">
        <v>2658</v>
      </c>
      <c r="H17" s="1352" t="s">
        <v>9099</v>
      </c>
      <c r="I17" s="1352">
        <v>45472</v>
      </c>
      <c r="J17" s="317">
        <v>45491</v>
      </c>
      <c r="K17" s="317">
        <v>45490</v>
      </c>
      <c r="M17" s="306"/>
      <c r="N17" s="306"/>
      <c r="O17" s="306"/>
      <c r="P17" s="306"/>
    </row>
    <row r="18" spans="1:16" s="14" customFormat="1" ht="19.5" hidden="1">
      <c r="A18" s="1406"/>
      <c r="B18" s="1406"/>
      <c r="C18" s="1351" t="s">
        <v>6708</v>
      </c>
      <c r="D18" s="487" t="s">
        <v>8759</v>
      </c>
      <c r="E18" s="228">
        <v>45447</v>
      </c>
      <c r="F18" s="1374" t="s">
        <v>1581</v>
      </c>
      <c r="G18" s="1370"/>
      <c r="H18" s="1354"/>
      <c r="I18" s="1354"/>
      <c r="J18" s="321"/>
      <c r="K18" s="321"/>
      <c r="M18" s="306"/>
      <c r="N18" s="306"/>
      <c r="O18" s="306"/>
      <c r="P18" s="306"/>
    </row>
    <row r="19" spans="1:16" s="14" customFormat="1" ht="20.25" hidden="1" thickBot="1">
      <c r="A19" s="1406"/>
      <c r="B19" s="1406"/>
      <c r="C19" s="1332" t="s">
        <v>1500</v>
      </c>
      <c r="D19" s="323" t="s">
        <v>8761</v>
      </c>
      <c r="E19" s="323">
        <v>45455</v>
      </c>
      <c r="F19" s="1334">
        <v>45464</v>
      </c>
      <c r="G19" s="1367"/>
      <c r="H19" s="1334"/>
      <c r="I19" s="1334"/>
      <c r="J19" s="323"/>
      <c r="K19" s="323"/>
      <c r="M19" s="306"/>
      <c r="N19" s="306"/>
      <c r="O19" s="306"/>
      <c r="P19" s="306"/>
    </row>
    <row r="20" spans="1:16" s="14" customFormat="1" ht="20.25" hidden="1" thickTop="1">
      <c r="A20" s="1406"/>
      <c r="B20" s="1406"/>
      <c r="C20" s="1043" t="s">
        <v>1577</v>
      </c>
      <c r="D20" s="228" t="s">
        <v>8767</v>
      </c>
      <c r="E20" s="436">
        <v>45461</v>
      </c>
      <c r="F20" s="1369">
        <v>45472</v>
      </c>
      <c r="G20" s="857" t="s">
        <v>5676</v>
      </c>
      <c r="H20" s="1352" t="s">
        <v>9100</v>
      </c>
      <c r="I20" s="1352">
        <v>45473</v>
      </c>
      <c r="J20" s="317">
        <v>45492</v>
      </c>
      <c r="K20" s="1353">
        <v>45491</v>
      </c>
      <c r="M20" s="306"/>
      <c r="N20" s="306"/>
      <c r="O20" s="306"/>
      <c r="P20" s="306"/>
    </row>
    <row r="21" spans="1:16" s="14" customFormat="1" ht="20.25" hidden="1" thickBot="1">
      <c r="A21" s="1406"/>
      <c r="B21" s="1406"/>
      <c r="C21" s="1332" t="s">
        <v>6795</v>
      </c>
      <c r="D21" s="40" t="s">
        <v>8764</v>
      </c>
      <c r="E21" s="40">
        <v>45461</v>
      </c>
      <c r="F21" s="1371" t="s">
        <v>1581</v>
      </c>
      <c r="G21" s="1367"/>
      <c r="H21" s="1354"/>
      <c r="I21" s="1354"/>
      <c r="J21" s="321"/>
      <c r="K21" s="323"/>
      <c r="M21" s="306"/>
      <c r="N21" s="306"/>
      <c r="O21" s="306"/>
      <c r="P21" s="306"/>
    </row>
    <row r="22" spans="1:16" s="14" customFormat="1" ht="20.25" hidden="1" thickTop="1">
      <c r="A22" s="1406"/>
      <c r="B22" s="1406"/>
      <c r="C22" s="1043" t="s">
        <v>6882</v>
      </c>
      <c r="D22" s="228" t="s">
        <v>8769</v>
      </c>
      <c r="E22" s="228">
        <v>45464</v>
      </c>
      <c r="F22" s="1372" t="s">
        <v>1581</v>
      </c>
      <c r="G22" s="857" t="s">
        <v>8584</v>
      </c>
      <c r="H22" s="1352" t="s">
        <v>9101</v>
      </c>
      <c r="I22" s="1352">
        <v>45487</v>
      </c>
      <c r="J22" s="317">
        <v>45506</v>
      </c>
      <c r="K22" s="321">
        <v>45505</v>
      </c>
      <c r="M22" s="306"/>
      <c r="N22" s="306"/>
      <c r="O22" s="306"/>
      <c r="P22" s="306"/>
    </row>
    <row r="23" spans="1:16" s="14" customFormat="1" ht="20.25" hidden="1" thickBot="1">
      <c r="A23" s="1406"/>
      <c r="B23" s="1406"/>
      <c r="C23" s="1332" t="s">
        <v>1606</v>
      </c>
      <c r="D23" s="40" t="s">
        <v>8768</v>
      </c>
      <c r="E23" s="323">
        <v>45467</v>
      </c>
      <c r="F23" s="1334">
        <v>45478</v>
      </c>
      <c r="G23" s="1367"/>
      <c r="H23" s="1334"/>
      <c r="I23" s="1334"/>
      <c r="J23" s="323"/>
      <c r="K23" s="323"/>
      <c r="M23" s="306"/>
      <c r="N23" s="306"/>
      <c r="O23" s="306"/>
      <c r="P23" s="306"/>
    </row>
    <row r="24" spans="1:16" s="14" customFormat="1" ht="20.25" hidden="1" thickTop="1">
      <c r="A24" s="1406" t="s">
        <v>8493</v>
      </c>
      <c r="B24" s="1406"/>
      <c r="C24" s="1043"/>
      <c r="D24" s="228"/>
      <c r="E24" s="228"/>
      <c r="F24" s="1373"/>
      <c r="G24" s="857" t="s">
        <v>9102</v>
      </c>
      <c r="H24" s="1352" t="s">
        <v>9103</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6" t="s">
        <v>9104</v>
      </c>
      <c r="B26" s="1406"/>
      <c r="C26" s="1347" t="s">
        <v>3127</v>
      </c>
      <c r="D26" s="487" t="s">
        <v>8771</v>
      </c>
      <c r="E26" s="228">
        <v>45475</v>
      </c>
      <c r="F26" s="1339" t="s">
        <v>1581</v>
      </c>
      <c r="G26" s="1418" t="s">
        <v>9105</v>
      </c>
      <c r="H26" s="1352" t="s">
        <v>9106</v>
      </c>
      <c r="I26" s="1352">
        <v>45498</v>
      </c>
      <c r="J26" s="317">
        <v>45517</v>
      </c>
      <c r="K26" s="1353">
        <v>45516</v>
      </c>
      <c r="M26" s="306"/>
      <c r="N26" s="306"/>
      <c r="O26" s="306"/>
      <c r="P26" s="306"/>
    </row>
    <row r="27" spans="1:16" s="14" customFormat="1" ht="21" hidden="1" customHeight="1" thickBot="1">
      <c r="A27" s="1406"/>
      <c r="B27" s="1406"/>
      <c r="C27" s="1332" t="s">
        <v>1541</v>
      </c>
      <c r="D27" s="1353" t="s">
        <v>8774</v>
      </c>
      <c r="E27" s="321">
        <v>45478</v>
      </c>
      <c r="F27" s="1354">
        <v>45489</v>
      </c>
      <c r="G27" s="1419"/>
      <c r="H27" s="1334"/>
      <c r="I27" s="1334"/>
      <c r="J27" s="323"/>
      <c r="K27" s="323"/>
      <c r="M27" s="306"/>
      <c r="N27" s="306"/>
      <c r="O27" s="306"/>
      <c r="P27" s="306"/>
    </row>
    <row r="28" spans="1:16" s="14" customFormat="1" ht="21" hidden="1" customHeight="1" thickTop="1">
      <c r="A28" s="1406" t="s">
        <v>9107</v>
      </c>
      <c r="B28" s="1406"/>
      <c r="C28" s="1288" t="s">
        <v>6804</v>
      </c>
      <c r="D28" s="436" t="s">
        <v>8775</v>
      </c>
      <c r="E28" s="436">
        <v>45482</v>
      </c>
      <c r="F28" s="1330" t="s">
        <v>1581</v>
      </c>
      <c r="G28" s="1420" t="s">
        <v>9108</v>
      </c>
      <c r="H28" s="1352" t="s">
        <v>9109</v>
      </c>
      <c r="I28" s="1352">
        <v>45507</v>
      </c>
      <c r="J28" s="317">
        <v>45526</v>
      </c>
      <c r="K28" s="317">
        <v>45525</v>
      </c>
      <c r="M28" s="306"/>
      <c r="N28" s="306"/>
      <c r="O28" s="306"/>
      <c r="P28" s="306"/>
    </row>
    <row r="29" spans="1:16" s="14" customFormat="1" ht="21" hidden="1" customHeight="1">
      <c r="A29" s="1406" t="s">
        <v>1654</v>
      </c>
      <c r="B29" s="1406"/>
      <c r="C29" s="1402" t="s">
        <v>4935</v>
      </c>
      <c r="D29" s="487" t="s">
        <v>8778</v>
      </c>
      <c r="E29" s="1412" t="s">
        <v>1581</v>
      </c>
      <c r="F29" s="1412" t="s">
        <v>1581</v>
      </c>
      <c r="G29" s="1421"/>
      <c r="H29" s="1354"/>
      <c r="I29" s="1354"/>
      <c r="J29" s="321"/>
      <c r="K29" s="321"/>
      <c r="M29" s="306"/>
      <c r="N29" s="306"/>
      <c r="O29" s="306"/>
      <c r="P29" s="306"/>
    </row>
    <row r="30" spans="1:16" s="14" customFormat="1" ht="21" hidden="1" customHeight="1" thickBot="1">
      <c r="A30" s="1406"/>
      <c r="B30" s="1406"/>
      <c r="C30" s="423" t="s">
        <v>4111</v>
      </c>
      <c r="D30" s="40" t="s">
        <v>8779</v>
      </c>
      <c r="E30" s="40">
        <v>45486</v>
      </c>
      <c r="F30" s="40">
        <v>45496</v>
      </c>
      <c r="G30" s="1422"/>
      <c r="H30" s="1334"/>
      <c r="I30" s="1334"/>
      <c r="J30" s="323"/>
      <c r="K30" s="323"/>
      <c r="M30" s="306"/>
      <c r="N30" s="306"/>
      <c r="O30" s="306"/>
      <c r="P30" s="306"/>
    </row>
    <row r="31" spans="1:16" s="14" customFormat="1" ht="21" hidden="1" customHeight="1" thickTop="1">
      <c r="A31" s="1406" t="s">
        <v>9110</v>
      </c>
      <c r="B31" s="1406"/>
      <c r="C31" s="1344" t="s">
        <v>7693</v>
      </c>
      <c r="D31" s="228" t="s">
        <v>1630</v>
      </c>
      <c r="E31" s="228">
        <v>45502</v>
      </c>
      <c r="F31" s="228">
        <v>45512</v>
      </c>
      <c r="G31" s="1628" t="s">
        <v>1573</v>
      </c>
      <c r="H31" s="1354" t="s">
        <v>9111</v>
      </c>
      <c r="I31" s="356"/>
      <c r="J31" s="356"/>
      <c r="K31" s="356"/>
      <c r="M31" s="306"/>
      <c r="N31" s="306"/>
      <c r="O31" s="306"/>
      <c r="P31" s="306"/>
    </row>
    <row r="32" spans="1:16" s="14" customFormat="1" ht="21" hidden="1" customHeight="1" thickBot="1">
      <c r="A32" s="1406"/>
      <c r="B32" s="1406"/>
      <c r="C32" s="1123" t="s">
        <v>6788</v>
      </c>
      <c r="D32" s="40" t="s">
        <v>8781</v>
      </c>
      <c r="E32" s="40">
        <v>45499</v>
      </c>
      <c r="F32" s="1405" t="s">
        <v>1581</v>
      </c>
      <c r="G32" s="1419"/>
      <c r="H32" s="1334"/>
      <c r="I32" s="1334"/>
      <c r="J32" s="323"/>
      <c r="K32" s="323"/>
      <c r="M32" s="306"/>
      <c r="N32" s="306"/>
      <c r="O32" s="306"/>
      <c r="P32" s="306"/>
    </row>
    <row r="33" spans="1:16" s="14" customFormat="1" ht="21" hidden="1" customHeight="1" thickTop="1">
      <c r="A33" s="1406" t="s">
        <v>9112</v>
      </c>
      <c r="B33" s="1406"/>
      <c r="C33" s="1043" t="s">
        <v>6718</v>
      </c>
      <c r="D33" s="228" t="s">
        <v>8782</v>
      </c>
      <c r="E33" s="228">
        <v>45501</v>
      </c>
      <c r="F33" s="1348" t="s">
        <v>1581</v>
      </c>
      <c r="G33" s="1627" t="s">
        <v>1573</v>
      </c>
      <c r="H33" s="1352" t="s">
        <v>9113</v>
      </c>
      <c r="I33" s="1342">
        <v>45515</v>
      </c>
      <c r="J33" s="1342"/>
      <c r="K33" s="1366"/>
      <c r="M33" s="306"/>
      <c r="N33" s="306"/>
      <c r="O33" s="306"/>
      <c r="P33" s="306"/>
    </row>
    <row r="34" spans="1:16" s="14" customFormat="1" ht="21" hidden="1" customHeight="1" thickBot="1">
      <c r="A34" s="1406"/>
      <c r="B34" s="1406"/>
      <c r="C34" s="1332" t="s">
        <v>1634</v>
      </c>
      <c r="D34" s="40" t="s">
        <v>8590</v>
      </c>
      <c r="E34" s="323">
        <v>45502</v>
      </c>
      <c r="F34" s="1405" t="s">
        <v>1581</v>
      </c>
      <c r="G34" s="1367"/>
      <c r="H34" s="1334"/>
      <c r="I34" s="1334"/>
      <c r="J34" s="323"/>
      <c r="K34" s="323"/>
      <c r="M34" s="306"/>
      <c r="N34" s="306"/>
      <c r="O34" s="306"/>
      <c r="P34" s="306"/>
    </row>
    <row r="35" spans="1:16" s="14" customFormat="1" ht="21" hidden="1" customHeight="1" thickTop="1">
      <c r="A35" s="1406" t="s">
        <v>9114</v>
      </c>
      <c r="B35" s="1406"/>
      <c r="C35" s="857" t="s">
        <v>6779</v>
      </c>
      <c r="D35" s="228" t="s">
        <v>8784</v>
      </c>
      <c r="E35" s="228">
        <v>45503</v>
      </c>
      <c r="F35" s="1349" t="s">
        <v>1581</v>
      </c>
      <c r="G35" s="1627" t="s">
        <v>1573</v>
      </c>
      <c r="H35" s="1352" t="s">
        <v>9115</v>
      </c>
      <c r="I35" s="1342">
        <v>45520</v>
      </c>
      <c r="J35" s="1342"/>
      <c r="K35" s="1366"/>
      <c r="M35" s="306"/>
      <c r="N35" s="306"/>
      <c r="O35" s="306"/>
      <c r="P35" s="306"/>
    </row>
    <row r="36" spans="1:16" s="14" customFormat="1" ht="21" hidden="1" customHeight="1" thickBot="1">
      <c r="A36" s="1406"/>
      <c r="B36" s="1406"/>
      <c r="C36" s="1332" t="s">
        <v>1668</v>
      </c>
      <c r="D36" s="40" t="s">
        <v>8787</v>
      </c>
      <c r="E36" s="323">
        <v>45507</v>
      </c>
      <c r="F36" s="323">
        <v>45516</v>
      </c>
      <c r="G36" s="1629"/>
      <c r="H36" s="1334"/>
      <c r="I36" s="1334"/>
      <c r="J36" s="323"/>
      <c r="K36" s="323"/>
      <c r="M36" s="306"/>
      <c r="N36" s="306"/>
      <c r="O36" s="306"/>
      <c r="P36" s="306"/>
    </row>
    <row r="37" spans="1:16" s="14" customFormat="1" ht="21" hidden="1" customHeight="1" thickTop="1">
      <c r="A37" s="1406" t="s">
        <v>9116</v>
      </c>
      <c r="B37" s="1406"/>
      <c r="C37" s="857" t="s">
        <v>6744</v>
      </c>
      <c r="D37" s="228" t="s">
        <v>8788</v>
      </c>
      <c r="E37" s="228">
        <v>45510</v>
      </c>
      <c r="F37" s="1349" t="s">
        <v>1581</v>
      </c>
      <c r="G37" s="857" t="s">
        <v>9117</v>
      </c>
      <c r="H37" s="1352" t="s">
        <v>9118</v>
      </c>
      <c r="I37" s="1352">
        <v>45536</v>
      </c>
      <c r="J37" s="317">
        <v>45555</v>
      </c>
      <c r="K37" s="1353">
        <v>45554</v>
      </c>
      <c r="M37" s="306"/>
      <c r="N37" s="306"/>
      <c r="O37" s="306"/>
      <c r="P37" s="306"/>
    </row>
    <row r="38" spans="1:16" s="14" customFormat="1" ht="21" hidden="1" customHeight="1" thickBot="1">
      <c r="A38" s="1406"/>
      <c r="B38" s="1406"/>
      <c r="C38" s="1332" t="s">
        <v>1606</v>
      </c>
      <c r="D38" s="40" t="s">
        <v>1632</v>
      </c>
      <c r="E38" s="655">
        <v>45513</v>
      </c>
      <c r="F38" s="323">
        <v>45522</v>
      </c>
      <c r="G38" s="1367"/>
      <c r="H38" s="1334"/>
      <c r="I38" s="1334"/>
      <c r="J38" s="323"/>
      <c r="K38" s="323"/>
      <c r="M38" s="306"/>
      <c r="N38" s="306"/>
      <c r="O38" s="306"/>
      <c r="P38" s="306"/>
    </row>
    <row r="39" spans="1:16" s="14" customFormat="1" ht="21" hidden="1" customHeight="1" thickTop="1">
      <c r="A39" s="1406" t="s">
        <v>9119</v>
      </c>
      <c r="B39" s="1406"/>
      <c r="C39" s="857" t="s">
        <v>6733</v>
      </c>
      <c r="D39" s="228" t="s">
        <v>8791</v>
      </c>
      <c r="E39" s="228">
        <v>45517</v>
      </c>
      <c r="F39" s="1349" t="s">
        <v>1581</v>
      </c>
      <c r="G39" s="857" t="s">
        <v>7771</v>
      </c>
      <c r="H39" s="1352" t="s">
        <v>9120</v>
      </c>
      <c r="I39" s="1352">
        <v>45542</v>
      </c>
      <c r="J39" s="317">
        <v>45561</v>
      </c>
      <c r="K39" s="1353">
        <v>45560</v>
      </c>
      <c r="M39" s="306"/>
      <c r="N39" s="306"/>
      <c r="O39" s="306"/>
      <c r="P39" s="306"/>
    </row>
    <row r="40" spans="1:16" s="14" customFormat="1" ht="21" hidden="1" customHeight="1" thickBot="1">
      <c r="A40" s="1406" t="s">
        <v>8793</v>
      </c>
      <c r="B40" s="1406"/>
      <c r="C40" s="1332" t="s">
        <v>1634</v>
      </c>
      <c r="D40" s="40" t="s">
        <v>1635</v>
      </c>
      <c r="E40" s="323">
        <v>45520</v>
      </c>
      <c r="F40" s="323">
        <v>45532</v>
      </c>
      <c r="G40" s="1367"/>
      <c r="H40" s="1334"/>
      <c r="I40" s="1334"/>
      <c r="J40" s="323"/>
      <c r="K40" s="323"/>
      <c r="M40" s="306"/>
      <c r="N40" s="306"/>
      <c r="O40" s="306"/>
      <c r="P40" s="306"/>
    </row>
    <row r="41" spans="1:16" s="14" customFormat="1" ht="21" hidden="1" customHeight="1" thickTop="1">
      <c r="A41" s="1406" t="s">
        <v>9121</v>
      </c>
      <c r="B41" s="1406"/>
      <c r="C41" s="857" t="s">
        <v>4933</v>
      </c>
      <c r="D41" s="228" t="s">
        <v>8794</v>
      </c>
      <c r="E41" s="228">
        <v>45524</v>
      </c>
      <c r="F41" s="1349" t="s">
        <v>1581</v>
      </c>
      <c r="G41" s="857" t="s">
        <v>9122</v>
      </c>
      <c r="H41" s="1352" t="s">
        <v>9123</v>
      </c>
      <c r="I41" s="1352">
        <v>45559</v>
      </c>
      <c r="J41" s="317">
        <v>45578</v>
      </c>
      <c r="K41" s="1353">
        <v>45577</v>
      </c>
      <c r="M41" s="306"/>
      <c r="N41" s="306"/>
      <c r="O41" s="306"/>
      <c r="P41" s="306"/>
    </row>
    <row r="42" spans="1:16" s="14" customFormat="1" ht="21" hidden="1" customHeight="1" thickBot="1">
      <c r="A42" s="1406"/>
      <c r="B42" s="1406"/>
      <c r="C42" s="1332" t="s">
        <v>8438</v>
      </c>
      <c r="D42" s="40" t="s">
        <v>8797</v>
      </c>
      <c r="E42" s="323">
        <v>45533</v>
      </c>
      <c r="F42" s="323">
        <v>45542</v>
      </c>
      <c r="G42" s="1367"/>
      <c r="H42" s="1334"/>
      <c r="I42" s="1334"/>
      <c r="J42" s="323"/>
      <c r="K42" s="323"/>
      <c r="M42" s="306"/>
      <c r="N42" s="306"/>
      <c r="O42" s="306"/>
      <c r="P42" s="306"/>
    </row>
    <row r="43" spans="1:16" s="14" customFormat="1" ht="21" hidden="1" customHeight="1" thickTop="1">
      <c r="A43" s="1406"/>
      <c r="B43" s="1406"/>
      <c r="C43" s="857" t="s">
        <v>6873</v>
      </c>
      <c r="D43" s="228" t="s">
        <v>8798</v>
      </c>
      <c r="E43" s="228">
        <v>45531</v>
      </c>
      <c r="F43" s="1349" t="s">
        <v>1581</v>
      </c>
      <c r="G43" s="1627" t="s">
        <v>1573</v>
      </c>
      <c r="H43" s="1352" t="s">
        <v>9124</v>
      </c>
      <c r="I43" s="1342">
        <v>45549</v>
      </c>
      <c r="J43" s="1342">
        <v>45568</v>
      </c>
      <c r="K43" s="1366">
        <v>45567</v>
      </c>
      <c r="M43" s="306"/>
      <c r="N43" s="306"/>
      <c r="O43" s="306"/>
      <c r="P43" s="306"/>
    </row>
    <row r="44" spans="1:16" s="14" customFormat="1" ht="21" hidden="1" customHeight="1" thickBot="1">
      <c r="A44" s="1406"/>
      <c r="B44" s="1406"/>
      <c r="C44" s="1332" t="s">
        <v>4935</v>
      </c>
      <c r="D44" s="40" t="s">
        <v>8801</v>
      </c>
      <c r="E44" s="323">
        <v>45539</v>
      </c>
      <c r="F44" s="323">
        <v>45548</v>
      </c>
      <c r="G44" s="1868" t="s">
        <v>9105</v>
      </c>
      <c r="H44" s="1334"/>
      <c r="I44" s="1334"/>
      <c r="J44" s="323"/>
      <c r="K44" s="323"/>
      <c r="M44" s="306"/>
      <c r="N44" s="306"/>
      <c r="O44" s="306"/>
      <c r="P44" s="306"/>
    </row>
    <row r="45" spans="1:16" s="14" customFormat="1" ht="21" hidden="1" customHeight="1" thickTop="1">
      <c r="A45" s="1406" t="s">
        <v>9125</v>
      </c>
      <c r="B45" s="1406"/>
      <c r="C45" s="857" t="s">
        <v>6820</v>
      </c>
      <c r="D45" s="228" t="s">
        <v>8802</v>
      </c>
      <c r="E45" s="228">
        <v>45538</v>
      </c>
      <c r="F45" s="1349" t="s">
        <v>1581</v>
      </c>
      <c r="G45" s="857" t="s">
        <v>3192</v>
      </c>
      <c r="H45" s="1352" t="s">
        <v>9126</v>
      </c>
      <c r="I45" s="1352">
        <v>45564</v>
      </c>
      <c r="J45" s="317">
        <v>45580</v>
      </c>
      <c r="K45" s="1353">
        <v>45582</v>
      </c>
      <c r="M45" s="29"/>
      <c r="N45" s="29"/>
      <c r="O45" s="29"/>
      <c r="P45" s="29"/>
    </row>
    <row r="46" spans="1:16" s="14" customFormat="1" ht="21" hidden="1" customHeight="1" thickBot="1">
      <c r="A46" s="1406" t="s">
        <v>8805</v>
      </c>
      <c r="B46" s="1406"/>
      <c r="C46" s="1332" t="s">
        <v>8806</v>
      </c>
      <c r="D46" s="40" t="s">
        <v>8807</v>
      </c>
      <c r="E46" s="323">
        <v>45545</v>
      </c>
      <c r="F46" s="323">
        <v>45554</v>
      </c>
      <c r="G46" s="1367"/>
      <c r="H46" s="1334"/>
      <c r="I46" s="1334"/>
      <c r="J46" s="323"/>
      <c r="K46" s="323"/>
      <c r="M46" s="29"/>
      <c r="N46" s="29"/>
      <c r="O46" s="29"/>
      <c r="P46" s="29"/>
    </row>
    <row r="47" spans="1:16" s="14" customFormat="1" ht="21" hidden="1" customHeight="1" thickTop="1">
      <c r="A47" s="1406" t="s">
        <v>9127</v>
      </c>
      <c r="B47" s="1406"/>
      <c r="C47" s="1122" t="s">
        <v>6708</v>
      </c>
      <c r="D47" s="436" t="s">
        <v>8763</v>
      </c>
      <c r="E47" s="436">
        <v>45545</v>
      </c>
      <c r="F47" s="1349" t="s">
        <v>1581</v>
      </c>
      <c r="G47" s="857" t="s">
        <v>9128</v>
      </c>
      <c r="H47" s="1352" t="s">
        <v>9129</v>
      </c>
      <c r="I47" s="1352">
        <v>45567</v>
      </c>
      <c r="J47" s="317">
        <v>45583</v>
      </c>
      <c r="K47" s="1353">
        <v>45585</v>
      </c>
      <c r="M47" s="29"/>
      <c r="N47" s="29"/>
      <c r="O47" s="29"/>
      <c r="P47" s="29"/>
    </row>
    <row r="48" spans="1:16" s="14" customFormat="1" ht="21" hidden="1" customHeight="1" thickBot="1">
      <c r="A48" s="1406"/>
      <c r="B48" s="1406"/>
      <c r="C48" s="1332" t="s">
        <v>1577</v>
      </c>
      <c r="D48" s="40" t="s">
        <v>1650</v>
      </c>
      <c r="E48" s="323">
        <v>45549</v>
      </c>
      <c r="F48" s="323">
        <v>45558</v>
      </c>
      <c r="G48" s="1367"/>
      <c r="H48" s="1334"/>
      <c r="I48" s="1334"/>
      <c r="J48" s="323"/>
      <c r="K48" s="323"/>
      <c r="M48" s="29"/>
      <c r="N48" s="29"/>
      <c r="O48" s="29"/>
      <c r="P48" s="29"/>
    </row>
    <row r="49" spans="1:16" s="14" customFormat="1" ht="21" hidden="1" customHeight="1" thickTop="1">
      <c r="A49" s="1406"/>
      <c r="B49" s="1406"/>
      <c r="C49" s="1122" t="s">
        <v>6795</v>
      </c>
      <c r="D49" s="436" t="s">
        <v>8809</v>
      </c>
      <c r="E49" s="436">
        <v>45552</v>
      </c>
      <c r="F49" s="1349" t="s">
        <v>1581</v>
      </c>
      <c r="G49" s="857" t="s">
        <v>7136</v>
      </c>
      <c r="H49" s="1352" t="s">
        <v>9130</v>
      </c>
      <c r="I49" s="1352">
        <v>45574</v>
      </c>
      <c r="J49" s="317">
        <v>45590</v>
      </c>
      <c r="K49" s="1353">
        <v>45592</v>
      </c>
      <c r="M49" s="29"/>
      <c r="N49" s="29"/>
      <c r="O49" s="29"/>
      <c r="P49" s="29"/>
    </row>
    <row r="50" spans="1:16" s="14" customFormat="1" ht="21" hidden="1" customHeight="1" thickBot="1">
      <c r="A50" s="1406" t="s">
        <v>8811</v>
      </c>
      <c r="B50" s="1406"/>
      <c r="C50" s="1332" t="s">
        <v>8812</v>
      </c>
      <c r="D50" s="40" t="s">
        <v>1655</v>
      </c>
      <c r="E50" s="323">
        <v>45557</v>
      </c>
      <c r="F50" s="323">
        <v>45566</v>
      </c>
      <c r="G50" s="1367"/>
      <c r="H50" s="1334"/>
      <c r="I50" s="1334"/>
      <c r="J50" s="323"/>
      <c r="K50" s="323"/>
      <c r="M50" s="29"/>
      <c r="N50" s="29"/>
      <c r="O50" s="29"/>
      <c r="P50" s="29"/>
    </row>
    <row r="51" spans="1:16" s="14" customFormat="1" ht="21" hidden="1" customHeight="1" thickTop="1">
      <c r="A51" s="1406" t="s">
        <v>9131</v>
      </c>
      <c r="B51" s="1406"/>
      <c r="C51" s="1122" t="s">
        <v>6882</v>
      </c>
      <c r="D51" s="436" t="s">
        <v>8773</v>
      </c>
      <c r="E51" s="436">
        <v>45559</v>
      </c>
      <c r="F51" s="1349" t="s">
        <v>1581</v>
      </c>
      <c r="G51" s="857" t="s">
        <v>8036</v>
      </c>
      <c r="H51" s="1352" t="s">
        <v>9132</v>
      </c>
      <c r="I51" s="1352">
        <v>45581</v>
      </c>
      <c r="J51" s="317">
        <v>45597</v>
      </c>
      <c r="K51" s="1353">
        <v>45599</v>
      </c>
      <c r="M51" s="29"/>
      <c r="N51" s="29"/>
      <c r="O51" s="29"/>
      <c r="P51" s="29"/>
    </row>
    <row r="52" spans="1:16" s="14" customFormat="1" ht="21" hidden="1" customHeight="1" thickBot="1">
      <c r="A52" s="1406"/>
      <c r="B52" s="1406"/>
      <c r="C52" s="1332" t="s">
        <v>1634</v>
      </c>
      <c r="D52" s="40" t="s">
        <v>8593</v>
      </c>
      <c r="E52" s="323">
        <v>45563</v>
      </c>
      <c r="F52" s="323">
        <v>45572</v>
      </c>
      <c r="G52" s="1423"/>
      <c r="H52" s="1334"/>
      <c r="I52" s="1334"/>
      <c r="J52" s="323"/>
      <c r="K52" s="323"/>
      <c r="M52" s="29"/>
      <c r="N52" s="29"/>
      <c r="O52" s="29"/>
      <c r="P52" s="29"/>
    </row>
    <row r="53" spans="1:16" s="14" customFormat="1" ht="21" hidden="1" customHeight="1" thickTop="1">
      <c r="A53" s="1406" t="s">
        <v>9133</v>
      </c>
      <c r="B53" s="1406"/>
      <c r="C53" s="1122" t="s">
        <v>6804</v>
      </c>
      <c r="D53" s="317" t="s">
        <v>8814</v>
      </c>
      <c r="E53" s="317">
        <v>45589</v>
      </c>
      <c r="F53" s="424" t="s">
        <v>1581</v>
      </c>
      <c r="G53" s="857" t="s">
        <v>9134</v>
      </c>
      <c r="H53" s="1352" t="s">
        <v>9135</v>
      </c>
      <c r="I53" s="1352">
        <v>45588</v>
      </c>
      <c r="J53" s="317">
        <v>45604</v>
      </c>
      <c r="K53" s="1353">
        <v>45606</v>
      </c>
      <c r="M53" s="29"/>
      <c r="N53" s="29"/>
      <c r="O53" s="29"/>
      <c r="P53" s="29"/>
    </row>
    <row r="54" spans="1:16" s="14" customFormat="1" ht="21" hidden="1" customHeight="1">
      <c r="A54" s="1406"/>
      <c r="B54" s="1406"/>
      <c r="C54" s="1344" t="s">
        <v>1634</v>
      </c>
      <c r="D54" s="321" t="s">
        <v>8817</v>
      </c>
      <c r="E54" s="321">
        <v>45569</v>
      </c>
      <c r="F54" s="321">
        <v>45578</v>
      </c>
      <c r="G54" s="27"/>
      <c r="H54" s="1354"/>
      <c r="I54" s="1354"/>
      <c r="J54" s="321"/>
      <c r="K54" s="321"/>
      <c r="M54" s="29"/>
      <c r="N54" s="29"/>
      <c r="O54" s="29"/>
      <c r="P54" s="29"/>
    </row>
    <row r="55" spans="1:16" s="14" customFormat="1" ht="21" hidden="1" customHeight="1" thickBot="1">
      <c r="A55" s="1406" t="s">
        <v>8438</v>
      </c>
      <c r="B55" s="1406"/>
      <c r="C55" s="1925" t="s">
        <v>1640</v>
      </c>
      <c r="D55" s="1927" t="s">
        <v>8818</v>
      </c>
      <c r="E55" s="1927">
        <v>45567</v>
      </c>
      <c r="F55" s="1927">
        <v>45576</v>
      </c>
      <c r="G55" s="1423"/>
      <c r="H55" s="1334"/>
      <c r="I55" s="1334"/>
      <c r="J55" s="323"/>
      <c r="K55" s="323"/>
      <c r="M55" s="29"/>
      <c r="N55" s="29"/>
      <c r="O55" s="29"/>
      <c r="P55" s="29"/>
    </row>
    <row r="56" spans="1:16" s="14" customFormat="1" ht="21" hidden="1" customHeight="1" thickTop="1">
      <c r="A56" s="1406" t="s">
        <v>9136</v>
      </c>
      <c r="B56" s="1406"/>
      <c r="C56" s="1122" t="s">
        <v>3127</v>
      </c>
      <c r="D56" s="436" t="s">
        <v>8819</v>
      </c>
      <c r="E56" s="436">
        <v>45593</v>
      </c>
      <c r="F56" s="1349" t="s">
        <v>1581</v>
      </c>
      <c r="G56" s="857" t="s">
        <v>7885</v>
      </c>
      <c r="H56" s="1352" t="s">
        <v>9137</v>
      </c>
      <c r="I56" s="317">
        <v>45595</v>
      </c>
      <c r="J56" s="1342"/>
      <c r="K56" s="1353">
        <v>45613</v>
      </c>
      <c r="M56" s="29"/>
      <c r="N56" s="29"/>
      <c r="O56" s="29"/>
      <c r="P56" s="29"/>
    </row>
    <row r="57" spans="1:16" s="14" customFormat="1" ht="21" hidden="1" customHeight="1" thickBot="1">
      <c r="A57" s="1406" t="s">
        <v>9138</v>
      </c>
      <c r="B57" s="1406"/>
      <c r="C57" s="1332" t="s">
        <v>8438</v>
      </c>
      <c r="D57" s="40" t="s">
        <v>1660</v>
      </c>
      <c r="E57" s="323">
        <v>45574</v>
      </c>
      <c r="F57" s="323">
        <v>45583</v>
      </c>
      <c r="G57" s="1423"/>
      <c r="H57" s="1334"/>
      <c r="I57" s="1334"/>
      <c r="J57" s="323"/>
      <c r="K57" s="323"/>
      <c r="M57" s="29"/>
      <c r="N57" s="29"/>
      <c r="O57" s="29"/>
      <c r="P57" s="29"/>
    </row>
    <row r="58" spans="1:16" s="14" customFormat="1" ht="21" hidden="1" customHeight="1" thickTop="1">
      <c r="A58" s="1406" t="s">
        <v>6788</v>
      </c>
      <c r="B58" s="1406"/>
      <c r="C58" s="1122" t="s">
        <v>8821</v>
      </c>
      <c r="D58" s="436" t="s">
        <v>8822</v>
      </c>
      <c r="E58" s="1349" t="s">
        <v>1581</v>
      </c>
      <c r="F58" s="1349" t="s">
        <v>1581</v>
      </c>
      <c r="G58" s="857" t="s">
        <v>5700</v>
      </c>
      <c r="H58" s="1352" t="s">
        <v>9139</v>
      </c>
      <c r="I58" s="1352">
        <v>45602</v>
      </c>
      <c r="J58" s="317">
        <v>45618</v>
      </c>
      <c r="K58" s="1353">
        <v>45620</v>
      </c>
      <c r="M58" s="29"/>
      <c r="N58" s="29"/>
      <c r="O58" s="29"/>
      <c r="P58" s="29"/>
    </row>
    <row r="59" spans="1:16" s="14" customFormat="1" ht="21" hidden="1" customHeight="1" thickBot="1">
      <c r="A59" s="1406" t="s">
        <v>1684</v>
      </c>
      <c r="B59" s="1406"/>
      <c r="C59" s="1925" t="s">
        <v>4935</v>
      </c>
      <c r="D59" s="2640" t="s">
        <v>1664</v>
      </c>
      <c r="E59" s="1927">
        <v>45581</v>
      </c>
      <c r="F59" s="1928" t="s">
        <v>1581</v>
      </c>
      <c r="G59" s="1417"/>
      <c r="H59" s="1334"/>
      <c r="I59" s="1334"/>
      <c r="J59" s="323"/>
      <c r="K59" s="323"/>
      <c r="M59" s="29"/>
      <c r="N59" s="29"/>
      <c r="O59" s="29"/>
      <c r="P59" s="29"/>
    </row>
    <row r="60" spans="1:16" s="14" customFormat="1" ht="21" hidden="1" customHeight="1" thickTop="1">
      <c r="A60" s="1406" t="s">
        <v>6854</v>
      </c>
      <c r="B60" s="1406"/>
      <c r="C60" s="1288" t="s">
        <v>6788</v>
      </c>
      <c r="D60" s="317" t="s">
        <v>8824</v>
      </c>
      <c r="E60" s="317">
        <v>45587</v>
      </c>
      <c r="F60" s="1955" t="s">
        <v>1581</v>
      </c>
      <c r="G60" s="1288" t="s">
        <v>7901</v>
      </c>
      <c r="H60" s="1352" t="s">
        <v>9140</v>
      </c>
      <c r="I60" s="1352">
        <v>45609</v>
      </c>
      <c r="J60" s="317">
        <v>45625</v>
      </c>
      <c r="K60" s="317">
        <v>45627</v>
      </c>
      <c r="M60" s="29"/>
      <c r="N60" s="29"/>
      <c r="O60" s="29"/>
      <c r="P60" s="29"/>
    </row>
    <row r="61" spans="1:16" s="14" customFormat="1" ht="21" hidden="1" customHeight="1">
      <c r="A61" s="1406"/>
      <c r="B61" s="1406"/>
      <c r="C61" s="1951" t="s">
        <v>2079</v>
      </c>
      <c r="D61" s="1953" t="s">
        <v>4937</v>
      </c>
      <c r="E61" s="1959" t="s">
        <v>1581</v>
      </c>
      <c r="F61" s="1960" t="s">
        <v>1581</v>
      </c>
      <c r="G61" s="1956" t="s">
        <v>9122</v>
      </c>
      <c r="H61" s="1354"/>
      <c r="I61" s="1354"/>
      <c r="J61" s="321"/>
      <c r="K61" s="321"/>
      <c r="M61" s="29"/>
      <c r="N61" s="29"/>
      <c r="O61" s="29"/>
      <c r="P61" s="29"/>
    </row>
    <row r="62" spans="1:16" s="14" customFormat="1" ht="21" hidden="1" customHeight="1" thickBot="1">
      <c r="A62" s="1406"/>
      <c r="B62" s="1406"/>
      <c r="C62" s="423" t="s">
        <v>2442</v>
      </c>
      <c r="D62" s="323" t="s">
        <v>8826</v>
      </c>
      <c r="E62" s="323">
        <v>45588</v>
      </c>
      <c r="F62" s="1238">
        <v>45602</v>
      </c>
      <c r="G62" s="1957"/>
      <c r="H62" s="1334"/>
      <c r="I62" s="1334"/>
      <c r="J62" s="323"/>
      <c r="K62" s="323"/>
      <c r="M62" s="29"/>
      <c r="N62" s="29"/>
      <c r="O62" s="29"/>
      <c r="P62" s="29"/>
    </row>
    <row r="63" spans="1:16" s="14" customFormat="1" ht="21" hidden="1" customHeight="1" thickTop="1">
      <c r="A63" s="1406" t="s">
        <v>8827</v>
      </c>
      <c r="B63" s="1406"/>
      <c r="C63" s="1122" t="s">
        <v>6718</v>
      </c>
      <c r="D63" s="436" t="s">
        <v>8828</v>
      </c>
      <c r="E63" s="436">
        <v>45594</v>
      </c>
      <c r="F63" s="1349" t="s">
        <v>1581</v>
      </c>
      <c r="G63" s="2000" t="s">
        <v>9141</v>
      </c>
      <c r="H63" s="1354" t="s">
        <v>9142</v>
      </c>
      <c r="I63" s="1354">
        <v>45616</v>
      </c>
      <c r="J63" s="321">
        <v>45632</v>
      </c>
      <c r="K63" s="321">
        <v>45634</v>
      </c>
      <c r="M63" s="29"/>
      <c r="N63" s="29"/>
      <c r="O63" s="29"/>
      <c r="P63" s="29"/>
    </row>
    <row r="64" spans="1:16" s="14" customFormat="1" ht="21" hidden="1" customHeight="1" thickBot="1">
      <c r="A64" s="1406" t="s">
        <v>8830</v>
      </c>
      <c r="B64" s="1406"/>
      <c r="C64" s="1332" t="s">
        <v>1707</v>
      </c>
      <c r="D64" s="40" t="s">
        <v>8831</v>
      </c>
      <c r="E64" s="323">
        <v>45595</v>
      </c>
      <c r="F64" s="323">
        <v>45604</v>
      </c>
      <c r="G64" s="1367" t="s">
        <v>9143</v>
      </c>
      <c r="H64" s="1334"/>
      <c r="I64" s="1334"/>
      <c r="J64" s="323"/>
      <c r="K64" s="323"/>
      <c r="M64" s="29"/>
      <c r="N64" s="29"/>
      <c r="O64" s="29"/>
      <c r="P64" s="29"/>
    </row>
    <row r="65" spans="1:16" s="14" customFormat="1" ht="20.25" hidden="1" thickTop="1">
      <c r="A65" s="1406" t="s">
        <v>8655</v>
      </c>
      <c r="B65" s="1406"/>
      <c r="C65" s="1122" t="s">
        <v>8832</v>
      </c>
      <c r="D65" s="436" t="s">
        <v>8833</v>
      </c>
      <c r="E65" s="436">
        <v>45601</v>
      </c>
      <c r="F65" s="1349" t="s">
        <v>1581</v>
      </c>
      <c r="G65" s="2000" t="s">
        <v>5185</v>
      </c>
      <c r="H65" s="1352" t="s">
        <v>9144</v>
      </c>
      <c r="I65" s="1352">
        <v>45623</v>
      </c>
      <c r="J65" s="317">
        <v>45639</v>
      </c>
      <c r="K65" s="1353">
        <v>45641</v>
      </c>
      <c r="M65" s="29"/>
      <c r="N65" s="29"/>
      <c r="O65" s="29"/>
      <c r="P65" s="29"/>
    </row>
    <row r="66" spans="1:16" s="14" customFormat="1" ht="20.25" hidden="1" thickBot="1">
      <c r="A66" s="1406" t="s">
        <v>8835</v>
      </c>
      <c r="B66" s="1406"/>
      <c r="C66" s="1332" t="s">
        <v>8812</v>
      </c>
      <c r="D66" s="40" t="s">
        <v>1676</v>
      </c>
      <c r="E66" s="323">
        <v>45606</v>
      </c>
      <c r="F66" s="323">
        <v>45615</v>
      </c>
      <c r="G66" s="1367"/>
      <c r="H66" s="1334"/>
      <c r="I66" s="1334"/>
      <c r="J66" s="323"/>
      <c r="K66" s="323"/>
      <c r="M66" s="29"/>
      <c r="N66" s="29"/>
      <c r="O66" s="29"/>
      <c r="P66" s="29"/>
    </row>
    <row r="67" spans="1:16" s="14" customFormat="1" ht="20.25" hidden="1" thickTop="1">
      <c r="A67" s="1406"/>
      <c r="B67" s="1406"/>
      <c r="C67" s="1122" t="s">
        <v>6744</v>
      </c>
      <c r="D67" s="436" t="s">
        <v>8836</v>
      </c>
      <c r="E67" s="436">
        <v>45608</v>
      </c>
      <c r="F67" s="1349" t="s">
        <v>1581</v>
      </c>
      <c r="G67" s="2000" t="s">
        <v>3569</v>
      </c>
      <c r="H67" s="1352" t="s">
        <v>9145</v>
      </c>
      <c r="I67" s="1352">
        <v>45630</v>
      </c>
      <c r="J67" s="317">
        <v>45646</v>
      </c>
      <c r="K67" s="1353">
        <v>45648</v>
      </c>
      <c r="M67" s="29"/>
      <c r="N67" s="29"/>
      <c r="O67" s="29"/>
      <c r="P67" s="29"/>
    </row>
    <row r="68" spans="1:16" s="14" customFormat="1" ht="20.25" hidden="1" thickBot="1">
      <c r="A68" s="1406" t="s">
        <v>8838</v>
      </c>
      <c r="B68" s="1406"/>
      <c r="C68" s="1332" t="s">
        <v>1634</v>
      </c>
      <c r="D68" s="40" t="s">
        <v>8839</v>
      </c>
      <c r="E68" s="323">
        <v>45609</v>
      </c>
      <c r="F68" s="323">
        <v>45618</v>
      </c>
      <c r="G68" s="1367"/>
      <c r="H68" s="1334"/>
      <c r="I68" s="1334"/>
      <c r="J68" s="323"/>
      <c r="K68" s="323"/>
      <c r="M68" s="29"/>
      <c r="N68" s="29"/>
      <c r="O68" s="29"/>
      <c r="P68" s="29"/>
    </row>
    <row r="69" spans="1:16" s="14" customFormat="1" ht="20.25" hidden="1" thickTop="1">
      <c r="A69" s="1406" t="s">
        <v>5988</v>
      </c>
      <c r="B69" s="1406"/>
      <c r="C69" s="1122" t="s">
        <v>8841</v>
      </c>
      <c r="D69" s="436" t="s">
        <v>8842</v>
      </c>
      <c r="E69" s="436">
        <v>45615</v>
      </c>
      <c r="F69" s="1349" t="s">
        <v>1581</v>
      </c>
      <c r="G69" s="2000" t="s">
        <v>9146</v>
      </c>
      <c r="H69" s="1352" t="s">
        <v>9147</v>
      </c>
      <c r="I69" s="1352">
        <v>45637</v>
      </c>
      <c r="J69" s="317">
        <v>45653</v>
      </c>
      <c r="K69" s="1353">
        <v>45655</v>
      </c>
      <c r="M69" s="29"/>
      <c r="N69" s="29"/>
      <c r="O69" s="29"/>
      <c r="P69" s="29"/>
    </row>
    <row r="70" spans="1:16" s="14" customFormat="1" ht="20.25" hidden="1" thickBot="1">
      <c r="A70" s="1406" t="s">
        <v>8845</v>
      </c>
      <c r="B70" s="1406"/>
      <c r="C70" s="1942" t="s">
        <v>1681</v>
      </c>
      <c r="D70" s="40" t="s">
        <v>1682</v>
      </c>
      <c r="E70" s="323">
        <v>45623</v>
      </c>
      <c r="F70" s="323">
        <v>45632</v>
      </c>
      <c r="G70" s="1367" t="s">
        <v>9148</v>
      </c>
      <c r="H70" s="1334"/>
      <c r="I70" s="1334"/>
      <c r="J70" s="323"/>
      <c r="K70" s="323"/>
      <c r="M70" s="29"/>
      <c r="N70" s="29"/>
      <c r="O70" s="29"/>
      <c r="P70" s="29"/>
    </row>
    <row r="71" spans="1:16" s="14" customFormat="1" ht="20.25" hidden="1" thickTop="1">
      <c r="A71" s="1406" t="s">
        <v>9149</v>
      </c>
      <c r="B71" s="1406"/>
      <c r="C71" s="1122" t="s">
        <v>8846</v>
      </c>
      <c r="D71" s="436" t="s">
        <v>8804</v>
      </c>
      <c r="E71" s="436">
        <v>45622</v>
      </c>
      <c r="F71" s="1349" t="s">
        <v>1581</v>
      </c>
      <c r="G71" s="2000" t="s">
        <v>2543</v>
      </c>
      <c r="H71" s="1354" t="s">
        <v>9150</v>
      </c>
      <c r="I71" s="1352">
        <v>45644</v>
      </c>
      <c r="J71" s="317">
        <v>45660</v>
      </c>
      <c r="K71" s="1353">
        <v>45662</v>
      </c>
      <c r="M71" s="29"/>
      <c r="N71" s="29"/>
      <c r="O71" s="29"/>
      <c r="P71" s="29"/>
    </row>
    <row r="72" spans="1:16" s="14" customFormat="1" ht="20.25" hidden="1" thickBot="1">
      <c r="A72" s="1406" t="s">
        <v>7316</v>
      </c>
      <c r="B72" s="1406"/>
      <c r="C72" s="1332" t="s">
        <v>8438</v>
      </c>
      <c r="D72" s="40" t="s">
        <v>8848</v>
      </c>
      <c r="E72" s="323">
        <v>45624</v>
      </c>
      <c r="F72" s="323">
        <v>45633</v>
      </c>
      <c r="G72" s="1367"/>
      <c r="H72" s="1334"/>
      <c r="I72" s="1334"/>
      <c r="J72" s="323"/>
      <c r="K72" s="323"/>
      <c r="M72" s="29"/>
      <c r="N72" s="29"/>
      <c r="O72" s="29"/>
      <c r="P72" s="29"/>
    </row>
    <row r="73" spans="1:16" s="14" customFormat="1" ht="20.25" hidden="1" thickTop="1">
      <c r="A73" s="1406"/>
      <c r="B73" s="1406"/>
      <c r="C73" s="1122" t="s">
        <v>6873</v>
      </c>
      <c r="D73" s="436" t="s">
        <v>8849</v>
      </c>
      <c r="E73" s="436">
        <v>45629</v>
      </c>
      <c r="F73" s="1349" t="s">
        <v>1581</v>
      </c>
      <c r="G73" s="2000" t="s">
        <v>8193</v>
      </c>
      <c r="H73" s="1354" t="s">
        <v>9151</v>
      </c>
      <c r="I73" s="1352">
        <v>45651</v>
      </c>
      <c r="J73" s="317">
        <v>45667</v>
      </c>
      <c r="K73" s="1353">
        <v>45669</v>
      </c>
      <c r="M73" s="29"/>
      <c r="N73" s="29"/>
      <c r="O73" s="29"/>
      <c r="P73" s="29"/>
    </row>
    <row r="74" spans="1:16" s="14" customFormat="1" ht="20.25" hidden="1" thickBot="1">
      <c r="A74" s="1406" t="s">
        <v>8851</v>
      </c>
      <c r="B74" s="1406"/>
      <c r="C74" s="1942" t="s">
        <v>1703</v>
      </c>
      <c r="D74" s="40" t="s">
        <v>8852</v>
      </c>
      <c r="E74" s="323">
        <v>45634</v>
      </c>
      <c r="F74" s="323">
        <v>45643</v>
      </c>
      <c r="G74" s="1367"/>
      <c r="H74" s="1334"/>
      <c r="I74" s="1334"/>
      <c r="J74" s="323"/>
      <c r="K74" s="323"/>
      <c r="M74" s="29"/>
      <c r="N74" s="29"/>
      <c r="O74" s="29"/>
      <c r="P74" s="29"/>
    </row>
    <row r="75" spans="1:16" s="14" customFormat="1" ht="20.25" hidden="1" thickTop="1">
      <c r="A75" s="1406"/>
      <c r="B75" s="1406"/>
      <c r="C75" s="1122" t="s">
        <v>6820</v>
      </c>
      <c r="D75" s="436" t="s">
        <v>8853</v>
      </c>
      <c r="E75" s="436">
        <v>45636</v>
      </c>
      <c r="F75" s="1349" t="s">
        <v>1581</v>
      </c>
      <c r="G75" s="2000" t="s">
        <v>7217</v>
      </c>
      <c r="H75" s="1354" t="s">
        <v>9152</v>
      </c>
      <c r="I75" s="1352">
        <v>45658</v>
      </c>
      <c r="J75" s="317">
        <v>45674</v>
      </c>
      <c r="K75" s="1353">
        <v>45676</v>
      </c>
      <c r="M75" s="29"/>
      <c r="N75" s="29"/>
      <c r="O75" s="29"/>
      <c r="P75" s="29"/>
    </row>
    <row r="76" spans="1:16" s="14" customFormat="1" ht="20.25" hidden="1" thickBot="1">
      <c r="A76" s="1406"/>
      <c r="B76" s="1406"/>
      <c r="C76" s="1332" t="s">
        <v>1707</v>
      </c>
      <c r="D76" s="40" t="s">
        <v>8855</v>
      </c>
      <c r="E76" s="323">
        <v>45638</v>
      </c>
      <c r="F76" s="323">
        <v>45647</v>
      </c>
      <c r="G76" s="1367"/>
      <c r="H76" s="1334"/>
      <c r="I76" s="1334"/>
      <c r="J76" s="323"/>
      <c r="K76" s="323"/>
      <c r="M76" s="29"/>
      <c r="N76" s="29"/>
      <c r="O76" s="29"/>
      <c r="P76" s="29"/>
    </row>
    <row r="77" spans="1:16" s="14" customFormat="1" ht="20.25" hidden="1" thickTop="1">
      <c r="A77" s="1406"/>
      <c r="B77" s="1406"/>
      <c r="C77" s="1122" t="s">
        <v>6708</v>
      </c>
      <c r="D77" s="436" t="s">
        <v>8856</v>
      </c>
      <c r="E77" s="436">
        <v>45643</v>
      </c>
      <c r="F77" s="1349" t="s">
        <v>1581</v>
      </c>
      <c r="G77" s="2000" t="s">
        <v>7901</v>
      </c>
      <c r="H77" s="1352" t="s">
        <v>9153</v>
      </c>
      <c r="I77" s="1352">
        <v>45665</v>
      </c>
      <c r="J77" s="317">
        <v>45681</v>
      </c>
      <c r="K77" s="2078">
        <v>45683</v>
      </c>
      <c r="L77" s="29"/>
      <c r="M77" s="29"/>
      <c r="N77" s="29"/>
      <c r="O77" s="29"/>
      <c r="P77" s="29"/>
    </row>
    <row r="78" spans="1:16" s="14" customFormat="1" ht="20.25" hidden="1" thickBot="1">
      <c r="A78" s="1406"/>
      <c r="B78" s="1406"/>
      <c r="C78" s="1332" t="s">
        <v>8812</v>
      </c>
      <c r="D78" s="40" t="s">
        <v>8858</v>
      </c>
      <c r="E78" s="323">
        <v>45650</v>
      </c>
      <c r="F78" s="323">
        <v>45659</v>
      </c>
      <c r="G78" s="1367"/>
      <c r="H78" s="1334"/>
      <c r="I78" s="1334"/>
      <c r="J78" s="323"/>
      <c r="K78" s="323"/>
      <c r="L78" s="29"/>
      <c r="M78" s="29"/>
      <c r="N78" s="29"/>
      <c r="O78" s="29"/>
      <c r="P78" s="29"/>
    </row>
    <row r="79" spans="1:16" s="14" customFormat="1" ht="20.25" hidden="1" thickTop="1">
      <c r="A79" s="1406"/>
      <c r="B79" s="1406"/>
      <c r="C79" s="1122" t="s">
        <v>6795</v>
      </c>
      <c r="D79" s="436" t="s">
        <v>8859</v>
      </c>
      <c r="E79" s="436">
        <v>45650</v>
      </c>
      <c r="F79" s="1349" t="s">
        <v>1581</v>
      </c>
      <c r="G79" s="2000" t="s">
        <v>9154</v>
      </c>
      <c r="H79" s="1352" t="s">
        <v>9155</v>
      </c>
      <c r="I79" s="1352">
        <v>45672</v>
      </c>
      <c r="J79" s="317">
        <v>45688</v>
      </c>
      <c r="K79" s="1353">
        <v>45690</v>
      </c>
      <c r="L79" s="29"/>
      <c r="M79" s="29"/>
      <c r="N79" s="29"/>
      <c r="O79" s="29"/>
      <c r="P79" s="29"/>
    </row>
    <row r="80" spans="1:16" s="14" customFormat="1" ht="20.25" hidden="1" thickBot="1">
      <c r="A80" s="1406"/>
      <c r="B80" s="1406"/>
      <c r="C80" s="1332" t="s">
        <v>1634</v>
      </c>
      <c r="D80" s="40" t="s">
        <v>8861</v>
      </c>
      <c r="E80" s="323">
        <v>45656</v>
      </c>
      <c r="F80" s="323">
        <v>45665</v>
      </c>
      <c r="G80" s="1367"/>
      <c r="H80" s="1334"/>
      <c r="I80" s="1334"/>
      <c r="J80" s="323"/>
      <c r="K80" s="323"/>
      <c r="L80" s="29"/>
      <c r="M80" s="29"/>
      <c r="N80" s="29"/>
      <c r="O80" s="29"/>
      <c r="P80" s="29"/>
    </row>
    <row r="81" spans="1:16" s="14" customFormat="1" ht="20.25" hidden="1" thickTop="1">
      <c r="A81" s="1406" t="s">
        <v>8862</v>
      </c>
      <c r="B81" s="1406"/>
      <c r="C81" s="1922" t="s">
        <v>1824</v>
      </c>
      <c r="D81" s="317" t="s">
        <v>1699</v>
      </c>
      <c r="E81" s="317">
        <v>45658</v>
      </c>
      <c r="F81" s="1255" t="s">
        <v>1581</v>
      </c>
      <c r="G81" s="2000" t="s">
        <v>9156</v>
      </c>
      <c r="H81" s="1352" t="s">
        <v>9157</v>
      </c>
      <c r="I81" s="1352">
        <v>45678</v>
      </c>
      <c r="J81" s="317">
        <v>45694</v>
      </c>
      <c r="K81" s="1353">
        <v>45696</v>
      </c>
      <c r="L81" s="29"/>
      <c r="M81" s="29"/>
      <c r="N81" s="29"/>
      <c r="O81" s="29"/>
      <c r="P81" s="29"/>
    </row>
    <row r="82" spans="1:16" s="14" customFormat="1" ht="20.25" hidden="1" thickBot="1">
      <c r="A82" s="1406"/>
      <c r="B82" s="1406"/>
      <c r="C82" s="1332"/>
      <c r="D82" s="323"/>
      <c r="E82" s="323"/>
      <c r="F82" s="323"/>
      <c r="G82" s="1367"/>
      <c r="H82" s="1334"/>
      <c r="I82" s="1334"/>
      <c r="J82" s="323"/>
      <c r="K82" s="323"/>
      <c r="L82" s="29"/>
      <c r="M82" s="29"/>
      <c r="N82" s="29"/>
      <c r="O82" s="29"/>
      <c r="P82" s="29"/>
    </row>
    <row r="83" spans="1:16" s="14" customFormat="1" ht="20.25" hidden="1" thickTop="1">
      <c r="A83" s="1406"/>
      <c r="B83" s="1406"/>
      <c r="C83" s="1122" t="s">
        <v>8438</v>
      </c>
      <c r="D83" s="317" t="s">
        <v>1701</v>
      </c>
      <c r="E83" s="317">
        <v>45672</v>
      </c>
      <c r="F83" s="317">
        <v>45681</v>
      </c>
      <c r="G83" s="2000" t="s">
        <v>2654</v>
      </c>
      <c r="H83" s="1352" t="s">
        <v>9158</v>
      </c>
      <c r="I83" s="1352">
        <v>45685</v>
      </c>
      <c r="J83" s="317">
        <v>45701</v>
      </c>
      <c r="K83" s="1353">
        <v>45703</v>
      </c>
      <c r="L83" s="29"/>
      <c r="M83" s="29"/>
      <c r="N83" s="29"/>
      <c r="O83" s="29"/>
      <c r="P83" s="29"/>
    </row>
    <row r="84" spans="1:16" s="14" customFormat="1" ht="20.25" hidden="1" thickBot="1">
      <c r="A84" s="1406"/>
      <c r="B84" s="1406"/>
      <c r="C84" s="1332"/>
      <c r="D84" s="323"/>
      <c r="E84" s="323"/>
      <c r="F84" s="323"/>
      <c r="G84" s="1367"/>
      <c r="H84" s="1334"/>
      <c r="I84" s="1334"/>
      <c r="J84" s="323"/>
      <c r="K84" s="323"/>
      <c r="L84" s="29"/>
      <c r="M84" s="29"/>
      <c r="N84" s="29"/>
      <c r="O84" s="29"/>
      <c r="P84" s="29"/>
    </row>
    <row r="85" spans="1:16" s="14" customFormat="1" ht="20.25" hidden="1" thickTop="1">
      <c r="A85" s="1406"/>
      <c r="B85" s="1406"/>
      <c r="C85" s="1122" t="s">
        <v>1703</v>
      </c>
      <c r="D85" s="317" t="s">
        <v>1704</v>
      </c>
      <c r="E85" s="317">
        <v>45677</v>
      </c>
      <c r="F85" s="317">
        <v>45686</v>
      </c>
      <c r="G85" s="2000" t="s">
        <v>9159</v>
      </c>
      <c r="H85" s="1352" t="s">
        <v>9160</v>
      </c>
      <c r="I85" s="1352">
        <v>45692</v>
      </c>
      <c r="J85" s="317">
        <v>45708</v>
      </c>
      <c r="K85" s="1353">
        <v>45710</v>
      </c>
      <c r="L85" s="29"/>
      <c r="M85" s="29"/>
      <c r="N85" s="29"/>
      <c r="O85" s="29"/>
      <c r="P85" s="29"/>
    </row>
    <row r="86" spans="1:16" s="14" customFormat="1" ht="20.25" hidden="1" thickBot="1">
      <c r="A86" s="1406"/>
      <c r="B86" s="1406"/>
      <c r="C86" s="1332"/>
      <c r="D86" s="323"/>
      <c r="E86" s="323"/>
      <c r="F86" s="323"/>
      <c r="G86" s="1367"/>
      <c r="H86" s="1334"/>
      <c r="I86" s="1334"/>
      <c r="J86" s="323"/>
      <c r="K86" s="323"/>
      <c r="L86" s="29"/>
      <c r="M86" s="29"/>
      <c r="N86" s="29"/>
      <c r="O86" s="29"/>
      <c r="P86" s="29"/>
    </row>
    <row r="87" spans="1:16" s="14" customFormat="1" ht="20.25" hidden="1" thickTop="1">
      <c r="A87" s="1406"/>
      <c r="B87" s="1406"/>
      <c r="C87" s="1122" t="s">
        <v>1707</v>
      </c>
      <c r="D87" s="317" t="s">
        <v>1708</v>
      </c>
      <c r="E87" s="317">
        <v>45679</v>
      </c>
      <c r="F87" s="317">
        <v>45688</v>
      </c>
      <c r="G87" s="2080" t="s">
        <v>1573</v>
      </c>
      <c r="H87" s="1352" t="s">
        <v>9161</v>
      </c>
      <c r="I87" s="1352">
        <v>45699</v>
      </c>
      <c r="J87" s="1342"/>
      <c r="K87" s="1366"/>
      <c r="L87" s="29"/>
      <c r="M87" s="29"/>
      <c r="N87" s="29"/>
      <c r="O87" s="29"/>
      <c r="P87" s="29"/>
    </row>
    <row r="88" spans="1:16" s="14" customFormat="1" ht="20.25" hidden="1" thickBot="1">
      <c r="A88" s="1406"/>
      <c r="B88" s="1406"/>
      <c r="C88" s="1332"/>
      <c r="D88" s="323"/>
      <c r="E88" s="323"/>
      <c r="F88" s="323"/>
      <c r="G88" s="1367"/>
      <c r="H88" s="1334"/>
      <c r="I88" s="1334"/>
      <c r="J88" s="159"/>
      <c r="K88" s="159"/>
      <c r="L88" s="29"/>
      <c r="M88" s="29"/>
      <c r="N88" s="29"/>
      <c r="O88" s="29"/>
      <c r="P88" s="29"/>
    </row>
    <row r="89" spans="1:16" s="14" customFormat="1" ht="20.25" hidden="1" thickTop="1">
      <c r="A89" s="1406" t="s">
        <v>9162</v>
      </c>
      <c r="B89" s="1406"/>
      <c r="C89" s="857" t="s">
        <v>8868</v>
      </c>
      <c r="D89" s="317" t="s">
        <v>1711</v>
      </c>
      <c r="E89" s="317">
        <v>45689</v>
      </c>
      <c r="F89" s="317">
        <v>45698</v>
      </c>
      <c r="G89" s="2080" t="s">
        <v>1573</v>
      </c>
      <c r="H89" s="1352" t="s">
        <v>9163</v>
      </c>
      <c r="I89" s="1352">
        <v>45706</v>
      </c>
      <c r="J89" s="1342"/>
      <c r="K89" s="1366"/>
      <c r="L89" s="29"/>
      <c r="M89" s="29"/>
      <c r="N89" s="29"/>
      <c r="O89" s="29"/>
      <c r="P89" s="29"/>
    </row>
    <row r="90" spans="1:16" s="14" customFormat="1" ht="20.25" hidden="1" thickBot="1">
      <c r="A90" s="1406"/>
      <c r="B90" s="1406"/>
      <c r="C90" s="1332"/>
      <c r="D90" s="323"/>
      <c r="E90" s="323"/>
      <c r="F90" s="323"/>
      <c r="G90" s="1367"/>
      <c r="H90" s="1334"/>
      <c r="I90" s="1334"/>
      <c r="J90" s="159"/>
      <c r="K90" s="159"/>
      <c r="L90" s="29"/>
      <c r="M90" s="29"/>
      <c r="N90" s="29"/>
      <c r="O90" s="29"/>
      <c r="P90" s="29"/>
    </row>
    <row r="91" spans="1:16" s="14" customFormat="1" ht="20.25" hidden="1" thickTop="1">
      <c r="A91" s="1406" t="s">
        <v>9054</v>
      </c>
      <c r="B91" s="1406"/>
      <c r="C91" s="857" t="s">
        <v>1654</v>
      </c>
      <c r="D91" s="317" t="s">
        <v>1712</v>
      </c>
      <c r="E91" s="317">
        <v>45693</v>
      </c>
      <c r="F91" s="317">
        <v>45702</v>
      </c>
      <c r="G91" s="2080" t="s">
        <v>1573</v>
      </c>
      <c r="H91" s="1352" t="s">
        <v>9164</v>
      </c>
      <c r="I91" s="1352">
        <v>45713</v>
      </c>
      <c r="J91" s="1342"/>
      <c r="K91" s="1366"/>
      <c r="L91" s="29"/>
      <c r="M91" s="29"/>
      <c r="N91" s="29"/>
      <c r="O91" s="29"/>
      <c r="P91" s="29"/>
    </row>
    <row r="92" spans="1:16" s="14" customFormat="1" ht="20.25" hidden="1" thickBot="1">
      <c r="A92" s="1406"/>
      <c r="B92" s="1406"/>
      <c r="C92" s="1332"/>
      <c r="D92" s="323"/>
      <c r="E92" s="323"/>
      <c r="F92" s="323"/>
      <c r="G92" s="1367"/>
      <c r="H92" s="1334"/>
      <c r="I92" s="1334"/>
      <c r="J92" s="159"/>
      <c r="K92" s="159"/>
      <c r="L92" s="29"/>
      <c r="M92" s="29"/>
      <c r="N92" s="29"/>
      <c r="O92" s="29"/>
      <c r="P92" s="29"/>
    </row>
    <row r="93" spans="1:16" s="14" customFormat="1" ht="20.25" hidden="1" thickTop="1">
      <c r="A93" s="1406" t="s">
        <v>8862</v>
      </c>
      <c r="B93" s="1406"/>
      <c r="C93" s="857" t="s">
        <v>1500</v>
      </c>
      <c r="D93" s="317" t="s">
        <v>8599</v>
      </c>
      <c r="E93" s="317">
        <v>45700</v>
      </c>
      <c r="F93" s="317">
        <v>45709</v>
      </c>
      <c r="G93" s="2000" t="s">
        <v>5700</v>
      </c>
      <c r="H93" s="1352" t="s">
        <v>9165</v>
      </c>
      <c r="I93" s="1352">
        <v>45720</v>
      </c>
      <c r="J93" s="317">
        <v>45736</v>
      </c>
      <c r="K93" s="1353">
        <v>45738</v>
      </c>
      <c r="L93" s="29"/>
      <c r="M93" s="29"/>
      <c r="N93" s="29"/>
      <c r="O93" s="29"/>
      <c r="P93" s="29"/>
    </row>
    <row r="94" spans="1:16" s="14" customFormat="1" ht="20.25" hidden="1" thickBot="1">
      <c r="A94" s="1406"/>
      <c r="B94" s="1406"/>
      <c r="C94" s="1332"/>
      <c r="D94" s="323"/>
      <c r="E94" s="323"/>
      <c r="F94" s="323"/>
      <c r="G94" s="1367"/>
      <c r="H94" s="1334"/>
      <c r="I94" s="1334"/>
      <c r="J94" s="323"/>
      <c r="K94" s="323"/>
      <c r="L94" s="29"/>
      <c r="M94" s="29"/>
      <c r="N94" s="29"/>
      <c r="O94" s="29"/>
      <c r="P94" s="29"/>
    </row>
    <row r="95" spans="1:16" s="14" customFormat="1" ht="20.25" hidden="1" thickTop="1">
      <c r="A95" s="1406" t="s">
        <v>9166</v>
      </c>
      <c r="B95" s="1406"/>
      <c r="C95" s="857" t="s">
        <v>1703</v>
      </c>
      <c r="D95" s="317" t="s">
        <v>8874</v>
      </c>
      <c r="E95" s="317">
        <v>45713</v>
      </c>
      <c r="F95" s="317">
        <v>45726</v>
      </c>
      <c r="G95" s="2000" t="s">
        <v>9167</v>
      </c>
      <c r="H95" s="1352" t="s">
        <v>9168</v>
      </c>
      <c r="I95" s="1352">
        <v>45727</v>
      </c>
      <c r="J95" s="317">
        <v>45743</v>
      </c>
      <c r="K95" s="1353">
        <v>45745</v>
      </c>
      <c r="L95" s="29"/>
      <c r="M95" s="29"/>
      <c r="N95" s="29"/>
      <c r="O95" s="29"/>
      <c r="P95" s="29"/>
    </row>
    <row r="96" spans="1:16" s="14" customFormat="1" ht="20.25" hidden="1" thickBot="1">
      <c r="A96" s="1406"/>
      <c r="B96" s="1406"/>
      <c r="C96" s="1926" t="s">
        <v>8877</v>
      </c>
      <c r="D96" s="1927" t="s">
        <v>8878</v>
      </c>
      <c r="E96" s="1927">
        <v>45710</v>
      </c>
      <c r="F96" s="1927">
        <v>45726</v>
      </c>
      <c r="G96" s="1367"/>
      <c r="H96" s="1334"/>
      <c r="I96" s="1334"/>
      <c r="J96" s="323"/>
      <c r="K96" s="323"/>
      <c r="L96" s="29"/>
      <c r="M96" s="29"/>
      <c r="N96" s="29"/>
      <c r="O96" s="29"/>
      <c r="P96" s="29"/>
    </row>
    <row r="97" spans="1:16" s="14" customFormat="1" ht="20.25" hidden="1" thickTop="1">
      <c r="A97" s="1406" t="s">
        <v>8879</v>
      </c>
      <c r="B97" s="1406"/>
      <c r="C97" s="857" t="s">
        <v>8438</v>
      </c>
      <c r="D97" s="317" t="s">
        <v>8880</v>
      </c>
      <c r="E97" s="317">
        <v>45723</v>
      </c>
      <c r="F97" s="317">
        <v>45732</v>
      </c>
      <c r="G97" s="2257" t="s">
        <v>1573</v>
      </c>
      <c r="H97" s="1352" t="s">
        <v>9169</v>
      </c>
      <c r="I97" s="1352">
        <v>45734</v>
      </c>
      <c r="J97" s="317">
        <v>45750</v>
      </c>
      <c r="K97" s="1353">
        <v>45752</v>
      </c>
      <c r="L97" s="29"/>
      <c r="M97" s="29"/>
      <c r="N97" s="29"/>
      <c r="O97" s="29"/>
      <c r="P97" s="29"/>
    </row>
    <row r="98" spans="1:16" s="14" customFormat="1" ht="20.25" hidden="1" thickBot="1">
      <c r="A98" s="1406"/>
      <c r="B98" s="1406"/>
      <c r="C98" s="1332"/>
      <c r="D98" s="323"/>
      <c r="E98" s="323"/>
      <c r="F98" s="323"/>
      <c r="G98" s="1367"/>
      <c r="H98" s="1334"/>
      <c r="I98" s="1334"/>
      <c r="J98" s="323"/>
      <c r="K98" s="323"/>
      <c r="L98" s="29"/>
      <c r="M98" s="29"/>
      <c r="N98" s="29"/>
      <c r="O98" s="29"/>
      <c r="P98" s="29"/>
    </row>
    <row r="99" spans="1:16" s="14" customFormat="1" ht="20.25" hidden="1" thickTop="1">
      <c r="A99" s="1406"/>
      <c r="B99" s="1406"/>
      <c r="C99" s="857" t="s">
        <v>8883</v>
      </c>
      <c r="D99" s="317" t="s">
        <v>8884</v>
      </c>
      <c r="E99" s="317">
        <v>45732</v>
      </c>
      <c r="F99" s="317">
        <v>45741</v>
      </c>
      <c r="G99" s="2000" t="s">
        <v>5579</v>
      </c>
      <c r="H99" s="1352" t="s">
        <v>9170</v>
      </c>
      <c r="I99" s="1352">
        <v>45741</v>
      </c>
      <c r="J99" s="317">
        <v>45757</v>
      </c>
      <c r="K99" s="1353">
        <v>45759</v>
      </c>
      <c r="L99" s="29"/>
      <c r="M99" s="29"/>
      <c r="N99" s="29"/>
      <c r="O99" s="29"/>
      <c r="P99" s="29"/>
    </row>
    <row r="100" spans="1:16" s="14" customFormat="1" ht="20.25" hidden="1" thickBot="1">
      <c r="A100" s="1406"/>
      <c r="B100" s="1406"/>
      <c r="C100" s="1345"/>
      <c r="D100" s="323"/>
      <c r="E100" s="323"/>
      <c r="F100" s="323"/>
      <c r="G100" s="1367"/>
      <c r="H100" s="1334"/>
      <c r="I100" s="1334"/>
      <c r="J100" s="323"/>
      <c r="K100" s="323"/>
      <c r="L100" s="29"/>
      <c r="M100" s="29"/>
      <c r="N100" s="29"/>
      <c r="O100" s="29"/>
      <c r="P100" s="29"/>
    </row>
    <row r="101" spans="1:16" s="14" customFormat="1" ht="20.25" hidden="1" thickTop="1">
      <c r="A101" s="1406" t="s">
        <v>8889</v>
      </c>
      <c r="B101" s="1406"/>
      <c r="C101" s="857" t="s">
        <v>4922</v>
      </c>
      <c r="D101" s="317" t="s">
        <v>8890</v>
      </c>
      <c r="E101" s="317">
        <v>45732</v>
      </c>
      <c r="F101" s="317">
        <v>45746</v>
      </c>
      <c r="G101" s="2000" t="s">
        <v>8655</v>
      </c>
      <c r="H101" s="1352" t="s">
        <v>9171</v>
      </c>
      <c r="I101" s="1352">
        <v>45748</v>
      </c>
      <c r="J101" s="317">
        <v>45764</v>
      </c>
      <c r="K101" s="1353">
        <v>45766</v>
      </c>
      <c r="L101" s="29"/>
      <c r="M101" s="29"/>
      <c r="N101" s="29"/>
      <c r="O101" s="29"/>
      <c r="P101" s="29"/>
    </row>
    <row r="102" spans="1:16" s="14" customFormat="1" ht="20.25" hidden="1" thickBot="1">
      <c r="A102" s="1406"/>
      <c r="B102" s="1406"/>
      <c r="C102" s="1345"/>
      <c r="D102" s="323"/>
      <c r="E102" s="323"/>
      <c r="F102" s="323"/>
      <c r="G102" s="1367"/>
      <c r="H102" s="1334"/>
      <c r="I102" s="1334"/>
      <c r="J102" s="323"/>
      <c r="K102" s="323"/>
      <c r="L102" s="29"/>
      <c r="M102" s="29"/>
      <c r="N102" s="29"/>
      <c r="O102" s="29"/>
      <c r="P102" s="29"/>
    </row>
    <row r="103" spans="1:16" s="14" customFormat="1" ht="20.25" hidden="1" thickTop="1">
      <c r="A103" s="1406"/>
      <c r="B103" s="1406"/>
      <c r="C103" s="857" t="s">
        <v>1654</v>
      </c>
      <c r="D103" s="317" t="s">
        <v>8892</v>
      </c>
      <c r="E103" s="317">
        <v>45737</v>
      </c>
      <c r="F103" s="317">
        <v>45751</v>
      </c>
      <c r="G103" s="2000" t="s">
        <v>9159</v>
      </c>
      <c r="H103" s="1352" t="s">
        <v>9172</v>
      </c>
      <c r="I103" s="1352">
        <v>45755</v>
      </c>
      <c r="J103" s="317">
        <v>45772</v>
      </c>
      <c r="K103" s="1353">
        <v>45774</v>
      </c>
      <c r="L103" s="29"/>
      <c r="M103" s="29"/>
      <c r="N103" s="29"/>
      <c r="O103" s="29"/>
      <c r="P103" s="29"/>
    </row>
    <row r="104" spans="1:16" s="14" customFormat="1" ht="20.25" hidden="1" thickBot="1">
      <c r="A104" s="1406"/>
      <c r="B104" s="1406"/>
      <c r="C104" s="1345"/>
      <c r="D104" s="323"/>
      <c r="E104" s="323"/>
      <c r="F104" s="323"/>
      <c r="G104" s="1367"/>
      <c r="H104" s="1334"/>
      <c r="I104" s="1334"/>
      <c r="J104" s="323"/>
      <c r="K104" s="323"/>
      <c r="L104" s="29"/>
      <c r="M104" s="29"/>
      <c r="N104" s="29"/>
      <c r="O104" s="29"/>
      <c r="P104" s="29"/>
    </row>
    <row r="105" spans="1:16" s="14" customFormat="1" ht="19.5" hidden="1">
      <c r="A105" s="1406"/>
      <c r="B105" s="1406"/>
      <c r="C105" s="857" t="s">
        <v>1500</v>
      </c>
      <c r="D105" s="317" t="s">
        <v>8601</v>
      </c>
      <c r="E105" s="317">
        <v>45750</v>
      </c>
      <c r="F105" s="317">
        <v>45764</v>
      </c>
      <c r="G105" s="2257" t="s">
        <v>1573</v>
      </c>
      <c r="H105" s="1352" t="s">
        <v>9173</v>
      </c>
      <c r="I105" s="1342">
        <v>45762</v>
      </c>
      <c r="J105" s="1342"/>
      <c r="K105" s="1366"/>
      <c r="L105" s="29"/>
      <c r="M105" s="29"/>
      <c r="N105" s="29"/>
      <c r="O105" s="29"/>
      <c r="P105" s="29"/>
    </row>
    <row r="106" spans="1:16" s="14" customFormat="1" ht="20.25" hidden="1" thickBot="1">
      <c r="A106" s="1406"/>
      <c r="B106" s="1406"/>
      <c r="C106" s="1345"/>
      <c r="D106" s="323"/>
      <c r="E106" s="323"/>
      <c r="F106" s="323"/>
      <c r="G106" s="1367"/>
      <c r="H106" s="1334"/>
      <c r="I106" s="1334"/>
      <c r="J106" s="323"/>
      <c r="K106" s="323"/>
      <c r="L106" s="29"/>
      <c r="M106" s="29"/>
      <c r="N106" s="29"/>
      <c r="O106" s="29"/>
      <c r="P106" s="29"/>
    </row>
    <row r="107" spans="1:16" s="14" customFormat="1" ht="20.25" hidden="1" thickTop="1">
      <c r="A107" s="1406" t="s">
        <v>8897</v>
      </c>
      <c r="B107" s="1406"/>
      <c r="C107" s="857" t="s">
        <v>4935</v>
      </c>
      <c r="D107" s="317" t="s">
        <v>8603</v>
      </c>
      <c r="E107" s="317">
        <v>45757</v>
      </c>
      <c r="F107" s="317">
        <v>45767</v>
      </c>
      <c r="G107" s="2257" t="s">
        <v>1573</v>
      </c>
      <c r="H107" s="1352" t="s">
        <v>9174</v>
      </c>
      <c r="I107" s="1342">
        <v>45769</v>
      </c>
      <c r="J107" s="1342"/>
      <c r="K107" s="1366"/>
      <c r="L107" s="29"/>
      <c r="M107" s="29"/>
      <c r="N107" s="29"/>
      <c r="O107" s="29"/>
      <c r="P107" s="29"/>
    </row>
    <row r="108" spans="1:16" s="14" customFormat="1" ht="20.25" hidden="1" thickBot="1">
      <c r="A108" s="1406"/>
      <c r="B108" s="1406"/>
      <c r="C108" s="1345"/>
      <c r="D108" s="323"/>
      <c r="E108" s="323"/>
      <c r="F108" s="323"/>
      <c r="G108" s="1367"/>
      <c r="H108" s="1334"/>
      <c r="I108" s="1334"/>
      <c r="J108" s="323"/>
      <c r="K108" s="323"/>
      <c r="L108" s="29"/>
      <c r="M108" s="29"/>
      <c r="N108" s="29"/>
      <c r="O108" s="29"/>
      <c r="P108" s="29"/>
    </row>
    <row r="109" spans="1:16" s="14" customFormat="1" ht="19.5" hidden="1">
      <c r="A109" s="1406" t="s">
        <v>8845</v>
      </c>
      <c r="B109" s="1406"/>
      <c r="C109" s="857" t="s">
        <v>8899</v>
      </c>
      <c r="D109" s="317" t="s">
        <v>8900</v>
      </c>
      <c r="E109" s="317">
        <v>45765</v>
      </c>
      <c r="F109" s="317">
        <v>45775</v>
      </c>
      <c r="G109" s="2330" t="s">
        <v>9175</v>
      </c>
      <c r="H109" s="1352" t="s">
        <v>9176</v>
      </c>
      <c r="I109" s="1352">
        <v>45776</v>
      </c>
      <c r="J109" s="317">
        <v>45793</v>
      </c>
      <c r="K109" s="1353">
        <v>45795</v>
      </c>
      <c r="L109" s="29"/>
      <c r="M109" s="29"/>
      <c r="N109" s="29"/>
      <c r="O109" s="29"/>
      <c r="P109" s="29"/>
    </row>
    <row r="110" spans="1:16" s="14" customFormat="1" ht="19.5" hidden="1">
      <c r="A110" s="1406"/>
      <c r="B110" s="1406"/>
      <c r="C110" s="1345"/>
      <c r="D110" s="323"/>
      <c r="E110" s="323"/>
      <c r="F110" s="323"/>
      <c r="G110" s="2331"/>
      <c r="H110" s="1334"/>
      <c r="I110" s="1334"/>
      <c r="J110" s="323"/>
      <c r="K110" s="323"/>
      <c r="L110" s="29"/>
      <c r="M110" s="29"/>
      <c r="N110" s="29"/>
      <c r="O110" s="29"/>
      <c r="P110" s="29"/>
    </row>
    <row r="111" spans="1:16" s="14" customFormat="1" ht="20.25" hidden="1" thickTop="1">
      <c r="A111" s="1406" t="s">
        <v>8902</v>
      </c>
      <c r="B111" s="1406"/>
      <c r="C111" s="857" t="s">
        <v>8438</v>
      </c>
      <c r="D111" s="317" t="s">
        <v>8903</v>
      </c>
      <c r="E111" s="317">
        <v>45773</v>
      </c>
      <c r="F111" s="317">
        <v>45783</v>
      </c>
      <c r="G111" s="2330" t="s">
        <v>5569</v>
      </c>
      <c r="H111" s="1352" t="s">
        <v>9177</v>
      </c>
      <c r="I111" s="1352">
        <v>45784</v>
      </c>
      <c r="J111" s="317">
        <v>45801</v>
      </c>
      <c r="K111" s="1353">
        <v>45803</v>
      </c>
      <c r="L111" s="29"/>
      <c r="M111" s="29"/>
      <c r="N111" s="29"/>
      <c r="O111" s="29"/>
      <c r="P111" s="29"/>
    </row>
    <row r="112" spans="1:16" s="14" customFormat="1" ht="20.25" hidden="1" thickBot="1">
      <c r="A112" s="1406"/>
      <c r="B112" s="1406"/>
      <c r="C112" s="1345"/>
      <c r="D112" s="323"/>
      <c r="E112" s="323"/>
      <c r="F112" s="323"/>
      <c r="G112" s="2331"/>
      <c r="H112" s="1334"/>
      <c r="I112" s="1334"/>
      <c r="J112" s="323"/>
      <c r="K112" s="323"/>
      <c r="L112" s="29"/>
      <c r="M112" s="29"/>
      <c r="N112" s="29"/>
      <c r="O112" s="29"/>
      <c r="P112" s="29"/>
    </row>
    <row r="113" spans="1:16" s="14" customFormat="1" ht="20.25" hidden="1" thickTop="1">
      <c r="A113" s="1406" t="s">
        <v>8906</v>
      </c>
      <c r="B113" s="1406"/>
      <c r="C113" s="857" t="s">
        <v>8907</v>
      </c>
      <c r="D113" s="317" t="s">
        <v>8908</v>
      </c>
      <c r="E113" s="317">
        <v>45784</v>
      </c>
      <c r="F113" s="317">
        <v>45793</v>
      </c>
      <c r="G113" s="2305" t="s">
        <v>3723</v>
      </c>
      <c r="H113" s="1352" t="s">
        <v>9178</v>
      </c>
      <c r="I113" s="1352">
        <v>45790</v>
      </c>
      <c r="J113" s="317">
        <v>45807</v>
      </c>
      <c r="K113" s="1353">
        <v>45809</v>
      </c>
      <c r="L113" s="29"/>
      <c r="M113" s="29"/>
      <c r="N113" s="29"/>
      <c r="O113" s="29"/>
      <c r="P113" s="29"/>
    </row>
    <row r="114" spans="1:16" s="14" customFormat="1" ht="20.25" hidden="1" thickBot="1">
      <c r="A114" s="1406"/>
      <c r="B114" s="1406"/>
      <c r="C114" s="1345"/>
      <c r="D114" s="323"/>
      <c r="E114" s="323"/>
      <c r="F114" s="323"/>
      <c r="G114" s="1367"/>
      <c r="H114" s="1334"/>
      <c r="I114" s="1334"/>
      <c r="J114" s="323"/>
      <c r="K114" s="323"/>
      <c r="L114" s="29"/>
      <c r="M114" s="29"/>
      <c r="N114" s="29"/>
      <c r="O114" s="29"/>
      <c r="P114" s="29"/>
    </row>
    <row r="115" spans="1:16" s="14" customFormat="1" ht="20.25" hidden="1" thickTop="1">
      <c r="A115" s="1406"/>
      <c r="B115" s="1406"/>
      <c r="C115" s="2375" t="s">
        <v>4922</v>
      </c>
      <c r="D115" s="2376" t="s">
        <v>9179</v>
      </c>
      <c r="E115" s="2376">
        <v>45785</v>
      </c>
      <c r="F115" s="2376">
        <v>45802</v>
      </c>
      <c r="G115" s="2305" t="s">
        <v>9180</v>
      </c>
      <c r="H115" s="1352" t="s">
        <v>9181</v>
      </c>
      <c r="I115" s="1352">
        <v>45797</v>
      </c>
      <c r="J115" s="317">
        <v>45814</v>
      </c>
      <c r="K115" s="1353">
        <v>45816</v>
      </c>
      <c r="L115" s="29"/>
      <c r="M115" s="29"/>
      <c r="N115" s="29"/>
      <c r="O115" s="29"/>
      <c r="P115" s="29"/>
    </row>
    <row r="116" spans="1:16" s="14" customFormat="1" ht="20.25" hidden="1" thickBot="1">
      <c r="A116" s="1406"/>
      <c r="B116" s="1406"/>
      <c r="C116" s="1350"/>
      <c r="D116" s="321"/>
      <c r="E116" s="321"/>
      <c r="F116" s="321"/>
      <c r="G116" s="1367"/>
      <c r="H116" s="1334"/>
      <c r="I116" s="1334"/>
      <c r="J116" s="323"/>
      <c r="K116" s="323"/>
      <c r="L116" s="29"/>
      <c r="M116" s="29"/>
      <c r="N116" s="29"/>
      <c r="O116" s="29"/>
      <c r="P116" s="29"/>
    </row>
    <row r="117" spans="1:16" s="14" customFormat="1" ht="20.25" hidden="1" thickTop="1">
      <c r="A117" s="1406"/>
      <c r="B117" s="1406"/>
      <c r="C117" s="2254" t="s">
        <v>4922</v>
      </c>
      <c r="D117" s="2255" t="s">
        <v>8915</v>
      </c>
      <c r="E117" s="2255">
        <v>45789</v>
      </c>
      <c r="F117" s="2255">
        <v>45806</v>
      </c>
      <c r="G117" s="2398" t="s">
        <v>6454</v>
      </c>
      <c r="H117" s="1352" t="s">
        <v>9182</v>
      </c>
      <c r="I117" s="1352">
        <v>45804</v>
      </c>
      <c r="J117" s="317">
        <v>45821</v>
      </c>
      <c r="K117" s="1353">
        <v>45823</v>
      </c>
      <c r="L117" s="29"/>
      <c r="M117" s="29"/>
      <c r="N117" s="29"/>
      <c r="O117" s="29"/>
      <c r="P117" s="29"/>
    </row>
    <row r="118" spans="1:16" s="14" customFormat="1" ht="20.25" hidden="1" thickBot="1">
      <c r="A118" s="1406"/>
      <c r="B118" s="1406"/>
      <c r="C118" s="2400" t="s">
        <v>1614</v>
      </c>
      <c r="D118" s="2401" t="s">
        <v>8912</v>
      </c>
      <c r="E118" s="2401">
        <v>45784</v>
      </c>
      <c r="F118" s="2401" t="s">
        <v>1581</v>
      </c>
      <c r="G118" s="2399"/>
      <c r="H118" s="1334"/>
      <c r="I118" s="1334"/>
      <c r="J118" s="323"/>
      <c r="K118" s="323"/>
      <c r="L118" s="29"/>
      <c r="M118" s="29"/>
      <c r="N118" s="29"/>
      <c r="O118" s="29"/>
      <c r="P118" s="29"/>
    </row>
    <row r="119" spans="1:16" s="14" customFormat="1" ht="20.25" hidden="1" thickTop="1">
      <c r="A119" s="1406"/>
      <c r="B119" s="1406"/>
      <c r="C119" s="1043" t="s">
        <v>1500</v>
      </c>
      <c r="D119" s="321" t="s">
        <v>8916</v>
      </c>
      <c r="E119" s="321">
        <v>45799</v>
      </c>
      <c r="F119" s="321">
        <v>45811</v>
      </c>
      <c r="G119" s="2000" t="s">
        <v>4598</v>
      </c>
      <c r="H119" s="1352" t="s">
        <v>9183</v>
      </c>
      <c r="I119" s="1352">
        <v>45811</v>
      </c>
      <c r="J119" s="317">
        <v>45828</v>
      </c>
      <c r="K119" s="1353">
        <v>45830</v>
      </c>
      <c r="L119" s="29"/>
      <c r="M119" s="29"/>
      <c r="N119" s="29"/>
      <c r="O119" s="29"/>
      <c r="P119" s="29"/>
    </row>
    <row r="120" spans="1:16" s="14" customFormat="1" ht="20.25" hidden="1" thickBot="1">
      <c r="A120" s="1406"/>
      <c r="B120" s="1406"/>
      <c r="C120" s="1345"/>
      <c r="D120" s="323"/>
      <c r="E120" s="323"/>
      <c r="F120" s="323"/>
      <c r="G120" s="1367"/>
      <c r="H120" s="1334"/>
      <c r="I120" s="1334"/>
      <c r="J120" s="323"/>
      <c r="K120" s="323"/>
      <c r="L120" s="29"/>
      <c r="M120" s="29"/>
      <c r="N120" s="29"/>
      <c r="O120" s="29"/>
      <c r="P120" s="29"/>
    </row>
    <row r="121" spans="1:16" s="14" customFormat="1" ht="20.25" hidden="1" thickTop="1">
      <c r="A121" s="1406"/>
      <c r="B121" s="1406"/>
      <c r="C121" s="2467" t="s">
        <v>4935</v>
      </c>
      <c r="D121" s="2468" t="s">
        <v>8918</v>
      </c>
      <c r="E121" s="2468">
        <v>45803</v>
      </c>
      <c r="F121" s="2468">
        <v>45823</v>
      </c>
      <c r="G121" s="2475" t="s">
        <v>6362</v>
      </c>
      <c r="H121" s="2469" t="s">
        <v>9184</v>
      </c>
      <c r="I121" s="2469">
        <v>45818</v>
      </c>
      <c r="J121" s="2474">
        <v>45835</v>
      </c>
      <c r="K121" s="2473">
        <v>45837</v>
      </c>
      <c r="L121" s="29"/>
      <c r="M121" s="29"/>
      <c r="N121" s="29"/>
      <c r="O121" s="29"/>
      <c r="P121" s="29"/>
    </row>
    <row r="122" spans="1:16" s="14" customFormat="1" ht="20.25" hidden="1" thickBot="1">
      <c r="A122" s="1406"/>
      <c r="B122" s="1406"/>
      <c r="C122" s="2470"/>
      <c r="D122" s="2471"/>
      <c r="E122" s="2471"/>
      <c r="F122" s="2471"/>
      <c r="G122" s="2476"/>
      <c r="H122" s="2472"/>
      <c r="I122" s="2472"/>
      <c r="J122" s="2471"/>
      <c r="K122" s="2471"/>
      <c r="L122" s="29"/>
      <c r="M122" s="29"/>
      <c r="N122" s="29"/>
      <c r="O122" s="29"/>
      <c r="P122" s="29"/>
    </row>
    <row r="123" spans="1:16" s="14" customFormat="1" ht="20.25" hidden="1" thickTop="1">
      <c r="A123" s="1406"/>
      <c r="B123" s="1406"/>
      <c r="C123" s="2467" t="s">
        <v>1681</v>
      </c>
      <c r="D123" s="2468" t="s">
        <v>8609</v>
      </c>
      <c r="E123" s="2468">
        <v>45812</v>
      </c>
      <c r="F123" s="2468">
        <v>45827</v>
      </c>
      <c r="G123" s="2475" t="s">
        <v>9185</v>
      </c>
      <c r="H123" s="2469" t="s">
        <v>9186</v>
      </c>
      <c r="I123" s="2469">
        <v>45825</v>
      </c>
      <c r="J123" s="2474">
        <v>45842</v>
      </c>
      <c r="K123" s="2473">
        <v>45844</v>
      </c>
      <c r="L123" s="29"/>
      <c r="M123" s="29"/>
      <c r="N123" s="29"/>
      <c r="O123" s="29"/>
      <c r="P123" s="29"/>
    </row>
    <row r="124" spans="1:16" s="14" customFormat="1" ht="20.25" hidden="1" thickBot="1">
      <c r="A124" s="1406"/>
      <c r="B124" s="1406"/>
      <c r="C124" s="2470"/>
      <c r="D124" s="2471"/>
      <c r="E124" s="2471"/>
      <c r="F124" s="2471"/>
      <c r="G124" s="2476"/>
      <c r="H124" s="2472"/>
      <c r="I124" s="2472"/>
      <c r="J124" s="2471"/>
      <c r="K124" s="2471"/>
      <c r="L124" s="29"/>
      <c r="M124" s="29"/>
      <c r="N124" s="29"/>
      <c r="O124" s="29"/>
      <c r="P124" s="29"/>
    </row>
    <row r="125" spans="1:16" s="14" customFormat="1" ht="13.5" hidden="1" customHeight="1" thickTop="1">
      <c r="A125" s="1406" t="s">
        <v>9187</v>
      </c>
      <c r="B125" s="1406"/>
      <c r="C125" s="2632" t="s">
        <v>2079</v>
      </c>
      <c r="D125" s="2633" t="s">
        <v>9188</v>
      </c>
      <c r="E125" s="2633">
        <v>45817</v>
      </c>
      <c r="F125" s="2633">
        <v>45828</v>
      </c>
      <c r="G125" s="2634" t="s">
        <v>1573</v>
      </c>
      <c r="H125" s="2635" t="s">
        <v>9189</v>
      </c>
      <c r="I125" s="2635">
        <v>45832</v>
      </c>
      <c r="J125" s="2635">
        <v>45849</v>
      </c>
      <c r="K125" s="1998">
        <v>45851</v>
      </c>
      <c r="L125" s="29"/>
      <c r="M125" s="29"/>
      <c r="N125" s="29"/>
      <c r="O125" s="29"/>
      <c r="P125" s="29"/>
    </row>
    <row r="126" spans="1:16" s="14" customFormat="1" ht="13.5" hidden="1" customHeight="1" thickBot="1">
      <c r="A126" s="1406"/>
      <c r="B126" s="1406"/>
      <c r="C126" s="2636"/>
      <c r="D126" s="516"/>
      <c r="E126" s="516"/>
      <c r="F126" s="516"/>
      <c r="G126" s="2637"/>
      <c r="H126" s="516"/>
      <c r="I126" s="516"/>
      <c r="J126" s="516"/>
      <c r="K126" s="655"/>
      <c r="L126" s="29"/>
      <c r="M126" s="29"/>
      <c r="N126" s="29"/>
      <c r="O126" s="29"/>
      <c r="P126" s="29"/>
    </row>
    <row r="127" spans="1:16" s="14" customFormat="1" ht="13.5" hidden="1" customHeight="1" thickTop="1">
      <c r="A127" s="1406" t="s">
        <v>8922</v>
      </c>
      <c r="B127" s="1406"/>
      <c r="C127" s="2638" t="s">
        <v>3150</v>
      </c>
      <c r="D127" s="2633" t="s">
        <v>8612</v>
      </c>
      <c r="E127" s="2633">
        <v>45827</v>
      </c>
      <c r="F127" s="2633">
        <v>45841</v>
      </c>
      <c r="G127" s="2634" t="s">
        <v>1573</v>
      </c>
      <c r="H127" s="2635" t="s">
        <v>9190</v>
      </c>
      <c r="I127" s="2635">
        <v>45846</v>
      </c>
      <c r="J127" s="2635">
        <v>45863</v>
      </c>
      <c r="K127" s="1998">
        <v>45865</v>
      </c>
      <c r="L127" s="29"/>
      <c r="M127" s="29"/>
      <c r="N127" s="29"/>
      <c r="O127" s="29"/>
      <c r="P127" s="29"/>
    </row>
    <row r="128" spans="1:16" s="14" customFormat="1" ht="13.5" hidden="1" customHeight="1" thickBot="1">
      <c r="A128" s="1406"/>
      <c r="B128" s="1406"/>
      <c r="C128" s="2636"/>
      <c r="D128" s="516"/>
      <c r="E128" s="516"/>
      <c r="F128" s="516"/>
      <c r="G128" s="2637"/>
      <c r="H128" s="516"/>
      <c r="I128" s="516"/>
      <c r="J128" s="516"/>
      <c r="K128" s="655"/>
      <c r="L128" s="29"/>
      <c r="M128" s="29"/>
      <c r="N128" s="29"/>
      <c r="O128" s="29"/>
      <c r="P128" s="29"/>
    </row>
    <row r="129" spans="1:16" s="14" customFormat="1" ht="13.5" hidden="1" customHeight="1" thickTop="1">
      <c r="A129" s="2528" t="s">
        <v>8922</v>
      </c>
      <c r="B129" s="2513">
        <v>32</v>
      </c>
      <c r="C129" s="2207" t="s">
        <v>1513</v>
      </c>
      <c r="D129" s="2118" t="s">
        <v>8923</v>
      </c>
      <c r="E129" s="2118">
        <v>45880</v>
      </c>
      <c r="F129" s="2501" t="s">
        <v>3303</v>
      </c>
      <c r="G129" s="2639" t="s">
        <v>7877</v>
      </c>
      <c r="H129" s="2635" t="s">
        <v>9191</v>
      </c>
      <c r="I129" s="2635">
        <v>45895</v>
      </c>
      <c r="J129" s="2769" t="s">
        <v>1581</v>
      </c>
      <c r="K129" s="2770" t="s">
        <v>1581</v>
      </c>
      <c r="L129" s="29"/>
      <c r="M129" s="29"/>
      <c r="N129" s="29"/>
      <c r="O129" s="29"/>
      <c r="P129" s="29"/>
    </row>
    <row r="130" spans="1:16" s="14" customFormat="1" ht="13.5" hidden="1" customHeight="1" thickBot="1">
      <c r="A130" s="2528"/>
      <c r="B130" s="2513"/>
      <c r="C130" s="2208" t="s">
        <v>2550</v>
      </c>
      <c r="D130" s="2122" t="s">
        <v>8925</v>
      </c>
      <c r="E130" s="2122">
        <v>45887</v>
      </c>
      <c r="F130" s="2209">
        <v>45895</v>
      </c>
      <c r="G130" s="2637"/>
      <c r="H130" s="516"/>
      <c r="I130" s="516"/>
      <c r="J130" s="516"/>
      <c r="K130" s="655"/>
      <c r="L130" s="29"/>
      <c r="M130" s="29"/>
      <c r="N130" s="29"/>
      <c r="O130" s="29"/>
      <c r="P130" s="29"/>
    </row>
    <row r="131" spans="1:16" s="14" customFormat="1" ht="45" hidden="1">
      <c r="A131" s="2528"/>
      <c r="B131" s="2513"/>
      <c r="C131" s="3440"/>
      <c r="D131" s="3357"/>
      <c r="E131" s="3358" t="s">
        <v>100</v>
      </c>
      <c r="F131" s="3358" t="s">
        <v>4887</v>
      </c>
      <c r="G131" s="3359" t="s">
        <v>9082</v>
      </c>
      <c r="H131" s="3359" t="s">
        <v>1718</v>
      </c>
      <c r="I131" s="3360" t="s">
        <v>165</v>
      </c>
      <c r="J131" s="3358" t="s">
        <v>166</v>
      </c>
      <c r="K131" s="3358" t="s">
        <v>9083</v>
      </c>
      <c r="L131" s="3359" t="s">
        <v>583</v>
      </c>
      <c r="N131" s="29"/>
      <c r="O131" s="29"/>
      <c r="P131" s="29"/>
    </row>
    <row r="132" spans="1:16" s="14" customFormat="1" ht="21" hidden="1" thickBot="1">
      <c r="A132" s="2528"/>
      <c r="B132" s="2513"/>
      <c r="C132" s="3362" t="s">
        <v>4929</v>
      </c>
      <c r="D132" s="3363"/>
      <c r="E132" s="3364"/>
      <c r="F132" s="3365" t="s">
        <v>8758</v>
      </c>
      <c r="G132" s="3366"/>
      <c r="H132" s="3366"/>
      <c r="I132" s="3365"/>
      <c r="J132" s="3365"/>
      <c r="K132" s="3365"/>
      <c r="L132" s="3365"/>
      <c r="M132" s="3448"/>
      <c r="N132" s="29"/>
      <c r="O132" s="29"/>
      <c r="P132" s="29"/>
    </row>
    <row r="133" spans="1:16" s="14" customFormat="1" ht="13.5" hidden="1" customHeight="1" thickTop="1">
      <c r="A133" s="2528" t="s">
        <v>4935</v>
      </c>
      <c r="B133" s="2513">
        <v>37</v>
      </c>
      <c r="C133" s="2336" t="s">
        <v>7493</v>
      </c>
      <c r="D133" s="2337" t="s">
        <v>8619</v>
      </c>
      <c r="E133" s="2337">
        <v>45910</v>
      </c>
      <c r="F133" s="2368" t="s">
        <v>1581</v>
      </c>
      <c r="G133" s="3449" t="s">
        <v>1573</v>
      </c>
      <c r="H133" s="1063" t="s">
        <v>9192</v>
      </c>
      <c r="I133" s="2139">
        <v>45930</v>
      </c>
      <c r="J133" s="2139">
        <v>45947</v>
      </c>
      <c r="K133" s="3369">
        <v>45950</v>
      </c>
      <c r="L133" s="3369">
        <v>45956</v>
      </c>
      <c r="M133" s="3448"/>
      <c r="N133" s="29"/>
      <c r="O133" s="29"/>
      <c r="P133" s="29"/>
    </row>
    <row r="134" spans="1:16" s="14" customFormat="1" ht="13.5" hidden="1" customHeight="1" thickBot="1">
      <c r="A134" s="2528"/>
      <c r="B134" s="2513"/>
      <c r="C134" s="2208" t="s">
        <v>9193</v>
      </c>
      <c r="D134" s="2122" t="s">
        <v>9194</v>
      </c>
      <c r="E134" s="2122">
        <v>45912</v>
      </c>
      <c r="F134" s="2209">
        <v>45919</v>
      </c>
      <c r="G134" s="3432"/>
      <c r="H134" s="966"/>
      <c r="I134" s="966"/>
      <c r="J134" s="966"/>
      <c r="K134" s="712"/>
      <c r="L134" s="3371"/>
      <c r="M134" s="3448"/>
      <c r="N134" s="29"/>
      <c r="O134" s="29"/>
      <c r="P134" s="29"/>
    </row>
    <row r="135" spans="1:16" s="14" customFormat="1" ht="13.5" hidden="1" customHeight="1" thickTop="1">
      <c r="A135" s="2528" t="s">
        <v>1513</v>
      </c>
      <c r="B135" s="2513">
        <v>39</v>
      </c>
      <c r="C135" s="2841" t="s">
        <v>9195</v>
      </c>
      <c r="D135" s="2804" t="s">
        <v>9196</v>
      </c>
      <c r="E135" s="2844">
        <v>45931</v>
      </c>
      <c r="F135" s="2368" t="s">
        <v>1581</v>
      </c>
      <c r="G135" s="3449" t="s">
        <v>1573</v>
      </c>
      <c r="H135" s="1063" t="s">
        <v>9197</v>
      </c>
      <c r="I135" s="2139">
        <v>45944</v>
      </c>
      <c r="J135" s="2139">
        <v>45961</v>
      </c>
      <c r="K135" s="3369">
        <v>45964</v>
      </c>
      <c r="L135" s="3369">
        <v>45970</v>
      </c>
      <c r="M135" s="3448"/>
      <c r="N135" s="29"/>
      <c r="O135" s="29"/>
      <c r="P135" s="29"/>
    </row>
    <row r="136" spans="1:16" s="14" customFormat="1" ht="13.5" hidden="1" customHeight="1" thickBot="1">
      <c r="A136" s="2528"/>
      <c r="B136" s="2513"/>
      <c r="C136" s="2208"/>
      <c r="D136" s="2122"/>
      <c r="E136" s="2122"/>
      <c r="F136" s="2209"/>
      <c r="G136" s="3432"/>
      <c r="H136" s="966"/>
      <c r="I136" s="966"/>
      <c r="J136" s="966"/>
      <c r="K136" s="712"/>
      <c r="L136" s="3371"/>
      <c r="M136" s="3448"/>
      <c r="N136" s="29"/>
      <c r="O136" s="29"/>
      <c r="P136" s="29"/>
    </row>
    <row r="137" spans="1:16" s="14" customFormat="1" ht="13.5" hidden="1" customHeight="1" thickTop="1">
      <c r="A137" s="2528" t="s">
        <v>4922</v>
      </c>
      <c r="B137" s="2513">
        <v>40</v>
      </c>
      <c r="C137" s="2207" t="s">
        <v>4922</v>
      </c>
      <c r="D137" s="2118" t="s">
        <v>8926</v>
      </c>
      <c r="E137" s="2118">
        <v>45934</v>
      </c>
      <c r="F137" s="2368" t="s">
        <v>1581</v>
      </c>
      <c r="G137" s="3449" t="s">
        <v>1573</v>
      </c>
      <c r="H137" s="1063" t="s">
        <v>9198</v>
      </c>
      <c r="I137" s="2139">
        <v>45951</v>
      </c>
      <c r="J137" s="2139">
        <v>45968</v>
      </c>
      <c r="K137" s="3369">
        <v>45971</v>
      </c>
      <c r="L137" s="3369">
        <v>45977</v>
      </c>
      <c r="M137" s="3448"/>
      <c r="N137" s="29"/>
      <c r="O137" s="29"/>
      <c r="P137" s="29"/>
    </row>
    <row r="138" spans="1:16" s="14" customFormat="1" ht="15" hidden="1" customHeight="1">
      <c r="A138" s="2528"/>
      <c r="B138" s="2513"/>
      <c r="C138" s="2208" t="s">
        <v>8548</v>
      </c>
      <c r="D138" s="2122" t="s">
        <v>8928</v>
      </c>
      <c r="E138" s="2122">
        <v>45931</v>
      </c>
      <c r="F138" s="2209">
        <v>45942</v>
      </c>
      <c r="G138" s="3450"/>
      <c r="H138" s="966"/>
      <c r="I138" s="966"/>
      <c r="J138" s="966"/>
      <c r="K138" s="712"/>
      <c r="L138" s="3371"/>
      <c r="M138" s="3448"/>
      <c r="N138" s="29"/>
      <c r="O138" s="29"/>
      <c r="P138" s="29"/>
    </row>
    <row r="139" spans="1:16" s="14" customFormat="1" ht="15" hidden="1" customHeight="1" thickTop="1">
      <c r="A139" s="1406"/>
      <c r="B139" s="1406"/>
      <c r="C139" s="3135" t="s">
        <v>7493</v>
      </c>
      <c r="D139" s="3117" t="s">
        <v>9199</v>
      </c>
      <c r="E139" s="3113">
        <v>45957</v>
      </c>
      <c r="F139" s="3114">
        <v>45971</v>
      </c>
      <c r="G139" s="3451" t="s">
        <v>1573</v>
      </c>
      <c r="H139" s="1619" t="s">
        <v>9200</v>
      </c>
      <c r="I139" s="2461">
        <v>45972</v>
      </c>
      <c r="J139" s="2461">
        <f>I139+17</f>
        <v>45989</v>
      </c>
      <c r="K139" s="3452">
        <f>I139+20</f>
        <v>45992</v>
      </c>
      <c r="L139" s="3452">
        <f>I139+26</f>
        <v>45998</v>
      </c>
      <c r="M139" s="3448"/>
      <c r="N139" s="29"/>
      <c r="O139" s="29"/>
      <c r="P139" s="29"/>
    </row>
    <row r="140" spans="1:16" s="14" customFormat="1" ht="15" hidden="1" customHeight="1" thickBot="1">
      <c r="A140" s="1406"/>
      <c r="B140" s="1406"/>
      <c r="C140" s="3133"/>
      <c r="D140" s="3118"/>
      <c r="E140" s="3118"/>
      <c r="F140" s="3119"/>
      <c r="G140" s="1638"/>
      <c r="H140" s="1620"/>
      <c r="I140" s="1620"/>
      <c r="J140" s="1620"/>
      <c r="K140" s="615"/>
      <c r="L140" s="3374"/>
      <c r="M140" s="3448"/>
      <c r="N140" s="29"/>
      <c r="O140" s="29"/>
      <c r="P140" s="29"/>
    </row>
    <row r="141" spans="1:16" s="14" customFormat="1" ht="15" hidden="1" customHeight="1" thickTop="1">
      <c r="A141" s="1406"/>
      <c r="B141" s="1406"/>
      <c r="C141" s="3137" t="s">
        <v>4686</v>
      </c>
      <c r="D141" s="3117" t="s">
        <v>9201</v>
      </c>
      <c r="E141" s="3117">
        <v>45982</v>
      </c>
      <c r="F141" s="3114">
        <v>45995</v>
      </c>
      <c r="G141" s="3451" t="s">
        <v>1573</v>
      </c>
      <c r="H141" s="1619" t="s">
        <v>9202</v>
      </c>
      <c r="I141" s="2461">
        <v>45993</v>
      </c>
      <c r="J141" s="2461">
        <f>I141+17</f>
        <v>46010</v>
      </c>
      <c r="K141" s="3452">
        <f>I141+20</f>
        <v>46013</v>
      </c>
      <c r="L141" s="3452">
        <f>I141+26</f>
        <v>46019</v>
      </c>
      <c r="M141" s="3448"/>
      <c r="N141" s="29"/>
      <c r="O141" s="29"/>
      <c r="P141" s="29"/>
    </row>
    <row r="142" spans="1:16" s="14" customFormat="1" ht="15" hidden="1" customHeight="1" thickBot="1">
      <c r="A142" s="1406"/>
      <c r="B142" s="1406"/>
      <c r="C142" s="3138"/>
      <c r="D142" s="3139"/>
      <c r="E142" s="3139"/>
      <c r="F142" s="3140">
        <v>12</v>
      </c>
      <c r="G142" s="3376"/>
      <c r="H142" s="1620"/>
      <c r="I142" s="1620"/>
      <c r="J142" s="1620"/>
      <c r="K142" s="615"/>
      <c r="L142" s="3374"/>
      <c r="M142" s="3448"/>
      <c r="N142" s="29"/>
      <c r="O142" s="29"/>
      <c r="P142" s="29"/>
    </row>
    <row r="143" spans="1:16" s="14" customFormat="1" ht="15" hidden="1" customHeight="1" thickTop="1">
      <c r="A143" s="1406"/>
      <c r="B143" s="1406"/>
      <c r="C143" s="3137" t="s">
        <v>7494</v>
      </c>
      <c r="D143" s="3141" t="s">
        <v>8702</v>
      </c>
      <c r="E143" s="3141">
        <v>45980</v>
      </c>
      <c r="F143" s="3142" t="s">
        <v>1581</v>
      </c>
      <c r="G143" s="3375" t="s">
        <v>2039</v>
      </c>
      <c r="H143" s="1619" t="s">
        <v>9203</v>
      </c>
      <c r="I143" s="1619">
        <v>46000</v>
      </c>
      <c r="J143" s="1619">
        <f>I143+17</f>
        <v>46017</v>
      </c>
      <c r="K143" s="1556">
        <f>I143+20</f>
        <v>46020</v>
      </c>
      <c r="L143" s="3444">
        <f>I143+26</f>
        <v>46026</v>
      </c>
      <c r="M143" s="3448"/>
      <c r="N143" s="29"/>
      <c r="O143" s="29"/>
      <c r="P143" s="29"/>
    </row>
    <row r="144" spans="1:16" s="14" customFormat="1" ht="15" hidden="1" customHeight="1" thickBot="1">
      <c r="A144" s="1406"/>
      <c r="B144" s="1406"/>
      <c r="C144" s="2881" t="s">
        <v>2039</v>
      </c>
      <c r="D144" s="2882" t="s">
        <v>8706</v>
      </c>
      <c r="E144" s="2882">
        <v>45987</v>
      </c>
      <c r="F144" s="2882">
        <v>45999</v>
      </c>
      <c r="G144" s="3345" t="s">
        <v>9204</v>
      </c>
      <c r="H144" s="1620"/>
      <c r="I144" s="1620"/>
      <c r="J144" s="1620"/>
      <c r="K144" s="615"/>
      <c r="L144" s="3374"/>
      <c r="M144" s="3448"/>
      <c r="N144" s="29"/>
      <c r="O144" s="29"/>
      <c r="P144" s="29"/>
    </row>
    <row r="145" spans="1:16" s="14" customFormat="1" ht="31.5" hidden="1" customHeight="1">
      <c r="A145" s="1406"/>
      <c r="B145" s="1406"/>
      <c r="C145" s="2994"/>
      <c r="D145" s="3378"/>
      <c r="E145" s="3358" t="s">
        <v>100</v>
      </c>
      <c r="F145" s="3358" t="s">
        <v>4887</v>
      </c>
      <c r="G145" s="4015" t="s">
        <v>9082</v>
      </c>
      <c r="H145" s="3359" t="s">
        <v>1718</v>
      </c>
      <c r="I145" s="3360" t="s">
        <v>165</v>
      </c>
      <c r="J145" s="3358" t="s">
        <v>166</v>
      </c>
      <c r="K145" s="3358" t="s">
        <v>9083</v>
      </c>
      <c r="L145" s="3359" t="s">
        <v>583</v>
      </c>
      <c r="M145" s="2897"/>
      <c r="N145" s="29"/>
      <c r="O145" s="29"/>
      <c r="P145" s="29"/>
    </row>
    <row r="146" spans="1:16" s="14" customFormat="1" ht="20.25" hidden="1" thickBot="1">
      <c r="A146" s="1406"/>
      <c r="B146" s="1406"/>
      <c r="C146" s="3455" t="s">
        <v>8707</v>
      </c>
      <c r="D146" s="3456"/>
      <c r="E146" s="3457" t="s">
        <v>2589</v>
      </c>
      <c r="F146" s="3385"/>
      <c r="G146" s="3398"/>
      <c r="H146" s="3398"/>
      <c r="I146" s="3385"/>
      <c r="J146" s="3385"/>
      <c r="K146" s="3385"/>
      <c r="L146" s="3385"/>
      <c r="M146" s="3448"/>
      <c r="N146" s="29"/>
      <c r="O146" s="29"/>
      <c r="P146" s="29"/>
    </row>
    <row r="147" spans="1:16" s="14" customFormat="1" ht="15" hidden="1" customHeight="1" thickTop="1">
      <c r="A147" s="1406"/>
      <c r="B147" s="1406"/>
      <c r="C147" s="3143" t="s">
        <v>7382</v>
      </c>
      <c r="D147" s="3117" t="s">
        <v>9205</v>
      </c>
      <c r="E147" s="3352">
        <v>45996</v>
      </c>
      <c r="F147" s="3352">
        <v>46004</v>
      </c>
      <c r="G147" s="3451" t="s">
        <v>1573</v>
      </c>
      <c r="H147" s="1619" t="s">
        <v>9206</v>
      </c>
      <c r="I147" s="3453">
        <v>46007</v>
      </c>
      <c r="J147" s="3453">
        <v>46024</v>
      </c>
      <c r="K147" s="3454">
        <v>46027</v>
      </c>
      <c r="L147" s="3454">
        <v>46033</v>
      </c>
      <c r="M147" s="3448"/>
      <c r="N147" s="29"/>
      <c r="O147" s="29"/>
      <c r="P147" s="29"/>
    </row>
    <row r="148" spans="1:16" s="14" customFormat="1" ht="15" hidden="1" customHeight="1" thickBot="1">
      <c r="A148" s="1406"/>
      <c r="B148" s="1406"/>
      <c r="C148" s="3133" t="s">
        <v>4306</v>
      </c>
      <c r="D148" s="3118" t="s">
        <v>9207</v>
      </c>
      <c r="E148" s="3118">
        <v>45997</v>
      </c>
      <c r="F148" s="3119">
        <v>46006</v>
      </c>
      <c r="G148" s="3120"/>
      <c r="H148" s="1620"/>
      <c r="I148" s="1620"/>
      <c r="J148" s="1620"/>
      <c r="K148" s="615"/>
      <c r="L148" s="3374"/>
      <c r="M148" s="3448"/>
      <c r="N148" s="29"/>
      <c r="O148" s="29"/>
      <c r="P148" s="29"/>
    </row>
    <row r="149" spans="1:16" s="14" customFormat="1" ht="15" hidden="1" customHeight="1" thickTop="1">
      <c r="A149" s="1406"/>
      <c r="B149" s="1406"/>
      <c r="C149" s="3137" t="s">
        <v>8415</v>
      </c>
      <c r="D149" s="3117" t="s">
        <v>9208</v>
      </c>
      <c r="E149" s="3117">
        <v>46025</v>
      </c>
      <c r="F149" s="3595" t="s">
        <v>1581</v>
      </c>
      <c r="G149" s="3451" t="s">
        <v>1573</v>
      </c>
      <c r="H149" s="1619" t="s">
        <v>9209</v>
      </c>
      <c r="I149" s="2461">
        <v>46042</v>
      </c>
      <c r="J149" s="2461"/>
      <c r="K149" s="3452"/>
      <c r="L149" s="3452"/>
      <c r="M149" s="3448"/>
      <c r="N149" s="29"/>
      <c r="O149" s="29"/>
      <c r="P149" s="29"/>
    </row>
    <row r="150" spans="1:16" s="14" customFormat="1" ht="15" hidden="1" customHeight="1">
      <c r="A150" s="1406"/>
      <c r="B150" s="1406"/>
      <c r="C150" s="3133"/>
      <c r="D150" s="3118"/>
      <c r="E150" s="3118"/>
      <c r="F150" s="3119"/>
      <c r="G150" s="3529"/>
      <c r="H150" s="1620"/>
      <c r="I150" s="1620"/>
      <c r="J150" s="1620"/>
      <c r="K150" s="615"/>
      <c r="L150" s="3374"/>
      <c r="M150" s="3448"/>
      <c r="N150" s="29"/>
      <c r="O150" s="29"/>
      <c r="P150" s="29"/>
    </row>
    <row r="151" spans="1:16" s="14" customFormat="1" ht="15" hidden="1" customHeight="1" thickTop="1">
      <c r="A151" s="3342" t="s">
        <v>9062</v>
      </c>
      <c r="B151" s="3342"/>
      <c r="C151" s="3137" t="s">
        <v>9063</v>
      </c>
      <c r="D151" s="3117" t="s">
        <v>9064</v>
      </c>
      <c r="E151" s="3117">
        <v>46032</v>
      </c>
      <c r="F151" s="3114">
        <v>46041</v>
      </c>
      <c r="G151" s="3713" t="s">
        <v>1573</v>
      </c>
      <c r="H151" s="1619" t="s">
        <v>9210</v>
      </c>
      <c r="I151" s="2461">
        <v>46049</v>
      </c>
      <c r="J151" s="2461">
        <v>46066</v>
      </c>
      <c r="K151" s="3452">
        <v>46069</v>
      </c>
      <c r="L151" s="3452">
        <v>46075</v>
      </c>
      <c r="M151" s="3448"/>
      <c r="N151" s="29"/>
      <c r="O151" s="29"/>
      <c r="P151" s="29"/>
    </row>
    <row r="152" spans="1:16" s="14" customFormat="1" ht="15" hidden="1" customHeight="1" thickBot="1">
      <c r="A152" s="3342"/>
      <c r="B152" s="3342"/>
      <c r="C152" s="3133"/>
      <c r="D152" s="3118"/>
      <c r="E152" s="3118"/>
      <c r="F152" s="3119"/>
      <c r="G152" s="3120"/>
      <c r="H152" s="1620"/>
      <c r="I152" s="1620"/>
      <c r="J152" s="1620"/>
      <c r="K152" s="615"/>
      <c r="L152" s="3374"/>
      <c r="M152" s="3448"/>
      <c r="N152" s="29"/>
      <c r="O152" s="29"/>
      <c r="P152" s="29"/>
    </row>
    <row r="153" spans="1:16" s="14" customFormat="1" ht="15" hidden="1" customHeight="1" thickTop="1">
      <c r="A153" s="1406"/>
      <c r="B153" s="1406"/>
      <c r="C153" s="3143" t="s">
        <v>8711</v>
      </c>
      <c r="D153" s="3117" t="s">
        <v>8712</v>
      </c>
      <c r="E153" s="3113">
        <v>46064</v>
      </c>
      <c r="F153" s="3114">
        <v>46073</v>
      </c>
      <c r="G153" s="3451" t="s">
        <v>2158</v>
      </c>
      <c r="H153" s="1619" t="s">
        <v>9211</v>
      </c>
      <c r="I153" s="3727">
        <v>46077</v>
      </c>
      <c r="J153" s="3727">
        <v>46094</v>
      </c>
      <c r="K153" s="3728">
        <v>46097</v>
      </c>
      <c r="L153" s="3728">
        <v>46103</v>
      </c>
      <c r="M153" s="3448"/>
      <c r="N153" s="29"/>
      <c r="O153" s="29"/>
      <c r="P153" s="29"/>
    </row>
    <row r="154" spans="1:16" s="14" customFormat="1" ht="15" hidden="1" customHeight="1" thickBot="1">
      <c r="A154" s="1406"/>
      <c r="B154" s="1406"/>
      <c r="C154" s="3133"/>
      <c r="D154" s="3118"/>
      <c r="E154" s="3118"/>
      <c r="F154" s="3119"/>
      <c r="G154" s="3120"/>
      <c r="H154" s="1620"/>
      <c r="I154" s="1620"/>
      <c r="J154" s="1620"/>
      <c r="K154" s="615"/>
      <c r="L154" s="3374"/>
      <c r="M154" s="3448"/>
      <c r="N154" s="29"/>
      <c r="O154" s="29"/>
      <c r="P154" s="29"/>
    </row>
    <row r="155" spans="1:16" s="14" customFormat="1" ht="15" hidden="1" customHeight="1" thickTop="1">
      <c r="A155" s="1406"/>
      <c r="B155" s="1406"/>
      <c r="C155" s="3137" t="s">
        <v>7497</v>
      </c>
      <c r="D155" s="3117" t="s">
        <v>8713</v>
      </c>
      <c r="E155" s="3117">
        <v>46067</v>
      </c>
      <c r="F155" s="3114">
        <v>46076</v>
      </c>
      <c r="G155" s="3451" t="s">
        <v>2158</v>
      </c>
      <c r="H155" s="1619" t="s">
        <v>9212</v>
      </c>
      <c r="I155" s="3727">
        <v>46084</v>
      </c>
      <c r="J155" s="3727">
        <v>46101</v>
      </c>
      <c r="K155" s="3728">
        <v>46104</v>
      </c>
      <c r="L155" s="3728">
        <v>46110</v>
      </c>
      <c r="M155" s="3448"/>
      <c r="N155" s="29"/>
      <c r="O155" s="29"/>
      <c r="P155" s="29"/>
    </row>
    <row r="156" spans="1:16" s="14" customFormat="1" ht="15" hidden="1" customHeight="1" thickBot="1">
      <c r="A156" s="1406"/>
      <c r="B156" s="1406"/>
      <c r="C156" s="3133"/>
      <c r="D156" s="3118"/>
      <c r="E156" s="3118"/>
      <c r="F156" s="3119"/>
      <c r="G156" s="3120"/>
      <c r="H156" s="1620"/>
      <c r="I156" s="1620"/>
      <c r="J156" s="1620"/>
      <c r="K156" s="615"/>
      <c r="L156" s="3374"/>
      <c r="M156" s="3448"/>
      <c r="N156" s="29"/>
      <c r="O156" s="29"/>
      <c r="P156" s="29"/>
    </row>
    <row r="157" spans="1:16" s="14" customFormat="1" ht="15" hidden="1" customHeight="1" thickTop="1">
      <c r="A157" s="1406"/>
      <c r="B157" s="1406"/>
      <c r="C157" s="3137" t="s">
        <v>1654</v>
      </c>
      <c r="D157" s="3117" t="s">
        <v>8715</v>
      </c>
      <c r="E157" s="3117">
        <v>46079</v>
      </c>
      <c r="F157" s="3114">
        <v>46088</v>
      </c>
      <c r="G157" s="3451" t="s">
        <v>2158</v>
      </c>
      <c r="H157" s="1619" t="s">
        <v>9213</v>
      </c>
      <c r="I157" s="3727">
        <v>46091</v>
      </c>
      <c r="J157" s="3727">
        <v>46108</v>
      </c>
      <c r="K157" s="3728">
        <v>46111</v>
      </c>
      <c r="L157" s="3728">
        <v>46117</v>
      </c>
      <c r="M157" s="3448"/>
      <c r="N157" s="29"/>
      <c r="O157" s="29"/>
      <c r="P157" s="29"/>
    </row>
    <row r="158" spans="1:16" s="14" customFormat="1" ht="15" hidden="1" customHeight="1" thickBot="1">
      <c r="A158" s="1406"/>
      <c r="B158" s="1406"/>
      <c r="C158" s="2881"/>
      <c r="D158" s="2882"/>
      <c r="E158" s="2882"/>
      <c r="F158" s="3119"/>
      <c r="G158" s="3120"/>
      <c r="H158" s="1620"/>
      <c r="I158" s="1620"/>
      <c r="J158" s="1620"/>
      <c r="K158" s="615"/>
      <c r="L158" s="3374"/>
      <c r="M158" s="3448"/>
      <c r="N158" s="29"/>
      <c r="O158" s="29"/>
      <c r="P158" s="29"/>
    </row>
    <row r="159" spans="1:16" s="14" customFormat="1" ht="15" hidden="1" customHeight="1" thickTop="1">
      <c r="A159" s="1406"/>
      <c r="B159" s="1406"/>
      <c r="C159" s="3135" t="s">
        <v>4922</v>
      </c>
      <c r="D159" s="3117" t="s">
        <v>9214</v>
      </c>
      <c r="E159" s="3117">
        <v>46175</v>
      </c>
      <c r="F159" s="3125" t="s">
        <v>1581</v>
      </c>
      <c r="G159" s="4112" t="s">
        <v>1573</v>
      </c>
      <c r="H159" s="2836" t="s">
        <v>9215</v>
      </c>
      <c r="I159" s="2836">
        <v>46154</v>
      </c>
      <c r="J159" s="2836">
        <v>46171</v>
      </c>
      <c r="K159" s="4113">
        <v>46174</v>
      </c>
      <c r="L159" s="4113">
        <v>46180</v>
      </c>
      <c r="M159" s="3448"/>
      <c r="N159" s="29"/>
      <c r="O159" s="29"/>
      <c r="P159" s="29"/>
    </row>
    <row r="160" spans="1:16" s="14" customFormat="1" ht="15" hidden="1" customHeight="1" thickBot="1">
      <c r="A160" s="1406"/>
      <c r="B160" s="1406"/>
      <c r="C160" s="3133"/>
      <c r="D160" s="3118"/>
      <c r="E160" s="3118"/>
      <c r="F160" s="3119"/>
      <c r="G160" s="3120"/>
      <c r="H160" s="1620"/>
      <c r="I160" s="1620"/>
      <c r="J160" s="1620"/>
      <c r="K160" s="615"/>
      <c r="L160" s="3374"/>
      <c r="M160" s="3448"/>
      <c r="N160" s="29"/>
      <c r="O160" s="29"/>
      <c r="P160" s="29"/>
    </row>
    <row r="161" spans="1:16" s="14" customFormat="1" ht="15" hidden="1" customHeight="1">
      <c r="A161" s="1406"/>
      <c r="B161" s="1406"/>
      <c r="C161" s="3135" t="s">
        <v>8435</v>
      </c>
      <c r="D161" s="3117" t="s">
        <v>9216</v>
      </c>
      <c r="E161" s="3117">
        <v>46144</v>
      </c>
      <c r="F161" s="3125" t="s">
        <v>1581</v>
      </c>
      <c r="G161" s="4112" t="s">
        <v>1573</v>
      </c>
      <c r="H161" s="2836" t="s">
        <v>9217</v>
      </c>
      <c r="I161" s="2836">
        <v>46161</v>
      </c>
      <c r="J161" s="2836">
        <v>46178</v>
      </c>
      <c r="K161" s="4113">
        <v>46181</v>
      </c>
      <c r="L161" s="4113">
        <v>46187</v>
      </c>
      <c r="M161" s="3448"/>
      <c r="N161" s="29"/>
      <c r="O161" s="29"/>
      <c r="P161" s="29"/>
    </row>
    <row r="162" spans="1:16" s="14" customFormat="1" ht="15" hidden="1" customHeight="1" thickBot="1">
      <c r="A162" s="1406"/>
      <c r="B162" s="1406"/>
      <c r="C162" s="4023" t="s">
        <v>1541</v>
      </c>
      <c r="D162" s="4009" t="s">
        <v>9218</v>
      </c>
      <c r="E162" s="4009">
        <v>46147</v>
      </c>
      <c r="F162" s="4009">
        <v>46157</v>
      </c>
      <c r="G162" s="3120"/>
      <c r="H162" s="1620"/>
      <c r="I162" s="1620"/>
      <c r="J162" s="1620"/>
      <c r="K162" s="615"/>
      <c r="L162" s="3374"/>
      <c r="M162" s="3448"/>
      <c r="N162" s="29"/>
      <c r="O162" s="29"/>
      <c r="P162" s="29"/>
    </row>
    <row r="163" spans="1:16" s="14" customFormat="1" ht="15" hidden="1" customHeight="1" thickTop="1">
      <c r="A163" s="1406"/>
      <c r="B163" s="1406"/>
      <c r="C163" s="3137" t="s">
        <v>1500</v>
      </c>
      <c r="D163" s="3117" t="s">
        <v>9219</v>
      </c>
      <c r="E163" s="3117">
        <v>46172</v>
      </c>
      <c r="F163" s="3114">
        <v>46181</v>
      </c>
      <c r="G163" s="3745" t="s">
        <v>2039</v>
      </c>
      <c r="H163" s="1619" t="s">
        <v>9220</v>
      </c>
      <c r="I163" s="1619">
        <v>46189</v>
      </c>
      <c r="J163" s="1619">
        <v>46206</v>
      </c>
      <c r="K163" s="1556">
        <v>46209</v>
      </c>
      <c r="L163" s="3444">
        <v>46215</v>
      </c>
      <c r="M163" s="3448"/>
      <c r="N163" s="29"/>
      <c r="O163" s="29"/>
      <c r="P163" s="29"/>
    </row>
    <row r="164" spans="1:16" s="14" customFormat="1" ht="15" hidden="1" customHeight="1" thickBot="1">
      <c r="A164" s="1406"/>
      <c r="B164" s="1406"/>
      <c r="C164" s="3133"/>
      <c r="D164" s="3118"/>
      <c r="E164" s="3118"/>
      <c r="F164" s="3119"/>
      <c r="G164" s="3120"/>
      <c r="H164" s="1620"/>
      <c r="I164" s="1620"/>
      <c r="J164" s="1620"/>
      <c r="K164" s="615"/>
      <c r="L164" s="3374"/>
      <c r="M164" s="3448"/>
      <c r="N164" s="29"/>
      <c r="O164" s="29"/>
      <c r="P164" s="29"/>
    </row>
    <row r="165" spans="1:16" s="14" customFormat="1" ht="15" hidden="1" customHeight="1" thickTop="1">
      <c r="A165" s="1406"/>
      <c r="B165" s="1406"/>
      <c r="C165" s="3136" t="s">
        <v>1573</v>
      </c>
      <c r="D165" s="3117" t="s">
        <v>9221</v>
      </c>
      <c r="E165" s="3124">
        <v>46179</v>
      </c>
      <c r="F165" s="3352">
        <v>46188</v>
      </c>
      <c r="G165" s="4213" t="s">
        <v>3182</v>
      </c>
      <c r="H165" s="3117" t="s">
        <v>9222</v>
      </c>
      <c r="I165" s="1619">
        <v>46196</v>
      </c>
      <c r="J165" s="2836" t="s">
        <v>1581</v>
      </c>
      <c r="K165" s="4113" t="s">
        <v>1581</v>
      </c>
      <c r="L165" s="4113" t="s">
        <v>1581</v>
      </c>
      <c r="M165" s="3448"/>
      <c r="N165" s="29"/>
      <c r="O165" s="29"/>
      <c r="P165" s="29"/>
    </row>
    <row r="166" spans="1:16" s="14" customFormat="1" ht="15" hidden="1" customHeight="1" thickBot="1">
      <c r="A166" s="1406"/>
      <c r="B166" s="1406"/>
      <c r="C166" s="4161" t="s">
        <v>7775</v>
      </c>
      <c r="D166" s="4162" t="s">
        <v>9223</v>
      </c>
      <c r="E166" s="4162">
        <v>46186</v>
      </c>
      <c r="F166" s="4124">
        <v>46199</v>
      </c>
      <c r="G166" s="3120"/>
      <c r="H166" s="1620"/>
      <c r="I166" s="1620"/>
      <c r="J166" s="1620"/>
      <c r="K166" s="615"/>
      <c r="L166" s="3374"/>
      <c r="M166" s="3448"/>
      <c r="N166" s="29"/>
      <c r="O166" s="29"/>
      <c r="P166" s="29"/>
    </row>
    <row r="167" spans="1:16" s="14" customFormat="1" ht="15" hidden="1" customHeight="1" thickTop="1">
      <c r="A167" s="1406"/>
      <c r="B167" s="1406"/>
      <c r="C167" s="3135" t="s">
        <v>4922</v>
      </c>
      <c r="D167" s="3117" t="s">
        <v>9224</v>
      </c>
      <c r="E167" s="3113">
        <v>46194</v>
      </c>
      <c r="F167" s="3114">
        <v>46203</v>
      </c>
      <c r="G167" s="4213" t="s">
        <v>9225</v>
      </c>
      <c r="H167" s="3117" t="s">
        <v>9226</v>
      </c>
      <c r="I167" s="1619">
        <v>46202</v>
      </c>
      <c r="J167" s="1619">
        <v>46219</v>
      </c>
      <c r="K167" s="1556">
        <v>46222</v>
      </c>
      <c r="L167" s="4113" t="s">
        <v>1581</v>
      </c>
      <c r="M167" s="3448"/>
      <c r="N167" s="29"/>
      <c r="O167" s="29"/>
      <c r="P167" s="29"/>
    </row>
    <row r="168" spans="1:16" s="14" customFormat="1" ht="15" hidden="1" customHeight="1" thickBot="1">
      <c r="A168" s="1406"/>
      <c r="B168" s="1406"/>
      <c r="C168" s="3133"/>
      <c r="D168" s="3118"/>
      <c r="E168" s="3118"/>
      <c r="F168" s="3119"/>
      <c r="G168" s="3120"/>
      <c r="H168" s="1620"/>
      <c r="I168" s="1620"/>
      <c r="J168" s="1620"/>
      <c r="K168" s="615"/>
      <c r="L168" s="3374"/>
      <c r="M168" s="3448"/>
      <c r="N168" s="29"/>
      <c r="O168" s="29"/>
      <c r="P168" s="29"/>
    </row>
    <row r="169" spans="1:16" s="14" customFormat="1" ht="45">
      <c r="A169" s="1406"/>
      <c r="B169" s="1406"/>
      <c r="C169" s="2994"/>
      <c r="D169" s="3378"/>
      <c r="E169" s="3358" t="s">
        <v>100</v>
      </c>
      <c r="F169" s="3358" t="s">
        <v>4887</v>
      </c>
      <c r="G169" s="4015" t="s">
        <v>9082</v>
      </c>
      <c r="H169" s="3359" t="s">
        <v>1718</v>
      </c>
      <c r="I169" s="3360" t="s">
        <v>165</v>
      </c>
      <c r="J169" s="3358" t="s">
        <v>9083</v>
      </c>
      <c r="K169" s="3358" t="s">
        <v>166</v>
      </c>
      <c r="L169" s="3359" t="s">
        <v>583</v>
      </c>
      <c r="M169" s="3448"/>
      <c r="N169" s="29"/>
      <c r="O169" s="29"/>
      <c r="P169" s="29"/>
    </row>
    <row r="170" spans="1:16" s="14" customFormat="1" ht="20.25" thickBot="1">
      <c r="A170" s="1406"/>
      <c r="B170" s="1406"/>
      <c r="C170" s="3455" t="s">
        <v>8707</v>
      </c>
      <c r="D170" s="3456"/>
      <c r="E170" s="3457" t="s">
        <v>2589</v>
      </c>
      <c r="F170" s="3385"/>
      <c r="G170" s="3398"/>
      <c r="H170" s="3398"/>
      <c r="I170" s="3385"/>
      <c r="J170" s="3385"/>
      <c r="K170" s="3385"/>
      <c r="L170" s="3385"/>
      <c r="M170" s="3448"/>
      <c r="N170" s="29"/>
      <c r="O170" s="29"/>
      <c r="P170" s="29"/>
    </row>
    <row r="171" spans="1:16" s="14" customFormat="1" ht="15" customHeight="1" thickTop="1">
      <c r="A171" s="1406" t="s">
        <v>9227</v>
      </c>
      <c r="B171" s="1406"/>
      <c r="C171" s="3137" t="s">
        <v>4686</v>
      </c>
      <c r="D171" s="3117" t="s">
        <v>8719</v>
      </c>
      <c r="E171" s="3117">
        <v>46200</v>
      </c>
      <c r="F171" s="3114">
        <v>46209</v>
      </c>
      <c r="G171" s="3745" t="s">
        <v>7520</v>
      </c>
      <c r="H171" s="3117" t="s">
        <v>9228</v>
      </c>
      <c r="I171" s="1619">
        <v>46209</v>
      </c>
      <c r="J171" s="1619">
        <v>46226</v>
      </c>
      <c r="K171" s="1556">
        <v>46229</v>
      </c>
      <c r="L171" s="4113" t="s">
        <v>1581</v>
      </c>
      <c r="M171" s="3448"/>
      <c r="N171" s="29"/>
      <c r="O171" s="29"/>
      <c r="P171" s="29"/>
    </row>
    <row r="172" spans="1:16" s="14" customFormat="1" ht="15" customHeight="1" thickBot="1">
      <c r="A172" s="1406"/>
      <c r="B172" s="1406"/>
      <c r="C172" s="4126"/>
      <c r="D172" s="3118"/>
      <c r="E172" s="3118"/>
      <c r="F172" s="3119"/>
      <c r="G172" s="3120" t="s">
        <v>9229</v>
      </c>
      <c r="H172" s="1620" t="s">
        <v>9230</v>
      </c>
      <c r="I172" s="1620">
        <v>46215</v>
      </c>
      <c r="J172" s="1620">
        <f>$I172+17</f>
        <v>46232</v>
      </c>
      <c r="K172" s="1620">
        <f>$I172+20</f>
        <v>46235</v>
      </c>
      <c r="L172" s="3374">
        <f>$I172+26</f>
        <v>46241</v>
      </c>
      <c r="M172" s="3448"/>
      <c r="N172" s="29"/>
      <c r="O172" s="29"/>
      <c r="P172" s="29"/>
    </row>
    <row r="173" spans="1:16" s="14" customFormat="1" ht="15" customHeight="1" thickTop="1">
      <c r="A173" s="1406"/>
      <c r="B173" s="1406"/>
      <c r="C173" s="3137" t="s">
        <v>4935</v>
      </c>
      <c r="D173" s="3117" t="s">
        <v>8722</v>
      </c>
      <c r="E173" s="3124">
        <v>46200</v>
      </c>
      <c r="F173" s="3124" t="s">
        <v>1581</v>
      </c>
      <c r="G173" s="4213" t="s">
        <v>7500</v>
      </c>
      <c r="H173" s="3117" t="str">
        <f>"QM"&amp;TEXT(MID(H171,3,LEN(H171)-3)+1,"000")&amp;"A"</f>
        <v>QM628A</v>
      </c>
      <c r="I173" s="1619">
        <v>46222</v>
      </c>
      <c r="J173" s="1619">
        <f>I173+17</f>
        <v>46239</v>
      </c>
      <c r="K173" s="1556">
        <f>I173+20</f>
        <v>46242</v>
      </c>
      <c r="L173" s="3444">
        <f>I173+26</f>
        <v>46248</v>
      </c>
      <c r="M173" s="3448"/>
      <c r="N173" s="29"/>
      <c r="O173" s="29"/>
      <c r="P173" s="29"/>
    </row>
    <row r="174" spans="1:16" s="14" customFormat="1" ht="15" customHeight="1" thickBot="1">
      <c r="A174" s="1406"/>
      <c r="B174" s="1406"/>
      <c r="C174" s="3133"/>
      <c r="D174" s="3118"/>
      <c r="E174" s="3118"/>
      <c r="F174" s="3119"/>
      <c r="G174" s="4302"/>
      <c r="H174" s="1620"/>
      <c r="I174" s="4303"/>
      <c r="J174" s="1620"/>
      <c r="K174" s="615"/>
      <c r="L174" s="3374"/>
      <c r="M174" s="3448"/>
      <c r="N174" s="29"/>
      <c r="O174" s="29"/>
      <c r="P174" s="29"/>
    </row>
    <row r="175" spans="1:16" s="14" customFormat="1" ht="15" customHeight="1" thickTop="1">
      <c r="A175" s="1406"/>
      <c r="B175" s="1406"/>
      <c r="C175" s="3137" t="s">
        <v>8725</v>
      </c>
      <c r="D175" s="3117" t="str">
        <f>"HR"&amp;TEXT(MID(D173,3,LEN(D173)-3)+1,"000")&amp;"R"</f>
        <v>HR627R</v>
      </c>
      <c r="E175" s="3117">
        <v>46211</v>
      </c>
      <c r="F175" s="3125" t="s">
        <v>1581</v>
      </c>
      <c r="G175" s="3745" t="s">
        <v>9231</v>
      </c>
      <c r="H175" s="3117" t="str">
        <f>"QM"&amp;TEXT(MID(H173,3,LEN(H173)-3)+1,"000")&amp;"A"</f>
        <v>QM629A</v>
      </c>
      <c r="I175" s="1619">
        <v>46229</v>
      </c>
      <c r="J175" s="1619">
        <f>I175+17</f>
        <v>46246</v>
      </c>
      <c r="K175" s="1556">
        <f>I175+20</f>
        <v>46249</v>
      </c>
      <c r="L175" s="3444">
        <f>I175+26</f>
        <v>46255</v>
      </c>
      <c r="M175" s="3448"/>
      <c r="N175" s="29"/>
      <c r="O175" s="29"/>
      <c r="P175" s="29"/>
    </row>
    <row r="176" spans="1:16" s="14" customFormat="1" ht="15" customHeight="1" thickBot="1">
      <c r="A176" s="1406"/>
      <c r="B176" s="1406"/>
      <c r="C176" s="3133" t="s">
        <v>2775</v>
      </c>
      <c r="D176" s="3118" t="s">
        <v>8652</v>
      </c>
      <c r="E176" s="3118">
        <v>46211</v>
      </c>
      <c r="F176" s="3119">
        <f>E176+12</f>
        <v>46223</v>
      </c>
      <c r="G176" s="4302"/>
      <c r="H176" s="1620"/>
      <c r="I176" s="4303"/>
      <c r="J176" s="1620"/>
      <c r="K176" s="615"/>
      <c r="L176" s="3374"/>
      <c r="M176" s="3448"/>
      <c r="N176" s="29"/>
      <c r="O176" s="29"/>
      <c r="P176" s="29"/>
    </row>
    <row r="177" spans="1:16" s="14" customFormat="1" ht="15" customHeight="1" thickTop="1">
      <c r="A177" s="1406"/>
      <c r="B177" s="1406"/>
      <c r="C177" s="3137" t="s">
        <v>6278</v>
      </c>
      <c r="D177" s="3117" t="str">
        <f>"HR"&amp;TEXT(MID(D175,3,LEN(D175)-3)+1,"000")&amp;"R"</f>
        <v>HR628R</v>
      </c>
      <c r="E177" s="3694">
        <v>46216</v>
      </c>
      <c r="F177" s="3114">
        <f>E177+9</f>
        <v>46225</v>
      </c>
      <c r="G177" s="3372" t="s">
        <v>2095</v>
      </c>
      <c r="H177" s="3117" t="str">
        <f>"QM"&amp;TEXT(MID(H175,3,LEN(H175)-3)+1,"000")&amp;"A"</f>
        <v>QM630A</v>
      </c>
      <c r="I177" s="1619">
        <f>I175+7</f>
        <v>46236</v>
      </c>
      <c r="J177" s="1619">
        <f>I177+17</f>
        <v>46253</v>
      </c>
      <c r="K177" s="1556">
        <f>I177+20</f>
        <v>46256</v>
      </c>
      <c r="L177" s="3444">
        <f>I177+26</f>
        <v>46262</v>
      </c>
      <c r="M177" s="3448"/>
      <c r="N177" s="29"/>
      <c r="O177" s="29"/>
      <c r="P177" s="29"/>
    </row>
    <row r="178" spans="1:16" s="14" customFormat="1" ht="15" customHeight="1" thickBot="1">
      <c r="A178" s="1406"/>
      <c r="B178" s="1406"/>
      <c r="C178" s="3133"/>
      <c r="D178" s="3118"/>
      <c r="E178" s="3118"/>
      <c r="F178" s="3119"/>
      <c r="G178" s="3120"/>
      <c r="H178" s="1620"/>
      <c r="I178" s="1620"/>
      <c r="J178" s="1620"/>
      <c r="K178" s="615"/>
      <c r="L178" s="3374"/>
      <c r="M178" s="3448"/>
      <c r="N178" s="29"/>
      <c r="O178" s="29"/>
      <c r="P178" s="29"/>
    </row>
    <row r="179" spans="1:16" s="14" customFormat="1" ht="15" customHeight="1" thickTop="1">
      <c r="A179" s="1406"/>
      <c r="B179" s="1406"/>
      <c r="C179" s="3136" t="s">
        <v>1573</v>
      </c>
      <c r="D179" s="3117" t="s">
        <v>8731</v>
      </c>
      <c r="E179" s="3124">
        <v>46221</v>
      </c>
      <c r="F179" s="3124"/>
      <c r="G179" s="3372" t="s">
        <v>2039</v>
      </c>
      <c r="H179" s="3117" t="str">
        <f>"QM"&amp;TEXT(MID(H177,3,LEN(H177)-3)+1,"000")&amp;"A"</f>
        <v>QM631A</v>
      </c>
      <c r="I179" s="1619">
        <f>I177+7</f>
        <v>46243</v>
      </c>
      <c r="J179" s="1619">
        <f>I179+17</f>
        <v>46260</v>
      </c>
      <c r="K179" s="1556">
        <f>I179+20</f>
        <v>46263</v>
      </c>
      <c r="L179" s="3444">
        <f>I179+26</f>
        <v>46269</v>
      </c>
      <c r="M179" s="3448"/>
      <c r="N179" s="29"/>
      <c r="O179" s="29"/>
      <c r="P179" s="29"/>
    </row>
    <row r="180" spans="1:16" s="14" customFormat="1" ht="15" customHeight="1" thickBot="1">
      <c r="A180" s="1406"/>
      <c r="B180" s="1406"/>
      <c r="C180" s="3133" t="s">
        <v>8733</v>
      </c>
      <c r="D180" s="3118" t="s">
        <v>8663</v>
      </c>
      <c r="E180" s="3118">
        <v>46225</v>
      </c>
      <c r="F180" s="3119">
        <f>E180+12</f>
        <v>46237</v>
      </c>
      <c r="G180" s="3120"/>
      <c r="H180" s="1620"/>
      <c r="I180" s="1620"/>
      <c r="J180" s="1620"/>
      <c r="K180" s="615"/>
      <c r="L180" s="3374"/>
      <c r="M180" s="3448"/>
      <c r="N180" s="29"/>
      <c r="O180" s="29"/>
      <c r="P180" s="29"/>
    </row>
    <row r="181" spans="1:16" s="14" customFormat="1" ht="15" customHeight="1" thickTop="1">
      <c r="A181" s="1406"/>
      <c r="B181" s="1406"/>
      <c r="C181" s="3137" t="s">
        <v>8734</v>
      </c>
      <c r="D181" s="3117" t="s">
        <v>8735</v>
      </c>
      <c r="E181" s="3117">
        <v>46230</v>
      </c>
      <c r="F181" s="3114">
        <f>E181+9</f>
        <v>46239</v>
      </c>
      <c r="G181" s="4340" t="s">
        <v>8721</v>
      </c>
      <c r="H181" s="3117" t="str">
        <f>"QM"&amp;TEXT(MID(H179,3,LEN(H179)-3)+1,"000")&amp;"A"</f>
        <v>QM632A</v>
      </c>
      <c r="I181" s="1619">
        <f>I179+7</f>
        <v>46250</v>
      </c>
      <c r="J181" s="1619">
        <f>I181+17</f>
        <v>46267</v>
      </c>
      <c r="K181" s="1556">
        <f>I181+20</f>
        <v>46270</v>
      </c>
      <c r="L181" s="3444">
        <f>I181+26</f>
        <v>46276</v>
      </c>
      <c r="M181" s="3448"/>
      <c r="N181" s="29"/>
      <c r="O181" s="29"/>
      <c r="P181" s="29"/>
    </row>
    <row r="182" spans="1:16" s="14" customFormat="1" ht="15" customHeight="1" thickBot="1">
      <c r="A182" s="1406"/>
      <c r="B182" s="1406"/>
      <c r="C182" s="3133"/>
      <c r="D182" s="3118"/>
      <c r="E182" s="3118"/>
      <c r="F182" s="3119"/>
      <c r="G182" s="3120"/>
      <c r="H182" s="1620"/>
      <c r="I182" s="1620"/>
      <c r="J182" s="1620"/>
      <c r="K182" s="615"/>
      <c r="L182" s="3374"/>
      <c r="M182" s="3448"/>
      <c r="N182" s="29"/>
      <c r="O182" s="29"/>
      <c r="P182" s="29"/>
    </row>
    <row r="183" spans="1:16" s="14" customFormat="1" ht="15" customHeight="1" thickTop="1">
      <c r="A183" s="1406"/>
      <c r="B183" s="1406"/>
      <c r="C183" s="3137" t="s">
        <v>4922</v>
      </c>
      <c r="D183" s="3117" t="str">
        <f>"HR"&amp;TEXT(MID(D181,3,LEN(D181)-3)+1,"000")&amp;"R"</f>
        <v>HR631R</v>
      </c>
      <c r="E183" s="3117">
        <v>46241</v>
      </c>
      <c r="F183" s="3114">
        <f>E183+9</f>
        <v>46250</v>
      </c>
      <c r="G183" s="3745" t="s">
        <v>9232</v>
      </c>
      <c r="H183" s="3117" t="str">
        <f>"QM"&amp;TEXT(MID(H181,3,LEN(H181)-3)+1,"000")&amp;"A"</f>
        <v>QM633A</v>
      </c>
      <c r="I183" s="1619">
        <f>I181+7</f>
        <v>46257</v>
      </c>
      <c r="J183" s="1619">
        <f>I183+17</f>
        <v>46274</v>
      </c>
      <c r="K183" s="1556">
        <f>I183+20</f>
        <v>46277</v>
      </c>
      <c r="L183" s="3444">
        <f>I183+26</f>
        <v>46283</v>
      </c>
      <c r="M183" s="3448"/>
      <c r="N183" s="29"/>
      <c r="O183" s="29"/>
      <c r="P183" s="29"/>
    </row>
    <row r="184" spans="1:16" s="14" customFormat="1" ht="15" customHeight="1" thickBot="1">
      <c r="A184" s="1406"/>
      <c r="B184" s="1406"/>
      <c r="C184" s="3133"/>
      <c r="D184" s="3118"/>
      <c r="E184" s="3118"/>
      <c r="F184" s="3119"/>
      <c r="G184" s="3120"/>
      <c r="H184" s="1620"/>
      <c r="I184" s="1620"/>
      <c r="J184" s="1620"/>
      <c r="K184" s="615"/>
      <c r="L184" s="3374"/>
      <c r="M184" s="3448"/>
      <c r="N184" s="29"/>
      <c r="O184" s="29"/>
      <c r="P184" s="29"/>
    </row>
    <row r="185" spans="1:16" s="14" customFormat="1" ht="15" customHeight="1" thickTop="1">
      <c r="A185" s="1406"/>
      <c r="B185" s="1406"/>
      <c r="C185" s="3137" t="s">
        <v>4686</v>
      </c>
      <c r="D185" s="3117" t="s">
        <v>8740</v>
      </c>
      <c r="E185" s="3117">
        <v>46244</v>
      </c>
      <c r="F185" s="3114">
        <f>E185+9</f>
        <v>46253</v>
      </c>
      <c r="G185" s="3372" t="s">
        <v>7500</v>
      </c>
      <c r="H185" s="3117" t="str">
        <f>"QM"&amp;TEXT(MID(H183,3,LEN(H183)-3)+1,"000")&amp;"A"</f>
        <v>QM634A</v>
      </c>
      <c r="I185" s="1619">
        <f>I183+7</f>
        <v>46264</v>
      </c>
      <c r="J185" s="1619">
        <f>I185+17</f>
        <v>46281</v>
      </c>
      <c r="K185" s="1556">
        <f>I185+20</f>
        <v>46284</v>
      </c>
      <c r="L185" s="3444">
        <f>I185+26</f>
        <v>46290</v>
      </c>
      <c r="M185" s="3448"/>
      <c r="N185" s="29"/>
      <c r="O185" s="29"/>
      <c r="P185" s="29"/>
    </row>
    <row r="186" spans="1:16" s="14" customFormat="1" ht="15" customHeight="1" thickBot="1">
      <c r="A186" s="1406"/>
      <c r="B186" s="1406"/>
      <c r="C186" s="3133"/>
      <c r="D186" s="3118"/>
      <c r="E186" s="3118"/>
      <c r="F186" s="3119"/>
      <c r="G186" s="3120"/>
      <c r="H186" s="1620"/>
      <c r="I186" s="1620"/>
      <c r="J186" s="1620"/>
      <c r="K186" s="615"/>
      <c r="L186" s="3374"/>
      <c r="M186" s="3448"/>
      <c r="N186" s="29"/>
      <c r="O186" s="29"/>
      <c r="P186" s="29"/>
    </row>
    <row r="187" spans="1:16" s="14" customFormat="1" ht="15" customHeight="1" thickTop="1">
      <c r="A187" s="1406"/>
      <c r="B187" s="1406"/>
      <c r="C187" s="3137" t="s">
        <v>1707</v>
      </c>
      <c r="D187" s="3117" t="s">
        <v>8744</v>
      </c>
      <c r="E187" s="3117">
        <v>46249</v>
      </c>
      <c r="F187" s="3114">
        <f>E187+9</f>
        <v>46258</v>
      </c>
      <c r="G187" s="3372" t="s">
        <v>9233</v>
      </c>
      <c r="H187" s="3117" t="str">
        <f>"QM"&amp;TEXT(MID(H185,3,LEN(H185)-3)+1,"000")&amp;"A"</f>
        <v>QM635A</v>
      </c>
      <c r="I187" s="1619">
        <f>I185+7</f>
        <v>46271</v>
      </c>
      <c r="J187" s="1619">
        <f>I187+17</f>
        <v>46288</v>
      </c>
      <c r="K187" s="1556">
        <f>I187+20</f>
        <v>46291</v>
      </c>
      <c r="L187" s="3444">
        <f>I187+26</f>
        <v>46297</v>
      </c>
      <c r="M187" s="3448"/>
      <c r="N187" s="29"/>
      <c r="O187" s="29"/>
      <c r="P187" s="29"/>
    </row>
    <row r="188" spans="1:16" s="14" customFormat="1" ht="15" customHeight="1" thickBot="1">
      <c r="A188" s="1406"/>
      <c r="B188" s="1406"/>
      <c r="C188" s="3133"/>
      <c r="D188" s="3118"/>
      <c r="E188" s="3118"/>
      <c r="F188" s="3119"/>
      <c r="G188" s="3120"/>
      <c r="H188" s="1620"/>
      <c r="I188" s="1620"/>
      <c r="J188" s="1620"/>
      <c r="K188" s="615"/>
      <c r="L188" s="3374"/>
      <c r="M188" s="3448"/>
      <c r="N188" s="29"/>
      <c r="O188" s="29"/>
      <c r="P188" s="29"/>
    </row>
    <row r="189" spans="1:16" s="14" customFormat="1" ht="15" customHeight="1" thickTop="1">
      <c r="A189" s="1406"/>
      <c r="B189" s="1406"/>
      <c r="C189" s="3137" t="s">
        <v>6278</v>
      </c>
      <c r="D189" s="3117" t="str">
        <f>"HR"&amp;TEXT(MID(D187,3,LEN(D187)-3)+1,"000")&amp;"R"</f>
        <v>HR634R</v>
      </c>
      <c r="E189" s="3117">
        <v>46256</v>
      </c>
      <c r="F189" s="3114">
        <f>E189+9</f>
        <v>46265</v>
      </c>
      <c r="G189" s="3372" t="s">
        <v>9231</v>
      </c>
      <c r="H189" s="3117" t="str">
        <f>"QM"&amp;TEXT(MID(H187,3,LEN(H187)-3)+1,"000")&amp;"A"</f>
        <v>QM636A</v>
      </c>
      <c r="I189" s="1619">
        <f>I187+7</f>
        <v>46278</v>
      </c>
      <c r="J189" s="1619">
        <f>I189+17</f>
        <v>46295</v>
      </c>
      <c r="K189" s="1556">
        <f>I189+20</f>
        <v>46298</v>
      </c>
      <c r="L189" s="3444">
        <f>I189+26</f>
        <v>46304</v>
      </c>
      <c r="M189" s="3448"/>
      <c r="N189" s="29"/>
      <c r="O189" s="29"/>
      <c r="P189" s="29"/>
    </row>
    <row r="190" spans="1:16" s="14" customFormat="1" ht="15" customHeight="1" thickBot="1">
      <c r="A190" s="1406"/>
      <c r="B190" s="1406"/>
      <c r="C190" s="3133"/>
      <c r="D190" s="3118"/>
      <c r="E190" s="3118"/>
      <c r="F190" s="3119"/>
      <c r="G190" s="3120"/>
      <c r="H190" s="1620"/>
      <c r="I190" s="1620"/>
      <c r="J190" s="1620"/>
      <c r="K190" s="615"/>
      <c r="L190" s="3374"/>
      <c r="M190" s="3448"/>
      <c r="N190" s="29"/>
      <c r="O190" s="29"/>
      <c r="P190" s="29"/>
    </row>
    <row r="191" spans="1:16" s="14" customFormat="1" ht="15" customHeight="1" thickTop="1">
      <c r="A191" s="1406"/>
      <c r="B191" s="1406"/>
      <c r="C191" s="3136" t="s">
        <v>1573</v>
      </c>
      <c r="D191" s="3117" t="str">
        <f>"HR"&amp;TEXT(MID(D189,3,LEN(D189)-3)+1,"000")&amp;"R"</f>
        <v>HR635R</v>
      </c>
      <c r="E191" s="3124">
        <f>E189+7</f>
        <v>46263</v>
      </c>
      <c r="F191" s="3124">
        <f>E191+9</f>
        <v>46272</v>
      </c>
      <c r="G191" s="3372" t="s">
        <v>2095</v>
      </c>
      <c r="H191" s="3117" t="str">
        <f>"QM"&amp;TEXT(MID(H189,3,LEN(H189)-3)+1,"000")&amp;"A"</f>
        <v>QM637A</v>
      </c>
      <c r="I191" s="1619">
        <f>I189+7</f>
        <v>46285</v>
      </c>
      <c r="J191" s="1619">
        <f>I191+17</f>
        <v>46302</v>
      </c>
      <c r="K191" s="1556">
        <f>I191+20</f>
        <v>46305</v>
      </c>
      <c r="L191" s="3444">
        <f>I191+26</f>
        <v>46311</v>
      </c>
      <c r="M191" s="3448"/>
      <c r="N191" s="29"/>
      <c r="O191" s="29"/>
      <c r="P191" s="29"/>
    </row>
    <row r="192" spans="1:16" s="14" customFormat="1" ht="15" customHeight="1" thickBot="1">
      <c r="A192" s="1406"/>
      <c r="B192" s="1406"/>
      <c r="C192" s="3133"/>
      <c r="D192" s="3118"/>
      <c r="E192" s="3118"/>
      <c r="F192" s="3119"/>
      <c r="G192" s="3120"/>
      <c r="H192" s="1620"/>
      <c r="I192" s="1620"/>
      <c r="J192" s="1620"/>
      <c r="K192" s="615"/>
      <c r="L192" s="3374"/>
      <c r="M192" s="3448"/>
      <c r="N192" s="29"/>
      <c r="O192" s="29"/>
      <c r="P192" s="29"/>
    </row>
    <row r="193" spans="1:16" s="14" customFormat="1" ht="15" customHeight="1" thickTop="1">
      <c r="A193" s="1406"/>
      <c r="B193" s="1406"/>
      <c r="C193" s="3137" t="s">
        <v>8751</v>
      </c>
      <c r="D193" s="3117" t="str">
        <f>"HR"&amp;TEXT(MID(D191,3,LEN(D191)-3)+1,"000")&amp;"R"</f>
        <v>HR636R</v>
      </c>
      <c r="E193" s="3117">
        <f>E191+7</f>
        <v>46270</v>
      </c>
      <c r="F193" s="3114">
        <f>E193+9</f>
        <v>46279</v>
      </c>
      <c r="G193" s="3372" t="s">
        <v>2039</v>
      </c>
      <c r="H193" s="3117" t="str">
        <f>"QM"&amp;TEXT(MID(H191,3,LEN(H191)-3)+1,"000")&amp;"A"</f>
        <v>QM638A</v>
      </c>
      <c r="I193" s="1619">
        <f>I191+7</f>
        <v>46292</v>
      </c>
      <c r="J193" s="1619">
        <f>I193+17</f>
        <v>46309</v>
      </c>
      <c r="K193" s="1556">
        <f>I193+20</f>
        <v>46312</v>
      </c>
      <c r="L193" s="3444">
        <f>I193+26</f>
        <v>46318</v>
      </c>
      <c r="M193" s="3448"/>
      <c r="N193" s="29"/>
      <c r="O193" s="29"/>
      <c r="P193" s="29"/>
    </row>
    <row r="194" spans="1:16" s="14" customFormat="1" ht="15" customHeight="1" thickBot="1">
      <c r="A194" s="1406"/>
      <c r="B194" s="1406"/>
      <c r="C194" s="3133"/>
      <c r="D194" s="3118"/>
      <c r="E194" s="3118"/>
      <c r="F194" s="3119"/>
      <c r="G194" s="3120"/>
      <c r="H194" s="1620"/>
      <c r="I194" s="1620"/>
      <c r="J194" s="1620"/>
      <c r="K194" s="615"/>
      <c r="L194" s="3374"/>
      <c r="M194" s="3448"/>
      <c r="N194" s="29"/>
      <c r="O194" s="29"/>
      <c r="P194" s="29"/>
    </row>
    <row r="195" spans="1:16" s="14" customFormat="1" ht="15" customHeight="1" thickTop="1">
      <c r="A195" s="1406"/>
      <c r="B195" s="1406"/>
      <c r="C195" s="3137" t="s">
        <v>8734</v>
      </c>
      <c r="D195" s="3117" t="str">
        <f>"HR"&amp;TEXT(MID(D193,3,LEN(D193)-3)+1,"000")&amp;"R"</f>
        <v>HR637R</v>
      </c>
      <c r="E195" s="3117">
        <f>E193+7</f>
        <v>46277</v>
      </c>
      <c r="F195" s="3114">
        <f>E195+9</f>
        <v>46286</v>
      </c>
      <c r="G195" s="3372" t="s">
        <v>8721</v>
      </c>
      <c r="H195" s="3117" t="str">
        <f>"QM"&amp;TEXT(MID(H193,3,LEN(H193)-3)+1,"000")&amp;"A"</f>
        <v>QM639A</v>
      </c>
      <c r="I195" s="1619">
        <f>I193+7</f>
        <v>46299</v>
      </c>
      <c r="J195" s="1619">
        <f>I195+17</f>
        <v>46316</v>
      </c>
      <c r="K195" s="1556">
        <f>I195+20</f>
        <v>46319</v>
      </c>
      <c r="L195" s="3444">
        <f>I195+26</f>
        <v>46325</v>
      </c>
      <c r="M195" s="3448"/>
      <c r="N195" s="29"/>
      <c r="O195" s="29"/>
      <c r="P195" s="29"/>
    </row>
    <row r="196" spans="1:16" s="14" customFormat="1" ht="15" customHeight="1" thickBot="1">
      <c r="A196" s="1406"/>
      <c r="B196" s="1406"/>
      <c r="C196" s="3133"/>
      <c r="D196" s="3118"/>
      <c r="E196" s="3118"/>
      <c r="F196" s="3119"/>
      <c r="G196" s="3120"/>
      <c r="H196" s="1620"/>
      <c r="I196" s="1620"/>
      <c r="J196" s="1620"/>
      <c r="K196" s="615"/>
      <c r="L196" s="3374"/>
      <c r="M196" s="3448"/>
      <c r="N196" s="29"/>
      <c r="O196" s="29"/>
      <c r="P196" s="29"/>
    </row>
    <row r="197" spans="1:16" s="14" customFormat="1" ht="15" customHeight="1" thickTop="1">
      <c r="A197" s="1406"/>
      <c r="B197" s="1406"/>
      <c r="C197" s="3137" t="s">
        <v>4922</v>
      </c>
      <c r="D197" s="3117" t="str">
        <f>"HR"&amp;TEXT(MID(D195,3,LEN(D195)-3)+1,"000")&amp;"R"</f>
        <v>HR638R</v>
      </c>
      <c r="E197" s="3117">
        <f>E195+7</f>
        <v>46284</v>
      </c>
      <c r="F197" s="3114">
        <f>E197+9</f>
        <v>46293</v>
      </c>
      <c r="G197" s="3372" t="s">
        <v>1966</v>
      </c>
      <c r="H197" s="3117" t="str">
        <f>"QM"&amp;TEXT(MID(H195,3,LEN(H195)-3)+1,"000")&amp;"A"</f>
        <v>QM640A</v>
      </c>
      <c r="I197" s="1619">
        <f>I195+7</f>
        <v>46306</v>
      </c>
      <c r="J197" s="1619">
        <f>I197+17</f>
        <v>46323</v>
      </c>
      <c r="K197" s="1556">
        <f>I197+20</f>
        <v>46326</v>
      </c>
      <c r="L197" s="3444">
        <f>I197+26</f>
        <v>46332</v>
      </c>
      <c r="M197" s="3448"/>
      <c r="N197" s="29"/>
      <c r="O197" s="29"/>
      <c r="P197" s="29"/>
    </row>
    <row r="198" spans="1:16" s="14" customFormat="1" ht="15" customHeight="1" thickBot="1">
      <c r="A198" s="1406"/>
      <c r="B198" s="1406"/>
      <c r="C198" s="3133"/>
      <c r="D198" s="3118"/>
      <c r="E198" s="3118"/>
      <c r="F198" s="3119"/>
      <c r="G198" s="3120"/>
      <c r="H198" s="1620"/>
      <c r="I198" s="1620"/>
      <c r="J198" s="1620"/>
      <c r="K198" s="615"/>
      <c r="L198" s="3374"/>
      <c r="M198" s="3448"/>
      <c r="N198" s="29"/>
      <c r="O198" s="29"/>
      <c r="P198" s="29"/>
    </row>
    <row r="199" spans="1:16" s="14" customFormat="1" ht="15" customHeight="1" thickTop="1">
      <c r="A199" s="1406"/>
      <c r="B199" s="1406"/>
      <c r="C199" s="3137" t="s">
        <v>4686</v>
      </c>
      <c r="D199" s="3117" t="str">
        <f>"HR"&amp;TEXT(MID(D197,3,LEN(D197)-3)+1,"000")&amp;"R"</f>
        <v>HR639R</v>
      </c>
      <c r="E199" s="3117">
        <f>E197+7</f>
        <v>46291</v>
      </c>
      <c r="F199" s="3114">
        <f>E199+9</f>
        <v>46300</v>
      </c>
      <c r="G199" s="3372" t="s">
        <v>1966</v>
      </c>
      <c r="H199" s="3117" t="str">
        <f>"QM"&amp;TEXT(MID(H197,3,LEN(H197)-3)+1,"000")&amp;"A"</f>
        <v>QM641A</v>
      </c>
      <c r="I199" s="1619">
        <f>I197+7</f>
        <v>46313</v>
      </c>
      <c r="J199" s="1619">
        <f>I199+17</f>
        <v>46330</v>
      </c>
      <c r="K199" s="1556">
        <f>I199+20</f>
        <v>46333</v>
      </c>
      <c r="L199" s="3444">
        <f>I199+26</f>
        <v>46339</v>
      </c>
      <c r="M199" s="3448"/>
      <c r="N199" s="29"/>
      <c r="O199" s="29"/>
      <c r="P199" s="29"/>
    </row>
    <row r="200" spans="1:16" s="14" customFormat="1" ht="15" customHeight="1" thickBot="1">
      <c r="A200" s="1406"/>
      <c r="B200" s="1406"/>
      <c r="C200" s="3133"/>
      <c r="D200" s="3118"/>
      <c r="E200" s="3118"/>
      <c r="F200" s="3119"/>
      <c r="G200" s="3120"/>
      <c r="H200" s="1620"/>
      <c r="I200" s="1620"/>
      <c r="J200" s="1620"/>
      <c r="K200" s="615"/>
      <c r="L200" s="3374"/>
      <c r="M200" s="3448"/>
      <c r="N200" s="29"/>
      <c r="O200" s="29"/>
      <c r="P200" s="29"/>
    </row>
    <row r="201" spans="1:16" s="14" customFormat="1" ht="15" customHeight="1" thickTop="1">
      <c r="A201" s="1406"/>
      <c r="B201" s="1406"/>
      <c r="C201" s="3137" t="s">
        <v>1707</v>
      </c>
      <c r="D201" s="3117" t="str">
        <f>"HR"&amp;TEXT(MID(D199,3,LEN(D199)-3)+1,"000")&amp;"R"</f>
        <v>HR640R</v>
      </c>
      <c r="E201" s="3117">
        <f>E199+7</f>
        <v>46298</v>
      </c>
      <c r="F201" s="3114">
        <f>E201+9</f>
        <v>46307</v>
      </c>
      <c r="G201" s="3372" t="s">
        <v>1966</v>
      </c>
      <c r="H201" s="3117" t="str">
        <f>"QM"&amp;TEXT(MID(H199,3,LEN(H199)-3)+1,"000")&amp;"A"</f>
        <v>QM642A</v>
      </c>
      <c r="I201" s="1619">
        <f>I199+7</f>
        <v>46320</v>
      </c>
      <c r="J201" s="1619">
        <f>I201+17</f>
        <v>46337</v>
      </c>
      <c r="K201" s="1556">
        <f>I201+20</f>
        <v>46340</v>
      </c>
      <c r="L201" s="3444">
        <f>I201+26</f>
        <v>46346</v>
      </c>
      <c r="M201" s="3448"/>
      <c r="N201" s="29"/>
      <c r="O201" s="29"/>
      <c r="P201" s="29"/>
    </row>
    <row r="202" spans="1:16" s="14" customFormat="1" ht="15" customHeight="1" thickBot="1">
      <c r="A202" s="1406"/>
      <c r="B202" s="1406"/>
      <c r="C202" s="3133"/>
      <c r="D202" s="3118"/>
      <c r="E202" s="3118"/>
      <c r="F202" s="3119"/>
      <c r="G202" s="3120"/>
      <c r="H202" s="1620"/>
      <c r="I202" s="1620"/>
      <c r="J202" s="1620"/>
      <c r="K202" s="615"/>
      <c r="L202" s="3374"/>
      <c r="M202" s="3448"/>
      <c r="N202" s="29"/>
      <c r="O202" s="29"/>
      <c r="P202" s="29"/>
    </row>
    <row r="203" spans="1:16" s="14" customFormat="1" ht="21" thickTop="1">
      <c r="A203" s="1406"/>
      <c r="B203" s="1406"/>
      <c r="C203" s="948" t="s">
        <v>112</v>
      </c>
      <c r="D203" s="2641"/>
      <c r="E203" s="2241"/>
      <c r="F203" s="2241"/>
      <c r="G203" s="2242"/>
      <c r="H203"/>
      <c r="I203"/>
      <c r="J203" s="93"/>
      <c r="K203"/>
      <c r="L203" s="29"/>
      <c r="M203" s="29"/>
      <c r="N203" s="29"/>
      <c r="O203" s="29"/>
      <c r="P203" s="29"/>
    </row>
    <row r="204" spans="1:16" s="14" customFormat="1" ht="20.25">
      <c r="A204" s="1406"/>
      <c r="B204" s="1406"/>
      <c r="C204" s="115"/>
      <c r="D204" s="11"/>
      <c r="E204"/>
      <c r="F204"/>
      <c r="G204"/>
      <c r="H204"/>
      <c r="I204"/>
      <c r="J204" s="93"/>
      <c r="K204"/>
      <c r="L204" s="37"/>
      <c r="M204" s="37"/>
      <c r="N204" s="29"/>
      <c r="O204"/>
      <c r="P204"/>
    </row>
    <row r="205" spans="1:16" s="14" customFormat="1" ht="20.25">
      <c r="A205" s="1406"/>
      <c r="B205" s="1406"/>
      <c r="C205" s="17"/>
      <c r="D205" s="11"/>
      <c r="E205"/>
      <c r="F205"/>
      <c r="G205"/>
      <c r="H205"/>
      <c r="I205"/>
      <c r="J205" s="93"/>
      <c r="K205"/>
      <c r="L205" s="37"/>
      <c r="M205" s="37"/>
      <c r="N205" s="29"/>
      <c r="O205"/>
      <c r="P205"/>
    </row>
    <row r="206" spans="1:16" s="29" customFormat="1" ht="14.25">
      <c r="A206" s="1406"/>
      <c r="B206" s="1406"/>
      <c r="D206" s="58"/>
      <c r="E206" s="412"/>
      <c r="F206" s="412"/>
      <c r="I206" s="58"/>
      <c r="J206" s="570"/>
      <c r="N206" s="570"/>
    </row>
    <row r="207" spans="1:16" s="29" customFormat="1" ht="15">
      <c r="A207" s="1406"/>
      <c r="B207" s="1406"/>
      <c r="C207" s="180" t="s">
        <v>0</v>
      </c>
      <c r="D207" s="926"/>
      <c r="E207" s="1303" t="s">
        <v>1973</v>
      </c>
      <c r="F207" s="171"/>
      <c r="G207" s="171" t="s">
        <v>38</v>
      </c>
      <c r="H207" s="171"/>
      <c r="I207" s="121"/>
      <c r="J207" s="121"/>
      <c r="K207" s="171" t="s">
        <v>65</v>
      </c>
      <c r="L207" s="171" t="str">
        <f>'HOW TO-&gt;'!$B$136</f>
        <v>6011 2413</v>
      </c>
      <c r="M207" s="171"/>
      <c r="N207" s="179"/>
      <c r="O207" s="140"/>
    </row>
    <row r="208" spans="1:16" s="29" customFormat="1" ht="15.75">
      <c r="A208" s="1406"/>
      <c r="B208" s="1406"/>
      <c r="C208" s="119" t="s">
        <v>1</v>
      </c>
      <c r="D208" s="926"/>
      <c r="E208" s="646" t="s">
        <v>1974</v>
      </c>
      <c r="F208" s="171"/>
      <c r="G208" s="121" t="s">
        <v>1975</v>
      </c>
      <c r="H208" s="121"/>
      <c r="I208" s="172" t="s">
        <v>41</v>
      </c>
      <c r="J208" s="121"/>
      <c r="K208" s="121" t="s">
        <v>67</v>
      </c>
      <c r="L208" s="121"/>
      <c r="M208" s="242" t="s">
        <v>68</v>
      </c>
      <c r="N208" s="179"/>
      <c r="O208" s="140"/>
      <c r="P208" s="37"/>
    </row>
    <row r="209" spans="1:16" s="29" customFormat="1" ht="15">
      <c r="A209" s="1406"/>
      <c r="B209" s="1406"/>
      <c r="C209" s="119"/>
      <c r="D209" s="926"/>
      <c r="E209" s="172"/>
      <c r="F209" s="179"/>
      <c r="G209" s="121"/>
      <c r="H209" s="121"/>
      <c r="I209" s="172"/>
      <c r="J209" s="121"/>
      <c r="K209" s="121" t="str">
        <f>'HOW TO-&gt;'!$A$138</f>
        <v>PERMIT</v>
      </c>
      <c r="L209" s="121"/>
      <c r="M209" s="2203" t="str">
        <f>'HOW TO-&gt;'!$C$138</f>
        <v>SG094-SinPermit@msc.com</v>
      </c>
      <c r="N209" s="179"/>
      <c r="O209" s="140"/>
      <c r="P209"/>
    </row>
    <row r="210" spans="1:16">
      <c r="C210" s="183">
        <f>'HOW TO-&gt;'!$A$105</f>
        <v>0</v>
      </c>
      <c r="D210" s="183">
        <f>'HOW TO-&gt;'!$B$105</f>
        <v>0</v>
      </c>
      <c r="E210" s="925">
        <f>'HOW TO-&gt;'!$C$105</f>
        <v>0</v>
      </c>
      <c r="F210" s="179"/>
      <c r="G210" s="183" t="str">
        <f>'HOW TO-&gt;'!$A$124</f>
        <v>ROBERT CHIA</v>
      </c>
      <c r="H210" s="183" t="str">
        <f>'HOW TO-&gt;'!$B$124</f>
        <v>6011 0564</v>
      </c>
      <c r="I210" s="925" t="str">
        <f>'HOW TO-&gt;'!$C$124</f>
        <v>robert.chia@msc.com</v>
      </c>
      <c r="J210" s="179"/>
      <c r="K210" s="183" t="str">
        <f>'HOW TO-&gt;'!$A$139</f>
        <v>RAYNAR ANG</v>
      </c>
      <c r="L210" s="183" t="str">
        <f>'HOW TO-&gt;'!$B$139</f>
        <v>6011 2358</v>
      </c>
      <c r="M210" s="925" t="str">
        <f>'HOW TO-&gt;'!$C$139</f>
        <v>raynar.ang@msc.com</v>
      </c>
      <c r="N210" s="179"/>
    </row>
    <row r="211" spans="1:16">
      <c r="C211" s="183" t="str">
        <f>'HOW TO-&gt;'!$A$106</f>
        <v>NATALIE LEW</v>
      </c>
      <c r="D211" s="183" t="str">
        <f>'HOW TO-&gt;'!$B$106</f>
        <v>6011 2399</v>
      </c>
      <c r="E211" s="925" t="str">
        <f>'HOW TO-&gt;'!$C$106</f>
        <v>natalie.lew@msc.com</v>
      </c>
      <c r="F211" s="179"/>
      <c r="G211" s="183" t="str">
        <f>'HOW TO-&gt;'!$A$125</f>
        <v>S. Y. LIEW</v>
      </c>
      <c r="H211" s="183" t="str">
        <f>'HOW TO-&gt;'!$B$125</f>
        <v>6011 2348</v>
      </c>
      <c r="I211" s="925" t="str">
        <f>'HOW TO-&gt;'!$C$125</f>
        <v>seoyi.liew@msc.com</v>
      </c>
      <c r="J211" s="179"/>
      <c r="K211" s="183" t="str">
        <f>'HOW TO-&gt;'!$A$140</f>
        <v>KAI SIANG</v>
      </c>
      <c r="L211" s="183" t="str">
        <f>'HOW TO-&gt;'!$B$140</f>
        <v>6011 2356</v>
      </c>
      <c r="M211" s="925" t="str">
        <f>'HOW TO-&gt;'!$C$140</f>
        <v>kaisiang.lim@msc.com</v>
      </c>
      <c r="N211" s="179"/>
    </row>
    <row r="212" spans="1:16">
      <c r="C212" s="183" t="str">
        <f>'HOW TO-&gt;'!$A$107</f>
        <v>PHOEBE HUANG</v>
      </c>
      <c r="D212" s="183" t="str">
        <f>'HOW TO-&gt;'!$B$107</f>
        <v>6011 0562</v>
      </c>
      <c r="E212" s="925" t="str">
        <f>'HOW TO-&gt;'!$C$107</f>
        <v>phoebe.huang@msc.com</v>
      </c>
      <c r="F212" s="179"/>
      <c r="G212" s="183" t="str">
        <f>'HOW TO-&gt;'!$A$126</f>
        <v>SHARON KOH</v>
      </c>
      <c r="H212" s="183" t="str">
        <f>'HOW TO-&gt;'!$B$126</f>
        <v>6011 2349</v>
      </c>
      <c r="I212" s="925" t="str">
        <f>'HOW TO-&gt;'!$C$126</f>
        <v>sharon.koh@msc.com</v>
      </c>
      <c r="J212" s="179"/>
      <c r="K212" s="183" t="str">
        <f>'HOW TO-&gt;'!$A$141</f>
        <v>DEWI</v>
      </c>
      <c r="L212" s="183" t="str">
        <f>'HOW TO-&gt;'!$B$141</f>
        <v>6011 2354</v>
      </c>
      <c r="M212" s="925" t="str">
        <f>'HOW TO-&gt;'!$C$141</f>
        <v>dewi.ratnah@msc.com</v>
      </c>
      <c r="N212" s="179"/>
    </row>
    <row r="213" spans="1:16">
      <c r="C213" s="183" t="str">
        <f>'HOW TO-&gt;'!$A$108</f>
        <v>SHERWIN LIM</v>
      </c>
      <c r="D213" s="183" t="str">
        <f>'HOW TO-&gt;'!$B$108</f>
        <v>6011 2395</v>
      </c>
      <c r="E213" s="925" t="str">
        <f>'HOW TO-&gt;'!$C$108</f>
        <v>sherwin.lim@msc.com</v>
      </c>
      <c r="F213" s="179"/>
      <c r="G213" s="183" t="str">
        <f>'HOW TO-&gt;'!$A$127</f>
        <v>ANGELIA LAU</v>
      </c>
      <c r="H213" s="183" t="str">
        <f>'HOW TO-&gt;'!$B$127</f>
        <v>6011 2346</v>
      </c>
      <c r="I213" s="925" t="str">
        <f>'HOW TO-&gt;'!$C$127</f>
        <v>angelia.lau@msc.com</v>
      </c>
      <c r="J213" s="179"/>
      <c r="K213" s="183" t="str">
        <f>'HOW TO-&gt;'!$A$142</f>
        <v>YU TING</v>
      </c>
      <c r="L213" s="183" t="str">
        <f>'HOW TO-&gt;'!$B$142</f>
        <v>6011 2359</v>
      </c>
      <c r="M213" s="925" t="str">
        <f>'HOW TO-&gt;'!$C$142</f>
        <v>yuting.luo@msc.com</v>
      </c>
      <c r="N213" s="179"/>
    </row>
    <row r="214" spans="1:16">
      <c r="C214" s="183" t="str">
        <f>'HOW TO-&gt;'!$A$109</f>
        <v>CHOK KAR HEE</v>
      </c>
      <c r="D214" s="183" t="str">
        <f>'HOW TO-&gt;'!$B$109</f>
        <v>6011 2397</v>
      </c>
      <c r="E214" s="925" t="str">
        <f>'HOW TO-&gt;'!$C$109</f>
        <v>karhee.chok@msc.com</v>
      </c>
      <c r="F214" s="179"/>
      <c r="G214" s="183" t="str">
        <f>'HOW TO-&gt;'!$A$128</f>
        <v>NOOR AFNINDAH</v>
      </c>
      <c r="H214" s="183" t="str">
        <f>'HOW TO-&gt;'!$B$128</f>
        <v>6011 2347</v>
      </c>
      <c r="I214" s="925" t="str">
        <f>'HOW TO-&gt;'!$C$128</f>
        <v>noor.afnindah@msc.com</v>
      </c>
      <c r="J214" s="179"/>
      <c r="K214" s="183" t="str">
        <f>'HOW TO-&gt;'!$A$143</f>
        <v>SHAN SHAN</v>
      </c>
      <c r="L214" s="183" t="str">
        <f>'HOW TO-&gt;'!$B$143</f>
        <v>6011 2353</v>
      </c>
      <c r="M214" s="925" t="str">
        <f>'HOW TO-&gt;'!$C$143</f>
        <v>shanshan.chin@msc.com</v>
      </c>
      <c r="N214" s="179"/>
    </row>
    <row r="215" spans="1:16">
      <c r="C215" s="183" t="str">
        <f>'HOW TO-&gt;'!$A$110</f>
        <v>LEWIS SOH</v>
      </c>
      <c r="D215" s="183" t="str">
        <f>'HOW TO-&gt;'!$B$110</f>
        <v>6011 7905</v>
      </c>
      <c r="E215" s="925" t="str">
        <f>'HOW TO-&gt;'!$C$110</f>
        <v>lewis.soh@msc.com</v>
      </c>
      <c r="F215" s="179"/>
      <c r="G215" s="183" t="str">
        <f>'HOW TO-&gt;'!$A$129</f>
        <v>NG CHING WEI</v>
      </c>
      <c r="H215" s="183" t="str">
        <f>'HOW TO-&gt;'!$B$129</f>
        <v>6011 2404</v>
      </c>
      <c r="I215" s="925" t="str">
        <f>'HOW TO-&gt;'!$C$129</f>
        <v>chingwei.ng@msc.com</v>
      </c>
      <c r="J215" s="179"/>
      <c r="K215" s="183" t="str">
        <f>'HOW TO-&gt;'!$A$144</f>
        <v>EUNICE</v>
      </c>
      <c r="L215" s="183" t="str">
        <f>'HOW TO-&gt;'!$B$144</f>
        <v>6011 2355</v>
      </c>
      <c r="M215" s="925" t="str">
        <f>'HOW TO-&gt;'!$C$144</f>
        <v>eunice.chan@msc.com</v>
      </c>
      <c r="N215" s="179"/>
    </row>
    <row r="216" spans="1:16">
      <c r="C216" s="183" t="str">
        <f>'HOW TO-&gt;'!$A$111</f>
        <v xml:space="preserve">MELVIN TAN </v>
      </c>
      <c r="D216" s="183" t="str">
        <f>'HOW TO-&gt;'!$B$111</f>
        <v>6011 0561</v>
      </c>
      <c r="E216" s="925" t="str">
        <f>'HOW TO-&gt;'!$C$111</f>
        <v>melvin.tan@msc.com</v>
      </c>
      <c r="F216" s="179"/>
      <c r="G216" s="183" t="str">
        <f>'HOW TO-&gt;'!$A$130</f>
        <v>ZOEY ONG</v>
      </c>
      <c r="H216" s="183" t="str">
        <f>'HOW TO-&gt;'!$B$130</f>
        <v>6011 2424</v>
      </c>
      <c r="I216" s="925" t="str">
        <f>'HOW TO-&gt;'!$C$130</f>
        <v>zoey.ong@msc.com</v>
      </c>
      <c r="J216" s="179"/>
      <c r="K216" s="183" t="str">
        <f>'HOW TO-&gt;'!$A$145</f>
        <v>HAZEL</v>
      </c>
      <c r="L216" s="183" t="str">
        <f>'HOW TO-&gt;'!$B$145</f>
        <v>6011 2435</v>
      </c>
      <c r="M216" s="925" t="str">
        <f>'HOW TO-&gt;'!$C$145</f>
        <v>hazel.toh@msc.com</v>
      </c>
      <c r="N216" s="179"/>
    </row>
    <row r="217" spans="1:16">
      <c r="C217" s="183" t="str">
        <f>'HOW TO-&gt;'!$A$112</f>
        <v>SUE ANN SOON</v>
      </c>
      <c r="D217" s="183" t="str">
        <f>'HOW TO-&gt;'!$B$112</f>
        <v>6011 2327</v>
      </c>
      <c r="E217" s="925" t="str">
        <f>'HOW TO-&gt;'!$C$112</f>
        <v>sueann.soon@msc.com</v>
      </c>
      <c r="F217" s="179"/>
      <c r="G217" s="183" t="str">
        <f>'HOW TO-&gt;'!$A$131</f>
        <v>.</v>
      </c>
      <c r="H217" s="183" t="str">
        <f>'HOW TO-&gt;'!$B$131</f>
        <v>.</v>
      </c>
      <c r="I217" s="925" t="str">
        <f>'HOW TO-&gt;'!$C$131</f>
        <v>.</v>
      </c>
      <c r="J217" s="179"/>
      <c r="K217" s="183">
        <f>'HOW TO-&gt;'!$A$146</f>
        <v>0</v>
      </c>
      <c r="L217" s="183">
        <f>'HOW TO-&gt;'!$B$146</f>
        <v>0</v>
      </c>
      <c r="M217" s="925">
        <f>'HOW TO-&gt;'!$C$146</f>
        <v>0</v>
      </c>
      <c r="N217" s="179"/>
    </row>
    <row r="218" spans="1:16">
      <c r="C218" s="183" t="str">
        <f>'HOW TO-&gt;'!$A$113</f>
        <v>LAWRENCE ANG (CROSS-TRADE)</v>
      </c>
      <c r="D218" s="183" t="str">
        <f>'HOW TO-&gt;'!$B$113</f>
        <v>6011 2400</v>
      </c>
      <c r="E218" s="925" t="str">
        <f>'HOW TO-&gt;'!$C$113</f>
        <v>lawrence.ang@msc.com</v>
      </c>
      <c r="F218" s="179"/>
      <c r="G218" s="183">
        <f>'HOW TO-&gt;'!$A$132</f>
        <v>0</v>
      </c>
      <c r="H218" s="183">
        <f>'HOW TO-&gt;'!$B$132</f>
        <v>0</v>
      </c>
      <c r="I218" s="925">
        <f>'HOW TO-&gt;'!$C$132</f>
        <v>0</v>
      </c>
      <c r="J218" s="179"/>
      <c r="K218" s="183">
        <f>'HOW TO-&gt;'!$A$147</f>
        <v>0</v>
      </c>
      <c r="L218" s="183">
        <f>'HOW TO-&gt;'!$B$147</f>
        <v>0</v>
      </c>
      <c r="M218" s="925">
        <f>'HOW TO-&gt;'!$C$147</f>
        <v>0</v>
      </c>
      <c r="N218" s="179"/>
    </row>
    <row r="219" spans="1:16">
      <c r="C219" s="183" t="str">
        <f>'HOW TO-&gt;'!$A$114</f>
        <v>DARIUS ONG</v>
      </c>
      <c r="D219" s="183" t="str">
        <f>'HOW TO-&gt;'!$B$114</f>
        <v>6011 2396</v>
      </c>
      <c r="E219" s="925" t="str">
        <f>'HOW TO-&gt;'!$C$114</f>
        <v>darius.ong@msc.com</v>
      </c>
      <c r="F219" s="179"/>
      <c r="G219" s="179"/>
      <c r="H219" s="184"/>
      <c r="I219" s="242"/>
      <c r="J219" s="179"/>
      <c r="K219" s="183">
        <f>'HOW TO-&gt;'!$A$148</f>
        <v>0</v>
      </c>
      <c r="L219" s="183">
        <f>'HOW TO-&gt;'!$B$148</f>
        <v>0</v>
      </c>
      <c r="M219" s="925">
        <f>'HOW TO-&gt;'!$C$148</f>
        <v>0</v>
      </c>
      <c r="N219" s="179"/>
    </row>
    <row r="220" spans="1:16">
      <c r="C220" s="183" t="str">
        <f>'HOW TO-&gt;'!$A$115</f>
        <v>YURIKO KHOO</v>
      </c>
      <c r="D220" s="183" t="str">
        <f>'HOW TO-&gt;'!$B$115</f>
        <v>6011 2402</v>
      </c>
      <c r="E220" s="925" t="str">
        <f>'HOW TO-&gt;'!$C$115</f>
        <v>yuriko.k@msc.com</v>
      </c>
      <c r="F220" s="179"/>
      <c r="G220" s="179"/>
      <c r="H220" s="184"/>
      <c r="I220" s="184"/>
      <c r="J220" s="242"/>
      <c r="K220" s="183"/>
      <c r="L220" s="183"/>
      <c r="M220" s="925"/>
      <c r="N220" s="179"/>
    </row>
    <row r="221" spans="1:16">
      <c r="C221" s="183" t="str">
        <f>'HOW TO-&gt;'!$A$116</f>
        <v>VICKY ZHU</v>
      </c>
      <c r="D221" s="183" t="str">
        <f>'HOW TO-&gt;'!$B$116</f>
        <v>6011 7900</v>
      </c>
      <c r="E221" s="925" t="str">
        <f>'HOW TO-&gt;'!$C$116</f>
        <v>vicky.zhu@msc.com</v>
      </c>
      <c r="F221" s="179"/>
      <c r="G221" s="179"/>
      <c r="H221" s="179"/>
      <c r="I221" s="179"/>
      <c r="J221" s="179"/>
      <c r="K221" s="179"/>
      <c r="L221" s="179"/>
      <c r="M221" s="179"/>
      <c r="N221" s="179"/>
    </row>
    <row r="222" spans="1:16">
      <c r="C222" s="179"/>
      <c r="D222" s="179"/>
      <c r="E222" s="179"/>
      <c r="F222" s="179"/>
      <c r="G222" s="179"/>
      <c r="H222" s="179"/>
      <c r="I222" s="179"/>
      <c r="J222" s="179"/>
      <c r="K222" s="179"/>
      <c r="L222" s="179"/>
      <c r="M222" s="179"/>
      <c r="N222" s="179"/>
    </row>
    <row r="223" spans="1:16">
      <c r="C223" s="183" t="str">
        <f>'HOW TO-&gt;'!$A$119</f>
        <v xml:space="preserve">MAIN LINE  </v>
      </c>
      <c r="D223" s="183" t="str">
        <f>'HOW TO-&gt;'!$B$119</f>
        <v>6011 2424</v>
      </c>
      <c r="E223" s="925">
        <f>'HOW TO-&gt;'!$C$119</f>
        <v>0</v>
      </c>
      <c r="F223" s="179"/>
      <c r="G223" s="179"/>
      <c r="H223" s="179"/>
      <c r="I223" s="179"/>
      <c r="J223" s="179"/>
      <c r="K223" s="179"/>
      <c r="L223" s="179"/>
      <c r="M223" s="179"/>
      <c r="N223" s="179"/>
    </row>
    <row r="224" spans="1:16">
      <c r="C224" s="183">
        <f>'HOW TO-&gt;'!$A$120</f>
        <v>0</v>
      </c>
      <c r="D224" s="183">
        <f>'HOW TO-&gt;'!$B$120</f>
        <v>0</v>
      </c>
      <c r="E224" s="925">
        <f>'HOW TO-&gt;'!$C$120</f>
        <v>0</v>
      </c>
      <c r="F224" s="179"/>
      <c r="G224" s="179"/>
      <c r="H224" s="179"/>
      <c r="I224" s="179"/>
      <c r="J224" s="179"/>
      <c r="K224" s="179"/>
      <c r="L224" s="179"/>
      <c r="M224" s="179"/>
      <c r="N224" s="179"/>
    </row>
    <row r="225" spans="3:6">
      <c r="C225" s="179"/>
      <c r="D225" s="184"/>
      <c r="E225" s="179"/>
      <c r="F225" s="179"/>
    </row>
  </sheetData>
  <sheetProtection algorithmName="SHA-512" hashValue="s1Hgz2SVqzmOEpcjq/iX/uGqaAlZF0t6H+AQs07U3PJJHk6KBOO0BbK3PYOYFrXpNUFIQpZLkrnZdhTQQ4wpPA==" saltValue="kxAN0sK5pbOOMIJceK6Bhw==" spinCount="100000" sheet="1" formatCells="0"/>
  <hyperlinks>
    <hyperlink ref="I208" display="custsvc@msca.com.sg" xr:uid="{3C8AA8EC-F1B8-4A2D-B9ED-ACED85003DEB}"/>
    <hyperlink ref="M208" display="sinexp@msca.com.sg" xr:uid="{3200A344-B73B-4EF7-A737-8A647D7A567F}"/>
    <hyperlink ref="E207" r:id="rId1" xr:uid="{D274C13D-3E7C-4101-8482-5A3C76941D70}"/>
    <hyperlink ref="E208" r:id="rId2" xr:uid="{D79D8CC7-0D67-4F39-8C8C-F5E6857EAB63}"/>
    <hyperlink ref="L6" location="CHINOOK!A1" display="PROFORMA SAILING DATE, PLS SEE CHINOOK SERVICES" xr:uid="{7719FC86-2537-40C0-BED7-C35815351ACB}"/>
  </hyperlinks>
  <pageMargins left="0.7" right="0.7" top="0.75" bottom="0.75" header="0.3" footer="0.3"/>
  <pageSetup orientation="portrait" r:id="rId3"/>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B255-F6E9-4587-BD2A-595FF1B0E93A}">
  <sheetPr codeName="Sheet65">
    <tabColor rgb="FF00B050"/>
  </sheetPr>
  <dimension ref="A2:Q205"/>
  <sheetViews>
    <sheetView zoomScale="85" zoomScaleNormal="85" workbookViewId="0">
      <pane ySplit="146" topLeftCell="A158" activePane="bottomLeft" state="frozen"/>
      <selection pane="bottomLeft" activeCell="E163" sqref="E163:F169"/>
    </sheetView>
  </sheetViews>
  <sheetFormatPr defaultRowHeight="12.75"/>
  <cols>
    <col min="1" max="1" width="11.28515625" style="1406" customWidth="1"/>
    <col min="2" max="2" width="1.42578125" style="1406"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6"/>
      <c r="B2" s="1406"/>
      <c r="C2" s="129" t="s">
        <v>97</v>
      </c>
      <c r="D2" s="483"/>
      <c r="P2" s="39"/>
    </row>
    <row r="3" spans="1:17" s="6" customFormat="1" ht="22.5" customHeight="1">
      <c r="A3" s="1406"/>
      <c r="B3" s="1406"/>
      <c r="C3" s="158"/>
      <c r="D3" s="483"/>
      <c r="P3" s="39"/>
    </row>
    <row r="4" spans="1:17" ht="22.5" customHeight="1">
      <c r="C4" s="465"/>
      <c r="D4" s="676"/>
      <c r="E4" s="160" t="s">
        <v>9234</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5"/>
      <c r="B6" s="1395"/>
      <c r="C6" s="465"/>
      <c r="D6" s="188"/>
      <c r="E6" s="90" t="s">
        <v>100</v>
      </c>
      <c r="F6" s="90" t="s">
        <v>4887</v>
      </c>
      <c r="G6" s="131" t="s">
        <v>9082</v>
      </c>
      <c r="H6" s="131" t="s">
        <v>1718</v>
      </c>
      <c r="I6" s="1358" t="s">
        <v>165</v>
      </c>
      <c r="J6" s="90" t="s">
        <v>166</v>
      </c>
      <c r="K6" s="90" t="s">
        <v>9083</v>
      </c>
      <c r="L6" s="2631" t="s">
        <v>9049</v>
      </c>
      <c r="N6" s="1364"/>
      <c r="O6" s="1114"/>
      <c r="P6" s="1114"/>
      <c r="Q6" s="1363"/>
    </row>
    <row r="7" spans="1:17" s="14" customFormat="1" ht="24" hidden="1" customHeight="1" thickBot="1">
      <c r="A7" s="1395" t="s">
        <v>9084</v>
      </c>
      <c r="B7" s="1395"/>
      <c r="C7" s="1549" t="s">
        <v>4929</v>
      </c>
      <c r="D7" s="91"/>
      <c r="E7" s="134"/>
      <c r="F7" s="2649" t="s">
        <v>8758</v>
      </c>
      <c r="G7" s="2650"/>
      <c r="H7" s="2650"/>
      <c r="I7" s="2649"/>
      <c r="J7" s="2649" t="s">
        <v>3458</v>
      </c>
      <c r="K7" s="2649" t="s">
        <v>3213</v>
      </c>
      <c r="M7" s="1115"/>
      <c r="N7" s="1115"/>
      <c r="O7" s="1115"/>
      <c r="P7" s="1115"/>
      <c r="Q7" s="30"/>
    </row>
    <row r="8" spans="1:17" s="14" customFormat="1" ht="20.25" hidden="1" thickTop="1">
      <c r="A8" s="1406"/>
      <c r="B8" s="1406"/>
      <c r="C8" s="1261" t="s">
        <v>5106</v>
      </c>
      <c r="D8" s="1262" t="s">
        <v>9085</v>
      </c>
      <c r="E8" s="1262">
        <v>45424</v>
      </c>
      <c r="F8" s="1263">
        <v>45431</v>
      </c>
      <c r="G8" s="857" t="s">
        <v>7901</v>
      </c>
      <c r="H8" s="136" t="s">
        <v>9086</v>
      </c>
      <c r="I8" s="136">
        <v>45437</v>
      </c>
      <c r="J8" s="334">
        <v>45456</v>
      </c>
      <c r="K8" s="141">
        <v>45455</v>
      </c>
      <c r="M8" s="306"/>
      <c r="N8" s="306"/>
      <c r="O8" s="306"/>
      <c r="P8" s="306"/>
    </row>
    <row r="9" spans="1:17" s="14" customFormat="1" ht="20.25" hidden="1" thickBot="1">
      <c r="A9" s="1406"/>
      <c r="B9" s="1406"/>
      <c r="C9" s="417" t="s">
        <v>6733</v>
      </c>
      <c r="D9" s="147" t="s">
        <v>9087</v>
      </c>
      <c r="E9" s="336">
        <v>45421</v>
      </c>
      <c r="F9" s="1235" t="s">
        <v>1581</v>
      </c>
      <c r="G9" s="1188"/>
      <c r="H9" s="138"/>
      <c r="I9" s="138"/>
      <c r="J9" s="336"/>
      <c r="K9" s="336"/>
      <c r="M9" s="306"/>
      <c r="N9" s="306"/>
      <c r="O9" s="306"/>
      <c r="P9" s="306"/>
    </row>
    <row r="10" spans="1:17" s="14" customFormat="1" ht="20.25" hidden="1" thickTop="1">
      <c r="A10" s="1406"/>
      <c r="B10" s="1406"/>
      <c r="C10" s="857" t="s">
        <v>4933</v>
      </c>
      <c r="D10" s="88" t="s">
        <v>9088</v>
      </c>
      <c r="E10" s="88">
        <v>45426</v>
      </c>
      <c r="F10" s="567" t="s">
        <v>1581</v>
      </c>
      <c r="G10" s="857" t="s">
        <v>9089</v>
      </c>
      <c r="H10" s="136" t="s">
        <v>9090</v>
      </c>
      <c r="I10" s="148" t="s">
        <v>1581</v>
      </c>
      <c r="J10" s="377"/>
      <c r="K10" s="378"/>
      <c r="M10" s="306"/>
      <c r="N10" s="306"/>
      <c r="O10" s="306"/>
      <c r="P10" s="306"/>
    </row>
    <row r="11" spans="1:17" s="14" customFormat="1" ht="19.5" hidden="1">
      <c r="A11" s="1406"/>
      <c r="B11" s="1406"/>
      <c r="C11" s="1258" t="s">
        <v>1606</v>
      </c>
      <c r="D11" s="1259" t="s">
        <v>9091</v>
      </c>
      <c r="E11" s="1259">
        <v>45425</v>
      </c>
      <c r="F11" s="1260">
        <v>45435</v>
      </c>
      <c r="G11" s="1172"/>
      <c r="H11" s="137"/>
      <c r="I11" s="137"/>
      <c r="J11" s="393"/>
      <c r="K11" s="393"/>
      <c r="M11" s="306"/>
      <c r="N11" s="306"/>
      <c r="O11" s="306"/>
      <c r="P11" s="306"/>
    </row>
    <row r="12" spans="1:17" s="14" customFormat="1" ht="20.25" hidden="1" thickBot="1">
      <c r="A12" s="1406"/>
      <c r="B12" s="1406"/>
      <c r="C12" s="417"/>
      <c r="D12" s="147"/>
      <c r="E12" s="336"/>
      <c r="F12" s="1235"/>
      <c r="G12" s="414"/>
      <c r="H12" s="138"/>
      <c r="I12" s="138"/>
      <c r="J12" s="374"/>
      <c r="K12" s="374"/>
      <c r="M12" s="306"/>
      <c r="N12" s="306"/>
      <c r="O12" s="306"/>
      <c r="P12" s="306"/>
    </row>
    <row r="13" spans="1:17" s="14" customFormat="1" ht="20.25" hidden="1" thickTop="1">
      <c r="A13" s="1406"/>
      <c r="B13" s="1406"/>
      <c r="C13" s="1043" t="s">
        <v>1513</v>
      </c>
      <c r="D13" s="88" t="s">
        <v>9092</v>
      </c>
      <c r="E13" s="88">
        <v>45431</v>
      </c>
      <c r="F13" s="1287" t="s">
        <v>1581</v>
      </c>
      <c r="G13" s="1122" t="s">
        <v>7775</v>
      </c>
      <c r="H13" s="136" t="s">
        <v>9093</v>
      </c>
      <c r="I13" s="136">
        <v>45451</v>
      </c>
      <c r="J13" s="334">
        <v>45470</v>
      </c>
      <c r="K13" s="334">
        <v>45469</v>
      </c>
      <c r="M13" s="306"/>
      <c r="N13" s="306"/>
      <c r="O13" s="306"/>
      <c r="P13" s="306"/>
    </row>
    <row r="14" spans="1:17" s="14" customFormat="1" ht="20.25" hidden="1" thickBot="1">
      <c r="A14" s="1406"/>
      <c r="B14" s="1406"/>
      <c r="C14" s="417" t="s">
        <v>9094</v>
      </c>
      <c r="D14" s="147" t="s">
        <v>9095</v>
      </c>
      <c r="E14" s="336">
        <v>45434</v>
      </c>
      <c r="F14" s="138">
        <v>45445</v>
      </c>
      <c r="G14" s="1138"/>
      <c r="H14" s="138"/>
      <c r="I14" s="138"/>
      <c r="J14" s="336"/>
      <c r="K14" s="336"/>
      <c r="M14" s="306"/>
      <c r="N14" s="306"/>
      <c r="O14" s="306"/>
      <c r="P14" s="306"/>
    </row>
    <row r="15" spans="1:17" s="14" customFormat="1" ht="20.25" hidden="1" thickTop="1">
      <c r="A15" s="1406"/>
      <c r="B15" s="1406"/>
      <c r="C15" s="1043" t="s">
        <v>6873</v>
      </c>
      <c r="D15" s="88" t="s">
        <v>9096</v>
      </c>
      <c r="E15" s="88">
        <v>45433</v>
      </c>
      <c r="F15" s="1287" t="s">
        <v>1581</v>
      </c>
      <c r="G15" s="1122" t="s">
        <v>5003</v>
      </c>
      <c r="H15" s="136" t="s">
        <v>9097</v>
      </c>
      <c r="I15" s="136">
        <v>45463</v>
      </c>
      <c r="J15" s="334">
        <v>45482</v>
      </c>
      <c r="K15" s="334">
        <v>45481</v>
      </c>
      <c r="M15" s="306"/>
      <c r="N15" s="306"/>
      <c r="O15" s="306"/>
      <c r="P15" s="306"/>
    </row>
    <row r="16" spans="1:17" s="14" customFormat="1" ht="20.25" hidden="1" thickBot="1">
      <c r="A16" s="1406"/>
      <c r="B16" s="1406"/>
      <c r="C16" s="417" t="s">
        <v>6820</v>
      </c>
      <c r="D16" s="147" t="s">
        <v>9098</v>
      </c>
      <c r="E16" s="336">
        <v>45440</v>
      </c>
      <c r="F16" s="138" t="s">
        <v>1581</v>
      </c>
      <c r="G16" s="1138"/>
      <c r="H16" s="138"/>
      <c r="I16" s="138"/>
      <c r="J16" s="336"/>
      <c r="K16" s="336"/>
      <c r="M16" s="306"/>
      <c r="N16" s="306"/>
      <c r="O16" s="306"/>
      <c r="P16" s="306"/>
    </row>
    <row r="17" spans="1:16" s="14" customFormat="1" ht="20.25" hidden="1" thickTop="1">
      <c r="A17" s="1406"/>
      <c r="B17" s="1406"/>
      <c r="C17" s="1368" t="s">
        <v>1654</v>
      </c>
      <c r="D17" s="436" t="s">
        <v>8510</v>
      </c>
      <c r="E17" s="436">
        <v>45446</v>
      </c>
      <c r="F17" s="1369">
        <v>45456</v>
      </c>
      <c r="G17" s="1122" t="s">
        <v>2658</v>
      </c>
      <c r="H17" s="1352" t="s">
        <v>9099</v>
      </c>
      <c r="I17" s="1352">
        <v>45472</v>
      </c>
      <c r="J17" s="317">
        <v>45491</v>
      </c>
      <c r="K17" s="317">
        <v>45490</v>
      </c>
      <c r="M17" s="306"/>
      <c r="N17" s="306"/>
      <c r="O17" s="306"/>
      <c r="P17" s="306"/>
    </row>
    <row r="18" spans="1:16" s="14" customFormat="1" ht="19.5" hidden="1">
      <c r="A18" s="1406"/>
      <c r="B18" s="1406"/>
      <c r="C18" s="1351" t="s">
        <v>6708</v>
      </c>
      <c r="D18" s="487" t="s">
        <v>8759</v>
      </c>
      <c r="E18" s="228">
        <v>45447</v>
      </c>
      <c r="F18" s="1374" t="s">
        <v>1581</v>
      </c>
      <c r="G18" s="1370"/>
      <c r="H18" s="1354"/>
      <c r="I18" s="1354"/>
      <c r="J18" s="321"/>
      <c r="K18" s="321"/>
      <c r="M18" s="306"/>
      <c r="N18" s="306"/>
      <c r="O18" s="306"/>
      <c r="P18" s="306"/>
    </row>
    <row r="19" spans="1:16" s="14" customFormat="1" ht="20.25" hidden="1" thickBot="1">
      <c r="A19" s="1406"/>
      <c r="B19" s="1406"/>
      <c r="C19" s="1332" t="s">
        <v>1500</v>
      </c>
      <c r="D19" s="323" t="s">
        <v>8761</v>
      </c>
      <c r="E19" s="323">
        <v>45455</v>
      </c>
      <c r="F19" s="1334">
        <v>45464</v>
      </c>
      <c r="G19" s="1367"/>
      <c r="H19" s="1334"/>
      <c r="I19" s="1334"/>
      <c r="J19" s="323"/>
      <c r="K19" s="323"/>
      <c r="M19" s="306"/>
      <c r="N19" s="306"/>
      <c r="O19" s="306"/>
      <c r="P19" s="306"/>
    </row>
    <row r="20" spans="1:16" s="14" customFormat="1" ht="20.25" hidden="1" thickTop="1">
      <c r="A20" s="1406"/>
      <c r="B20" s="1406"/>
      <c r="C20" s="1043" t="s">
        <v>1577</v>
      </c>
      <c r="D20" s="228" t="s">
        <v>8767</v>
      </c>
      <c r="E20" s="436">
        <v>45461</v>
      </c>
      <c r="F20" s="1369">
        <v>45472</v>
      </c>
      <c r="G20" s="857" t="s">
        <v>5676</v>
      </c>
      <c r="H20" s="1352" t="s">
        <v>9100</v>
      </c>
      <c r="I20" s="1352">
        <v>45473</v>
      </c>
      <c r="J20" s="317">
        <v>45492</v>
      </c>
      <c r="K20" s="1353">
        <v>45491</v>
      </c>
      <c r="M20" s="306"/>
      <c r="N20" s="306"/>
      <c r="O20" s="306"/>
      <c r="P20" s="306"/>
    </row>
    <row r="21" spans="1:16" s="14" customFormat="1" ht="20.25" hidden="1" thickBot="1">
      <c r="A21" s="1406"/>
      <c r="B21" s="1406"/>
      <c r="C21" s="1332" t="s">
        <v>6795</v>
      </c>
      <c r="D21" s="40" t="s">
        <v>8764</v>
      </c>
      <c r="E21" s="40">
        <v>45461</v>
      </c>
      <c r="F21" s="1371" t="s">
        <v>1581</v>
      </c>
      <c r="G21" s="1367"/>
      <c r="H21" s="1354"/>
      <c r="I21" s="1354"/>
      <c r="J21" s="321"/>
      <c r="K21" s="323"/>
      <c r="M21" s="306"/>
      <c r="N21" s="306"/>
      <c r="O21" s="306"/>
      <c r="P21" s="306"/>
    </row>
    <row r="22" spans="1:16" s="14" customFormat="1" ht="20.25" hidden="1" thickTop="1">
      <c r="A22" s="1406"/>
      <c r="B22" s="1406"/>
      <c r="C22" s="1043" t="s">
        <v>6882</v>
      </c>
      <c r="D22" s="228" t="s">
        <v>8769</v>
      </c>
      <c r="E22" s="228">
        <v>45464</v>
      </c>
      <c r="F22" s="1372" t="s">
        <v>1581</v>
      </c>
      <c r="G22" s="857" t="s">
        <v>8584</v>
      </c>
      <c r="H22" s="1352" t="s">
        <v>9101</v>
      </c>
      <c r="I22" s="1352">
        <v>45487</v>
      </c>
      <c r="J22" s="317">
        <v>45506</v>
      </c>
      <c r="K22" s="321">
        <v>45505</v>
      </c>
      <c r="M22" s="306"/>
      <c r="N22" s="306"/>
      <c r="O22" s="306"/>
      <c r="P22" s="306"/>
    </row>
    <row r="23" spans="1:16" s="14" customFormat="1" ht="20.25" hidden="1" thickBot="1">
      <c r="A23" s="1406"/>
      <c r="B23" s="1406"/>
      <c r="C23" s="1332" t="s">
        <v>1606</v>
      </c>
      <c r="D23" s="40" t="s">
        <v>8768</v>
      </c>
      <c r="E23" s="323">
        <v>45467</v>
      </c>
      <c r="F23" s="1334">
        <v>45478</v>
      </c>
      <c r="G23" s="1367"/>
      <c r="H23" s="1334"/>
      <c r="I23" s="1334"/>
      <c r="J23" s="323"/>
      <c r="K23" s="323"/>
      <c r="M23" s="306"/>
      <c r="N23" s="306"/>
      <c r="O23" s="306"/>
      <c r="P23" s="306"/>
    </row>
    <row r="24" spans="1:16" s="14" customFormat="1" ht="20.25" hidden="1" thickTop="1">
      <c r="A24" s="1406" t="s">
        <v>8493</v>
      </c>
      <c r="B24" s="1406"/>
      <c r="C24" s="1043"/>
      <c r="D24" s="228"/>
      <c r="E24" s="228"/>
      <c r="F24" s="1373"/>
      <c r="G24" s="857" t="s">
        <v>9102</v>
      </c>
      <c r="H24" s="1352" t="s">
        <v>9103</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6" t="s">
        <v>9104</v>
      </c>
      <c r="B26" s="1406"/>
      <c r="C26" s="1347" t="s">
        <v>3127</v>
      </c>
      <c r="D26" s="487" t="s">
        <v>8771</v>
      </c>
      <c r="E26" s="228">
        <v>45475</v>
      </c>
      <c r="F26" s="1339" t="s">
        <v>1581</v>
      </c>
      <c r="G26" s="1418" t="s">
        <v>9105</v>
      </c>
      <c r="H26" s="1352" t="s">
        <v>9106</v>
      </c>
      <c r="I26" s="1352">
        <v>45498</v>
      </c>
      <c r="J26" s="317">
        <v>45517</v>
      </c>
      <c r="K26" s="1353">
        <v>45516</v>
      </c>
      <c r="M26" s="306"/>
      <c r="N26" s="306"/>
      <c r="O26" s="306"/>
      <c r="P26" s="306"/>
    </row>
    <row r="27" spans="1:16" s="14" customFormat="1" ht="21" hidden="1" customHeight="1" thickBot="1">
      <c r="A27" s="1406"/>
      <c r="B27" s="1406"/>
      <c r="C27" s="1332" t="s">
        <v>1541</v>
      </c>
      <c r="D27" s="1353" t="s">
        <v>8774</v>
      </c>
      <c r="E27" s="321">
        <v>45478</v>
      </c>
      <c r="F27" s="1354">
        <v>45489</v>
      </c>
      <c r="G27" s="1419"/>
      <c r="H27" s="1334"/>
      <c r="I27" s="1334"/>
      <c r="J27" s="323"/>
      <c r="K27" s="323"/>
      <c r="M27" s="306"/>
      <c r="N27" s="306"/>
      <c r="O27" s="306"/>
      <c r="P27" s="306"/>
    </row>
    <row r="28" spans="1:16" s="14" customFormat="1" ht="21" hidden="1" customHeight="1" thickTop="1">
      <c r="A28" s="1406" t="s">
        <v>9107</v>
      </c>
      <c r="B28" s="1406"/>
      <c r="C28" s="1288" t="s">
        <v>6804</v>
      </c>
      <c r="D28" s="436" t="s">
        <v>8775</v>
      </c>
      <c r="E28" s="436">
        <v>45482</v>
      </c>
      <c r="F28" s="1330" t="s">
        <v>1581</v>
      </c>
      <c r="G28" s="1420" t="s">
        <v>9108</v>
      </c>
      <c r="H28" s="1352" t="s">
        <v>9109</v>
      </c>
      <c r="I28" s="1352">
        <v>45507</v>
      </c>
      <c r="J28" s="317">
        <v>45526</v>
      </c>
      <c r="K28" s="317">
        <v>45525</v>
      </c>
      <c r="M28" s="306"/>
      <c r="N28" s="306"/>
      <c r="O28" s="306"/>
      <c r="P28" s="306"/>
    </row>
    <row r="29" spans="1:16" s="14" customFormat="1" ht="21" hidden="1" customHeight="1">
      <c r="A29" s="1406" t="s">
        <v>1654</v>
      </c>
      <c r="B29" s="1406"/>
      <c r="C29" s="1402" t="s">
        <v>4935</v>
      </c>
      <c r="D29" s="487" t="s">
        <v>8778</v>
      </c>
      <c r="E29" s="1412" t="s">
        <v>1581</v>
      </c>
      <c r="F29" s="1412" t="s">
        <v>1581</v>
      </c>
      <c r="G29" s="1421"/>
      <c r="H29" s="1354"/>
      <c r="I29" s="1354"/>
      <c r="J29" s="321"/>
      <c r="K29" s="321"/>
      <c r="M29" s="306"/>
      <c r="N29" s="306"/>
      <c r="O29" s="306"/>
      <c r="P29" s="306"/>
    </row>
    <row r="30" spans="1:16" s="14" customFormat="1" ht="21" hidden="1" customHeight="1" thickBot="1">
      <c r="A30" s="1406"/>
      <c r="B30" s="1406"/>
      <c r="C30" s="423" t="s">
        <v>4111</v>
      </c>
      <c r="D30" s="40" t="s">
        <v>8779</v>
      </c>
      <c r="E30" s="40">
        <v>45486</v>
      </c>
      <c r="F30" s="40">
        <v>45496</v>
      </c>
      <c r="G30" s="1422"/>
      <c r="H30" s="1334"/>
      <c r="I30" s="1334"/>
      <c r="J30" s="323"/>
      <c r="K30" s="323"/>
      <c r="M30" s="306"/>
      <c r="N30" s="306"/>
      <c r="O30" s="306"/>
      <c r="P30" s="306"/>
    </row>
    <row r="31" spans="1:16" s="14" customFormat="1" ht="21" hidden="1" customHeight="1" thickTop="1">
      <c r="A31" s="1406" t="s">
        <v>9110</v>
      </c>
      <c r="B31" s="1406"/>
      <c r="C31" s="1344" t="s">
        <v>7693</v>
      </c>
      <c r="D31" s="228" t="s">
        <v>1630</v>
      </c>
      <c r="E31" s="228">
        <v>45502</v>
      </c>
      <c r="F31" s="228">
        <v>45512</v>
      </c>
      <c r="G31" s="1628" t="s">
        <v>1573</v>
      </c>
      <c r="H31" s="1354" t="s">
        <v>9111</v>
      </c>
      <c r="I31" s="356"/>
      <c r="J31" s="356"/>
      <c r="K31" s="356"/>
      <c r="M31" s="306"/>
      <c r="N31" s="306"/>
      <c r="O31" s="306"/>
      <c r="P31" s="306"/>
    </row>
    <row r="32" spans="1:16" s="14" customFormat="1" ht="21" hidden="1" customHeight="1" thickBot="1">
      <c r="A32" s="1406"/>
      <c r="B32" s="1406"/>
      <c r="C32" s="1123" t="s">
        <v>6788</v>
      </c>
      <c r="D32" s="40" t="s">
        <v>8781</v>
      </c>
      <c r="E32" s="40">
        <v>45499</v>
      </c>
      <c r="F32" s="1405" t="s">
        <v>1581</v>
      </c>
      <c r="G32" s="1419"/>
      <c r="H32" s="1334"/>
      <c r="I32" s="1334"/>
      <c r="J32" s="323"/>
      <c r="K32" s="323"/>
      <c r="M32" s="306"/>
      <c r="N32" s="306"/>
      <c r="O32" s="306"/>
      <c r="P32" s="306"/>
    </row>
    <row r="33" spans="1:16" s="14" customFormat="1" ht="21" hidden="1" customHeight="1" thickTop="1">
      <c r="A33" s="1406" t="s">
        <v>9112</v>
      </c>
      <c r="B33" s="1406"/>
      <c r="C33" s="1043" t="s">
        <v>6718</v>
      </c>
      <c r="D33" s="228" t="s">
        <v>8782</v>
      </c>
      <c r="E33" s="228">
        <v>45501</v>
      </c>
      <c r="F33" s="1348" t="s">
        <v>1581</v>
      </c>
      <c r="G33" s="1627" t="s">
        <v>1573</v>
      </c>
      <c r="H33" s="1352" t="s">
        <v>9113</v>
      </c>
      <c r="I33" s="1342">
        <v>45515</v>
      </c>
      <c r="J33" s="1342"/>
      <c r="K33" s="1366"/>
      <c r="M33" s="306"/>
      <c r="N33" s="306"/>
      <c r="O33" s="306"/>
      <c r="P33" s="306"/>
    </row>
    <row r="34" spans="1:16" s="14" customFormat="1" ht="21" hidden="1" customHeight="1" thickBot="1">
      <c r="A34" s="1406"/>
      <c r="B34" s="1406"/>
      <c r="C34" s="1332" t="s">
        <v>1634</v>
      </c>
      <c r="D34" s="40" t="s">
        <v>8590</v>
      </c>
      <c r="E34" s="323">
        <v>45502</v>
      </c>
      <c r="F34" s="1405" t="s">
        <v>1581</v>
      </c>
      <c r="G34" s="1367"/>
      <c r="H34" s="1334"/>
      <c r="I34" s="1334"/>
      <c r="J34" s="323"/>
      <c r="K34" s="323"/>
      <c r="M34" s="306"/>
      <c r="N34" s="306"/>
      <c r="O34" s="306"/>
      <c r="P34" s="306"/>
    </row>
    <row r="35" spans="1:16" s="14" customFormat="1" ht="21" hidden="1" customHeight="1" thickTop="1">
      <c r="A35" s="1406" t="s">
        <v>9114</v>
      </c>
      <c r="B35" s="1406"/>
      <c r="C35" s="857" t="s">
        <v>6779</v>
      </c>
      <c r="D35" s="228" t="s">
        <v>8784</v>
      </c>
      <c r="E35" s="228">
        <v>45503</v>
      </c>
      <c r="F35" s="1349" t="s">
        <v>1581</v>
      </c>
      <c r="G35" s="1627" t="s">
        <v>1573</v>
      </c>
      <c r="H35" s="1352" t="s">
        <v>9115</v>
      </c>
      <c r="I35" s="1342">
        <v>45520</v>
      </c>
      <c r="J35" s="1342"/>
      <c r="K35" s="1366"/>
      <c r="M35" s="306"/>
      <c r="N35" s="306"/>
      <c r="O35" s="306"/>
      <c r="P35" s="306"/>
    </row>
    <row r="36" spans="1:16" s="14" customFormat="1" ht="21" hidden="1" customHeight="1" thickBot="1">
      <c r="A36" s="1406"/>
      <c r="B36" s="1406"/>
      <c r="C36" s="1332" t="s">
        <v>1668</v>
      </c>
      <c r="D36" s="40" t="s">
        <v>8787</v>
      </c>
      <c r="E36" s="323">
        <v>45507</v>
      </c>
      <c r="F36" s="323">
        <v>45516</v>
      </c>
      <c r="G36" s="1629"/>
      <c r="H36" s="1334"/>
      <c r="I36" s="1334"/>
      <c r="J36" s="323"/>
      <c r="K36" s="323"/>
      <c r="M36" s="306"/>
      <c r="N36" s="306"/>
      <c r="O36" s="306"/>
      <c r="P36" s="306"/>
    </row>
    <row r="37" spans="1:16" s="14" customFormat="1" ht="21" hidden="1" customHeight="1" thickTop="1">
      <c r="A37" s="1406" t="s">
        <v>9116</v>
      </c>
      <c r="B37" s="1406"/>
      <c r="C37" s="857" t="s">
        <v>6744</v>
      </c>
      <c r="D37" s="228" t="s">
        <v>8788</v>
      </c>
      <c r="E37" s="228">
        <v>45510</v>
      </c>
      <c r="F37" s="1349" t="s">
        <v>1581</v>
      </c>
      <c r="G37" s="857" t="s">
        <v>9117</v>
      </c>
      <c r="H37" s="1352" t="s">
        <v>9118</v>
      </c>
      <c r="I37" s="1352">
        <v>45536</v>
      </c>
      <c r="J37" s="317">
        <v>45555</v>
      </c>
      <c r="K37" s="1353">
        <v>45554</v>
      </c>
      <c r="M37" s="306"/>
      <c r="N37" s="306"/>
      <c r="O37" s="306"/>
      <c r="P37" s="306"/>
    </row>
    <row r="38" spans="1:16" s="14" customFormat="1" ht="21" hidden="1" customHeight="1" thickBot="1">
      <c r="A38" s="1406"/>
      <c r="B38" s="1406"/>
      <c r="C38" s="1332" t="s">
        <v>1606</v>
      </c>
      <c r="D38" s="40" t="s">
        <v>1632</v>
      </c>
      <c r="E38" s="655">
        <v>45513</v>
      </c>
      <c r="F38" s="323">
        <v>45522</v>
      </c>
      <c r="G38" s="1367"/>
      <c r="H38" s="1334"/>
      <c r="I38" s="1334"/>
      <c r="J38" s="323"/>
      <c r="K38" s="323"/>
      <c r="M38" s="306"/>
      <c r="N38" s="306"/>
      <c r="O38" s="306"/>
      <c r="P38" s="306"/>
    </row>
    <row r="39" spans="1:16" s="14" customFormat="1" ht="21" hidden="1" customHeight="1" thickTop="1">
      <c r="A39" s="1406" t="s">
        <v>9119</v>
      </c>
      <c r="B39" s="1406"/>
      <c r="C39" s="857" t="s">
        <v>6733</v>
      </c>
      <c r="D39" s="228" t="s">
        <v>8791</v>
      </c>
      <c r="E39" s="228">
        <v>45517</v>
      </c>
      <c r="F39" s="1349" t="s">
        <v>1581</v>
      </c>
      <c r="G39" s="857" t="s">
        <v>7771</v>
      </c>
      <c r="H39" s="1352" t="s">
        <v>9120</v>
      </c>
      <c r="I39" s="1352">
        <v>45542</v>
      </c>
      <c r="J39" s="317">
        <v>45561</v>
      </c>
      <c r="K39" s="1353">
        <v>45560</v>
      </c>
      <c r="M39" s="306"/>
      <c r="N39" s="306"/>
      <c r="O39" s="306"/>
      <c r="P39" s="306"/>
    </row>
    <row r="40" spans="1:16" s="14" customFormat="1" ht="21" hidden="1" customHeight="1" thickBot="1">
      <c r="A40" s="1406" t="s">
        <v>8793</v>
      </c>
      <c r="B40" s="1406"/>
      <c r="C40" s="1332" t="s">
        <v>1634</v>
      </c>
      <c r="D40" s="40" t="s">
        <v>1635</v>
      </c>
      <c r="E40" s="323">
        <v>45520</v>
      </c>
      <c r="F40" s="323">
        <v>45532</v>
      </c>
      <c r="G40" s="1367"/>
      <c r="H40" s="1334"/>
      <c r="I40" s="1334"/>
      <c r="J40" s="323"/>
      <c r="K40" s="323"/>
      <c r="M40" s="306"/>
      <c r="N40" s="306"/>
      <c r="O40" s="306"/>
      <c r="P40" s="306"/>
    </row>
    <row r="41" spans="1:16" s="14" customFormat="1" ht="21" hidden="1" customHeight="1" thickTop="1">
      <c r="A41" s="1406" t="s">
        <v>9121</v>
      </c>
      <c r="B41" s="1406"/>
      <c r="C41" s="857" t="s">
        <v>4933</v>
      </c>
      <c r="D41" s="228" t="s">
        <v>8794</v>
      </c>
      <c r="E41" s="228">
        <v>45524</v>
      </c>
      <c r="F41" s="1349" t="s">
        <v>1581</v>
      </c>
      <c r="G41" s="857" t="s">
        <v>9122</v>
      </c>
      <c r="H41" s="1352" t="s">
        <v>9123</v>
      </c>
      <c r="I41" s="1352">
        <v>45559</v>
      </c>
      <c r="J41" s="317">
        <v>45578</v>
      </c>
      <c r="K41" s="1353">
        <v>45577</v>
      </c>
      <c r="M41" s="306"/>
      <c r="N41" s="306"/>
      <c r="O41" s="306"/>
      <c r="P41" s="306"/>
    </row>
    <row r="42" spans="1:16" s="14" customFormat="1" ht="21" hidden="1" customHeight="1" thickBot="1">
      <c r="A42" s="1406"/>
      <c r="B42" s="1406"/>
      <c r="C42" s="1332" t="s">
        <v>8438</v>
      </c>
      <c r="D42" s="40" t="s">
        <v>8797</v>
      </c>
      <c r="E42" s="323">
        <v>45533</v>
      </c>
      <c r="F42" s="323">
        <v>45542</v>
      </c>
      <c r="G42" s="1367"/>
      <c r="H42" s="1334"/>
      <c r="I42" s="1334"/>
      <c r="J42" s="323"/>
      <c r="K42" s="323"/>
      <c r="M42" s="306"/>
      <c r="N42" s="306"/>
      <c r="O42" s="306"/>
      <c r="P42" s="306"/>
    </row>
    <row r="43" spans="1:16" s="14" customFormat="1" ht="21" hidden="1" customHeight="1" thickTop="1">
      <c r="A43" s="1406"/>
      <c r="B43" s="1406"/>
      <c r="C43" s="857" t="s">
        <v>6873</v>
      </c>
      <c r="D43" s="228" t="s">
        <v>8798</v>
      </c>
      <c r="E43" s="228">
        <v>45531</v>
      </c>
      <c r="F43" s="1349" t="s">
        <v>1581</v>
      </c>
      <c r="G43" s="1627" t="s">
        <v>1573</v>
      </c>
      <c r="H43" s="1352" t="s">
        <v>9124</v>
      </c>
      <c r="I43" s="1342">
        <v>45549</v>
      </c>
      <c r="J43" s="1342">
        <v>45568</v>
      </c>
      <c r="K43" s="1366">
        <v>45567</v>
      </c>
      <c r="M43" s="306"/>
      <c r="N43" s="306"/>
      <c r="O43" s="306"/>
      <c r="P43" s="306"/>
    </row>
    <row r="44" spans="1:16" s="14" customFormat="1" ht="21" hidden="1" customHeight="1" thickBot="1">
      <c r="A44" s="1406"/>
      <c r="B44" s="1406"/>
      <c r="C44" s="1332" t="s">
        <v>4935</v>
      </c>
      <c r="D44" s="40" t="s">
        <v>8801</v>
      </c>
      <c r="E44" s="323">
        <v>45539</v>
      </c>
      <c r="F44" s="323">
        <v>45548</v>
      </c>
      <c r="G44" s="1868" t="s">
        <v>9105</v>
      </c>
      <c r="H44" s="1334"/>
      <c r="I44" s="1334"/>
      <c r="J44" s="323"/>
      <c r="K44" s="323"/>
      <c r="M44" s="306"/>
      <c r="N44" s="306"/>
      <c r="O44" s="306"/>
      <c r="P44" s="306"/>
    </row>
    <row r="45" spans="1:16" s="14" customFormat="1" ht="21" hidden="1" customHeight="1" thickTop="1">
      <c r="A45" s="1406" t="s">
        <v>9125</v>
      </c>
      <c r="B45" s="1406"/>
      <c r="C45" s="857" t="s">
        <v>6820</v>
      </c>
      <c r="D45" s="228" t="s">
        <v>8802</v>
      </c>
      <c r="E45" s="228">
        <v>45538</v>
      </c>
      <c r="F45" s="1349" t="s">
        <v>1581</v>
      </c>
      <c r="G45" s="857" t="s">
        <v>3192</v>
      </c>
      <c r="H45" s="1352" t="s">
        <v>9126</v>
      </c>
      <c r="I45" s="1352">
        <v>45564</v>
      </c>
      <c r="J45" s="317">
        <v>45580</v>
      </c>
      <c r="K45" s="1353">
        <v>45582</v>
      </c>
      <c r="M45" s="29"/>
      <c r="N45" s="29"/>
      <c r="O45" s="29"/>
      <c r="P45" s="29"/>
    </row>
    <row r="46" spans="1:16" s="14" customFormat="1" ht="21" hidden="1" customHeight="1" thickBot="1">
      <c r="A46" s="1406" t="s">
        <v>8805</v>
      </c>
      <c r="B46" s="1406"/>
      <c r="C46" s="1332" t="s">
        <v>8806</v>
      </c>
      <c r="D46" s="40" t="s">
        <v>8807</v>
      </c>
      <c r="E46" s="323">
        <v>45545</v>
      </c>
      <c r="F46" s="323">
        <v>45554</v>
      </c>
      <c r="G46" s="1367"/>
      <c r="H46" s="1334"/>
      <c r="I46" s="1334"/>
      <c r="J46" s="323"/>
      <c r="K46" s="323"/>
      <c r="M46" s="29"/>
      <c r="N46" s="29"/>
      <c r="O46" s="29"/>
      <c r="P46" s="29"/>
    </row>
    <row r="47" spans="1:16" s="14" customFormat="1" ht="21" hidden="1" customHeight="1" thickTop="1">
      <c r="A47" s="1406" t="s">
        <v>9127</v>
      </c>
      <c r="B47" s="1406"/>
      <c r="C47" s="1122" t="s">
        <v>6708</v>
      </c>
      <c r="D47" s="436" t="s">
        <v>8763</v>
      </c>
      <c r="E47" s="436">
        <v>45545</v>
      </c>
      <c r="F47" s="1349" t="s">
        <v>1581</v>
      </c>
      <c r="G47" s="857" t="s">
        <v>9128</v>
      </c>
      <c r="H47" s="1352" t="s">
        <v>9129</v>
      </c>
      <c r="I47" s="1352">
        <v>45567</v>
      </c>
      <c r="J47" s="317">
        <v>45583</v>
      </c>
      <c r="K47" s="1353">
        <v>45585</v>
      </c>
      <c r="M47" s="29"/>
      <c r="N47" s="29"/>
      <c r="O47" s="29"/>
      <c r="P47" s="29"/>
    </row>
    <row r="48" spans="1:16" s="14" customFormat="1" ht="21" hidden="1" customHeight="1" thickBot="1">
      <c r="A48" s="1406"/>
      <c r="B48" s="1406"/>
      <c r="C48" s="1332" t="s">
        <v>1577</v>
      </c>
      <c r="D48" s="40" t="s">
        <v>1650</v>
      </c>
      <c r="E48" s="323">
        <v>45549</v>
      </c>
      <c r="F48" s="323">
        <v>45558</v>
      </c>
      <c r="G48" s="1367"/>
      <c r="H48" s="1334"/>
      <c r="I48" s="1334"/>
      <c r="J48" s="323"/>
      <c r="K48" s="323"/>
      <c r="M48" s="29"/>
      <c r="N48" s="29"/>
      <c r="O48" s="29"/>
      <c r="P48" s="29"/>
    </row>
    <row r="49" spans="1:16" s="14" customFormat="1" ht="21" hidden="1" customHeight="1" thickTop="1">
      <c r="A49" s="1406"/>
      <c r="B49" s="1406"/>
      <c r="C49" s="1122" t="s">
        <v>6795</v>
      </c>
      <c r="D49" s="436" t="s">
        <v>8809</v>
      </c>
      <c r="E49" s="436">
        <v>45552</v>
      </c>
      <c r="F49" s="1349" t="s">
        <v>1581</v>
      </c>
      <c r="G49" s="857" t="s">
        <v>7136</v>
      </c>
      <c r="H49" s="1352" t="s">
        <v>9130</v>
      </c>
      <c r="I49" s="1352">
        <v>45574</v>
      </c>
      <c r="J49" s="317">
        <v>45590</v>
      </c>
      <c r="K49" s="1353">
        <v>45592</v>
      </c>
      <c r="M49" s="29"/>
      <c r="N49" s="29"/>
      <c r="O49" s="29"/>
      <c r="P49" s="29"/>
    </row>
    <row r="50" spans="1:16" s="14" customFormat="1" ht="21" hidden="1" customHeight="1" thickBot="1">
      <c r="A50" s="1406" t="s">
        <v>8811</v>
      </c>
      <c r="B50" s="1406"/>
      <c r="C50" s="1332" t="s">
        <v>8812</v>
      </c>
      <c r="D50" s="40" t="s">
        <v>1655</v>
      </c>
      <c r="E50" s="323">
        <v>45557</v>
      </c>
      <c r="F50" s="323">
        <v>45566</v>
      </c>
      <c r="G50" s="1367"/>
      <c r="H50" s="1334"/>
      <c r="I50" s="1334"/>
      <c r="J50" s="323"/>
      <c r="K50" s="323"/>
      <c r="M50" s="29"/>
      <c r="N50" s="29"/>
      <c r="O50" s="29"/>
      <c r="P50" s="29"/>
    </row>
    <row r="51" spans="1:16" s="14" customFormat="1" ht="21" hidden="1" customHeight="1" thickTop="1">
      <c r="A51" s="1406" t="s">
        <v>9131</v>
      </c>
      <c r="B51" s="1406"/>
      <c r="C51" s="1122" t="s">
        <v>6882</v>
      </c>
      <c r="D51" s="436" t="s">
        <v>8773</v>
      </c>
      <c r="E51" s="436">
        <v>45559</v>
      </c>
      <c r="F51" s="1349" t="s">
        <v>1581</v>
      </c>
      <c r="G51" s="857" t="s">
        <v>8036</v>
      </c>
      <c r="H51" s="1352" t="s">
        <v>9132</v>
      </c>
      <c r="I51" s="1352">
        <v>45581</v>
      </c>
      <c r="J51" s="317">
        <v>45597</v>
      </c>
      <c r="K51" s="1353">
        <v>45599</v>
      </c>
      <c r="M51" s="29"/>
      <c r="N51" s="29"/>
      <c r="O51" s="29"/>
      <c r="P51" s="29"/>
    </row>
    <row r="52" spans="1:16" s="14" customFormat="1" ht="21" hidden="1" customHeight="1" thickBot="1">
      <c r="A52" s="1406"/>
      <c r="B52" s="1406"/>
      <c r="C52" s="1332" t="s">
        <v>1634</v>
      </c>
      <c r="D52" s="40" t="s">
        <v>8593</v>
      </c>
      <c r="E52" s="323">
        <v>45563</v>
      </c>
      <c r="F52" s="323">
        <v>45572</v>
      </c>
      <c r="G52" s="1423"/>
      <c r="H52" s="1334"/>
      <c r="I52" s="1334"/>
      <c r="J52" s="323"/>
      <c r="K52" s="323"/>
      <c r="M52" s="29"/>
      <c r="N52" s="29"/>
      <c r="O52" s="29"/>
      <c r="P52" s="29"/>
    </row>
    <row r="53" spans="1:16" s="14" customFormat="1" ht="21" hidden="1" customHeight="1" thickTop="1">
      <c r="A53" s="1406" t="s">
        <v>9133</v>
      </c>
      <c r="B53" s="1406"/>
      <c r="C53" s="1122" t="s">
        <v>6804</v>
      </c>
      <c r="D53" s="317" t="s">
        <v>8814</v>
      </c>
      <c r="E53" s="317">
        <v>45589</v>
      </c>
      <c r="F53" s="424" t="s">
        <v>1581</v>
      </c>
      <c r="G53" s="857" t="s">
        <v>9134</v>
      </c>
      <c r="H53" s="1352" t="s">
        <v>9135</v>
      </c>
      <c r="I53" s="1352">
        <v>45588</v>
      </c>
      <c r="J53" s="317">
        <v>45604</v>
      </c>
      <c r="K53" s="1353">
        <v>45606</v>
      </c>
      <c r="M53" s="29"/>
      <c r="N53" s="29"/>
      <c r="O53" s="29"/>
      <c r="P53" s="29"/>
    </row>
    <row r="54" spans="1:16" s="14" customFormat="1" ht="21" hidden="1" customHeight="1">
      <c r="A54" s="1406"/>
      <c r="B54" s="1406"/>
      <c r="C54" s="1344" t="s">
        <v>1634</v>
      </c>
      <c r="D54" s="321" t="s">
        <v>8817</v>
      </c>
      <c r="E54" s="321">
        <v>45569</v>
      </c>
      <c r="F54" s="321">
        <v>45578</v>
      </c>
      <c r="G54" s="27"/>
      <c r="H54" s="1354"/>
      <c r="I54" s="1354"/>
      <c r="J54" s="321"/>
      <c r="K54" s="321"/>
      <c r="M54" s="29"/>
      <c r="N54" s="29"/>
      <c r="O54" s="29"/>
      <c r="P54" s="29"/>
    </row>
    <row r="55" spans="1:16" s="14" customFormat="1" ht="21" hidden="1" customHeight="1" thickBot="1">
      <c r="A55" s="1406" t="s">
        <v>8438</v>
      </c>
      <c r="B55" s="1406"/>
      <c r="C55" s="1925" t="s">
        <v>1640</v>
      </c>
      <c r="D55" s="1927" t="s">
        <v>8818</v>
      </c>
      <c r="E55" s="1927">
        <v>45567</v>
      </c>
      <c r="F55" s="1927">
        <v>45576</v>
      </c>
      <c r="G55" s="1423"/>
      <c r="H55" s="1334"/>
      <c r="I55" s="1334"/>
      <c r="J55" s="323"/>
      <c r="K55" s="323"/>
      <c r="M55" s="29"/>
      <c r="N55" s="29"/>
      <c r="O55" s="29"/>
      <c r="P55" s="29"/>
    </row>
    <row r="56" spans="1:16" s="14" customFormat="1" ht="21" hidden="1" customHeight="1" thickTop="1">
      <c r="A56" s="1406" t="s">
        <v>9136</v>
      </c>
      <c r="B56" s="1406"/>
      <c r="C56" s="1122" t="s">
        <v>3127</v>
      </c>
      <c r="D56" s="436" t="s">
        <v>8819</v>
      </c>
      <c r="E56" s="436">
        <v>45593</v>
      </c>
      <c r="F56" s="1349" t="s">
        <v>1581</v>
      </c>
      <c r="G56" s="857" t="s">
        <v>7885</v>
      </c>
      <c r="H56" s="1352" t="s">
        <v>9137</v>
      </c>
      <c r="I56" s="317">
        <v>45595</v>
      </c>
      <c r="J56" s="1342"/>
      <c r="K56" s="1353">
        <v>45613</v>
      </c>
      <c r="M56" s="29"/>
      <c r="N56" s="29"/>
      <c r="O56" s="29"/>
      <c r="P56" s="29"/>
    </row>
    <row r="57" spans="1:16" s="14" customFormat="1" ht="21" hidden="1" customHeight="1" thickBot="1">
      <c r="A57" s="1406" t="s">
        <v>9138</v>
      </c>
      <c r="B57" s="1406"/>
      <c r="C57" s="1332" t="s">
        <v>8438</v>
      </c>
      <c r="D57" s="40" t="s">
        <v>1660</v>
      </c>
      <c r="E57" s="323">
        <v>45574</v>
      </c>
      <c r="F57" s="323">
        <v>45583</v>
      </c>
      <c r="G57" s="1423"/>
      <c r="H57" s="1334"/>
      <c r="I57" s="1334"/>
      <c r="J57" s="323"/>
      <c r="K57" s="323"/>
      <c r="M57" s="29"/>
      <c r="N57" s="29"/>
      <c r="O57" s="29"/>
      <c r="P57" s="29"/>
    </row>
    <row r="58" spans="1:16" s="14" customFormat="1" ht="21" hidden="1" customHeight="1" thickTop="1">
      <c r="A58" s="1406" t="s">
        <v>6788</v>
      </c>
      <c r="B58" s="1406"/>
      <c r="C58" s="1122" t="s">
        <v>8821</v>
      </c>
      <c r="D58" s="436" t="s">
        <v>8822</v>
      </c>
      <c r="E58" s="1349" t="s">
        <v>1581</v>
      </c>
      <c r="F58" s="1349" t="s">
        <v>1581</v>
      </c>
      <c r="G58" s="857" t="s">
        <v>5700</v>
      </c>
      <c r="H58" s="1352" t="s">
        <v>9139</v>
      </c>
      <c r="I58" s="1352">
        <v>45602</v>
      </c>
      <c r="J58" s="317">
        <v>45618</v>
      </c>
      <c r="K58" s="1353">
        <v>45620</v>
      </c>
      <c r="M58" s="29"/>
      <c r="N58" s="29"/>
      <c r="O58" s="29"/>
      <c r="P58" s="29"/>
    </row>
    <row r="59" spans="1:16" s="14" customFormat="1" ht="21" hidden="1" customHeight="1" thickBot="1">
      <c r="A59" s="1406" t="s">
        <v>1684</v>
      </c>
      <c r="B59" s="1406"/>
      <c r="C59" s="1925" t="s">
        <v>4935</v>
      </c>
      <c r="D59" s="2640" t="s">
        <v>1664</v>
      </c>
      <c r="E59" s="1927">
        <v>45581</v>
      </c>
      <c r="F59" s="1928" t="s">
        <v>1581</v>
      </c>
      <c r="G59" s="1417"/>
      <c r="H59" s="1334"/>
      <c r="I59" s="1334"/>
      <c r="J59" s="323"/>
      <c r="K59" s="323"/>
      <c r="M59" s="29"/>
      <c r="N59" s="29"/>
      <c r="O59" s="29"/>
      <c r="P59" s="29"/>
    </row>
    <row r="60" spans="1:16" s="14" customFormat="1" ht="21" hidden="1" customHeight="1" thickTop="1">
      <c r="A60" s="1406" t="s">
        <v>6854</v>
      </c>
      <c r="B60" s="1406"/>
      <c r="C60" s="1288" t="s">
        <v>6788</v>
      </c>
      <c r="D60" s="317" t="s">
        <v>8824</v>
      </c>
      <c r="E60" s="317">
        <v>45587</v>
      </c>
      <c r="F60" s="1955" t="s">
        <v>1581</v>
      </c>
      <c r="G60" s="1288" t="s">
        <v>7901</v>
      </c>
      <c r="H60" s="1352" t="s">
        <v>9140</v>
      </c>
      <c r="I60" s="1352">
        <v>45609</v>
      </c>
      <c r="J60" s="317">
        <v>45625</v>
      </c>
      <c r="K60" s="317">
        <v>45627</v>
      </c>
      <c r="M60" s="29"/>
      <c r="N60" s="29"/>
      <c r="O60" s="29"/>
      <c r="P60" s="29"/>
    </row>
    <row r="61" spans="1:16" s="14" customFormat="1" ht="21" hidden="1" customHeight="1">
      <c r="A61" s="1406"/>
      <c r="B61" s="1406"/>
      <c r="C61" s="1951" t="s">
        <v>2079</v>
      </c>
      <c r="D61" s="1953" t="s">
        <v>4937</v>
      </c>
      <c r="E61" s="1959" t="s">
        <v>1581</v>
      </c>
      <c r="F61" s="1960" t="s">
        <v>1581</v>
      </c>
      <c r="G61" s="1956" t="s">
        <v>9122</v>
      </c>
      <c r="H61" s="1354"/>
      <c r="I61" s="1354"/>
      <c r="J61" s="321"/>
      <c r="K61" s="321"/>
      <c r="M61" s="29"/>
      <c r="N61" s="29"/>
      <c r="O61" s="29"/>
      <c r="P61" s="29"/>
    </row>
    <row r="62" spans="1:16" s="14" customFormat="1" ht="21" hidden="1" customHeight="1" thickBot="1">
      <c r="A62" s="1406"/>
      <c r="B62" s="1406"/>
      <c r="C62" s="423" t="s">
        <v>2442</v>
      </c>
      <c r="D62" s="323" t="s">
        <v>8826</v>
      </c>
      <c r="E62" s="323">
        <v>45588</v>
      </c>
      <c r="F62" s="1238">
        <v>45602</v>
      </c>
      <c r="G62" s="1957"/>
      <c r="H62" s="1334"/>
      <c r="I62" s="1334"/>
      <c r="J62" s="323"/>
      <c r="K62" s="323"/>
      <c r="M62" s="29"/>
      <c r="N62" s="29"/>
      <c r="O62" s="29"/>
      <c r="P62" s="29"/>
    </row>
    <row r="63" spans="1:16" s="14" customFormat="1" ht="21" hidden="1" customHeight="1" thickTop="1">
      <c r="A63" s="1406" t="s">
        <v>8827</v>
      </c>
      <c r="B63" s="1406"/>
      <c r="C63" s="1122" t="s">
        <v>6718</v>
      </c>
      <c r="D63" s="436" t="s">
        <v>8828</v>
      </c>
      <c r="E63" s="436">
        <v>45594</v>
      </c>
      <c r="F63" s="1349" t="s">
        <v>1581</v>
      </c>
      <c r="G63" s="2000" t="s">
        <v>9141</v>
      </c>
      <c r="H63" s="1354" t="s">
        <v>9142</v>
      </c>
      <c r="I63" s="1354">
        <v>45616</v>
      </c>
      <c r="J63" s="321">
        <v>45632</v>
      </c>
      <c r="K63" s="321">
        <v>45634</v>
      </c>
      <c r="M63" s="29"/>
      <c r="N63" s="29"/>
      <c r="O63" s="29"/>
      <c r="P63" s="29"/>
    </row>
    <row r="64" spans="1:16" s="14" customFormat="1" ht="21" hidden="1" customHeight="1" thickBot="1">
      <c r="A64" s="1406" t="s">
        <v>8830</v>
      </c>
      <c r="B64" s="1406"/>
      <c r="C64" s="1332" t="s">
        <v>1707</v>
      </c>
      <c r="D64" s="40" t="s">
        <v>8831</v>
      </c>
      <c r="E64" s="323">
        <v>45595</v>
      </c>
      <c r="F64" s="323">
        <v>45604</v>
      </c>
      <c r="G64" s="1367" t="s">
        <v>9143</v>
      </c>
      <c r="H64" s="1334"/>
      <c r="I64" s="1334"/>
      <c r="J64" s="323"/>
      <c r="K64" s="323"/>
      <c r="M64" s="29"/>
      <c r="N64" s="29"/>
      <c r="O64" s="29"/>
      <c r="P64" s="29"/>
    </row>
    <row r="65" spans="1:16" s="14" customFormat="1" ht="20.25" hidden="1" thickTop="1">
      <c r="A65" s="1406" t="s">
        <v>8655</v>
      </c>
      <c r="B65" s="1406"/>
      <c r="C65" s="1122" t="s">
        <v>8832</v>
      </c>
      <c r="D65" s="436" t="s">
        <v>8833</v>
      </c>
      <c r="E65" s="436">
        <v>45601</v>
      </c>
      <c r="F65" s="1349" t="s">
        <v>1581</v>
      </c>
      <c r="G65" s="2000" t="s">
        <v>5185</v>
      </c>
      <c r="H65" s="1352" t="s">
        <v>9144</v>
      </c>
      <c r="I65" s="1352">
        <v>45623</v>
      </c>
      <c r="J65" s="317">
        <v>45639</v>
      </c>
      <c r="K65" s="1353">
        <v>45641</v>
      </c>
      <c r="M65" s="29"/>
      <c r="N65" s="29"/>
      <c r="O65" s="29"/>
      <c r="P65" s="29"/>
    </row>
    <row r="66" spans="1:16" s="14" customFormat="1" ht="20.25" hidden="1" thickBot="1">
      <c r="A66" s="1406" t="s">
        <v>8835</v>
      </c>
      <c r="B66" s="1406"/>
      <c r="C66" s="1332" t="s">
        <v>8812</v>
      </c>
      <c r="D66" s="40" t="s">
        <v>1676</v>
      </c>
      <c r="E66" s="323">
        <v>45606</v>
      </c>
      <c r="F66" s="323">
        <v>45615</v>
      </c>
      <c r="G66" s="1367"/>
      <c r="H66" s="1334"/>
      <c r="I66" s="1334"/>
      <c r="J66" s="323"/>
      <c r="K66" s="323"/>
      <c r="M66" s="29"/>
      <c r="N66" s="29"/>
      <c r="O66" s="29"/>
      <c r="P66" s="29"/>
    </row>
    <row r="67" spans="1:16" s="14" customFormat="1" ht="20.25" hidden="1" thickTop="1">
      <c r="A67" s="1406"/>
      <c r="B67" s="1406"/>
      <c r="C67" s="1122" t="s">
        <v>6744</v>
      </c>
      <c r="D67" s="436" t="s">
        <v>8836</v>
      </c>
      <c r="E67" s="436">
        <v>45608</v>
      </c>
      <c r="F67" s="1349" t="s">
        <v>1581</v>
      </c>
      <c r="G67" s="2000" t="s">
        <v>3569</v>
      </c>
      <c r="H67" s="1352" t="s">
        <v>9145</v>
      </c>
      <c r="I67" s="1352">
        <v>45630</v>
      </c>
      <c r="J67" s="317">
        <v>45646</v>
      </c>
      <c r="K67" s="1353">
        <v>45648</v>
      </c>
      <c r="M67" s="29"/>
      <c r="N67" s="29"/>
      <c r="O67" s="29"/>
      <c r="P67" s="29"/>
    </row>
    <row r="68" spans="1:16" s="14" customFormat="1" ht="20.25" hidden="1" thickBot="1">
      <c r="A68" s="1406" t="s">
        <v>8838</v>
      </c>
      <c r="B68" s="1406"/>
      <c r="C68" s="1332" t="s">
        <v>1634</v>
      </c>
      <c r="D68" s="40" t="s">
        <v>8839</v>
      </c>
      <c r="E68" s="323">
        <v>45609</v>
      </c>
      <c r="F68" s="323">
        <v>45618</v>
      </c>
      <c r="G68" s="1367"/>
      <c r="H68" s="1334"/>
      <c r="I68" s="1334"/>
      <c r="J68" s="323"/>
      <c r="K68" s="323"/>
      <c r="M68" s="29"/>
      <c r="N68" s="29"/>
      <c r="O68" s="29"/>
      <c r="P68" s="29"/>
    </row>
    <row r="69" spans="1:16" s="14" customFormat="1" ht="20.25" hidden="1" thickTop="1">
      <c r="A69" s="1406" t="s">
        <v>5988</v>
      </c>
      <c r="B69" s="1406"/>
      <c r="C69" s="1122" t="s">
        <v>8841</v>
      </c>
      <c r="D69" s="436" t="s">
        <v>8842</v>
      </c>
      <c r="E69" s="436">
        <v>45615</v>
      </c>
      <c r="F69" s="1349" t="s">
        <v>1581</v>
      </c>
      <c r="G69" s="2000" t="s">
        <v>9146</v>
      </c>
      <c r="H69" s="1352" t="s">
        <v>9147</v>
      </c>
      <c r="I69" s="1352">
        <v>45637</v>
      </c>
      <c r="J69" s="317">
        <v>45653</v>
      </c>
      <c r="K69" s="1353">
        <v>45655</v>
      </c>
      <c r="M69" s="29"/>
      <c r="N69" s="29"/>
      <c r="O69" s="29"/>
      <c r="P69" s="29"/>
    </row>
    <row r="70" spans="1:16" s="14" customFormat="1" ht="20.25" hidden="1" thickBot="1">
      <c r="A70" s="1406" t="s">
        <v>8845</v>
      </c>
      <c r="B70" s="1406"/>
      <c r="C70" s="1942" t="s">
        <v>1681</v>
      </c>
      <c r="D70" s="40" t="s">
        <v>1682</v>
      </c>
      <c r="E70" s="323">
        <v>45623</v>
      </c>
      <c r="F70" s="323">
        <v>45632</v>
      </c>
      <c r="G70" s="1367" t="s">
        <v>9148</v>
      </c>
      <c r="H70" s="1334"/>
      <c r="I70" s="1334"/>
      <c r="J70" s="323"/>
      <c r="K70" s="323"/>
      <c r="M70" s="29"/>
      <c r="N70" s="29"/>
      <c r="O70" s="29"/>
      <c r="P70" s="29"/>
    </row>
    <row r="71" spans="1:16" s="14" customFormat="1" ht="20.25" hidden="1" thickTop="1">
      <c r="A71" s="1406" t="s">
        <v>9149</v>
      </c>
      <c r="B71" s="1406"/>
      <c r="C71" s="1122" t="s">
        <v>8846</v>
      </c>
      <c r="D71" s="436" t="s">
        <v>8804</v>
      </c>
      <c r="E71" s="436">
        <v>45622</v>
      </c>
      <c r="F71" s="1349" t="s">
        <v>1581</v>
      </c>
      <c r="G71" s="2000" t="s">
        <v>2543</v>
      </c>
      <c r="H71" s="1354" t="s">
        <v>9150</v>
      </c>
      <c r="I71" s="1352">
        <v>45644</v>
      </c>
      <c r="J71" s="317">
        <v>45660</v>
      </c>
      <c r="K71" s="1353">
        <v>45662</v>
      </c>
      <c r="M71" s="29"/>
      <c r="N71" s="29"/>
      <c r="O71" s="29"/>
      <c r="P71" s="29"/>
    </row>
    <row r="72" spans="1:16" s="14" customFormat="1" ht="20.25" hidden="1" thickBot="1">
      <c r="A72" s="1406" t="s">
        <v>7316</v>
      </c>
      <c r="B72" s="1406"/>
      <c r="C72" s="1332" t="s">
        <v>8438</v>
      </c>
      <c r="D72" s="40" t="s">
        <v>8848</v>
      </c>
      <c r="E72" s="323">
        <v>45624</v>
      </c>
      <c r="F72" s="323">
        <v>45633</v>
      </c>
      <c r="G72" s="1367"/>
      <c r="H72" s="1334"/>
      <c r="I72" s="1334"/>
      <c r="J72" s="323"/>
      <c r="K72" s="323"/>
      <c r="M72" s="29"/>
      <c r="N72" s="29"/>
      <c r="O72" s="29"/>
      <c r="P72" s="29"/>
    </row>
    <row r="73" spans="1:16" s="14" customFormat="1" ht="20.25" hidden="1" thickTop="1">
      <c r="A73" s="1406"/>
      <c r="B73" s="1406"/>
      <c r="C73" s="1122" t="s">
        <v>6873</v>
      </c>
      <c r="D73" s="436" t="s">
        <v>8849</v>
      </c>
      <c r="E73" s="436">
        <v>45629</v>
      </c>
      <c r="F73" s="1349" t="s">
        <v>1581</v>
      </c>
      <c r="G73" s="2000" t="s">
        <v>8193</v>
      </c>
      <c r="H73" s="1354" t="s">
        <v>9151</v>
      </c>
      <c r="I73" s="1352">
        <v>45651</v>
      </c>
      <c r="J73" s="317">
        <v>45667</v>
      </c>
      <c r="K73" s="1353">
        <v>45669</v>
      </c>
      <c r="M73" s="29"/>
      <c r="N73" s="29"/>
      <c r="O73" s="29"/>
      <c r="P73" s="29"/>
    </row>
    <row r="74" spans="1:16" s="14" customFormat="1" ht="20.25" hidden="1" thickBot="1">
      <c r="A74" s="1406" t="s">
        <v>8851</v>
      </c>
      <c r="B74" s="1406"/>
      <c r="C74" s="1942" t="s">
        <v>1703</v>
      </c>
      <c r="D74" s="40" t="s">
        <v>8852</v>
      </c>
      <c r="E74" s="323">
        <v>45634</v>
      </c>
      <c r="F74" s="323">
        <v>45643</v>
      </c>
      <c r="G74" s="1367"/>
      <c r="H74" s="1334"/>
      <c r="I74" s="1334"/>
      <c r="J74" s="323"/>
      <c r="K74" s="323"/>
      <c r="M74" s="29"/>
      <c r="N74" s="29"/>
      <c r="O74" s="29"/>
      <c r="P74" s="29"/>
    </row>
    <row r="75" spans="1:16" s="14" customFormat="1" ht="20.25" hidden="1" thickTop="1">
      <c r="A75" s="1406"/>
      <c r="B75" s="1406"/>
      <c r="C75" s="1122" t="s">
        <v>6820</v>
      </c>
      <c r="D75" s="436" t="s">
        <v>8853</v>
      </c>
      <c r="E75" s="436">
        <v>45636</v>
      </c>
      <c r="F75" s="1349" t="s">
        <v>1581</v>
      </c>
      <c r="G75" s="2000" t="s">
        <v>7217</v>
      </c>
      <c r="H75" s="1354" t="s">
        <v>9152</v>
      </c>
      <c r="I75" s="1352">
        <v>45658</v>
      </c>
      <c r="J75" s="317">
        <v>45674</v>
      </c>
      <c r="K75" s="1353">
        <v>45676</v>
      </c>
      <c r="M75" s="29"/>
      <c r="N75" s="29"/>
      <c r="O75" s="29"/>
      <c r="P75" s="29"/>
    </row>
    <row r="76" spans="1:16" s="14" customFormat="1" ht="20.25" hidden="1" thickBot="1">
      <c r="A76" s="1406"/>
      <c r="B76" s="1406"/>
      <c r="C76" s="1332" t="s">
        <v>1707</v>
      </c>
      <c r="D76" s="40" t="s">
        <v>8855</v>
      </c>
      <c r="E76" s="323">
        <v>45638</v>
      </c>
      <c r="F76" s="323">
        <v>45647</v>
      </c>
      <c r="G76" s="1367"/>
      <c r="H76" s="1334"/>
      <c r="I76" s="1334"/>
      <c r="J76" s="323"/>
      <c r="K76" s="323"/>
      <c r="M76" s="29"/>
      <c r="N76" s="29"/>
      <c r="O76" s="29"/>
      <c r="P76" s="29"/>
    </row>
    <row r="77" spans="1:16" s="14" customFormat="1" ht="20.25" hidden="1" thickTop="1">
      <c r="A77" s="1406"/>
      <c r="B77" s="1406"/>
      <c r="C77" s="1122" t="s">
        <v>6708</v>
      </c>
      <c r="D77" s="436" t="s">
        <v>8856</v>
      </c>
      <c r="E77" s="436">
        <v>45643</v>
      </c>
      <c r="F77" s="1349" t="s">
        <v>1581</v>
      </c>
      <c r="G77" s="2000" t="s">
        <v>7901</v>
      </c>
      <c r="H77" s="1352" t="s">
        <v>9153</v>
      </c>
      <c r="I77" s="1352">
        <v>45665</v>
      </c>
      <c r="J77" s="317">
        <v>45681</v>
      </c>
      <c r="K77" s="2078">
        <v>45683</v>
      </c>
      <c r="L77" s="29"/>
      <c r="M77" s="29"/>
      <c r="N77" s="29"/>
      <c r="O77" s="29"/>
      <c r="P77" s="29"/>
    </row>
    <row r="78" spans="1:16" s="14" customFormat="1" ht="20.25" hidden="1" thickBot="1">
      <c r="A78" s="1406"/>
      <c r="B78" s="1406"/>
      <c r="C78" s="1332" t="s">
        <v>8812</v>
      </c>
      <c r="D78" s="40" t="s">
        <v>8858</v>
      </c>
      <c r="E78" s="323">
        <v>45650</v>
      </c>
      <c r="F78" s="323">
        <v>45659</v>
      </c>
      <c r="G78" s="1367"/>
      <c r="H78" s="1334"/>
      <c r="I78" s="1334"/>
      <c r="J78" s="323"/>
      <c r="K78" s="323"/>
      <c r="L78" s="29"/>
      <c r="M78" s="29"/>
      <c r="N78" s="29"/>
      <c r="O78" s="29"/>
      <c r="P78" s="29"/>
    </row>
    <row r="79" spans="1:16" s="14" customFormat="1" ht="20.25" hidden="1" thickTop="1">
      <c r="A79" s="1406"/>
      <c r="B79" s="1406"/>
      <c r="C79" s="1122" t="s">
        <v>6795</v>
      </c>
      <c r="D79" s="436" t="s">
        <v>8859</v>
      </c>
      <c r="E79" s="436">
        <v>45650</v>
      </c>
      <c r="F79" s="1349" t="s">
        <v>1581</v>
      </c>
      <c r="G79" s="2000" t="s">
        <v>9154</v>
      </c>
      <c r="H79" s="1352" t="s">
        <v>9155</v>
      </c>
      <c r="I79" s="1352">
        <v>45672</v>
      </c>
      <c r="J79" s="317">
        <v>45688</v>
      </c>
      <c r="K79" s="1353">
        <v>45690</v>
      </c>
      <c r="L79" s="29"/>
      <c r="M79" s="29"/>
      <c r="N79" s="29"/>
      <c r="O79" s="29"/>
      <c r="P79" s="29"/>
    </row>
    <row r="80" spans="1:16" s="14" customFormat="1" ht="20.25" hidden="1" thickBot="1">
      <c r="A80" s="1406"/>
      <c r="B80" s="1406"/>
      <c r="C80" s="1332" t="s">
        <v>1634</v>
      </c>
      <c r="D80" s="40" t="s">
        <v>8861</v>
      </c>
      <c r="E80" s="323">
        <v>45656</v>
      </c>
      <c r="F80" s="323">
        <v>45665</v>
      </c>
      <c r="G80" s="1367"/>
      <c r="H80" s="1334"/>
      <c r="I80" s="1334"/>
      <c r="J80" s="323"/>
      <c r="K80" s="323"/>
      <c r="L80" s="29"/>
      <c r="M80" s="29"/>
      <c r="N80" s="29"/>
      <c r="O80" s="29"/>
      <c r="P80" s="29"/>
    </row>
    <row r="81" spans="1:16" s="14" customFormat="1" ht="20.25" hidden="1" thickTop="1">
      <c r="A81" s="1406" t="s">
        <v>8862</v>
      </c>
      <c r="B81" s="1406"/>
      <c r="C81" s="1922" t="s">
        <v>1824</v>
      </c>
      <c r="D81" s="317" t="s">
        <v>1699</v>
      </c>
      <c r="E81" s="317">
        <v>45658</v>
      </c>
      <c r="F81" s="1255" t="s">
        <v>1581</v>
      </c>
      <c r="G81" s="2000" t="s">
        <v>9156</v>
      </c>
      <c r="H81" s="1352" t="s">
        <v>9157</v>
      </c>
      <c r="I81" s="1352">
        <v>45678</v>
      </c>
      <c r="J81" s="317">
        <v>45694</v>
      </c>
      <c r="K81" s="1353">
        <v>45696</v>
      </c>
      <c r="L81" s="29"/>
      <c r="M81" s="29"/>
      <c r="N81" s="29"/>
      <c r="O81" s="29"/>
      <c r="P81" s="29"/>
    </row>
    <row r="82" spans="1:16" s="14" customFormat="1" ht="20.25" hidden="1" thickBot="1">
      <c r="A82" s="1406"/>
      <c r="B82" s="1406"/>
      <c r="C82" s="1332"/>
      <c r="D82" s="323"/>
      <c r="E82" s="323"/>
      <c r="F82" s="323"/>
      <c r="G82" s="1367"/>
      <c r="H82" s="1334"/>
      <c r="I82" s="1334"/>
      <c r="J82" s="323"/>
      <c r="K82" s="323"/>
      <c r="L82" s="29"/>
      <c r="M82" s="29"/>
      <c r="N82" s="29"/>
      <c r="O82" s="29"/>
      <c r="P82" s="29"/>
    </row>
    <row r="83" spans="1:16" s="14" customFormat="1" ht="20.25" hidden="1" thickTop="1">
      <c r="A83" s="1406"/>
      <c r="B83" s="1406"/>
      <c r="C83" s="1122" t="s">
        <v>8438</v>
      </c>
      <c r="D83" s="317" t="s">
        <v>1701</v>
      </c>
      <c r="E83" s="317">
        <v>45672</v>
      </c>
      <c r="F83" s="317">
        <v>45681</v>
      </c>
      <c r="G83" s="2000" t="s">
        <v>2654</v>
      </c>
      <c r="H83" s="1352" t="s">
        <v>9158</v>
      </c>
      <c r="I83" s="1352">
        <v>45685</v>
      </c>
      <c r="J83" s="317">
        <v>45701</v>
      </c>
      <c r="K83" s="1353">
        <v>45703</v>
      </c>
      <c r="L83" s="29"/>
      <c r="M83" s="29"/>
      <c r="N83" s="29"/>
      <c r="O83" s="29"/>
      <c r="P83" s="29"/>
    </row>
    <row r="84" spans="1:16" s="14" customFormat="1" ht="20.25" hidden="1" thickBot="1">
      <c r="A84" s="1406"/>
      <c r="B84" s="1406"/>
      <c r="C84" s="1332"/>
      <c r="D84" s="323"/>
      <c r="E84" s="323"/>
      <c r="F84" s="323"/>
      <c r="G84" s="1367"/>
      <c r="H84" s="1334"/>
      <c r="I84" s="1334"/>
      <c r="J84" s="323"/>
      <c r="K84" s="323"/>
      <c r="L84" s="29"/>
      <c r="M84" s="29"/>
      <c r="N84" s="29"/>
      <c r="O84" s="29"/>
      <c r="P84" s="29"/>
    </row>
    <row r="85" spans="1:16" s="14" customFormat="1" ht="20.25" hidden="1" thickTop="1">
      <c r="A85" s="1406"/>
      <c r="B85" s="1406"/>
      <c r="C85" s="1122" t="s">
        <v>1703</v>
      </c>
      <c r="D85" s="317" t="s">
        <v>1704</v>
      </c>
      <c r="E85" s="317">
        <v>45677</v>
      </c>
      <c r="F85" s="317">
        <v>45686</v>
      </c>
      <c r="G85" s="2000" t="s">
        <v>9159</v>
      </c>
      <c r="H85" s="1352" t="s">
        <v>9160</v>
      </c>
      <c r="I85" s="1352">
        <v>45692</v>
      </c>
      <c r="J85" s="317">
        <v>45708</v>
      </c>
      <c r="K85" s="1353">
        <v>45710</v>
      </c>
      <c r="L85" s="29"/>
      <c r="M85" s="29"/>
      <c r="N85" s="29"/>
      <c r="O85" s="29"/>
      <c r="P85" s="29"/>
    </row>
    <row r="86" spans="1:16" s="14" customFormat="1" ht="20.25" hidden="1" thickBot="1">
      <c r="A86" s="1406"/>
      <c r="B86" s="1406"/>
      <c r="C86" s="1332"/>
      <c r="D86" s="323"/>
      <c r="E86" s="323"/>
      <c r="F86" s="323"/>
      <c r="G86" s="1367"/>
      <c r="H86" s="1334"/>
      <c r="I86" s="1334"/>
      <c r="J86" s="323"/>
      <c r="K86" s="323"/>
      <c r="L86" s="29"/>
      <c r="M86" s="29"/>
      <c r="N86" s="29"/>
      <c r="O86" s="29"/>
      <c r="P86" s="29"/>
    </row>
    <row r="87" spans="1:16" s="14" customFormat="1" ht="20.25" hidden="1" thickTop="1">
      <c r="A87" s="1406"/>
      <c r="B87" s="1406"/>
      <c r="C87" s="1122" t="s">
        <v>1707</v>
      </c>
      <c r="D87" s="317" t="s">
        <v>1708</v>
      </c>
      <c r="E87" s="317">
        <v>45679</v>
      </c>
      <c r="F87" s="317">
        <v>45688</v>
      </c>
      <c r="G87" s="2080" t="s">
        <v>1573</v>
      </c>
      <c r="H87" s="1352" t="s">
        <v>9161</v>
      </c>
      <c r="I87" s="1352">
        <v>45699</v>
      </c>
      <c r="J87" s="1342"/>
      <c r="K87" s="1366"/>
      <c r="L87" s="29"/>
      <c r="M87" s="29"/>
      <c r="N87" s="29"/>
      <c r="O87" s="29"/>
      <c r="P87" s="29"/>
    </row>
    <row r="88" spans="1:16" s="14" customFormat="1" ht="20.25" hidden="1" thickBot="1">
      <c r="A88" s="1406"/>
      <c r="B88" s="1406"/>
      <c r="C88" s="1332"/>
      <c r="D88" s="323"/>
      <c r="E88" s="323"/>
      <c r="F88" s="323"/>
      <c r="G88" s="1367"/>
      <c r="H88" s="1334"/>
      <c r="I88" s="1334"/>
      <c r="J88" s="159"/>
      <c r="K88" s="159"/>
      <c r="L88" s="29"/>
      <c r="M88" s="29"/>
      <c r="N88" s="29"/>
      <c r="O88" s="29"/>
      <c r="P88" s="29"/>
    </row>
    <row r="89" spans="1:16" s="14" customFormat="1" ht="20.25" hidden="1" thickTop="1">
      <c r="A89" s="1406" t="s">
        <v>9162</v>
      </c>
      <c r="B89" s="1406"/>
      <c r="C89" s="857" t="s">
        <v>8868</v>
      </c>
      <c r="D89" s="317" t="s">
        <v>1711</v>
      </c>
      <c r="E89" s="317">
        <v>45689</v>
      </c>
      <c r="F89" s="317">
        <v>45698</v>
      </c>
      <c r="G89" s="2080" t="s">
        <v>1573</v>
      </c>
      <c r="H89" s="1352" t="s">
        <v>9163</v>
      </c>
      <c r="I89" s="1352">
        <v>45706</v>
      </c>
      <c r="J89" s="1342"/>
      <c r="K89" s="1366"/>
      <c r="L89" s="29"/>
      <c r="M89" s="29"/>
      <c r="N89" s="29"/>
      <c r="O89" s="29"/>
      <c r="P89" s="29"/>
    </row>
    <row r="90" spans="1:16" s="14" customFormat="1" ht="20.25" hidden="1" thickBot="1">
      <c r="A90" s="1406"/>
      <c r="B90" s="1406"/>
      <c r="C90" s="1332"/>
      <c r="D90" s="323"/>
      <c r="E90" s="323"/>
      <c r="F90" s="323"/>
      <c r="G90" s="1367"/>
      <c r="H90" s="1334"/>
      <c r="I90" s="1334"/>
      <c r="J90" s="159"/>
      <c r="K90" s="159"/>
      <c r="L90" s="29"/>
      <c r="M90" s="29"/>
      <c r="N90" s="29"/>
      <c r="O90" s="29"/>
      <c r="P90" s="29"/>
    </row>
    <row r="91" spans="1:16" s="14" customFormat="1" ht="20.25" hidden="1" thickTop="1">
      <c r="A91" s="1406" t="s">
        <v>9054</v>
      </c>
      <c r="B91" s="1406"/>
      <c r="C91" s="857" t="s">
        <v>1654</v>
      </c>
      <c r="D91" s="317" t="s">
        <v>1712</v>
      </c>
      <c r="E91" s="317">
        <v>45693</v>
      </c>
      <c r="F91" s="317">
        <v>45702</v>
      </c>
      <c r="G91" s="2080" t="s">
        <v>1573</v>
      </c>
      <c r="H91" s="1352" t="s">
        <v>9164</v>
      </c>
      <c r="I91" s="1352">
        <v>45713</v>
      </c>
      <c r="J91" s="1342"/>
      <c r="K91" s="1366"/>
      <c r="L91" s="29"/>
      <c r="M91" s="29"/>
      <c r="N91" s="29"/>
      <c r="O91" s="29"/>
      <c r="P91" s="29"/>
    </row>
    <row r="92" spans="1:16" s="14" customFormat="1" ht="20.25" hidden="1" thickBot="1">
      <c r="A92" s="1406"/>
      <c r="B92" s="1406"/>
      <c r="C92" s="1332"/>
      <c r="D92" s="323"/>
      <c r="E92" s="323"/>
      <c r="F92" s="323"/>
      <c r="G92" s="1367"/>
      <c r="H92" s="1334"/>
      <c r="I92" s="1334"/>
      <c r="J92" s="159"/>
      <c r="K92" s="159"/>
      <c r="L92" s="29"/>
      <c r="M92" s="29"/>
      <c r="N92" s="29"/>
      <c r="O92" s="29"/>
      <c r="P92" s="29"/>
    </row>
    <row r="93" spans="1:16" s="14" customFormat="1" ht="20.25" hidden="1" thickTop="1">
      <c r="A93" s="1406" t="s">
        <v>8862</v>
      </c>
      <c r="B93" s="1406"/>
      <c r="C93" s="857" t="s">
        <v>1500</v>
      </c>
      <c r="D93" s="317" t="s">
        <v>8599</v>
      </c>
      <c r="E93" s="317">
        <v>45700</v>
      </c>
      <c r="F93" s="317">
        <v>45709</v>
      </c>
      <c r="G93" s="2000" t="s">
        <v>5700</v>
      </c>
      <c r="H93" s="1352" t="s">
        <v>9165</v>
      </c>
      <c r="I93" s="1352">
        <v>45720</v>
      </c>
      <c r="J93" s="317">
        <v>45736</v>
      </c>
      <c r="K93" s="1353">
        <v>45738</v>
      </c>
      <c r="L93" s="29"/>
      <c r="M93" s="29"/>
      <c r="N93" s="29"/>
      <c r="O93" s="29"/>
      <c r="P93" s="29"/>
    </row>
    <row r="94" spans="1:16" s="14" customFormat="1" ht="20.25" hidden="1" thickBot="1">
      <c r="A94" s="1406"/>
      <c r="B94" s="1406"/>
      <c r="C94" s="1332"/>
      <c r="D94" s="323"/>
      <c r="E94" s="323"/>
      <c r="F94" s="323"/>
      <c r="G94" s="1367"/>
      <c r="H94" s="1334"/>
      <c r="I94" s="1334"/>
      <c r="J94" s="323"/>
      <c r="K94" s="323"/>
      <c r="L94" s="29"/>
      <c r="M94" s="29"/>
      <c r="N94" s="29"/>
      <c r="O94" s="29"/>
      <c r="P94" s="29"/>
    </row>
    <row r="95" spans="1:16" s="14" customFormat="1" ht="20.25" hidden="1" thickTop="1">
      <c r="A95" s="1406" t="s">
        <v>9166</v>
      </c>
      <c r="B95" s="1406"/>
      <c r="C95" s="857" t="s">
        <v>1703</v>
      </c>
      <c r="D95" s="317" t="s">
        <v>8874</v>
      </c>
      <c r="E95" s="317">
        <v>45713</v>
      </c>
      <c r="F95" s="317">
        <v>45726</v>
      </c>
      <c r="G95" s="2000" t="s">
        <v>9167</v>
      </c>
      <c r="H95" s="1352" t="s">
        <v>9168</v>
      </c>
      <c r="I95" s="1352">
        <v>45727</v>
      </c>
      <c r="J95" s="317">
        <v>45743</v>
      </c>
      <c r="K95" s="1353">
        <v>45745</v>
      </c>
      <c r="L95" s="29"/>
      <c r="M95" s="29"/>
      <c r="N95" s="29"/>
      <c r="O95" s="29"/>
      <c r="P95" s="29"/>
    </row>
    <row r="96" spans="1:16" s="14" customFormat="1" ht="20.25" hidden="1" thickBot="1">
      <c r="A96" s="1406"/>
      <c r="B96" s="1406"/>
      <c r="C96" s="1926" t="s">
        <v>8877</v>
      </c>
      <c r="D96" s="1927" t="s">
        <v>8878</v>
      </c>
      <c r="E96" s="1927">
        <v>45710</v>
      </c>
      <c r="F96" s="1927">
        <v>45726</v>
      </c>
      <c r="G96" s="1367"/>
      <c r="H96" s="1334"/>
      <c r="I96" s="1334"/>
      <c r="J96" s="323"/>
      <c r="K96" s="323"/>
      <c r="L96" s="29"/>
      <c r="M96" s="29"/>
      <c r="N96" s="29"/>
      <c r="O96" s="29"/>
      <c r="P96" s="29"/>
    </row>
    <row r="97" spans="1:16" s="14" customFormat="1" ht="20.25" hidden="1" thickTop="1">
      <c r="A97" s="1406" t="s">
        <v>8879</v>
      </c>
      <c r="B97" s="1406"/>
      <c r="C97" s="857" t="s">
        <v>8438</v>
      </c>
      <c r="D97" s="317" t="s">
        <v>8880</v>
      </c>
      <c r="E97" s="317">
        <v>45723</v>
      </c>
      <c r="F97" s="317">
        <v>45732</v>
      </c>
      <c r="G97" s="2257" t="s">
        <v>1573</v>
      </c>
      <c r="H97" s="1352" t="s">
        <v>9169</v>
      </c>
      <c r="I97" s="1352">
        <v>45734</v>
      </c>
      <c r="J97" s="317">
        <v>45750</v>
      </c>
      <c r="K97" s="1353">
        <v>45752</v>
      </c>
      <c r="L97" s="29"/>
      <c r="M97" s="29"/>
      <c r="N97" s="29"/>
      <c r="O97" s="29"/>
      <c r="P97" s="29"/>
    </row>
    <row r="98" spans="1:16" s="14" customFormat="1" ht="20.25" hidden="1" thickBot="1">
      <c r="A98" s="1406"/>
      <c r="B98" s="1406"/>
      <c r="C98" s="1332"/>
      <c r="D98" s="323"/>
      <c r="E98" s="323"/>
      <c r="F98" s="323"/>
      <c r="G98" s="1367"/>
      <c r="H98" s="1334"/>
      <c r="I98" s="1334"/>
      <c r="J98" s="323"/>
      <c r="K98" s="323"/>
      <c r="L98" s="29"/>
      <c r="M98" s="29"/>
      <c r="N98" s="29"/>
      <c r="O98" s="29"/>
      <c r="P98" s="29"/>
    </row>
    <row r="99" spans="1:16" s="14" customFormat="1" ht="20.25" hidden="1" thickTop="1">
      <c r="A99" s="1406"/>
      <c r="B99" s="1406"/>
      <c r="C99" s="857" t="s">
        <v>8883</v>
      </c>
      <c r="D99" s="317" t="s">
        <v>8884</v>
      </c>
      <c r="E99" s="317">
        <v>45732</v>
      </c>
      <c r="F99" s="317">
        <v>45741</v>
      </c>
      <c r="G99" s="2000" t="s">
        <v>5579</v>
      </c>
      <c r="H99" s="1352" t="s">
        <v>9170</v>
      </c>
      <c r="I99" s="1352">
        <v>45741</v>
      </c>
      <c r="J99" s="317">
        <v>45757</v>
      </c>
      <c r="K99" s="1353">
        <v>45759</v>
      </c>
      <c r="L99" s="29"/>
      <c r="M99" s="29"/>
      <c r="N99" s="29"/>
      <c r="O99" s="29"/>
      <c r="P99" s="29"/>
    </row>
    <row r="100" spans="1:16" s="14" customFormat="1" ht="20.25" hidden="1" thickBot="1">
      <c r="A100" s="1406"/>
      <c r="B100" s="1406"/>
      <c r="C100" s="1345"/>
      <c r="D100" s="323"/>
      <c r="E100" s="323"/>
      <c r="F100" s="323"/>
      <c r="G100" s="1367"/>
      <c r="H100" s="1334"/>
      <c r="I100" s="1334"/>
      <c r="J100" s="323"/>
      <c r="K100" s="323"/>
      <c r="L100" s="29"/>
      <c r="M100" s="29"/>
      <c r="N100" s="29"/>
      <c r="O100" s="29"/>
      <c r="P100" s="29"/>
    </row>
    <row r="101" spans="1:16" s="14" customFormat="1" ht="20.25" hidden="1" thickTop="1">
      <c r="A101" s="1406" t="s">
        <v>8889</v>
      </c>
      <c r="B101" s="1406"/>
      <c r="C101" s="857" t="s">
        <v>4922</v>
      </c>
      <c r="D101" s="317" t="s">
        <v>8890</v>
      </c>
      <c r="E101" s="317">
        <v>45732</v>
      </c>
      <c r="F101" s="317">
        <v>45746</v>
      </c>
      <c r="G101" s="2000" t="s">
        <v>8655</v>
      </c>
      <c r="H101" s="1352" t="s">
        <v>9171</v>
      </c>
      <c r="I101" s="1352">
        <v>45748</v>
      </c>
      <c r="J101" s="317">
        <v>45764</v>
      </c>
      <c r="K101" s="1353">
        <v>45766</v>
      </c>
      <c r="L101" s="29"/>
      <c r="M101" s="29"/>
      <c r="N101" s="29"/>
      <c r="O101" s="29"/>
      <c r="P101" s="29"/>
    </row>
    <row r="102" spans="1:16" s="14" customFormat="1" ht="20.25" hidden="1" thickBot="1">
      <c r="A102" s="1406"/>
      <c r="B102" s="1406"/>
      <c r="C102" s="1345"/>
      <c r="D102" s="323"/>
      <c r="E102" s="323"/>
      <c r="F102" s="323"/>
      <c r="G102" s="1367"/>
      <c r="H102" s="1334"/>
      <c r="I102" s="1334"/>
      <c r="J102" s="323"/>
      <c r="K102" s="323"/>
      <c r="L102" s="29"/>
      <c r="M102" s="29"/>
      <c r="N102" s="29"/>
      <c r="O102" s="29"/>
      <c r="P102" s="29"/>
    </row>
    <row r="103" spans="1:16" s="14" customFormat="1" ht="20.25" hidden="1" thickTop="1">
      <c r="A103" s="1406"/>
      <c r="B103" s="1406"/>
      <c r="C103" s="857" t="s">
        <v>1654</v>
      </c>
      <c r="D103" s="317" t="s">
        <v>8892</v>
      </c>
      <c r="E103" s="317">
        <v>45737</v>
      </c>
      <c r="F103" s="317">
        <v>45751</v>
      </c>
      <c r="G103" s="2000" t="s">
        <v>9159</v>
      </c>
      <c r="H103" s="1352" t="s">
        <v>9172</v>
      </c>
      <c r="I103" s="1352">
        <v>45755</v>
      </c>
      <c r="J103" s="317">
        <v>45772</v>
      </c>
      <c r="K103" s="1353">
        <v>45774</v>
      </c>
      <c r="L103" s="29"/>
      <c r="M103" s="29"/>
      <c r="N103" s="29"/>
      <c r="O103" s="29"/>
      <c r="P103" s="29"/>
    </row>
    <row r="104" spans="1:16" s="14" customFormat="1" ht="20.25" hidden="1" thickBot="1">
      <c r="A104" s="1406"/>
      <c r="B104" s="1406"/>
      <c r="C104" s="1345"/>
      <c r="D104" s="323"/>
      <c r="E104" s="323"/>
      <c r="F104" s="323"/>
      <c r="G104" s="1367"/>
      <c r="H104" s="1334"/>
      <c r="I104" s="1334"/>
      <c r="J104" s="323"/>
      <c r="K104" s="323"/>
      <c r="L104" s="29"/>
      <c r="M104" s="29"/>
      <c r="N104" s="29"/>
      <c r="O104" s="29"/>
      <c r="P104" s="29"/>
    </row>
    <row r="105" spans="1:16" s="14" customFormat="1" ht="20.25" hidden="1" thickTop="1">
      <c r="A105" s="1406"/>
      <c r="B105" s="1406"/>
      <c r="C105" s="857" t="s">
        <v>1500</v>
      </c>
      <c r="D105" s="317" t="s">
        <v>8601</v>
      </c>
      <c r="E105" s="317">
        <v>45750</v>
      </c>
      <c r="F105" s="317">
        <v>45764</v>
      </c>
      <c r="G105" s="2257" t="s">
        <v>1573</v>
      </c>
      <c r="H105" s="1352" t="s">
        <v>9173</v>
      </c>
      <c r="I105" s="1342">
        <v>45762</v>
      </c>
      <c r="J105" s="1342"/>
      <c r="K105" s="1366"/>
      <c r="L105" s="29"/>
      <c r="M105" s="29"/>
      <c r="N105" s="29"/>
      <c r="O105" s="29"/>
      <c r="P105" s="29"/>
    </row>
    <row r="106" spans="1:16" s="14" customFormat="1" ht="20.25" hidden="1" thickBot="1">
      <c r="A106" s="1406"/>
      <c r="B106" s="1406"/>
      <c r="C106" s="1345"/>
      <c r="D106" s="323"/>
      <c r="E106" s="323"/>
      <c r="F106" s="323"/>
      <c r="G106" s="1367"/>
      <c r="H106" s="1334"/>
      <c r="I106" s="1334"/>
      <c r="J106" s="323"/>
      <c r="K106" s="323"/>
      <c r="L106" s="29"/>
      <c r="M106" s="29"/>
      <c r="N106" s="29"/>
      <c r="O106" s="29"/>
      <c r="P106" s="29"/>
    </row>
    <row r="107" spans="1:16" s="14" customFormat="1" ht="20.25" hidden="1" thickTop="1">
      <c r="A107" s="1406" t="s">
        <v>8897</v>
      </c>
      <c r="B107" s="1406"/>
      <c r="C107" s="857" t="s">
        <v>4935</v>
      </c>
      <c r="D107" s="317" t="s">
        <v>8603</v>
      </c>
      <c r="E107" s="317">
        <v>45757</v>
      </c>
      <c r="F107" s="317">
        <v>45767</v>
      </c>
      <c r="G107" s="2257" t="s">
        <v>1573</v>
      </c>
      <c r="H107" s="1352" t="s">
        <v>9174</v>
      </c>
      <c r="I107" s="1342">
        <v>45769</v>
      </c>
      <c r="J107" s="1342"/>
      <c r="K107" s="1366"/>
      <c r="L107" s="29"/>
      <c r="M107" s="29"/>
      <c r="N107" s="29"/>
      <c r="O107" s="29"/>
      <c r="P107" s="29"/>
    </row>
    <row r="108" spans="1:16" s="14" customFormat="1" ht="20.25" hidden="1" thickBot="1">
      <c r="A108" s="1406"/>
      <c r="B108" s="1406"/>
      <c r="C108" s="1345"/>
      <c r="D108" s="323"/>
      <c r="E108" s="323"/>
      <c r="F108" s="323"/>
      <c r="G108" s="1367"/>
      <c r="H108" s="1334"/>
      <c r="I108" s="1334"/>
      <c r="J108" s="323"/>
      <c r="K108" s="323"/>
      <c r="L108" s="29"/>
      <c r="M108" s="29"/>
      <c r="N108" s="29"/>
      <c r="O108" s="29"/>
      <c r="P108" s="29"/>
    </row>
    <row r="109" spans="1:16" s="14" customFormat="1" ht="20.25" hidden="1" thickTop="1">
      <c r="A109" s="1406" t="s">
        <v>8845</v>
      </c>
      <c r="B109" s="1406"/>
      <c r="C109" s="857" t="s">
        <v>8899</v>
      </c>
      <c r="D109" s="317" t="s">
        <v>8900</v>
      </c>
      <c r="E109" s="317">
        <v>45765</v>
      </c>
      <c r="F109" s="317">
        <v>45775</v>
      </c>
      <c r="G109" s="2330" t="s">
        <v>9175</v>
      </c>
      <c r="H109" s="1352" t="s">
        <v>9176</v>
      </c>
      <c r="I109" s="1352">
        <v>45776</v>
      </c>
      <c r="J109" s="317">
        <v>45793</v>
      </c>
      <c r="K109" s="1353">
        <v>45795</v>
      </c>
      <c r="L109" s="29"/>
      <c r="M109" s="29"/>
      <c r="N109" s="29"/>
      <c r="O109" s="29"/>
      <c r="P109" s="29"/>
    </row>
    <row r="110" spans="1:16" s="14" customFormat="1" ht="20.25" hidden="1" thickBot="1">
      <c r="A110" s="1406"/>
      <c r="B110" s="1406"/>
      <c r="C110" s="1345"/>
      <c r="D110" s="323"/>
      <c r="E110" s="323"/>
      <c r="F110" s="323"/>
      <c r="G110" s="2331"/>
      <c r="H110" s="1334"/>
      <c r="I110" s="1334"/>
      <c r="J110" s="323"/>
      <c r="K110" s="323"/>
      <c r="L110" s="29"/>
      <c r="M110" s="29"/>
      <c r="N110" s="29"/>
      <c r="O110" s="29"/>
      <c r="P110" s="29"/>
    </row>
    <row r="111" spans="1:16" s="14" customFormat="1" ht="20.25" hidden="1" thickTop="1">
      <c r="A111" s="1406" t="s">
        <v>8902</v>
      </c>
      <c r="B111" s="1406"/>
      <c r="C111" s="857" t="s">
        <v>8438</v>
      </c>
      <c r="D111" s="317" t="s">
        <v>8903</v>
      </c>
      <c r="E111" s="317">
        <v>45773</v>
      </c>
      <c r="F111" s="317">
        <v>45783</v>
      </c>
      <c r="G111" s="2330" t="s">
        <v>5569</v>
      </c>
      <c r="H111" s="1352" t="s">
        <v>9177</v>
      </c>
      <c r="I111" s="1352">
        <v>45784</v>
      </c>
      <c r="J111" s="317">
        <v>45801</v>
      </c>
      <c r="K111" s="1353">
        <v>45803</v>
      </c>
      <c r="L111" s="29"/>
      <c r="M111" s="29"/>
      <c r="N111" s="29"/>
      <c r="O111" s="29"/>
      <c r="P111" s="29"/>
    </row>
    <row r="112" spans="1:16" s="14" customFormat="1" ht="20.25" hidden="1" thickBot="1">
      <c r="A112" s="1406"/>
      <c r="B112" s="1406"/>
      <c r="C112" s="1345"/>
      <c r="D112" s="323"/>
      <c r="E112" s="323"/>
      <c r="F112" s="323"/>
      <c r="G112" s="2331"/>
      <c r="H112" s="1334"/>
      <c r="I112" s="1334"/>
      <c r="J112" s="323"/>
      <c r="K112" s="323"/>
      <c r="L112" s="29"/>
      <c r="M112" s="29"/>
      <c r="N112" s="29"/>
      <c r="O112" s="29"/>
      <c r="P112" s="29"/>
    </row>
    <row r="113" spans="1:16" s="14" customFormat="1" ht="20.25" hidden="1" thickTop="1">
      <c r="A113" s="1406" t="s">
        <v>8906</v>
      </c>
      <c r="B113" s="1406"/>
      <c r="C113" s="857" t="s">
        <v>8907</v>
      </c>
      <c r="D113" s="317" t="s">
        <v>8908</v>
      </c>
      <c r="E113" s="317">
        <v>45784</v>
      </c>
      <c r="F113" s="317">
        <v>45793</v>
      </c>
      <c r="G113" s="2305" t="s">
        <v>3723</v>
      </c>
      <c r="H113" s="1352" t="s">
        <v>9178</v>
      </c>
      <c r="I113" s="1352">
        <v>45790</v>
      </c>
      <c r="J113" s="317">
        <v>45807</v>
      </c>
      <c r="K113" s="1353">
        <v>45809</v>
      </c>
      <c r="L113" s="29"/>
      <c r="M113" s="29"/>
      <c r="N113" s="29"/>
      <c r="O113" s="29"/>
      <c r="P113" s="29"/>
    </row>
    <row r="114" spans="1:16" s="14" customFormat="1" ht="20.25" hidden="1" thickBot="1">
      <c r="A114" s="1406"/>
      <c r="B114" s="1406"/>
      <c r="C114" s="1345"/>
      <c r="D114" s="323"/>
      <c r="E114" s="323"/>
      <c r="F114" s="323"/>
      <c r="G114" s="1367"/>
      <c r="H114" s="1334"/>
      <c r="I114" s="1334"/>
      <c r="J114" s="323"/>
      <c r="K114" s="323"/>
      <c r="L114" s="29"/>
      <c r="M114" s="29"/>
      <c r="N114" s="29"/>
      <c r="O114" s="29"/>
      <c r="P114" s="29"/>
    </row>
    <row r="115" spans="1:16" s="14" customFormat="1" ht="20.25" hidden="1" thickTop="1">
      <c r="A115" s="1406"/>
      <c r="B115" s="1406"/>
      <c r="C115" s="2375" t="s">
        <v>4922</v>
      </c>
      <c r="D115" s="2376" t="s">
        <v>9179</v>
      </c>
      <c r="E115" s="2376">
        <v>45785</v>
      </c>
      <c r="F115" s="2376">
        <v>45802</v>
      </c>
      <c r="G115" s="2305" t="s">
        <v>9180</v>
      </c>
      <c r="H115" s="1352" t="s">
        <v>9181</v>
      </c>
      <c r="I115" s="1352">
        <v>45797</v>
      </c>
      <c r="J115" s="317">
        <v>45814</v>
      </c>
      <c r="K115" s="1353">
        <v>45816</v>
      </c>
      <c r="L115" s="29"/>
      <c r="M115" s="29"/>
      <c r="N115" s="29"/>
      <c r="O115" s="29"/>
      <c r="P115" s="29"/>
    </row>
    <row r="116" spans="1:16" s="14" customFormat="1" ht="20.25" hidden="1" thickBot="1">
      <c r="A116" s="1406"/>
      <c r="B116" s="1406"/>
      <c r="C116" s="1350"/>
      <c r="D116" s="321"/>
      <c r="E116" s="321"/>
      <c r="F116" s="321"/>
      <c r="G116" s="1367"/>
      <c r="H116" s="1334"/>
      <c r="I116" s="1334"/>
      <c r="J116" s="323"/>
      <c r="K116" s="323"/>
      <c r="L116" s="29"/>
      <c r="M116" s="29"/>
      <c r="N116" s="29"/>
      <c r="O116" s="29"/>
      <c r="P116" s="29"/>
    </row>
    <row r="117" spans="1:16" s="14" customFormat="1" ht="20.25" hidden="1" thickTop="1">
      <c r="A117" s="1406"/>
      <c r="B117" s="1406"/>
      <c r="C117" s="2254" t="s">
        <v>4922</v>
      </c>
      <c r="D117" s="2255" t="s">
        <v>8915</v>
      </c>
      <c r="E117" s="2255">
        <v>45789</v>
      </c>
      <c r="F117" s="2255">
        <v>45806</v>
      </c>
      <c r="G117" s="2398" t="s">
        <v>6454</v>
      </c>
      <c r="H117" s="1352" t="s">
        <v>9182</v>
      </c>
      <c r="I117" s="1352">
        <v>45804</v>
      </c>
      <c r="J117" s="317">
        <v>45821</v>
      </c>
      <c r="K117" s="1353">
        <v>45823</v>
      </c>
      <c r="L117" s="29"/>
      <c r="M117" s="29"/>
      <c r="N117" s="29"/>
      <c r="O117" s="29"/>
      <c r="P117" s="29"/>
    </row>
    <row r="118" spans="1:16" s="14" customFormat="1" ht="20.25" hidden="1" thickBot="1">
      <c r="A118" s="1406"/>
      <c r="B118" s="1406"/>
      <c r="C118" s="2400" t="s">
        <v>1614</v>
      </c>
      <c r="D118" s="2401" t="s">
        <v>8912</v>
      </c>
      <c r="E118" s="2401">
        <v>45784</v>
      </c>
      <c r="F118" s="2401" t="s">
        <v>1581</v>
      </c>
      <c r="G118" s="2399"/>
      <c r="H118" s="1334"/>
      <c r="I118" s="1334"/>
      <c r="J118" s="323"/>
      <c r="K118" s="323"/>
      <c r="L118" s="29"/>
      <c r="M118" s="29"/>
      <c r="N118" s="29"/>
      <c r="O118" s="29"/>
      <c r="P118" s="29"/>
    </row>
    <row r="119" spans="1:16" s="14" customFormat="1" ht="20.25" hidden="1" thickTop="1">
      <c r="A119" s="1406"/>
      <c r="B119" s="1406"/>
      <c r="C119" s="1043" t="s">
        <v>1500</v>
      </c>
      <c r="D119" s="321" t="s">
        <v>8916</v>
      </c>
      <c r="E119" s="321">
        <v>45799</v>
      </c>
      <c r="F119" s="321">
        <v>45811</v>
      </c>
      <c r="G119" s="2000" t="s">
        <v>4598</v>
      </c>
      <c r="H119" s="1352" t="s">
        <v>9183</v>
      </c>
      <c r="I119" s="1352">
        <v>45811</v>
      </c>
      <c r="J119" s="317">
        <v>45828</v>
      </c>
      <c r="K119" s="1353">
        <v>45830</v>
      </c>
      <c r="L119" s="29"/>
      <c r="M119" s="29"/>
      <c r="N119" s="29"/>
      <c r="O119" s="29"/>
      <c r="P119" s="29"/>
    </row>
    <row r="120" spans="1:16" s="14" customFormat="1" ht="20.25" hidden="1" thickBot="1">
      <c r="A120" s="1406"/>
      <c r="B120" s="1406"/>
      <c r="C120" s="1345"/>
      <c r="D120" s="323"/>
      <c r="E120" s="323"/>
      <c r="F120" s="323"/>
      <c r="G120" s="1367"/>
      <c r="H120" s="1334"/>
      <c r="I120" s="1334"/>
      <c r="J120" s="323"/>
      <c r="K120" s="323"/>
      <c r="L120" s="29"/>
      <c r="M120" s="29"/>
      <c r="N120" s="29"/>
      <c r="O120" s="29"/>
      <c r="P120" s="29"/>
    </row>
    <row r="121" spans="1:16" s="14" customFormat="1" ht="20.25" hidden="1" thickTop="1">
      <c r="A121" s="1406"/>
      <c r="B121" s="1406"/>
      <c r="C121" s="2467" t="s">
        <v>4935</v>
      </c>
      <c r="D121" s="2468" t="s">
        <v>8918</v>
      </c>
      <c r="E121" s="2468">
        <v>45803</v>
      </c>
      <c r="F121" s="2468">
        <v>45823</v>
      </c>
      <c r="G121" s="2475" t="s">
        <v>6362</v>
      </c>
      <c r="H121" s="2469" t="s">
        <v>9184</v>
      </c>
      <c r="I121" s="2469">
        <v>45818</v>
      </c>
      <c r="J121" s="2474">
        <v>45835</v>
      </c>
      <c r="K121" s="2473">
        <v>45837</v>
      </c>
      <c r="L121" s="29"/>
      <c r="M121" s="29"/>
      <c r="N121" s="29"/>
      <c r="O121" s="29"/>
      <c r="P121" s="29"/>
    </row>
    <row r="122" spans="1:16" s="14" customFormat="1" ht="20.25" hidden="1" thickBot="1">
      <c r="A122" s="1406"/>
      <c r="B122" s="1406"/>
      <c r="C122" s="2470"/>
      <c r="D122" s="2471"/>
      <c r="E122" s="2471"/>
      <c r="F122" s="2471"/>
      <c r="G122" s="2476"/>
      <c r="H122" s="2472"/>
      <c r="I122" s="2472"/>
      <c r="J122" s="2471"/>
      <c r="K122" s="2471"/>
      <c r="L122" s="29"/>
      <c r="M122" s="29"/>
      <c r="N122" s="29"/>
      <c r="O122" s="29"/>
      <c r="P122" s="29"/>
    </row>
    <row r="123" spans="1:16" s="14" customFormat="1" ht="20.25" hidden="1" thickTop="1">
      <c r="A123" s="1406"/>
      <c r="B123" s="1406"/>
      <c r="C123" s="2467" t="s">
        <v>1681</v>
      </c>
      <c r="D123" s="2468" t="s">
        <v>8609</v>
      </c>
      <c r="E123" s="2468">
        <v>45812</v>
      </c>
      <c r="F123" s="2468">
        <v>45827</v>
      </c>
      <c r="G123" s="2475" t="s">
        <v>9185</v>
      </c>
      <c r="H123" s="2469" t="s">
        <v>9186</v>
      </c>
      <c r="I123" s="2469">
        <v>45825</v>
      </c>
      <c r="J123" s="2474">
        <v>45842</v>
      </c>
      <c r="K123" s="2473">
        <v>45844</v>
      </c>
      <c r="L123" s="29"/>
      <c r="M123" s="29"/>
      <c r="N123" s="29"/>
      <c r="O123" s="29"/>
      <c r="P123" s="29"/>
    </row>
    <row r="124" spans="1:16" s="14" customFormat="1" ht="20.25" hidden="1" thickBot="1">
      <c r="A124" s="1406"/>
      <c r="B124" s="1406"/>
      <c r="C124" s="2470"/>
      <c r="D124" s="2471"/>
      <c r="E124" s="2471"/>
      <c r="F124" s="2471"/>
      <c r="G124" s="2476"/>
      <c r="H124" s="2472"/>
      <c r="I124" s="2472"/>
      <c r="J124" s="2471"/>
      <c r="K124" s="2471"/>
      <c r="L124" s="29"/>
      <c r="M124" s="29"/>
      <c r="N124" s="29"/>
      <c r="O124" s="29"/>
      <c r="P124" s="29"/>
    </row>
    <row r="125" spans="1:16" s="14" customFormat="1" ht="13.5" hidden="1" customHeight="1" thickTop="1">
      <c r="A125" s="1406" t="s">
        <v>9187</v>
      </c>
      <c r="B125" s="1406"/>
      <c r="C125" s="2632" t="s">
        <v>2079</v>
      </c>
      <c r="D125" s="2633" t="s">
        <v>9188</v>
      </c>
      <c r="E125" s="2633">
        <v>45817</v>
      </c>
      <c r="F125" s="2633">
        <v>45828</v>
      </c>
      <c r="G125" s="2634" t="s">
        <v>1573</v>
      </c>
      <c r="H125" s="2635" t="s">
        <v>9189</v>
      </c>
      <c r="I125" s="2635">
        <v>45832</v>
      </c>
      <c r="J125" s="2635">
        <v>45849</v>
      </c>
      <c r="K125" s="1998">
        <v>45851</v>
      </c>
      <c r="L125" s="29"/>
      <c r="M125" s="29"/>
      <c r="N125" s="29"/>
      <c r="O125" s="29"/>
      <c r="P125" s="29"/>
    </row>
    <row r="126" spans="1:16" s="14" customFormat="1" ht="13.5" hidden="1" customHeight="1" thickBot="1">
      <c r="A126" s="1406"/>
      <c r="B126" s="1406"/>
      <c r="C126" s="2636"/>
      <c r="D126" s="516"/>
      <c r="E126" s="516"/>
      <c r="F126" s="516"/>
      <c r="G126" s="2637"/>
      <c r="H126" s="516"/>
      <c r="I126" s="516"/>
      <c r="J126" s="516"/>
      <c r="K126" s="655"/>
      <c r="L126" s="29"/>
      <c r="M126" s="29"/>
      <c r="N126" s="29"/>
      <c r="O126" s="29"/>
      <c r="P126" s="29"/>
    </row>
    <row r="127" spans="1:16" s="14" customFormat="1" ht="13.5" hidden="1" customHeight="1" thickTop="1">
      <c r="A127" s="1406" t="s">
        <v>8922</v>
      </c>
      <c r="B127" s="1406"/>
      <c r="C127" s="2638" t="s">
        <v>3150</v>
      </c>
      <c r="D127" s="2633" t="s">
        <v>8612</v>
      </c>
      <c r="E127" s="2633">
        <v>45827</v>
      </c>
      <c r="F127" s="2633">
        <v>45841</v>
      </c>
      <c r="G127" s="2634" t="s">
        <v>1573</v>
      </c>
      <c r="H127" s="2635" t="s">
        <v>9190</v>
      </c>
      <c r="I127" s="2635">
        <v>45846</v>
      </c>
      <c r="J127" s="2635">
        <v>45863</v>
      </c>
      <c r="K127" s="1998">
        <v>45865</v>
      </c>
      <c r="L127" s="29"/>
      <c r="M127" s="29"/>
      <c r="N127" s="29"/>
      <c r="O127" s="29"/>
      <c r="P127" s="29"/>
    </row>
    <row r="128" spans="1:16" s="14" customFormat="1" ht="13.5" hidden="1" customHeight="1" thickBot="1">
      <c r="A128" s="1406"/>
      <c r="B128" s="1406"/>
      <c r="C128" s="2636"/>
      <c r="D128" s="516"/>
      <c r="E128" s="516"/>
      <c r="F128" s="516"/>
      <c r="G128" s="2637"/>
      <c r="H128" s="516"/>
      <c r="I128" s="516"/>
      <c r="J128" s="516"/>
      <c r="K128" s="655"/>
      <c r="L128" s="29"/>
      <c r="M128" s="29"/>
      <c r="N128" s="29"/>
      <c r="O128" s="29"/>
      <c r="P128" s="29"/>
    </row>
    <row r="129" spans="1:16" s="14" customFormat="1" ht="13.5" hidden="1" customHeight="1" thickTop="1">
      <c r="A129" s="2528" t="s">
        <v>8922</v>
      </c>
      <c r="B129" s="2513">
        <v>32</v>
      </c>
      <c r="C129" s="2207" t="s">
        <v>1513</v>
      </c>
      <c r="D129" s="2118" t="s">
        <v>8923</v>
      </c>
      <c r="E129" s="2118">
        <v>45880</v>
      </c>
      <c r="F129" s="2501" t="s">
        <v>3303</v>
      </c>
      <c r="G129" s="2639" t="s">
        <v>7877</v>
      </c>
      <c r="H129" s="2635" t="s">
        <v>9191</v>
      </c>
      <c r="I129" s="2635">
        <v>45895</v>
      </c>
      <c r="J129" s="2769" t="s">
        <v>1581</v>
      </c>
      <c r="K129" s="2770" t="s">
        <v>1581</v>
      </c>
      <c r="L129" s="29"/>
      <c r="M129" s="29"/>
      <c r="N129" s="29"/>
      <c r="O129" s="29"/>
      <c r="P129" s="29"/>
    </row>
    <row r="130" spans="1:16" s="14" customFormat="1" ht="13.5" hidden="1" customHeight="1" thickBot="1">
      <c r="A130" s="2528"/>
      <c r="B130" s="2513"/>
      <c r="C130" s="2208" t="s">
        <v>2550</v>
      </c>
      <c r="D130" s="2122" t="s">
        <v>8925</v>
      </c>
      <c r="E130" s="2122">
        <v>45887</v>
      </c>
      <c r="F130" s="2209">
        <v>45895</v>
      </c>
      <c r="G130" s="2637"/>
      <c r="H130" s="516"/>
      <c r="I130" s="516"/>
      <c r="J130" s="516"/>
      <c r="K130" s="655"/>
      <c r="L130" s="29"/>
      <c r="M130" s="29"/>
      <c r="N130" s="29"/>
      <c r="O130" s="29"/>
      <c r="P130" s="29"/>
    </row>
    <row r="131" spans="1:16" s="14" customFormat="1" ht="45" hidden="1">
      <c r="A131" s="2528"/>
      <c r="B131" s="2513"/>
      <c r="C131" s="3440"/>
      <c r="D131" s="3357"/>
      <c r="E131" s="3358" t="s">
        <v>100</v>
      </c>
      <c r="F131" s="3358" t="s">
        <v>4887</v>
      </c>
      <c r="G131" s="3359" t="s">
        <v>9082</v>
      </c>
      <c r="H131" s="3359" t="s">
        <v>1718</v>
      </c>
      <c r="I131" s="3360" t="s">
        <v>165</v>
      </c>
      <c r="J131" s="3358" t="s">
        <v>166</v>
      </c>
      <c r="K131" s="3358" t="s">
        <v>9083</v>
      </c>
      <c r="L131" s="3359" t="s">
        <v>583</v>
      </c>
      <c r="N131" s="29"/>
      <c r="O131" s="29"/>
      <c r="P131" s="29"/>
    </row>
    <row r="132" spans="1:16" s="14" customFormat="1" ht="21" hidden="1" thickBot="1">
      <c r="A132" s="2528"/>
      <c r="B132" s="2513"/>
      <c r="C132" s="3362" t="s">
        <v>4929</v>
      </c>
      <c r="D132" s="3363"/>
      <c r="E132" s="3364"/>
      <c r="F132" s="3365" t="s">
        <v>8758</v>
      </c>
      <c r="G132" s="3366"/>
      <c r="H132" s="3366"/>
      <c r="I132" s="3365"/>
      <c r="J132" s="3365"/>
      <c r="K132" s="3365"/>
      <c r="L132" s="3365"/>
      <c r="M132" s="3448"/>
      <c r="N132" s="29"/>
      <c r="O132" s="29"/>
      <c r="P132" s="29"/>
    </row>
    <row r="133" spans="1:16" s="14" customFormat="1" ht="13.5" hidden="1" customHeight="1" thickTop="1">
      <c r="A133" s="2528" t="s">
        <v>4935</v>
      </c>
      <c r="B133" s="2513">
        <v>37</v>
      </c>
      <c r="C133" s="2336" t="s">
        <v>7493</v>
      </c>
      <c r="D133" s="2337" t="s">
        <v>8619</v>
      </c>
      <c r="E133" s="2337">
        <v>45910</v>
      </c>
      <c r="F133" s="2368" t="s">
        <v>1581</v>
      </c>
      <c r="G133" s="3449" t="s">
        <v>1573</v>
      </c>
      <c r="H133" s="1063" t="s">
        <v>9192</v>
      </c>
      <c r="I133" s="2139">
        <v>45930</v>
      </c>
      <c r="J133" s="2139">
        <v>45947</v>
      </c>
      <c r="K133" s="3369">
        <v>45950</v>
      </c>
      <c r="L133" s="3369">
        <v>45956</v>
      </c>
      <c r="M133" s="3448"/>
      <c r="N133" s="29"/>
      <c r="O133" s="29"/>
      <c r="P133" s="29"/>
    </row>
    <row r="134" spans="1:16" s="14" customFormat="1" ht="13.5" hidden="1" customHeight="1" thickBot="1">
      <c r="A134" s="2528"/>
      <c r="B134" s="2513"/>
      <c r="C134" s="2208" t="s">
        <v>9193</v>
      </c>
      <c r="D134" s="2122" t="s">
        <v>9194</v>
      </c>
      <c r="E134" s="2122">
        <v>45912</v>
      </c>
      <c r="F134" s="2209">
        <v>45919</v>
      </c>
      <c r="G134" s="3432"/>
      <c r="H134" s="966"/>
      <c r="I134" s="966"/>
      <c r="J134" s="966"/>
      <c r="K134" s="712"/>
      <c r="L134" s="3371"/>
      <c r="M134" s="3448"/>
      <c r="N134" s="29"/>
      <c r="O134" s="29"/>
      <c r="P134" s="29"/>
    </row>
    <row r="135" spans="1:16" s="14" customFormat="1" ht="13.5" hidden="1" customHeight="1" thickTop="1">
      <c r="A135" s="2528" t="s">
        <v>1513</v>
      </c>
      <c r="B135" s="2513">
        <v>39</v>
      </c>
      <c r="C135" s="2841" t="s">
        <v>9195</v>
      </c>
      <c r="D135" s="2804" t="s">
        <v>9196</v>
      </c>
      <c r="E135" s="2844">
        <v>45931</v>
      </c>
      <c r="F135" s="2368" t="s">
        <v>1581</v>
      </c>
      <c r="G135" s="3449" t="s">
        <v>1573</v>
      </c>
      <c r="H135" s="1063" t="s">
        <v>9197</v>
      </c>
      <c r="I135" s="2139">
        <v>45944</v>
      </c>
      <c r="J135" s="2139">
        <v>45961</v>
      </c>
      <c r="K135" s="3369">
        <v>45964</v>
      </c>
      <c r="L135" s="3369">
        <v>45970</v>
      </c>
      <c r="M135" s="3448"/>
      <c r="N135" s="29"/>
      <c r="O135" s="29"/>
      <c r="P135" s="29"/>
    </row>
    <row r="136" spans="1:16" s="14" customFormat="1" ht="13.5" hidden="1" customHeight="1" thickBot="1">
      <c r="A136" s="2528"/>
      <c r="B136" s="2513"/>
      <c r="C136" s="2208"/>
      <c r="D136" s="2122"/>
      <c r="E136" s="2122"/>
      <c r="F136" s="2209"/>
      <c r="G136" s="3432"/>
      <c r="H136" s="966"/>
      <c r="I136" s="966"/>
      <c r="J136" s="966"/>
      <c r="K136" s="712"/>
      <c r="L136" s="3371"/>
      <c r="M136" s="3448"/>
      <c r="N136" s="29"/>
      <c r="O136" s="29"/>
      <c r="P136" s="29"/>
    </row>
    <row r="137" spans="1:16" s="14" customFormat="1" ht="13.5" hidden="1" customHeight="1" thickTop="1">
      <c r="A137" s="2528" t="s">
        <v>4922</v>
      </c>
      <c r="B137" s="2513">
        <v>40</v>
      </c>
      <c r="C137" s="2207" t="s">
        <v>4922</v>
      </c>
      <c r="D137" s="2118" t="s">
        <v>8926</v>
      </c>
      <c r="E137" s="2118">
        <v>45934</v>
      </c>
      <c r="F137" s="2368" t="s">
        <v>1581</v>
      </c>
      <c r="G137" s="3449" t="s">
        <v>1573</v>
      </c>
      <c r="H137" s="1063" t="s">
        <v>9198</v>
      </c>
      <c r="I137" s="2139">
        <v>45951</v>
      </c>
      <c r="J137" s="2139">
        <v>45968</v>
      </c>
      <c r="K137" s="3369">
        <v>45971</v>
      </c>
      <c r="L137" s="3369">
        <v>45977</v>
      </c>
      <c r="M137" s="3448"/>
      <c r="N137" s="29"/>
      <c r="O137" s="29"/>
      <c r="P137" s="29"/>
    </row>
    <row r="138" spans="1:16" s="14" customFormat="1" ht="15" hidden="1" customHeight="1">
      <c r="A138" s="2528"/>
      <c r="B138" s="2513"/>
      <c r="C138" s="2208" t="s">
        <v>8548</v>
      </c>
      <c r="D138" s="2122" t="s">
        <v>8928</v>
      </c>
      <c r="E138" s="2122">
        <v>45931</v>
      </c>
      <c r="F138" s="2209">
        <v>45942</v>
      </c>
      <c r="G138" s="3450"/>
      <c r="H138" s="966"/>
      <c r="I138" s="966"/>
      <c r="J138" s="966"/>
      <c r="K138" s="712"/>
      <c r="L138" s="3371"/>
      <c r="M138" s="3448"/>
      <c r="N138" s="29"/>
      <c r="O138" s="29"/>
      <c r="P138" s="29"/>
    </row>
    <row r="139" spans="1:16" s="14" customFormat="1" ht="15" hidden="1" customHeight="1" thickTop="1">
      <c r="A139" s="1406"/>
      <c r="B139" s="1406"/>
      <c r="C139" s="3135" t="s">
        <v>7493</v>
      </c>
      <c r="D139" s="3117" t="s">
        <v>9199</v>
      </c>
      <c r="E139" s="3113">
        <v>45957</v>
      </c>
      <c r="F139" s="3114">
        <v>45971</v>
      </c>
      <c r="G139" s="3451" t="s">
        <v>1573</v>
      </c>
      <c r="H139" s="1619" t="s">
        <v>9200</v>
      </c>
      <c r="I139" s="2461">
        <v>45972</v>
      </c>
      <c r="J139" s="2461">
        <f>I139+17</f>
        <v>45989</v>
      </c>
      <c r="K139" s="3452">
        <f>I139+20</f>
        <v>45992</v>
      </c>
      <c r="L139" s="3452">
        <f>I139+26</f>
        <v>45998</v>
      </c>
      <c r="M139" s="3448"/>
      <c r="N139" s="29"/>
      <c r="O139" s="29"/>
      <c r="P139" s="29"/>
    </row>
    <row r="140" spans="1:16" s="14" customFormat="1" ht="15" hidden="1" customHeight="1" thickBot="1">
      <c r="A140" s="1406"/>
      <c r="B140" s="1406"/>
      <c r="C140" s="3133"/>
      <c r="D140" s="3118"/>
      <c r="E140" s="3118"/>
      <c r="F140" s="3119"/>
      <c r="G140" s="1638"/>
      <c r="H140" s="1620"/>
      <c r="I140" s="1620"/>
      <c r="J140" s="1620"/>
      <c r="K140" s="615"/>
      <c r="L140" s="3374"/>
      <c r="M140" s="3448"/>
      <c r="N140" s="29"/>
      <c r="O140" s="29"/>
      <c r="P140" s="29"/>
    </row>
    <row r="141" spans="1:16" s="14" customFormat="1" ht="15" hidden="1" customHeight="1" thickTop="1">
      <c r="A141" s="1406"/>
      <c r="B141" s="1406"/>
      <c r="C141" s="3137" t="s">
        <v>4686</v>
      </c>
      <c r="D141" s="3117" t="s">
        <v>9201</v>
      </c>
      <c r="E141" s="3117">
        <v>45982</v>
      </c>
      <c r="F141" s="3114">
        <v>45995</v>
      </c>
      <c r="G141" s="3451" t="s">
        <v>1573</v>
      </c>
      <c r="H141" s="1619" t="s">
        <v>9202</v>
      </c>
      <c r="I141" s="2461">
        <v>45993</v>
      </c>
      <c r="J141" s="2461">
        <f>I141+17</f>
        <v>46010</v>
      </c>
      <c r="K141" s="3452">
        <f>I141+20</f>
        <v>46013</v>
      </c>
      <c r="L141" s="3452">
        <f>I141+26</f>
        <v>46019</v>
      </c>
      <c r="M141" s="3448"/>
      <c r="N141" s="29"/>
      <c r="O141" s="29"/>
      <c r="P141" s="29"/>
    </row>
    <row r="142" spans="1:16" s="14" customFormat="1" ht="15" hidden="1" customHeight="1" thickBot="1">
      <c r="A142" s="1406"/>
      <c r="B142" s="1406"/>
      <c r="C142" s="3138"/>
      <c r="D142" s="3139"/>
      <c r="E142" s="3139"/>
      <c r="F142" s="3140">
        <v>12</v>
      </c>
      <c r="G142" s="3376"/>
      <c r="H142" s="1620"/>
      <c r="I142" s="1620"/>
      <c r="J142" s="1620"/>
      <c r="K142" s="615"/>
      <c r="L142" s="3374"/>
      <c r="M142" s="3448"/>
      <c r="N142" s="29"/>
      <c r="O142" s="29"/>
      <c r="P142" s="29"/>
    </row>
    <row r="143" spans="1:16" s="14" customFormat="1" ht="15" hidden="1" customHeight="1" thickTop="1">
      <c r="A143" s="1406"/>
      <c r="B143" s="1406"/>
      <c r="C143" s="3137" t="s">
        <v>7494</v>
      </c>
      <c r="D143" s="3141" t="s">
        <v>8702</v>
      </c>
      <c r="E143" s="3141">
        <v>45980</v>
      </c>
      <c r="F143" s="3142" t="s">
        <v>1581</v>
      </c>
      <c r="G143" s="3375" t="s">
        <v>2039</v>
      </c>
      <c r="H143" s="1619" t="s">
        <v>9203</v>
      </c>
      <c r="I143" s="1619">
        <v>46000</v>
      </c>
      <c r="J143" s="1619">
        <f>I143+17</f>
        <v>46017</v>
      </c>
      <c r="K143" s="1556">
        <f>I143+20</f>
        <v>46020</v>
      </c>
      <c r="L143" s="3444">
        <f>I143+26</f>
        <v>46026</v>
      </c>
      <c r="M143" s="3448"/>
      <c r="N143" s="29"/>
      <c r="O143" s="29"/>
      <c r="P143" s="29"/>
    </row>
    <row r="144" spans="1:16" s="14" customFormat="1" ht="15" hidden="1" customHeight="1" thickBot="1">
      <c r="A144" s="1406"/>
      <c r="B144" s="1406"/>
      <c r="C144" s="2881" t="s">
        <v>2039</v>
      </c>
      <c r="D144" s="2882" t="s">
        <v>8706</v>
      </c>
      <c r="E144" s="2882">
        <v>45987</v>
      </c>
      <c r="F144" s="2882">
        <v>45999</v>
      </c>
      <c r="G144" s="3345" t="s">
        <v>9204</v>
      </c>
      <c r="H144" s="1620"/>
      <c r="I144" s="1620"/>
      <c r="J144" s="1620"/>
      <c r="K144" s="615"/>
      <c r="L144" s="3374"/>
      <c r="M144" s="3448"/>
      <c r="N144" s="29"/>
      <c r="O144" s="29"/>
      <c r="P144" s="29"/>
    </row>
    <row r="145" spans="1:16" s="14" customFormat="1" ht="31.5" customHeight="1">
      <c r="A145" s="1406"/>
      <c r="B145" s="1406"/>
      <c r="C145" s="2994"/>
      <c r="D145" s="3378"/>
      <c r="E145" s="3358" t="s">
        <v>100</v>
      </c>
      <c r="F145" s="3358" t="s">
        <v>4887</v>
      </c>
      <c r="G145" s="4015" t="s">
        <v>9235</v>
      </c>
      <c r="H145" s="3359" t="s">
        <v>1718</v>
      </c>
      <c r="I145" s="3360" t="s">
        <v>165</v>
      </c>
      <c r="J145" s="3358" t="s">
        <v>9083</v>
      </c>
      <c r="K145" s="3358" t="s">
        <v>166</v>
      </c>
      <c r="L145" s="4321" t="s">
        <v>517</v>
      </c>
      <c r="M145" s="4324" t="s">
        <v>799</v>
      </c>
      <c r="N145" s="4321" t="s">
        <v>1110</v>
      </c>
      <c r="O145" s="29"/>
      <c r="P145" s="29"/>
    </row>
    <row r="146" spans="1:16" s="14" customFormat="1" ht="20.25" thickBot="1">
      <c r="A146" s="1406"/>
      <c r="B146" s="1406"/>
      <c r="C146" s="3455" t="s">
        <v>8707</v>
      </c>
      <c r="D146" s="3456"/>
      <c r="E146" s="3457" t="s">
        <v>2589</v>
      </c>
      <c r="F146" s="3385"/>
      <c r="G146" s="3398"/>
      <c r="H146" s="3398"/>
      <c r="I146" s="3385"/>
      <c r="J146" s="3385"/>
      <c r="K146" s="3385"/>
      <c r="L146" s="4322"/>
      <c r="M146" s="4322"/>
      <c r="N146" s="4322"/>
      <c r="O146" s="29"/>
      <c r="P146" s="29"/>
    </row>
    <row r="147" spans="1:16" s="14" customFormat="1" ht="15" customHeight="1" thickTop="1">
      <c r="A147" s="1406"/>
      <c r="B147" s="1406"/>
      <c r="C147" s="3135" t="s">
        <v>4922</v>
      </c>
      <c r="D147" s="3117" t="s">
        <v>9224</v>
      </c>
      <c r="E147" s="3113">
        <v>46194</v>
      </c>
      <c r="F147" s="3114">
        <f>E147+9</f>
        <v>46203</v>
      </c>
      <c r="G147" s="3745" t="s">
        <v>9236</v>
      </c>
      <c r="H147" s="3117" t="s">
        <v>9237</v>
      </c>
      <c r="I147" s="1619">
        <v>46209</v>
      </c>
      <c r="J147" s="1619">
        <f>I147+17</f>
        <v>46226</v>
      </c>
      <c r="K147" s="1556">
        <f>I147+20</f>
        <v>46229</v>
      </c>
      <c r="L147" s="4323" t="s">
        <v>1581</v>
      </c>
      <c r="M147" s="4323" t="s">
        <v>1581</v>
      </c>
      <c r="N147" s="4323" t="s">
        <v>1581</v>
      </c>
      <c r="O147" s="29"/>
      <c r="P147" s="29"/>
    </row>
    <row r="148" spans="1:16" s="14" customFormat="1" ht="15" customHeight="1" thickBot="1">
      <c r="A148" s="1406"/>
      <c r="B148" s="1406"/>
      <c r="C148" s="4126" t="s">
        <v>4686</v>
      </c>
      <c r="D148" s="3118" t="s">
        <v>8719</v>
      </c>
      <c r="E148" s="3118">
        <v>46200</v>
      </c>
      <c r="F148" s="3119">
        <v>46209</v>
      </c>
      <c r="G148" s="3120"/>
      <c r="H148" s="1620"/>
      <c r="I148" s="1620"/>
      <c r="J148" s="1620"/>
      <c r="K148" s="615"/>
      <c r="L148" s="1620"/>
      <c r="M148" s="1620"/>
      <c r="N148" s="1620"/>
      <c r="O148" s="29"/>
      <c r="P148" s="29"/>
    </row>
    <row r="149" spans="1:16" s="14" customFormat="1" ht="15" customHeight="1" thickTop="1">
      <c r="A149" s="1406"/>
      <c r="B149" s="1406"/>
      <c r="C149" s="3137" t="s">
        <v>4935</v>
      </c>
      <c r="D149" s="3117" t="s">
        <v>8722</v>
      </c>
      <c r="E149" s="3124">
        <v>46200</v>
      </c>
      <c r="F149" s="3124" t="s">
        <v>1581</v>
      </c>
      <c r="G149" s="3745" t="s">
        <v>1573</v>
      </c>
      <c r="H149" s="3117" t="str">
        <f>"QA"&amp;TEXT(MID(H147,3,LEN(H147)-3)+1,"000")&amp;"A"</f>
        <v>QA627A</v>
      </c>
      <c r="I149" s="2461">
        <v>46215</v>
      </c>
      <c r="J149" s="2461">
        <f>$I149+19</f>
        <v>46234</v>
      </c>
      <c r="K149" s="2461">
        <f>$I149+22</f>
        <v>46237</v>
      </c>
      <c r="L149" s="2461">
        <f>$I149+27</f>
        <v>46242</v>
      </c>
      <c r="M149" s="2461">
        <f>$I149+32</f>
        <v>46247</v>
      </c>
      <c r="N149" s="2461">
        <f>$I149+35</f>
        <v>46250</v>
      </c>
      <c r="O149" s="29"/>
      <c r="P149" s="29"/>
    </row>
    <row r="150" spans="1:16" s="14" customFormat="1" ht="15" customHeight="1" thickBot="1">
      <c r="A150" s="1406"/>
      <c r="B150" s="1406"/>
      <c r="C150" s="4126"/>
      <c r="D150" s="3118"/>
      <c r="E150" s="3118"/>
      <c r="F150" s="3119"/>
      <c r="G150" s="4302"/>
      <c r="H150" s="1620"/>
      <c r="I150" s="4303"/>
      <c r="J150" s="1620"/>
      <c r="K150" s="615"/>
      <c r="L150" s="1620"/>
      <c r="M150" s="1620"/>
      <c r="N150" s="1620"/>
      <c r="O150" s="29"/>
      <c r="P150" s="29"/>
    </row>
    <row r="151" spans="1:16" s="14" customFormat="1" ht="15" customHeight="1" thickTop="1">
      <c r="A151" s="1406"/>
      <c r="B151" s="1406"/>
      <c r="C151" s="3137" t="s">
        <v>4935</v>
      </c>
      <c r="D151" s="3117" t="s">
        <v>8722</v>
      </c>
      <c r="E151" s="3124">
        <v>46200</v>
      </c>
      <c r="F151" s="3124" t="s">
        <v>1581</v>
      </c>
      <c r="G151" s="3745" t="s">
        <v>4855</v>
      </c>
      <c r="H151" s="3117" t="s">
        <v>9238</v>
      </c>
      <c r="I151" s="1619">
        <v>46218</v>
      </c>
      <c r="J151" s="4320" t="s">
        <v>1581</v>
      </c>
      <c r="K151" s="4320" t="s">
        <v>1581</v>
      </c>
      <c r="L151" s="1619">
        <f>$I151+27</f>
        <v>46245</v>
      </c>
      <c r="M151" s="1619">
        <f>$I151+32</f>
        <v>46250</v>
      </c>
      <c r="N151" s="4591" t="s">
        <v>1581</v>
      </c>
      <c r="O151" s="29"/>
      <c r="P151" s="29"/>
    </row>
    <row r="152" spans="1:16" s="14" customFormat="1" ht="15" customHeight="1" thickBot="1">
      <c r="A152" s="1406"/>
      <c r="B152" s="1406"/>
      <c r="C152" s="3133" t="s">
        <v>8725</v>
      </c>
      <c r="D152" s="3118" t="s">
        <v>8726</v>
      </c>
      <c r="E152" s="3118">
        <v>46211</v>
      </c>
      <c r="F152" s="3119">
        <v>46220</v>
      </c>
      <c r="G152" s="4302"/>
      <c r="H152" s="1620"/>
      <c r="I152" s="884">
        <v>46222</v>
      </c>
      <c r="J152" s="1620"/>
      <c r="K152" s="615"/>
      <c r="L152" s="1620"/>
      <c r="M152" s="1620"/>
      <c r="N152" s="1620"/>
      <c r="O152" s="29"/>
      <c r="P152" s="29"/>
    </row>
    <row r="153" spans="1:16" s="14" customFormat="1" ht="15" customHeight="1" thickTop="1">
      <c r="A153" s="1406"/>
      <c r="B153" s="1406"/>
      <c r="C153" s="3137" t="s">
        <v>8725</v>
      </c>
      <c r="D153" s="3117" t="str">
        <f>"HR"&amp;TEXT(MID(D151,3,LEN(D151)-3)+1,"000")&amp;"R"</f>
        <v>HR627R</v>
      </c>
      <c r="E153" s="3117">
        <v>46211</v>
      </c>
      <c r="F153" s="3125" t="s">
        <v>1581</v>
      </c>
      <c r="G153" s="3745" t="s">
        <v>4385</v>
      </c>
      <c r="H153" s="3117" t="s">
        <v>9239</v>
      </c>
      <c r="I153" s="1619">
        <v>46225</v>
      </c>
      <c r="J153" s="1619">
        <f>$I153+19</f>
        <v>46244</v>
      </c>
      <c r="K153" s="1619">
        <f>$I153+22</f>
        <v>46247</v>
      </c>
      <c r="L153" s="1619">
        <f>$I153+27</f>
        <v>46252</v>
      </c>
      <c r="M153" s="1619">
        <f>$I153+32</f>
        <v>46257</v>
      </c>
      <c r="N153" s="4591" t="s">
        <v>1581</v>
      </c>
      <c r="O153" s="29"/>
      <c r="P153" s="29"/>
    </row>
    <row r="154" spans="1:16" s="14" customFormat="1" ht="15" customHeight="1" thickBot="1">
      <c r="A154" s="1406"/>
      <c r="B154" s="1406"/>
      <c r="C154" s="3133" t="s">
        <v>2775</v>
      </c>
      <c r="D154" s="3118" t="s">
        <v>8652</v>
      </c>
      <c r="E154" s="3118">
        <v>46211</v>
      </c>
      <c r="F154" s="3119">
        <f>E154+12</f>
        <v>46223</v>
      </c>
      <c r="G154" s="3120"/>
      <c r="H154" s="1620"/>
      <c r="I154" s="1620"/>
      <c r="J154" s="1620"/>
      <c r="K154" s="615"/>
      <c r="L154" s="1620"/>
      <c r="M154" s="1620"/>
      <c r="N154" s="1620"/>
      <c r="O154" s="29"/>
      <c r="P154" s="29"/>
    </row>
    <row r="155" spans="1:16" s="14" customFormat="1" ht="15" customHeight="1" thickTop="1">
      <c r="A155" s="1406"/>
      <c r="B155" s="1406"/>
      <c r="C155" s="3137" t="s">
        <v>6278</v>
      </c>
      <c r="D155" s="3117" t="str">
        <f>"HR"&amp;TEXT(MID(D153,3,LEN(D153)-3)+1,"000")&amp;"R"</f>
        <v>HR628R</v>
      </c>
      <c r="E155" s="3694">
        <v>46216</v>
      </c>
      <c r="F155" s="3114">
        <f>E155+9</f>
        <v>46225</v>
      </c>
      <c r="G155" s="3745" t="s">
        <v>9240</v>
      </c>
      <c r="H155" s="3117" t="s">
        <v>9241</v>
      </c>
      <c r="I155" s="1619">
        <v>46232</v>
      </c>
      <c r="J155" s="1619">
        <f>$I155+19</f>
        <v>46251</v>
      </c>
      <c r="K155" s="1619">
        <f>$I155+22</f>
        <v>46254</v>
      </c>
      <c r="L155" s="1619">
        <f>$I155+27</f>
        <v>46259</v>
      </c>
      <c r="M155" s="1619">
        <f>$I155+32</f>
        <v>46264</v>
      </c>
      <c r="N155" s="4591" t="s">
        <v>1581</v>
      </c>
      <c r="O155" s="29"/>
      <c r="P155" s="29"/>
    </row>
    <row r="156" spans="1:16" s="14" customFormat="1" ht="15" customHeight="1" thickBot="1">
      <c r="A156" s="1406"/>
      <c r="B156" s="1406"/>
      <c r="C156" s="3133"/>
      <c r="D156" s="3118"/>
      <c r="E156" s="3118"/>
      <c r="F156" s="3119"/>
      <c r="G156" s="3120"/>
      <c r="H156" s="1620"/>
      <c r="I156" s="1620"/>
      <c r="J156" s="1620"/>
      <c r="K156" s="615"/>
      <c r="L156" s="1620"/>
      <c r="M156" s="1620"/>
      <c r="N156" s="1620"/>
      <c r="O156" s="29"/>
      <c r="P156" s="29"/>
    </row>
    <row r="157" spans="1:16" s="14" customFormat="1" ht="15" customHeight="1" thickTop="1">
      <c r="A157" s="1406"/>
      <c r="B157" s="1406"/>
      <c r="C157" s="3136" t="s">
        <v>1573</v>
      </c>
      <c r="D157" s="3117" t="s">
        <v>8731</v>
      </c>
      <c r="E157" s="3124">
        <v>46221</v>
      </c>
      <c r="F157" s="3124"/>
      <c r="G157" s="3745" t="s">
        <v>10091</v>
      </c>
      <c r="H157" s="3117" t="s">
        <v>9243</v>
      </c>
      <c r="I157" s="1619">
        <f>I155+7</f>
        <v>46239</v>
      </c>
      <c r="J157" s="1619">
        <f>$I157+19</f>
        <v>46258</v>
      </c>
      <c r="K157" s="1619">
        <f>$I157+22</f>
        <v>46261</v>
      </c>
      <c r="L157" s="1619">
        <f>$I157+27</f>
        <v>46266</v>
      </c>
      <c r="M157" s="1619">
        <f>$I157+32</f>
        <v>46271</v>
      </c>
      <c r="N157" s="4591" t="s">
        <v>1581</v>
      </c>
      <c r="O157" s="29"/>
      <c r="P157" s="29"/>
    </row>
    <row r="158" spans="1:16" s="14" customFormat="1" ht="15" customHeight="1" thickBot="1">
      <c r="A158" s="1406"/>
      <c r="B158" s="1406"/>
      <c r="C158" s="3133" t="s">
        <v>8733</v>
      </c>
      <c r="D158" s="3118" t="s">
        <v>8663</v>
      </c>
      <c r="E158" s="3118">
        <v>46226</v>
      </c>
      <c r="F158" s="3119">
        <f>E158+12</f>
        <v>46238</v>
      </c>
      <c r="G158" s="3120"/>
      <c r="H158" s="1620"/>
      <c r="I158" s="1620"/>
      <c r="J158" s="1620"/>
      <c r="K158" s="615"/>
      <c r="L158" s="1620"/>
      <c r="M158" s="1620"/>
      <c r="N158" s="1620"/>
      <c r="O158" s="29"/>
      <c r="P158" s="29"/>
    </row>
    <row r="159" spans="1:16" s="14" customFormat="1" ht="15" customHeight="1" thickTop="1">
      <c r="A159" s="1406"/>
      <c r="B159" s="1406"/>
      <c r="C159" s="3137" t="s">
        <v>8734</v>
      </c>
      <c r="D159" s="3117" t="s">
        <v>8735</v>
      </c>
      <c r="E159" s="3117">
        <v>46230</v>
      </c>
      <c r="F159" s="3114">
        <f>E159+9</f>
        <v>46239</v>
      </c>
      <c r="G159" s="3745" t="s">
        <v>7414</v>
      </c>
      <c r="H159" s="3117" t="s">
        <v>9244</v>
      </c>
      <c r="I159" s="1619">
        <f>I157+7</f>
        <v>46246</v>
      </c>
      <c r="J159" s="1619">
        <f>$I159+19</f>
        <v>46265</v>
      </c>
      <c r="K159" s="1619">
        <f>$I159+22</f>
        <v>46268</v>
      </c>
      <c r="L159" s="1619">
        <f>$I159+27</f>
        <v>46273</v>
      </c>
      <c r="M159" s="1619">
        <f>$I159+32</f>
        <v>46278</v>
      </c>
      <c r="N159" s="4591" t="s">
        <v>1581</v>
      </c>
      <c r="O159" s="29"/>
      <c r="P159" s="29"/>
    </row>
    <row r="160" spans="1:16" s="14" customFormat="1" ht="15" customHeight="1" thickBot="1">
      <c r="A160" s="1406"/>
      <c r="B160" s="1406"/>
      <c r="C160" s="3133"/>
      <c r="D160" s="3118"/>
      <c r="E160" s="3118"/>
      <c r="F160" s="3119"/>
      <c r="G160" s="3120"/>
      <c r="H160" s="1620"/>
      <c r="I160" s="1620"/>
      <c r="J160" s="1620"/>
      <c r="K160" s="615"/>
      <c r="L160" s="1620"/>
      <c r="M160" s="1620"/>
      <c r="N160" s="1620"/>
      <c r="O160" s="29"/>
      <c r="P160" s="29"/>
    </row>
    <row r="161" spans="1:16" s="14" customFormat="1" ht="45.75" thickTop="1">
      <c r="A161" s="1406"/>
      <c r="B161" s="1406"/>
      <c r="C161" s="2994"/>
      <c r="D161" s="3378"/>
      <c r="E161" s="3358" t="s">
        <v>100</v>
      </c>
      <c r="F161" s="3358" t="s">
        <v>4887</v>
      </c>
      <c r="G161" s="4015" t="s">
        <v>9235</v>
      </c>
      <c r="H161" s="3359" t="s">
        <v>1718</v>
      </c>
      <c r="I161" s="3360" t="s">
        <v>165</v>
      </c>
      <c r="J161" s="3358" t="s">
        <v>9083</v>
      </c>
      <c r="K161" s="3358" t="s">
        <v>166</v>
      </c>
      <c r="L161" s="4321" t="s">
        <v>517</v>
      </c>
      <c r="M161" s="4324" t="s">
        <v>799</v>
      </c>
      <c r="N161" s="4324" t="s">
        <v>10093</v>
      </c>
      <c r="O161" s="29"/>
      <c r="P161" s="29"/>
    </row>
    <row r="162" spans="1:16" s="14" customFormat="1" ht="20.25" thickBot="1">
      <c r="A162" s="1406"/>
      <c r="B162" s="1406"/>
      <c r="C162" s="3455" t="s">
        <v>8707</v>
      </c>
      <c r="D162" s="3456"/>
      <c r="E162" s="3457" t="s">
        <v>2589</v>
      </c>
      <c r="F162" s="3385"/>
      <c r="G162" s="3398"/>
      <c r="H162" s="3398"/>
      <c r="I162" s="3385"/>
      <c r="J162" s="3385"/>
      <c r="K162" s="3385"/>
      <c r="L162" s="4322"/>
      <c r="M162" s="4322"/>
      <c r="N162" s="4322"/>
      <c r="O162" s="29"/>
      <c r="P162" s="29"/>
    </row>
    <row r="163" spans="1:16" s="14" customFormat="1" ht="15" customHeight="1" thickTop="1">
      <c r="A163" s="1406"/>
      <c r="B163" s="1406"/>
      <c r="C163" s="3137" t="s">
        <v>4922</v>
      </c>
      <c r="D163" s="3117" t="str">
        <f>"HR"&amp;TEXT(MID(D159,3,LEN(D159)-3)+1,"000")&amp;"R"</f>
        <v>HR631R</v>
      </c>
      <c r="E163" s="3117">
        <v>46241</v>
      </c>
      <c r="F163" s="3114">
        <f>E163+9</f>
        <v>46250</v>
      </c>
      <c r="G163" s="4112" t="s">
        <v>7580</v>
      </c>
      <c r="H163" s="3117" t="str">
        <f>"QA"&amp;TEXT(MID(H159,3,LEN(H159)-3)+1,"000")&amp;"A"</f>
        <v>QA633A</v>
      </c>
      <c r="I163" s="1619">
        <f>I159+7</f>
        <v>46253</v>
      </c>
      <c r="J163" s="1619">
        <f>$I163+19</f>
        <v>46272</v>
      </c>
      <c r="K163" s="1619">
        <f>$I163+22</f>
        <v>46275</v>
      </c>
      <c r="L163" s="1619">
        <f>$I163+27</f>
        <v>46280</v>
      </c>
      <c r="M163" s="1619">
        <f>$I163+32</f>
        <v>46285</v>
      </c>
      <c r="N163" s="1619">
        <f>$I163+35</f>
        <v>46288</v>
      </c>
      <c r="O163" s="29"/>
      <c r="P163" s="29"/>
    </row>
    <row r="164" spans="1:16" s="14" customFormat="1" ht="15" customHeight="1" thickBot="1">
      <c r="A164" s="1406"/>
      <c r="B164" s="1406"/>
      <c r="C164" s="3133"/>
      <c r="D164" s="3118"/>
      <c r="E164" s="3118"/>
      <c r="F164" s="3119"/>
      <c r="G164" s="3120"/>
      <c r="H164" s="1620"/>
      <c r="I164" s="1620"/>
      <c r="J164" s="1620"/>
      <c r="K164" s="615"/>
      <c r="L164" s="1620"/>
      <c r="M164" s="1620"/>
      <c r="N164" s="1620"/>
      <c r="O164" s="29"/>
      <c r="P164" s="29"/>
    </row>
    <row r="165" spans="1:16" s="14" customFormat="1" ht="15" customHeight="1" thickTop="1">
      <c r="A165" s="1406"/>
      <c r="B165" s="1406"/>
      <c r="C165" s="3137" t="s">
        <v>4686</v>
      </c>
      <c r="D165" s="3117" t="s">
        <v>8740</v>
      </c>
      <c r="E165" s="3117">
        <v>46244</v>
      </c>
      <c r="F165" s="3114">
        <f>E165+9</f>
        <v>46253</v>
      </c>
      <c r="G165" s="3745" t="s">
        <v>9245</v>
      </c>
      <c r="H165" s="3117" t="str">
        <f>"QA"&amp;TEXT(MID(H163,3,LEN(H163)-3)+1,"000")&amp;"A"</f>
        <v>QA634A</v>
      </c>
      <c r="I165" s="1619">
        <f>I163+7</f>
        <v>46260</v>
      </c>
      <c r="J165" s="1619">
        <f>$I165+19</f>
        <v>46279</v>
      </c>
      <c r="K165" s="1619">
        <f>$I165+22</f>
        <v>46282</v>
      </c>
      <c r="L165" s="1619">
        <f>$I165+27</f>
        <v>46287</v>
      </c>
      <c r="M165" s="1619">
        <f>$I165+32</f>
        <v>46292</v>
      </c>
      <c r="N165" s="1619">
        <f>$I165+35</f>
        <v>46295</v>
      </c>
      <c r="O165" s="29"/>
      <c r="P165" s="29"/>
    </row>
    <row r="166" spans="1:16" s="14" customFormat="1" ht="15" customHeight="1" thickBot="1">
      <c r="A166" s="1406"/>
      <c r="B166" s="1406"/>
      <c r="C166" s="3133"/>
      <c r="D166" s="3118"/>
      <c r="E166" s="3118"/>
      <c r="F166" s="3119"/>
      <c r="G166" s="3120"/>
      <c r="H166" s="1620"/>
      <c r="I166" s="1620"/>
      <c r="J166" s="1620"/>
      <c r="K166" s="615"/>
      <c r="L166" s="1620"/>
      <c r="M166" s="1620"/>
      <c r="N166" s="1620"/>
      <c r="O166" s="29"/>
      <c r="P166" s="29"/>
    </row>
    <row r="167" spans="1:16" s="14" customFormat="1" ht="15" customHeight="1" thickTop="1">
      <c r="A167" s="1406"/>
      <c r="B167" s="1406"/>
      <c r="C167" s="3137" t="s">
        <v>1707</v>
      </c>
      <c r="D167" s="3117" t="s">
        <v>8744</v>
      </c>
      <c r="E167" s="3117">
        <v>46249</v>
      </c>
      <c r="F167" s="3114">
        <f>E167+9</f>
        <v>46258</v>
      </c>
      <c r="G167" s="3745" t="s">
        <v>9246</v>
      </c>
      <c r="H167" s="3117" t="str">
        <f>"QA"&amp;TEXT(MID(H165,3,LEN(H165)-3)+1,"000")&amp;"A"</f>
        <v>QA635A</v>
      </c>
      <c r="I167" s="1619">
        <f>I165+7</f>
        <v>46267</v>
      </c>
      <c r="J167" s="1619">
        <f>$I167+19</f>
        <v>46286</v>
      </c>
      <c r="K167" s="1619">
        <f>$I167+22</f>
        <v>46289</v>
      </c>
      <c r="L167" s="1619">
        <f>$I167+27</f>
        <v>46294</v>
      </c>
      <c r="M167" s="1619">
        <f>$I167+32</f>
        <v>46299</v>
      </c>
      <c r="N167" s="1619">
        <f>$I167+35</f>
        <v>46302</v>
      </c>
      <c r="O167" s="29"/>
      <c r="P167" s="29"/>
    </row>
    <row r="168" spans="1:16" s="14" customFormat="1" ht="15" customHeight="1" thickBot="1">
      <c r="A168" s="1406"/>
      <c r="B168" s="1406"/>
      <c r="C168" s="3133"/>
      <c r="D168" s="3118"/>
      <c r="E168" s="3118"/>
      <c r="F168" s="3119"/>
      <c r="G168" s="3120"/>
      <c r="H168" s="1620"/>
      <c r="I168" s="1620"/>
      <c r="J168" s="1620"/>
      <c r="K168" s="615"/>
      <c r="L168" s="1620"/>
      <c r="M168" s="1620"/>
      <c r="N168" s="1620"/>
      <c r="O168" s="29"/>
      <c r="P168" s="29"/>
    </row>
    <row r="169" spans="1:16" s="14" customFormat="1" ht="15" customHeight="1" thickTop="1">
      <c r="A169" s="1406"/>
      <c r="B169" s="1406"/>
      <c r="C169" s="3137" t="s">
        <v>6278</v>
      </c>
      <c r="D169" s="3117" t="str">
        <f>"HR"&amp;TEXT(MID(D167,3,LEN(D167)-3)+1,"000")&amp;"R"</f>
        <v>HR634R</v>
      </c>
      <c r="E169" s="3117">
        <v>46256</v>
      </c>
      <c r="F169" s="3114">
        <f>E169+9</f>
        <v>46265</v>
      </c>
      <c r="G169" s="3745" t="s">
        <v>10092</v>
      </c>
      <c r="H169" s="3117" t="str">
        <f>"QA"&amp;TEXT(MID(H167,3,LEN(H167)-3)+1,"000")&amp;"A"</f>
        <v>QA636A</v>
      </c>
      <c r="I169" s="1619">
        <f>I167+7</f>
        <v>46274</v>
      </c>
      <c r="J169" s="1619">
        <f>$I169+19</f>
        <v>46293</v>
      </c>
      <c r="K169" s="1619">
        <f>$I169+22</f>
        <v>46296</v>
      </c>
      <c r="L169" s="1619">
        <f>$I169+27</f>
        <v>46301</v>
      </c>
      <c r="M169" s="1619">
        <f>$I169+32</f>
        <v>46306</v>
      </c>
      <c r="N169" s="1619">
        <f>$I169+35</f>
        <v>46309</v>
      </c>
      <c r="O169" s="29"/>
      <c r="P169" s="29"/>
    </row>
    <row r="170" spans="1:16" s="14" customFormat="1" ht="15" customHeight="1" thickBot="1">
      <c r="A170" s="1406"/>
      <c r="B170" s="1406"/>
      <c r="C170" s="3133"/>
      <c r="D170" s="3118"/>
      <c r="E170" s="3118"/>
      <c r="F170" s="3119"/>
      <c r="G170" s="3120"/>
      <c r="H170" s="1620"/>
      <c r="I170" s="1620"/>
      <c r="J170" s="1620"/>
      <c r="K170" s="615"/>
      <c r="L170" s="1620"/>
      <c r="M170" s="1620"/>
      <c r="N170" s="1620"/>
      <c r="O170" s="29"/>
      <c r="P170" s="29"/>
    </row>
    <row r="171" spans="1:16" s="14" customFormat="1" ht="15" customHeight="1" thickTop="1">
      <c r="A171" s="1406"/>
      <c r="B171" s="1406"/>
      <c r="C171" s="3136" t="s">
        <v>1573</v>
      </c>
      <c r="D171" s="3117" t="str">
        <f>"HR"&amp;TEXT(MID(D169,3,LEN(D169)-3)+1,"000")&amp;"R"</f>
        <v>HR635R</v>
      </c>
      <c r="E171" s="3124">
        <v>46263</v>
      </c>
      <c r="F171" s="3124">
        <f>E171+9</f>
        <v>46272</v>
      </c>
      <c r="G171" s="3745" t="s">
        <v>1966</v>
      </c>
      <c r="H171" s="3117" t="str">
        <f>"QA"&amp;TEXT(MID(H169,3,LEN(H169)-3)+1,"000")&amp;"A"</f>
        <v>QA637A</v>
      </c>
      <c r="I171" s="1619">
        <f>I169+7</f>
        <v>46281</v>
      </c>
      <c r="J171" s="1619">
        <f>$I171+19</f>
        <v>46300</v>
      </c>
      <c r="K171" s="1619">
        <f>$I171+22</f>
        <v>46303</v>
      </c>
      <c r="L171" s="1619">
        <f>$I171+27</f>
        <v>46308</v>
      </c>
      <c r="M171" s="1619">
        <f>$I171+32</f>
        <v>46313</v>
      </c>
      <c r="N171" s="1619">
        <f>$I171+35</f>
        <v>46316</v>
      </c>
      <c r="O171" s="29"/>
      <c r="P171" s="29"/>
    </row>
    <row r="172" spans="1:16" s="14" customFormat="1" ht="15" customHeight="1" thickBot="1">
      <c r="A172" s="1406"/>
      <c r="B172" s="1406"/>
      <c r="C172" s="3133"/>
      <c r="D172" s="3118"/>
      <c r="E172" s="3118"/>
      <c r="F172" s="3119"/>
      <c r="G172" s="3120"/>
      <c r="H172" s="1620"/>
      <c r="I172" s="1620"/>
      <c r="J172" s="1620"/>
      <c r="K172" s="615"/>
      <c r="L172" s="1620"/>
      <c r="M172" s="1620"/>
      <c r="N172" s="1620"/>
      <c r="O172" s="29"/>
      <c r="P172" s="29"/>
    </row>
    <row r="173" spans="1:16" s="14" customFormat="1" ht="15" customHeight="1" thickTop="1">
      <c r="A173" s="1406"/>
      <c r="B173" s="1406"/>
      <c r="C173" s="3137" t="s">
        <v>8751</v>
      </c>
      <c r="D173" s="3117" t="str">
        <f>"HR"&amp;TEXT(MID(D171,3,LEN(D171)-3)+1,"000")&amp;"R"</f>
        <v>HR636R</v>
      </c>
      <c r="E173" s="3117">
        <f>E171+7</f>
        <v>46270</v>
      </c>
      <c r="F173" s="3114">
        <f>E173+9</f>
        <v>46279</v>
      </c>
      <c r="G173" s="3745" t="s">
        <v>4855</v>
      </c>
      <c r="H173" s="3117" t="str">
        <f>"QA"&amp;TEXT(MID(H171,3,LEN(H171)-3)+1,"000")&amp;"A"</f>
        <v>QA638A</v>
      </c>
      <c r="I173" s="1619">
        <f>I171+7</f>
        <v>46288</v>
      </c>
      <c r="J173" s="1619">
        <f>$I173+19</f>
        <v>46307</v>
      </c>
      <c r="K173" s="1619">
        <f>$I173+22</f>
        <v>46310</v>
      </c>
      <c r="L173" s="1619">
        <f>$I173+27</f>
        <v>46315</v>
      </c>
      <c r="M173" s="1619">
        <f>$I173+32</f>
        <v>46320</v>
      </c>
      <c r="N173" s="1619">
        <f>$I173+35</f>
        <v>46323</v>
      </c>
      <c r="O173" s="29"/>
      <c r="P173" s="29"/>
    </row>
    <row r="174" spans="1:16" s="14" customFormat="1" ht="15" customHeight="1" thickBot="1">
      <c r="A174" s="1406"/>
      <c r="B174" s="1406"/>
      <c r="C174" s="3133"/>
      <c r="D174" s="3118"/>
      <c r="E174" s="3118"/>
      <c r="F174" s="3119"/>
      <c r="G174" s="4302"/>
      <c r="H174" s="1620"/>
      <c r="I174" s="1620"/>
      <c r="J174" s="1620"/>
      <c r="K174" s="615"/>
      <c r="L174" s="1620"/>
      <c r="M174" s="1620"/>
      <c r="N174" s="1620"/>
      <c r="O174" s="29"/>
      <c r="P174" s="29"/>
    </row>
    <row r="175" spans="1:16" s="14" customFormat="1" ht="15" customHeight="1" thickTop="1">
      <c r="A175" s="1406"/>
      <c r="B175" s="1406"/>
      <c r="C175" s="3137" t="s">
        <v>8734</v>
      </c>
      <c r="D175" s="3117" t="str">
        <f>"HR"&amp;TEXT(MID(D173,3,LEN(D173)-3)+1,"000")&amp;"R"</f>
        <v>HR637R</v>
      </c>
      <c r="E175" s="3117">
        <f>E173+7</f>
        <v>46277</v>
      </c>
      <c r="F175" s="3114">
        <f>E175+9</f>
        <v>46286</v>
      </c>
      <c r="G175" s="3745" t="s">
        <v>4385</v>
      </c>
      <c r="H175" s="3117" t="str">
        <f>"QA"&amp;TEXT(MID(H173,3,LEN(H173)-3)+1,"000")&amp;"A"</f>
        <v>QA639A</v>
      </c>
      <c r="I175" s="1619">
        <f>I173+7</f>
        <v>46295</v>
      </c>
      <c r="J175" s="1619">
        <f>$I175+19</f>
        <v>46314</v>
      </c>
      <c r="K175" s="1619">
        <f>$I175+22</f>
        <v>46317</v>
      </c>
      <c r="L175" s="1619">
        <f>$I175+27</f>
        <v>46322</v>
      </c>
      <c r="M175" s="1619">
        <f>$I175+32</f>
        <v>46327</v>
      </c>
      <c r="N175" s="1619">
        <f>$I175+35</f>
        <v>46330</v>
      </c>
      <c r="O175" s="29"/>
      <c r="P175" s="29"/>
    </row>
    <row r="176" spans="1:16" s="14" customFormat="1" ht="15" customHeight="1" thickBot="1">
      <c r="A176" s="1406"/>
      <c r="B176" s="1406"/>
      <c r="C176" s="3133"/>
      <c r="D176" s="3118"/>
      <c r="E176" s="3118"/>
      <c r="F176" s="3119"/>
      <c r="G176" s="3120"/>
      <c r="H176" s="1620"/>
      <c r="I176" s="1620"/>
      <c r="J176" s="1620"/>
      <c r="K176" s="615"/>
      <c r="L176" s="1620"/>
      <c r="M176" s="1620"/>
      <c r="N176" s="1620"/>
      <c r="O176" s="29"/>
      <c r="P176" s="29"/>
    </row>
    <row r="177" spans="1:16" s="14" customFormat="1" ht="15" customHeight="1" thickTop="1">
      <c r="A177" s="1406"/>
      <c r="B177" s="1406"/>
      <c r="C177" s="3137" t="s">
        <v>4922</v>
      </c>
      <c r="D177" s="3117" t="str">
        <f>"HR"&amp;TEXT(MID(D175,3,LEN(D175)-3)+1,"000")&amp;"R"</f>
        <v>HR638R</v>
      </c>
      <c r="E177" s="3117">
        <f>E175+7</f>
        <v>46284</v>
      </c>
      <c r="F177" s="3114">
        <f>E177+9</f>
        <v>46293</v>
      </c>
      <c r="G177" s="3745" t="s">
        <v>9240</v>
      </c>
      <c r="H177" s="3117" t="str">
        <f>"QA"&amp;TEXT(MID(H175,3,LEN(H175)-3)+1,"000")&amp;"A"</f>
        <v>QA640A</v>
      </c>
      <c r="I177" s="1619">
        <f>I175+7</f>
        <v>46302</v>
      </c>
      <c r="J177" s="1619">
        <f>$I177+19</f>
        <v>46321</v>
      </c>
      <c r="K177" s="1619">
        <f>$I177+22</f>
        <v>46324</v>
      </c>
      <c r="L177" s="1619">
        <f>$I177+27</f>
        <v>46329</v>
      </c>
      <c r="M177" s="1619">
        <f>$I177+32</f>
        <v>46334</v>
      </c>
      <c r="N177" s="1619">
        <f>$I177+35</f>
        <v>46337</v>
      </c>
      <c r="O177" s="29"/>
      <c r="P177" s="29"/>
    </row>
    <row r="178" spans="1:16" s="14" customFormat="1" ht="15" customHeight="1" thickBot="1">
      <c r="A178" s="1406"/>
      <c r="B178" s="1406"/>
      <c r="C178" s="3133"/>
      <c r="D178" s="3118"/>
      <c r="E178" s="3118"/>
      <c r="F178" s="3119"/>
      <c r="G178" s="3120"/>
      <c r="H178" s="1620"/>
      <c r="I178" s="1620"/>
      <c r="J178" s="1620"/>
      <c r="K178" s="615"/>
      <c r="L178" s="1620"/>
      <c r="M178" s="1620"/>
      <c r="N178" s="1620"/>
      <c r="O178" s="29"/>
      <c r="P178" s="29"/>
    </row>
    <row r="179" spans="1:16" s="14" customFormat="1" ht="15" customHeight="1" thickTop="1">
      <c r="A179" s="1406"/>
      <c r="B179" s="1406"/>
      <c r="C179" s="3137" t="s">
        <v>4686</v>
      </c>
      <c r="D179" s="3117" t="str">
        <f>"HR"&amp;TEXT(MID(D177,3,LEN(D177)-3)+1,"000")&amp;"R"</f>
        <v>HR639R</v>
      </c>
      <c r="E179" s="3117">
        <f>E177+7</f>
        <v>46291</v>
      </c>
      <c r="F179" s="3114">
        <f>E179+9</f>
        <v>46300</v>
      </c>
      <c r="G179" s="3745" t="s">
        <v>9242</v>
      </c>
      <c r="H179" s="3117" t="str">
        <f>"QA"&amp;TEXT(MID(H177,3,LEN(H177)-3)+1,"000")&amp;"A"</f>
        <v>QA641A</v>
      </c>
      <c r="I179" s="1619">
        <f>I177+7</f>
        <v>46309</v>
      </c>
      <c r="J179" s="1619">
        <f>$I179+19</f>
        <v>46328</v>
      </c>
      <c r="K179" s="1619">
        <f>$I179+22</f>
        <v>46331</v>
      </c>
      <c r="L179" s="1619">
        <f>$I179+27</f>
        <v>46336</v>
      </c>
      <c r="M179" s="1619">
        <f>$I179+32</f>
        <v>46341</v>
      </c>
      <c r="N179" s="1619">
        <f>$I179+35</f>
        <v>46344</v>
      </c>
      <c r="O179" s="29"/>
      <c r="P179" s="29"/>
    </row>
    <row r="180" spans="1:16" s="14" customFormat="1" ht="15" customHeight="1" thickBot="1">
      <c r="A180" s="1406"/>
      <c r="B180" s="1406"/>
      <c r="C180" s="3133"/>
      <c r="D180" s="3118"/>
      <c r="E180" s="3118"/>
      <c r="F180" s="3119"/>
      <c r="G180" s="3120"/>
      <c r="H180" s="1620"/>
      <c r="I180" s="1620"/>
      <c r="J180" s="1620"/>
      <c r="K180" s="615"/>
      <c r="L180" s="1620"/>
      <c r="M180" s="1620"/>
      <c r="N180" s="1620"/>
      <c r="O180" s="29"/>
      <c r="P180" s="29"/>
    </row>
    <row r="181" spans="1:16" s="14" customFormat="1" ht="15" customHeight="1" thickTop="1">
      <c r="A181" s="1406"/>
      <c r="B181" s="1406"/>
      <c r="C181" s="3137" t="s">
        <v>1707</v>
      </c>
      <c r="D181" s="3117" t="str">
        <f>"HR"&amp;TEXT(MID(D179,3,LEN(D179)-3)+1,"000")&amp;"R"</f>
        <v>HR640R</v>
      </c>
      <c r="E181" s="3117">
        <f>E179+7</f>
        <v>46298</v>
      </c>
      <c r="F181" s="3114">
        <f>E181+9</f>
        <v>46307</v>
      </c>
      <c r="G181" s="3745" t="s">
        <v>7414</v>
      </c>
      <c r="H181" s="3117" t="str">
        <f>"QA"&amp;TEXT(MID(H179,3,LEN(H179)-3)+1,"000")&amp;"A"</f>
        <v>QA642A</v>
      </c>
      <c r="I181" s="1619">
        <f>I179+7</f>
        <v>46316</v>
      </c>
      <c r="J181" s="1619">
        <f>$I181+19</f>
        <v>46335</v>
      </c>
      <c r="K181" s="1619">
        <f>$I181+22</f>
        <v>46338</v>
      </c>
      <c r="L181" s="1619">
        <f>$I181+27</f>
        <v>46343</v>
      </c>
      <c r="M181" s="1619">
        <f>$I181+32</f>
        <v>46348</v>
      </c>
      <c r="N181" s="1619">
        <f>$I181+35</f>
        <v>46351</v>
      </c>
      <c r="O181" s="29"/>
      <c r="P181" s="29"/>
    </row>
    <row r="182" spans="1:16" s="14" customFormat="1" ht="15" customHeight="1" thickBot="1">
      <c r="A182" s="1406"/>
      <c r="B182" s="1406"/>
      <c r="C182" s="3133"/>
      <c r="D182" s="3118"/>
      <c r="E182" s="3118"/>
      <c r="F182" s="3119"/>
      <c r="G182" s="3120"/>
      <c r="H182" s="1620"/>
      <c r="I182" s="1620"/>
      <c r="J182" s="1620"/>
      <c r="K182" s="615"/>
      <c r="L182" s="1620"/>
      <c r="M182" s="1620"/>
      <c r="N182" s="1620"/>
      <c r="O182" s="29"/>
      <c r="P182" s="29"/>
    </row>
    <row r="183" spans="1:16" s="14" customFormat="1" ht="21" thickTop="1">
      <c r="A183" s="1406"/>
      <c r="B183" s="1406"/>
      <c r="C183" s="948" t="s">
        <v>112</v>
      </c>
      <c r="D183" s="2641"/>
      <c r="E183" s="2241"/>
      <c r="F183" s="2241"/>
      <c r="G183" s="2242"/>
      <c r="H183"/>
      <c r="I183"/>
      <c r="J183" s="93"/>
      <c r="K183"/>
      <c r="L183" s="29"/>
      <c r="M183" s="29"/>
      <c r="N183" s="29"/>
      <c r="O183" s="29"/>
      <c r="P183" s="29"/>
    </row>
    <row r="184" spans="1:16" s="14" customFormat="1" ht="20.25">
      <c r="A184" s="1406"/>
      <c r="B184" s="1406"/>
      <c r="C184" s="115"/>
      <c r="D184" s="11"/>
      <c r="E184"/>
      <c r="F184"/>
      <c r="G184"/>
      <c r="H184"/>
      <c r="I184"/>
      <c r="J184" s="93"/>
      <c r="K184"/>
      <c r="L184" s="37"/>
      <c r="M184" s="37"/>
      <c r="N184" s="29"/>
      <c r="O184"/>
      <c r="P184"/>
    </row>
    <row r="185" spans="1:16" s="14" customFormat="1" ht="20.25">
      <c r="A185" s="1406"/>
      <c r="B185" s="1406"/>
      <c r="C185" s="17"/>
      <c r="D185" s="11"/>
      <c r="E185"/>
      <c r="F185"/>
      <c r="G185"/>
      <c r="H185"/>
      <c r="I185"/>
      <c r="J185" s="93"/>
      <c r="K185"/>
      <c r="L185" s="37"/>
      <c r="M185" s="37"/>
      <c r="N185" s="29"/>
      <c r="O185"/>
      <c r="P185"/>
    </row>
    <row r="186" spans="1:16" s="29" customFormat="1" ht="14.25">
      <c r="A186" s="1406"/>
      <c r="B186" s="1406"/>
      <c r="D186" s="58"/>
      <c r="E186" s="412"/>
      <c r="F186" s="412"/>
      <c r="I186" s="58"/>
      <c r="J186" s="570"/>
      <c r="N186" s="570"/>
    </row>
    <row r="187" spans="1:16" s="29" customFormat="1" ht="15">
      <c r="A187" s="1406"/>
      <c r="B187" s="1406"/>
      <c r="C187" s="180" t="s">
        <v>0</v>
      </c>
      <c r="D187" s="926"/>
      <c r="E187" s="1303" t="s">
        <v>1973</v>
      </c>
      <c r="F187" s="171"/>
      <c r="G187" s="171" t="s">
        <v>38</v>
      </c>
      <c r="H187" s="171"/>
      <c r="I187" s="121"/>
      <c r="J187" s="121"/>
      <c r="K187" s="171" t="s">
        <v>65</v>
      </c>
      <c r="L187" s="171" t="str">
        <f>'HOW TO-&gt;'!$B$136</f>
        <v>6011 2413</v>
      </c>
      <c r="M187" s="171"/>
      <c r="N187" s="179"/>
      <c r="O187" s="140"/>
    </row>
    <row r="188" spans="1:16" s="29" customFormat="1" ht="15.75">
      <c r="A188" s="1406"/>
      <c r="B188" s="1406"/>
      <c r="C188" s="119" t="s">
        <v>1</v>
      </c>
      <c r="D188" s="926"/>
      <c r="E188" s="646" t="s">
        <v>1974</v>
      </c>
      <c r="F188" s="171"/>
      <c r="G188" s="121" t="s">
        <v>1975</v>
      </c>
      <c r="H188" s="121"/>
      <c r="I188" s="172" t="s">
        <v>41</v>
      </c>
      <c r="J188" s="121"/>
      <c r="K188" s="121" t="s">
        <v>67</v>
      </c>
      <c r="L188" s="121"/>
      <c r="M188" s="242" t="s">
        <v>68</v>
      </c>
      <c r="N188" s="179"/>
      <c r="O188" s="140"/>
      <c r="P188" s="37"/>
    </row>
    <row r="189" spans="1:16" s="29" customFormat="1" ht="15">
      <c r="A189" s="1406"/>
      <c r="B189" s="1406"/>
      <c r="C189" s="119"/>
      <c r="D189" s="926"/>
      <c r="E189" s="172"/>
      <c r="F189" s="179"/>
      <c r="G189" s="121"/>
      <c r="H189" s="121"/>
      <c r="I189" s="172"/>
      <c r="J189" s="121"/>
      <c r="K189" s="121" t="str">
        <f>'HOW TO-&gt;'!$A$138</f>
        <v>PERMIT</v>
      </c>
      <c r="L189" s="121"/>
      <c r="M189" s="2203" t="str">
        <f>'HOW TO-&gt;'!$C$138</f>
        <v>SG094-SinPermit@msc.com</v>
      </c>
      <c r="N189" s="179"/>
      <c r="O189" s="140"/>
      <c r="P189"/>
    </row>
    <row r="190" spans="1:16">
      <c r="C190" s="183">
        <f>'HOW TO-&gt;'!$A$105</f>
        <v>0</v>
      </c>
      <c r="D190" s="183">
        <f>'HOW TO-&gt;'!$B$105</f>
        <v>0</v>
      </c>
      <c r="E190" s="925">
        <f>'HOW TO-&gt;'!$C$105</f>
        <v>0</v>
      </c>
      <c r="F190" s="179"/>
      <c r="G190" s="183" t="str">
        <f>'HOW TO-&gt;'!$A$124</f>
        <v>ROBERT CHIA</v>
      </c>
      <c r="H190" s="183" t="str">
        <f>'HOW TO-&gt;'!$B$124</f>
        <v>6011 0564</v>
      </c>
      <c r="I190" s="925" t="str">
        <f>'HOW TO-&gt;'!$C$124</f>
        <v>robert.chia@msc.com</v>
      </c>
      <c r="J190" s="179"/>
      <c r="K190" s="183" t="str">
        <f>'HOW TO-&gt;'!$A$139</f>
        <v>RAYNAR ANG</v>
      </c>
      <c r="L190" s="183" t="str">
        <f>'HOW TO-&gt;'!$B$139</f>
        <v>6011 2358</v>
      </c>
      <c r="M190" s="925" t="str">
        <f>'HOW TO-&gt;'!$C$139</f>
        <v>raynar.ang@msc.com</v>
      </c>
      <c r="N190" s="179"/>
    </row>
    <row r="191" spans="1:16">
      <c r="C191" s="183" t="str">
        <f>'HOW TO-&gt;'!$A$106</f>
        <v>NATALIE LEW</v>
      </c>
      <c r="D191" s="183" t="str">
        <f>'HOW TO-&gt;'!$B$106</f>
        <v>6011 2399</v>
      </c>
      <c r="E191" s="925" t="str">
        <f>'HOW TO-&gt;'!$C$106</f>
        <v>natalie.lew@msc.com</v>
      </c>
      <c r="F191" s="179"/>
      <c r="G191" s="183" t="str">
        <f>'HOW TO-&gt;'!$A$125</f>
        <v>S. Y. LIEW</v>
      </c>
      <c r="H191" s="183" t="str">
        <f>'HOW TO-&gt;'!$B$125</f>
        <v>6011 2348</v>
      </c>
      <c r="I191" s="925" t="str">
        <f>'HOW TO-&gt;'!$C$125</f>
        <v>seoyi.liew@msc.com</v>
      </c>
      <c r="J191" s="179"/>
      <c r="K191" s="183" t="str">
        <f>'HOW TO-&gt;'!$A$140</f>
        <v>KAI SIANG</v>
      </c>
      <c r="L191" s="183" t="str">
        <f>'HOW TO-&gt;'!$B$140</f>
        <v>6011 2356</v>
      </c>
      <c r="M191" s="925" t="str">
        <f>'HOW TO-&gt;'!$C$140</f>
        <v>kaisiang.lim@msc.com</v>
      </c>
      <c r="N191" s="179"/>
    </row>
    <row r="192" spans="1:16">
      <c r="C192" s="183" t="str">
        <f>'HOW TO-&gt;'!$A$107</f>
        <v>PHOEBE HUANG</v>
      </c>
      <c r="D192" s="183" t="str">
        <f>'HOW TO-&gt;'!$B$107</f>
        <v>6011 0562</v>
      </c>
      <c r="E192" s="925" t="str">
        <f>'HOW TO-&gt;'!$C$107</f>
        <v>phoebe.huang@msc.com</v>
      </c>
      <c r="F192" s="179"/>
      <c r="G192" s="183" t="str">
        <f>'HOW TO-&gt;'!$A$126</f>
        <v>SHARON KOH</v>
      </c>
      <c r="H192" s="183" t="str">
        <f>'HOW TO-&gt;'!$B$126</f>
        <v>6011 2349</v>
      </c>
      <c r="I192" s="925" t="str">
        <f>'HOW TO-&gt;'!$C$126</f>
        <v>sharon.koh@msc.com</v>
      </c>
      <c r="J192" s="179"/>
      <c r="K192" s="183" t="str">
        <f>'HOW TO-&gt;'!$A$141</f>
        <v>DEWI</v>
      </c>
      <c r="L192" s="183" t="str">
        <f>'HOW TO-&gt;'!$B$141</f>
        <v>6011 2354</v>
      </c>
      <c r="M192" s="925" t="str">
        <f>'HOW TO-&gt;'!$C$141</f>
        <v>dewi.ratnah@msc.com</v>
      </c>
      <c r="N192" s="179"/>
    </row>
    <row r="193" spans="3:14">
      <c r="C193" s="183" t="str">
        <f>'HOW TO-&gt;'!$A$108</f>
        <v>SHERWIN LIM</v>
      </c>
      <c r="D193" s="183" t="str">
        <f>'HOW TO-&gt;'!$B$108</f>
        <v>6011 2395</v>
      </c>
      <c r="E193" s="925" t="str">
        <f>'HOW TO-&gt;'!$C$108</f>
        <v>sherwin.lim@msc.com</v>
      </c>
      <c r="F193" s="179"/>
      <c r="G193" s="183" t="str">
        <f>'HOW TO-&gt;'!$A$127</f>
        <v>ANGELIA LAU</v>
      </c>
      <c r="H193" s="183" t="str">
        <f>'HOW TO-&gt;'!$B$127</f>
        <v>6011 2346</v>
      </c>
      <c r="I193" s="925" t="str">
        <f>'HOW TO-&gt;'!$C$127</f>
        <v>angelia.lau@msc.com</v>
      </c>
      <c r="J193" s="179"/>
      <c r="K193" s="183" t="str">
        <f>'HOW TO-&gt;'!$A$142</f>
        <v>YU TING</v>
      </c>
      <c r="L193" s="183" t="str">
        <f>'HOW TO-&gt;'!$B$142</f>
        <v>6011 2359</v>
      </c>
      <c r="M193" s="925" t="str">
        <f>'HOW TO-&gt;'!$C$142</f>
        <v>yuting.luo@msc.com</v>
      </c>
      <c r="N193" s="179"/>
    </row>
    <row r="194" spans="3:14">
      <c r="C194" s="183" t="str">
        <f>'HOW TO-&gt;'!$A$109</f>
        <v>CHOK KAR HEE</v>
      </c>
      <c r="D194" s="183" t="str">
        <f>'HOW TO-&gt;'!$B$109</f>
        <v>6011 2397</v>
      </c>
      <c r="E194" s="925" t="str">
        <f>'HOW TO-&gt;'!$C$109</f>
        <v>karhee.chok@msc.com</v>
      </c>
      <c r="F194" s="179"/>
      <c r="G194" s="183" t="str">
        <f>'HOW TO-&gt;'!$A$128</f>
        <v>NOOR AFNINDAH</v>
      </c>
      <c r="H194" s="183" t="str">
        <f>'HOW TO-&gt;'!$B$128</f>
        <v>6011 2347</v>
      </c>
      <c r="I194" s="925" t="str">
        <f>'HOW TO-&gt;'!$C$128</f>
        <v>noor.afnindah@msc.com</v>
      </c>
      <c r="J194" s="179"/>
      <c r="K194" s="183" t="str">
        <f>'HOW TO-&gt;'!$A$143</f>
        <v>SHAN SHAN</v>
      </c>
      <c r="L194" s="183" t="str">
        <f>'HOW TO-&gt;'!$B$143</f>
        <v>6011 2353</v>
      </c>
      <c r="M194" s="925" t="str">
        <f>'HOW TO-&gt;'!$C$143</f>
        <v>shanshan.chin@msc.com</v>
      </c>
      <c r="N194" s="179"/>
    </row>
    <row r="195" spans="3:14">
      <c r="C195" s="183" t="str">
        <f>'HOW TO-&gt;'!$A$110</f>
        <v>LEWIS SOH</v>
      </c>
      <c r="D195" s="183" t="str">
        <f>'HOW TO-&gt;'!$B$110</f>
        <v>6011 7905</v>
      </c>
      <c r="E195" s="925" t="str">
        <f>'HOW TO-&gt;'!$C$110</f>
        <v>lewis.soh@msc.com</v>
      </c>
      <c r="F195" s="179"/>
      <c r="G195" s="183" t="str">
        <f>'HOW TO-&gt;'!$A$129</f>
        <v>NG CHING WEI</v>
      </c>
      <c r="H195" s="183" t="str">
        <f>'HOW TO-&gt;'!$B$129</f>
        <v>6011 2404</v>
      </c>
      <c r="I195" s="925" t="str">
        <f>'HOW TO-&gt;'!$C$129</f>
        <v>chingwei.ng@msc.com</v>
      </c>
      <c r="J195" s="179"/>
      <c r="K195" s="183" t="str">
        <f>'HOW TO-&gt;'!$A$144</f>
        <v>EUNICE</v>
      </c>
      <c r="L195" s="183" t="str">
        <f>'HOW TO-&gt;'!$B$144</f>
        <v>6011 2355</v>
      </c>
      <c r="M195" s="925" t="str">
        <f>'HOW TO-&gt;'!$C$144</f>
        <v>eunice.chan@msc.com</v>
      </c>
      <c r="N195" s="179"/>
    </row>
    <row r="196" spans="3:14">
      <c r="C196" s="183" t="str">
        <f>'HOW TO-&gt;'!$A$111</f>
        <v xml:space="preserve">MELVIN TAN </v>
      </c>
      <c r="D196" s="183" t="str">
        <f>'HOW TO-&gt;'!$B$111</f>
        <v>6011 0561</v>
      </c>
      <c r="E196" s="925" t="str">
        <f>'HOW TO-&gt;'!$C$111</f>
        <v>melvin.tan@msc.com</v>
      </c>
      <c r="F196" s="179"/>
      <c r="G196" s="183" t="str">
        <f>'HOW TO-&gt;'!$A$130</f>
        <v>ZOEY ONG</v>
      </c>
      <c r="H196" s="183" t="str">
        <f>'HOW TO-&gt;'!$B$130</f>
        <v>6011 2424</v>
      </c>
      <c r="I196" s="925" t="str">
        <f>'HOW TO-&gt;'!$C$130</f>
        <v>zoey.ong@msc.com</v>
      </c>
      <c r="J196" s="179"/>
      <c r="K196" s="183" t="str">
        <f>'HOW TO-&gt;'!$A$145</f>
        <v>HAZEL</v>
      </c>
      <c r="L196" s="183" t="str">
        <f>'HOW TO-&gt;'!$B$145</f>
        <v>6011 2435</v>
      </c>
      <c r="M196" s="925" t="str">
        <f>'HOW TO-&gt;'!$C$145</f>
        <v>hazel.toh@msc.com</v>
      </c>
      <c r="N196" s="179"/>
    </row>
    <row r="197" spans="3:14">
      <c r="C197" s="183" t="str">
        <f>'HOW TO-&gt;'!$A$112</f>
        <v>SUE ANN SOON</v>
      </c>
      <c r="D197" s="183" t="str">
        <f>'HOW TO-&gt;'!$B$112</f>
        <v>6011 2327</v>
      </c>
      <c r="E197" s="925" t="str">
        <f>'HOW TO-&gt;'!$C$112</f>
        <v>sueann.soon@msc.com</v>
      </c>
      <c r="F197" s="179"/>
      <c r="G197" s="183" t="str">
        <f>'HOW TO-&gt;'!$A$131</f>
        <v>.</v>
      </c>
      <c r="H197" s="183" t="str">
        <f>'HOW TO-&gt;'!$B$131</f>
        <v>.</v>
      </c>
      <c r="I197" s="925" t="str">
        <f>'HOW TO-&gt;'!$C$131</f>
        <v>.</v>
      </c>
      <c r="J197" s="179"/>
      <c r="K197" s="183">
        <f>'HOW TO-&gt;'!$A$146</f>
        <v>0</v>
      </c>
      <c r="L197" s="183">
        <f>'HOW TO-&gt;'!$B$146</f>
        <v>0</v>
      </c>
      <c r="M197" s="925">
        <f>'HOW TO-&gt;'!$C$146</f>
        <v>0</v>
      </c>
      <c r="N197" s="179"/>
    </row>
    <row r="198" spans="3:14">
      <c r="C198" s="183" t="str">
        <f>'HOW TO-&gt;'!$A$113</f>
        <v>LAWRENCE ANG (CROSS-TRADE)</v>
      </c>
      <c r="D198" s="183" t="str">
        <f>'HOW TO-&gt;'!$B$113</f>
        <v>6011 2400</v>
      </c>
      <c r="E198" s="925" t="str">
        <f>'HOW TO-&gt;'!$C$113</f>
        <v>lawrence.ang@msc.com</v>
      </c>
      <c r="F198" s="179"/>
      <c r="G198" s="183">
        <f>'HOW TO-&gt;'!$A$132</f>
        <v>0</v>
      </c>
      <c r="H198" s="183">
        <f>'HOW TO-&gt;'!$B$132</f>
        <v>0</v>
      </c>
      <c r="I198" s="925">
        <f>'HOW TO-&gt;'!$C$132</f>
        <v>0</v>
      </c>
      <c r="J198" s="179"/>
      <c r="K198" s="183">
        <f>'HOW TO-&gt;'!$A$147</f>
        <v>0</v>
      </c>
      <c r="L198" s="183">
        <f>'HOW TO-&gt;'!$B$147</f>
        <v>0</v>
      </c>
      <c r="M198" s="925">
        <f>'HOW TO-&gt;'!$C$147</f>
        <v>0</v>
      </c>
      <c r="N198" s="179"/>
    </row>
    <row r="199" spans="3:14">
      <c r="C199" s="183" t="str">
        <f>'HOW TO-&gt;'!$A$114</f>
        <v>DARIUS ONG</v>
      </c>
      <c r="D199" s="183" t="str">
        <f>'HOW TO-&gt;'!$B$114</f>
        <v>6011 2396</v>
      </c>
      <c r="E199" s="925" t="str">
        <f>'HOW TO-&gt;'!$C$114</f>
        <v>darius.ong@msc.com</v>
      </c>
      <c r="F199" s="179"/>
      <c r="G199" s="179"/>
      <c r="H199" s="184"/>
      <c r="I199" s="242"/>
      <c r="J199" s="179"/>
      <c r="K199" s="183">
        <f>'HOW TO-&gt;'!$A$148</f>
        <v>0</v>
      </c>
      <c r="L199" s="183">
        <f>'HOW TO-&gt;'!$B$148</f>
        <v>0</v>
      </c>
      <c r="M199" s="925">
        <f>'HOW TO-&gt;'!$C$148</f>
        <v>0</v>
      </c>
      <c r="N199" s="179"/>
    </row>
    <row r="200" spans="3:14">
      <c r="C200" s="183" t="str">
        <f>'HOW TO-&gt;'!$A$115</f>
        <v>YURIKO KHOO</v>
      </c>
      <c r="D200" s="183" t="str">
        <f>'HOW TO-&gt;'!$B$115</f>
        <v>6011 2402</v>
      </c>
      <c r="E200" s="925" t="str">
        <f>'HOW TO-&gt;'!$C$115</f>
        <v>yuriko.k@msc.com</v>
      </c>
      <c r="F200" s="179"/>
      <c r="G200" s="179"/>
      <c r="H200" s="184"/>
      <c r="I200" s="184"/>
      <c r="J200" s="242"/>
      <c r="K200" s="183"/>
      <c r="L200" s="183"/>
      <c r="M200" s="925"/>
      <c r="N200" s="179"/>
    </row>
    <row r="201" spans="3:14">
      <c r="C201" s="183" t="str">
        <f>'HOW TO-&gt;'!$A$116</f>
        <v>VICKY ZHU</v>
      </c>
      <c r="D201" s="183" t="str">
        <f>'HOW TO-&gt;'!$B$116</f>
        <v>6011 7900</v>
      </c>
      <c r="E201" s="925" t="str">
        <f>'HOW TO-&gt;'!$C$116</f>
        <v>vicky.zhu@msc.com</v>
      </c>
      <c r="F201" s="179"/>
      <c r="G201" s="179"/>
      <c r="H201" s="179"/>
      <c r="I201" s="179"/>
      <c r="J201" s="179"/>
      <c r="K201" s="179"/>
      <c r="L201" s="179"/>
      <c r="M201" s="179"/>
      <c r="N201" s="179"/>
    </row>
    <row r="202" spans="3:14">
      <c r="C202" s="179"/>
      <c r="D202" s="179"/>
      <c r="E202" s="179"/>
      <c r="F202" s="179"/>
      <c r="G202" s="179"/>
      <c r="H202" s="179"/>
      <c r="I202" s="179"/>
      <c r="J202" s="179"/>
      <c r="K202" s="179"/>
      <c r="L202" s="179"/>
      <c r="M202" s="179"/>
      <c r="N202" s="179"/>
    </row>
    <row r="203" spans="3:14">
      <c r="C203" s="183" t="str">
        <f>'HOW TO-&gt;'!$A$119</f>
        <v xml:space="preserve">MAIN LINE  </v>
      </c>
      <c r="D203" s="183" t="str">
        <f>'HOW TO-&gt;'!$B$119</f>
        <v>6011 2424</v>
      </c>
      <c r="E203" s="925">
        <f>'HOW TO-&gt;'!$C$119</f>
        <v>0</v>
      </c>
      <c r="F203" s="179"/>
      <c r="G203" s="179"/>
      <c r="H203" s="179"/>
      <c r="I203" s="179"/>
      <c r="J203" s="179"/>
      <c r="K203" s="179"/>
      <c r="L203" s="179"/>
      <c r="M203" s="179"/>
      <c r="N203" s="179"/>
    </row>
    <row r="204" spans="3:14">
      <c r="C204" s="183">
        <f>'HOW TO-&gt;'!$A$120</f>
        <v>0</v>
      </c>
      <c r="D204" s="183">
        <f>'HOW TO-&gt;'!$B$120</f>
        <v>0</v>
      </c>
      <c r="E204" s="925">
        <f>'HOW TO-&gt;'!$C$120</f>
        <v>0</v>
      </c>
      <c r="F204" s="179"/>
      <c r="G204" s="179"/>
      <c r="H204" s="179"/>
      <c r="I204" s="179"/>
      <c r="J204" s="179"/>
      <c r="K204" s="179"/>
      <c r="L204" s="179"/>
      <c r="M204" s="179"/>
      <c r="N204" s="179"/>
    </row>
    <row r="205" spans="3:14">
      <c r="C205" s="179"/>
      <c r="D205" s="184"/>
      <c r="E205" s="179"/>
      <c r="F205" s="179"/>
    </row>
  </sheetData>
  <sheetProtection formatCells="0"/>
  <hyperlinks>
    <hyperlink ref="I188" display="custsvc@msca.com.sg" xr:uid="{CFE01FC2-39B2-436B-BC28-6687216C73DA}"/>
    <hyperlink ref="M188" display="sinexp@msca.com.sg" xr:uid="{6FA5711E-77C8-4392-AC86-F56DC75CC2E2}"/>
    <hyperlink ref="E187" r:id="rId1" xr:uid="{3074F4F9-3EA0-4306-B18B-4E3FB0393449}"/>
    <hyperlink ref="E188" r:id="rId2" xr:uid="{FE427F7F-34CB-4CB0-866A-F0FC49371116}"/>
    <hyperlink ref="L6" location="CHINOOK!A1" display="PROFORMA SAILING DATE, PLS SEE CHINOOK SERVICES" xr:uid="{255E663C-9701-4F37-B6B9-97C5453A10BF}"/>
  </hyperlinks>
  <pageMargins left="0.7" right="0.7" top="0.75" bottom="0.75" header="0.3" footer="0.3"/>
  <pageSetup orientation="portrait" r:id="rId3"/>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99FF"/>
    <pageSetUpPr fitToPage="1"/>
  </sheetPr>
  <dimension ref="A1:P1870"/>
  <sheetViews>
    <sheetView zoomScale="90" zoomScaleNormal="90" workbookViewId="0">
      <selection activeCell="B117" sqref="B117"/>
    </sheetView>
  </sheetViews>
  <sheetFormatPr defaultColWidth="9.42578125" defaultRowHeight="12.75"/>
  <cols>
    <col min="1" max="1" width="15.5703125" style="218" customWidth="1"/>
    <col min="2" max="2" width="40.5703125" style="5" customWidth="1"/>
    <col min="3" max="3" width="20.5703125" style="5" bestFit="1" customWidth="1"/>
    <col min="4" max="5" width="15" style="5" customWidth="1"/>
    <col min="6" max="6" width="13.42578125" style="5" customWidth="1"/>
    <col min="7" max="7" width="15.42578125" style="5" customWidth="1"/>
    <col min="8" max="8" width="13.5703125" style="5" customWidth="1"/>
    <col min="9" max="9" width="15.42578125" style="5" customWidth="1"/>
    <col min="10" max="10" width="16.5703125" style="5" customWidth="1"/>
    <col min="11" max="12" width="17.28515625" style="1164" customWidth="1"/>
    <col min="13" max="13" width="13.140625" style="5" customWidth="1"/>
    <col min="14" max="15" width="10.5703125" style="5" bestFit="1" customWidth="1"/>
    <col min="16" max="16383" width="9.42578125" style="5"/>
    <col min="16384" max="16384" width="9.42578125" style="5" bestFit="1"/>
  </cols>
  <sheetData>
    <row r="1" spans="1:15" ht="6" customHeight="1">
      <c r="A1" s="218" t="s">
        <v>9247</v>
      </c>
      <c r="B1" s="14"/>
    </row>
    <row r="2" spans="1:15" s="6" customFormat="1" ht="33.75">
      <c r="A2" s="219"/>
      <c r="B2" s="7" t="s">
        <v>97</v>
      </c>
      <c r="C2" s="44"/>
      <c r="K2" s="1426"/>
      <c r="L2" s="1426"/>
    </row>
    <row r="3" spans="1:15" ht="15.75">
      <c r="B3" s="65"/>
      <c r="C3" s="65"/>
      <c r="E3" s="45"/>
      <c r="F3" s="65"/>
      <c r="G3" s="65"/>
      <c r="H3" s="65"/>
      <c r="I3" s="65"/>
      <c r="J3" s="65"/>
      <c r="K3" s="2530"/>
      <c r="L3" s="2530"/>
    </row>
    <row r="4" spans="1:15" ht="15.75">
      <c r="B4" s="65"/>
      <c r="C4" s="65"/>
      <c r="D4" s="45"/>
      <c r="E4" s="45"/>
      <c r="F4" s="65"/>
      <c r="G4" s="65"/>
      <c r="H4" s="65"/>
      <c r="I4" s="65"/>
      <c r="J4" s="65"/>
      <c r="K4" s="2530"/>
      <c r="L4" s="2530"/>
    </row>
    <row r="5" spans="1:15" ht="15.75">
      <c r="B5" s="81"/>
      <c r="C5" s="81"/>
      <c r="D5" s="45" t="s">
        <v>9248</v>
      </c>
      <c r="E5" s="81"/>
      <c r="F5" s="81"/>
      <c r="G5" s="81"/>
      <c r="H5" s="81"/>
      <c r="I5" s="81"/>
      <c r="J5" s="37"/>
      <c r="K5" s="2530"/>
      <c r="L5" s="2530"/>
    </row>
    <row r="6" spans="1:15" s="14" customFormat="1" ht="20.100000000000001" customHeight="1">
      <c r="A6" s="717"/>
      <c r="B6" s="694" t="s">
        <v>9249</v>
      </c>
      <c r="C6" s="747"/>
      <c r="D6" s="783"/>
      <c r="E6" s="1161"/>
      <c r="F6" s="1161"/>
      <c r="G6" s="1161"/>
      <c r="H6" s="1161"/>
      <c r="I6" s="1161"/>
      <c r="J6" s="1161"/>
      <c r="K6" s="2175"/>
      <c r="L6"/>
      <c r="M6" s="827"/>
      <c r="N6" s="340"/>
      <c r="O6" s="340"/>
    </row>
    <row r="7" spans="1:15" s="14" customFormat="1" ht="20.100000000000001" hidden="1" customHeight="1">
      <c r="A7" s="717"/>
      <c r="B7" s="694"/>
      <c r="C7" s="2030"/>
      <c r="D7" s="783"/>
      <c r="E7" s="783"/>
      <c r="F7" s="783"/>
      <c r="G7" s="783"/>
      <c r="H7" s="783"/>
      <c r="I7" s="783"/>
      <c r="J7" s="1111"/>
      <c r="K7" s="2175"/>
      <c r="L7" s="2533"/>
      <c r="M7" s="1190"/>
      <c r="N7" s="1190"/>
      <c r="O7" s="1190"/>
    </row>
    <row r="8" spans="1:15" s="14" customFormat="1" ht="33" hidden="1" customHeight="1">
      <c r="A8" s="717"/>
      <c r="B8" s="694"/>
      <c r="C8" s="2030"/>
      <c r="D8" s="1118" t="s">
        <v>100</v>
      </c>
      <c r="E8" s="1119" t="s">
        <v>219</v>
      </c>
      <c r="F8" s="1119" t="s">
        <v>1394</v>
      </c>
      <c r="G8" s="1120" t="s">
        <v>727</v>
      </c>
      <c r="H8" s="1120" t="s">
        <v>238</v>
      </c>
      <c r="I8" s="1116"/>
      <c r="J8" s="523"/>
      <c r="K8" s="2534" t="s">
        <v>4774</v>
      </c>
      <c r="L8" s="2535" t="s">
        <v>1422</v>
      </c>
      <c r="M8" s="1191" t="s">
        <v>4913</v>
      </c>
      <c r="N8" s="1191" t="s">
        <v>4914</v>
      </c>
    </row>
    <row r="9" spans="1:15" s="14" customFormat="1" ht="22.5" hidden="1" customHeight="1" thickBot="1">
      <c r="A9" s="717"/>
      <c r="B9" s="943" t="s">
        <v>4189</v>
      </c>
      <c r="C9" s="944" t="s">
        <v>4505</v>
      </c>
      <c r="D9" s="945" t="s">
        <v>210</v>
      </c>
      <c r="E9" s="946" t="s">
        <v>3696</v>
      </c>
      <c r="F9" s="946" t="s">
        <v>1721</v>
      </c>
      <c r="G9" s="946" t="s">
        <v>3335</v>
      </c>
      <c r="H9" s="1117" t="s">
        <v>3709</v>
      </c>
      <c r="I9" s="1111"/>
      <c r="J9" s="523"/>
      <c r="K9" s="2532"/>
      <c r="L9" s="2536"/>
      <c r="M9" s="340"/>
      <c r="N9" s="340"/>
    </row>
    <row r="10" spans="1:15" s="14" customFormat="1" ht="20.100000000000001" hidden="1" customHeight="1" thickTop="1">
      <c r="A10" s="717" t="s">
        <v>4191</v>
      </c>
      <c r="B10" s="2183" t="s">
        <v>2379</v>
      </c>
      <c r="C10" s="2031" t="s">
        <v>9250</v>
      </c>
      <c r="D10" s="2231">
        <v>45711</v>
      </c>
      <c r="E10" s="2033">
        <f>D10+31</f>
        <v>45742</v>
      </c>
      <c r="F10" s="2032">
        <f t="shared" ref="F10:F25" si="0">D10+36</f>
        <v>45747</v>
      </c>
      <c r="G10" s="2032">
        <f t="shared" ref="G10:G25" si="1">D10+38</f>
        <v>45749</v>
      </c>
      <c r="H10" s="2032">
        <f t="shared" ref="H10:H17" si="2">D10+39</f>
        <v>45750</v>
      </c>
      <c r="I10" s="1111"/>
      <c r="J10" s="523"/>
      <c r="K10" s="2533">
        <v>45343</v>
      </c>
      <c r="L10" s="2533">
        <f>K10+1</f>
        <v>45344</v>
      </c>
      <c r="M10" s="1190"/>
      <c r="N10" s="1190"/>
    </row>
    <row r="11" spans="1:15" s="14" customFormat="1" ht="20.100000000000001" hidden="1" customHeight="1">
      <c r="A11" s="717" t="s">
        <v>4193</v>
      </c>
      <c r="B11" s="2034" t="s">
        <v>3012</v>
      </c>
      <c r="C11" s="2035" t="s">
        <v>9251</v>
      </c>
      <c r="D11" s="2237">
        <v>45718</v>
      </c>
      <c r="E11" s="2033">
        <f t="shared" ref="E11:E25" si="3">D11+31</f>
        <v>45749</v>
      </c>
      <c r="F11" s="2032">
        <f t="shared" si="0"/>
        <v>45754</v>
      </c>
      <c r="G11" s="2032">
        <f t="shared" si="1"/>
        <v>45756</v>
      </c>
      <c r="H11" s="2032">
        <f t="shared" si="2"/>
        <v>45757</v>
      </c>
      <c r="I11" s="1111"/>
      <c r="J11" s="523"/>
      <c r="K11" s="2533">
        <v>45716</v>
      </c>
      <c r="L11" s="2533">
        <f t="shared" ref="L11:L31" si="4">K11+1</f>
        <v>45717</v>
      </c>
      <c r="M11" s="1190"/>
      <c r="N11" s="1190"/>
    </row>
    <row r="12" spans="1:15" s="14" customFormat="1" ht="20.100000000000001" hidden="1" customHeight="1">
      <c r="A12" s="717" t="s">
        <v>4196</v>
      </c>
      <c r="B12" s="768" t="s">
        <v>1727</v>
      </c>
      <c r="C12" s="2022" t="s">
        <v>9252</v>
      </c>
      <c r="D12" s="2271">
        <v>45727</v>
      </c>
      <c r="E12" s="693">
        <f t="shared" si="3"/>
        <v>45758</v>
      </c>
      <c r="F12" s="1112">
        <f t="shared" si="0"/>
        <v>45763</v>
      </c>
      <c r="G12" s="1112">
        <f t="shared" si="1"/>
        <v>45765</v>
      </c>
      <c r="H12" s="1112">
        <f t="shared" si="2"/>
        <v>45766</v>
      </c>
      <c r="I12" s="1111"/>
      <c r="J12" s="523"/>
      <c r="K12" s="2533">
        <v>45723</v>
      </c>
      <c r="L12" s="2533">
        <f t="shared" si="4"/>
        <v>45724</v>
      </c>
      <c r="M12" s="1190"/>
      <c r="N12" s="1190"/>
    </row>
    <row r="13" spans="1:15" s="14" customFormat="1" ht="20.100000000000001" hidden="1" customHeight="1">
      <c r="A13" s="717" t="s">
        <v>4197</v>
      </c>
      <c r="B13" s="768" t="s">
        <v>2993</v>
      </c>
      <c r="C13" s="2022" t="s">
        <v>9253</v>
      </c>
      <c r="D13" s="2271">
        <v>45734</v>
      </c>
      <c r="E13" s="693">
        <f t="shared" si="3"/>
        <v>45765</v>
      </c>
      <c r="F13" s="1112">
        <f t="shared" si="0"/>
        <v>45770</v>
      </c>
      <c r="G13" s="1112">
        <f t="shared" si="1"/>
        <v>45772</v>
      </c>
      <c r="H13" s="1112">
        <f t="shared" si="2"/>
        <v>45773</v>
      </c>
      <c r="I13" s="1111"/>
      <c r="J13" s="523"/>
      <c r="K13" s="2533">
        <v>45730</v>
      </c>
      <c r="L13" s="2533">
        <f t="shared" si="4"/>
        <v>45731</v>
      </c>
      <c r="M13" s="1190"/>
      <c r="N13" s="1190"/>
    </row>
    <row r="14" spans="1:15" s="14" customFormat="1" ht="20.100000000000001" hidden="1" customHeight="1">
      <c r="A14" s="717" t="s">
        <v>4198</v>
      </c>
      <c r="B14" s="2256" t="s">
        <v>2975</v>
      </c>
      <c r="C14" s="2022" t="s">
        <v>9254</v>
      </c>
      <c r="D14" s="2271">
        <v>45741</v>
      </c>
      <c r="E14" s="693">
        <f t="shared" si="3"/>
        <v>45772</v>
      </c>
      <c r="F14" s="1112">
        <f t="shared" si="0"/>
        <v>45777</v>
      </c>
      <c r="G14" s="1112">
        <f t="shared" si="1"/>
        <v>45779</v>
      </c>
      <c r="H14" s="1112">
        <f t="shared" si="2"/>
        <v>45780</v>
      </c>
      <c r="I14" s="1111"/>
      <c r="J14" s="523"/>
      <c r="K14" s="2533">
        <v>45737</v>
      </c>
      <c r="L14" s="2533">
        <f t="shared" si="4"/>
        <v>45738</v>
      </c>
      <c r="M14" s="1190"/>
      <c r="N14" s="1190"/>
    </row>
    <row r="15" spans="1:15" s="14" customFormat="1" ht="20.100000000000001" hidden="1" customHeight="1" thickTop="1">
      <c r="A15" s="717" t="s">
        <v>4200</v>
      </c>
      <c r="B15" s="768" t="s">
        <v>4111</v>
      </c>
      <c r="C15" s="2022" t="s">
        <v>9255</v>
      </c>
      <c r="D15" s="2271">
        <v>45751</v>
      </c>
      <c r="E15" s="693">
        <f t="shared" si="3"/>
        <v>45782</v>
      </c>
      <c r="F15" s="1112">
        <f t="shared" si="0"/>
        <v>45787</v>
      </c>
      <c r="G15" s="1112">
        <f t="shared" si="1"/>
        <v>45789</v>
      </c>
      <c r="H15" s="1112">
        <f t="shared" si="2"/>
        <v>45790</v>
      </c>
      <c r="I15" s="1111"/>
      <c r="J15" s="523"/>
      <c r="K15" s="2533">
        <v>45744</v>
      </c>
      <c r="L15" s="2533">
        <f t="shared" si="4"/>
        <v>45745</v>
      </c>
      <c r="M15" s="1190"/>
      <c r="N15" s="1190"/>
    </row>
    <row r="16" spans="1:15" s="14" customFormat="1" ht="20.100000000000001" hidden="1" customHeight="1">
      <c r="A16" s="717" t="s">
        <v>4201</v>
      </c>
      <c r="B16" s="2034" t="s">
        <v>2136</v>
      </c>
      <c r="C16" s="2035" t="s">
        <v>9256</v>
      </c>
      <c r="D16" s="2237">
        <v>45761</v>
      </c>
      <c r="E16" s="2033">
        <f t="shared" si="3"/>
        <v>45792</v>
      </c>
      <c r="F16" s="2032">
        <f t="shared" si="0"/>
        <v>45797</v>
      </c>
      <c r="G16" s="2032">
        <f t="shared" si="1"/>
        <v>45799</v>
      </c>
      <c r="H16" s="2032">
        <f t="shared" si="2"/>
        <v>45800</v>
      </c>
      <c r="I16" s="1111"/>
      <c r="J16" s="523"/>
      <c r="K16" s="2533">
        <v>45751</v>
      </c>
      <c r="L16" s="2533">
        <f t="shared" si="4"/>
        <v>45752</v>
      </c>
      <c r="M16" s="1190"/>
      <c r="N16" s="1190"/>
    </row>
    <row r="17" spans="1:14" s="14" customFormat="1" ht="20.100000000000001" hidden="1" customHeight="1">
      <c r="A17" s="717" t="s">
        <v>4202</v>
      </c>
      <c r="B17" s="2034" t="s">
        <v>2360</v>
      </c>
      <c r="C17" s="2035" t="s">
        <v>9257</v>
      </c>
      <c r="D17" s="2237">
        <v>45769</v>
      </c>
      <c r="E17" s="2036">
        <f t="shared" si="3"/>
        <v>45800</v>
      </c>
      <c r="F17" s="2036">
        <f t="shared" si="0"/>
        <v>45805</v>
      </c>
      <c r="G17" s="2036">
        <f t="shared" si="1"/>
        <v>45807</v>
      </c>
      <c r="H17" s="2036">
        <f t="shared" si="2"/>
        <v>45808</v>
      </c>
      <c r="I17" s="1111"/>
      <c r="J17" s="523"/>
      <c r="K17" s="2533">
        <v>45758</v>
      </c>
      <c r="L17" s="2533">
        <f t="shared" si="4"/>
        <v>45759</v>
      </c>
      <c r="M17" s="1190"/>
      <c r="N17" s="1190"/>
    </row>
    <row r="18" spans="1:14" s="14" customFormat="1" ht="20.100000000000001" hidden="1" customHeight="1">
      <c r="A18" s="717"/>
      <c r="B18" s="694"/>
      <c r="C18" s="747"/>
      <c r="D18" s="783"/>
      <c r="E18" s="783"/>
      <c r="F18" s="783"/>
      <c r="G18" s="783"/>
      <c r="H18" s="783"/>
      <c r="I18" s="2302"/>
      <c r="J18" s="523"/>
      <c r="K18" s="2533"/>
      <c r="L18" s="2533"/>
      <c r="M18" s="1190"/>
      <c r="N18" s="1190"/>
    </row>
    <row r="19" spans="1:14" s="14" customFormat="1" ht="28.5" hidden="1">
      <c r="A19" s="717"/>
      <c r="B19" s="694"/>
      <c r="C19" s="2030"/>
      <c r="D19" s="1118" t="s">
        <v>100</v>
      </c>
      <c r="E19" s="1119" t="s">
        <v>232</v>
      </c>
      <c r="F19" s="1119" t="s">
        <v>1394</v>
      </c>
      <c r="G19" s="1120" t="s">
        <v>727</v>
      </c>
      <c r="H19" s="1120" t="s">
        <v>238</v>
      </c>
      <c r="I19" s="2302"/>
      <c r="J19" s="523"/>
      <c r="K19" s="2534" t="s">
        <v>4774</v>
      </c>
      <c r="L19" s="2535" t="s">
        <v>1422</v>
      </c>
      <c r="M19" s="1190"/>
      <c r="N19" s="1190"/>
    </row>
    <row r="20" spans="1:14" s="14" customFormat="1" ht="20.100000000000001" hidden="1" customHeight="1" thickBot="1">
      <c r="A20" s="717"/>
      <c r="B20" s="943" t="s">
        <v>4189</v>
      </c>
      <c r="C20" s="944" t="s">
        <v>4505</v>
      </c>
      <c r="D20" s="945" t="s">
        <v>210</v>
      </c>
      <c r="E20" s="946" t="s">
        <v>3696</v>
      </c>
      <c r="F20" s="946" t="s">
        <v>1721</v>
      </c>
      <c r="G20" s="946" t="s">
        <v>3335</v>
      </c>
      <c r="H20" s="1117" t="s">
        <v>3709</v>
      </c>
      <c r="I20" s="2302"/>
      <c r="J20" s="523"/>
      <c r="K20" s="2533"/>
      <c r="L20" s="2533"/>
      <c r="M20" s="1190"/>
      <c r="N20" s="1190"/>
    </row>
    <row r="21" spans="1:14" s="14" customFormat="1" ht="20.100000000000001" hidden="1" customHeight="1" thickTop="1">
      <c r="A21" s="717" t="s">
        <v>4203</v>
      </c>
      <c r="B21" s="2034" t="s">
        <v>9258</v>
      </c>
      <c r="C21" s="2035" t="s">
        <v>9259</v>
      </c>
      <c r="D21" s="2237">
        <v>45773</v>
      </c>
      <c r="E21" s="2036">
        <f t="shared" si="3"/>
        <v>45804</v>
      </c>
      <c r="F21" s="2036">
        <f t="shared" si="0"/>
        <v>45809</v>
      </c>
      <c r="G21" s="2036">
        <f t="shared" si="1"/>
        <v>45811</v>
      </c>
      <c r="H21" s="2036">
        <f t="shared" ref="H21:H26" si="5">D21+39</f>
        <v>45812</v>
      </c>
      <c r="I21" s="1111"/>
      <c r="J21" s="523"/>
      <c r="K21" s="2533">
        <v>45765</v>
      </c>
      <c r="L21" s="2533">
        <f t="shared" si="4"/>
        <v>45766</v>
      </c>
      <c r="M21" s="1190"/>
      <c r="N21" s="1190"/>
    </row>
    <row r="22" spans="1:14" s="14" customFormat="1" ht="20.100000000000001" hidden="1" customHeight="1">
      <c r="A22" s="717" t="s">
        <v>4206</v>
      </c>
      <c r="B22" s="2034" t="s">
        <v>5862</v>
      </c>
      <c r="C22" s="2035" t="s">
        <v>9260</v>
      </c>
      <c r="D22" s="2237">
        <v>45779</v>
      </c>
      <c r="E22" s="2033">
        <f t="shared" si="3"/>
        <v>45810</v>
      </c>
      <c r="F22" s="2032">
        <f t="shared" si="0"/>
        <v>45815</v>
      </c>
      <c r="G22" s="2032">
        <f t="shared" si="1"/>
        <v>45817</v>
      </c>
      <c r="H22" s="2032">
        <f t="shared" si="5"/>
        <v>45818</v>
      </c>
      <c r="I22" s="1111"/>
      <c r="J22" s="523"/>
      <c r="K22" s="2533">
        <v>45772</v>
      </c>
      <c r="L22" s="2533">
        <f t="shared" si="4"/>
        <v>45773</v>
      </c>
      <c r="M22" s="1190"/>
      <c r="N22" s="1190"/>
    </row>
    <row r="23" spans="1:14" s="14" customFormat="1" ht="20.100000000000001" hidden="1" customHeight="1">
      <c r="A23" s="717" t="s">
        <v>4208</v>
      </c>
      <c r="B23" s="768" t="s">
        <v>2960</v>
      </c>
      <c r="C23" s="2022" t="s">
        <v>9261</v>
      </c>
      <c r="D23" s="2271">
        <v>45789</v>
      </c>
      <c r="E23" s="758">
        <f t="shared" si="3"/>
        <v>45820</v>
      </c>
      <c r="F23" s="758">
        <f t="shared" si="0"/>
        <v>45825</v>
      </c>
      <c r="G23" s="758">
        <f t="shared" si="1"/>
        <v>45827</v>
      </c>
      <c r="H23" s="758">
        <f t="shared" si="5"/>
        <v>45828</v>
      </c>
      <c r="I23" s="1111"/>
      <c r="J23" s="523"/>
      <c r="K23" s="2533">
        <v>45779</v>
      </c>
      <c r="L23" s="2533">
        <f t="shared" si="4"/>
        <v>45780</v>
      </c>
      <c r="M23" s="1190"/>
      <c r="N23" s="1190"/>
    </row>
    <row r="24" spans="1:14" s="14" customFormat="1" ht="20.100000000000001" hidden="1" customHeight="1">
      <c r="A24" s="717" t="s">
        <v>4210</v>
      </c>
      <c r="B24" s="768" t="s">
        <v>2297</v>
      </c>
      <c r="C24" s="2022" t="s">
        <v>9262</v>
      </c>
      <c r="D24" s="2271">
        <v>45796</v>
      </c>
      <c r="E24" s="758">
        <f t="shared" si="3"/>
        <v>45827</v>
      </c>
      <c r="F24" s="758">
        <f t="shared" si="0"/>
        <v>45832</v>
      </c>
      <c r="G24" s="758">
        <f t="shared" si="1"/>
        <v>45834</v>
      </c>
      <c r="H24" s="758">
        <f t="shared" si="5"/>
        <v>45835</v>
      </c>
      <c r="I24" s="1111"/>
      <c r="J24" s="523"/>
      <c r="K24" s="2533">
        <v>45786</v>
      </c>
      <c r="L24" s="2533">
        <f t="shared" si="4"/>
        <v>45787</v>
      </c>
      <c r="M24" s="1190"/>
      <c r="N24" s="1190"/>
    </row>
    <row r="25" spans="1:14" s="14" customFormat="1" ht="20.100000000000001" hidden="1" customHeight="1">
      <c r="A25" s="717" t="s">
        <v>4213</v>
      </c>
      <c r="B25" s="2323" t="s">
        <v>5106</v>
      </c>
      <c r="C25" s="2022" t="s">
        <v>9263</v>
      </c>
      <c r="D25" s="2397">
        <v>45805</v>
      </c>
      <c r="E25" s="2324">
        <f t="shared" si="3"/>
        <v>45836</v>
      </c>
      <c r="F25" s="2324">
        <f t="shared" si="0"/>
        <v>45841</v>
      </c>
      <c r="G25" s="2324">
        <f t="shared" si="1"/>
        <v>45843</v>
      </c>
      <c r="H25" s="2324">
        <f t="shared" si="5"/>
        <v>45844</v>
      </c>
      <c r="I25" s="1111"/>
      <c r="J25" s="523"/>
      <c r="K25" s="2533">
        <v>45793</v>
      </c>
      <c r="L25" s="2533">
        <f t="shared" si="4"/>
        <v>45794</v>
      </c>
      <c r="M25" s="1190"/>
      <c r="N25" s="1190"/>
    </row>
    <row r="26" spans="1:14" s="14" customFormat="1" ht="20.100000000000001" hidden="1" customHeight="1">
      <c r="A26" s="717" t="s">
        <v>3617</v>
      </c>
      <c r="B26" s="2359" t="s">
        <v>9264</v>
      </c>
      <c r="C26" s="2360" t="s">
        <v>9265</v>
      </c>
      <c r="D26" s="2361">
        <v>45800</v>
      </c>
      <c r="E26" s="2361">
        <f>D26+31</f>
        <v>45831</v>
      </c>
      <c r="F26" s="2361">
        <f>D26+36</f>
        <v>45836</v>
      </c>
      <c r="G26" s="2361">
        <f>D26+38</f>
        <v>45838</v>
      </c>
      <c r="H26" s="2361">
        <f t="shared" si="5"/>
        <v>45839</v>
      </c>
      <c r="I26" s="2357"/>
      <c r="J26" s="2358"/>
      <c r="K26" s="2537">
        <v>45800</v>
      </c>
      <c r="L26" s="2537">
        <f>K26+1</f>
        <v>45801</v>
      </c>
      <c r="M26" s="1190"/>
      <c r="N26" s="1190"/>
    </row>
    <row r="27" spans="1:14" s="14" customFormat="1" ht="20.100000000000001" hidden="1" customHeight="1">
      <c r="A27" s="717"/>
      <c r="B27" s="667"/>
      <c r="C27" s="747"/>
      <c r="D27" s="783"/>
      <c r="E27" s="783"/>
      <c r="F27" s="783"/>
      <c r="G27" s="783"/>
      <c r="H27" s="783"/>
      <c r="I27" s="1111"/>
      <c r="J27" s="523"/>
      <c r="K27" s="2533"/>
      <c r="L27" s="2533"/>
      <c r="M27" s="1190"/>
      <c r="N27" s="1190"/>
    </row>
    <row r="28" spans="1:14" s="14" customFormat="1" ht="37.5" hidden="1" customHeight="1">
      <c r="A28" s="717"/>
      <c r="B28" s="694"/>
      <c r="C28" s="2030"/>
      <c r="D28" s="2516" t="s">
        <v>100</v>
      </c>
      <c r="E28" s="2517" t="s">
        <v>232</v>
      </c>
      <c r="F28" s="2517" t="s">
        <v>1394</v>
      </c>
      <c r="G28" s="2516" t="s">
        <v>727</v>
      </c>
      <c r="H28" s="2516" t="s">
        <v>238</v>
      </c>
      <c r="I28" s="2302"/>
      <c r="J28" s="523"/>
      <c r="K28" s="2546" t="s">
        <v>4187</v>
      </c>
      <c r="L28" s="2546" t="s">
        <v>4188</v>
      </c>
      <c r="M28" s="1190"/>
      <c r="N28" s="1190"/>
    </row>
    <row r="29" spans="1:14" s="14" customFormat="1" ht="20.100000000000001" hidden="1" customHeight="1" thickBot="1">
      <c r="A29" s="717"/>
      <c r="B29" s="943" t="s">
        <v>4189</v>
      </c>
      <c r="C29" s="944" t="s">
        <v>4505</v>
      </c>
      <c r="D29" s="2363" t="s">
        <v>210</v>
      </c>
      <c r="E29" s="2364" t="s">
        <v>3458</v>
      </c>
      <c r="F29" s="2364" t="s">
        <v>3596</v>
      </c>
      <c r="G29" s="2364" t="s">
        <v>3214</v>
      </c>
      <c r="H29" s="2365" t="s">
        <v>3459</v>
      </c>
      <c r="I29" s="2302"/>
      <c r="J29" s="523"/>
      <c r="K29" s="2533"/>
      <c r="L29" s="2533"/>
      <c r="M29" s="1190"/>
      <c r="N29" s="1190"/>
    </row>
    <row r="30" spans="1:14" s="14" customFormat="1" ht="20.100000000000001" hidden="1" customHeight="1" thickTop="1">
      <c r="A30" s="717" t="s">
        <v>3617</v>
      </c>
      <c r="B30" s="768" t="s">
        <v>9266</v>
      </c>
      <c r="C30" s="2022" t="s">
        <v>9265</v>
      </c>
      <c r="D30" s="2403">
        <v>45812</v>
      </c>
      <c r="E30" s="1112">
        <f t="shared" ref="E30:E38" si="6">D30+32</f>
        <v>45844</v>
      </c>
      <c r="F30" s="1112">
        <f t="shared" ref="F30:F38" si="7">D30+37</f>
        <v>45849</v>
      </c>
      <c r="G30" s="1112">
        <f t="shared" ref="G30:G38" si="8">D30+40</f>
        <v>45852</v>
      </c>
      <c r="H30" s="1112">
        <f t="shared" ref="H30:H38" si="9">D30+42</f>
        <v>45854</v>
      </c>
      <c r="I30" s="1111"/>
      <c r="J30" s="523" t="s">
        <v>3636</v>
      </c>
      <c r="K30" s="2533">
        <v>45800</v>
      </c>
      <c r="L30" s="2533">
        <f>K30+1</f>
        <v>45801</v>
      </c>
      <c r="M30" s="1190"/>
      <c r="N30" s="1190"/>
    </row>
    <row r="31" spans="1:14" s="14" customFormat="1" ht="20.100000000000001" hidden="1" customHeight="1">
      <c r="A31" s="717" t="s">
        <v>3619</v>
      </c>
      <c r="B31" s="2388" t="s">
        <v>9267</v>
      </c>
      <c r="C31" s="2343" t="s">
        <v>9268</v>
      </c>
      <c r="D31" s="2271">
        <v>45811</v>
      </c>
      <c r="E31" s="1112">
        <f t="shared" si="6"/>
        <v>45843</v>
      </c>
      <c r="F31" s="1112">
        <f t="shared" si="7"/>
        <v>45848</v>
      </c>
      <c r="G31" s="1112">
        <f t="shared" si="8"/>
        <v>45851</v>
      </c>
      <c r="H31" s="1112">
        <f t="shared" si="9"/>
        <v>45853</v>
      </c>
      <c r="I31" s="1111"/>
      <c r="J31" s="523" t="s">
        <v>3636</v>
      </c>
      <c r="K31" s="2533">
        <f>K30+7</f>
        <v>45807</v>
      </c>
      <c r="L31" s="2533">
        <f t="shared" si="4"/>
        <v>45808</v>
      </c>
      <c r="M31" s="1190"/>
      <c r="N31" s="1190"/>
    </row>
    <row r="32" spans="1:14" s="14" customFormat="1" ht="20.100000000000001" hidden="1" customHeight="1" thickTop="1">
      <c r="A32" s="717" t="s">
        <v>3621</v>
      </c>
      <c r="B32" s="2034" t="s">
        <v>6201</v>
      </c>
      <c r="C32" s="2344" t="s">
        <v>9269</v>
      </c>
      <c r="D32" s="2237">
        <v>45821</v>
      </c>
      <c r="E32" s="2032">
        <f t="shared" si="6"/>
        <v>45853</v>
      </c>
      <c r="F32" s="2032">
        <f t="shared" si="7"/>
        <v>45858</v>
      </c>
      <c r="G32" s="2032">
        <f t="shared" si="8"/>
        <v>45861</v>
      </c>
      <c r="H32" s="2032">
        <f t="shared" si="9"/>
        <v>45863</v>
      </c>
      <c r="I32" s="1111"/>
      <c r="J32" s="523"/>
      <c r="K32" s="2532">
        <f>K31+7</f>
        <v>45814</v>
      </c>
      <c r="L32" s="2532">
        <f t="shared" ref="L32:L38" si="10">K32+1</f>
        <v>45815</v>
      </c>
      <c r="M32" s="1190"/>
      <c r="N32" s="1190"/>
    </row>
    <row r="33" spans="1:14" s="14" customFormat="1" ht="20.100000000000001" hidden="1" customHeight="1">
      <c r="A33" s="717" t="s">
        <v>3623</v>
      </c>
      <c r="B33" s="2034" t="s">
        <v>2379</v>
      </c>
      <c r="C33" s="2344" t="s">
        <v>9270</v>
      </c>
      <c r="D33" s="2237">
        <v>45829</v>
      </c>
      <c r="E33" s="2032">
        <f t="shared" si="6"/>
        <v>45861</v>
      </c>
      <c r="F33" s="2032">
        <f t="shared" si="7"/>
        <v>45866</v>
      </c>
      <c r="G33" s="2032">
        <f t="shared" si="8"/>
        <v>45869</v>
      </c>
      <c r="H33" s="2032">
        <f t="shared" si="9"/>
        <v>45871</v>
      </c>
      <c r="I33" s="1111"/>
      <c r="J33" s="523"/>
      <c r="K33" s="2532">
        <f>K32+7</f>
        <v>45821</v>
      </c>
      <c r="L33" s="2532">
        <f t="shared" si="10"/>
        <v>45822</v>
      </c>
      <c r="M33" s="1190"/>
      <c r="N33" s="1190"/>
    </row>
    <row r="34" spans="1:14" s="14" customFormat="1" ht="20.100000000000001" hidden="1" customHeight="1">
      <c r="A34" s="717" t="s">
        <v>3625</v>
      </c>
      <c r="B34" s="2034" t="s">
        <v>1929</v>
      </c>
      <c r="C34" s="2344" t="s">
        <v>9271</v>
      </c>
      <c r="D34" s="2237">
        <v>45834</v>
      </c>
      <c r="E34" s="2032">
        <f t="shared" si="6"/>
        <v>45866</v>
      </c>
      <c r="F34" s="2032">
        <f t="shared" si="7"/>
        <v>45871</v>
      </c>
      <c r="G34" s="2032">
        <f t="shared" si="8"/>
        <v>45874</v>
      </c>
      <c r="H34" s="2032">
        <f t="shared" si="9"/>
        <v>45876</v>
      </c>
      <c r="I34" s="1111"/>
      <c r="J34" s="523"/>
      <c r="K34" s="2532">
        <f>K33+7</f>
        <v>45828</v>
      </c>
      <c r="L34" s="2532">
        <f t="shared" si="10"/>
        <v>45829</v>
      </c>
      <c r="M34" s="1190"/>
      <c r="N34" s="1190"/>
    </row>
    <row r="35" spans="1:14" s="14" customFormat="1" ht="20.100000000000001" hidden="1" customHeight="1">
      <c r="A35" s="717" t="s">
        <v>3627</v>
      </c>
      <c r="B35" s="2390" t="s">
        <v>1727</v>
      </c>
      <c r="C35" s="2391" t="s">
        <v>9272</v>
      </c>
      <c r="D35" s="2464">
        <v>45843</v>
      </c>
      <c r="E35" s="2392">
        <f t="shared" si="6"/>
        <v>45875</v>
      </c>
      <c r="F35" s="2032">
        <f t="shared" si="7"/>
        <v>45880</v>
      </c>
      <c r="G35" s="2032">
        <f t="shared" si="8"/>
        <v>45883</v>
      </c>
      <c r="H35" s="2032">
        <f t="shared" si="9"/>
        <v>45885</v>
      </c>
      <c r="I35" s="1111"/>
      <c r="J35" s="523"/>
      <c r="K35" s="2532">
        <f>K34+7</f>
        <v>45835</v>
      </c>
      <c r="L35" s="2532">
        <f t="shared" si="10"/>
        <v>45836</v>
      </c>
      <c r="M35" s="1190"/>
      <c r="N35" s="1190"/>
    </row>
    <row r="36" spans="1:14" s="14" customFormat="1" ht="20.100000000000001" hidden="1" customHeight="1" thickTop="1">
      <c r="A36" s="717" t="s">
        <v>3629</v>
      </c>
      <c r="B36" s="768" t="s">
        <v>2993</v>
      </c>
      <c r="C36" s="2022" t="s">
        <v>9273</v>
      </c>
      <c r="D36" s="2271">
        <v>45851</v>
      </c>
      <c r="E36" s="758">
        <f t="shared" si="6"/>
        <v>45883</v>
      </c>
      <c r="F36" s="1112">
        <f t="shared" si="7"/>
        <v>45888</v>
      </c>
      <c r="G36" s="1112">
        <f t="shared" si="8"/>
        <v>45891</v>
      </c>
      <c r="H36" s="1112">
        <f t="shared" si="9"/>
        <v>45893</v>
      </c>
      <c r="I36" s="1111"/>
      <c r="J36" s="523"/>
      <c r="K36" s="2532">
        <v>45842</v>
      </c>
      <c r="L36" s="2532">
        <f t="shared" si="10"/>
        <v>45843</v>
      </c>
      <c r="M36" s="1190"/>
      <c r="N36" s="1190"/>
    </row>
    <row r="37" spans="1:14" s="14" customFormat="1" ht="20.100000000000001" hidden="1" customHeight="1">
      <c r="A37" s="717" t="s">
        <v>4228</v>
      </c>
      <c r="B37" s="768" t="s">
        <v>1730</v>
      </c>
      <c r="C37" s="2022" t="s">
        <v>9274</v>
      </c>
      <c r="D37" s="2271">
        <v>45859</v>
      </c>
      <c r="E37" s="758">
        <f t="shared" si="6"/>
        <v>45891</v>
      </c>
      <c r="F37" s="1112">
        <f t="shared" si="7"/>
        <v>45896</v>
      </c>
      <c r="G37" s="1112">
        <f t="shared" si="8"/>
        <v>45899</v>
      </c>
      <c r="H37" s="1112">
        <f t="shared" si="9"/>
        <v>45901</v>
      </c>
      <c r="I37" s="1111"/>
      <c r="J37" s="523"/>
      <c r="K37" s="2532">
        <v>45849</v>
      </c>
      <c r="L37" s="2532">
        <f t="shared" si="10"/>
        <v>45850</v>
      </c>
      <c r="M37" s="1190"/>
      <c r="N37" s="1190"/>
    </row>
    <row r="38" spans="1:14" s="14" customFormat="1" ht="20.100000000000001" hidden="1" customHeight="1">
      <c r="A38" s="717" t="s">
        <v>3633</v>
      </c>
      <c r="B38" s="768" t="s">
        <v>2292</v>
      </c>
      <c r="C38" s="2022" t="s">
        <v>9275</v>
      </c>
      <c r="D38" s="2271">
        <v>45867</v>
      </c>
      <c r="E38" s="758">
        <f t="shared" si="6"/>
        <v>45899</v>
      </c>
      <c r="F38" s="758">
        <f t="shared" si="7"/>
        <v>45904</v>
      </c>
      <c r="G38" s="758">
        <f t="shared" si="8"/>
        <v>45907</v>
      </c>
      <c r="H38" s="758">
        <f t="shared" si="9"/>
        <v>45909</v>
      </c>
      <c r="I38" s="1111"/>
      <c r="J38" s="523"/>
      <c r="K38" s="2532">
        <v>45856</v>
      </c>
      <c r="L38" s="2532">
        <f t="shared" si="10"/>
        <v>45857</v>
      </c>
      <c r="M38" s="1190"/>
      <c r="N38" s="1190"/>
    </row>
    <row r="39" spans="1:14" s="14" customFormat="1" ht="20.100000000000001" hidden="1" customHeight="1">
      <c r="A39" s="717"/>
      <c r="B39" s="667"/>
      <c r="C39" s="747"/>
      <c r="D39" s="783"/>
      <c r="E39" s="783"/>
      <c r="F39" s="783"/>
      <c r="G39" s="783"/>
      <c r="H39" s="783"/>
      <c r="I39" s="1111"/>
      <c r="J39" s="523"/>
      <c r="K39" s="2532"/>
      <c r="L39" s="2532"/>
      <c r="M39" s="1190"/>
      <c r="N39" s="1190"/>
    </row>
    <row r="40" spans="1:14" s="14" customFormat="1" ht="20.100000000000001" hidden="1" customHeight="1">
      <c r="A40" s="717"/>
      <c r="B40" s="667"/>
      <c r="C40" s="747"/>
      <c r="D40" s="783"/>
      <c r="E40" s="783"/>
      <c r="F40" s="783"/>
      <c r="G40" s="783"/>
      <c r="H40" s="783"/>
      <c r="I40" s="1111"/>
      <c r="J40" s="523"/>
      <c r="K40" s="2532"/>
      <c r="L40" s="2532"/>
      <c r="M40" s="1190"/>
      <c r="N40" s="1190"/>
    </row>
    <row r="41" spans="1:14" s="14" customFormat="1" ht="34.5" hidden="1" customHeight="1">
      <c r="A41" s="717"/>
      <c r="B41" s="694"/>
      <c r="C41" s="2030"/>
      <c r="D41" s="2516" t="s">
        <v>100</v>
      </c>
      <c r="E41" s="2517" t="s">
        <v>232</v>
      </c>
      <c r="F41" s="2517" t="s">
        <v>1394</v>
      </c>
      <c r="G41" s="2516" t="s">
        <v>727</v>
      </c>
      <c r="H41" s="2516" t="s">
        <v>238</v>
      </c>
      <c r="I41" s="1111"/>
      <c r="J41" s="523"/>
      <c r="K41" s="2546" t="s">
        <v>4187</v>
      </c>
      <c r="L41" s="2546" t="s">
        <v>4188</v>
      </c>
      <c r="M41" s="1190"/>
      <c r="N41" s="1190"/>
    </row>
    <row r="42" spans="1:14" s="14" customFormat="1" ht="20.100000000000001" hidden="1" customHeight="1" thickBot="1">
      <c r="A42" s="717"/>
      <c r="B42" s="943" t="s">
        <v>4189</v>
      </c>
      <c r="C42" s="944" t="s">
        <v>2149</v>
      </c>
      <c r="D42" s="2363" t="s">
        <v>210</v>
      </c>
      <c r="E42" s="2364" t="s">
        <v>3213</v>
      </c>
      <c r="F42" s="2364" t="s">
        <v>3709</v>
      </c>
      <c r="G42" s="2364" t="s">
        <v>1722</v>
      </c>
      <c r="H42" s="2365" t="s">
        <v>3336</v>
      </c>
      <c r="I42" s="1111"/>
      <c r="J42" s="523"/>
      <c r="K42" s="2532"/>
      <c r="L42" s="2532"/>
      <c r="M42" s="1190"/>
      <c r="N42" s="1190"/>
    </row>
    <row r="43" spans="1:14" s="14" customFormat="1" ht="20.100000000000001" hidden="1" customHeight="1" thickTop="1">
      <c r="A43" s="717" t="s">
        <v>3639</v>
      </c>
      <c r="B43" s="2683" t="s">
        <v>4111</v>
      </c>
      <c r="C43" s="2684" t="s">
        <v>9276</v>
      </c>
      <c r="D43" s="2403">
        <v>45873</v>
      </c>
      <c r="E43" s="1112">
        <f t="shared" ref="E43:E49" si="11">D43+34</f>
        <v>45907</v>
      </c>
      <c r="F43" s="1112">
        <f t="shared" ref="F43:F49" si="12">D43+39</f>
        <v>45912</v>
      </c>
      <c r="G43" s="1112">
        <f t="shared" ref="G43:G49" si="13">D43+41</f>
        <v>45914</v>
      </c>
      <c r="H43" s="1112">
        <f t="shared" ref="H43:H49" si="14">D43+43</f>
        <v>45916</v>
      </c>
      <c r="I43" s="1111"/>
      <c r="J43" s="523"/>
      <c r="K43" s="2532">
        <v>45866</v>
      </c>
      <c r="L43" s="2532">
        <f t="shared" ref="L43:L49" si="15">K43+2</f>
        <v>45868</v>
      </c>
      <c r="M43" s="1190"/>
      <c r="N43" s="1190"/>
    </row>
    <row r="44" spans="1:14" s="14" customFormat="1" ht="20.100000000000001" hidden="1" customHeight="1">
      <c r="A44" s="717" t="s">
        <v>3641</v>
      </c>
      <c r="B44" s="2034" t="s">
        <v>2360</v>
      </c>
      <c r="C44" s="2035" t="s">
        <v>9277</v>
      </c>
      <c r="D44" s="2237">
        <v>45883</v>
      </c>
      <c r="E44" s="2032">
        <f t="shared" si="11"/>
        <v>45917</v>
      </c>
      <c r="F44" s="2032">
        <f t="shared" si="12"/>
        <v>45922</v>
      </c>
      <c r="G44" s="2032">
        <f t="shared" si="13"/>
        <v>45924</v>
      </c>
      <c r="H44" s="2032">
        <f t="shared" si="14"/>
        <v>45926</v>
      </c>
      <c r="I44" s="1111"/>
      <c r="J44" s="523"/>
      <c r="K44" s="2532">
        <v>45873</v>
      </c>
      <c r="L44" s="2532">
        <f t="shared" si="15"/>
        <v>45875</v>
      </c>
      <c r="M44" s="1190"/>
      <c r="N44" s="1190"/>
    </row>
    <row r="45" spans="1:14" s="14" customFormat="1" ht="20.100000000000001" hidden="1" customHeight="1">
      <c r="A45" s="717" t="s">
        <v>3643</v>
      </c>
      <c r="B45" s="2034" t="s">
        <v>2136</v>
      </c>
      <c r="C45" s="2035" t="s">
        <v>9278</v>
      </c>
      <c r="D45" s="2237">
        <v>45887</v>
      </c>
      <c r="E45" s="2032">
        <f t="shared" si="11"/>
        <v>45921</v>
      </c>
      <c r="F45" s="2032">
        <f t="shared" si="12"/>
        <v>45926</v>
      </c>
      <c r="G45" s="2032">
        <f t="shared" si="13"/>
        <v>45928</v>
      </c>
      <c r="H45" s="2032">
        <f t="shared" si="14"/>
        <v>45930</v>
      </c>
      <c r="I45" s="1111"/>
      <c r="J45" s="523"/>
      <c r="K45" s="2532">
        <v>45880</v>
      </c>
      <c r="L45" s="2532">
        <f t="shared" si="15"/>
        <v>45882</v>
      </c>
      <c r="M45" s="1190"/>
      <c r="N45" s="1190"/>
    </row>
    <row r="46" spans="1:14" s="14" customFormat="1" ht="20.100000000000001" hidden="1" customHeight="1">
      <c r="A46" s="717" t="s">
        <v>3645</v>
      </c>
      <c r="B46" s="2034" t="s">
        <v>2255</v>
      </c>
      <c r="C46" s="2035" t="s">
        <v>9279</v>
      </c>
      <c r="D46" s="2237">
        <v>45891</v>
      </c>
      <c r="E46" s="2032">
        <f t="shared" si="11"/>
        <v>45925</v>
      </c>
      <c r="F46" s="2032">
        <f t="shared" si="12"/>
        <v>45930</v>
      </c>
      <c r="G46" s="2032">
        <f t="shared" si="13"/>
        <v>45932</v>
      </c>
      <c r="H46" s="2032">
        <f t="shared" si="14"/>
        <v>45934</v>
      </c>
      <c r="I46" s="1111"/>
      <c r="J46" s="523"/>
      <c r="K46" s="2532">
        <v>45887</v>
      </c>
      <c r="L46" s="2532">
        <f t="shared" si="15"/>
        <v>45889</v>
      </c>
      <c r="M46" s="1190"/>
      <c r="N46" s="1190"/>
    </row>
    <row r="47" spans="1:14" s="14" customFormat="1" ht="20.100000000000001" hidden="1" customHeight="1" thickTop="1">
      <c r="A47" s="717" t="s">
        <v>3647</v>
      </c>
      <c r="B47" s="2034" t="s">
        <v>2497</v>
      </c>
      <c r="C47" s="2035" t="s">
        <v>9280</v>
      </c>
      <c r="D47" s="2237">
        <v>45898</v>
      </c>
      <c r="E47" s="2032">
        <f t="shared" si="11"/>
        <v>45932</v>
      </c>
      <c r="F47" s="2032">
        <f t="shared" si="12"/>
        <v>45937</v>
      </c>
      <c r="G47" s="2032">
        <f t="shared" si="13"/>
        <v>45939</v>
      </c>
      <c r="H47" s="2032">
        <f t="shared" si="14"/>
        <v>45941</v>
      </c>
      <c r="I47" s="1111"/>
      <c r="J47" s="523"/>
      <c r="K47" s="2532">
        <v>45894</v>
      </c>
      <c r="L47" s="2532">
        <f t="shared" si="15"/>
        <v>45896</v>
      </c>
      <c r="M47" s="1190"/>
      <c r="N47" s="1190"/>
    </row>
    <row r="48" spans="1:14" s="14" customFormat="1" ht="20.100000000000001" hidden="1" customHeight="1">
      <c r="A48" s="717" t="s">
        <v>3649</v>
      </c>
      <c r="B48" s="2323" t="s">
        <v>3755</v>
      </c>
      <c r="C48" s="2682" t="s">
        <v>9281</v>
      </c>
      <c r="D48" s="2397">
        <v>45906</v>
      </c>
      <c r="E48" s="2686">
        <f t="shared" si="11"/>
        <v>45940</v>
      </c>
      <c r="F48" s="2686">
        <f t="shared" si="12"/>
        <v>45945</v>
      </c>
      <c r="G48" s="2686">
        <f t="shared" si="13"/>
        <v>45947</v>
      </c>
      <c r="H48" s="2686">
        <f t="shared" si="14"/>
        <v>45949</v>
      </c>
      <c r="I48" s="1111"/>
      <c r="J48" s="523"/>
      <c r="K48" s="2532">
        <v>45901</v>
      </c>
      <c r="L48" s="2532">
        <f t="shared" si="15"/>
        <v>45903</v>
      </c>
      <c r="M48" s="1190"/>
      <c r="N48" s="1190"/>
    </row>
    <row r="49" spans="1:14" s="14" customFormat="1" ht="20.100000000000001" hidden="1" customHeight="1">
      <c r="A49" s="717" t="s">
        <v>3651</v>
      </c>
      <c r="B49" s="768" t="s">
        <v>2397</v>
      </c>
      <c r="C49" s="2022" t="s">
        <v>9282</v>
      </c>
      <c r="D49" s="2271">
        <v>45914</v>
      </c>
      <c r="E49" s="758">
        <f t="shared" si="11"/>
        <v>45948</v>
      </c>
      <c r="F49" s="758">
        <f t="shared" si="12"/>
        <v>45953</v>
      </c>
      <c r="G49" s="758">
        <f t="shared" si="13"/>
        <v>45955</v>
      </c>
      <c r="H49" s="758">
        <f t="shared" si="14"/>
        <v>45957</v>
      </c>
      <c r="I49" s="1111"/>
      <c r="J49" s="523"/>
      <c r="K49" s="2532">
        <v>45908</v>
      </c>
      <c r="L49" s="2532">
        <f t="shared" si="15"/>
        <v>45910</v>
      </c>
      <c r="M49" s="1190"/>
      <c r="N49" s="1190"/>
    </row>
    <row r="50" spans="1:14" s="14" customFormat="1" ht="20.100000000000001" hidden="1" customHeight="1">
      <c r="A50" s="717"/>
      <c r="B50" s="667"/>
      <c r="C50" s="747"/>
      <c r="D50" s="695"/>
      <c r="E50" s="783"/>
      <c r="F50" s="783"/>
      <c r="G50" s="783"/>
      <c r="H50" s="783"/>
      <c r="I50" s="1111"/>
      <c r="J50" s="523"/>
      <c r="K50" s="2532"/>
      <c r="L50" s="2532"/>
      <c r="M50" s="1190"/>
      <c r="N50" s="1190"/>
    </row>
    <row r="51" spans="1:14" s="14" customFormat="1" ht="20.100000000000001" customHeight="1">
      <c r="A51" s="717"/>
      <c r="B51" s="667"/>
      <c r="C51" s="747"/>
      <c r="D51" s="695"/>
      <c r="E51" s="783"/>
      <c r="F51" s="783"/>
      <c r="G51" s="783"/>
      <c r="H51" s="783"/>
      <c r="I51" s="1111"/>
      <c r="J51" s="523"/>
      <c r="K51" s="2532"/>
      <c r="L51" s="2532"/>
      <c r="M51" s="1190"/>
      <c r="N51" s="1190"/>
    </row>
    <row r="52" spans="1:14" s="14" customFormat="1" ht="34.5" hidden="1" customHeight="1">
      <c r="A52" s="717"/>
      <c r="B52" s="694"/>
      <c r="C52" s="2030"/>
      <c r="D52" s="2924" t="s">
        <v>100</v>
      </c>
      <c r="E52" s="2925" t="s">
        <v>232</v>
      </c>
      <c r="F52" s="2925" t="s">
        <v>1394</v>
      </c>
      <c r="G52" s="2924" t="s">
        <v>727</v>
      </c>
      <c r="H52" s="2924" t="s">
        <v>238</v>
      </c>
      <c r="I52" s="2924" t="s">
        <v>4244</v>
      </c>
      <c r="J52" s="523"/>
      <c r="K52" s="2532"/>
      <c r="L52" s="2532"/>
      <c r="M52" s="1190"/>
      <c r="N52" s="1190"/>
    </row>
    <row r="53" spans="1:14" customFormat="1" ht="22.5" hidden="1" customHeight="1">
      <c r="A53" s="218"/>
      <c r="B53" s="2928" t="s">
        <v>4189</v>
      </c>
      <c r="C53" s="2929" t="s">
        <v>2149</v>
      </c>
      <c r="D53" s="2926" t="s">
        <v>210</v>
      </c>
      <c r="E53" s="2927" t="s">
        <v>3213</v>
      </c>
      <c r="F53" s="2926" t="s">
        <v>3335</v>
      </c>
      <c r="G53" s="2926" t="s">
        <v>3214</v>
      </c>
      <c r="H53" s="2926" t="s">
        <v>3459</v>
      </c>
      <c r="I53" s="2926" t="s">
        <v>4250</v>
      </c>
      <c r="K53" s="1164"/>
      <c r="L53" s="1164" t="s">
        <v>4187</v>
      </c>
      <c r="M53" s="1164" t="s">
        <v>4188</v>
      </c>
    </row>
    <row r="54" spans="1:14" s="14" customFormat="1" ht="20.100000000000001" hidden="1" customHeight="1">
      <c r="A54" s="717" t="s">
        <v>3653</v>
      </c>
      <c r="B54" s="2859" t="s">
        <v>3919</v>
      </c>
      <c r="C54" s="2860" t="s">
        <v>9283</v>
      </c>
      <c r="D54" s="2861">
        <v>45920</v>
      </c>
      <c r="E54" s="1112">
        <f t="shared" ref="E54:E69" si="16">D54+34</f>
        <v>45954</v>
      </c>
      <c r="F54" s="1112">
        <f t="shared" ref="F54:F69" si="17">D54+38</f>
        <v>45958</v>
      </c>
      <c r="G54" s="1112">
        <f t="shared" ref="G54:G69" si="18">D54+40</f>
        <v>45960</v>
      </c>
      <c r="H54" s="1112">
        <f t="shared" ref="H54:H69" si="19">D54+42</f>
        <v>45962</v>
      </c>
      <c r="I54" s="1112">
        <f t="shared" ref="I54:I69" si="20">D54+47</f>
        <v>45967</v>
      </c>
      <c r="J54" s="523" t="s">
        <v>9284</v>
      </c>
      <c r="L54" s="2532">
        <v>45915</v>
      </c>
      <c r="M54" s="2532">
        <f>L54+2</f>
        <v>45917</v>
      </c>
      <c r="N54" s="1190"/>
    </row>
    <row r="55" spans="1:14" s="14" customFormat="1" ht="20.100000000000001" hidden="1" customHeight="1">
      <c r="A55" s="717" t="s">
        <v>3655</v>
      </c>
      <c r="B55" s="768" t="s">
        <v>5106</v>
      </c>
      <c r="C55" s="2022" t="s">
        <v>9285</v>
      </c>
      <c r="D55" s="2862">
        <v>45928</v>
      </c>
      <c r="E55" s="758">
        <f t="shared" si="16"/>
        <v>45962</v>
      </c>
      <c r="F55" s="1112">
        <f t="shared" si="17"/>
        <v>45966</v>
      </c>
      <c r="G55" s="1112">
        <f t="shared" si="18"/>
        <v>45968</v>
      </c>
      <c r="H55" s="1112">
        <f t="shared" si="19"/>
        <v>45970</v>
      </c>
      <c r="I55" s="1112">
        <f t="shared" si="20"/>
        <v>45975</v>
      </c>
      <c r="J55" s="523"/>
      <c r="L55" s="2532">
        <v>45922</v>
      </c>
      <c r="M55" s="2532">
        <f>L55+2</f>
        <v>45924</v>
      </c>
      <c r="N55" s="1190"/>
    </row>
    <row r="56" spans="1:14" s="14" customFormat="1" ht="20.100000000000001" hidden="1" customHeight="1">
      <c r="A56" s="717" t="s">
        <v>3657</v>
      </c>
      <c r="B56" s="2323" t="s">
        <v>6201</v>
      </c>
      <c r="C56" s="2682" t="s">
        <v>9286</v>
      </c>
      <c r="D56" s="2863">
        <v>45941</v>
      </c>
      <c r="E56" s="758">
        <f t="shared" si="16"/>
        <v>45975</v>
      </c>
      <c r="F56" s="1112">
        <f t="shared" si="17"/>
        <v>45979</v>
      </c>
      <c r="G56" s="1112">
        <f t="shared" si="18"/>
        <v>45981</v>
      </c>
      <c r="H56" s="1112">
        <f t="shared" si="19"/>
        <v>45983</v>
      </c>
      <c r="I56" s="1112">
        <f t="shared" si="20"/>
        <v>45988</v>
      </c>
      <c r="J56" s="523"/>
      <c r="L56" s="2532">
        <v>45929</v>
      </c>
      <c r="M56" s="2532">
        <f>L56+2</f>
        <v>45931</v>
      </c>
      <c r="N56" s="1190"/>
    </row>
    <row r="57" spans="1:14" s="14" customFormat="1" ht="20.100000000000001" hidden="1" customHeight="1">
      <c r="A57" s="717" t="s">
        <v>3659</v>
      </c>
      <c r="B57" s="2034" t="s">
        <v>2251</v>
      </c>
      <c r="C57" s="2035" t="s">
        <v>9287</v>
      </c>
      <c r="D57" s="2866">
        <v>45946</v>
      </c>
      <c r="E57" s="2036">
        <f t="shared" si="16"/>
        <v>45980</v>
      </c>
      <c r="F57" s="2032">
        <f t="shared" si="17"/>
        <v>45984</v>
      </c>
      <c r="G57" s="2032">
        <f t="shared" si="18"/>
        <v>45986</v>
      </c>
      <c r="H57" s="2032">
        <f t="shared" si="19"/>
        <v>45988</v>
      </c>
      <c r="I57" s="2032">
        <f t="shared" si="20"/>
        <v>45993</v>
      </c>
      <c r="J57" s="523"/>
      <c r="L57" s="2532">
        <v>45936</v>
      </c>
      <c r="M57" s="2532">
        <f>L57+2</f>
        <v>45938</v>
      </c>
      <c r="N57" s="1190"/>
    </row>
    <row r="58" spans="1:14" s="14" customFormat="1" ht="20.25" hidden="1" customHeight="1">
      <c r="A58" s="717" t="s">
        <v>4233</v>
      </c>
      <c r="B58" s="2034" t="s">
        <v>2312</v>
      </c>
      <c r="C58" s="2035" t="s">
        <v>9288</v>
      </c>
      <c r="D58" s="2866">
        <v>45949</v>
      </c>
      <c r="E58" s="2036">
        <f t="shared" si="16"/>
        <v>45983</v>
      </c>
      <c r="F58" s="2032">
        <f t="shared" si="17"/>
        <v>45987</v>
      </c>
      <c r="G58" s="2032">
        <f t="shared" si="18"/>
        <v>45989</v>
      </c>
      <c r="H58" s="2032">
        <f t="shared" si="19"/>
        <v>45991</v>
      </c>
      <c r="I58" s="2032">
        <f t="shared" si="20"/>
        <v>45996</v>
      </c>
      <c r="L58" s="2532">
        <v>45943</v>
      </c>
      <c r="M58" s="2532">
        <f>L58+2</f>
        <v>45945</v>
      </c>
      <c r="N58" s="1190"/>
    </row>
    <row r="59" spans="1:14" s="14" customFormat="1" ht="20.100000000000001" hidden="1" customHeight="1">
      <c r="A59" s="3501" t="s">
        <v>4234</v>
      </c>
      <c r="B59" s="2884" t="s">
        <v>9267</v>
      </c>
      <c r="C59" s="2035" t="s">
        <v>9289</v>
      </c>
      <c r="D59" s="2866">
        <v>45953</v>
      </c>
      <c r="E59" s="2036">
        <f t="shared" si="16"/>
        <v>45987</v>
      </c>
      <c r="F59" s="2032">
        <f t="shared" si="17"/>
        <v>45991</v>
      </c>
      <c r="G59" s="2032">
        <f t="shared" si="18"/>
        <v>45993</v>
      </c>
      <c r="H59" s="2032">
        <f t="shared" si="19"/>
        <v>45995</v>
      </c>
      <c r="I59" s="2032">
        <f t="shared" si="20"/>
        <v>46000</v>
      </c>
      <c r="J59" s="523"/>
      <c r="L59" s="2532">
        <v>45950</v>
      </c>
      <c r="M59" s="2532">
        <f t="shared" ref="M59:M64" si="21">L59+2</f>
        <v>45952</v>
      </c>
      <c r="N59" s="1190"/>
    </row>
    <row r="60" spans="1:14" s="14" customFormat="1" ht="20.100000000000001" hidden="1" customHeight="1">
      <c r="A60" s="3501" t="s">
        <v>4235</v>
      </c>
      <c r="B60" s="2883" t="s">
        <v>2324</v>
      </c>
      <c r="C60" s="2781" t="s">
        <v>9290</v>
      </c>
      <c r="D60" s="2888">
        <v>45965</v>
      </c>
      <c r="E60" s="2036">
        <f t="shared" si="16"/>
        <v>45999</v>
      </c>
      <c r="F60" s="2032">
        <f t="shared" si="17"/>
        <v>46003</v>
      </c>
      <c r="G60" s="2032">
        <f t="shared" si="18"/>
        <v>46005</v>
      </c>
      <c r="H60" s="2032">
        <f t="shared" si="19"/>
        <v>46007</v>
      </c>
      <c r="I60" s="2032">
        <f t="shared" si="20"/>
        <v>46012</v>
      </c>
      <c r="J60" s="523"/>
      <c r="L60" s="2532">
        <v>45957</v>
      </c>
      <c r="M60" s="2532">
        <f t="shared" si="21"/>
        <v>45959</v>
      </c>
      <c r="N60" s="1190"/>
    </row>
    <row r="61" spans="1:14" s="14" customFormat="1" ht="20.100000000000001" hidden="1" customHeight="1">
      <c r="A61" s="3501" t="s">
        <v>4236</v>
      </c>
      <c r="B61" s="768" t="s">
        <v>1727</v>
      </c>
      <c r="C61" s="2022" t="s">
        <v>9291</v>
      </c>
      <c r="D61" s="2862">
        <v>45970</v>
      </c>
      <c r="E61" s="758">
        <f t="shared" si="16"/>
        <v>46004</v>
      </c>
      <c r="F61" s="1112">
        <f t="shared" si="17"/>
        <v>46008</v>
      </c>
      <c r="G61" s="1112">
        <f t="shared" si="18"/>
        <v>46010</v>
      </c>
      <c r="H61" s="1112">
        <f t="shared" si="19"/>
        <v>46012</v>
      </c>
      <c r="I61" s="1112">
        <f t="shared" si="20"/>
        <v>46017</v>
      </c>
      <c r="J61" s="523"/>
      <c r="L61" s="2532">
        <v>45964</v>
      </c>
      <c r="M61" s="2532">
        <f t="shared" si="21"/>
        <v>45966</v>
      </c>
      <c r="N61" s="1190"/>
    </row>
    <row r="62" spans="1:14" s="14" customFormat="1" ht="20.100000000000001" hidden="1" customHeight="1">
      <c r="A62" s="3501" t="s">
        <v>4237</v>
      </c>
      <c r="B62" s="2256" t="s">
        <v>2262</v>
      </c>
      <c r="C62" s="2022" t="s">
        <v>9292</v>
      </c>
      <c r="D62" s="2862">
        <v>45977</v>
      </c>
      <c r="E62" s="758">
        <f t="shared" si="16"/>
        <v>46011</v>
      </c>
      <c r="F62" s="1112">
        <f t="shared" si="17"/>
        <v>46015</v>
      </c>
      <c r="G62" s="1112">
        <f t="shared" si="18"/>
        <v>46017</v>
      </c>
      <c r="H62" s="1112">
        <f t="shared" si="19"/>
        <v>46019</v>
      </c>
      <c r="I62" s="1112">
        <f t="shared" si="20"/>
        <v>46024</v>
      </c>
      <c r="J62" s="523"/>
      <c r="L62" s="2532">
        <v>45971</v>
      </c>
      <c r="M62" s="2532">
        <f t="shared" si="21"/>
        <v>45973</v>
      </c>
      <c r="N62" s="1190"/>
    </row>
    <row r="63" spans="1:14" s="14" customFormat="1" ht="20.100000000000001" hidden="1" customHeight="1">
      <c r="A63" s="3501" t="s">
        <v>4238</v>
      </c>
      <c r="B63" s="768" t="s">
        <v>2292</v>
      </c>
      <c r="C63" s="2022" t="s">
        <v>9293</v>
      </c>
      <c r="D63" s="2862">
        <v>45982</v>
      </c>
      <c r="E63" s="758">
        <f t="shared" si="16"/>
        <v>46016</v>
      </c>
      <c r="F63" s="1112">
        <f t="shared" si="17"/>
        <v>46020</v>
      </c>
      <c r="G63" s="1112">
        <f t="shared" si="18"/>
        <v>46022</v>
      </c>
      <c r="H63" s="1112">
        <f t="shared" si="19"/>
        <v>46024</v>
      </c>
      <c r="I63" s="1112">
        <f t="shared" si="20"/>
        <v>46029</v>
      </c>
      <c r="J63" s="523"/>
      <c r="L63" s="2532">
        <v>45978</v>
      </c>
      <c r="M63" s="2532">
        <f t="shared" si="21"/>
        <v>45980</v>
      </c>
      <c r="N63" s="1190"/>
    </row>
    <row r="64" spans="1:14" s="14" customFormat="1" ht="20.100000000000001" hidden="1" customHeight="1">
      <c r="A64" s="3501" t="s">
        <v>4239</v>
      </c>
      <c r="B64" s="768" t="s">
        <v>2257</v>
      </c>
      <c r="C64" s="2022" t="s">
        <v>9294</v>
      </c>
      <c r="D64" s="2862">
        <v>45988</v>
      </c>
      <c r="E64" s="758">
        <f t="shared" si="16"/>
        <v>46022</v>
      </c>
      <c r="F64" s="1112">
        <f t="shared" si="17"/>
        <v>46026</v>
      </c>
      <c r="G64" s="1112">
        <f t="shared" si="18"/>
        <v>46028</v>
      </c>
      <c r="H64" s="1112">
        <f t="shared" si="19"/>
        <v>46030</v>
      </c>
      <c r="I64" s="1112">
        <f t="shared" si="20"/>
        <v>46035</v>
      </c>
      <c r="J64" s="523"/>
      <c r="L64" s="2532">
        <v>45985</v>
      </c>
      <c r="M64" s="2532">
        <f t="shared" si="21"/>
        <v>45987</v>
      </c>
      <c r="N64" s="1190"/>
    </row>
    <row r="65" spans="1:16" s="14" customFormat="1" ht="20.100000000000001" hidden="1" customHeight="1">
      <c r="A65" s="3501" t="s">
        <v>4241</v>
      </c>
      <c r="B65" s="2884" t="s">
        <v>2360</v>
      </c>
      <c r="C65" s="2035" t="s">
        <v>9295</v>
      </c>
      <c r="D65" s="2864">
        <v>45992</v>
      </c>
      <c r="E65" s="2036">
        <f t="shared" si="16"/>
        <v>46026</v>
      </c>
      <c r="F65" s="2032">
        <f t="shared" si="17"/>
        <v>46030</v>
      </c>
      <c r="G65" s="2032">
        <f t="shared" si="18"/>
        <v>46032</v>
      </c>
      <c r="H65" s="2032">
        <f t="shared" si="19"/>
        <v>46034</v>
      </c>
      <c r="I65" s="2032">
        <f t="shared" si="20"/>
        <v>46039</v>
      </c>
      <c r="J65" s="523"/>
      <c r="L65" s="2532">
        <v>45992</v>
      </c>
      <c r="M65" s="2532">
        <f t="shared" ref="M65:M73" si="22">L65+2</f>
        <v>45994</v>
      </c>
      <c r="N65" s="1190"/>
    </row>
    <row r="66" spans="1:16" s="14" customFormat="1" ht="20.100000000000001" hidden="1" customHeight="1">
      <c r="A66" s="3501" t="s">
        <v>4243</v>
      </c>
      <c r="B66" s="2884" t="s">
        <v>2299</v>
      </c>
      <c r="C66" s="2035" t="s">
        <v>9296</v>
      </c>
      <c r="D66" s="2866">
        <v>46007</v>
      </c>
      <c r="E66" s="2036">
        <f t="shared" si="16"/>
        <v>46041</v>
      </c>
      <c r="F66" s="2032">
        <f t="shared" si="17"/>
        <v>46045</v>
      </c>
      <c r="G66" s="2032">
        <f t="shared" si="18"/>
        <v>46047</v>
      </c>
      <c r="H66" s="2032">
        <f t="shared" si="19"/>
        <v>46049</v>
      </c>
      <c r="I66" s="2032">
        <f t="shared" si="20"/>
        <v>46054</v>
      </c>
      <c r="J66" s="523"/>
      <c r="L66" s="2532">
        <v>45999</v>
      </c>
      <c r="M66" s="2532">
        <f t="shared" si="22"/>
        <v>46001</v>
      </c>
      <c r="N66" s="1190"/>
    </row>
    <row r="67" spans="1:16" s="14" customFormat="1" ht="20.100000000000001" hidden="1" customHeight="1">
      <c r="A67" s="3501" t="s">
        <v>5783</v>
      </c>
      <c r="B67" s="2884" t="s">
        <v>2245</v>
      </c>
      <c r="C67" s="2035" t="s">
        <v>9297</v>
      </c>
      <c r="D67" s="2866">
        <v>46010</v>
      </c>
      <c r="E67" s="2036">
        <f t="shared" si="16"/>
        <v>46044</v>
      </c>
      <c r="F67" s="2032">
        <f t="shared" si="17"/>
        <v>46048</v>
      </c>
      <c r="G67" s="2032">
        <f t="shared" si="18"/>
        <v>46050</v>
      </c>
      <c r="H67" s="2032">
        <f t="shared" si="19"/>
        <v>46052</v>
      </c>
      <c r="I67" s="2032">
        <f t="shared" si="20"/>
        <v>46057</v>
      </c>
      <c r="J67" s="523"/>
      <c r="L67" s="2532">
        <v>46006</v>
      </c>
      <c r="M67" s="2532">
        <f t="shared" si="22"/>
        <v>46008</v>
      </c>
      <c r="N67" s="1190"/>
    </row>
    <row r="68" spans="1:16" s="14" customFormat="1" ht="20.100000000000001" hidden="1" customHeight="1">
      <c r="A68" s="3501" t="s">
        <v>5787</v>
      </c>
      <c r="B68" s="2884" t="s">
        <v>2136</v>
      </c>
      <c r="C68" s="2035" t="s">
        <v>9298</v>
      </c>
      <c r="D68" s="2864">
        <v>46016</v>
      </c>
      <c r="E68" s="781">
        <f t="shared" si="16"/>
        <v>46050</v>
      </c>
      <c r="F68" s="2032">
        <f t="shared" si="17"/>
        <v>46054</v>
      </c>
      <c r="G68" s="2032">
        <f t="shared" si="18"/>
        <v>46056</v>
      </c>
      <c r="H68" s="2032">
        <f t="shared" si="19"/>
        <v>46058</v>
      </c>
      <c r="I68" s="2032">
        <f t="shared" si="20"/>
        <v>46063</v>
      </c>
      <c r="J68" s="523"/>
      <c r="L68" s="2532">
        <v>46013</v>
      </c>
      <c r="M68" s="2532">
        <f t="shared" si="22"/>
        <v>46015</v>
      </c>
      <c r="N68" s="1190"/>
    </row>
    <row r="69" spans="1:16" s="14" customFormat="1" ht="20.100000000000001" hidden="1" customHeight="1">
      <c r="A69" s="3502" t="s">
        <v>4508</v>
      </c>
      <c r="B69" s="2884" t="s">
        <v>3758</v>
      </c>
      <c r="C69" s="2035" t="s">
        <v>9299</v>
      </c>
      <c r="D69" s="2866">
        <v>46023</v>
      </c>
      <c r="E69" s="781">
        <f t="shared" si="16"/>
        <v>46057</v>
      </c>
      <c r="F69" s="2032">
        <f t="shared" si="17"/>
        <v>46061</v>
      </c>
      <c r="G69" s="2032">
        <f t="shared" si="18"/>
        <v>46063</v>
      </c>
      <c r="H69" s="2032">
        <f t="shared" si="19"/>
        <v>46065</v>
      </c>
      <c r="I69" s="2032">
        <f t="shared" si="20"/>
        <v>46070</v>
      </c>
      <c r="J69" s="1111"/>
      <c r="L69" s="2532">
        <v>46020</v>
      </c>
      <c r="M69" s="2533">
        <f t="shared" si="22"/>
        <v>46022</v>
      </c>
      <c r="N69" s="1190"/>
      <c r="O69" s="1190"/>
    </row>
    <row r="70" spans="1:16" s="14" customFormat="1" ht="20.100000000000001" hidden="1" customHeight="1">
      <c r="A70" s="3501" t="s">
        <v>4512</v>
      </c>
      <c r="B70" s="768" t="s">
        <v>3755</v>
      </c>
      <c r="C70" s="2022" t="s">
        <v>9300</v>
      </c>
      <c r="D70" s="2271">
        <v>46035</v>
      </c>
      <c r="E70" s="758">
        <f t="shared" ref="E70:E80" si="23">D70+34</f>
        <v>46069</v>
      </c>
      <c r="F70" s="758">
        <f t="shared" ref="F70:F76" si="24">D70+38</f>
        <v>46073</v>
      </c>
      <c r="G70" s="758">
        <f t="shared" ref="G70:G76" si="25">D70+40</f>
        <v>46075</v>
      </c>
      <c r="H70" s="758">
        <f t="shared" ref="H70:H76" si="26">D70+42</f>
        <v>46077</v>
      </c>
      <c r="I70" s="758">
        <f t="shared" ref="I70:I76" si="27">D70+47</f>
        <v>46082</v>
      </c>
      <c r="J70" s="1111"/>
      <c r="L70" s="2532">
        <v>46027</v>
      </c>
      <c r="M70" s="2533">
        <f t="shared" si="22"/>
        <v>46029</v>
      </c>
      <c r="N70" s="1190"/>
      <c r="O70" s="1190"/>
    </row>
    <row r="71" spans="1:16" s="14" customFormat="1" ht="20.100000000000001" hidden="1" customHeight="1">
      <c r="A71" s="3501" t="s">
        <v>4516</v>
      </c>
      <c r="B71" s="768" t="s">
        <v>2241</v>
      </c>
      <c r="C71" s="2022" t="s">
        <v>9301</v>
      </c>
      <c r="D71" s="2271">
        <v>46041</v>
      </c>
      <c r="E71" s="758">
        <f t="shared" si="23"/>
        <v>46075</v>
      </c>
      <c r="F71" s="758">
        <f t="shared" si="24"/>
        <v>46079</v>
      </c>
      <c r="G71" s="758">
        <f t="shared" si="25"/>
        <v>46081</v>
      </c>
      <c r="H71" s="758">
        <f t="shared" si="26"/>
        <v>46083</v>
      </c>
      <c r="I71" s="758">
        <f t="shared" si="27"/>
        <v>46088</v>
      </c>
      <c r="J71" s="1111"/>
      <c r="L71" s="2532">
        <v>46034</v>
      </c>
      <c r="M71" s="2533">
        <f t="shared" si="22"/>
        <v>46036</v>
      </c>
      <c r="N71" s="1190"/>
      <c r="O71" s="1190"/>
    </row>
    <row r="72" spans="1:16" s="14" customFormat="1" ht="20.100000000000001" hidden="1" customHeight="1">
      <c r="A72" s="3501" t="s">
        <v>4293</v>
      </c>
      <c r="B72" s="768" t="s">
        <v>3919</v>
      </c>
      <c r="C72" s="2022" t="s">
        <v>9302</v>
      </c>
      <c r="D72" s="2271">
        <v>46047</v>
      </c>
      <c r="E72" s="758">
        <f t="shared" si="23"/>
        <v>46081</v>
      </c>
      <c r="F72" s="758">
        <f t="shared" si="24"/>
        <v>46085</v>
      </c>
      <c r="G72" s="758">
        <f t="shared" si="25"/>
        <v>46087</v>
      </c>
      <c r="H72" s="758">
        <f t="shared" si="26"/>
        <v>46089</v>
      </c>
      <c r="I72" s="758">
        <f>D72+49</f>
        <v>46096</v>
      </c>
      <c r="J72" s="1111"/>
      <c r="L72" s="2532">
        <v>46041</v>
      </c>
      <c r="M72" s="2533">
        <f t="shared" si="22"/>
        <v>46043</v>
      </c>
      <c r="N72" s="1190"/>
      <c r="O72" s="1190"/>
    </row>
    <row r="73" spans="1:16" s="14" customFormat="1" ht="20.100000000000001" hidden="1" customHeight="1">
      <c r="A73" s="3501" t="s">
        <v>4298</v>
      </c>
      <c r="B73" s="768" t="s">
        <v>2382</v>
      </c>
      <c r="C73" s="2022" t="s">
        <v>9303</v>
      </c>
      <c r="D73" s="2271">
        <v>46057</v>
      </c>
      <c r="E73" s="758">
        <f t="shared" si="23"/>
        <v>46091</v>
      </c>
      <c r="F73" s="758">
        <f t="shared" si="24"/>
        <v>46095</v>
      </c>
      <c r="G73" s="758">
        <f t="shared" si="25"/>
        <v>46097</v>
      </c>
      <c r="H73" s="758">
        <f t="shared" si="26"/>
        <v>46099</v>
      </c>
      <c r="I73" s="758">
        <f t="shared" si="27"/>
        <v>46104</v>
      </c>
      <c r="J73" s="1111"/>
      <c r="L73" s="2532">
        <v>46048</v>
      </c>
      <c r="M73" s="2533">
        <f t="shared" si="22"/>
        <v>46050</v>
      </c>
      <c r="N73" s="1190"/>
      <c r="O73" s="1190"/>
    </row>
    <row r="74" spans="1:16" s="14" customFormat="1" ht="20.100000000000001" hidden="1" customHeight="1">
      <c r="A74" s="3501" t="s">
        <v>4303</v>
      </c>
      <c r="B74" s="2034" t="s">
        <v>2260</v>
      </c>
      <c r="C74" s="2035" t="s">
        <v>9304</v>
      </c>
      <c r="D74" s="2237">
        <v>46064</v>
      </c>
      <c r="E74" s="2036">
        <f t="shared" si="23"/>
        <v>46098</v>
      </c>
      <c r="F74" s="2036">
        <f t="shared" si="24"/>
        <v>46102</v>
      </c>
      <c r="G74" s="2036">
        <f t="shared" si="25"/>
        <v>46104</v>
      </c>
      <c r="H74" s="2036">
        <f t="shared" si="26"/>
        <v>46106</v>
      </c>
      <c r="I74" s="2036">
        <f t="shared" si="27"/>
        <v>46111</v>
      </c>
      <c r="J74" s="1111"/>
      <c r="L74" s="2532">
        <v>46055</v>
      </c>
      <c r="M74" s="2533">
        <f>L74+2</f>
        <v>46057</v>
      </c>
      <c r="N74" s="1190"/>
      <c r="O74" s="1190"/>
    </row>
    <row r="75" spans="1:16" s="14" customFormat="1" ht="20.100000000000001" hidden="1" customHeight="1">
      <c r="A75" s="3501" t="s">
        <v>4308</v>
      </c>
      <c r="B75" s="2034" t="s">
        <v>2251</v>
      </c>
      <c r="C75" s="2035" t="s">
        <v>9305</v>
      </c>
      <c r="D75" s="2237">
        <v>46078</v>
      </c>
      <c r="E75" s="2036">
        <f t="shared" si="23"/>
        <v>46112</v>
      </c>
      <c r="F75" s="2036">
        <f t="shared" si="24"/>
        <v>46116</v>
      </c>
      <c r="G75" s="2036">
        <f t="shared" si="25"/>
        <v>46118</v>
      </c>
      <c r="H75" s="2036">
        <f t="shared" si="26"/>
        <v>46120</v>
      </c>
      <c r="I75" s="2036">
        <f t="shared" si="27"/>
        <v>46125</v>
      </c>
      <c r="J75" s="1111"/>
      <c r="L75" s="2532">
        <v>46062</v>
      </c>
      <c r="M75" s="2533">
        <f>L75+2</f>
        <v>46064</v>
      </c>
      <c r="N75" s="1190"/>
      <c r="O75" s="1190"/>
    </row>
    <row r="76" spans="1:16" s="14" customFormat="1" ht="20.100000000000001" hidden="1" customHeight="1">
      <c r="A76" s="3501" t="s">
        <v>4191</v>
      </c>
      <c r="B76" s="2884" t="s">
        <v>2997</v>
      </c>
      <c r="C76" s="2035" t="s">
        <v>9306</v>
      </c>
      <c r="D76" s="2237">
        <v>46071</v>
      </c>
      <c r="E76" s="2036">
        <f t="shared" si="23"/>
        <v>46105</v>
      </c>
      <c r="F76" s="2036">
        <f t="shared" si="24"/>
        <v>46109</v>
      </c>
      <c r="G76" s="2036">
        <f t="shared" si="25"/>
        <v>46111</v>
      </c>
      <c r="H76" s="2036">
        <f t="shared" si="26"/>
        <v>46113</v>
      </c>
      <c r="I76" s="2036">
        <f t="shared" si="27"/>
        <v>46118</v>
      </c>
      <c r="J76" s="1111"/>
      <c r="L76" s="2532">
        <v>46069</v>
      </c>
      <c r="M76" s="2533">
        <f>L76+2</f>
        <v>46071</v>
      </c>
      <c r="N76" s="1190"/>
      <c r="O76" s="1190"/>
    </row>
    <row r="77" spans="1:16" s="14" customFormat="1" ht="20.100000000000001" hidden="1" customHeight="1">
      <c r="A77" s="3501"/>
      <c r="B77" s="3748"/>
      <c r="C77" s="747"/>
      <c r="D77" s="783"/>
      <c r="E77" s="783"/>
      <c r="F77" s="783"/>
      <c r="G77" s="783"/>
      <c r="H77" s="783"/>
      <c r="I77" s="783"/>
      <c r="J77" s="1111"/>
      <c r="K77" s="2532"/>
      <c r="L77" s="2533"/>
      <c r="M77" s="1190"/>
      <c r="N77" s="1190"/>
      <c r="O77" s="1190"/>
    </row>
    <row r="78" spans="1:16" s="14" customFormat="1" ht="28.5" hidden="1" customHeight="1">
      <c r="A78" s="3501"/>
      <c r="B78" s="694"/>
      <c r="C78" s="2030"/>
      <c r="D78" s="2924" t="s">
        <v>100</v>
      </c>
      <c r="E78" s="2925" t="s">
        <v>232</v>
      </c>
      <c r="F78" s="2925" t="s">
        <v>669</v>
      </c>
      <c r="G78" s="2925" t="s">
        <v>1394</v>
      </c>
      <c r="H78" s="2924" t="s">
        <v>727</v>
      </c>
      <c r="I78" s="2924" t="s">
        <v>238</v>
      </c>
      <c r="J78" s="2924" t="s">
        <v>4244</v>
      </c>
      <c r="K78" s="1111"/>
      <c r="L78" s="4035" t="s">
        <v>4377</v>
      </c>
      <c r="M78" s="4035" t="s">
        <v>4021</v>
      </c>
      <c r="N78" s="1190"/>
      <c r="O78" s="1190"/>
      <c r="P78" s="1190"/>
    </row>
    <row r="79" spans="1:16" s="14" customFormat="1" ht="20.100000000000001" hidden="1" customHeight="1">
      <c r="A79" s="3501"/>
      <c r="B79" s="2928" t="s">
        <v>4189</v>
      </c>
      <c r="C79" s="2929" t="s">
        <v>2149</v>
      </c>
      <c r="D79" s="2926" t="s">
        <v>210</v>
      </c>
      <c r="E79" s="2927" t="s">
        <v>3213</v>
      </c>
      <c r="F79" s="2927" t="s">
        <v>1721</v>
      </c>
      <c r="G79" s="2926" t="s">
        <v>1722</v>
      </c>
      <c r="H79" s="2926" t="s">
        <v>3459</v>
      </c>
      <c r="I79" s="2926" t="s">
        <v>1920</v>
      </c>
      <c r="J79" s="2926" t="s">
        <v>4245</v>
      </c>
      <c r="K79" s="1111"/>
      <c r="L79" s="2532"/>
      <c r="M79" s="2533"/>
      <c r="N79" s="1190"/>
      <c r="O79" s="1190"/>
      <c r="P79" s="1190"/>
    </row>
    <row r="80" spans="1:16" s="14" customFormat="1" ht="22.5" hidden="1" customHeight="1">
      <c r="A80" s="3501" t="s">
        <v>4193</v>
      </c>
      <c r="B80" s="2034" t="s">
        <v>2312</v>
      </c>
      <c r="C80" s="2035" t="s">
        <v>9307</v>
      </c>
      <c r="D80" s="2237">
        <v>46088</v>
      </c>
      <c r="E80" s="2036">
        <f t="shared" si="23"/>
        <v>46122</v>
      </c>
      <c r="F80" s="2036">
        <f>D80+36</f>
        <v>46124</v>
      </c>
      <c r="G80" s="2036">
        <f>D80+41</f>
        <v>46129</v>
      </c>
      <c r="H80" s="2036">
        <f>D80+42</f>
        <v>46130</v>
      </c>
      <c r="I80" s="2036">
        <f>D80+44</f>
        <v>46132</v>
      </c>
      <c r="J80" s="2036">
        <f>D80+49</f>
        <v>46137</v>
      </c>
      <c r="K80" s="1111"/>
      <c r="L80" s="2532">
        <v>46076</v>
      </c>
      <c r="M80" s="2533">
        <f t="shared" ref="M80:M82" si="28">L80+2</f>
        <v>46078</v>
      </c>
      <c r="N80" s="1190"/>
      <c r="O80" s="1190"/>
      <c r="P80" s="1190"/>
    </row>
    <row r="81" spans="1:16" s="14" customFormat="1" ht="20.100000000000001" hidden="1" customHeight="1">
      <c r="A81" s="3501" t="s">
        <v>4196</v>
      </c>
      <c r="B81" s="768" t="s">
        <v>9267</v>
      </c>
      <c r="C81" s="2022" t="s">
        <v>9308</v>
      </c>
      <c r="D81" s="2271">
        <v>46092</v>
      </c>
      <c r="E81" s="758">
        <f t="shared" ref="E81:E105" si="29">D81+34</f>
        <v>46126</v>
      </c>
      <c r="F81" s="758">
        <f t="shared" ref="F81:F85" si="30">D81+36</f>
        <v>46128</v>
      </c>
      <c r="G81" s="758">
        <f t="shared" ref="G81:G85" si="31">D81+41</f>
        <v>46133</v>
      </c>
      <c r="H81" s="758">
        <f t="shared" ref="H81:H85" si="32">D81+42</f>
        <v>46134</v>
      </c>
      <c r="I81" s="758">
        <f t="shared" ref="I81:I85" si="33">D81+44</f>
        <v>46136</v>
      </c>
      <c r="J81" s="758">
        <f t="shared" ref="J81:J85" si="34">D81+49</f>
        <v>46141</v>
      </c>
      <c r="K81" s="1111"/>
      <c r="L81" s="2532">
        <v>46083</v>
      </c>
      <c r="M81" s="2533">
        <f t="shared" si="28"/>
        <v>46085</v>
      </c>
      <c r="N81" s="1190"/>
      <c r="O81" s="1190"/>
      <c r="P81" s="1190"/>
    </row>
    <row r="82" spans="1:16" s="14" customFormat="1" ht="20.100000000000001" hidden="1" customHeight="1">
      <c r="A82" s="3501" t="s">
        <v>4197</v>
      </c>
      <c r="B82" s="768" t="s">
        <v>3580</v>
      </c>
      <c r="C82" s="2022" t="s">
        <v>9309</v>
      </c>
      <c r="D82" s="2271">
        <v>46097</v>
      </c>
      <c r="E82" s="758">
        <f t="shared" si="29"/>
        <v>46131</v>
      </c>
      <c r="F82" s="758">
        <f t="shared" si="30"/>
        <v>46133</v>
      </c>
      <c r="G82" s="758">
        <f t="shared" si="31"/>
        <v>46138</v>
      </c>
      <c r="H82" s="758">
        <f t="shared" si="32"/>
        <v>46139</v>
      </c>
      <c r="I82" s="758">
        <f t="shared" si="33"/>
        <v>46141</v>
      </c>
      <c r="J82" s="758">
        <f t="shared" si="34"/>
        <v>46146</v>
      </c>
      <c r="K82" s="1111"/>
      <c r="L82" s="2532">
        <v>46090</v>
      </c>
      <c r="M82" s="2533">
        <f t="shared" si="28"/>
        <v>46092</v>
      </c>
      <c r="N82" s="1190"/>
      <c r="O82" s="1190"/>
      <c r="P82" s="1190"/>
    </row>
    <row r="83" spans="1:16" s="14" customFormat="1" ht="20.100000000000001" hidden="1" customHeight="1">
      <c r="A83" s="3501" t="s">
        <v>4198</v>
      </c>
      <c r="B83" s="768" t="s">
        <v>3611</v>
      </c>
      <c r="C83" s="2022" t="s">
        <v>9310</v>
      </c>
      <c r="D83" s="2271">
        <v>46100</v>
      </c>
      <c r="E83" s="758">
        <f t="shared" si="29"/>
        <v>46134</v>
      </c>
      <c r="F83" s="758">
        <f t="shared" si="30"/>
        <v>46136</v>
      </c>
      <c r="G83" s="758">
        <f t="shared" si="31"/>
        <v>46141</v>
      </c>
      <c r="H83" s="758">
        <f t="shared" si="32"/>
        <v>46142</v>
      </c>
      <c r="I83" s="758">
        <f t="shared" si="33"/>
        <v>46144</v>
      </c>
      <c r="J83" s="758">
        <f t="shared" si="34"/>
        <v>46149</v>
      </c>
      <c r="K83" s="1111"/>
      <c r="L83" s="2532">
        <v>46097</v>
      </c>
      <c r="M83" s="2533">
        <f t="shared" ref="M83:M85" si="35">L83+2</f>
        <v>46099</v>
      </c>
      <c r="N83" s="1190"/>
      <c r="O83" s="1190"/>
      <c r="P83" s="1190"/>
    </row>
    <row r="84" spans="1:16" s="14" customFormat="1" ht="20.100000000000001" hidden="1" customHeight="1">
      <c r="A84" s="3501" t="s">
        <v>4200</v>
      </c>
      <c r="B84" s="768" t="s">
        <v>2262</v>
      </c>
      <c r="C84" s="2022" t="s">
        <v>9311</v>
      </c>
      <c r="D84" s="2271">
        <v>46108</v>
      </c>
      <c r="E84" s="758">
        <f t="shared" si="29"/>
        <v>46142</v>
      </c>
      <c r="F84" s="758">
        <f t="shared" si="30"/>
        <v>46144</v>
      </c>
      <c r="G84" s="758">
        <f t="shared" si="31"/>
        <v>46149</v>
      </c>
      <c r="H84" s="758">
        <f t="shared" si="32"/>
        <v>46150</v>
      </c>
      <c r="I84" s="758">
        <f t="shared" si="33"/>
        <v>46152</v>
      </c>
      <c r="J84" s="758">
        <f t="shared" si="34"/>
        <v>46157</v>
      </c>
      <c r="K84" s="1111"/>
      <c r="L84" s="2532">
        <v>46104</v>
      </c>
      <c r="M84" s="2533">
        <f t="shared" si="35"/>
        <v>46106</v>
      </c>
      <c r="N84" s="1190"/>
      <c r="O84" s="1190"/>
      <c r="P84" s="1190"/>
    </row>
    <row r="85" spans="1:16" s="14" customFormat="1" ht="20.100000000000001" hidden="1" customHeight="1">
      <c r="A85" s="3501" t="s">
        <v>4201</v>
      </c>
      <c r="B85" s="768" t="s">
        <v>2292</v>
      </c>
      <c r="C85" s="2022" t="s">
        <v>9312</v>
      </c>
      <c r="D85" s="758">
        <v>46111</v>
      </c>
      <c r="E85" s="758">
        <f t="shared" si="29"/>
        <v>46145</v>
      </c>
      <c r="F85" s="758">
        <f t="shared" si="30"/>
        <v>46147</v>
      </c>
      <c r="G85" s="758">
        <f t="shared" si="31"/>
        <v>46152</v>
      </c>
      <c r="H85" s="758">
        <f t="shared" si="32"/>
        <v>46153</v>
      </c>
      <c r="I85" s="758">
        <f t="shared" si="33"/>
        <v>46155</v>
      </c>
      <c r="J85" s="758">
        <f t="shared" si="34"/>
        <v>46160</v>
      </c>
      <c r="K85" s="1111"/>
      <c r="L85" s="2532">
        <v>46111</v>
      </c>
      <c r="M85" s="2533">
        <f t="shared" si="35"/>
        <v>46113</v>
      </c>
      <c r="N85" s="1190"/>
      <c r="O85" s="1190"/>
      <c r="P85" s="1190"/>
    </row>
    <row r="86" spans="1:16" s="14" customFormat="1" ht="20.100000000000001" hidden="1" customHeight="1">
      <c r="A86" s="3501"/>
      <c r="B86" s="4032"/>
      <c r="C86" s="4033"/>
      <c r="D86" s="4034"/>
      <c r="E86" s="4034"/>
      <c r="F86" s="4034"/>
      <c r="G86" s="4034"/>
      <c r="H86" s="4034"/>
      <c r="I86" s="4034"/>
      <c r="J86" s="4034"/>
      <c r="K86" s="1111"/>
      <c r="L86" s="2532"/>
      <c r="M86" s="2533"/>
      <c r="N86" s="1190"/>
      <c r="O86" s="1190"/>
      <c r="P86" s="1190"/>
    </row>
    <row r="87" spans="1:16" s="14" customFormat="1" ht="31.5" hidden="1" customHeight="1">
      <c r="A87" s="3501"/>
      <c r="B87" s="694"/>
      <c r="C87" s="2030"/>
      <c r="D87" s="2924" t="s">
        <v>100</v>
      </c>
      <c r="E87" s="2925" t="s">
        <v>232</v>
      </c>
      <c r="F87" s="2925" t="s">
        <v>1394</v>
      </c>
      <c r="G87" s="2924" t="s">
        <v>727</v>
      </c>
      <c r="H87" s="2924" t="s">
        <v>238</v>
      </c>
      <c r="I87" s="2924" t="s">
        <v>4244</v>
      </c>
      <c r="J87" s="1111"/>
      <c r="K87" s="4035"/>
      <c r="L87" s="4035"/>
      <c r="M87" s="1190"/>
      <c r="N87" s="1190"/>
      <c r="O87" s="1190"/>
    </row>
    <row r="88" spans="1:16" s="14" customFormat="1" ht="20.100000000000001" hidden="1" customHeight="1">
      <c r="A88" s="3501"/>
      <c r="B88" s="2928" t="s">
        <v>4189</v>
      </c>
      <c r="C88" s="2929" t="s">
        <v>5909</v>
      </c>
      <c r="D88" s="2926" t="s">
        <v>210</v>
      </c>
      <c r="E88" s="2927" t="s">
        <v>3213</v>
      </c>
      <c r="F88" s="2926" t="s">
        <v>1722</v>
      </c>
      <c r="G88" s="2926" t="s">
        <v>3459</v>
      </c>
      <c r="H88" s="2926" t="s">
        <v>1920</v>
      </c>
      <c r="I88" s="2926" t="s">
        <v>3460</v>
      </c>
      <c r="J88" s="1111"/>
      <c r="K88" s="2532"/>
      <c r="L88" s="2533"/>
      <c r="M88" s="1190"/>
      <c r="N88" s="1190"/>
      <c r="O88" s="1190"/>
    </row>
    <row r="89" spans="1:16" s="14" customFormat="1" ht="20.100000000000001" hidden="1" customHeight="1">
      <c r="A89" s="3501" t="s">
        <v>4202</v>
      </c>
      <c r="B89" s="2034" t="s">
        <v>1953</v>
      </c>
      <c r="C89" s="2035" t="s">
        <v>9313</v>
      </c>
      <c r="D89" s="2036">
        <v>46119</v>
      </c>
      <c r="E89" s="2036">
        <f t="shared" si="29"/>
        <v>46153</v>
      </c>
      <c r="F89" s="2036">
        <f t="shared" ref="F89:F97" si="36">D89+41</f>
        <v>46160</v>
      </c>
      <c r="G89" s="2036">
        <f t="shared" ref="G89:G97" si="37">D89+42</f>
        <v>46161</v>
      </c>
      <c r="H89" s="2036">
        <f t="shared" ref="H89:H97" si="38">D89+44</f>
        <v>46163</v>
      </c>
      <c r="I89" s="2036">
        <f t="shared" ref="I89:I97" si="39">D89+50</f>
        <v>46169</v>
      </c>
      <c r="J89" s="1111"/>
      <c r="K89" s="2532"/>
      <c r="L89" s="2533"/>
      <c r="M89" s="1190"/>
      <c r="N89" s="1190"/>
      <c r="O89" s="1190"/>
    </row>
    <row r="90" spans="1:16" s="14" customFormat="1" ht="20.100000000000001" hidden="1" customHeight="1">
      <c r="A90" s="3501" t="s">
        <v>4203</v>
      </c>
      <c r="B90" s="2034" t="s">
        <v>2299</v>
      </c>
      <c r="C90" s="2035" t="s">
        <v>9314</v>
      </c>
      <c r="D90" s="2237">
        <v>46126</v>
      </c>
      <c r="E90" s="2036">
        <f t="shared" si="29"/>
        <v>46160</v>
      </c>
      <c r="F90" s="2036">
        <f t="shared" si="36"/>
        <v>46167</v>
      </c>
      <c r="G90" s="2036">
        <f t="shared" si="37"/>
        <v>46168</v>
      </c>
      <c r="H90" s="2036">
        <f t="shared" si="38"/>
        <v>46170</v>
      </c>
      <c r="I90" s="2036">
        <f t="shared" si="39"/>
        <v>46176</v>
      </c>
      <c r="J90" s="1111"/>
      <c r="K90" s="2532"/>
      <c r="L90" s="2533"/>
      <c r="M90" s="1190"/>
      <c r="N90" s="1190"/>
      <c r="O90" s="1190"/>
    </row>
    <row r="91" spans="1:16" s="14" customFormat="1" ht="20.100000000000001" hidden="1" customHeight="1">
      <c r="A91" s="3501" t="s">
        <v>4206</v>
      </c>
      <c r="B91" s="2034" t="s">
        <v>2360</v>
      </c>
      <c r="C91" s="2035" t="s">
        <v>9315</v>
      </c>
      <c r="D91" s="2237">
        <v>46133</v>
      </c>
      <c r="E91" s="2036">
        <f t="shared" si="29"/>
        <v>46167</v>
      </c>
      <c r="F91" s="2036">
        <f t="shared" si="36"/>
        <v>46174</v>
      </c>
      <c r="G91" s="2036">
        <f t="shared" si="37"/>
        <v>46175</v>
      </c>
      <c r="H91" s="2036">
        <f t="shared" si="38"/>
        <v>46177</v>
      </c>
      <c r="I91" s="2036">
        <f t="shared" si="39"/>
        <v>46183</v>
      </c>
      <c r="J91" s="1111"/>
      <c r="K91" s="2532"/>
      <c r="L91" s="2533"/>
      <c r="M91" s="1190"/>
      <c r="N91" s="1190"/>
      <c r="O91" s="1190"/>
    </row>
    <row r="92" spans="1:16" s="14" customFormat="1" ht="20.100000000000001" hidden="1" customHeight="1">
      <c r="A92" s="3501" t="s">
        <v>4208</v>
      </c>
      <c r="B92" s="2034" t="s">
        <v>2379</v>
      </c>
      <c r="C92" s="2035" t="s">
        <v>9316</v>
      </c>
      <c r="D92" s="2237">
        <v>46140</v>
      </c>
      <c r="E92" s="2036">
        <f t="shared" si="29"/>
        <v>46174</v>
      </c>
      <c r="F92" s="2036">
        <f t="shared" si="36"/>
        <v>46181</v>
      </c>
      <c r="G92" s="2036">
        <f t="shared" si="37"/>
        <v>46182</v>
      </c>
      <c r="H92" s="2036">
        <f t="shared" si="38"/>
        <v>46184</v>
      </c>
      <c r="I92" s="2036">
        <f t="shared" si="39"/>
        <v>46190</v>
      </c>
      <c r="J92" s="1111"/>
      <c r="K92" s="2532"/>
      <c r="L92" s="2533"/>
      <c r="M92" s="1190"/>
      <c r="N92" s="1190"/>
      <c r="O92" s="1190"/>
    </row>
    <row r="93" spans="1:16" s="14" customFormat="1" ht="20.100000000000001" hidden="1" customHeight="1">
      <c r="A93" s="3501" t="s">
        <v>4210</v>
      </c>
      <c r="B93" s="768" t="s">
        <v>2136</v>
      </c>
      <c r="C93" s="2022" t="s">
        <v>9317</v>
      </c>
      <c r="D93" s="2271">
        <v>46147</v>
      </c>
      <c r="E93" s="758">
        <f t="shared" si="29"/>
        <v>46181</v>
      </c>
      <c r="F93" s="758">
        <f t="shared" si="36"/>
        <v>46188</v>
      </c>
      <c r="G93" s="758">
        <f t="shared" si="37"/>
        <v>46189</v>
      </c>
      <c r="H93" s="758">
        <f t="shared" si="38"/>
        <v>46191</v>
      </c>
      <c r="I93" s="758">
        <f t="shared" si="39"/>
        <v>46197</v>
      </c>
      <c r="J93" s="1111"/>
      <c r="K93" s="2532"/>
      <c r="L93" s="2533"/>
      <c r="M93" s="1190"/>
      <c r="N93" s="1190"/>
      <c r="O93" s="1190"/>
    </row>
    <row r="94" spans="1:16" s="14" customFormat="1" ht="20.100000000000001" hidden="1" customHeight="1">
      <c r="A94" s="3501" t="s">
        <v>4213</v>
      </c>
      <c r="B94" s="768" t="s">
        <v>3758</v>
      </c>
      <c r="C94" s="2022" t="s">
        <v>9318</v>
      </c>
      <c r="D94" s="2271">
        <v>46155</v>
      </c>
      <c r="E94" s="758">
        <f t="shared" si="29"/>
        <v>46189</v>
      </c>
      <c r="F94" s="758">
        <f t="shared" si="36"/>
        <v>46196</v>
      </c>
      <c r="G94" s="758">
        <f t="shared" si="37"/>
        <v>46197</v>
      </c>
      <c r="H94" s="758">
        <f t="shared" si="38"/>
        <v>46199</v>
      </c>
      <c r="I94" s="758">
        <f t="shared" si="39"/>
        <v>46205</v>
      </c>
      <c r="J94" s="1111"/>
      <c r="K94" s="2532"/>
      <c r="L94" s="2533"/>
      <c r="M94" s="1190"/>
      <c r="N94" s="1190"/>
      <c r="O94" s="1190"/>
    </row>
    <row r="95" spans="1:16" s="14" customFormat="1" ht="20.100000000000001" hidden="1" customHeight="1">
      <c r="A95" s="3501" t="s">
        <v>3617</v>
      </c>
      <c r="B95" s="2256" t="s">
        <v>1833</v>
      </c>
      <c r="C95" s="2022" t="s">
        <v>9319</v>
      </c>
      <c r="D95" s="758">
        <v>46159</v>
      </c>
      <c r="E95" s="758">
        <f t="shared" si="29"/>
        <v>46193</v>
      </c>
      <c r="F95" s="758">
        <f t="shared" si="36"/>
        <v>46200</v>
      </c>
      <c r="G95" s="758">
        <f t="shared" si="37"/>
        <v>46201</v>
      </c>
      <c r="H95" s="758">
        <f t="shared" si="38"/>
        <v>46203</v>
      </c>
      <c r="I95" s="758">
        <f t="shared" si="39"/>
        <v>46209</v>
      </c>
      <c r="J95" s="1111"/>
      <c r="K95" s="2532"/>
      <c r="L95" s="2533"/>
      <c r="M95" s="1190"/>
      <c r="N95" s="1190"/>
      <c r="O95" s="1190"/>
    </row>
    <row r="96" spans="1:16" s="14" customFormat="1" ht="20.100000000000001" hidden="1" customHeight="1">
      <c r="A96" s="3501" t="s">
        <v>3619</v>
      </c>
      <c r="B96" s="2323" t="s">
        <v>3755</v>
      </c>
      <c r="C96" s="2682" t="s">
        <v>9320</v>
      </c>
      <c r="D96" s="2397">
        <v>46167</v>
      </c>
      <c r="E96" s="2324">
        <f t="shared" si="29"/>
        <v>46201</v>
      </c>
      <c r="F96" s="2324">
        <f t="shared" si="36"/>
        <v>46208</v>
      </c>
      <c r="G96" s="2324">
        <f t="shared" si="37"/>
        <v>46209</v>
      </c>
      <c r="H96" s="2324">
        <f t="shared" si="38"/>
        <v>46211</v>
      </c>
      <c r="I96" s="2324">
        <f t="shared" si="39"/>
        <v>46217</v>
      </c>
      <c r="J96" s="1111"/>
      <c r="K96" s="2532"/>
      <c r="L96" s="2533"/>
      <c r="M96" s="1190"/>
      <c r="N96" s="1190"/>
      <c r="O96" s="1190"/>
    </row>
    <row r="97" spans="1:15" s="14" customFormat="1" ht="20.100000000000001" hidden="1" customHeight="1">
      <c r="A97" s="3501" t="s">
        <v>3621</v>
      </c>
      <c r="B97" s="2256" t="s">
        <v>6201</v>
      </c>
      <c r="C97" s="2022" t="s">
        <v>9321</v>
      </c>
      <c r="D97" s="758">
        <v>46173</v>
      </c>
      <c r="E97" s="758">
        <f t="shared" si="29"/>
        <v>46207</v>
      </c>
      <c r="F97" s="758">
        <f t="shared" si="36"/>
        <v>46214</v>
      </c>
      <c r="G97" s="758">
        <f t="shared" si="37"/>
        <v>46215</v>
      </c>
      <c r="H97" s="758">
        <f t="shared" si="38"/>
        <v>46217</v>
      </c>
      <c r="I97" s="758">
        <f t="shared" si="39"/>
        <v>46223</v>
      </c>
      <c r="J97" s="1111"/>
      <c r="K97" s="2532"/>
      <c r="L97" s="2533"/>
      <c r="M97" s="1190"/>
      <c r="N97" s="1190"/>
      <c r="O97" s="1190"/>
    </row>
    <row r="98" spans="1:15" s="14" customFormat="1" ht="20.100000000000001" hidden="1" customHeight="1">
      <c r="A98" s="3501"/>
      <c r="B98" s="694"/>
      <c r="C98" s="747"/>
      <c r="D98" s="783"/>
      <c r="E98" s="783"/>
      <c r="F98" s="783"/>
      <c r="G98" s="783"/>
      <c r="H98" s="783"/>
      <c r="I98" s="783"/>
      <c r="J98" s="1111"/>
      <c r="K98" s="2532"/>
      <c r="L98" s="2533"/>
      <c r="M98" s="1190"/>
      <c r="N98" s="1190"/>
      <c r="O98" s="1190"/>
    </row>
    <row r="99" spans="1:15" s="14" customFormat="1" ht="20.100000000000001" hidden="1" customHeight="1">
      <c r="A99" s="3501"/>
      <c r="B99" s="694"/>
      <c r="C99" s="747"/>
      <c r="D99" s="783"/>
      <c r="E99" s="783"/>
      <c r="F99" s="783"/>
      <c r="G99" s="783"/>
      <c r="H99" s="783"/>
      <c r="I99" s="783"/>
      <c r="J99" s="1111"/>
      <c r="K99" s="2532"/>
      <c r="L99" s="2533"/>
      <c r="M99" s="1190"/>
      <c r="N99" s="1190"/>
      <c r="O99" s="1190"/>
    </row>
    <row r="100" spans="1:15" s="14" customFormat="1" ht="30.75" customHeight="1">
      <c r="A100" s="3501"/>
      <c r="B100" s="694"/>
      <c r="C100" s="2030"/>
      <c r="D100" s="2924" t="s">
        <v>100</v>
      </c>
      <c r="E100" s="2925" t="s">
        <v>9322</v>
      </c>
      <c r="F100" s="2925" t="s">
        <v>1394</v>
      </c>
      <c r="G100" s="2924" t="s">
        <v>727</v>
      </c>
      <c r="H100" s="2924" t="s">
        <v>252</v>
      </c>
      <c r="I100" s="2924" t="s">
        <v>4244</v>
      </c>
      <c r="J100" s="1111"/>
      <c r="K100" s="2532"/>
      <c r="L100" s="2533"/>
      <c r="M100" s="1190"/>
      <c r="N100" s="1190"/>
      <c r="O100" s="1190"/>
    </row>
    <row r="101" spans="1:15" s="14" customFormat="1" ht="20.100000000000001" customHeight="1">
      <c r="A101" s="3501"/>
      <c r="B101" s="2928" t="s">
        <v>4189</v>
      </c>
      <c r="C101" s="2929" t="s">
        <v>5909</v>
      </c>
      <c r="D101" s="2926" t="s">
        <v>210</v>
      </c>
      <c r="E101" s="2927" t="s">
        <v>3213</v>
      </c>
      <c r="F101" s="2926" t="s">
        <v>3596</v>
      </c>
      <c r="G101" s="2926" t="s">
        <v>3709</v>
      </c>
      <c r="H101" s="2926" t="s">
        <v>3336</v>
      </c>
      <c r="I101" s="2926" t="s">
        <v>3697</v>
      </c>
      <c r="J101" s="1111"/>
      <c r="K101" s="2532"/>
      <c r="L101" s="2533"/>
      <c r="M101" s="1190"/>
      <c r="N101" s="1190"/>
      <c r="O101" s="1190"/>
    </row>
    <row r="102" spans="1:15" s="14" customFormat="1" ht="20.100000000000001" customHeight="1">
      <c r="A102" s="3501" t="s">
        <v>3623</v>
      </c>
      <c r="B102" s="2183" t="s">
        <v>3908</v>
      </c>
      <c r="C102" s="2031" t="s">
        <v>9323</v>
      </c>
      <c r="D102" s="2032">
        <v>46187</v>
      </c>
      <c r="E102" s="2032">
        <f t="shared" si="29"/>
        <v>46221</v>
      </c>
      <c r="F102" s="2032">
        <f t="shared" ref="F102:F105" si="40">D102+37</f>
        <v>46224</v>
      </c>
      <c r="G102" s="2032">
        <f t="shared" ref="G102:G105" si="41">D102+39</f>
        <v>46226</v>
      </c>
      <c r="H102" s="2032">
        <f t="shared" ref="H102:H105" si="42">D102+43</f>
        <v>46230</v>
      </c>
      <c r="I102" s="2032">
        <f t="shared" ref="I102:I105" si="43">D102+46</f>
        <v>46233</v>
      </c>
      <c r="J102" s="1111"/>
      <c r="K102" s="2532"/>
      <c r="L102" s="2533"/>
      <c r="M102" s="1190"/>
      <c r="N102" s="1190"/>
      <c r="O102" s="1190"/>
    </row>
    <row r="103" spans="1:15" s="14" customFormat="1" ht="20.100000000000001" customHeight="1">
      <c r="A103" s="3501" t="s">
        <v>3625</v>
      </c>
      <c r="B103" s="2884" t="s">
        <v>3005</v>
      </c>
      <c r="C103" s="2035" t="s">
        <v>9324</v>
      </c>
      <c r="D103" s="2036">
        <v>46187</v>
      </c>
      <c r="E103" s="2032">
        <f t="shared" si="29"/>
        <v>46221</v>
      </c>
      <c r="F103" s="2032">
        <f t="shared" si="40"/>
        <v>46224</v>
      </c>
      <c r="G103" s="2032">
        <f t="shared" si="41"/>
        <v>46226</v>
      </c>
      <c r="H103" s="2032">
        <f t="shared" si="42"/>
        <v>46230</v>
      </c>
      <c r="I103" s="2032">
        <f t="shared" si="43"/>
        <v>46233</v>
      </c>
      <c r="J103" s="1111"/>
      <c r="K103" s="2532"/>
      <c r="L103" s="2533"/>
      <c r="M103" s="1190"/>
      <c r="N103" s="1190"/>
      <c r="O103" s="1190"/>
    </row>
    <row r="104" spans="1:15" s="14" customFormat="1" ht="20.100000000000001" customHeight="1">
      <c r="A104" s="3501" t="s">
        <v>3627</v>
      </c>
      <c r="B104" s="2034" t="s">
        <v>2450</v>
      </c>
      <c r="C104" s="2035" t="s">
        <v>9325</v>
      </c>
      <c r="D104" s="4231">
        <v>46198</v>
      </c>
      <c r="E104" s="2032">
        <f t="shared" si="29"/>
        <v>46232</v>
      </c>
      <c r="F104" s="2032">
        <f t="shared" si="40"/>
        <v>46235</v>
      </c>
      <c r="G104" s="2032">
        <f t="shared" si="41"/>
        <v>46237</v>
      </c>
      <c r="H104" s="2032">
        <f t="shared" si="42"/>
        <v>46241</v>
      </c>
      <c r="I104" s="2032">
        <f t="shared" si="43"/>
        <v>46244</v>
      </c>
      <c r="J104" s="1111"/>
      <c r="K104" s="2532"/>
      <c r="L104" s="2533"/>
      <c r="M104" s="1190"/>
      <c r="N104" s="1190"/>
      <c r="O104" s="1190"/>
    </row>
    <row r="105" spans="1:15" s="14" customFormat="1" ht="20.100000000000001" customHeight="1">
      <c r="A105" s="3501" t="s">
        <v>3629</v>
      </c>
      <c r="B105" s="2034" t="s">
        <v>4056</v>
      </c>
      <c r="C105" s="2035" t="s">
        <v>9326</v>
      </c>
      <c r="D105" s="2237">
        <v>46203</v>
      </c>
      <c r="E105" s="2032">
        <f t="shared" si="29"/>
        <v>46237</v>
      </c>
      <c r="F105" s="2032">
        <f t="shared" si="40"/>
        <v>46240</v>
      </c>
      <c r="G105" s="2032">
        <f t="shared" si="41"/>
        <v>46242</v>
      </c>
      <c r="H105" s="2032">
        <f t="shared" si="42"/>
        <v>46246</v>
      </c>
      <c r="I105" s="2032">
        <f t="shared" si="43"/>
        <v>46249</v>
      </c>
      <c r="J105" s="1111"/>
      <c r="K105" s="2532"/>
      <c r="L105" s="2533"/>
      <c r="M105" s="1190"/>
      <c r="N105" s="1190"/>
      <c r="O105" s="1190"/>
    </row>
    <row r="106" spans="1:15" s="14" customFormat="1" ht="20.100000000000001" customHeight="1">
      <c r="A106" s="3501"/>
      <c r="B106" s="4032"/>
      <c r="C106" s="4033"/>
      <c r="D106" s="4345"/>
      <c r="E106" s="4346"/>
      <c r="F106" s="4346"/>
      <c r="G106" s="4346"/>
      <c r="H106" s="4346"/>
      <c r="I106" s="4346"/>
      <c r="J106" s="1111"/>
      <c r="K106" s="2532"/>
      <c r="L106" s="2533"/>
      <c r="M106" s="1190"/>
      <c r="N106" s="1190"/>
      <c r="O106" s="1190"/>
    </row>
    <row r="107" spans="1:15" s="14" customFormat="1" ht="28.5" customHeight="1">
      <c r="A107" s="3501"/>
      <c r="B107" s="667"/>
      <c r="C107" s="4347"/>
      <c r="D107" s="4343" t="s">
        <v>100</v>
      </c>
      <c r="E107" s="4344" t="s">
        <v>9322</v>
      </c>
      <c r="F107" s="4344" t="s">
        <v>585</v>
      </c>
      <c r="G107" s="4343" t="s">
        <v>727</v>
      </c>
      <c r="H107" s="4343" t="s">
        <v>252</v>
      </c>
      <c r="I107" s="4343" t="s">
        <v>4244</v>
      </c>
      <c r="J107" s="1111"/>
      <c r="K107" s="2532"/>
      <c r="L107" s="2533"/>
      <c r="M107" s="1190"/>
      <c r="N107" s="1190"/>
      <c r="O107" s="1190"/>
    </row>
    <row r="108" spans="1:15" s="14" customFormat="1" ht="20.100000000000001" customHeight="1">
      <c r="A108" s="3501"/>
      <c r="B108" s="4348"/>
      <c r="C108" s="4349"/>
      <c r="D108" s="2926" t="s">
        <v>210</v>
      </c>
      <c r="E108" s="2927" t="s">
        <v>1934</v>
      </c>
      <c r="F108" s="2926" t="s">
        <v>1721</v>
      </c>
      <c r="G108" s="2926" t="s">
        <v>3335</v>
      </c>
      <c r="H108" s="2926" t="s">
        <v>3459</v>
      </c>
      <c r="I108" s="2926" t="s">
        <v>3337</v>
      </c>
      <c r="J108" s="1111"/>
      <c r="K108" s="2532"/>
      <c r="L108" s="2533"/>
      <c r="M108" s="1190"/>
      <c r="N108" s="1190"/>
      <c r="O108" s="1190"/>
    </row>
    <row r="109" spans="1:15" s="14" customFormat="1" ht="20.100000000000001" customHeight="1">
      <c r="A109" s="3501" t="s">
        <v>4228</v>
      </c>
      <c r="B109" s="768" t="s">
        <v>1812</v>
      </c>
      <c r="C109" s="2022" t="s">
        <v>9327</v>
      </c>
      <c r="D109" s="2271">
        <v>46212</v>
      </c>
      <c r="E109" s="1112">
        <f t="shared" ref="E109:E123" si="44">D109+33</f>
        <v>46245</v>
      </c>
      <c r="F109" s="1112">
        <f t="shared" ref="F109:F123" si="45">D109+36</f>
        <v>46248</v>
      </c>
      <c r="G109" s="1112">
        <f t="shared" ref="G109:G123" si="46">D109+38</f>
        <v>46250</v>
      </c>
      <c r="H109" s="1112">
        <f t="shared" ref="H109:H123" si="47">D109+42</f>
        <v>46254</v>
      </c>
      <c r="I109" s="1112">
        <f t="shared" ref="I109:I123" si="48">D109+45</f>
        <v>46257</v>
      </c>
      <c r="J109" s="1111"/>
      <c r="K109" s="2532"/>
      <c r="L109" s="2533"/>
      <c r="M109" s="1190"/>
      <c r="N109" s="1190"/>
      <c r="O109" s="1190"/>
    </row>
    <row r="110" spans="1:15" s="14" customFormat="1" ht="20.100000000000001" customHeight="1">
      <c r="A110" s="3501" t="s">
        <v>3633</v>
      </c>
      <c r="B110" s="768" t="s">
        <v>1757</v>
      </c>
      <c r="C110" s="2022" t="s">
        <v>9328</v>
      </c>
      <c r="D110" s="2271">
        <v>46223</v>
      </c>
      <c r="E110" s="1112">
        <f t="shared" si="44"/>
        <v>46256</v>
      </c>
      <c r="F110" s="1112">
        <f t="shared" si="45"/>
        <v>46259</v>
      </c>
      <c r="G110" s="1112">
        <f t="shared" si="46"/>
        <v>46261</v>
      </c>
      <c r="H110" s="1112">
        <f t="shared" si="47"/>
        <v>46265</v>
      </c>
      <c r="I110" s="1112">
        <f t="shared" si="48"/>
        <v>46268</v>
      </c>
      <c r="J110" s="1111"/>
      <c r="K110" s="2532"/>
      <c r="L110" s="2533"/>
      <c r="M110" s="1190"/>
      <c r="N110" s="1190"/>
      <c r="O110" s="1190"/>
    </row>
    <row r="111" spans="1:15" s="14" customFormat="1" ht="20.100000000000001" customHeight="1">
      <c r="A111" s="3501" t="s">
        <v>3637</v>
      </c>
      <c r="B111" s="768" t="s">
        <v>2645</v>
      </c>
      <c r="C111" s="2022" t="s">
        <v>9329</v>
      </c>
      <c r="D111" s="2271">
        <v>46228</v>
      </c>
      <c r="E111" s="1112">
        <f t="shared" si="44"/>
        <v>46261</v>
      </c>
      <c r="F111" s="1112">
        <f t="shared" si="45"/>
        <v>46264</v>
      </c>
      <c r="G111" s="1112">
        <f t="shared" si="46"/>
        <v>46266</v>
      </c>
      <c r="H111" s="1112">
        <f t="shared" si="47"/>
        <v>46270</v>
      </c>
      <c r="I111" s="1112">
        <f t="shared" si="48"/>
        <v>46273</v>
      </c>
      <c r="J111" s="1111"/>
      <c r="K111" s="2532"/>
      <c r="L111" s="2533"/>
      <c r="M111" s="1190"/>
      <c r="N111" s="1190"/>
      <c r="O111" s="1190"/>
    </row>
    <row r="112" spans="1:15" s="14" customFormat="1" ht="20.100000000000001" customHeight="1">
      <c r="A112" s="3501" t="s">
        <v>3639</v>
      </c>
      <c r="B112" s="768" t="s">
        <v>9267</v>
      </c>
      <c r="C112" s="2022" t="s">
        <v>9330</v>
      </c>
      <c r="D112" s="2271">
        <v>46236</v>
      </c>
      <c r="E112" s="1112">
        <f t="shared" si="44"/>
        <v>46269</v>
      </c>
      <c r="F112" s="1112">
        <f t="shared" si="45"/>
        <v>46272</v>
      </c>
      <c r="G112" s="1112">
        <f t="shared" si="46"/>
        <v>46274</v>
      </c>
      <c r="H112" s="1112">
        <f t="shared" si="47"/>
        <v>46278</v>
      </c>
      <c r="I112" s="1112">
        <f t="shared" si="48"/>
        <v>46281</v>
      </c>
      <c r="J112" s="1111"/>
      <c r="K112" s="2532"/>
      <c r="L112" s="2533"/>
      <c r="M112" s="1190"/>
      <c r="N112" s="1190"/>
      <c r="O112" s="1190"/>
    </row>
    <row r="113" spans="1:15" s="14" customFormat="1" ht="20.100000000000001" customHeight="1">
      <c r="A113" s="3501" t="s">
        <v>3641</v>
      </c>
      <c r="B113" s="2034" t="s">
        <v>3611</v>
      </c>
      <c r="C113" s="2035" t="s">
        <v>9331</v>
      </c>
      <c r="D113" s="2237">
        <v>46243</v>
      </c>
      <c r="E113" s="2032">
        <f t="shared" si="44"/>
        <v>46276</v>
      </c>
      <c r="F113" s="2032">
        <f t="shared" si="45"/>
        <v>46279</v>
      </c>
      <c r="G113" s="2032">
        <f t="shared" si="46"/>
        <v>46281</v>
      </c>
      <c r="H113" s="2032">
        <f t="shared" si="47"/>
        <v>46285</v>
      </c>
      <c r="I113" s="2032">
        <f t="shared" si="48"/>
        <v>46288</v>
      </c>
      <c r="J113" s="1111"/>
      <c r="K113" s="2532"/>
      <c r="L113" s="2533"/>
      <c r="M113" s="1190"/>
      <c r="N113" s="1190"/>
      <c r="O113" s="1190"/>
    </row>
    <row r="114" spans="1:15" s="14" customFormat="1" ht="20.100000000000001" customHeight="1">
      <c r="A114" s="3501" t="s">
        <v>3643</v>
      </c>
      <c r="B114" s="2034" t="s">
        <v>2360</v>
      </c>
      <c r="C114" s="2035" t="s">
        <v>9332</v>
      </c>
      <c r="D114" s="2237">
        <v>46249</v>
      </c>
      <c r="E114" s="2032">
        <f t="shared" si="44"/>
        <v>46282</v>
      </c>
      <c r="F114" s="2032">
        <f t="shared" si="45"/>
        <v>46285</v>
      </c>
      <c r="G114" s="2032">
        <f t="shared" si="46"/>
        <v>46287</v>
      </c>
      <c r="H114" s="2032">
        <f t="shared" si="47"/>
        <v>46291</v>
      </c>
      <c r="I114" s="2032">
        <f t="shared" si="48"/>
        <v>46294</v>
      </c>
      <c r="J114" s="1111"/>
      <c r="K114" s="2532"/>
      <c r="L114" s="2533"/>
      <c r="M114" s="1190"/>
      <c r="N114" s="1190"/>
      <c r="O114" s="1190"/>
    </row>
    <row r="115" spans="1:15" s="14" customFormat="1" ht="20.100000000000001" customHeight="1">
      <c r="A115" s="3501" t="s">
        <v>3645</v>
      </c>
      <c r="B115" s="2034" t="s">
        <v>6156</v>
      </c>
      <c r="C115" s="2035" t="s">
        <v>9333</v>
      </c>
      <c r="D115" s="2036">
        <v>46250</v>
      </c>
      <c r="E115" s="2032">
        <f t="shared" si="44"/>
        <v>46283</v>
      </c>
      <c r="F115" s="2032">
        <f t="shared" si="45"/>
        <v>46286</v>
      </c>
      <c r="G115" s="2032">
        <f t="shared" si="46"/>
        <v>46288</v>
      </c>
      <c r="H115" s="2032">
        <f t="shared" si="47"/>
        <v>46292</v>
      </c>
      <c r="I115" s="2032">
        <f t="shared" si="48"/>
        <v>46295</v>
      </c>
      <c r="J115" s="1111"/>
      <c r="K115" s="2532"/>
      <c r="L115" s="2533"/>
      <c r="M115" s="1190"/>
      <c r="N115" s="1190"/>
      <c r="O115" s="1190"/>
    </row>
    <row r="116" spans="1:15" s="14" customFormat="1" ht="20.100000000000001" customHeight="1">
      <c r="A116" s="3501" t="s">
        <v>3647</v>
      </c>
      <c r="B116" s="2034" t="s">
        <v>2379</v>
      </c>
      <c r="C116" s="2035" t="s">
        <v>9334</v>
      </c>
      <c r="D116" s="2036">
        <v>46257</v>
      </c>
      <c r="E116" s="2032">
        <f t="shared" si="44"/>
        <v>46290</v>
      </c>
      <c r="F116" s="2032">
        <f t="shared" si="45"/>
        <v>46293</v>
      </c>
      <c r="G116" s="2032">
        <f t="shared" si="46"/>
        <v>46295</v>
      </c>
      <c r="H116" s="2032">
        <f t="shared" si="47"/>
        <v>46299</v>
      </c>
      <c r="I116" s="2032">
        <f t="shared" si="48"/>
        <v>46302</v>
      </c>
      <c r="J116" s="1111"/>
      <c r="K116" s="2532"/>
      <c r="L116" s="2533"/>
      <c r="M116" s="1190"/>
      <c r="N116" s="1190"/>
      <c r="O116" s="1190"/>
    </row>
    <row r="117" spans="1:15" s="14" customFormat="1" ht="20.100000000000001" customHeight="1">
      <c r="A117" s="3501" t="s">
        <v>3649</v>
      </c>
      <c r="B117" s="2034" t="s">
        <v>2528</v>
      </c>
      <c r="C117" s="2035" t="s">
        <v>9335</v>
      </c>
      <c r="D117" s="2036">
        <v>46264</v>
      </c>
      <c r="E117" s="2032">
        <f t="shared" si="44"/>
        <v>46297</v>
      </c>
      <c r="F117" s="2032">
        <f t="shared" si="45"/>
        <v>46300</v>
      </c>
      <c r="G117" s="2032">
        <f t="shared" si="46"/>
        <v>46302</v>
      </c>
      <c r="H117" s="2032">
        <f t="shared" si="47"/>
        <v>46306</v>
      </c>
      <c r="I117" s="2032">
        <f t="shared" si="48"/>
        <v>46309</v>
      </c>
      <c r="J117" s="1111"/>
      <c r="K117" s="2532"/>
      <c r="L117" s="2533"/>
      <c r="M117" s="1190"/>
      <c r="N117" s="1190"/>
      <c r="O117" s="1190"/>
    </row>
    <row r="118" spans="1:15" s="14" customFormat="1" ht="20.100000000000001" customHeight="1">
      <c r="A118" s="3501" t="s">
        <v>3651</v>
      </c>
      <c r="B118" s="768" t="s">
        <v>3476</v>
      </c>
      <c r="C118" s="2022" t="s">
        <v>9336</v>
      </c>
      <c r="D118" s="758">
        <v>46271</v>
      </c>
      <c r="E118" s="1112">
        <f t="shared" si="44"/>
        <v>46304</v>
      </c>
      <c r="F118" s="1112">
        <f t="shared" si="45"/>
        <v>46307</v>
      </c>
      <c r="G118" s="1112">
        <f t="shared" si="46"/>
        <v>46309</v>
      </c>
      <c r="H118" s="1112">
        <f t="shared" si="47"/>
        <v>46313</v>
      </c>
      <c r="I118" s="1112">
        <f t="shared" si="48"/>
        <v>46316</v>
      </c>
      <c r="J118" s="1111"/>
      <c r="K118" s="2532"/>
      <c r="L118" s="2533"/>
      <c r="M118" s="1190"/>
      <c r="N118" s="1190"/>
      <c r="O118" s="1190"/>
    </row>
    <row r="119" spans="1:15" s="14" customFormat="1" ht="20.100000000000001" customHeight="1">
      <c r="A119" s="3501" t="s">
        <v>3653</v>
      </c>
      <c r="B119" s="768" t="s">
        <v>2960</v>
      </c>
      <c r="C119" s="2022" t="s">
        <v>9337</v>
      </c>
      <c r="D119" s="758">
        <v>46278</v>
      </c>
      <c r="E119" s="1112">
        <f t="shared" si="44"/>
        <v>46311</v>
      </c>
      <c r="F119" s="1112">
        <f t="shared" si="45"/>
        <v>46314</v>
      </c>
      <c r="G119" s="1112">
        <f t="shared" si="46"/>
        <v>46316</v>
      </c>
      <c r="H119" s="1112">
        <f t="shared" si="47"/>
        <v>46320</v>
      </c>
      <c r="I119" s="1112">
        <f t="shared" si="48"/>
        <v>46323</v>
      </c>
      <c r="J119" s="1111"/>
      <c r="K119" s="2532"/>
      <c r="L119" s="2533"/>
      <c r="M119" s="1190"/>
      <c r="N119" s="1190"/>
      <c r="O119" s="1190"/>
    </row>
    <row r="120" spans="1:15" s="14" customFormat="1" ht="20.100000000000001" customHeight="1">
      <c r="A120" s="3501" t="s">
        <v>3655</v>
      </c>
      <c r="B120" s="4445" t="s">
        <v>1966</v>
      </c>
      <c r="C120" s="2022" t="s">
        <v>9338</v>
      </c>
      <c r="D120" s="758">
        <v>46285</v>
      </c>
      <c r="E120" s="1112">
        <f t="shared" si="44"/>
        <v>46318</v>
      </c>
      <c r="F120" s="1112">
        <f t="shared" si="45"/>
        <v>46321</v>
      </c>
      <c r="G120" s="1112">
        <f t="shared" si="46"/>
        <v>46323</v>
      </c>
      <c r="H120" s="1112">
        <f t="shared" si="47"/>
        <v>46327</v>
      </c>
      <c r="I120" s="1112">
        <f t="shared" si="48"/>
        <v>46330</v>
      </c>
      <c r="J120" s="1111"/>
      <c r="K120" s="2532"/>
      <c r="L120" s="2533"/>
      <c r="M120" s="1190"/>
      <c r="N120" s="1190"/>
      <c r="O120" s="1190"/>
    </row>
    <row r="121" spans="1:15" s="14" customFormat="1" ht="20.100000000000001" customHeight="1">
      <c r="A121" s="3501" t="s">
        <v>3657</v>
      </c>
      <c r="B121" s="768" t="s">
        <v>1876</v>
      </c>
      <c r="C121" s="2022" t="s">
        <v>9339</v>
      </c>
      <c r="D121" s="758">
        <v>46292</v>
      </c>
      <c r="E121" s="1112">
        <f t="shared" si="44"/>
        <v>46325</v>
      </c>
      <c r="F121" s="1112">
        <f t="shared" si="45"/>
        <v>46328</v>
      </c>
      <c r="G121" s="1112">
        <f t="shared" si="46"/>
        <v>46330</v>
      </c>
      <c r="H121" s="1112">
        <f t="shared" si="47"/>
        <v>46334</v>
      </c>
      <c r="I121" s="1112">
        <f t="shared" si="48"/>
        <v>46337</v>
      </c>
      <c r="J121" s="1111"/>
      <c r="K121" s="2532"/>
      <c r="L121" s="2533"/>
      <c r="M121" s="1190"/>
      <c r="N121" s="1190"/>
      <c r="O121" s="1190"/>
    </row>
    <row r="122" spans="1:15" s="14" customFormat="1" ht="20.100000000000001" customHeight="1">
      <c r="A122" s="3501" t="s">
        <v>3659</v>
      </c>
      <c r="B122" s="768" t="s">
        <v>1788</v>
      </c>
      <c r="C122" s="2022" t="s">
        <v>9340</v>
      </c>
      <c r="D122" s="758">
        <v>46299</v>
      </c>
      <c r="E122" s="758">
        <f t="shared" si="44"/>
        <v>46332</v>
      </c>
      <c r="F122" s="758">
        <f t="shared" si="45"/>
        <v>46335</v>
      </c>
      <c r="G122" s="758">
        <f t="shared" si="46"/>
        <v>46337</v>
      </c>
      <c r="H122" s="758">
        <f t="shared" si="47"/>
        <v>46341</v>
      </c>
      <c r="I122" s="758">
        <f t="shared" si="48"/>
        <v>46344</v>
      </c>
      <c r="J122" s="1111"/>
      <c r="K122" s="2532"/>
      <c r="L122" s="2533"/>
      <c r="M122" s="1190"/>
      <c r="N122" s="1190"/>
      <c r="O122" s="1190"/>
    </row>
    <row r="123" spans="1:15" s="14" customFormat="1" ht="20.100000000000001" customHeight="1">
      <c r="A123" s="3501" t="s">
        <v>4233</v>
      </c>
      <c r="B123" s="768" t="s">
        <v>9094</v>
      </c>
      <c r="C123" s="2022" t="s">
        <v>9341</v>
      </c>
      <c r="D123" s="758">
        <v>46306</v>
      </c>
      <c r="E123" s="758">
        <f t="shared" si="44"/>
        <v>46339</v>
      </c>
      <c r="F123" s="758">
        <f t="shared" si="45"/>
        <v>46342</v>
      </c>
      <c r="G123" s="758">
        <f t="shared" si="46"/>
        <v>46344</v>
      </c>
      <c r="H123" s="758">
        <f t="shared" si="47"/>
        <v>46348</v>
      </c>
      <c r="I123" s="758">
        <f t="shared" si="48"/>
        <v>46351</v>
      </c>
      <c r="J123" s="1111"/>
      <c r="K123" s="2532"/>
      <c r="L123" s="2533"/>
      <c r="M123" s="1190"/>
      <c r="N123" s="1190"/>
      <c r="O123" s="1190"/>
    </row>
    <row r="124" spans="1:15" s="14" customFormat="1" ht="20.100000000000001" customHeight="1">
      <c r="A124" s="717"/>
      <c r="B124" s="667"/>
      <c r="C124" s="747"/>
      <c r="D124" s="783"/>
      <c r="E124" s="783"/>
      <c r="F124" s="783"/>
      <c r="G124" s="783"/>
      <c r="H124" s="783"/>
      <c r="I124" s="783"/>
      <c r="J124" s="783"/>
      <c r="K124" s="2175"/>
      <c r="L124" s="2531"/>
      <c r="M124" s="827"/>
      <c r="N124" s="1189"/>
      <c r="O124" s="1189"/>
    </row>
    <row r="125" spans="1:15" s="14" customFormat="1" ht="20.100000000000001" customHeight="1">
      <c r="A125" s="717"/>
      <c r="B125" s="807" t="s">
        <v>112</v>
      </c>
      <c r="C125" s="747"/>
      <c r="D125" s="783"/>
      <c r="E125" s="783"/>
      <c r="F125" s="783"/>
      <c r="G125" s="783"/>
      <c r="H125" s="783"/>
      <c r="I125" s="783"/>
      <c r="J125" s="783"/>
      <c r="K125" s="2175"/>
      <c r="L125" s="2531"/>
      <c r="M125" s="827"/>
      <c r="N125" s="340"/>
      <c r="O125" s="340"/>
    </row>
    <row r="126" spans="1:15" s="14" customFormat="1" ht="20.100000000000001" customHeight="1">
      <c r="A126" s="717"/>
      <c r="B126" s="667"/>
      <c r="C126" s="747"/>
      <c r="D126" s="783"/>
      <c r="E126" s="783"/>
      <c r="F126" s="783"/>
      <c r="G126" s="783"/>
      <c r="H126" s="783"/>
      <c r="I126" s="783"/>
      <c r="J126" s="783"/>
      <c r="K126" s="2175"/>
      <c r="L126" s="2538"/>
      <c r="M126" s="805"/>
      <c r="N126" s="340"/>
      <c r="O126" s="340"/>
    </row>
    <row r="127" spans="1:15" s="14" customFormat="1" ht="21">
      <c r="A127" s="245"/>
      <c r="B127" s="806"/>
      <c r="C127" s="60"/>
      <c r="D127" s="60"/>
      <c r="E127" s="60"/>
      <c r="F127" s="60"/>
      <c r="G127" s="60"/>
      <c r="H127" s="60"/>
      <c r="I127" s="76"/>
      <c r="J127" s="76"/>
      <c r="K127" s="1993"/>
      <c r="L127" s="1993"/>
    </row>
    <row r="128" spans="1:15" s="14" customFormat="1" ht="17.25" customHeight="1">
      <c r="A128" s="496"/>
      <c r="B128" s="29"/>
      <c r="C128" s="29"/>
      <c r="D128" s="56"/>
      <c r="E128" s="56"/>
      <c r="F128" s="29"/>
      <c r="G128" s="29"/>
      <c r="H128" s="58"/>
      <c r="I128" s="56"/>
      <c r="J128" s="56"/>
      <c r="K128" s="1544"/>
      <c r="L128" s="2539"/>
      <c r="M128" s="29"/>
    </row>
    <row r="129" spans="1:13" s="30" customFormat="1" ht="15.75" customHeight="1">
      <c r="A129" s="497"/>
      <c r="B129" s="209" t="s">
        <v>0</v>
      </c>
      <c r="C129" s="69"/>
      <c r="D129" s="845" t="s">
        <v>1973</v>
      </c>
      <c r="E129" s="70"/>
      <c r="F129" s="70" t="s">
        <v>38</v>
      </c>
      <c r="G129" s="70"/>
      <c r="H129" s="69"/>
      <c r="I129" s="69"/>
      <c r="J129" s="70" t="s">
        <v>65</v>
      </c>
      <c r="K129" s="2540" t="str">
        <f>'HOW TO-&gt;'!$B$136</f>
        <v>6011 2413</v>
      </c>
      <c r="L129" s="2540"/>
      <c r="M129" s="60"/>
    </row>
    <row r="130" spans="1:13" s="30" customFormat="1" ht="15.75" customHeight="1">
      <c r="A130" s="497"/>
      <c r="B130" s="79" t="s">
        <v>1</v>
      </c>
      <c r="C130" s="69"/>
      <c r="D130" s="252" t="s">
        <v>1974</v>
      </c>
      <c r="E130" s="70"/>
      <c r="F130" s="69" t="s">
        <v>1975</v>
      </c>
      <c r="G130" s="69"/>
      <c r="H130" s="252" t="s">
        <v>41</v>
      </c>
      <c r="I130" s="69"/>
      <c r="J130" s="69" t="s">
        <v>67</v>
      </c>
      <c r="K130" s="2541"/>
      <c r="L130" s="2542" t="s">
        <v>68</v>
      </c>
      <c r="M130" s="60"/>
    </row>
    <row r="131" spans="1:13" s="29" customFormat="1" ht="15.75" customHeight="1">
      <c r="A131" s="497"/>
      <c r="B131" s="79"/>
      <c r="C131" s="69"/>
      <c r="D131" s="252"/>
      <c r="E131" s="60"/>
      <c r="F131" s="69"/>
      <c r="G131" s="69"/>
      <c r="H131" s="252"/>
      <c r="I131" s="69"/>
      <c r="J131" s="69" t="str">
        <f>'HOW TO-&gt;'!$A$138</f>
        <v>PERMIT</v>
      </c>
      <c r="K131" s="2541"/>
      <c r="L131" s="2543" t="str">
        <f>'HOW TO-&gt;'!$C$138</f>
        <v>SG094-SinPermit@msc.com</v>
      </c>
      <c r="M131" s="60"/>
    </row>
    <row r="132" spans="1:13" s="29" customFormat="1" ht="16.899999999999999" customHeight="1">
      <c r="A132" s="498"/>
      <c r="B132" s="183">
        <f>'HOW TO-&gt;'!$A$105</f>
        <v>0</v>
      </c>
      <c r="C132" s="183">
        <f>'HOW TO-&gt;'!$B$105</f>
        <v>0</v>
      </c>
      <c r="D132" s="925">
        <f>'HOW TO-&gt;'!$C$105</f>
        <v>0</v>
      </c>
      <c r="E132" s="60"/>
      <c r="F132" s="77" t="str">
        <f>'HOW TO-&gt;'!$A$124</f>
        <v>ROBERT CHIA</v>
      </c>
      <c r="G132" s="77" t="str">
        <f>'HOW TO-&gt;'!$B$124</f>
        <v>6011 0564</v>
      </c>
      <c r="H132" s="64" t="str">
        <f>'HOW TO-&gt;'!$C$124</f>
        <v>robert.chia@msc.com</v>
      </c>
      <c r="I132" s="60"/>
      <c r="J132" s="77" t="str">
        <f>'HOW TO-&gt;'!$A$139</f>
        <v>RAYNAR ANG</v>
      </c>
      <c r="K132" s="2544" t="str">
        <f>'HOW TO-&gt;'!$B$139</f>
        <v>6011 2358</v>
      </c>
      <c r="L132" s="2545" t="str">
        <f>'HOW TO-&gt;'!$C$139</f>
        <v>raynar.ang@msc.com</v>
      </c>
      <c r="M132" s="60"/>
    </row>
    <row r="133" spans="1:13" s="29" customFormat="1" ht="16.899999999999999" customHeight="1">
      <c r="A133" s="497"/>
      <c r="B133" s="183" t="str">
        <f>'HOW TO-&gt;'!$A$106</f>
        <v>NATALIE LEW</v>
      </c>
      <c r="C133" s="183" t="str">
        <f>'HOW TO-&gt;'!$B$106</f>
        <v>6011 2399</v>
      </c>
      <c r="D133" s="925" t="str">
        <f>'HOW TO-&gt;'!$C$106</f>
        <v>natalie.lew@msc.com</v>
      </c>
      <c r="E133" s="60"/>
      <c r="F133" s="77" t="str">
        <f>'HOW TO-&gt;'!$A$125</f>
        <v>S. Y. LIEW</v>
      </c>
      <c r="G133" s="77" t="str">
        <f>'HOW TO-&gt;'!$B$125</f>
        <v>6011 2348</v>
      </c>
      <c r="H133" s="64" t="str">
        <f>'HOW TO-&gt;'!$C$125</f>
        <v>seoyi.liew@msc.com</v>
      </c>
      <c r="I133" s="60"/>
      <c r="J133" s="77" t="str">
        <f>'HOW TO-&gt;'!$A$140</f>
        <v>KAI SIANG</v>
      </c>
      <c r="K133" s="2544" t="str">
        <f>'HOW TO-&gt;'!$B$140</f>
        <v>6011 2356</v>
      </c>
      <c r="L133" s="2545" t="str">
        <f>'HOW TO-&gt;'!$C$140</f>
        <v>kaisiang.lim@msc.com</v>
      </c>
      <c r="M133" s="60"/>
    </row>
    <row r="134" spans="1:13" s="29" customFormat="1" ht="16.899999999999999" customHeight="1">
      <c r="A134" s="497"/>
      <c r="B134" s="183" t="str">
        <f>'HOW TO-&gt;'!$A$107</f>
        <v>PHOEBE HUANG</v>
      </c>
      <c r="C134" s="183" t="str">
        <f>'HOW TO-&gt;'!$B$107</f>
        <v>6011 0562</v>
      </c>
      <c r="D134" s="925" t="str">
        <f>'HOW TO-&gt;'!$C$107</f>
        <v>phoebe.huang@msc.com</v>
      </c>
      <c r="E134" s="60"/>
      <c r="F134" s="77" t="str">
        <f>'HOW TO-&gt;'!$A$126</f>
        <v>SHARON KOH</v>
      </c>
      <c r="G134" s="77" t="str">
        <f>'HOW TO-&gt;'!$B$126</f>
        <v>6011 2349</v>
      </c>
      <c r="H134" s="64" t="str">
        <f>'HOW TO-&gt;'!$C$126</f>
        <v>sharon.koh@msc.com</v>
      </c>
      <c r="I134" s="60"/>
      <c r="J134" s="77" t="str">
        <f>'HOW TO-&gt;'!$A$141</f>
        <v>DEWI</v>
      </c>
      <c r="K134" s="2544" t="str">
        <f>'HOW TO-&gt;'!$B$141</f>
        <v>6011 2354</v>
      </c>
      <c r="L134" s="2545" t="str">
        <f>'HOW TO-&gt;'!$C$141</f>
        <v>dewi.ratnah@msc.com</v>
      </c>
      <c r="M134" s="60"/>
    </row>
    <row r="135" spans="1:13" s="29" customFormat="1" ht="16.899999999999999" customHeight="1">
      <c r="A135" s="497"/>
      <c r="B135" s="183" t="str">
        <f>'HOW TO-&gt;'!$A$108</f>
        <v>SHERWIN LIM</v>
      </c>
      <c r="C135" s="183" t="str">
        <f>'HOW TO-&gt;'!$B$108</f>
        <v>6011 2395</v>
      </c>
      <c r="D135" s="925" t="str">
        <f>'HOW TO-&gt;'!$C$108</f>
        <v>sherwin.lim@msc.com</v>
      </c>
      <c r="E135" s="60"/>
      <c r="F135" s="77" t="str">
        <f>'HOW TO-&gt;'!$A$127</f>
        <v>ANGELIA LAU</v>
      </c>
      <c r="G135" s="77" t="str">
        <f>'HOW TO-&gt;'!$B$127</f>
        <v>6011 2346</v>
      </c>
      <c r="H135" s="64" t="str">
        <f>'HOW TO-&gt;'!$C$127</f>
        <v>angelia.lau@msc.com</v>
      </c>
      <c r="I135" s="60"/>
      <c r="J135" s="77" t="str">
        <f>'HOW TO-&gt;'!$A$142</f>
        <v>YU TING</v>
      </c>
      <c r="K135" s="2544" t="str">
        <f>'HOW TO-&gt;'!$B$142</f>
        <v>6011 2359</v>
      </c>
      <c r="L135" s="2545" t="str">
        <f>'HOW TO-&gt;'!$C$142</f>
        <v>yuting.luo@msc.com</v>
      </c>
      <c r="M135" s="60"/>
    </row>
    <row r="136" spans="1:13" s="29" customFormat="1" ht="16.899999999999999" customHeight="1">
      <c r="A136" s="497"/>
      <c r="B136" s="183"/>
      <c r="C136" s="183"/>
      <c r="D136" s="925"/>
      <c r="E136" s="60"/>
      <c r="F136" s="77"/>
      <c r="G136" s="77"/>
      <c r="H136" s="64"/>
      <c r="I136" s="60"/>
      <c r="J136" s="77"/>
      <c r="K136" s="2544"/>
      <c r="L136" s="2545"/>
      <c r="M136" s="60"/>
    </row>
    <row r="137" spans="1:13" s="29" customFormat="1" ht="16.899999999999999" customHeight="1">
      <c r="A137" s="497"/>
      <c r="B137" s="183" t="str">
        <f>'HOW TO-&gt;'!$A$109</f>
        <v>CHOK KAR HEE</v>
      </c>
      <c r="C137" s="183" t="str">
        <f>'HOW TO-&gt;'!$B$109</f>
        <v>6011 2397</v>
      </c>
      <c r="D137" s="925" t="str">
        <f>'HOW TO-&gt;'!$C$109</f>
        <v>karhee.chok@msc.com</v>
      </c>
      <c r="E137" s="60"/>
      <c r="F137" s="77" t="str">
        <f>'HOW TO-&gt;'!$A$128</f>
        <v>NOOR AFNINDAH</v>
      </c>
      <c r="G137" s="77" t="str">
        <f>'HOW TO-&gt;'!$B$128</f>
        <v>6011 2347</v>
      </c>
      <c r="H137" s="64" t="str">
        <f>'HOW TO-&gt;'!$C$128</f>
        <v>noor.afnindah@msc.com</v>
      </c>
      <c r="I137" s="60"/>
      <c r="J137" s="77" t="str">
        <f>'HOW TO-&gt;'!$A$143</f>
        <v>SHAN SHAN</v>
      </c>
      <c r="K137" s="2544" t="str">
        <f>'HOW TO-&gt;'!$B$143</f>
        <v>6011 2353</v>
      </c>
      <c r="L137" s="2545" t="str">
        <f>'HOW TO-&gt;'!$C$143</f>
        <v>shanshan.chin@msc.com</v>
      </c>
      <c r="M137" s="60"/>
    </row>
    <row r="138" spans="1:13" s="29" customFormat="1" ht="16.899999999999999" customHeight="1">
      <c r="A138" s="497"/>
      <c r="B138" s="183" t="str">
        <f>'HOW TO-&gt;'!$A$110</f>
        <v>LEWIS SOH</v>
      </c>
      <c r="C138" s="183" t="str">
        <f>'HOW TO-&gt;'!$B$110</f>
        <v>6011 7905</v>
      </c>
      <c r="D138" s="925" t="str">
        <f>'HOW TO-&gt;'!$C$110</f>
        <v>lewis.soh@msc.com</v>
      </c>
      <c r="E138" s="60"/>
      <c r="F138" s="77" t="str">
        <f>'HOW TO-&gt;'!$A$129</f>
        <v>NG CHING WEI</v>
      </c>
      <c r="G138" s="77" t="str">
        <f>'HOW TO-&gt;'!$B$129</f>
        <v>6011 2404</v>
      </c>
      <c r="H138" s="64" t="str">
        <f>'HOW TO-&gt;'!$C$129</f>
        <v>chingwei.ng@msc.com</v>
      </c>
      <c r="I138" s="60"/>
      <c r="J138" s="77" t="str">
        <f>'HOW TO-&gt;'!$A$144</f>
        <v>EUNICE</v>
      </c>
      <c r="K138" s="2544" t="str">
        <f>'HOW TO-&gt;'!$B$144</f>
        <v>6011 2355</v>
      </c>
      <c r="L138" s="2545" t="str">
        <f>'HOW TO-&gt;'!$C$144</f>
        <v>eunice.chan@msc.com</v>
      </c>
      <c r="M138" s="60"/>
    </row>
    <row r="139" spans="1:13" s="29" customFormat="1" ht="16.899999999999999" customHeight="1">
      <c r="A139" s="497"/>
      <c r="B139" s="183" t="str">
        <f>'HOW TO-&gt;'!$A$111</f>
        <v xml:space="preserve">MELVIN TAN </v>
      </c>
      <c r="C139" s="183" t="str">
        <f>'HOW TO-&gt;'!$B$111</f>
        <v>6011 0561</v>
      </c>
      <c r="D139" s="925" t="str">
        <f>'HOW TO-&gt;'!$C$111</f>
        <v>melvin.tan@msc.com</v>
      </c>
      <c r="E139" s="60"/>
      <c r="F139" s="77" t="str">
        <f>'HOW TO-&gt;'!$A$130</f>
        <v>ZOEY ONG</v>
      </c>
      <c r="G139" s="77" t="str">
        <f>'HOW TO-&gt;'!$B$130</f>
        <v>6011 2424</v>
      </c>
      <c r="H139" s="64" t="str">
        <f>'HOW TO-&gt;'!$C$130</f>
        <v>zoey.ong@msc.com</v>
      </c>
      <c r="I139" s="60"/>
      <c r="J139" s="77" t="str">
        <f>'HOW TO-&gt;'!$A$145</f>
        <v>HAZEL</v>
      </c>
      <c r="K139" s="2544" t="str">
        <f>'HOW TO-&gt;'!$B$145</f>
        <v>6011 2435</v>
      </c>
      <c r="L139" s="2545" t="str">
        <f>'HOW TO-&gt;'!$C$145</f>
        <v>hazel.toh@msc.com</v>
      </c>
      <c r="M139" s="60"/>
    </row>
    <row r="140" spans="1:13" s="29" customFormat="1" ht="16.899999999999999" customHeight="1">
      <c r="A140" s="497"/>
      <c r="B140" s="183" t="str">
        <f>'HOW TO-&gt;'!$A$112</f>
        <v>SUE ANN SOON</v>
      </c>
      <c r="C140" s="183" t="str">
        <f>'HOW TO-&gt;'!$B$112</f>
        <v>6011 2327</v>
      </c>
      <c r="D140" s="925" t="str">
        <f>'HOW TO-&gt;'!$C$112</f>
        <v>sueann.soon@msc.com</v>
      </c>
      <c r="E140" s="60"/>
      <c r="F140" s="77" t="str">
        <f>'HOW TO-&gt;'!$A$131</f>
        <v>.</v>
      </c>
      <c r="G140" s="77" t="str">
        <f>'HOW TO-&gt;'!$B$131</f>
        <v>.</v>
      </c>
      <c r="H140" s="64" t="str">
        <f>'HOW TO-&gt;'!$C$131</f>
        <v>.</v>
      </c>
      <c r="I140" s="60"/>
      <c r="J140" s="77">
        <f>'HOW TO-&gt;'!$A$146</f>
        <v>0</v>
      </c>
      <c r="K140" s="2544">
        <f>'HOW TO-&gt;'!$B$146</f>
        <v>0</v>
      </c>
      <c r="L140" s="2545">
        <f>'HOW TO-&gt;'!$C$146</f>
        <v>0</v>
      </c>
      <c r="M140" s="60"/>
    </row>
    <row r="141" spans="1:13" s="29" customFormat="1" ht="16.899999999999999" customHeight="1">
      <c r="A141" s="497"/>
      <c r="B141" s="183" t="str">
        <f>'HOW TO-&gt;'!$A$113</f>
        <v>LAWRENCE ANG (CROSS-TRADE)</v>
      </c>
      <c r="C141" s="183" t="str">
        <f>'HOW TO-&gt;'!$B$113</f>
        <v>6011 2400</v>
      </c>
      <c r="D141" s="925" t="str">
        <f>'HOW TO-&gt;'!$C$113</f>
        <v>lawrence.ang@msc.com</v>
      </c>
      <c r="E141" s="60"/>
      <c r="F141" s="77">
        <f>'HOW TO-&gt;'!$A$132</f>
        <v>0</v>
      </c>
      <c r="G141" s="77">
        <f>'HOW TO-&gt;'!$B$132</f>
        <v>0</v>
      </c>
      <c r="H141" s="64">
        <f>'HOW TO-&gt;'!$C$132</f>
        <v>0</v>
      </c>
      <c r="I141" s="60"/>
      <c r="J141" s="77">
        <f>'HOW TO-&gt;'!$A$147</f>
        <v>0</v>
      </c>
      <c r="K141" s="2544">
        <f>'HOW TO-&gt;'!$B$147</f>
        <v>0</v>
      </c>
      <c r="L141" s="2545">
        <f>'HOW TO-&gt;'!$C$147</f>
        <v>0</v>
      </c>
      <c r="M141" s="60"/>
    </row>
    <row r="142" spans="1:13" s="29" customFormat="1" ht="14.25">
      <c r="A142" s="497"/>
      <c r="B142" s="183" t="str">
        <f>'HOW TO-&gt;'!$A$114</f>
        <v>DARIUS ONG</v>
      </c>
      <c r="C142" s="183" t="str">
        <f>'HOW TO-&gt;'!$B$114</f>
        <v>6011 2396</v>
      </c>
      <c r="D142" s="925" t="str">
        <f>'HOW TO-&gt;'!$C$114</f>
        <v>darius.ong@msc.com</v>
      </c>
      <c r="E142" s="60"/>
      <c r="F142" s="60"/>
      <c r="G142" s="81"/>
      <c r="H142" s="226"/>
      <c r="I142" s="60"/>
      <c r="J142" s="77">
        <f>'HOW TO-&gt;'!$A$148</f>
        <v>0</v>
      </c>
      <c r="K142" s="2544">
        <f>'HOW TO-&gt;'!$B$148</f>
        <v>0</v>
      </c>
      <c r="L142" s="2545">
        <f>'HOW TO-&gt;'!$C$148</f>
        <v>0</v>
      </c>
      <c r="M142" s="60"/>
    </row>
    <row r="143" spans="1:13">
      <c r="B143" s="183" t="str">
        <f>'HOW TO-&gt;'!$A$115</f>
        <v>YURIKO KHOO</v>
      </c>
      <c r="C143" s="183" t="str">
        <f>'HOW TO-&gt;'!$B$115</f>
        <v>6011 2402</v>
      </c>
      <c r="D143" s="925" t="str">
        <f>'HOW TO-&gt;'!$C$115</f>
        <v>yuriko.k@msc.com</v>
      </c>
      <c r="E143" s="60"/>
      <c r="F143" s="60"/>
      <c r="G143" s="81"/>
      <c r="H143" s="81"/>
      <c r="I143" s="226"/>
      <c r="J143" s="77"/>
      <c r="K143" s="2544"/>
      <c r="L143" s="2545"/>
      <c r="M143" s="60"/>
    </row>
    <row r="144" spans="1:13">
      <c r="B144" s="183" t="str">
        <f>'HOW TO-&gt;'!$A$116</f>
        <v>VICKY ZHU</v>
      </c>
      <c r="C144" s="183" t="str">
        <f>'HOW TO-&gt;'!$B$116</f>
        <v>6011 7900</v>
      </c>
      <c r="D144" s="925" t="str">
        <f>'HOW TO-&gt;'!$C$116</f>
        <v>vicky.zhu@msc.com</v>
      </c>
      <c r="E144" s="60"/>
      <c r="F144" s="60"/>
      <c r="G144" s="60"/>
      <c r="H144" s="60"/>
      <c r="I144" s="60"/>
      <c r="J144" s="60"/>
      <c r="K144" s="2008"/>
      <c r="L144" s="2008"/>
      <c r="M144" s="60"/>
    </row>
    <row r="145" spans="2:13">
      <c r="B145" s="179"/>
      <c r="C145" s="179"/>
      <c r="D145" s="179"/>
      <c r="E145" s="60"/>
      <c r="F145" s="60"/>
      <c r="G145" s="60"/>
      <c r="H145" s="60"/>
      <c r="I145" s="60"/>
      <c r="J145" s="60"/>
      <c r="K145" s="2008"/>
      <c r="L145" s="2008"/>
      <c r="M145" s="60"/>
    </row>
    <row r="146" spans="2:13">
      <c r="B146" s="183" t="str">
        <f>'HOW TO-&gt;'!$A$119</f>
        <v xml:space="preserve">MAIN LINE  </v>
      </c>
      <c r="C146" s="183" t="str">
        <f>'HOW TO-&gt;'!$B$119</f>
        <v>6011 2424</v>
      </c>
      <c r="D146" s="925">
        <f>'HOW TO-&gt;'!$C$119</f>
        <v>0</v>
      </c>
      <c r="E146" s="60"/>
      <c r="F146" s="60"/>
      <c r="G146" s="60"/>
      <c r="H146" s="60"/>
      <c r="I146" s="60"/>
      <c r="J146" s="60"/>
      <c r="K146" s="2008"/>
      <c r="L146" s="2008"/>
      <c r="M146" s="60"/>
    </row>
    <row r="147" spans="2:13">
      <c r="B147" s="183">
        <f>'HOW TO-&gt;'!$A$120</f>
        <v>0</v>
      </c>
      <c r="C147" s="183">
        <f>'HOW TO-&gt;'!$B$120</f>
        <v>0</v>
      </c>
      <c r="D147" s="925">
        <f>'HOW TO-&gt;'!$C$120</f>
        <v>0</v>
      </c>
      <c r="E147" s="60"/>
      <c r="F147" s="60"/>
      <c r="G147" s="60"/>
      <c r="H147" s="60"/>
      <c r="I147" s="60"/>
      <c r="J147" s="60"/>
      <c r="K147" s="2008"/>
      <c r="L147" s="2008"/>
      <c r="M147" s="60"/>
    </row>
    <row r="1870" spans="2:2">
      <c r="B1870" s="225">
        <v>43228</v>
      </c>
    </row>
  </sheetData>
  <customSheetViews>
    <customSheetView guid="{25211047-2AA7-431D-8637-AA6183637E8E}" scale="80" fitToPage="1">
      <selection activeCell="B6" sqref="B6:I19"/>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0" fitToPage="1">
      <selection activeCell="B6" sqref="B6:I19"/>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scale="90" fitToPage="1" hiddenRows="1">
      <pageMargins left="0" right="0" top="0" bottom="0" header="0" footer="0"/>
      <pageSetup paperSize="9" scale="76" orientation="landscape" r:id="rId3"/>
      <headerFooter>
        <oddFooter>&amp;RLast update : &amp;D   &amp;T&amp;L&amp;1#&amp;"Calibri"&amp;10 Sensitivity: Internal</oddFooter>
      </headerFooter>
    </customSheetView>
    <customSheetView guid="{999D0099-E3FC-46FC-839A-D58F693EE82E}" fitToPage="1" hiddenRows="1">
      <selection activeCell="J13" sqref="J13"/>
      <pageMargins left="0" right="0" top="0" bottom="0" header="0" footer="0"/>
      <pageSetup paperSize="9" scale="74" orientation="landscape" r:id="rId4"/>
      <headerFooter>
        <oddFooter>&amp;RLast update : &amp;D   &amp;T&amp;L&amp;1#&amp;"Calibri"&amp;10 Sensitivity: Internal</oddFooter>
      </headerFooter>
    </customSheetView>
    <customSheetView guid="{9C701732-F58F-4708-A15C-976D1C40D46C}" fitToPage="1" hiddenRows="1">
      <selection activeCell="A21" sqref="A21:XFD21"/>
      <pageMargins left="0" right="0" top="0" bottom="0" header="0" footer="0"/>
      <pageSetup paperSize="9" scale="77" orientation="landscape" r:id="rId5"/>
      <headerFooter>
        <oddFooter>&amp;RLast update : &amp;D   &amp;T</oddFooter>
      </headerFooter>
    </customSheetView>
    <customSheetView guid="{4207851A-A9C4-4C7F-A983-5888F88768C0}" fitToPage="1" hiddenRows="1">
      <selection activeCell="A7" sqref="A7"/>
      <pageMargins left="0" right="0" top="0" bottom="0" header="0" footer="0"/>
      <pageSetup paperSize="9" scale="77" orientation="landscape" r:id="rId6"/>
      <headerFooter>
        <oddFooter>&amp;RLast update : &amp;D   &amp;T</oddFooter>
      </headerFooter>
    </customSheetView>
    <customSheetView guid="{1A9C4D40-FD7F-415B-AEEF-6F3B6F11E2D9}" fitToPage="1" hiddenRows="1">
      <pageMargins left="0" right="0" top="0" bottom="0" header="0" footer="0"/>
      <pageSetup paperSize="9" scale="77" orientation="landscape" r:id="rId7"/>
      <headerFooter>
        <oddFooter>&amp;RLast update : &amp;D   &amp;T</oddFooter>
      </headerFooter>
    </customSheetView>
    <customSheetView guid="{160FD25C-1E8A-49AB-8AA3-887F1FFDB82C}" fitToPage="1" hiddenRows="1">
      <selection activeCell="I29" sqref="I29"/>
      <pageMargins left="0" right="0" top="0" bottom="0" header="0" footer="0"/>
      <pageSetup paperSize="9" scale="77" orientation="landscape" r:id="rId8"/>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74" orientation="landscape" r:id="rId9"/>
      <headerFooter>
        <oddFooter>&amp;RLast update : &amp;D   &amp;T</oddFooter>
      </headerFooter>
    </customSheetView>
    <customSheetView guid="{D36430BB-1304-416E-AC9B-64341E38D53B}" scale="85" fitToPage="1">
      <selection activeCell="C11" sqref="C11"/>
      <pageMargins left="0" right="0" top="0" bottom="0" header="0" footer="0"/>
      <pageSetup paperSize="9" scale="74" orientation="landscape" r:id="rId10"/>
      <headerFooter>
        <oddFooter>&amp;RLast update : &amp;D   &amp;T</oddFooter>
      </headerFooter>
    </customSheetView>
    <customSheetView guid="{A1DFBD3A-7D67-4D0B-A768-38A02D65809C}" scale="85" fitToPage="1">
      <selection activeCell="D16" sqref="D16"/>
      <pageMargins left="0" right="0" top="0" bottom="0" header="0" footer="0"/>
      <pageSetup paperSize="9" scale="74" orientation="landscape" r:id="rId11"/>
      <headerFooter>
        <oddFooter>&amp;RLast update : &amp;D   &amp;T</oddFooter>
      </headerFooter>
    </customSheetView>
    <customSheetView guid="{8F6257B3-44F8-495E-975F-715EC7CBE577}" scale="85" fitToPage="1">
      <pageMargins left="0" right="0" top="0" bottom="0" header="0" footer="0"/>
      <pageSetup paperSize="9" scale="84" orientation="landscape" r:id="rId12"/>
      <headerFooter>
        <oddFooter>&amp;RLast update : &amp;D   &amp;T</oddFooter>
      </headerFooter>
    </customSheetView>
    <customSheetView guid="{4E666960-F75E-4DEC-AA08-CB80C5246F2D}" scale="85" fitToPage="1">
      <selection activeCell="E6" sqref="E6:J6"/>
      <pageMargins left="0" right="0" top="0" bottom="0" header="0" footer="0"/>
      <pageSetup paperSize="9" scale="84" orientation="landscape" r:id="rId13"/>
      <headerFooter>
        <oddFooter>&amp;RLast update : &amp;D   &amp;T</oddFooter>
      </headerFooter>
    </customSheetView>
    <customSheetView guid="{DF664468-2591-4537-A401-E39E9401FA18}" scale="85" fitToPage="1">
      <pageMargins left="0" right="0" top="0" bottom="0" header="0" footer="0"/>
      <pageSetup paperSize="9" scale="84" orientation="landscape" r:id="rId14"/>
      <headerFooter>
        <oddFooter>&amp;RLast update : &amp;D   &amp;T</oddFooter>
      </headerFooter>
    </customSheetView>
    <customSheetView guid="{16EA4947-C328-4911-A966-8572790A84A9}" fitToPage="1" hiddenRows="1">
      <selection activeCell="B3" sqref="B3:H18"/>
      <pageMargins left="0" right="0" top="0" bottom="0" header="0" footer="0"/>
      <pageSetup paperSize="9" scale="65" orientation="landscape" r:id="rId15"/>
      <headerFooter>
        <oddFooter>&amp;RLast update : &amp;D   &amp;T&amp;L&amp;1#&amp;"Calibri"&amp;10 Sensitivity: Internal</oddFooter>
      </headerFooter>
    </customSheetView>
    <customSheetView guid="{5024D59A-F791-4B48-8A8A-90A9A8BA3CB8}" fitToPage="1" printArea="1" hiddenRows="1" topLeftCell="A26">
      <selection activeCell="D30" sqref="D30"/>
      <pageMargins left="0" right="0" top="0" bottom="0" header="0" footer="0"/>
      <pageSetup paperSize="9" scale="65" orientation="landscape" r:id="rId16"/>
      <headerFooter>
        <oddFooter>&amp;RLast update : &amp;D   &amp;T&amp;L&amp;1#&amp;"Calibri"&amp;10 Sensitivity: Internal</oddFooter>
      </headerFooter>
    </customSheetView>
    <customSheetView guid="{834388B3-D1C0-4496-81CB-D8907F6C94B1}" fitToPage="1" hiddenRows="1">
      <selection activeCell="B12" sqref="B12"/>
      <pageMargins left="0" right="0" top="0" bottom="0" header="0" footer="0"/>
      <pageSetup paperSize="9" scale="65" orientation="landscape" r:id="rId17"/>
      <headerFooter>
        <oddFooter>&amp;RLast update : &amp;D   &amp;T&amp;L&amp;1#&amp;"Calibri"&amp;10 Sensitivity: Internal</oddFooter>
      </headerFooter>
    </customSheetView>
    <customSheetView guid="{C9B667F6-80E0-402E-8E37-77C446D41929}" scale="80" fitToPage="1">
      <selection activeCell="B6" sqref="B6:H18"/>
      <pageMargins left="0" right="0" top="0" bottom="0" header="0" footer="0"/>
      <pageSetup paperSize="9" scale="70" orientation="landscape" r:id="rId18"/>
      <headerFooter>
        <oddFooter>&amp;RLast update : &amp;D   &amp;T&amp;L&amp;1#&amp;"Calibri"&amp;10&amp;K000000Sensitivity: Internal</oddFooter>
      </headerFooter>
    </customSheetView>
    <customSheetView guid="{F64DF93A-0CD5-4665-A448-613906F88C7C}" scale="80" fitToPage="1">
      <selection activeCell="B17" sqref="B17:D21"/>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0" fitToPage="1">
      <selection activeCell="B6" sqref="B6:I19"/>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H130" display="custsvc@msca.com.sg" xr:uid="{594E0946-CF55-4FDE-A002-1E4EB6BCC104}"/>
    <hyperlink ref="L130" display="sinexp@msca.com.sg" xr:uid="{C9BC6001-04BE-477B-8DA5-A8F37FB4CD8A}"/>
    <hyperlink ref="D129" r:id="rId21" xr:uid="{DC2D7DD1-73ED-40BC-8D66-52803A333268}"/>
    <hyperlink ref="D130" display="mktg-dept@msca.com.sg" xr:uid="{879740CE-0869-47EA-A297-B7D51DEEAE3E}"/>
  </hyperlinks>
  <pageMargins left="0.19685039370078741" right="0.27559055118110237" top="0.74803149606299213" bottom="0.74803149606299213" header="0.31496062992125984" footer="0.31496062992125984"/>
  <pageSetup paperSize="9" scale="53" orientation="landscape" r:id="rId22"/>
  <headerFooter>
    <oddFooter>&amp;L_x000D_&amp;1#&amp;"Calibri"&amp;10&amp;K000000 Sensitivity: Internal&amp;RLast update : &amp;D   &amp;T&amp;</oddFooter>
  </headerFooter>
  <drawing r:id="rId2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D011-97B1-45B6-8032-2B59E4C19DEE}">
  <sheetPr codeName="Sheet60">
    <tabColor rgb="FF00B0F0"/>
    <pageSetUpPr fitToPage="1"/>
  </sheetPr>
  <dimension ref="A1:N31"/>
  <sheetViews>
    <sheetView zoomScale="85" zoomScaleNormal="85" workbookViewId="0"/>
  </sheetViews>
  <sheetFormatPr defaultColWidth="9.42578125" defaultRowHeight="12.75"/>
  <cols>
    <col min="1" max="1" width="10.85546875" style="662" customWidth="1"/>
    <col min="2" max="2" width="24" customWidth="1"/>
    <col min="3" max="3" width="12.7109375" customWidth="1"/>
    <col min="4" max="5" width="13.28515625" customWidth="1"/>
    <col min="6" max="6" width="22" customWidth="1"/>
    <col min="7" max="8" width="10.5703125" customWidth="1"/>
    <col min="9" max="10" width="14.85546875" customWidth="1"/>
    <col min="11" max="11" width="12.42578125" customWidth="1"/>
    <col min="12" max="12" width="15.42578125" customWidth="1"/>
  </cols>
  <sheetData>
    <row r="1" spans="1:14" ht="6" customHeight="1">
      <c r="B1" s="60"/>
      <c r="C1" s="60"/>
      <c r="D1" s="60"/>
      <c r="E1" s="60"/>
      <c r="F1" s="60"/>
      <c r="G1" s="60"/>
      <c r="H1" s="60"/>
      <c r="I1" s="60"/>
      <c r="J1" s="60"/>
      <c r="L1" s="37"/>
      <c r="M1" s="5"/>
    </row>
    <row r="2" spans="1:14" s="37" customFormat="1" ht="15.75">
      <c r="A2" s="662"/>
      <c r="B2" s="7" t="s">
        <v>97</v>
      </c>
      <c r="M2" s="61"/>
    </row>
    <row r="3" spans="1:14" s="37" customFormat="1" ht="22.5" customHeight="1">
      <c r="A3" s="662"/>
      <c r="B3" s="7"/>
      <c r="M3" s="61"/>
    </row>
    <row r="4" spans="1:14" s="60" customFormat="1" ht="15">
      <c r="A4" s="663"/>
      <c r="B4" s="189"/>
      <c r="C4" s="65"/>
      <c r="D4" s="445" t="s">
        <v>9342</v>
      </c>
      <c r="E4" s="65"/>
      <c r="F4" s="65"/>
      <c r="G4" s="65"/>
      <c r="H4" s="65"/>
    </row>
    <row r="5" spans="1:14" s="60" customFormat="1" ht="12" thickBot="1">
      <c r="A5" s="663"/>
      <c r="B5" s="81"/>
      <c r="C5" s="81"/>
      <c r="D5" s="81"/>
      <c r="E5" s="81"/>
      <c r="F5" s="81"/>
      <c r="G5" s="81"/>
      <c r="H5" s="532"/>
    </row>
    <row r="6" spans="1:14" s="69" customFormat="1" ht="29.25" customHeight="1">
      <c r="A6" s="663" t="s">
        <v>9084</v>
      </c>
      <c r="B6" s="1630" t="s">
        <v>8757</v>
      </c>
      <c r="C6" s="421"/>
      <c r="D6" s="650" t="s">
        <v>100</v>
      </c>
      <c r="E6" s="959" t="s">
        <v>4887</v>
      </c>
      <c r="F6" s="280" t="s">
        <v>4888</v>
      </c>
      <c r="G6" s="1382" t="s">
        <v>103</v>
      </c>
      <c r="H6" s="1382" t="s">
        <v>4889</v>
      </c>
      <c r="I6" s="1389" t="s">
        <v>9083</v>
      </c>
      <c r="J6" s="1383" t="s">
        <v>166</v>
      </c>
      <c r="K6" s="1380" t="s">
        <v>9343</v>
      </c>
      <c r="L6" s="60"/>
      <c r="M6" s="60"/>
      <c r="N6" s="60"/>
    </row>
    <row r="7" spans="1:14" s="69" customFormat="1" ht="15.75" customHeight="1" thickBot="1">
      <c r="A7" s="663"/>
      <c r="B7" s="1384"/>
      <c r="C7" s="1385" t="s">
        <v>4892</v>
      </c>
      <c r="D7" s="960" t="s">
        <v>4190</v>
      </c>
      <c r="E7" s="1386"/>
      <c r="F7" s="1642"/>
      <c r="G7" s="1387"/>
      <c r="H7" s="1386" t="s">
        <v>4918</v>
      </c>
      <c r="I7" s="1386" t="s">
        <v>8581</v>
      </c>
      <c r="J7" s="1388" t="s">
        <v>8592</v>
      </c>
      <c r="K7" s="1562"/>
      <c r="L7" s="60"/>
      <c r="M7" s="60"/>
      <c r="N7" s="60"/>
    </row>
    <row r="8" spans="1:14" s="69" customFormat="1" ht="18" customHeight="1" thickTop="1">
      <c r="A8" s="663"/>
      <c r="B8" s="1122" t="s">
        <v>6804</v>
      </c>
      <c r="C8" s="1340" t="s">
        <v>8814</v>
      </c>
      <c r="D8" s="1871">
        <v>45566</v>
      </c>
      <c r="E8" s="1870" t="s">
        <v>1581</v>
      </c>
      <c r="F8" s="1184" t="s">
        <v>1966</v>
      </c>
      <c r="G8" s="1550" t="s">
        <v>9344</v>
      </c>
      <c r="H8" s="1667">
        <v>45585</v>
      </c>
      <c r="I8" s="1668">
        <f>H8+16</f>
        <v>45601</v>
      </c>
      <c r="J8" s="1668">
        <f>H8+19</f>
        <v>45604</v>
      </c>
    </row>
    <row r="9" spans="1:14" s="69" customFormat="1" ht="18" customHeight="1" thickBot="1">
      <c r="A9" s="663"/>
      <c r="B9" s="1332" t="s">
        <v>8438</v>
      </c>
      <c r="C9" s="1333" t="s">
        <v>8818</v>
      </c>
      <c r="D9" s="159">
        <v>45567</v>
      </c>
      <c r="E9" s="159">
        <f>D9+9</f>
        <v>45576</v>
      </c>
      <c r="F9" s="1553"/>
      <c r="G9" s="1551"/>
      <c r="H9" s="1869"/>
      <c r="I9" s="1869"/>
      <c r="J9" s="1869"/>
    </row>
    <row r="10" spans="1:14" s="69" customFormat="1" ht="18" customHeight="1" thickTop="1">
      <c r="A10" s="663"/>
      <c r="B10" s="1416"/>
      <c r="C10" s="308"/>
      <c r="D10" s="309"/>
      <c r="E10" s="309"/>
      <c r="F10" s="1838"/>
      <c r="G10" s="1839"/>
      <c r="H10" s="1840"/>
      <c r="I10" s="1840"/>
      <c r="J10" s="1840"/>
    </row>
    <row r="11" spans="1:14" s="69" customFormat="1" ht="18" customHeight="1">
      <c r="A11" s="663"/>
      <c r="B11" s="1416"/>
      <c r="C11" s="308"/>
      <c r="D11" s="309"/>
      <c r="E11" s="309"/>
      <c r="F11" s="1838"/>
      <c r="G11" s="1839"/>
      <c r="H11" s="1840"/>
      <c r="I11" s="1840"/>
      <c r="J11" s="1840"/>
    </row>
    <row r="12" spans="1:14">
      <c r="A12" s="663"/>
      <c r="B12" s="1390" t="s">
        <v>112</v>
      </c>
    </row>
    <row r="13" spans="1:14">
      <c r="A13" s="663"/>
    </row>
    <row r="14" spans="1:14">
      <c r="A14" s="663"/>
    </row>
    <row r="15" spans="1:14" s="69" customFormat="1">
      <c r="A15" s="1834"/>
      <c r="B15" s="209" t="s">
        <v>0</v>
      </c>
      <c r="D15" t="s">
        <v>1973</v>
      </c>
      <c r="E15" s="210"/>
      <c r="F15" s="70" t="s">
        <v>38</v>
      </c>
      <c r="G15" s="70"/>
      <c r="J15" s="70" t="s">
        <v>65</v>
      </c>
      <c r="K15" s="70"/>
      <c r="L15" s="70"/>
      <c r="M15" s="60"/>
      <c r="N15" s="60"/>
    </row>
    <row r="16" spans="1:14" s="69" customFormat="1">
      <c r="A16" s="1834"/>
      <c r="B16" s="79" t="s">
        <v>1</v>
      </c>
      <c r="D16" s="205" t="s">
        <v>1974</v>
      </c>
      <c r="E16" s="70"/>
      <c r="F16" s="69" t="s">
        <v>1975</v>
      </c>
      <c r="H16" s="668" t="s">
        <v>41</v>
      </c>
      <c r="J16" s="69" t="s">
        <v>67</v>
      </c>
      <c r="L16" s="78" t="s">
        <v>68</v>
      </c>
      <c r="M16" s="60"/>
      <c r="N16" s="60"/>
    </row>
    <row r="17" spans="1:14" s="60" customFormat="1" ht="11.25">
      <c r="A17" s="1834"/>
      <c r="B17" s="79"/>
      <c r="C17" s="69"/>
      <c r="D17" s="80"/>
      <c r="E17" s="70"/>
      <c r="F17" s="69"/>
      <c r="G17" s="69"/>
      <c r="H17" s="80"/>
      <c r="J17" s="69"/>
      <c r="K17" s="69"/>
      <c r="L17" s="78"/>
    </row>
    <row r="18" spans="1:14" s="60" customFormat="1" ht="11.25">
      <c r="A18" s="1835"/>
      <c r="B18" s="77" t="str">
        <f>HOME!A$636</f>
        <v>BRITANNIA</v>
      </c>
      <c r="C18" s="77" t="str">
        <f>HOME!B$636</f>
        <v>VIZHINJAM INTERNATIONAL SEA PORT (INTRV)</v>
      </c>
      <c r="D18" s="64" t="str">
        <f>HOME!C$636</f>
        <v>INTRV</v>
      </c>
      <c r="F18" s="77" t="e">
        <f>HOME!#REF!</f>
        <v>#REF!</v>
      </c>
      <c r="G18" s="77" t="e">
        <f>HOME!#REF!</f>
        <v>#REF!</v>
      </c>
      <c r="H18" s="64" t="e">
        <f>HOME!#REF!</f>
        <v>#REF!</v>
      </c>
      <c r="J18" s="77">
        <f>HOME!A$705</f>
        <v>0</v>
      </c>
      <c r="K18" s="77">
        <f>HOME!B$705</f>
        <v>0</v>
      </c>
      <c r="L18" s="64">
        <f>HOME!C$705</f>
        <v>0</v>
      </c>
    </row>
    <row r="19" spans="1:14" s="60" customFormat="1" ht="11.25">
      <c r="A19" s="1835"/>
      <c r="B19" s="77"/>
      <c r="C19" s="77"/>
      <c r="D19" s="64"/>
      <c r="F19" s="77"/>
      <c r="G19" s="77"/>
      <c r="H19" s="64"/>
      <c r="J19" s="77"/>
      <c r="K19" s="77"/>
      <c r="L19" s="64"/>
    </row>
    <row r="20" spans="1:14" s="60" customFormat="1" ht="11.25">
      <c r="A20" s="1834"/>
      <c r="B20" s="77" t="str">
        <f>HOME!A$637</f>
        <v>CARIOCA</v>
      </c>
      <c r="C20" s="77" t="str">
        <f>HOME!B$637</f>
        <v>VIZHINJAM INTERNATIONAL SEA PORT (INTRV)</v>
      </c>
      <c r="D20" s="64" t="str">
        <f>HOME!C$637</f>
        <v>INTRV</v>
      </c>
      <c r="F20" s="77" t="e">
        <f>HOME!#REF!</f>
        <v>#REF!</v>
      </c>
      <c r="G20" s="77" t="e">
        <f>HOME!#REF!</f>
        <v>#REF!</v>
      </c>
      <c r="H20" s="64" t="e">
        <f>HOME!#REF!</f>
        <v>#REF!</v>
      </c>
      <c r="J20" s="77">
        <f>HOME!A$707</f>
        <v>0</v>
      </c>
      <c r="K20" s="77">
        <f>HOME!B$707</f>
        <v>0</v>
      </c>
      <c r="L20" s="64">
        <f>HOME!C$707</f>
        <v>0</v>
      </c>
      <c r="M20" s="99"/>
    </row>
    <row r="21" spans="1:14" s="60" customFormat="1" ht="11.25">
      <c r="A21" s="1834"/>
      <c r="B21" s="77" t="str">
        <f>HOME!A$640</f>
        <v>IROKO</v>
      </c>
      <c r="C21" s="77" t="str">
        <f>HOME!B$640</f>
        <v>WALVIS BAY</v>
      </c>
      <c r="D21" s="64" t="str">
        <f>HOME!C$640</f>
        <v>NAWVB</v>
      </c>
      <c r="F21" s="77" t="str">
        <f>HOME!A653</f>
        <v>IPANEMA</v>
      </c>
      <c r="G21" s="77" t="str">
        <f>HOME!B653</f>
        <v>ZARATE</v>
      </c>
      <c r="H21" s="64" t="str">
        <f>HOME!C653</f>
        <v>ARZAE</v>
      </c>
      <c r="J21" s="77">
        <f>HOME!A$710</f>
        <v>0</v>
      </c>
      <c r="K21" s="77">
        <f>HOME!B$710</f>
        <v>0</v>
      </c>
      <c r="L21" s="64">
        <f>HOME!C$710</f>
        <v>0</v>
      </c>
      <c r="M21" s="99"/>
    </row>
    <row r="22" spans="1:14" s="60" customFormat="1" ht="11.25">
      <c r="A22" s="1834"/>
      <c r="B22" s="77" t="str">
        <f>HOME!A$647</f>
        <v xml:space="preserve">ORIGAMI </v>
      </c>
      <c r="C22" s="77" t="str">
        <f>HOME!B$647</f>
        <v>ZANZIBAR</v>
      </c>
      <c r="D22" s="64" t="str">
        <f>HOME!C$647</f>
        <v>TZZNZ</v>
      </c>
      <c r="F22" s="77">
        <f>HOME!A693</f>
        <v>0</v>
      </c>
      <c r="G22" s="77">
        <f>HOME!B693</f>
        <v>0</v>
      </c>
      <c r="H22" s="64">
        <f>HOME!C693</f>
        <v>0</v>
      </c>
      <c r="J22" s="77">
        <f>HOME!A$711</f>
        <v>0</v>
      </c>
      <c r="K22" s="77">
        <f>HOME!B$711</f>
        <v>0</v>
      </c>
      <c r="L22" s="64">
        <f>HOME!C$711</f>
        <v>0</v>
      </c>
    </row>
    <row r="23" spans="1:14" s="60" customFormat="1" ht="11.25">
      <c r="A23" s="1834"/>
      <c r="B23" s="77" t="str">
        <f>HOME!A$651</f>
        <v>CARIOCA</v>
      </c>
      <c r="C23" s="77" t="str">
        <f>HOME!B$651</f>
        <v>ZARATE</v>
      </c>
      <c r="D23" s="64" t="str">
        <f>HOME!C$651</f>
        <v>ARZAE</v>
      </c>
      <c r="F23" s="77" t="e">
        <f>HOME!#REF!</f>
        <v>#REF!</v>
      </c>
      <c r="G23" s="77">
        <f>HOME!B694</f>
        <v>0</v>
      </c>
      <c r="H23" s="64">
        <f>HOME!C694</f>
        <v>0</v>
      </c>
      <c r="J23" s="77">
        <f>HOME!A$706</f>
        <v>0</v>
      </c>
      <c r="K23" s="77">
        <f>HOME!B$706</f>
        <v>0</v>
      </c>
      <c r="L23" s="64">
        <f>HOME!C$706</f>
        <v>0</v>
      </c>
    </row>
    <row r="24" spans="1:14" s="60" customFormat="1" ht="11.25">
      <c r="A24" s="1834"/>
      <c r="B24" s="77" t="str">
        <f>HOME!A$652</f>
        <v>CARIOCA</v>
      </c>
      <c r="C24" s="77" t="str">
        <f>HOME!B$652</f>
        <v>ZARATE</v>
      </c>
      <c r="D24" s="64" t="str">
        <f>HOME!C$652</f>
        <v>ARZAE</v>
      </c>
      <c r="F24" s="77">
        <f>HOME!A695</f>
        <v>0</v>
      </c>
      <c r="G24" s="77">
        <f>HOME!B695</f>
        <v>0</v>
      </c>
      <c r="H24" s="64">
        <f>HOME!C695</f>
        <v>0</v>
      </c>
      <c r="J24" s="77">
        <f>HOME!A$708</f>
        <v>0</v>
      </c>
      <c r="K24" s="77">
        <f>HOME!B$708</f>
        <v>0</v>
      </c>
      <c r="L24" s="64">
        <f>HOME!C$708</f>
        <v>0</v>
      </c>
    </row>
    <row r="25" spans="1:14" s="60" customFormat="1" ht="11.25">
      <c r="A25" s="1834"/>
      <c r="B25" s="77" t="e">
        <f>HOME!#REF!</f>
        <v>#REF!</v>
      </c>
      <c r="C25" s="77" t="e">
        <f>HOME!#REF!</f>
        <v>#REF!</v>
      </c>
      <c r="D25" s="64" t="e">
        <f>HOME!#REF!</f>
        <v>#REF!</v>
      </c>
      <c r="F25" s="77">
        <f>HOME!A696</f>
        <v>0</v>
      </c>
      <c r="G25" s="77">
        <f>HOME!B696</f>
        <v>0</v>
      </c>
      <c r="H25" s="64">
        <f>HOME!C696</f>
        <v>0</v>
      </c>
      <c r="J25" s="77">
        <f>HOME!A$712</f>
        <v>0</v>
      </c>
      <c r="K25" s="77">
        <f>HOME!B$712</f>
        <v>0</v>
      </c>
      <c r="L25" s="64">
        <f>HOME!C$712</f>
        <v>0</v>
      </c>
    </row>
    <row r="26" spans="1:14" s="60" customFormat="1" ht="11.25">
      <c r="A26" s="1834"/>
      <c r="B26" s="77" t="str">
        <f>HOME!A694</f>
        <v>ENDD</v>
      </c>
      <c r="C26" s="77" t="e">
        <f>HOME!#REF!</f>
        <v>#REF!</v>
      </c>
      <c r="D26" s="64" t="e">
        <f>HOME!#REF!</f>
        <v>#REF!</v>
      </c>
      <c r="F26" s="77">
        <f>HOME!A697</f>
        <v>0</v>
      </c>
      <c r="G26" s="77">
        <f>HOME!B697</f>
        <v>0</v>
      </c>
      <c r="H26" s="64">
        <f>HOME!C697</f>
        <v>0</v>
      </c>
      <c r="J26" s="77">
        <f>HOME!A$709</f>
        <v>0</v>
      </c>
      <c r="K26" s="77">
        <f>HOME!B$709</f>
        <v>0</v>
      </c>
      <c r="L26" s="64">
        <f>HOME!C$709</f>
        <v>0</v>
      </c>
    </row>
    <row r="27" spans="1:14" s="60" customFormat="1" ht="11.25">
      <c r="A27" s="1834"/>
      <c r="B27" s="77" t="e">
        <f>HOME!#REF!</f>
        <v>#REF!</v>
      </c>
      <c r="C27" s="77" t="e">
        <f>HOME!#REF!</f>
        <v>#REF!</v>
      </c>
      <c r="D27" s="64" t="e">
        <f>HOME!#REF!</f>
        <v>#REF!</v>
      </c>
      <c r="G27" s="81"/>
      <c r="H27" s="78"/>
      <c r="J27" s="77"/>
    </row>
    <row r="28" spans="1:14" s="60" customFormat="1" ht="11.25">
      <c r="A28" s="1834"/>
      <c r="B28" s="77" t="e">
        <f>HOME!#REF!</f>
        <v>#REF!</v>
      </c>
      <c r="C28" s="77" t="e">
        <f>HOME!#REF!</f>
        <v>#REF!</v>
      </c>
      <c r="D28" s="64" t="e">
        <f>HOME!#REF!</f>
        <v>#REF!</v>
      </c>
      <c r="G28" s="81"/>
      <c r="H28" s="78"/>
    </row>
    <row r="29" spans="1:14" s="60" customFormat="1" ht="11.25">
      <c r="A29" s="662"/>
      <c r="B29" s="77" t="e">
        <f>HOME!#REF!</f>
        <v>#REF!</v>
      </c>
      <c r="C29" s="77" t="e">
        <f>HOME!#REF!</f>
        <v>#REF!</v>
      </c>
      <c r="D29" s="64" t="e">
        <f>HOME!#REF!</f>
        <v>#REF!</v>
      </c>
      <c r="G29" s="81"/>
      <c r="H29" s="81"/>
    </row>
    <row r="30" spans="1:14">
      <c r="B30" s="77" t="e">
        <f>HOME!#REF!</f>
        <v>#REF!</v>
      </c>
      <c r="C30" s="77" t="e">
        <f>HOME!#REF!</f>
        <v>#REF!</v>
      </c>
      <c r="D30" s="64" t="e">
        <f>HOME!#REF!</f>
        <v>#REF!</v>
      </c>
      <c r="E30" s="60"/>
      <c r="F30" s="60"/>
      <c r="G30" s="60"/>
      <c r="H30" s="60"/>
      <c r="J30" s="60"/>
      <c r="K30" s="60"/>
      <c r="M30" s="5"/>
      <c r="N30" s="5"/>
    </row>
    <row r="31" spans="1:14">
      <c r="B31" s="77" t="e">
        <f>HOME!#REF!</f>
        <v>#REF!</v>
      </c>
      <c r="C31" s="77" t="e">
        <f>HOME!#REF!</f>
        <v>#REF!</v>
      </c>
      <c r="D31" s="64" t="e">
        <f>HOME!#REF!</f>
        <v>#REF!</v>
      </c>
    </row>
  </sheetData>
  <sheetProtection formatCells="0"/>
  <hyperlinks>
    <hyperlink ref="H16" r:id="rId1" xr:uid="{266997EE-B1F7-452E-BF7F-5351021426FE}"/>
    <hyperlink ref="L16" display="sinexp@msca.com.sg" xr:uid="{CA861D39-5B25-4263-A213-CA1E4CCF09A8}"/>
    <hyperlink ref="D16" display="mktg-dept@msca.com.sg" xr:uid="{7B22EE6D-F5E7-4B9D-AFE1-BC4DEBFA45CD}"/>
  </hyperlinks>
  <pageMargins left="0.19685039370078741" right="0.35433070866141736" top="0.74803149606299213" bottom="0.47244094488188981" header="0.31496062992125984" footer="0.31496062992125984"/>
  <pageSetup paperSize="9" scale="60" orientation="landscape" blackAndWhite="1" r:id="rId2"/>
  <headerFooter>
    <oddFooter>&amp;L_x000D_&amp;1#&amp;"Calibri"&amp;10&amp;K000000 Sensitivity: Internal&amp;RLast update : &amp;D   &amp;T&amp;</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99FF"/>
    <pageSetUpPr fitToPage="1"/>
  </sheetPr>
  <dimension ref="A1:P215"/>
  <sheetViews>
    <sheetView zoomScale="110" zoomScaleNormal="110" workbookViewId="0">
      <selection activeCell="C178" sqref="C178"/>
    </sheetView>
  </sheetViews>
  <sheetFormatPr defaultColWidth="9.42578125" defaultRowHeight="12.75"/>
  <cols>
    <col min="1" max="1" width="9.42578125" style="482"/>
    <col min="2" max="2" width="7.42578125" style="428" customWidth="1"/>
    <col min="3" max="3" width="28.28515625" customWidth="1"/>
    <col min="4" max="4" width="10.42578125" customWidth="1"/>
    <col min="5" max="5" width="14.42578125" customWidth="1"/>
    <col min="6" max="9" width="14.5703125" customWidth="1"/>
    <col min="10" max="10" width="13.140625" customWidth="1"/>
    <col min="11" max="11" width="11.5703125" customWidth="1"/>
    <col min="12" max="12" width="14.42578125" customWidth="1"/>
    <col min="13" max="13" width="17.5703125" customWidth="1"/>
    <col min="14" max="14" width="14.42578125" customWidth="1"/>
    <col min="15" max="15" width="13.5703125" bestFit="1" customWidth="1"/>
  </cols>
  <sheetData>
    <row r="1" spans="1:16" ht="6" customHeight="1">
      <c r="A1" s="3623"/>
      <c r="B1" s="427"/>
      <c r="C1" s="60"/>
      <c r="D1" s="60"/>
      <c r="E1" s="60"/>
      <c r="F1" s="60"/>
      <c r="G1" s="60"/>
      <c r="H1" s="60"/>
      <c r="I1" s="60"/>
      <c r="J1" s="60"/>
      <c r="K1" s="60"/>
      <c r="L1" s="60"/>
      <c r="M1" s="60"/>
      <c r="O1" s="37"/>
      <c r="P1" s="5"/>
    </row>
    <row r="2" spans="1:16" s="37" customFormat="1" ht="15.75">
      <c r="A2" s="482"/>
      <c r="B2" s="428"/>
      <c r="C2" s="7" t="s">
        <v>97</v>
      </c>
      <c r="P2" s="61"/>
    </row>
    <row r="3" spans="1:16" s="37" customFormat="1" ht="19.5" customHeight="1">
      <c r="A3" s="482"/>
      <c r="B3" s="428"/>
      <c r="C3" s="7"/>
      <c r="P3" s="61"/>
    </row>
    <row r="4" spans="1:16" s="60" customFormat="1" ht="15.75" hidden="1">
      <c r="A4" s="482"/>
      <c r="B4" s="427"/>
      <c r="C4" s="65"/>
      <c r="D4" s="65"/>
      <c r="E4" s="161" t="s">
        <v>9345</v>
      </c>
      <c r="F4" s="65"/>
      <c r="G4" s="65"/>
      <c r="H4" s="65"/>
      <c r="I4" s="65"/>
      <c r="J4" s="65"/>
      <c r="K4" s="65"/>
    </row>
    <row r="5" spans="1:16" s="60" customFormat="1" ht="11.25" hidden="1">
      <c r="A5" s="482"/>
      <c r="B5" s="427"/>
      <c r="C5" s="81"/>
      <c r="D5" s="81"/>
      <c r="E5" s="81"/>
      <c r="F5" s="81"/>
      <c r="H5" s="81"/>
      <c r="I5" s="81"/>
      <c r="J5" s="532"/>
      <c r="K5" s="81"/>
    </row>
    <row r="6" spans="1:16" s="70" customFormat="1" ht="22.5" hidden="1">
      <c r="A6" s="344"/>
      <c r="B6" s="429"/>
      <c r="C6" s="980" t="s">
        <v>9346</v>
      </c>
      <c r="D6" s="421"/>
      <c r="E6" s="456" t="s">
        <v>100</v>
      </c>
      <c r="F6" s="456" t="s">
        <v>517</v>
      </c>
      <c r="G6" s="456" t="s">
        <v>1234</v>
      </c>
      <c r="H6" s="456" t="s">
        <v>741</v>
      </c>
      <c r="I6" s="456" t="s">
        <v>9347</v>
      </c>
      <c r="J6" s="456" t="s">
        <v>9348</v>
      </c>
      <c r="K6" s="635" t="s">
        <v>1421</v>
      </c>
      <c r="L6" s="638" t="s">
        <v>4956</v>
      </c>
      <c r="M6" s="867"/>
      <c r="O6" s="217"/>
    </row>
    <row r="7" spans="1:16" s="70" customFormat="1" ht="11.25" hidden="1">
      <c r="A7" s="344"/>
      <c r="B7" s="429"/>
      <c r="C7" s="289"/>
      <c r="D7" s="290"/>
      <c r="E7" s="457"/>
      <c r="F7" s="458" t="s">
        <v>3596</v>
      </c>
      <c r="G7" s="458" t="s">
        <v>1722</v>
      </c>
      <c r="H7" s="458" t="s">
        <v>1920</v>
      </c>
      <c r="I7" s="458" t="s">
        <v>9349</v>
      </c>
      <c r="J7" s="458" t="s">
        <v>9350</v>
      </c>
      <c r="K7" s="635"/>
      <c r="L7" s="631"/>
      <c r="M7" s="867"/>
      <c r="O7" s="217"/>
    </row>
    <row r="8" spans="1:16" s="70" customFormat="1" ht="11.25" hidden="1">
      <c r="A8" s="344" t="s">
        <v>9351</v>
      </c>
      <c r="B8" s="429" t="s">
        <v>5043</v>
      </c>
      <c r="C8" s="379" t="s">
        <v>3066</v>
      </c>
      <c r="D8" s="233" t="s">
        <v>1484</v>
      </c>
      <c r="E8" s="625">
        <v>45204</v>
      </c>
      <c r="F8" s="625"/>
      <c r="G8" s="625"/>
      <c r="H8" s="625"/>
      <c r="I8" s="625"/>
      <c r="J8" s="625"/>
      <c r="K8" s="719">
        <v>45204</v>
      </c>
      <c r="L8" s="631">
        <f>K8+1</f>
        <v>45205</v>
      </c>
      <c r="M8" s="867"/>
      <c r="O8" s="217"/>
    </row>
    <row r="9" spans="1:16" s="70" customFormat="1" ht="11.25" hidden="1">
      <c r="A9" s="344"/>
      <c r="B9" s="429" t="s">
        <v>5046</v>
      </c>
      <c r="C9" s="345" t="s">
        <v>9352</v>
      </c>
      <c r="D9" s="233" t="s">
        <v>1489</v>
      </c>
      <c r="E9" s="233">
        <v>45211</v>
      </c>
      <c r="F9" s="233">
        <f t="shared" ref="F9" si="0">E9+37</f>
        <v>45248</v>
      </c>
      <c r="G9" s="233">
        <f t="shared" ref="G9" si="1">E9+41</f>
        <v>45252</v>
      </c>
      <c r="H9" s="233">
        <f t="shared" ref="H9" si="2">E9+44</f>
        <v>45255</v>
      </c>
      <c r="I9" s="233">
        <f t="shared" ref="I9" si="3">E9+46</f>
        <v>45257</v>
      </c>
      <c r="J9" s="233">
        <f t="shared" ref="J9" si="4">E9+49</f>
        <v>45260</v>
      </c>
      <c r="K9" s="719">
        <v>45211</v>
      </c>
      <c r="L9" s="631">
        <f>K9+1</f>
        <v>45212</v>
      </c>
      <c r="M9" s="867"/>
      <c r="O9" s="217"/>
    </row>
    <row r="10" spans="1:16" s="70" customFormat="1" ht="11.25" hidden="1">
      <c r="A10" s="344"/>
      <c r="B10" s="429" t="s">
        <v>5049</v>
      </c>
      <c r="C10" s="345" t="s">
        <v>4971</v>
      </c>
      <c r="D10" s="233" t="s">
        <v>9353</v>
      </c>
      <c r="E10" s="233">
        <v>45218</v>
      </c>
      <c r="F10" s="233">
        <f t="shared" ref="F10:F11" si="5">E10+37</f>
        <v>45255</v>
      </c>
      <c r="G10" s="233">
        <f t="shared" ref="G10:G11" si="6">E10+41</f>
        <v>45259</v>
      </c>
      <c r="H10" s="233">
        <f t="shared" ref="H10:H11" si="7">E10+44</f>
        <v>45262</v>
      </c>
      <c r="I10" s="233">
        <f t="shared" ref="I10:I11" si="8">E10+46</f>
        <v>45264</v>
      </c>
      <c r="J10" s="233">
        <f t="shared" ref="J10:J11" si="9">E10+49</f>
        <v>45267</v>
      </c>
      <c r="K10" s="719">
        <v>45218</v>
      </c>
      <c r="L10" s="631">
        <f>K10+1</f>
        <v>45219</v>
      </c>
      <c r="M10" s="867"/>
      <c r="O10" s="217"/>
    </row>
    <row r="11" spans="1:16" s="70" customFormat="1" ht="11.25" hidden="1">
      <c r="A11" s="344"/>
      <c r="B11" s="429" t="s">
        <v>5053</v>
      </c>
      <c r="C11" s="345" t="s">
        <v>9354</v>
      </c>
      <c r="D11" s="233" t="s">
        <v>9355</v>
      </c>
      <c r="E11" s="233">
        <v>45226</v>
      </c>
      <c r="F11" s="233">
        <f t="shared" si="5"/>
        <v>45263</v>
      </c>
      <c r="G11" s="233">
        <f t="shared" si="6"/>
        <v>45267</v>
      </c>
      <c r="H11" s="233">
        <f t="shared" si="7"/>
        <v>45270</v>
      </c>
      <c r="I11" s="233">
        <f t="shared" si="8"/>
        <v>45272</v>
      </c>
      <c r="J11" s="233">
        <f t="shared" si="9"/>
        <v>45275</v>
      </c>
      <c r="K11" s="719">
        <v>45225</v>
      </c>
      <c r="L11" s="631">
        <f t="shared" ref="L11:L22" si="10">K11+1</f>
        <v>45226</v>
      </c>
      <c r="M11" s="867"/>
      <c r="O11" s="217"/>
    </row>
    <row r="12" spans="1:16" s="70" customFormat="1" ht="11.25" hidden="1">
      <c r="A12" s="344"/>
      <c r="B12" s="429" t="s">
        <v>5056</v>
      </c>
      <c r="C12" s="345" t="s">
        <v>9356</v>
      </c>
      <c r="D12" s="233" t="s">
        <v>9357</v>
      </c>
      <c r="E12" s="233">
        <v>45232</v>
      </c>
      <c r="F12" s="233">
        <f t="shared" ref="F12" si="11">E12+37</f>
        <v>45269</v>
      </c>
      <c r="G12" s="233">
        <f t="shared" ref="G12" si="12">E12+41</f>
        <v>45273</v>
      </c>
      <c r="H12" s="233">
        <f t="shared" ref="H12" si="13">E12+44</f>
        <v>45276</v>
      </c>
      <c r="I12" s="233">
        <f t="shared" ref="I12" si="14">E12+46</f>
        <v>45278</v>
      </c>
      <c r="J12" s="233">
        <f t="shared" ref="J12" si="15">E12+49</f>
        <v>45281</v>
      </c>
      <c r="K12" s="719">
        <v>45232</v>
      </c>
      <c r="L12" s="631">
        <f t="shared" si="10"/>
        <v>45233</v>
      </c>
      <c r="M12" s="867"/>
      <c r="O12" s="217"/>
    </row>
    <row r="13" spans="1:16" s="70" customFormat="1" ht="11.25" hidden="1">
      <c r="A13" s="344"/>
      <c r="B13" s="429" t="s">
        <v>5059</v>
      </c>
      <c r="C13" s="345" t="s">
        <v>4584</v>
      </c>
      <c r="D13" s="233" t="s">
        <v>9358</v>
      </c>
      <c r="E13" s="233">
        <v>45239</v>
      </c>
      <c r="F13" s="233">
        <f t="shared" ref="F13" si="16">E13+37</f>
        <v>45276</v>
      </c>
      <c r="G13" s="233">
        <f t="shared" ref="G13" si="17">E13+41</f>
        <v>45280</v>
      </c>
      <c r="H13" s="233">
        <f t="shared" ref="H13" si="18">E13+44</f>
        <v>45283</v>
      </c>
      <c r="I13" s="233">
        <f t="shared" ref="I13" si="19">E13+46</f>
        <v>45285</v>
      </c>
      <c r="J13" s="233">
        <f t="shared" ref="J13" si="20">E13+49</f>
        <v>45288</v>
      </c>
      <c r="K13" s="719">
        <v>45239</v>
      </c>
      <c r="L13" s="631">
        <f t="shared" si="10"/>
        <v>45240</v>
      </c>
      <c r="M13" s="867"/>
      <c r="O13" s="217"/>
    </row>
    <row r="14" spans="1:16" s="70" customFormat="1" ht="11.25" hidden="1">
      <c r="A14" s="344"/>
      <c r="B14" s="429" t="s">
        <v>5063</v>
      </c>
      <c r="C14" s="345" t="s">
        <v>9359</v>
      </c>
      <c r="D14" s="233" t="s">
        <v>1506</v>
      </c>
      <c r="E14" s="233">
        <v>45254</v>
      </c>
      <c r="F14" s="233">
        <f>E14+37</f>
        <v>45291</v>
      </c>
      <c r="G14" s="233">
        <f>E14+41</f>
        <v>45295</v>
      </c>
      <c r="H14" s="233">
        <f>E14+44</f>
        <v>45298</v>
      </c>
      <c r="I14" s="233">
        <f>E14+46</f>
        <v>45300</v>
      </c>
      <c r="J14" s="233">
        <f>E14+49</f>
        <v>45303</v>
      </c>
      <c r="K14" s="719">
        <v>45246</v>
      </c>
      <c r="L14" s="631">
        <f>K14+1</f>
        <v>45247</v>
      </c>
      <c r="M14" s="867"/>
      <c r="O14" s="217"/>
    </row>
    <row r="15" spans="1:16" s="70" customFormat="1" ht="11.25" hidden="1">
      <c r="A15" s="344"/>
      <c r="B15" s="429" t="s">
        <v>5066</v>
      </c>
      <c r="C15" s="379" t="s">
        <v>9360</v>
      </c>
      <c r="D15" s="233" t="s">
        <v>1509</v>
      </c>
      <c r="E15" s="346">
        <v>45253</v>
      </c>
      <c r="F15" s="346">
        <f>E15+37</f>
        <v>45290</v>
      </c>
      <c r="G15" s="346">
        <f>E15+41</f>
        <v>45294</v>
      </c>
      <c r="H15" s="346">
        <f>E15+44</f>
        <v>45297</v>
      </c>
      <c r="I15" s="346">
        <f>E15+46</f>
        <v>45299</v>
      </c>
      <c r="J15" s="346">
        <f>E15+49</f>
        <v>45302</v>
      </c>
      <c r="K15" s="719">
        <v>45253</v>
      </c>
      <c r="L15" s="631">
        <f t="shared" si="10"/>
        <v>45254</v>
      </c>
      <c r="M15" s="867"/>
      <c r="O15" s="217"/>
    </row>
    <row r="16" spans="1:16" s="70" customFormat="1" ht="11.25" hidden="1">
      <c r="A16" s="344"/>
      <c r="B16" s="429" t="s">
        <v>5071</v>
      </c>
      <c r="C16" s="379" t="s">
        <v>3066</v>
      </c>
      <c r="D16" s="233" t="s">
        <v>1511</v>
      </c>
      <c r="E16" s="346">
        <v>45260</v>
      </c>
      <c r="F16" s="346"/>
      <c r="G16" s="346"/>
      <c r="H16" s="346"/>
      <c r="I16" s="346"/>
      <c r="J16" s="346"/>
      <c r="K16" s="719">
        <v>45260</v>
      </c>
      <c r="L16" s="631">
        <f t="shared" si="10"/>
        <v>45261</v>
      </c>
      <c r="M16" s="867"/>
      <c r="O16" s="217"/>
    </row>
    <row r="17" spans="1:15" s="70" customFormat="1" ht="11.25" hidden="1">
      <c r="A17" s="344"/>
      <c r="B17" s="429" t="s">
        <v>5076</v>
      </c>
      <c r="C17" s="345" t="s">
        <v>5478</v>
      </c>
      <c r="D17" s="233" t="s">
        <v>1512</v>
      </c>
      <c r="E17" s="233">
        <v>45267</v>
      </c>
      <c r="F17" s="233">
        <f>E17+37</f>
        <v>45304</v>
      </c>
      <c r="G17" s="233">
        <f>E17+41</f>
        <v>45308</v>
      </c>
      <c r="H17" s="233">
        <f>E17+44</f>
        <v>45311</v>
      </c>
      <c r="I17" s="233">
        <f>E17+46</f>
        <v>45313</v>
      </c>
      <c r="J17" s="233">
        <f>E17+49</f>
        <v>45316</v>
      </c>
      <c r="K17" s="719">
        <v>45267</v>
      </c>
      <c r="L17" s="631">
        <f>K17+1</f>
        <v>45268</v>
      </c>
      <c r="M17" s="867"/>
      <c r="O17" s="217"/>
    </row>
    <row r="18" spans="1:15" s="70" customFormat="1" ht="11.25" hidden="1">
      <c r="A18" s="344"/>
      <c r="B18" s="429" t="s">
        <v>5080</v>
      </c>
      <c r="C18" s="250" t="s">
        <v>9361</v>
      </c>
      <c r="D18" s="233" t="s">
        <v>1515</v>
      </c>
      <c r="E18" s="233">
        <v>45274</v>
      </c>
      <c r="F18" s="233">
        <f>E18+37</f>
        <v>45311</v>
      </c>
      <c r="G18" s="233">
        <f>E18+41</f>
        <v>45315</v>
      </c>
      <c r="H18" s="233">
        <f>E18+44</f>
        <v>45318</v>
      </c>
      <c r="I18" s="233">
        <f>E18+46</f>
        <v>45320</v>
      </c>
      <c r="J18" s="233">
        <f>E18+49</f>
        <v>45323</v>
      </c>
      <c r="K18" s="719">
        <v>45274</v>
      </c>
      <c r="L18" s="631">
        <f t="shared" si="10"/>
        <v>45275</v>
      </c>
      <c r="M18" s="867"/>
      <c r="O18" s="217"/>
    </row>
    <row r="19" spans="1:15" s="70" customFormat="1" ht="11.25" hidden="1">
      <c r="A19" s="344"/>
      <c r="B19" s="429" t="s">
        <v>5083</v>
      </c>
      <c r="C19" s="345" t="s">
        <v>9362</v>
      </c>
      <c r="D19" s="233" t="s">
        <v>9363</v>
      </c>
      <c r="E19" s="233">
        <v>45287</v>
      </c>
      <c r="F19" s="233">
        <f>E19+37</f>
        <v>45324</v>
      </c>
      <c r="G19" s="233">
        <f>E19+41</f>
        <v>45328</v>
      </c>
      <c r="H19" s="233">
        <f>E19+44</f>
        <v>45331</v>
      </c>
      <c r="I19" s="233">
        <f>E19+46</f>
        <v>45333</v>
      </c>
      <c r="J19" s="233">
        <f>E19+49</f>
        <v>45336</v>
      </c>
      <c r="K19" s="719">
        <v>45281</v>
      </c>
      <c r="L19" s="631">
        <f t="shared" si="10"/>
        <v>45282</v>
      </c>
      <c r="M19" s="867"/>
      <c r="O19" s="217"/>
    </row>
    <row r="20" spans="1:15" s="70" customFormat="1" ht="11.25" hidden="1">
      <c r="A20" s="344"/>
      <c r="B20" s="429" t="s">
        <v>5087</v>
      </c>
      <c r="C20" s="379" t="s">
        <v>3066</v>
      </c>
      <c r="D20" s="233" t="s">
        <v>1523</v>
      </c>
      <c r="E20" s="625">
        <v>45288</v>
      </c>
      <c r="F20" s="625"/>
      <c r="G20" s="625"/>
      <c r="H20" s="625"/>
      <c r="I20" s="625"/>
      <c r="J20" s="625"/>
      <c r="K20" s="719">
        <v>45288</v>
      </c>
      <c r="L20" s="631">
        <f t="shared" si="10"/>
        <v>45289</v>
      </c>
      <c r="M20" s="867"/>
      <c r="O20" s="217"/>
    </row>
    <row r="21" spans="1:15" s="70" customFormat="1" ht="11.25" hidden="1">
      <c r="A21" s="344"/>
      <c r="B21" s="429" t="s">
        <v>9364</v>
      </c>
      <c r="C21" s="345" t="s">
        <v>9352</v>
      </c>
      <c r="D21" s="233" t="s">
        <v>1524</v>
      </c>
      <c r="E21" s="233">
        <v>45302</v>
      </c>
      <c r="F21" s="233">
        <f t="shared" ref="F21:F27" si="21">E21+37</f>
        <v>45339</v>
      </c>
      <c r="G21" s="233">
        <f t="shared" ref="G21:G27" si="22">E21+41</f>
        <v>45343</v>
      </c>
      <c r="H21" s="233">
        <f t="shared" ref="H21:H27" si="23">E21+44</f>
        <v>45346</v>
      </c>
      <c r="I21" s="233">
        <f t="shared" ref="I21:I22" si="24">E21+46</f>
        <v>45348</v>
      </c>
      <c r="J21" s="233">
        <f t="shared" ref="J21:J22" si="25">E21+49</f>
        <v>45351</v>
      </c>
      <c r="K21" s="719">
        <v>45295</v>
      </c>
      <c r="L21" s="631">
        <f t="shared" si="10"/>
        <v>45296</v>
      </c>
      <c r="M21" s="867"/>
      <c r="O21" s="217"/>
    </row>
    <row r="22" spans="1:15" s="70" customFormat="1" ht="11.25" hidden="1">
      <c r="A22" s="344"/>
      <c r="B22" s="429" t="s">
        <v>5094</v>
      </c>
      <c r="C22" s="345" t="s">
        <v>4971</v>
      </c>
      <c r="D22" s="233" t="s">
        <v>9365</v>
      </c>
      <c r="E22" s="233">
        <v>45306</v>
      </c>
      <c r="F22" s="233">
        <f t="shared" si="21"/>
        <v>45343</v>
      </c>
      <c r="G22" s="233">
        <f t="shared" si="22"/>
        <v>45347</v>
      </c>
      <c r="H22" s="233">
        <f t="shared" si="23"/>
        <v>45350</v>
      </c>
      <c r="I22" s="233">
        <f t="shared" si="24"/>
        <v>45352</v>
      </c>
      <c r="J22" s="233">
        <f t="shared" si="25"/>
        <v>45355</v>
      </c>
      <c r="K22" s="719">
        <v>45302</v>
      </c>
      <c r="L22" s="631">
        <f t="shared" si="10"/>
        <v>45303</v>
      </c>
      <c r="M22" s="867"/>
      <c r="O22" s="217"/>
    </row>
    <row r="23" spans="1:15" s="70" customFormat="1" ht="11.25" hidden="1">
      <c r="A23" s="344" t="s">
        <v>9366</v>
      </c>
      <c r="B23" s="429" t="s">
        <v>5098</v>
      </c>
      <c r="C23" s="379" t="s">
        <v>1581</v>
      </c>
      <c r="D23" s="233" t="s">
        <v>9367</v>
      </c>
      <c r="E23" s="625">
        <v>45319</v>
      </c>
      <c r="F23" s="625"/>
      <c r="G23" s="625"/>
      <c r="H23" s="625"/>
      <c r="I23" s="625"/>
      <c r="J23" s="625"/>
      <c r="K23" s="719">
        <v>45309</v>
      </c>
      <c r="L23" s="631">
        <f t="shared" ref="L23" si="26">K23+1</f>
        <v>45310</v>
      </c>
      <c r="M23" s="867"/>
      <c r="O23" s="217"/>
    </row>
    <row r="24" spans="1:15" s="70" customFormat="1" ht="11.25" hidden="1">
      <c r="A24" s="344"/>
      <c r="B24" s="429" t="s">
        <v>5102</v>
      </c>
      <c r="C24" s="345" t="s">
        <v>9356</v>
      </c>
      <c r="D24" s="233" t="s">
        <v>9368</v>
      </c>
      <c r="E24" s="233">
        <v>45322</v>
      </c>
      <c r="F24" s="233">
        <f>E24+37</f>
        <v>45359</v>
      </c>
      <c r="G24" s="233">
        <f>E24+41</f>
        <v>45363</v>
      </c>
      <c r="H24" s="233">
        <f>E24+44</f>
        <v>45366</v>
      </c>
      <c r="I24" s="233">
        <f>E24+46</f>
        <v>45368</v>
      </c>
      <c r="J24" s="233">
        <f>E24+49</f>
        <v>45371</v>
      </c>
      <c r="K24" s="719">
        <v>45316</v>
      </c>
      <c r="L24" s="631">
        <f>K24+1</f>
        <v>45317</v>
      </c>
      <c r="M24" s="867"/>
      <c r="O24" s="217"/>
    </row>
    <row r="25" spans="1:15" s="70" customFormat="1" ht="11.25" hidden="1">
      <c r="A25" s="344"/>
      <c r="B25" s="429" t="s">
        <v>5105</v>
      </c>
      <c r="C25" s="345" t="s">
        <v>4584</v>
      </c>
      <c r="D25" s="233" t="s">
        <v>9369</v>
      </c>
      <c r="E25" s="625">
        <v>45331</v>
      </c>
      <c r="F25" s="625"/>
      <c r="G25" s="625"/>
      <c r="H25" s="625"/>
      <c r="I25" s="625"/>
      <c r="J25" s="625"/>
      <c r="K25" s="719">
        <v>45323</v>
      </c>
      <c r="L25" s="631">
        <f t="shared" ref="L25" si="27">K25+1</f>
        <v>45324</v>
      </c>
      <c r="M25" s="867"/>
      <c r="O25" s="217"/>
    </row>
    <row r="26" spans="1:15" s="70" customFormat="1" ht="11.25" hidden="1">
      <c r="A26" s="344"/>
      <c r="B26" s="429" t="s">
        <v>5112</v>
      </c>
      <c r="C26" s="345" t="s">
        <v>9370</v>
      </c>
      <c r="D26" s="233" t="s">
        <v>1539</v>
      </c>
      <c r="E26" s="233">
        <v>45330</v>
      </c>
      <c r="F26" s="233">
        <f t="shared" si="21"/>
        <v>45367</v>
      </c>
      <c r="G26" s="233">
        <f t="shared" si="22"/>
        <v>45371</v>
      </c>
      <c r="H26" s="233">
        <f t="shared" si="23"/>
        <v>45374</v>
      </c>
      <c r="I26" s="233">
        <f>E26+50</f>
        <v>45380</v>
      </c>
      <c r="J26" s="233">
        <f>E26+53</f>
        <v>45383</v>
      </c>
      <c r="K26" s="719">
        <v>45330</v>
      </c>
      <c r="L26" s="631">
        <f t="shared" ref="L26:L27" si="28">K26+1</f>
        <v>45331</v>
      </c>
      <c r="M26" s="1069" t="s">
        <v>9371</v>
      </c>
      <c r="O26" s="217"/>
    </row>
    <row r="27" spans="1:15" s="70" customFormat="1" ht="11.25" hidden="1">
      <c r="A27" s="344"/>
      <c r="B27" s="429" t="s">
        <v>5115</v>
      </c>
      <c r="C27" s="345" t="s">
        <v>9359</v>
      </c>
      <c r="D27" s="233" t="s">
        <v>1543</v>
      </c>
      <c r="E27" s="233">
        <v>45339</v>
      </c>
      <c r="F27" s="233">
        <f t="shared" si="21"/>
        <v>45376</v>
      </c>
      <c r="G27" s="233">
        <f t="shared" si="22"/>
        <v>45380</v>
      </c>
      <c r="H27" s="233">
        <f t="shared" si="23"/>
        <v>45383</v>
      </c>
      <c r="I27" s="233">
        <f>E27+50</f>
        <v>45389</v>
      </c>
      <c r="J27" s="233">
        <f>E27+53</f>
        <v>45392</v>
      </c>
      <c r="K27" s="719">
        <v>45337</v>
      </c>
      <c r="L27" s="631">
        <f t="shared" si="28"/>
        <v>45338</v>
      </c>
      <c r="M27" s="867"/>
      <c r="O27" s="217"/>
    </row>
    <row r="28" spans="1:15" s="70" customFormat="1" ht="11.25" hidden="1">
      <c r="A28" s="344"/>
      <c r="B28" s="429" t="s">
        <v>5118</v>
      </c>
      <c r="C28" s="379" t="s">
        <v>1581</v>
      </c>
      <c r="D28" s="233" t="s">
        <v>1545</v>
      </c>
      <c r="E28" s="625">
        <v>45344</v>
      </c>
      <c r="F28" s="625"/>
      <c r="G28" s="625"/>
      <c r="H28" s="625"/>
      <c r="I28" s="625"/>
      <c r="J28" s="625"/>
      <c r="K28" s="719">
        <v>45344</v>
      </c>
      <c r="L28" s="631">
        <f t="shared" ref="L28:L34" si="29">K28+1</f>
        <v>45345</v>
      </c>
      <c r="M28" s="867"/>
      <c r="O28" s="217"/>
    </row>
    <row r="29" spans="1:15" s="70" customFormat="1" ht="11.25" hidden="1">
      <c r="A29" s="344"/>
      <c r="B29" s="429" t="s">
        <v>5122</v>
      </c>
      <c r="C29" s="345" t="s">
        <v>5478</v>
      </c>
      <c r="D29" s="233" t="s">
        <v>9372</v>
      </c>
      <c r="E29" s="233">
        <v>45360</v>
      </c>
      <c r="F29" s="233">
        <f>E29+37</f>
        <v>45397</v>
      </c>
      <c r="G29" s="233">
        <f>E29+41</f>
        <v>45401</v>
      </c>
      <c r="H29" s="233">
        <f>E29+44</f>
        <v>45404</v>
      </c>
      <c r="I29" s="233">
        <f>E29+50</f>
        <v>45410</v>
      </c>
      <c r="J29" s="233">
        <f>E29+53</f>
        <v>45413</v>
      </c>
      <c r="K29" s="719">
        <v>45351</v>
      </c>
      <c r="L29" s="631">
        <f t="shared" si="29"/>
        <v>45352</v>
      </c>
      <c r="M29" s="867" t="s">
        <v>9373</v>
      </c>
      <c r="O29" s="217"/>
    </row>
    <row r="30" spans="1:15" s="70" customFormat="1" ht="11.25" hidden="1">
      <c r="A30" s="344"/>
      <c r="B30" s="429" t="s">
        <v>5127</v>
      </c>
      <c r="C30" s="379" t="s">
        <v>1581</v>
      </c>
      <c r="D30" s="233" t="s">
        <v>1549</v>
      </c>
      <c r="E30" s="625">
        <v>45358</v>
      </c>
      <c r="F30" s="625"/>
      <c r="G30" s="625"/>
      <c r="H30" s="625"/>
      <c r="I30" s="625"/>
      <c r="J30" s="625"/>
      <c r="K30" s="719">
        <v>45358</v>
      </c>
      <c r="L30" s="631">
        <f t="shared" si="29"/>
        <v>45359</v>
      </c>
      <c r="M30" s="867" t="s">
        <v>9374</v>
      </c>
      <c r="O30" s="217"/>
    </row>
    <row r="31" spans="1:15" s="70" customFormat="1" ht="11.25" hidden="1">
      <c r="A31" s="344" t="s">
        <v>9375</v>
      </c>
      <c r="B31" s="429" t="s">
        <v>5132</v>
      </c>
      <c r="C31" s="379" t="s">
        <v>1581</v>
      </c>
      <c r="D31" s="233" t="s">
        <v>9376</v>
      </c>
      <c r="E31" s="625"/>
      <c r="F31" s="625"/>
      <c r="G31" s="625"/>
      <c r="H31" s="625"/>
      <c r="I31" s="625"/>
      <c r="J31" s="625"/>
      <c r="K31" s="719">
        <v>45365</v>
      </c>
      <c r="L31" s="631">
        <f t="shared" si="29"/>
        <v>45366</v>
      </c>
      <c r="M31" s="867" t="s">
        <v>9377</v>
      </c>
      <c r="O31" s="217"/>
    </row>
    <row r="32" spans="1:15" s="70" customFormat="1" ht="11.25" hidden="1">
      <c r="A32" s="344"/>
      <c r="B32" s="429" t="s">
        <v>5137</v>
      </c>
      <c r="C32" s="345" t="s">
        <v>3735</v>
      </c>
      <c r="D32" s="233" t="s">
        <v>1554</v>
      </c>
      <c r="E32" s="625">
        <v>45378</v>
      </c>
      <c r="F32" s="625"/>
      <c r="G32" s="625"/>
      <c r="H32" s="625"/>
      <c r="I32" s="625"/>
      <c r="J32" s="625"/>
      <c r="K32" s="719">
        <v>45372</v>
      </c>
      <c r="L32" s="631">
        <f t="shared" si="29"/>
        <v>45373</v>
      </c>
      <c r="M32" s="867" t="s">
        <v>9378</v>
      </c>
      <c r="O32" s="217"/>
    </row>
    <row r="33" spans="1:15" s="70" customFormat="1" ht="11.25" hidden="1">
      <c r="A33" s="344"/>
      <c r="B33" s="429" t="s">
        <v>5143</v>
      </c>
      <c r="C33" s="345" t="s">
        <v>9352</v>
      </c>
      <c r="D33" s="233" t="s">
        <v>1558</v>
      </c>
      <c r="E33" s="233">
        <v>45384</v>
      </c>
      <c r="F33" s="233">
        <f>E33+37</f>
        <v>45421</v>
      </c>
      <c r="G33" s="233">
        <f>E33+41</f>
        <v>45425</v>
      </c>
      <c r="H33" s="233">
        <f>E33+44</f>
        <v>45428</v>
      </c>
      <c r="I33" s="233">
        <f>E33+50</f>
        <v>45434</v>
      </c>
      <c r="J33" s="233">
        <f>E33+53</f>
        <v>45437</v>
      </c>
      <c r="K33" s="719">
        <v>45379</v>
      </c>
      <c r="L33" s="631">
        <f t="shared" si="29"/>
        <v>45380</v>
      </c>
      <c r="M33" s="867"/>
      <c r="O33" s="217"/>
    </row>
    <row r="34" spans="1:15" s="70" customFormat="1" ht="11.25" hidden="1">
      <c r="A34" s="344"/>
      <c r="B34" s="429" t="s">
        <v>5147</v>
      </c>
      <c r="C34" s="345" t="s">
        <v>4971</v>
      </c>
      <c r="D34" s="233" t="s">
        <v>9379</v>
      </c>
      <c r="E34" s="233">
        <v>45397</v>
      </c>
      <c r="F34" s="233">
        <f>E34+37</f>
        <v>45434</v>
      </c>
      <c r="G34" s="233">
        <f>E34+41</f>
        <v>45438</v>
      </c>
      <c r="H34" s="233">
        <f>E34+44</f>
        <v>45441</v>
      </c>
      <c r="I34" s="233">
        <f>E34+50</f>
        <v>45447</v>
      </c>
      <c r="J34" s="233">
        <f>E34+53</f>
        <v>45450</v>
      </c>
      <c r="K34" s="719">
        <v>45386</v>
      </c>
      <c r="L34" s="631">
        <f t="shared" si="29"/>
        <v>45387</v>
      </c>
      <c r="M34" s="867" t="s">
        <v>9380</v>
      </c>
      <c r="O34" s="217"/>
    </row>
    <row r="35" spans="1:15" s="70" customFormat="1" ht="11.25" hidden="1">
      <c r="A35" s="344"/>
      <c r="B35" s="429" t="s">
        <v>5151</v>
      </c>
      <c r="C35" s="345" t="s">
        <v>9354</v>
      </c>
      <c r="D35" s="233" t="s">
        <v>9381</v>
      </c>
      <c r="E35" s="233">
        <v>45413</v>
      </c>
      <c r="F35" s="233">
        <f>E35+37</f>
        <v>45450</v>
      </c>
      <c r="G35" s="233">
        <f>E35+41</f>
        <v>45454</v>
      </c>
      <c r="H35" s="233">
        <f>E35+44</f>
        <v>45457</v>
      </c>
      <c r="I35" s="233">
        <f>E35+50</f>
        <v>45463</v>
      </c>
      <c r="J35" s="233">
        <f>E35+53</f>
        <v>45466</v>
      </c>
      <c r="K35" s="719">
        <v>45393</v>
      </c>
      <c r="L35" s="631">
        <f t="shared" ref="L35" si="30">K35+1</f>
        <v>45394</v>
      </c>
      <c r="M35" s="867"/>
      <c r="O35" s="217"/>
    </row>
    <row r="36" spans="1:15" s="70" customFormat="1" ht="11.25" hidden="1">
      <c r="A36" s="344"/>
      <c r="B36" s="429" t="s">
        <v>5154</v>
      </c>
      <c r="C36" s="345" t="s">
        <v>9356</v>
      </c>
      <c r="D36" s="233" t="s">
        <v>9382</v>
      </c>
      <c r="E36" s="233">
        <v>45415</v>
      </c>
      <c r="F36" s="233">
        <f t="shared" ref="F36:F41" si="31">E36+37</f>
        <v>45452</v>
      </c>
      <c r="G36" s="233">
        <f t="shared" ref="G36:G39" si="32">E36+41</f>
        <v>45456</v>
      </c>
      <c r="H36" s="233">
        <f t="shared" ref="H36:H39" si="33">E36+44</f>
        <v>45459</v>
      </c>
      <c r="I36" s="233">
        <f t="shared" ref="I36:I39" si="34">E36+50</f>
        <v>45465</v>
      </c>
      <c r="J36" s="233">
        <f t="shared" ref="J36:J39" si="35">E36+53</f>
        <v>45468</v>
      </c>
      <c r="K36" s="719">
        <f>K35+7</f>
        <v>45400</v>
      </c>
      <c r="L36" s="631">
        <f t="shared" ref="L36:L40" si="36">K36+1</f>
        <v>45401</v>
      </c>
      <c r="M36" s="867"/>
      <c r="O36" s="217"/>
    </row>
    <row r="37" spans="1:15" s="70" customFormat="1" ht="11.25" hidden="1">
      <c r="A37" s="344"/>
      <c r="B37" s="429" t="s">
        <v>5157</v>
      </c>
      <c r="C37" s="1177" t="s">
        <v>1573</v>
      </c>
      <c r="D37" s="233" t="s">
        <v>9383</v>
      </c>
      <c r="E37" s="625">
        <f>E36+7</f>
        <v>45422</v>
      </c>
      <c r="F37" s="625">
        <f t="shared" si="31"/>
        <v>45459</v>
      </c>
      <c r="G37" s="625">
        <f t="shared" si="32"/>
        <v>45463</v>
      </c>
      <c r="H37" s="625">
        <f t="shared" si="33"/>
        <v>45466</v>
      </c>
      <c r="I37" s="625">
        <f t="shared" si="34"/>
        <v>45472</v>
      </c>
      <c r="J37" s="625">
        <f t="shared" si="35"/>
        <v>45475</v>
      </c>
      <c r="K37" s="719">
        <f>K36+7</f>
        <v>45407</v>
      </c>
      <c r="L37" s="631">
        <f t="shared" si="36"/>
        <v>45408</v>
      </c>
      <c r="M37" s="867"/>
      <c r="O37" s="217"/>
    </row>
    <row r="38" spans="1:15" s="70" customFormat="1" ht="11.25" hidden="1">
      <c r="A38" s="344"/>
      <c r="B38" s="429" t="s">
        <v>5160</v>
      </c>
      <c r="C38" s="345" t="s">
        <v>9370</v>
      </c>
      <c r="D38" s="233" t="s">
        <v>1570</v>
      </c>
      <c r="E38" s="233">
        <v>45423</v>
      </c>
      <c r="F38" s="233">
        <f t="shared" si="31"/>
        <v>45460</v>
      </c>
      <c r="G38" s="233">
        <f t="shared" si="32"/>
        <v>45464</v>
      </c>
      <c r="H38" s="233">
        <f t="shared" si="33"/>
        <v>45467</v>
      </c>
      <c r="I38" s="233">
        <f t="shared" si="34"/>
        <v>45473</v>
      </c>
      <c r="J38" s="233">
        <f t="shared" si="35"/>
        <v>45476</v>
      </c>
      <c r="K38" s="719">
        <v>45415</v>
      </c>
      <c r="L38" s="631">
        <f t="shared" si="36"/>
        <v>45416</v>
      </c>
      <c r="M38" s="867"/>
      <c r="O38" s="217"/>
    </row>
    <row r="39" spans="1:15" s="70" customFormat="1" ht="11.25" hidden="1">
      <c r="A39" s="344"/>
      <c r="B39" s="429" t="s">
        <v>5162</v>
      </c>
      <c r="C39" s="1177" t="s">
        <v>1573</v>
      </c>
      <c r="D39" s="233" t="s">
        <v>9384</v>
      </c>
      <c r="E39" s="625">
        <v>45422</v>
      </c>
      <c r="F39" s="625">
        <f t="shared" si="31"/>
        <v>45459</v>
      </c>
      <c r="G39" s="625">
        <f t="shared" si="32"/>
        <v>45463</v>
      </c>
      <c r="H39" s="625">
        <f t="shared" si="33"/>
        <v>45466</v>
      </c>
      <c r="I39" s="625">
        <f t="shared" si="34"/>
        <v>45472</v>
      </c>
      <c r="J39" s="625">
        <f t="shared" si="35"/>
        <v>45475</v>
      </c>
      <c r="K39" s="719">
        <f>K38+7</f>
        <v>45422</v>
      </c>
      <c r="L39" s="631">
        <f t="shared" si="36"/>
        <v>45423</v>
      </c>
      <c r="M39" s="867"/>
      <c r="O39" s="217"/>
    </row>
    <row r="40" spans="1:15" s="70" customFormat="1" ht="11.25" hidden="1">
      <c r="A40" s="344"/>
      <c r="B40" s="429" t="s">
        <v>5164</v>
      </c>
      <c r="C40" s="345" t="s">
        <v>9359</v>
      </c>
      <c r="D40" s="233" t="s">
        <v>1575</v>
      </c>
      <c r="E40" s="1272">
        <v>45433</v>
      </c>
      <c r="F40" s="233">
        <f>E40+37</f>
        <v>45470</v>
      </c>
      <c r="G40" s="233">
        <f>E40+41</f>
        <v>45474</v>
      </c>
      <c r="H40" s="233">
        <f>E40+44</f>
        <v>45477</v>
      </c>
      <c r="I40" s="233">
        <f>E40+50</f>
        <v>45483</v>
      </c>
      <c r="J40" s="233">
        <f>E40+53</f>
        <v>45486</v>
      </c>
      <c r="K40" s="719">
        <f>K39+7</f>
        <v>45429</v>
      </c>
      <c r="L40" s="631">
        <f t="shared" si="36"/>
        <v>45430</v>
      </c>
      <c r="M40" s="867"/>
      <c r="O40" s="217"/>
    </row>
    <row r="41" spans="1:15" s="70" customFormat="1" ht="11.25" hidden="1">
      <c r="A41" s="344" t="s">
        <v>4584</v>
      </c>
      <c r="B41" s="429" t="s">
        <v>4970</v>
      </c>
      <c r="C41" s="379" t="s">
        <v>4584</v>
      </c>
      <c r="D41" s="233" t="s">
        <v>9385</v>
      </c>
      <c r="E41" s="281" t="s">
        <v>3150</v>
      </c>
      <c r="F41" s="625" t="e">
        <f t="shared" si="31"/>
        <v>#VALUE!</v>
      </c>
      <c r="G41" s="625" t="e">
        <f t="shared" ref="G41" si="37">E41+41</f>
        <v>#VALUE!</v>
      </c>
      <c r="H41" s="625" t="e">
        <f t="shared" ref="H41" si="38">E41+44</f>
        <v>#VALUE!</v>
      </c>
      <c r="I41" s="625" t="e">
        <f t="shared" ref="I41" si="39">E41+50</f>
        <v>#VALUE!</v>
      </c>
      <c r="J41" s="625" t="e">
        <f t="shared" ref="J41" si="40">E41+53</f>
        <v>#VALUE!</v>
      </c>
      <c r="K41" s="719">
        <v>45436</v>
      </c>
      <c r="L41" s="631">
        <f t="shared" ref="L41" si="41">K41+1</f>
        <v>45437</v>
      </c>
      <c r="M41" s="867"/>
      <c r="O41" s="217"/>
    </row>
    <row r="42" spans="1:15" s="70" customFormat="1" ht="11.25" hidden="1">
      <c r="A42" s="344"/>
      <c r="B42" s="429" t="s">
        <v>4974</v>
      </c>
      <c r="C42" s="379" t="s">
        <v>5478</v>
      </c>
      <c r="D42" s="233" t="s">
        <v>9386</v>
      </c>
      <c r="E42" s="281" t="s">
        <v>9387</v>
      </c>
      <c r="F42" s="625" t="e">
        <f t="shared" ref="F42:F50" si="42">E42+37</f>
        <v>#VALUE!</v>
      </c>
      <c r="G42" s="625" t="e">
        <f t="shared" ref="G42:G50" si="43">E42+41</f>
        <v>#VALUE!</v>
      </c>
      <c r="H42" s="625" t="e">
        <f t="shared" ref="H42:H50" si="44">E42+44</f>
        <v>#VALUE!</v>
      </c>
      <c r="I42" s="625" t="e">
        <f t="shared" ref="I42:I50" si="45">E42+50</f>
        <v>#VALUE!</v>
      </c>
      <c r="J42" s="625" t="e">
        <f t="shared" ref="J42:J50" si="46">E42+53</f>
        <v>#VALUE!</v>
      </c>
      <c r="K42" s="719">
        <f>K41+7</f>
        <v>45443</v>
      </c>
      <c r="L42" s="631">
        <f t="shared" ref="L42" si="47">K42+1</f>
        <v>45444</v>
      </c>
      <c r="M42" s="867"/>
      <c r="O42" s="217"/>
    </row>
    <row r="43" spans="1:15" s="70" customFormat="1" ht="11.25" hidden="1">
      <c r="A43" s="344"/>
      <c r="B43" s="429" t="s">
        <v>4978</v>
      </c>
      <c r="C43" s="379" t="s">
        <v>8190</v>
      </c>
      <c r="D43" s="233" t="s">
        <v>9388</v>
      </c>
      <c r="E43" s="281" t="s">
        <v>9387</v>
      </c>
      <c r="F43" s="625"/>
      <c r="G43" s="625"/>
      <c r="H43" s="625"/>
      <c r="I43" s="625"/>
      <c r="J43" s="625"/>
      <c r="K43" s="719">
        <v>45450</v>
      </c>
      <c r="L43" s="631">
        <f t="shared" ref="L43:L50" si="48">K43+1</f>
        <v>45451</v>
      </c>
      <c r="M43" s="867"/>
      <c r="O43" s="217"/>
    </row>
    <row r="44" spans="1:15" s="70" customFormat="1" ht="11.25" hidden="1">
      <c r="A44" s="344"/>
      <c r="B44" s="429" t="s">
        <v>4982</v>
      </c>
      <c r="C44" s="379" t="s">
        <v>7700</v>
      </c>
      <c r="D44" s="233" t="s">
        <v>9389</v>
      </c>
      <c r="E44" s="281" t="s">
        <v>9387</v>
      </c>
      <c r="F44" s="625"/>
      <c r="G44" s="625"/>
      <c r="H44" s="625"/>
      <c r="I44" s="625"/>
      <c r="J44" s="625"/>
      <c r="K44" s="719">
        <v>45457</v>
      </c>
      <c r="L44" s="631">
        <f t="shared" si="48"/>
        <v>45458</v>
      </c>
      <c r="M44" s="867"/>
      <c r="O44" s="217"/>
    </row>
    <row r="45" spans="1:15" s="70" customFormat="1" ht="11.25" hidden="1">
      <c r="A45" s="344"/>
      <c r="B45" s="429" t="s">
        <v>4986</v>
      </c>
      <c r="C45" s="345" t="s">
        <v>9352</v>
      </c>
      <c r="D45" s="233" t="s">
        <v>1596</v>
      </c>
      <c r="E45" s="233">
        <v>45469</v>
      </c>
      <c r="F45" s="233">
        <f t="shared" si="42"/>
        <v>45506</v>
      </c>
      <c r="G45" s="233">
        <f t="shared" si="43"/>
        <v>45510</v>
      </c>
      <c r="H45" s="233">
        <f t="shared" si="44"/>
        <v>45513</v>
      </c>
      <c r="I45" s="233">
        <f t="shared" si="45"/>
        <v>45519</v>
      </c>
      <c r="J45" s="233">
        <f t="shared" si="46"/>
        <v>45522</v>
      </c>
      <c r="K45" s="719">
        <v>45464</v>
      </c>
      <c r="L45" s="631">
        <f t="shared" si="48"/>
        <v>45465</v>
      </c>
      <c r="M45" s="867"/>
      <c r="O45" s="217"/>
    </row>
    <row r="46" spans="1:15" s="70" customFormat="1" ht="11.25" hidden="1">
      <c r="A46" s="344"/>
      <c r="B46" s="429" t="s">
        <v>4990</v>
      </c>
      <c r="C46" s="345" t="s">
        <v>9390</v>
      </c>
      <c r="D46" s="233" t="s">
        <v>1599</v>
      </c>
      <c r="E46" s="233">
        <v>45479</v>
      </c>
      <c r="F46" s="233">
        <f t="shared" si="42"/>
        <v>45516</v>
      </c>
      <c r="G46" s="233">
        <f t="shared" si="43"/>
        <v>45520</v>
      </c>
      <c r="H46" s="233">
        <f t="shared" si="44"/>
        <v>45523</v>
      </c>
      <c r="I46" s="233">
        <f t="shared" si="45"/>
        <v>45529</v>
      </c>
      <c r="J46" s="233">
        <f t="shared" si="46"/>
        <v>45532</v>
      </c>
      <c r="K46" s="719">
        <v>45471</v>
      </c>
      <c r="L46" s="631">
        <f t="shared" si="48"/>
        <v>45472</v>
      </c>
      <c r="M46" s="867"/>
      <c r="O46" s="217"/>
    </row>
    <row r="47" spans="1:15" s="70" customFormat="1" ht="11.25" hidden="1">
      <c r="A47" s="344"/>
      <c r="B47" s="429" t="s">
        <v>4993</v>
      </c>
      <c r="C47" s="345" t="s">
        <v>4971</v>
      </c>
      <c r="D47" s="233" t="s">
        <v>9391</v>
      </c>
      <c r="E47" s="233">
        <v>45486</v>
      </c>
      <c r="F47" s="233">
        <f t="shared" si="42"/>
        <v>45523</v>
      </c>
      <c r="G47" s="233">
        <f t="shared" si="43"/>
        <v>45527</v>
      </c>
      <c r="H47" s="233">
        <f t="shared" si="44"/>
        <v>45530</v>
      </c>
      <c r="I47" s="233">
        <f t="shared" si="45"/>
        <v>45536</v>
      </c>
      <c r="J47" s="233">
        <f t="shared" si="46"/>
        <v>45539</v>
      </c>
      <c r="K47" s="719">
        <v>45478</v>
      </c>
      <c r="L47" s="631">
        <f t="shared" si="48"/>
        <v>45479</v>
      </c>
      <c r="M47" s="867"/>
      <c r="O47" s="217"/>
    </row>
    <row r="48" spans="1:15" s="70" customFormat="1" ht="11.25" hidden="1">
      <c r="A48" s="344"/>
      <c r="B48" s="429" t="s">
        <v>4996</v>
      </c>
      <c r="C48" s="1177" t="s">
        <v>1573</v>
      </c>
      <c r="D48" s="233" t="s">
        <v>9392</v>
      </c>
      <c r="E48" s="625">
        <v>45485</v>
      </c>
      <c r="F48" s="625"/>
      <c r="G48" s="625"/>
      <c r="H48" s="625"/>
      <c r="I48" s="625"/>
      <c r="J48" s="625"/>
      <c r="K48" s="719">
        <v>45485</v>
      </c>
      <c r="L48" s="631">
        <f t="shared" si="48"/>
        <v>45486</v>
      </c>
      <c r="M48" s="867"/>
      <c r="O48" s="217"/>
    </row>
    <row r="49" spans="1:15" s="70" customFormat="1" ht="11.25" hidden="1">
      <c r="A49" s="344"/>
      <c r="B49" s="429" t="s">
        <v>4999</v>
      </c>
      <c r="C49" s="345" t="s">
        <v>9354</v>
      </c>
      <c r="D49" s="233" t="s">
        <v>9393</v>
      </c>
      <c r="E49" s="233">
        <v>45498</v>
      </c>
      <c r="F49" s="233">
        <f t="shared" si="42"/>
        <v>45535</v>
      </c>
      <c r="G49" s="233">
        <f t="shared" si="43"/>
        <v>45539</v>
      </c>
      <c r="H49" s="233">
        <f t="shared" si="44"/>
        <v>45542</v>
      </c>
      <c r="I49" s="233">
        <f t="shared" si="45"/>
        <v>45548</v>
      </c>
      <c r="J49" s="233">
        <f t="shared" si="46"/>
        <v>45551</v>
      </c>
      <c r="K49" s="719">
        <v>45492</v>
      </c>
      <c r="L49" s="631">
        <f t="shared" si="48"/>
        <v>45493</v>
      </c>
      <c r="M49" s="867"/>
      <c r="O49" s="217"/>
    </row>
    <row r="50" spans="1:15" s="70" customFormat="1" ht="11.25" hidden="1">
      <c r="A50" s="344"/>
      <c r="B50" s="429" t="s">
        <v>5002</v>
      </c>
      <c r="C50" s="345" t="s">
        <v>9356</v>
      </c>
      <c r="D50" s="233" t="s">
        <v>9394</v>
      </c>
      <c r="E50" s="233">
        <v>45502</v>
      </c>
      <c r="F50" s="233">
        <f t="shared" si="42"/>
        <v>45539</v>
      </c>
      <c r="G50" s="233">
        <f t="shared" si="43"/>
        <v>45543</v>
      </c>
      <c r="H50" s="233">
        <f t="shared" si="44"/>
        <v>45546</v>
      </c>
      <c r="I50" s="233">
        <f t="shared" si="45"/>
        <v>45552</v>
      </c>
      <c r="J50" s="233">
        <f t="shared" si="46"/>
        <v>45555</v>
      </c>
      <c r="K50" s="719">
        <v>45499</v>
      </c>
      <c r="L50" s="631">
        <f t="shared" si="48"/>
        <v>45500</v>
      </c>
      <c r="M50" s="867"/>
      <c r="O50" s="217"/>
    </row>
    <row r="51" spans="1:15" s="70" customFormat="1" ht="11.25" hidden="1">
      <c r="A51" s="344"/>
      <c r="B51" s="429" t="s">
        <v>5006</v>
      </c>
      <c r="C51" s="345" t="s">
        <v>9370</v>
      </c>
      <c r="D51" s="233" t="s">
        <v>1616</v>
      </c>
      <c r="E51" s="233">
        <v>45511</v>
      </c>
      <c r="F51" s="1669" t="s">
        <v>1581</v>
      </c>
      <c r="G51" s="233">
        <f>E51+41</f>
        <v>45552</v>
      </c>
      <c r="H51" s="233">
        <f>E51+44</f>
        <v>45555</v>
      </c>
      <c r="I51" s="233">
        <f>E51+50</f>
        <v>45561</v>
      </c>
      <c r="J51" s="233">
        <f>E51+53</f>
        <v>45564</v>
      </c>
      <c r="K51" s="719">
        <v>45506</v>
      </c>
      <c r="L51" s="631">
        <f t="shared" ref="L51:L58" si="49">K51+1</f>
        <v>45507</v>
      </c>
      <c r="M51" s="867"/>
      <c r="O51" s="217"/>
    </row>
    <row r="52" spans="1:15" s="70" customFormat="1" ht="11.25" hidden="1">
      <c r="A52" s="344"/>
      <c r="B52" s="429" t="s">
        <v>5009</v>
      </c>
      <c r="C52" s="345" t="s">
        <v>9359</v>
      </c>
      <c r="D52" s="233" t="s">
        <v>1619</v>
      </c>
      <c r="E52" s="233">
        <v>45513</v>
      </c>
      <c r="F52" s="233">
        <f>E52+37</f>
        <v>45550</v>
      </c>
      <c r="G52" s="233">
        <f>E52+41</f>
        <v>45554</v>
      </c>
      <c r="H52" s="233">
        <f>E52+44</f>
        <v>45557</v>
      </c>
      <c r="I52" s="233">
        <f>E52+50</f>
        <v>45563</v>
      </c>
      <c r="J52" s="233">
        <f>E52+53</f>
        <v>45566</v>
      </c>
      <c r="K52" s="719">
        <v>45513</v>
      </c>
      <c r="L52" s="631">
        <f t="shared" si="49"/>
        <v>45514</v>
      </c>
      <c r="M52" s="867"/>
      <c r="O52" s="217"/>
    </row>
    <row r="53" spans="1:15" s="70" customFormat="1" ht="11.25" hidden="1">
      <c r="A53" s="3624" t="s">
        <v>9395</v>
      </c>
      <c r="B53" s="429" t="s">
        <v>5013</v>
      </c>
      <c r="C53" s="379" t="s">
        <v>3150</v>
      </c>
      <c r="D53" s="233" t="s">
        <v>9396</v>
      </c>
      <c r="E53" s="625">
        <v>45520</v>
      </c>
      <c r="F53" s="625"/>
      <c r="G53" s="625"/>
      <c r="H53" s="625"/>
      <c r="I53" s="625"/>
      <c r="J53" s="625"/>
      <c r="K53" s="719">
        <v>45520</v>
      </c>
      <c r="L53" s="631">
        <f t="shared" si="49"/>
        <v>45521</v>
      </c>
      <c r="M53" s="867"/>
      <c r="O53" s="217"/>
    </row>
    <row r="54" spans="1:15" s="70" customFormat="1" ht="11.25" hidden="1">
      <c r="A54" s="344"/>
      <c r="B54" s="429" t="s">
        <v>5018</v>
      </c>
      <c r="C54" s="1177" t="s">
        <v>1573</v>
      </c>
      <c r="D54" s="233" t="s">
        <v>1624</v>
      </c>
      <c r="E54" s="625">
        <v>45527</v>
      </c>
      <c r="F54" s="625"/>
      <c r="G54" s="625"/>
      <c r="H54" s="625"/>
      <c r="I54" s="625"/>
      <c r="J54" s="625"/>
      <c r="K54" s="719">
        <v>45527</v>
      </c>
      <c r="L54" s="631">
        <f t="shared" si="49"/>
        <v>45528</v>
      </c>
      <c r="M54" s="867"/>
      <c r="O54" s="217"/>
    </row>
    <row r="55" spans="1:15" s="70" customFormat="1" ht="11.25" hidden="1">
      <c r="A55" s="344"/>
      <c r="B55" s="429" t="s">
        <v>5022</v>
      </c>
      <c r="C55" s="250" t="s">
        <v>8190</v>
      </c>
      <c r="D55" s="233" t="s">
        <v>9397</v>
      </c>
      <c r="E55" s="233">
        <v>45543</v>
      </c>
      <c r="F55" s="233">
        <f>E55+37</f>
        <v>45580</v>
      </c>
      <c r="G55" s="233">
        <f>E55+41</f>
        <v>45584</v>
      </c>
      <c r="H55" s="233">
        <f>E55+44</f>
        <v>45587</v>
      </c>
      <c r="I55" s="233">
        <f>E55+50</f>
        <v>45593</v>
      </c>
      <c r="J55" s="233">
        <f>E55+53</f>
        <v>45596</v>
      </c>
      <c r="K55" s="719">
        <v>45534</v>
      </c>
      <c r="L55" s="631">
        <f t="shared" si="49"/>
        <v>45535</v>
      </c>
      <c r="M55" s="1918">
        <f t="shared" ref="M55:M68" si="50">WEEKNUM(L55)</f>
        <v>35</v>
      </c>
      <c r="O55" s="217"/>
    </row>
    <row r="56" spans="1:15" s="70" customFormat="1" ht="11.25" hidden="1">
      <c r="A56" s="344"/>
      <c r="B56" s="429" t="s">
        <v>5027</v>
      </c>
      <c r="C56" s="250" t="s">
        <v>5060</v>
      </c>
      <c r="D56" s="233" t="s">
        <v>9398</v>
      </c>
      <c r="E56" s="233">
        <v>45551</v>
      </c>
      <c r="F56" s="625"/>
      <c r="G56" s="233">
        <f>E56+41</f>
        <v>45592</v>
      </c>
      <c r="H56" s="233">
        <f>E56+44</f>
        <v>45595</v>
      </c>
      <c r="I56" s="233">
        <f>E56+50</f>
        <v>45601</v>
      </c>
      <c r="J56" s="233">
        <f>E56+53</f>
        <v>45604</v>
      </c>
      <c r="K56" s="719">
        <v>45541</v>
      </c>
      <c r="L56" s="631">
        <f t="shared" si="49"/>
        <v>45542</v>
      </c>
      <c r="M56" s="1918">
        <f t="shared" si="50"/>
        <v>36</v>
      </c>
      <c r="O56" s="217"/>
    </row>
    <row r="57" spans="1:15" s="70" customFormat="1" ht="11.25" hidden="1">
      <c r="A57" s="344"/>
      <c r="B57" s="429" t="s">
        <v>5031</v>
      </c>
      <c r="C57" s="1177" t="s">
        <v>1573</v>
      </c>
      <c r="D57" s="233" t="s">
        <v>1636</v>
      </c>
      <c r="E57" s="625">
        <v>45548</v>
      </c>
      <c r="F57" s="625"/>
      <c r="G57" s="625"/>
      <c r="H57" s="625"/>
      <c r="I57" s="625"/>
      <c r="J57" s="625"/>
      <c r="K57" s="719">
        <v>45548</v>
      </c>
      <c r="L57" s="631">
        <f t="shared" si="49"/>
        <v>45549</v>
      </c>
      <c r="M57" s="1918">
        <f t="shared" si="50"/>
        <v>37</v>
      </c>
      <c r="O57" s="217"/>
    </row>
    <row r="58" spans="1:15" s="70" customFormat="1" ht="11.25" hidden="1">
      <c r="A58" s="344"/>
      <c r="B58" s="429" t="s">
        <v>5036</v>
      </c>
      <c r="C58" s="250" t="s">
        <v>9352</v>
      </c>
      <c r="D58" s="233" t="s">
        <v>1638</v>
      </c>
      <c r="E58" s="233">
        <v>45559</v>
      </c>
      <c r="F58" s="233">
        <f>E58+37</f>
        <v>45596</v>
      </c>
      <c r="G58" s="233">
        <f>E58+41</f>
        <v>45600</v>
      </c>
      <c r="H58" s="233">
        <f>E58+44</f>
        <v>45603</v>
      </c>
      <c r="I58" s="233">
        <f>E58+50</f>
        <v>45609</v>
      </c>
      <c r="J58" s="233">
        <f>E58+53</f>
        <v>45612</v>
      </c>
      <c r="K58" s="719">
        <v>45555</v>
      </c>
      <c r="L58" s="631">
        <f t="shared" si="49"/>
        <v>45556</v>
      </c>
      <c r="M58" s="1918">
        <f t="shared" si="50"/>
        <v>38</v>
      </c>
      <c r="O58" s="217"/>
    </row>
    <row r="59" spans="1:15" s="70" customFormat="1" ht="11.25" hidden="1">
      <c r="A59" s="344"/>
      <c r="B59" s="429" t="s">
        <v>5039</v>
      </c>
      <c r="C59" s="250" t="s">
        <v>9390</v>
      </c>
      <c r="D59" s="233" t="s">
        <v>1642</v>
      </c>
      <c r="E59" s="233">
        <v>45565</v>
      </c>
      <c r="F59" s="233">
        <f t="shared" ref="F59:F62" si="51">E59+37</f>
        <v>45602</v>
      </c>
      <c r="G59" s="233">
        <f t="shared" ref="G59:G61" si="52">E59+41</f>
        <v>45606</v>
      </c>
      <c r="H59" s="233">
        <f t="shared" ref="H59:H61" si="53">E59+44</f>
        <v>45609</v>
      </c>
      <c r="I59" s="233">
        <f t="shared" ref="I59:I61" si="54">E59+50</f>
        <v>45615</v>
      </c>
      <c r="J59" s="233">
        <f t="shared" ref="J59:J61" si="55">E59+53</f>
        <v>45618</v>
      </c>
      <c r="K59" s="719">
        <v>45562</v>
      </c>
      <c r="L59" s="631">
        <f t="shared" ref="L59:L62" si="56">K59+1</f>
        <v>45563</v>
      </c>
      <c r="M59" s="1918">
        <f t="shared" si="50"/>
        <v>39</v>
      </c>
      <c r="O59" s="217"/>
    </row>
    <row r="60" spans="1:15" s="70" customFormat="1" ht="11.25" hidden="1">
      <c r="A60" s="3624" t="s">
        <v>9399</v>
      </c>
      <c r="B60" s="429" t="s">
        <v>5043</v>
      </c>
      <c r="C60" s="1177" t="s">
        <v>1573</v>
      </c>
      <c r="D60" s="233" t="s">
        <v>9400</v>
      </c>
      <c r="E60" s="625">
        <v>45569</v>
      </c>
      <c r="F60" s="625">
        <f t="shared" si="51"/>
        <v>45606</v>
      </c>
      <c r="G60" s="625">
        <f t="shared" si="52"/>
        <v>45610</v>
      </c>
      <c r="H60" s="625">
        <f t="shared" si="53"/>
        <v>45613</v>
      </c>
      <c r="I60" s="625">
        <f t="shared" si="54"/>
        <v>45619</v>
      </c>
      <c r="J60" s="625">
        <f t="shared" si="55"/>
        <v>45622</v>
      </c>
      <c r="K60" s="719">
        <v>45569</v>
      </c>
      <c r="L60" s="631">
        <f t="shared" si="56"/>
        <v>45570</v>
      </c>
      <c r="M60" s="1918">
        <f t="shared" si="50"/>
        <v>40</v>
      </c>
      <c r="O60" s="217"/>
    </row>
    <row r="61" spans="1:15" s="70" customFormat="1" ht="11.25" hidden="1">
      <c r="A61" s="344"/>
      <c r="B61" s="429" t="s">
        <v>5046</v>
      </c>
      <c r="C61" s="250" t="s">
        <v>9354</v>
      </c>
      <c r="D61" s="233" t="s">
        <v>9401</v>
      </c>
      <c r="E61" s="233">
        <v>45588</v>
      </c>
      <c r="F61" s="625">
        <f t="shared" si="51"/>
        <v>45625</v>
      </c>
      <c r="G61" s="233">
        <f t="shared" si="52"/>
        <v>45629</v>
      </c>
      <c r="H61" s="233">
        <f t="shared" si="53"/>
        <v>45632</v>
      </c>
      <c r="I61" s="233">
        <f t="shared" si="54"/>
        <v>45638</v>
      </c>
      <c r="J61" s="233">
        <f t="shared" si="55"/>
        <v>45641</v>
      </c>
      <c r="K61" s="719">
        <v>45576</v>
      </c>
      <c r="L61" s="631">
        <f t="shared" si="56"/>
        <v>45577</v>
      </c>
      <c r="M61" s="1918">
        <f t="shared" si="50"/>
        <v>41</v>
      </c>
      <c r="O61" s="217"/>
    </row>
    <row r="62" spans="1:15" s="70" customFormat="1" ht="11.25" hidden="1">
      <c r="A62" s="3624" t="s">
        <v>9402</v>
      </c>
      <c r="B62" s="429" t="s">
        <v>5049</v>
      </c>
      <c r="C62" s="1177" t="s">
        <v>1573</v>
      </c>
      <c r="D62" s="233" t="s">
        <v>9403</v>
      </c>
      <c r="E62" s="625">
        <v>45603</v>
      </c>
      <c r="F62" s="625">
        <f t="shared" si="51"/>
        <v>45640</v>
      </c>
      <c r="G62" s="625"/>
      <c r="H62" s="625"/>
      <c r="I62" s="625"/>
      <c r="J62" s="625"/>
      <c r="K62" s="719">
        <v>45583</v>
      </c>
      <c r="L62" s="631">
        <f t="shared" si="56"/>
        <v>45584</v>
      </c>
      <c r="M62" s="1918">
        <f t="shared" si="50"/>
        <v>42</v>
      </c>
      <c r="O62" s="217"/>
    </row>
    <row r="63" spans="1:15" s="70" customFormat="1" ht="11.25" hidden="1">
      <c r="A63" s="3624" t="s">
        <v>9351</v>
      </c>
      <c r="B63" s="429" t="s">
        <v>5053</v>
      </c>
      <c r="C63" s="1177" t="s">
        <v>1573</v>
      </c>
      <c r="D63" s="233" t="s">
        <v>1653</v>
      </c>
      <c r="E63" s="625">
        <v>45599</v>
      </c>
      <c r="F63" s="625">
        <f>E63+37</f>
        <v>45636</v>
      </c>
      <c r="G63" s="625"/>
      <c r="H63" s="625"/>
      <c r="I63" s="625"/>
      <c r="J63" s="625"/>
      <c r="K63" s="719">
        <v>45590</v>
      </c>
      <c r="L63" s="631">
        <f t="shared" ref="L63:L68" si="57">K63+1</f>
        <v>45591</v>
      </c>
      <c r="M63" s="1918">
        <f t="shared" si="50"/>
        <v>43</v>
      </c>
      <c r="O63" s="217"/>
    </row>
    <row r="64" spans="1:15" s="70" customFormat="1" ht="11.25" hidden="1">
      <c r="A64" s="344"/>
      <c r="B64" s="429" t="s">
        <v>5056</v>
      </c>
      <c r="C64" s="250" t="s">
        <v>9359</v>
      </c>
      <c r="D64" s="233" t="s">
        <v>1657</v>
      </c>
      <c r="E64" s="233">
        <v>45624</v>
      </c>
      <c r="F64" s="625">
        <f>E64+37</f>
        <v>45661</v>
      </c>
      <c r="G64" s="233">
        <f>E64+41</f>
        <v>45665</v>
      </c>
      <c r="H64" s="233">
        <f>E64+44</f>
        <v>45668</v>
      </c>
      <c r="I64" s="233">
        <f>E64+50</f>
        <v>45674</v>
      </c>
      <c r="J64" s="233">
        <f>E64+53</f>
        <v>45677</v>
      </c>
      <c r="K64" s="719">
        <v>45597</v>
      </c>
      <c r="L64" s="631">
        <f t="shared" si="57"/>
        <v>45598</v>
      </c>
      <c r="M64" s="1918">
        <f t="shared" si="50"/>
        <v>44</v>
      </c>
      <c r="O64" s="217"/>
    </row>
    <row r="65" spans="1:16" s="70" customFormat="1" ht="11.25" hidden="1">
      <c r="A65" s="3624" t="s">
        <v>9395</v>
      </c>
      <c r="B65" s="429" t="s">
        <v>5059</v>
      </c>
      <c r="C65" s="1177" t="s">
        <v>1573</v>
      </c>
      <c r="D65" s="233" t="s">
        <v>9404</v>
      </c>
      <c r="E65" s="625">
        <v>45609</v>
      </c>
      <c r="F65" s="625"/>
      <c r="G65" s="625"/>
      <c r="H65" s="625"/>
      <c r="I65" s="625"/>
      <c r="J65" s="625"/>
      <c r="K65" s="719">
        <v>45604</v>
      </c>
      <c r="L65" s="631">
        <f t="shared" si="57"/>
        <v>45605</v>
      </c>
      <c r="M65" s="1918">
        <f t="shared" si="50"/>
        <v>45</v>
      </c>
      <c r="O65" s="217"/>
    </row>
    <row r="66" spans="1:16" s="70" customFormat="1" ht="11.25" hidden="1">
      <c r="A66" s="344"/>
      <c r="B66" s="429" t="s">
        <v>5063</v>
      </c>
      <c r="C66" s="250" t="s">
        <v>9405</v>
      </c>
      <c r="D66" s="233" t="s">
        <v>9406</v>
      </c>
      <c r="E66" s="233">
        <v>45627</v>
      </c>
      <c r="F66" s="625">
        <f>E66+37</f>
        <v>45664</v>
      </c>
      <c r="G66" s="233">
        <f>E66+41</f>
        <v>45668</v>
      </c>
      <c r="H66" s="233">
        <f>E66+44</f>
        <v>45671</v>
      </c>
      <c r="I66" s="233">
        <f>E66+50</f>
        <v>45677</v>
      </c>
      <c r="J66" s="233">
        <f>E66+53</f>
        <v>45680</v>
      </c>
      <c r="K66" s="719">
        <v>45611</v>
      </c>
      <c r="L66" s="631">
        <f t="shared" si="57"/>
        <v>45612</v>
      </c>
      <c r="M66" s="1918">
        <f t="shared" si="50"/>
        <v>46</v>
      </c>
      <c r="O66" s="217"/>
    </row>
    <row r="67" spans="1:16" s="70" customFormat="1" ht="11.25" hidden="1">
      <c r="A67" s="344"/>
      <c r="B67" s="429" t="s">
        <v>5066</v>
      </c>
      <c r="C67" s="379" t="s">
        <v>1573</v>
      </c>
      <c r="D67" s="233" t="s">
        <v>9407</v>
      </c>
      <c r="E67" s="625">
        <v>45618</v>
      </c>
      <c r="F67" s="625"/>
      <c r="G67" s="625"/>
      <c r="H67" s="625"/>
      <c r="I67" s="625"/>
      <c r="J67" s="625"/>
      <c r="K67" s="719">
        <v>45618</v>
      </c>
      <c r="L67" s="631">
        <f t="shared" si="57"/>
        <v>45619</v>
      </c>
      <c r="M67" s="1918">
        <f t="shared" si="50"/>
        <v>47</v>
      </c>
      <c r="O67" s="217"/>
    </row>
    <row r="68" spans="1:16" s="70" customFormat="1" ht="11.25" hidden="1">
      <c r="A68" s="344"/>
      <c r="B68" s="429" t="s">
        <v>5071</v>
      </c>
      <c r="C68" s="250" t="s">
        <v>8190</v>
      </c>
      <c r="D68" s="233" t="s">
        <v>9408</v>
      </c>
      <c r="E68" s="233">
        <v>45629</v>
      </c>
      <c r="F68" s="625">
        <f>E68+37</f>
        <v>45666</v>
      </c>
      <c r="G68" s="233">
        <f>E68+41</f>
        <v>45670</v>
      </c>
      <c r="H68" s="233">
        <f>E68+44</f>
        <v>45673</v>
      </c>
      <c r="I68" s="233">
        <f>E68+50</f>
        <v>45679</v>
      </c>
      <c r="J68" s="233">
        <f>E68+53</f>
        <v>45682</v>
      </c>
      <c r="K68" s="719">
        <v>45625</v>
      </c>
      <c r="L68" s="631">
        <f t="shared" si="57"/>
        <v>45626</v>
      </c>
      <c r="M68" s="1918">
        <f t="shared" si="50"/>
        <v>48</v>
      </c>
      <c r="O68" s="217"/>
    </row>
    <row r="69" spans="1:16" s="70" customFormat="1" ht="11.25" hidden="1">
      <c r="A69" s="344" t="s">
        <v>9409</v>
      </c>
      <c r="B69" s="429" t="s">
        <v>5076</v>
      </c>
      <c r="C69" s="379" t="s">
        <v>1573</v>
      </c>
      <c r="D69" s="233" t="s">
        <v>9410</v>
      </c>
      <c r="E69" s="625">
        <v>45632</v>
      </c>
      <c r="F69" s="625">
        <f t="shared" ref="F69:F71" si="58">E69+37</f>
        <v>45669</v>
      </c>
      <c r="G69" s="625">
        <f t="shared" ref="G69:G71" si="59">E69+41</f>
        <v>45673</v>
      </c>
      <c r="H69" s="625">
        <f t="shared" ref="H69:H71" si="60">E69+44</f>
        <v>45676</v>
      </c>
      <c r="I69" s="625">
        <f t="shared" ref="I69:I71" si="61">E69+50</f>
        <v>45682</v>
      </c>
      <c r="J69" s="625">
        <f t="shared" ref="J69:J71" si="62">E69+53</f>
        <v>45685</v>
      </c>
      <c r="K69" s="719">
        <v>45632</v>
      </c>
      <c r="L69" s="631">
        <f t="shared" ref="L69:L72" si="63">K69+1</f>
        <v>45633</v>
      </c>
      <c r="M69" s="1918">
        <f t="shared" ref="M69:M72" si="64">WEEKNUM(L69)</f>
        <v>49</v>
      </c>
      <c r="O69" s="217"/>
    </row>
    <row r="70" spans="1:16" s="70" customFormat="1" ht="11.25" hidden="1">
      <c r="A70" s="344"/>
      <c r="B70" s="429" t="s">
        <v>5080</v>
      </c>
      <c r="C70" s="250" t="s">
        <v>9352</v>
      </c>
      <c r="D70" s="233" t="s">
        <v>1679</v>
      </c>
      <c r="E70" s="233">
        <v>45639</v>
      </c>
      <c r="F70" s="625">
        <f t="shared" si="58"/>
        <v>45676</v>
      </c>
      <c r="G70" s="233">
        <f t="shared" si="59"/>
        <v>45680</v>
      </c>
      <c r="H70" s="233">
        <f t="shared" si="60"/>
        <v>45683</v>
      </c>
      <c r="I70" s="233">
        <f t="shared" si="61"/>
        <v>45689</v>
      </c>
      <c r="J70" s="233">
        <f t="shared" si="62"/>
        <v>45692</v>
      </c>
      <c r="K70" s="719">
        <v>45639</v>
      </c>
      <c r="L70" s="631">
        <f t="shared" si="63"/>
        <v>45640</v>
      </c>
      <c r="M70" s="1918">
        <f t="shared" si="64"/>
        <v>50</v>
      </c>
      <c r="O70" s="217"/>
    </row>
    <row r="71" spans="1:16" s="70" customFormat="1" ht="11.25" hidden="1">
      <c r="A71" s="344"/>
      <c r="B71" s="429" t="s">
        <v>5083</v>
      </c>
      <c r="C71" s="250" t="s">
        <v>9390</v>
      </c>
      <c r="D71" s="233" t="s">
        <v>1683</v>
      </c>
      <c r="E71" s="233">
        <v>45646</v>
      </c>
      <c r="F71" s="625">
        <f t="shared" si="58"/>
        <v>45683</v>
      </c>
      <c r="G71" s="233">
        <f t="shared" si="59"/>
        <v>45687</v>
      </c>
      <c r="H71" s="233">
        <f t="shared" si="60"/>
        <v>45690</v>
      </c>
      <c r="I71" s="233">
        <f t="shared" si="61"/>
        <v>45696</v>
      </c>
      <c r="J71" s="233">
        <f t="shared" si="62"/>
        <v>45699</v>
      </c>
      <c r="K71" s="719">
        <v>45646</v>
      </c>
      <c r="L71" s="631">
        <f t="shared" si="63"/>
        <v>45647</v>
      </c>
      <c r="M71" s="1918">
        <f t="shared" si="64"/>
        <v>51</v>
      </c>
      <c r="O71" s="217"/>
    </row>
    <row r="72" spans="1:16" s="70" customFormat="1" ht="11.25" hidden="1">
      <c r="A72" s="344"/>
      <c r="B72" s="429" t="s">
        <v>5087</v>
      </c>
      <c r="C72" s="379" t="s">
        <v>1573</v>
      </c>
      <c r="D72" s="233" t="s">
        <v>9411</v>
      </c>
      <c r="E72" s="625">
        <v>45653</v>
      </c>
      <c r="F72" s="625">
        <f t="shared" ref="F72:F77" si="65">E72+37</f>
        <v>45690</v>
      </c>
      <c r="G72" s="625"/>
      <c r="H72" s="625"/>
      <c r="I72" s="625"/>
      <c r="J72" s="625"/>
      <c r="K72" s="719">
        <v>45653</v>
      </c>
      <c r="L72" s="631">
        <f t="shared" si="63"/>
        <v>45654</v>
      </c>
      <c r="M72" s="1918">
        <f t="shared" si="64"/>
        <v>52</v>
      </c>
      <c r="O72" s="217"/>
    </row>
    <row r="73" spans="1:16" s="70" customFormat="1" ht="11.25" hidden="1">
      <c r="A73" s="344"/>
      <c r="B73" s="429" t="s">
        <v>9412</v>
      </c>
      <c r="C73" s="250" t="s">
        <v>5499</v>
      </c>
      <c r="D73" s="233" t="s">
        <v>9413</v>
      </c>
      <c r="E73" s="233">
        <v>45660</v>
      </c>
      <c r="F73" s="625">
        <f t="shared" si="65"/>
        <v>45697</v>
      </c>
      <c r="G73" s="233">
        <f t="shared" ref="G73:G74" si="66">E73+41</f>
        <v>45701</v>
      </c>
      <c r="H73" s="233">
        <f t="shared" ref="H73:H74" si="67">E73+44</f>
        <v>45704</v>
      </c>
      <c r="I73" s="233">
        <f t="shared" ref="I73:I74" si="68">E73+50</f>
        <v>45710</v>
      </c>
      <c r="J73" s="233">
        <f t="shared" ref="J73:J74" si="69">E73+53</f>
        <v>45713</v>
      </c>
      <c r="K73" s="719">
        <v>45660</v>
      </c>
      <c r="L73" s="631">
        <f t="shared" ref="L73:L77" si="70">K73+1</f>
        <v>45661</v>
      </c>
      <c r="M73" s="1918">
        <f t="shared" ref="M73:M77" si="71">WEEKNUM(L73)</f>
        <v>1</v>
      </c>
      <c r="O73" s="217"/>
    </row>
    <row r="74" spans="1:16" s="70" customFormat="1" ht="11.25" hidden="1">
      <c r="A74" s="344"/>
      <c r="B74" s="429" t="s">
        <v>5094</v>
      </c>
      <c r="C74" s="250" t="s">
        <v>9354</v>
      </c>
      <c r="D74" s="233" t="s">
        <v>9414</v>
      </c>
      <c r="E74" s="233">
        <v>45667</v>
      </c>
      <c r="F74" s="625">
        <f t="shared" si="65"/>
        <v>45704</v>
      </c>
      <c r="G74" s="233">
        <f t="shared" si="66"/>
        <v>45708</v>
      </c>
      <c r="H74" s="233">
        <f t="shared" si="67"/>
        <v>45711</v>
      </c>
      <c r="I74" s="233">
        <f t="shared" si="68"/>
        <v>45717</v>
      </c>
      <c r="J74" s="233">
        <f t="shared" si="69"/>
        <v>45720</v>
      </c>
      <c r="K74" s="719">
        <v>45667</v>
      </c>
      <c r="L74" s="631">
        <f t="shared" si="70"/>
        <v>45668</v>
      </c>
      <c r="M74" s="1918">
        <f t="shared" si="71"/>
        <v>2</v>
      </c>
      <c r="O74" s="217"/>
    </row>
    <row r="75" spans="1:16" s="70" customFormat="1" ht="11.25" hidden="1">
      <c r="A75" s="344"/>
      <c r="B75" s="429" t="s">
        <v>5098</v>
      </c>
      <c r="C75" s="379" t="s">
        <v>1573</v>
      </c>
      <c r="D75" s="233" t="s">
        <v>9415</v>
      </c>
      <c r="E75" s="625">
        <v>45674</v>
      </c>
      <c r="F75" s="625">
        <f t="shared" si="65"/>
        <v>45711</v>
      </c>
      <c r="G75" s="625"/>
      <c r="H75" s="625"/>
      <c r="I75" s="625"/>
      <c r="J75" s="625"/>
      <c r="K75" s="719">
        <v>45674</v>
      </c>
      <c r="L75" s="631">
        <f t="shared" si="70"/>
        <v>45675</v>
      </c>
      <c r="M75" s="1918">
        <f t="shared" si="71"/>
        <v>3</v>
      </c>
      <c r="O75" s="217"/>
    </row>
    <row r="76" spans="1:16" s="70" customFormat="1" ht="11.25" hidden="1">
      <c r="A76" s="344"/>
      <c r="B76" s="429" t="s">
        <v>5102</v>
      </c>
      <c r="C76" s="250" t="s">
        <v>9416</v>
      </c>
      <c r="D76" s="233" t="s">
        <v>1696</v>
      </c>
      <c r="E76" s="2085">
        <v>45681</v>
      </c>
      <c r="F76" s="625">
        <f t="shared" si="65"/>
        <v>45718</v>
      </c>
      <c r="G76" s="625"/>
      <c r="H76" s="625"/>
      <c r="I76" s="625"/>
      <c r="J76" s="625"/>
      <c r="K76" s="719">
        <v>45681</v>
      </c>
      <c r="L76" s="631">
        <f t="shared" si="70"/>
        <v>45682</v>
      </c>
      <c r="M76" s="1918">
        <f t="shared" si="71"/>
        <v>4</v>
      </c>
      <c r="O76" s="217"/>
    </row>
    <row r="77" spans="1:16" s="70" customFormat="1" ht="11.25" hidden="1">
      <c r="A77" s="344"/>
      <c r="B77" s="429" t="s">
        <v>5105</v>
      </c>
      <c r="C77" s="250" t="s">
        <v>9362</v>
      </c>
      <c r="D77" s="233" t="s">
        <v>9417</v>
      </c>
      <c r="E77" s="2085">
        <v>45696</v>
      </c>
      <c r="F77" s="625">
        <f t="shared" si="65"/>
        <v>45733</v>
      </c>
      <c r="G77" s="625"/>
      <c r="H77" s="625"/>
      <c r="I77" s="625"/>
      <c r="J77" s="625"/>
      <c r="K77" s="719">
        <v>45688</v>
      </c>
      <c r="L77" s="631">
        <f t="shared" si="70"/>
        <v>45689</v>
      </c>
      <c r="M77" s="1918">
        <f t="shared" si="71"/>
        <v>5</v>
      </c>
      <c r="O77" s="217"/>
    </row>
    <row r="78" spans="1:16" s="70" customFormat="1" ht="11.25" hidden="1">
      <c r="A78" s="344"/>
      <c r="B78" s="430"/>
      <c r="C78" s="75" t="s">
        <v>112</v>
      </c>
      <c r="D78" s="60"/>
      <c r="E78" s="60"/>
      <c r="F78" s="60"/>
      <c r="G78" s="60"/>
      <c r="H78" s="60"/>
      <c r="I78" s="60"/>
      <c r="J78" s="76"/>
      <c r="K78" s="60"/>
      <c r="L78" s="1894"/>
      <c r="M78" s="60"/>
      <c r="N78" s="79"/>
      <c r="O78" s="60"/>
      <c r="P78" s="60"/>
    </row>
    <row r="79" spans="1:16" s="70" customFormat="1" ht="11.25" hidden="1">
      <c r="A79" s="344"/>
      <c r="B79" s="430"/>
      <c r="C79" s="75" t="s">
        <v>9418</v>
      </c>
      <c r="D79" s="60"/>
      <c r="E79" s="60"/>
      <c r="F79" s="151"/>
      <c r="G79" s="60"/>
      <c r="H79" s="60"/>
      <c r="I79" s="60"/>
      <c r="J79" s="100"/>
      <c r="K79" s="60"/>
      <c r="L79" s="64"/>
      <c r="M79" s="60"/>
      <c r="N79" s="79"/>
      <c r="O79" s="69"/>
      <c r="P79" s="69"/>
    </row>
    <row r="80" spans="1:16" s="69" customFormat="1" ht="11.25" hidden="1">
      <c r="A80" s="344"/>
      <c r="B80" s="430"/>
      <c r="C80" s="209"/>
      <c r="E80" s="284"/>
      <c r="F80" s="204"/>
      <c r="G80" s="70"/>
      <c r="H80" s="70"/>
      <c r="I80" s="70"/>
      <c r="L80" s="70"/>
      <c r="M80" s="70"/>
      <c r="N80" s="70"/>
      <c r="O80" s="60"/>
      <c r="P80" s="60"/>
    </row>
    <row r="81" spans="1:16" s="69" customFormat="1" ht="11.25" hidden="1">
      <c r="A81" s="344"/>
      <c r="B81" s="430"/>
      <c r="C81" s="209"/>
      <c r="E81" s="284"/>
      <c r="F81" s="204"/>
      <c r="G81" s="70"/>
      <c r="H81" s="70"/>
      <c r="I81" s="70"/>
      <c r="L81" s="70"/>
      <c r="M81" s="70"/>
      <c r="N81" s="70"/>
      <c r="O81" s="60"/>
      <c r="P81" s="60"/>
    </row>
    <row r="82" spans="1:16" s="69" customFormat="1" ht="18">
      <c r="A82" s="344"/>
      <c r="B82" s="430"/>
      <c r="C82" s="31" t="s">
        <v>5471</v>
      </c>
      <c r="E82" s="2258" t="s">
        <v>9419</v>
      </c>
      <c r="F82" s="204"/>
      <c r="G82" s="70"/>
      <c r="H82" s="70"/>
      <c r="I82" s="70"/>
      <c r="L82" s="70"/>
      <c r="M82" s="70"/>
      <c r="N82" s="70"/>
      <c r="O82" s="60"/>
      <c r="P82" s="60"/>
    </row>
    <row r="83" spans="1:16" s="69" customFormat="1" ht="11.25">
      <c r="A83" s="344"/>
      <c r="B83" s="430"/>
      <c r="C83" s="209"/>
      <c r="E83" s="284"/>
      <c r="F83" s="204"/>
      <c r="G83" s="70"/>
      <c r="H83" s="70"/>
      <c r="I83" s="70"/>
      <c r="L83" s="70"/>
      <c r="M83" s="70"/>
      <c r="N83" s="70"/>
      <c r="O83" s="60"/>
      <c r="P83" s="60"/>
    </row>
    <row r="84" spans="1:16" s="69" customFormat="1" ht="33.75" hidden="1">
      <c r="A84" s="344"/>
      <c r="B84" s="430"/>
      <c r="C84" s="454" t="s">
        <v>9420</v>
      </c>
      <c r="E84" s="650" t="s">
        <v>100</v>
      </c>
      <c r="F84" s="650" t="s">
        <v>9421</v>
      </c>
      <c r="G84" s="650" t="s">
        <v>477</v>
      </c>
      <c r="H84" s="650" t="s">
        <v>1234</v>
      </c>
      <c r="I84" s="650" t="s">
        <v>741</v>
      </c>
      <c r="J84" s="650" t="s">
        <v>992</v>
      </c>
      <c r="K84" s="650" t="s">
        <v>402</v>
      </c>
      <c r="L84" s="635" t="s">
        <v>1421</v>
      </c>
      <c r="M84" s="992" t="s">
        <v>4968</v>
      </c>
      <c r="N84" s="70"/>
      <c r="O84" s="60"/>
      <c r="P84" s="60"/>
    </row>
    <row r="85" spans="1:16" s="69" customFormat="1" ht="16.5" hidden="1" customHeight="1">
      <c r="A85" s="344"/>
      <c r="B85" s="430"/>
      <c r="C85" s="209"/>
      <c r="D85" s="76" t="s">
        <v>3456</v>
      </c>
      <c r="E85" s="960"/>
      <c r="F85" s="2054" t="s">
        <v>3632</v>
      </c>
      <c r="G85" s="2054" t="s">
        <v>3214</v>
      </c>
      <c r="H85" s="2054" t="s">
        <v>1722</v>
      </c>
      <c r="I85" s="2054" t="s">
        <v>3336</v>
      </c>
      <c r="J85" s="2054" t="s">
        <v>4250</v>
      </c>
      <c r="K85" s="2054" t="s">
        <v>4245</v>
      </c>
      <c r="L85" s="70"/>
      <c r="M85" s="70"/>
      <c r="N85" s="70"/>
      <c r="O85" s="60"/>
      <c r="P85" s="60"/>
    </row>
    <row r="86" spans="1:16" s="69" customFormat="1" ht="13.5" hidden="1" customHeight="1">
      <c r="A86" s="344" t="s">
        <v>9422</v>
      </c>
      <c r="B86" s="429" t="s">
        <v>5112</v>
      </c>
      <c r="C86" s="379" t="s">
        <v>1573</v>
      </c>
      <c r="D86" s="233" t="s">
        <v>9423</v>
      </c>
      <c r="E86" s="625">
        <v>45691</v>
      </c>
      <c r="F86" s="625"/>
      <c r="G86" s="625"/>
      <c r="H86" s="625"/>
      <c r="I86" s="625"/>
      <c r="J86" s="625"/>
      <c r="K86" s="625"/>
      <c r="L86" s="2055">
        <v>45691</v>
      </c>
      <c r="M86" s="2055">
        <f t="shared" ref="M86:M95" si="72">L86+1</f>
        <v>45692</v>
      </c>
      <c r="N86" s="70"/>
      <c r="O86" s="60"/>
      <c r="P86" s="60"/>
    </row>
    <row r="87" spans="1:16" s="69" customFormat="1" ht="11.25" hidden="1">
      <c r="A87" s="344" t="s">
        <v>9422</v>
      </c>
      <c r="B87" s="429" t="s">
        <v>5115</v>
      </c>
      <c r="C87" s="250" t="s">
        <v>9424</v>
      </c>
      <c r="D87" s="233" t="s">
        <v>9425</v>
      </c>
      <c r="E87" s="233">
        <v>45699</v>
      </c>
      <c r="F87" s="625">
        <f t="shared" ref="F87:F95" si="73">E87+35</f>
        <v>45734</v>
      </c>
      <c r="G87" s="233">
        <f t="shared" ref="G87:G95" si="74">E87+40</f>
        <v>45739</v>
      </c>
      <c r="H87" s="233">
        <f t="shared" ref="H87:H95" si="75">E87+41</f>
        <v>45740</v>
      </c>
      <c r="I87" s="233">
        <f t="shared" ref="I87:I95" si="76">E87+43</f>
        <v>45742</v>
      </c>
      <c r="J87" s="233">
        <f t="shared" ref="J87:J95" si="77">E87+47</f>
        <v>45746</v>
      </c>
      <c r="K87" s="233">
        <f t="shared" ref="K87:K98" si="78">E87+49</f>
        <v>45748</v>
      </c>
      <c r="L87" s="2055">
        <v>45698</v>
      </c>
      <c r="M87" s="2055">
        <f t="shared" si="72"/>
        <v>45699</v>
      </c>
      <c r="N87" s="70"/>
      <c r="O87" s="60"/>
      <c r="P87" s="60"/>
    </row>
    <row r="88" spans="1:16" s="69" customFormat="1" ht="11.25" hidden="1">
      <c r="A88" s="344" t="s">
        <v>9426</v>
      </c>
      <c r="B88" s="429" t="s">
        <v>5118</v>
      </c>
      <c r="C88" s="250" t="s">
        <v>9427</v>
      </c>
      <c r="D88" s="233" t="s">
        <v>9428</v>
      </c>
      <c r="E88" s="233">
        <v>45707</v>
      </c>
      <c r="F88" s="625">
        <f t="shared" si="73"/>
        <v>45742</v>
      </c>
      <c r="G88" s="233">
        <f t="shared" si="74"/>
        <v>45747</v>
      </c>
      <c r="H88" s="233">
        <f t="shared" si="75"/>
        <v>45748</v>
      </c>
      <c r="I88" s="233">
        <f t="shared" si="76"/>
        <v>45750</v>
      </c>
      <c r="J88" s="233">
        <f t="shared" si="77"/>
        <v>45754</v>
      </c>
      <c r="K88" s="233">
        <f t="shared" si="78"/>
        <v>45756</v>
      </c>
      <c r="L88" s="2055">
        <v>45705</v>
      </c>
      <c r="M88" s="2055">
        <f t="shared" si="72"/>
        <v>45706</v>
      </c>
      <c r="N88" s="70"/>
      <c r="O88" s="60"/>
      <c r="P88" s="60"/>
    </row>
    <row r="89" spans="1:16" s="69" customFormat="1" ht="11.25" hidden="1">
      <c r="A89" s="344" t="s">
        <v>9429</v>
      </c>
      <c r="B89" s="429" t="s">
        <v>5122</v>
      </c>
      <c r="C89" s="250" t="s">
        <v>9430</v>
      </c>
      <c r="D89" s="233" t="s">
        <v>9431</v>
      </c>
      <c r="E89" s="233">
        <v>45712</v>
      </c>
      <c r="F89" s="233">
        <f t="shared" si="73"/>
        <v>45747</v>
      </c>
      <c r="G89" s="233">
        <f t="shared" si="74"/>
        <v>45752</v>
      </c>
      <c r="H89" s="233">
        <f t="shared" si="75"/>
        <v>45753</v>
      </c>
      <c r="I89" s="233">
        <f t="shared" si="76"/>
        <v>45755</v>
      </c>
      <c r="J89" s="233">
        <f t="shared" si="77"/>
        <v>45759</v>
      </c>
      <c r="K89" s="233">
        <f t="shared" si="78"/>
        <v>45761</v>
      </c>
      <c r="L89" s="2055">
        <v>45712</v>
      </c>
      <c r="M89" s="2055">
        <f t="shared" si="72"/>
        <v>45713</v>
      </c>
      <c r="N89" s="70"/>
      <c r="O89" s="60"/>
      <c r="P89" s="60"/>
    </row>
    <row r="90" spans="1:16" s="69" customFormat="1" ht="11.25" hidden="1">
      <c r="A90" s="344" t="s">
        <v>9432</v>
      </c>
      <c r="B90" s="429" t="s">
        <v>5127</v>
      </c>
      <c r="C90" s="294" t="s">
        <v>9433</v>
      </c>
      <c r="D90" s="2056" t="s">
        <v>9434</v>
      </c>
      <c r="E90" s="2056">
        <v>45719</v>
      </c>
      <c r="F90" s="2056">
        <f t="shared" si="73"/>
        <v>45754</v>
      </c>
      <c r="G90" s="2056">
        <f t="shared" si="74"/>
        <v>45759</v>
      </c>
      <c r="H90" s="2056">
        <f t="shared" si="75"/>
        <v>45760</v>
      </c>
      <c r="I90" s="2056">
        <f t="shared" si="76"/>
        <v>45762</v>
      </c>
      <c r="J90" s="2056">
        <f t="shared" si="77"/>
        <v>45766</v>
      </c>
      <c r="K90" s="2056">
        <f t="shared" si="78"/>
        <v>45768</v>
      </c>
      <c r="L90" s="2055">
        <v>45719</v>
      </c>
      <c r="M90" s="2055">
        <f t="shared" si="72"/>
        <v>45720</v>
      </c>
      <c r="N90" s="70"/>
      <c r="O90" s="60"/>
      <c r="P90" s="60"/>
    </row>
    <row r="91" spans="1:16" s="69" customFormat="1" ht="11.25" hidden="1">
      <c r="A91" s="344" t="s">
        <v>9435</v>
      </c>
      <c r="B91" s="429" t="s">
        <v>5132</v>
      </c>
      <c r="C91" s="294" t="s">
        <v>9436</v>
      </c>
      <c r="D91" s="2056" t="s">
        <v>9431</v>
      </c>
      <c r="E91" s="2056">
        <v>45727</v>
      </c>
      <c r="F91" s="2056">
        <f t="shared" si="73"/>
        <v>45762</v>
      </c>
      <c r="G91" s="2056">
        <f t="shared" si="74"/>
        <v>45767</v>
      </c>
      <c r="H91" s="2056">
        <f t="shared" si="75"/>
        <v>45768</v>
      </c>
      <c r="I91" s="2056">
        <f t="shared" si="76"/>
        <v>45770</v>
      </c>
      <c r="J91" s="2056">
        <f t="shared" si="77"/>
        <v>45774</v>
      </c>
      <c r="K91" s="2056">
        <f t="shared" si="78"/>
        <v>45776</v>
      </c>
      <c r="L91" s="2055">
        <v>45726</v>
      </c>
      <c r="M91" s="2055">
        <f t="shared" si="72"/>
        <v>45727</v>
      </c>
      <c r="N91" s="70"/>
      <c r="O91" s="60"/>
      <c r="P91" s="60"/>
    </row>
    <row r="92" spans="1:16" s="69" customFormat="1" ht="11.25" hidden="1">
      <c r="A92" s="344" t="s">
        <v>9437</v>
      </c>
      <c r="B92" s="429" t="s">
        <v>5137</v>
      </c>
      <c r="C92" s="294" t="s">
        <v>9438</v>
      </c>
      <c r="D92" s="2056" t="s">
        <v>9434</v>
      </c>
      <c r="E92" s="2056">
        <v>45734</v>
      </c>
      <c r="F92" s="2056">
        <f t="shared" si="73"/>
        <v>45769</v>
      </c>
      <c r="G92" s="2056">
        <f t="shared" si="74"/>
        <v>45774</v>
      </c>
      <c r="H92" s="2056">
        <f t="shared" si="75"/>
        <v>45775</v>
      </c>
      <c r="I92" s="2056">
        <f t="shared" si="76"/>
        <v>45777</v>
      </c>
      <c r="J92" s="2056">
        <f t="shared" si="77"/>
        <v>45781</v>
      </c>
      <c r="K92" s="2056">
        <f t="shared" si="78"/>
        <v>45783</v>
      </c>
      <c r="L92" s="2055">
        <v>45733</v>
      </c>
      <c r="M92" s="2055">
        <f t="shared" si="72"/>
        <v>45734</v>
      </c>
      <c r="N92" s="70"/>
      <c r="O92" s="60"/>
      <c r="P92" s="60"/>
    </row>
    <row r="93" spans="1:16" s="69" customFormat="1" ht="11.25" hidden="1">
      <c r="A93" s="344" t="s">
        <v>9439</v>
      </c>
      <c r="B93" s="429" t="s">
        <v>5143</v>
      </c>
      <c r="C93" s="294" t="s">
        <v>9440</v>
      </c>
      <c r="D93" s="2056" t="s">
        <v>9434</v>
      </c>
      <c r="E93" s="2056">
        <v>45741</v>
      </c>
      <c r="F93" s="2056">
        <f t="shared" si="73"/>
        <v>45776</v>
      </c>
      <c r="G93" s="2056">
        <f t="shared" si="74"/>
        <v>45781</v>
      </c>
      <c r="H93" s="2056">
        <f t="shared" si="75"/>
        <v>45782</v>
      </c>
      <c r="I93" s="2056">
        <f t="shared" si="76"/>
        <v>45784</v>
      </c>
      <c r="J93" s="2056">
        <f t="shared" si="77"/>
        <v>45788</v>
      </c>
      <c r="K93" s="2056">
        <f t="shared" si="78"/>
        <v>45790</v>
      </c>
      <c r="L93" s="2055">
        <v>45740</v>
      </c>
      <c r="M93" s="2055">
        <f t="shared" si="72"/>
        <v>45741</v>
      </c>
      <c r="N93" s="70"/>
      <c r="O93" s="60"/>
      <c r="P93" s="60"/>
    </row>
    <row r="94" spans="1:16" s="69" customFormat="1" ht="11.25" hidden="1">
      <c r="A94" s="344" t="s">
        <v>9441</v>
      </c>
      <c r="B94" s="429" t="s">
        <v>5147</v>
      </c>
      <c r="C94" s="294" t="s">
        <v>9442</v>
      </c>
      <c r="D94" s="2056" t="s">
        <v>9428</v>
      </c>
      <c r="E94" s="2056">
        <v>45747</v>
      </c>
      <c r="F94" s="2056">
        <f t="shared" si="73"/>
        <v>45782</v>
      </c>
      <c r="G94" s="2056">
        <f t="shared" si="74"/>
        <v>45787</v>
      </c>
      <c r="H94" s="2056">
        <f t="shared" si="75"/>
        <v>45788</v>
      </c>
      <c r="I94" s="2056">
        <f t="shared" si="76"/>
        <v>45790</v>
      </c>
      <c r="J94" s="2056">
        <f t="shared" si="77"/>
        <v>45794</v>
      </c>
      <c r="K94" s="2056">
        <f t="shared" si="78"/>
        <v>45796</v>
      </c>
      <c r="L94" s="2055">
        <v>45747</v>
      </c>
      <c r="M94" s="2055">
        <f t="shared" si="72"/>
        <v>45748</v>
      </c>
      <c r="N94" s="70"/>
      <c r="O94" s="60"/>
      <c r="P94" s="60"/>
    </row>
    <row r="95" spans="1:16" s="69" customFormat="1" ht="11.25" hidden="1">
      <c r="A95" s="344"/>
      <c r="B95" s="429" t="s">
        <v>5151</v>
      </c>
      <c r="C95" s="250" t="s">
        <v>9443</v>
      </c>
      <c r="D95" s="233" t="s">
        <v>9431</v>
      </c>
      <c r="E95" s="233">
        <v>45754</v>
      </c>
      <c r="F95" s="233">
        <f t="shared" si="73"/>
        <v>45789</v>
      </c>
      <c r="G95" s="233">
        <f t="shared" si="74"/>
        <v>45794</v>
      </c>
      <c r="H95" s="233">
        <f t="shared" si="75"/>
        <v>45795</v>
      </c>
      <c r="I95" s="233">
        <f t="shared" si="76"/>
        <v>45797</v>
      </c>
      <c r="J95" s="233">
        <f t="shared" si="77"/>
        <v>45801</v>
      </c>
      <c r="K95" s="233">
        <f t="shared" si="78"/>
        <v>45803</v>
      </c>
      <c r="L95" s="2055">
        <v>45754</v>
      </c>
      <c r="M95" s="2055">
        <f t="shared" si="72"/>
        <v>45755</v>
      </c>
      <c r="N95" s="70"/>
      <c r="O95" s="60"/>
      <c r="P95" s="60"/>
    </row>
    <row r="96" spans="1:16" s="69" customFormat="1" ht="11.25" hidden="1">
      <c r="A96" s="344" t="s">
        <v>9444</v>
      </c>
      <c r="B96" s="429" t="s">
        <v>5154</v>
      </c>
      <c r="C96" s="250" t="s">
        <v>9445</v>
      </c>
      <c r="D96" s="233" t="s">
        <v>9446</v>
      </c>
      <c r="E96" s="233">
        <v>45761</v>
      </c>
      <c r="F96" s="233">
        <f t="shared" ref="F96:F98" si="79">E96+35</f>
        <v>45796</v>
      </c>
      <c r="G96" s="233">
        <f t="shared" ref="G96:G98" si="80">E96+40</f>
        <v>45801</v>
      </c>
      <c r="H96" s="233">
        <f t="shared" ref="H96:H98" si="81">E96+41</f>
        <v>45802</v>
      </c>
      <c r="I96" s="233">
        <f t="shared" ref="I96:I98" si="82">E96+43</f>
        <v>45804</v>
      </c>
      <c r="J96" s="233">
        <f t="shared" ref="J96:J98" si="83">E96+47</f>
        <v>45808</v>
      </c>
      <c r="K96" s="233">
        <f t="shared" si="78"/>
        <v>45810</v>
      </c>
      <c r="L96" s="2055">
        <v>45761</v>
      </c>
      <c r="M96" s="2055">
        <f t="shared" ref="M96:M98" si="84">L96+1</f>
        <v>45762</v>
      </c>
      <c r="N96" s="70"/>
      <c r="O96" s="60"/>
      <c r="P96" s="60"/>
    </row>
    <row r="97" spans="1:16" s="69" customFormat="1" ht="11.25" hidden="1">
      <c r="A97" s="344" t="s">
        <v>9447</v>
      </c>
      <c r="B97" s="429" t="s">
        <v>5157</v>
      </c>
      <c r="C97" s="250" t="s">
        <v>9448</v>
      </c>
      <c r="D97" s="233" t="s">
        <v>9449</v>
      </c>
      <c r="E97" s="233">
        <v>45768</v>
      </c>
      <c r="F97" s="233">
        <f t="shared" si="79"/>
        <v>45803</v>
      </c>
      <c r="G97" s="233">
        <f t="shared" si="80"/>
        <v>45808</v>
      </c>
      <c r="H97" s="233">
        <f t="shared" si="81"/>
        <v>45809</v>
      </c>
      <c r="I97" s="233">
        <f t="shared" si="82"/>
        <v>45811</v>
      </c>
      <c r="J97" s="233">
        <f t="shared" si="83"/>
        <v>45815</v>
      </c>
      <c r="K97" s="233">
        <f t="shared" si="78"/>
        <v>45817</v>
      </c>
      <c r="L97" s="2055">
        <v>45768</v>
      </c>
      <c r="M97" s="2055">
        <f t="shared" si="84"/>
        <v>45769</v>
      </c>
      <c r="N97" s="70"/>
      <c r="O97" s="60"/>
      <c r="P97" s="60"/>
    </row>
    <row r="98" spans="1:16" s="69" customFormat="1" ht="11.25" hidden="1">
      <c r="A98" s="344"/>
      <c r="B98" s="429" t="s">
        <v>5160</v>
      </c>
      <c r="C98" s="2307" t="s">
        <v>9450</v>
      </c>
      <c r="D98" s="233" t="s">
        <v>9431</v>
      </c>
      <c r="E98" s="233">
        <v>45779</v>
      </c>
      <c r="F98" s="233">
        <f t="shared" si="79"/>
        <v>45814</v>
      </c>
      <c r="G98" s="233">
        <f t="shared" si="80"/>
        <v>45819</v>
      </c>
      <c r="H98" s="233">
        <f t="shared" si="81"/>
        <v>45820</v>
      </c>
      <c r="I98" s="233">
        <f t="shared" si="82"/>
        <v>45822</v>
      </c>
      <c r="J98" s="233">
        <f t="shared" si="83"/>
        <v>45826</v>
      </c>
      <c r="K98" s="233">
        <f t="shared" si="78"/>
        <v>45828</v>
      </c>
      <c r="L98" s="2055">
        <v>45775</v>
      </c>
      <c r="M98" s="2055">
        <f t="shared" si="84"/>
        <v>45776</v>
      </c>
      <c r="N98" s="70"/>
      <c r="O98" s="60"/>
      <c r="P98" s="60"/>
    </row>
    <row r="99" spans="1:16" s="69" customFormat="1" ht="11.25" hidden="1">
      <c r="A99" s="344"/>
      <c r="B99" s="429"/>
      <c r="C99" s="249"/>
      <c r="D99" s="204"/>
      <c r="E99" s="204"/>
      <c r="F99" s="204"/>
      <c r="G99" s="204"/>
      <c r="H99" s="204"/>
      <c r="I99" s="204"/>
      <c r="J99" s="204"/>
      <c r="K99" s="204"/>
      <c r="L99" s="2055"/>
      <c r="M99" s="2055"/>
      <c r="N99" s="70"/>
      <c r="O99" s="60"/>
      <c r="P99" s="60"/>
    </row>
    <row r="100" spans="1:16" s="69" customFormat="1" ht="33.75" hidden="1">
      <c r="A100" s="344"/>
      <c r="B100" s="430"/>
      <c r="C100" s="454" t="s">
        <v>7618</v>
      </c>
      <c r="E100" s="650" t="s">
        <v>100</v>
      </c>
      <c r="F100" s="650" t="s">
        <v>477</v>
      </c>
      <c r="G100" s="650" t="s">
        <v>1234</v>
      </c>
      <c r="H100" s="650" t="s">
        <v>1000</v>
      </c>
      <c r="I100" s="650" t="s">
        <v>992</v>
      </c>
      <c r="J100" s="650" t="s">
        <v>402</v>
      </c>
      <c r="L100" s="2652" t="s">
        <v>4377</v>
      </c>
      <c r="M100" s="2652" t="s">
        <v>4021</v>
      </c>
      <c r="N100" s="70"/>
      <c r="O100" s="60"/>
      <c r="P100" s="60"/>
    </row>
    <row r="101" spans="1:16" s="69" customFormat="1" ht="11.25" hidden="1">
      <c r="A101" s="344"/>
      <c r="B101" s="430"/>
      <c r="C101" s="209"/>
      <c r="D101" s="76" t="s">
        <v>3160</v>
      </c>
      <c r="E101" s="960"/>
      <c r="F101" s="2054" t="s">
        <v>3335</v>
      </c>
      <c r="G101" s="2054" t="s">
        <v>3709</v>
      </c>
      <c r="H101" s="2054" t="s">
        <v>3459</v>
      </c>
      <c r="I101" s="2054" t="s">
        <v>1920</v>
      </c>
      <c r="J101" s="2054" t="s">
        <v>3338</v>
      </c>
      <c r="L101" s="70"/>
      <c r="M101" s="70"/>
      <c r="N101" s="70"/>
      <c r="O101" s="60"/>
      <c r="P101" s="60"/>
    </row>
    <row r="102" spans="1:16" s="69" customFormat="1" ht="11.25" hidden="1">
      <c r="A102" s="344"/>
      <c r="B102" s="429" t="s">
        <v>5162</v>
      </c>
      <c r="C102" s="2414" t="s">
        <v>1573</v>
      </c>
      <c r="D102" s="2056" t="s">
        <v>9425</v>
      </c>
      <c r="E102" s="625">
        <v>45781</v>
      </c>
      <c r="F102" s="625"/>
      <c r="G102" s="625"/>
      <c r="H102" s="625"/>
      <c r="I102" s="625"/>
      <c r="J102" s="625"/>
      <c r="L102" s="2055">
        <v>45781</v>
      </c>
      <c r="M102" s="2055">
        <f>L102+1</f>
        <v>45782</v>
      </c>
      <c r="N102" s="635" t="s">
        <v>5509</v>
      </c>
      <c r="O102" s="60"/>
      <c r="P102" s="60"/>
    </row>
    <row r="103" spans="1:16" s="69" customFormat="1" ht="11.25" hidden="1">
      <c r="A103" s="344" t="s">
        <v>9451</v>
      </c>
      <c r="B103" s="429" t="s">
        <v>5164</v>
      </c>
      <c r="C103" s="294" t="s">
        <v>9452</v>
      </c>
      <c r="D103" s="2056" t="s">
        <v>9425</v>
      </c>
      <c r="E103" s="2056">
        <v>45788</v>
      </c>
      <c r="F103" s="2056">
        <f t="shared" ref="F103:F106" si="85">E103+42</f>
        <v>45830</v>
      </c>
      <c r="G103" s="2056">
        <f t="shared" ref="G103:G106" si="86">E103+44</f>
        <v>45832</v>
      </c>
      <c r="H103" s="2056">
        <f t="shared" ref="H103:H106" si="87">E103+47</f>
        <v>45835</v>
      </c>
      <c r="I103" s="2056">
        <f t="shared" ref="I103:I106" si="88">E103+49</f>
        <v>45837</v>
      </c>
      <c r="J103" s="2056">
        <f t="shared" ref="J103:J106" si="89">E103+51</f>
        <v>45839</v>
      </c>
      <c r="L103" s="2055">
        <v>45788</v>
      </c>
      <c r="M103" s="2055">
        <f t="shared" ref="M103:M105" si="90">L103+1</f>
        <v>45789</v>
      </c>
      <c r="O103" s="60"/>
      <c r="P103" s="60"/>
    </row>
    <row r="104" spans="1:16" s="69" customFormat="1" ht="11.25" hidden="1">
      <c r="A104" s="344" t="s">
        <v>9422</v>
      </c>
      <c r="B104" s="429" t="s">
        <v>4970</v>
      </c>
      <c r="C104" s="294" t="s">
        <v>9424</v>
      </c>
      <c r="D104" s="2056" t="s">
        <v>9434</v>
      </c>
      <c r="E104" s="2056">
        <v>45795</v>
      </c>
      <c r="F104" s="2056">
        <f t="shared" si="85"/>
        <v>45837</v>
      </c>
      <c r="G104" s="2056">
        <f t="shared" si="86"/>
        <v>45839</v>
      </c>
      <c r="H104" s="2056">
        <f t="shared" si="87"/>
        <v>45842</v>
      </c>
      <c r="I104" s="2056">
        <f t="shared" si="88"/>
        <v>45844</v>
      </c>
      <c r="J104" s="2056">
        <f t="shared" si="89"/>
        <v>45846</v>
      </c>
      <c r="L104" s="2055">
        <v>45795</v>
      </c>
      <c r="M104" s="2055">
        <f t="shared" si="90"/>
        <v>45796</v>
      </c>
      <c r="N104" s="70"/>
      <c r="O104" s="60"/>
      <c r="P104" s="60"/>
    </row>
    <row r="105" spans="1:16" s="69" customFormat="1" ht="11.25" hidden="1">
      <c r="A105" s="344"/>
      <c r="B105" s="429" t="s">
        <v>4974</v>
      </c>
      <c r="C105" s="294" t="s">
        <v>9430</v>
      </c>
      <c r="D105" s="2056" t="s">
        <v>9453</v>
      </c>
      <c r="E105" s="2056">
        <v>45802</v>
      </c>
      <c r="F105" s="2056">
        <f t="shared" si="85"/>
        <v>45844</v>
      </c>
      <c r="G105" s="2056">
        <f t="shared" si="86"/>
        <v>45846</v>
      </c>
      <c r="H105" s="2056">
        <f t="shared" si="87"/>
        <v>45849</v>
      </c>
      <c r="I105" s="2056">
        <f t="shared" si="88"/>
        <v>45851</v>
      </c>
      <c r="J105" s="2056">
        <f t="shared" si="89"/>
        <v>45853</v>
      </c>
      <c r="L105" s="2055">
        <v>45802</v>
      </c>
      <c r="M105" s="2055">
        <f t="shared" si="90"/>
        <v>45803</v>
      </c>
      <c r="N105" s="70"/>
      <c r="O105" s="60"/>
      <c r="P105" s="60"/>
    </row>
    <row r="106" spans="1:16" s="69" customFormat="1" ht="11.25" hidden="1">
      <c r="A106" s="344"/>
      <c r="B106" s="429" t="s">
        <v>4978</v>
      </c>
      <c r="C106" s="250" t="s">
        <v>9433</v>
      </c>
      <c r="D106" s="233" t="s">
        <v>9431</v>
      </c>
      <c r="E106" s="233">
        <v>45809</v>
      </c>
      <c r="F106" s="233">
        <f t="shared" si="85"/>
        <v>45851</v>
      </c>
      <c r="G106" s="233">
        <f t="shared" si="86"/>
        <v>45853</v>
      </c>
      <c r="H106" s="233">
        <f t="shared" si="87"/>
        <v>45856</v>
      </c>
      <c r="I106" s="233">
        <f t="shared" si="88"/>
        <v>45858</v>
      </c>
      <c r="J106" s="233">
        <f t="shared" si="89"/>
        <v>45860</v>
      </c>
      <c r="L106" s="2055">
        <v>45809</v>
      </c>
      <c r="M106" s="2055">
        <f>L106+1</f>
        <v>45810</v>
      </c>
      <c r="N106" s="70"/>
      <c r="O106" s="60"/>
      <c r="P106" s="60"/>
    </row>
    <row r="107" spans="1:16" s="69" customFormat="1" ht="11.25" hidden="1">
      <c r="A107" s="344"/>
      <c r="B107" s="429"/>
      <c r="C107" s="249"/>
      <c r="D107" s="204"/>
      <c r="E107" s="204"/>
      <c r="F107" s="204"/>
      <c r="G107" s="204"/>
      <c r="H107" s="204"/>
      <c r="I107" s="204"/>
      <c r="J107" s="204"/>
      <c r="K107" s="204"/>
      <c r="L107" s="2055"/>
      <c r="M107" s="2055"/>
      <c r="N107" s="70"/>
      <c r="O107" s="60"/>
      <c r="P107" s="60"/>
    </row>
    <row r="108" spans="1:16" s="69" customFormat="1" ht="11.25" hidden="1">
      <c r="A108" s="344"/>
      <c r="B108" s="429"/>
      <c r="C108" s="249"/>
      <c r="D108" s="204"/>
      <c r="E108" s="204"/>
      <c r="F108" s="204"/>
      <c r="G108" s="204"/>
      <c r="H108" s="204"/>
      <c r="I108" s="204"/>
      <c r="J108" s="204"/>
      <c r="K108" s="204"/>
      <c r="L108" s="2055"/>
      <c r="M108" s="2055"/>
      <c r="N108" s="70"/>
      <c r="O108" s="60"/>
      <c r="P108" s="60"/>
    </row>
    <row r="109" spans="1:16" s="69" customFormat="1" ht="33.75" hidden="1">
      <c r="A109" s="344"/>
      <c r="B109" s="429"/>
      <c r="C109" s="454"/>
      <c r="E109" s="650" t="s">
        <v>100</v>
      </c>
      <c r="F109" s="650" t="s">
        <v>9421</v>
      </c>
      <c r="G109" s="650" t="s">
        <v>477</v>
      </c>
      <c r="H109" s="650" t="s">
        <v>1234</v>
      </c>
      <c r="I109" s="650" t="s">
        <v>992</v>
      </c>
      <c r="J109" s="650" t="s">
        <v>402</v>
      </c>
      <c r="L109" s="2652"/>
      <c r="M109" s="2652"/>
      <c r="N109" s="70"/>
      <c r="O109" s="60"/>
      <c r="P109" s="60"/>
    </row>
    <row r="110" spans="1:16" s="69" customFormat="1" ht="11.25" hidden="1">
      <c r="A110" s="344"/>
      <c r="B110" s="2916"/>
      <c r="C110" s="209"/>
      <c r="D110" s="4120" t="s">
        <v>3160</v>
      </c>
      <c r="E110" s="960"/>
      <c r="F110" s="2054" t="s">
        <v>3337</v>
      </c>
      <c r="G110" s="2054" t="s">
        <v>3214</v>
      </c>
      <c r="H110" s="2054" t="s">
        <v>1722</v>
      </c>
      <c r="I110" s="2054" t="s">
        <v>3337</v>
      </c>
      <c r="J110" s="2054" t="s">
        <v>4250</v>
      </c>
      <c r="L110" s="76"/>
      <c r="M110" s="76"/>
      <c r="N110" s="70"/>
      <c r="O110" s="60"/>
      <c r="P110" s="60"/>
    </row>
    <row r="111" spans="1:16" s="69" customFormat="1" ht="11.25" hidden="1">
      <c r="A111" s="344" t="s">
        <v>9432</v>
      </c>
      <c r="B111" s="2916" t="s">
        <v>4982</v>
      </c>
      <c r="C111" s="250" t="s">
        <v>9454</v>
      </c>
      <c r="D111" s="233" t="s">
        <v>9455</v>
      </c>
      <c r="E111" s="233">
        <v>45816</v>
      </c>
      <c r="F111" s="233">
        <f t="shared" ref="F111:F131" si="91">E111+35</f>
        <v>45851</v>
      </c>
      <c r="G111" s="625">
        <f t="shared" ref="G111:G132" si="92">E111+40</f>
        <v>45856</v>
      </c>
      <c r="H111" s="625">
        <f t="shared" ref="H111:H132" si="93">E111+41</f>
        <v>45857</v>
      </c>
      <c r="I111" s="233">
        <f>E111+49</f>
        <v>45865</v>
      </c>
      <c r="J111" s="233">
        <f>E111+51</f>
        <v>45867</v>
      </c>
      <c r="L111" s="293"/>
      <c r="M111" s="293"/>
      <c r="N111" s="70"/>
    </row>
    <row r="112" spans="1:16" s="69" customFormat="1" ht="11.25" hidden="1">
      <c r="A112" s="344" t="s">
        <v>9456</v>
      </c>
      <c r="B112" s="2916" t="s">
        <v>4986</v>
      </c>
      <c r="C112" s="250" t="s">
        <v>9457</v>
      </c>
      <c r="D112" s="233" t="s">
        <v>9458</v>
      </c>
      <c r="E112" s="233">
        <v>45823</v>
      </c>
      <c r="F112" s="233">
        <f t="shared" si="91"/>
        <v>45858</v>
      </c>
      <c r="G112" s="625">
        <f t="shared" si="92"/>
        <v>45863</v>
      </c>
      <c r="H112" s="625">
        <f t="shared" si="93"/>
        <v>45864</v>
      </c>
      <c r="I112" s="2385">
        <f>E112+49</f>
        <v>45872</v>
      </c>
      <c r="J112" s="2385">
        <f>E112+51</f>
        <v>45874</v>
      </c>
      <c r="L112" s="293"/>
      <c r="M112" s="293"/>
      <c r="N112" s="70"/>
    </row>
    <row r="113" spans="1:14" s="69" customFormat="1" ht="11.25" hidden="1">
      <c r="A113" s="344"/>
      <c r="B113" s="2916" t="s">
        <v>4990</v>
      </c>
      <c r="C113" s="250" t="s">
        <v>9440</v>
      </c>
      <c r="D113" s="233" t="s">
        <v>9431</v>
      </c>
      <c r="E113" s="233">
        <v>45830</v>
      </c>
      <c r="F113" s="233">
        <f t="shared" si="91"/>
        <v>45865</v>
      </c>
      <c r="G113" s="625">
        <f t="shared" si="92"/>
        <v>45870</v>
      </c>
      <c r="H113" s="233">
        <f t="shared" si="93"/>
        <v>45871</v>
      </c>
      <c r="I113" s="233">
        <f t="shared" ref="I113:I132" si="94">E113+45</f>
        <v>45875</v>
      </c>
      <c r="J113" s="233">
        <f t="shared" ref="J113:J132" si="95">E113+47</f>
        <v>45877</v>
      </c>
      <c r="L113" s="293"/>
      <c r="M113" s="293"/>
      <c r="N113" s="70"/>
    </row>
    <row r="114" spans="1:14" s="69" customFormat="1" ht="11.25" hidden="1">
      <c r="A114" s="344"/>
      <c r="B114" s="2916" t="s">
        <v>4993</v>
      </c>
      <c r="C114" s="250" t="s">
        <v>9442</v>
      </c>
      <c r="D114" s="233" t="s">
        <v>9425</v>
      </c>
      <c r="E114" s="233">
        <v>45837</v>
      </c>
      <c r="F114" s="233">
        <f t="shared" si="91"/>
        <v>45872</v>
      </c>
      <c r="G114" s="625">
        <f t="shared" si="92"/>
        <v>45877</v>
      </c>
      <c r="H114" s="233">
        <f t="shared" si="93"/>
        <v>45878</v>
      </c>
      <c r="I114" s="233">
        <f t="shared" si="94"/>
        <v>45882</v>
      </c>
      <c r="J114" s="233">
        <f t="shared" si="95"/>
        <v>45884</v>
      </c>
      <c r="L114" s="293"/>
      <c r="M114" s="293"/>
      <c r="N114" s="70"/>
    </row>
    <row r="115" spans="1:14" s="69" customFormat="1" ht="11.25" hidden="1">
      <c r="A115" s="344"/>
      <c r="B115" s="2916" t="s">
        <v>4996</v>
      </c>
      <c r="C115" s="294" t="s">
        <v>9443</v>
      </c>
      <c r="D115" s="2056" t="s">
        <v>9453</v>
      </c>
      <c r="E115" s="2056">
        <v>45844</v>
      </c>
      <c r="F115" s="2056">
        <f t="shared" si="91"/>
        <v>45879</v>
      </c>
      <c r="G115" s="625">
        <f t="shared" si="92"/>
        <v>45884</v>
      </c>
      <c r="H115" s="2056">
        <f t="shared" si="93"/>
        <v>45885</v>
      </c>
      <c r="I115" s="2056">
        <f t="shared" si="94"/>
        <v>45889</v>
      </c>
      <c r="J115" s="2056">
        <f t="shared" si="95"/>
        <v>45891</v>
      </c>
      <c r="L115" s="293"/>
      <c r="M115" s="293"/>
      <c r="N115" s="70"/>
    </row>
    <row r="116" spans="1:14" s="69" customFormat="1" ht="11.25" hidden="1">
      <c r="A116" s="344"/>
      <c r="B116" s="2916" t="s">
        <v>4999</v>
      </c>
      <c r="C116" s="294" t="s">
        <v>9445</v>
      </c>
      <c r="D116" s="2056" t="s">
        <v>9459</v>
      </c>
      <c r="E116" s="2056">
        <v>45851</v>
      </c>
      <c r="F116" s="2056">
        <f t="shared" si="91"/>
        <v>45886</v>
      </c>
      <c r="G116" s="2056">
        <f t="shared" si="92"/>
        <v>45891</v>
      </c>
      <c r="H116" s="2056">
        <f t="shared" si="93"/>
        <v>45892</v>
      </c>
      <c r="I116" s="2056">
        <f t="shared" si="94"/>
        <v>45896</v>
      </c>
      <c r="J116" s="2056">
        <f t="shared" si="95"/>
        <v>45898</v>
      </c>
      <c r="L116" s="293"/>
      <c r="M116" s="293"/>
      <c r="N116" s="70"/>
    </row>
    <row r="117" spans="1:14" s="69" customFormat="1" ht="11.25" hidden="1">
      <c r="A117" s="344" t="s">
        <v>9460</v>
      </c>
      <c r="B117" s="2916" t="s">
        <v>5002</v>
      </c>
      <c r="C117" s="294" t="s">
        <v>9461</v>
      </c>
      <c r="D117" s="2056" t="s">
        <v>9428</v>
      </c>
      <c r="E117" s="2056">
        <v>45858</v>
      </c>
      <c r="F117" s="2056">
        <f t="shared" si="91"/>
        <v>45893</v>
      </c>
      <c r="G117" s="2056">
        <f t="shared" si="92"/>
        <v>45898</v>
      </c>
      <c r="H117" s="2056">
        <f t="shared" si="93"/>
        <v>45899</v>
      </c>
      <c r="I117" s="2056">
        <f t="shared" si="94"/>
        <v>45903</v>
      </c>
      <c r="J117" s="2056">
        <f t="shared" si="95"/>
        <v>45905</v>
      </c>
      <c r="L117" s="293"/>
      <c r="M117" s="293"/>
      <c r="N117" s="70"/>
    </row>
    <row r="118" spans="1:14" s="69" customFormat="1" ht="11.25" hidden="1">
      <c r="A118" s="344"/>
      <c r="B118" s="2916" t="s">
        <v>5006</v>
      </c>
      <c r="C118" s="294" t="s">
        <v>9450</v>
      </c>
      <c r="D118" s="2056" t="s">
        <v>9453</v>
      </c>
      <c r="E118" s="2056">
        <v>45865</v>
      </c>
      <c r="F118" s="2056">
        <f t="shared" si="91"/>
        <v>45900</v>
      </c>
      <c r="G118" s="2056">
        <f t="shared" si="92"/>
        <v>45905</v>
      </c>
      <c r="H118" s="2056">
        <f t="shared" si="93"/>
        <v>45906</v>
      </c>
      <c r="I118" s="2056">
        <f t="shared" si="94"/>
        <v>45910</v>
      </c>
      <c r="J118" s="2056">
        <f t="shared" si="95"/>
        <v>45912</v>
      </c>
      <c r="L118" s="293"/>
      <c r="M118" s="293"/>
      <c r="N118" s="70"/>
    </row>
    <row r="119" spans="1:14" s="69" customFormat="1" ht="11.25" hidden="1">
      <c r="A119" s="344"/>
      <c r="B119" s="2916" t="s">
        <v>5009</v>
      </c>
      <c r="C119" s="250" t="s">
        <v>9452</v>
      </c>
      <c r="D119" s="233" t="s">
        <v>9434</v>
      </c>
      <c r="E119" s="233">
        <v>45872</v>
      </c>
      <c r="F119" s="233">
        <f t="shared" si="91"/>
        <v>45907</v>
      </c>
      <c r="G119" s="233">
        <f t="shared" si="92"/>
        <v>45912</v>
      </c>
      <c r="H119" s="233">
        <f t="shared" si="93"/>
        <v>45913</v>
      </c>
      <c r="I119" s="233">
        <f t="shared" si="94"/>
        <v>45917</v>
      </c>
      <c r="J119" s="233">
        <f t="shared" si="95"/>
        <v>45919</v>
      </c>
      <c r="L119" s="293"/>
      <c r="M119" s="293"/>
      <c r="N119" s="70"/>
    </row>
    <row r="120" spans="1:14" s="69" customFormat="1" ht="11.25" hidden="1">
      <c r="A120" s="344"/>
      <c r="B120" s="2916" t="s">
        <v>5013</v>
      </c>
      <c r="C120" s="250" t="s">
        <v>9424</v>
      </c>
      <c r="D120" s="233" t="s">
        <v>9431</v>
      </c>
      <c r="E120" s="233">
        <v>45879</v>
      </c>
      <c r="F120" s="233">
        <f t="shared" si="91"/>
        <v>45914</v>
      </c>
      <c r="G120" s="233">
        <f t="shared" si="92"/>
        <v>45919</v>
      </c>
      <c r="H120" s="233">
        <f t="shared" si="93"/>
        <v>45920</v>
      </c>
      <c r="I120" s="233">
        <f t="shared" si="94"/>
        <v>45924</v>
      </c>
      <c r="J120" s="233">
        <f t="shared" si="95"/>
        <v>45926</v>
      </c>
      <c r="L120" s="293"/>
      <c r="M120" s="293"/>
      <c r="N120" s="70"/>
    </row>
    <row r="121" spans="1:14" s="69" customFormat="1" ht="11.25" hidden="1">
      <c r="A121" s="344"/>
      <c r="B121" s="2916" t="s">
        <v>5018</v>
      </c>
      <c r="C121" s="250" t="s">
        <v>9430</v>
      </c>
      <c r="D121" s="233" t="s">
        <v>9462</v>
      </c>
      <c r="E121" s="233">
        <v>45886</v>
      </c>
      <c r="F121" s="233">
        <f t="shared" si="91"/>
        <v>45921</v>
      </c>
      <c r="G121" s="233">
        <f t="shared" si="92"/>
        <v>45926</v>
      </c>
      <c r="H121" s="233">
        <f t="shared" si="93"/>
        <v>45927</v>
      </c>
      <c r="I121" s="233">
        <f t="shared" si="94"/>
        <v>45931</v>
      </c>
      <c r="J121" s="233">
        <f t="shared" si="95"/>
        <v>45933</v>
      </c>
      <c r="L121" s="293"/>
      <c r="M121" s="293"/>
      <c r="N121" s="70"/>
    </row>
    <row r="122" spans="1:14" s="69" customFormat="1" ht="11.25" hidden="1">
      <c r="A122" s="344"/>
      <c r="B122" s="2916" t="s">
        <v>5022</v>
      </c>
      <c r="C122" s="250" t="s">
        <v>9433</v>
      </c>
      <c r="D122" s="233" t="s">
        <v>9453</v>
      </c>
      <c r="E122" s="233">
        <v>45893</v>
      </c>
      <c r="F122" s="625"/>
      <c r="G122" s="233">
        <f t="shared" si="92"/>
        <v>45933</v>
      </c>
      <c r="H122" s="233">
        <f t="shared" si="93"/>
        <v>45934</v>
      </c>
      <c r="I122" s="233">
        <f t="shared" si="94"/>
        <v>45938</v>
      </c>
      <c r="J122" s="233">
        <f t="shared" si="95"/>
        <v>45940</v>
      </c>
      <c r="L122" s="293"/>
      <c r="M122" s="293"/>
      <c r="N122" s="70"/>
    </row>
    <row r="123" spans="1:14" s="69" customFormat="1" ht="11.25" hidden="1">
      <c r="A123" s="344" t="s">
        <v>9463</v>
      </c>
      <c r="B123" s="2916" t="s">
        <v>5027</v>
      </c>
      <c r="C123" s="250" t="s">
        <v>9464</v>
      </c>
      <c r="D123" s="216" t="s">
        <v>9465</v>
      </c>
      <c r="E123" s="233">
        <v>45900</v>
      </c>
      <c r="F123" s="625"/>
      <c r="G123" s="233">
        <f t="shared" si="92"/>
        <v>45940</v>
      </c>
      <c r="H123" s="233">
        <f t="shared" si="93"/>
        <v>45941</v>
      </c>
      <c r="I123" s="233">
        <f t="shared" si="94"/>
        <v>45945</v>
      </c>
      <c r="J123" s="233">
        <f t="shared" si="95"/>
        <v>45947</v>
      </c>
      <c r="L123" s="293"/>
      <c r="M123" s="293"/>
      <c r="N123" s="70"/>
    </row>
    <row r="124" spans="1:14" s="69" customFormat="1" ht="11.25" hidden="1">
      <c r="A124" s="344" t="s">
        <v>9466</v>
      </c>
      <c r="B124" s="2916" t="s">
        <v>5031</v>
      </c>
      <c r="C124" s="2414" t="s">
        <v>9467</v>
      </c>
      <c r="D124" s="2056" t="s">
        <v>9446</v>
      </c>
      <c r="E124" s="2056">
        <v>45907</v>
      </c>
      <c r="F124" s="625"/>
      <c r="G124" s="2056">
        <f t="shared" si="92"/>
        <v>45947</v>
      </c>
      <c r="H124" s="2056">
        <f t="shared" si="93"/>
        <v>45948</v>
      </c>
      <c r="I124" s="2056">
        <f t="shared" si="94"/>
        <v>45952</v>
      </c>
      <c r="J124" s="2056">
        <f t="shared" si="95"/>
        <v>45954</v>
      </c>
      <c r="K124" s="522" t="s">
        <v>9468</v>
      </c>
      <c r="L124" s="293"/>
      <c r="M124" s="293"/>
      <c r="N124" s="70"/>
    </row>
    <row r="125" spans="1:14" s="69" customFormat="1" ht="11.25" hidden="1">
      <c r="A125" s="344"/>
      <c r="B125" s="2916" t="s">
        <v>5036</v>
      </c>
      <c r="C125" s="294" t="s">
        <v>9440</v>
      </c>
      <c r="D125" s="2056" t="s">
        <v>9453</v>
      </c>
      <c r="E125" s="2056">
        <v>45914</v>
      </c>
      <c r="F125" s="625"/>
      <c r="G125" s="2056">
        <f t="shared" si="92"/>
        <v>45954</v>
      </c>
      <c r="H125" s="2056">
        <f t="shared" si="93"/>
        <v>45955</v>
      </c>
      <c r="I125" s="2056">
        <f t="shared" si="94"/>
        <v>45959</v>
      </c>
      <c r="J125" s="2056">
        <f t="shared" si="95"/>
        <v>45961</v>
      </c>
      <c r="L125" s="293"/>
      <c r="M125" s="293"/>
      <c r="N125" s="70"/>
    </row>
    <row r="126" spans="1:14" s="69" customFormat="1" ht="11.25" hidden="1">
      <c r="A126" s="344"/>
      <c r="B126" s="2916" t="s">
        <v>5039</v>
      </c>
      <c r="C126" s="294" t="s">
        <v>9442</v>
      </c>
      <c r="D126" s="2056" t="s">
        <v>9434</v>
      </c>
      <c r="E126" s="2056">
        <v>45921</v>
      </c>
      <c r="F126" s="2056">
        <f t="shared" si="91"/>
        <v>45956</v>
      </c>
      <c r="G126" s="2056">
        <f t="shared" si="92"/>
        <v>45961</v>
      </c>
      <c r="H126" s="2056">
        <f t="shared" si="93"/>
        <v>45962</v>
      </c>
      <c r="I126" s="2056">
        <f t="shared" si="94"/>
        <v>45966</v>
      </c>
      <c r="J126" s="2056">
        <f t="shared" si="95"/>
        <v>45968</v>
      </c>
      <c r="L126" s="293"/>
      <c r="M126" s="293"/>
      <c r="N126" s="70"/>
    </row>
    <row r="127" spans="1:14" s="69" customFormat="1" ht="11.25" hidden="1">
      <c r="A127" s="344"/>
      <c r="B127" s="2916" t="s">
        <v>5043</v>
      </c>
      <c r="C127" s="294" t="s">
        <v>9443</v>
      </c>
      <c r="D127" s="2056" t="s">
        <v>9462</v>
      </c>
      <c r="E127" s="2056">
        <v>45928</v>
      </c>
      <c r="F127" s="2056">
        <f t="shared" si="91"/>
        <v>45963</v>
      </c>
      <c r="G127" s="2056">
        <f t="shared" si="92"/>
        <v>45968</v>
      </c>
      <c r="H127" s="2056">
        <f t="shared" si="93"/>
        <v>45969</v>
      </c>
      <c r="I127" s="2056">
        <f t="shared" si="94"/>
        <v>45973</v>
      </c>
      <c r="J127" s="2056">
        <f t="shared" si="95"/>
        <v>45975</v>
      </c>
      <c r="L127" s="293"/>
      <c r="M127" s="293"/>
      <c r="N127" s="70"/>
    </row>
    <row r="128" spans="1:14" s="69" customFormat="1" ht="11.25" hidden="1">
      <c r="A128" s="344"/>
      <c r="B128" s="1866" t="s">
        <v>5046</v>
      </c>
      <c r="C128" s="250" t="s">
        <v>9469</v>
      </c>
      <c r="D128" s="233" t="s">
        <v>9470</v>
      </c>
      <c r="E128" s="233">
        <v>45935</v>
      </c>
      <c r="F128" s="233">
        <f t="shared" si="91"/>
        <v>45970</v>
      </c>
      <c r="G128" s="233">
        <f t="shared" si="92"/>
        <v>45975</v>
      </c>
      <c r="H128" s="233">
        <f t="shared" si="93"/>
        <v>45976</v>
      </c>
      <c r="I128" s="233">
        <f t="shared" si="94"/>
        <v>45980</v>
      </c>
      <c r="J128" s="233">
        <f t="shared" si="95"/>
        <v>45982</v>
      </c>
      <c r="K128" s="522"/>
      <c r="L128" s="293"/>
      <c r="M128" s="293"/>
      <c r="N128" s="70"/>
    </row>
    <row r="129" spans="1:14" s="69" customFormat="1" ht="11.25" hidden="1">
      <c r="A129" s="344" t="s">
        <v>9471</v>
      </c>
      <c r="B129" s="1866" t="s">
        <v>5049</v>
      </c>
      <c r="C129" s="250" t="s">
        <v>9472</v>
      </c>
      <c r="D129" s="233" t="s">
        <v>9473</v>
      </c>
      <c r="E129" s="233">
        <v>45942</v>
      </c>
      <c r="F129" s="233">
        <f t="shared" si="91"/>
        <v>45977</v>
      </c>
      <c r="G129" s="233">
        <f t="shared" si="92"/>
        <v>45982</v>
      </c>
      <c r="H129" s="233">
        <f t="shared" si="93"/>
        <v>45983</v>
      </c>
      <c r="I129" s="233">
        <f t="shared" si="94"/>
        <v>45987</v>
      </c>
      <c r="J129" s="233">
        <f t="shared" si="95"/>
        <v>45989</v>
      </c>
      <c r="L129" s="293"/>
      <c r="M129" s="293"/>
      <c r="N129" s="70"/>
    </row>
    <row r="130" spans="1:14" s="69" customFormat="1" ht="11.25" hidden="1">
      <c r="A130" s="344"/>
      <c r="B130" s="1866" t="s">
        <v>5053</v>
      </c>
      <c r="C130" s="250" t="s">
        <v>9450</v>
      </c>
      <c r="D130" s="233" t="s">
        <v>9462</v>
      </c>
      <c r="E130" s="233">
        <v>45949</v>
      </c>
      <c r="F130" s="233">
        <f t="shared" si="91"/>
        <v>45984</v>
      </c>
      <c r="G130" s="233">
        <f t="shared" si="92"/>
        <v>45989</v>
      </c>
      <c r="H130" s="233">
        <f t="shared" si="93"/>
        <v>45990</v>
      </c>
      <c r="I130" s="233">
        <f t="shared" si="94"/>
        <v>45994</v>
      </c>
      <c r="J130" s="233">
        <f t="shared" si="95"/>
        <v>45996</v>
      </c>
      <c r="L130" s="293"/>
      <c r="M130" s="293"/>
      <c r="N130" s="70"/>
    </row>
    <row r="131" spans="1:14" s="69" customFormat="1" ht="11.25" hidden="1">
      <c r="A131" s="344" t="s">
        <v>9474</v>
      </c>
      <c r="B131" s="1866" t="s">
        <v>5056</v>
      </c>
      <c r="C131" s="250" t="s">
        <v>4939</v>
      </c>
      <c r="D131" s="233" t="s">
        <v>9465</v>
      </c>
      <c r="E131" s="437">
        <v>45957</v>
      </c>
      <c r="F131" s="233">
        <f t="shared" si="91"/>
        <v>45992</v>
      </c>
      <c r="G131" s="233">
        <f t="shared" si="92"/>
        <v>45997</v>
      </c>
      <c r="H131" s="233">
        <f t="shared" si="93"/>
        <v>45998</v>
      </c>
      <c r="I131" s="233">
        <f t="shared" si="94"/>
        <v>46002</v>
      </c>
      <c r="J131" s="233">
        <f t="shared" si="95"/>
        <v>46004</v>
      </c>
      <c r="L131" s="293"/>
      <c r="M131" s="293"/>
      <c r="N131" s="70"/>
    </row>
    <row r="132" spans="1:14" s="69" customFormat="1" ht="11.25" hidden="1">
      <c r="A132" s="344"/>
      <c r="B132" s="1866" t="s">
        <v>5059</v>
      </c>
      <c r="C132" s="294" t="s">
        <v>9424</v>
      </c>
      <c r="D132" s="2056" t="s">
        <v>9453</v>
      </c>
      <c r="E132" s="2056">
        <v>45963</v>
      </c>
      <c r="F132" s="2056">
        <f>E132+35</f>
        <v>45998</v>
      </c>
      <c r="G132" s="2056">
        <f t="shared" si="92"/>
        <v>46003</v>
      </c>
      <c r="H132" s="2056">
        <f t="shared" si="93"/>
        <v>46004</v>
      </c>
      <c r="I132" s="2056">
        <f t="shared" si="94"/>
        <v>46008</v>
      </c>
      <c r="J132" s="2056">
        <f t="shared" si="95"/>
        <v>46010</v>
      </c>
      <c r="L132" s="293"/>
      <c r="M132" s="293"/>
      <c r="N132" s="70"/>
    </row>
    <row r="133" spans="1:14" s="69" customFormat="1" ht="11.25" hidden="1">
      <c r="A133" s="344" t="s">
        <v>9475</v>
      </c>
      <c r="B133" s="1866" t="s">
        <v>5063</v>
      </c>
      <c r="C133" s="294" t="s">
        <v>9430</v>
      </c>
      <c r="D133" s="2056" t="s">
        <v>9446</v>
      </c>
      <c r="E133" s="2056">
        <v>45971</v>
      </c>
      <c r="F133" s="2056">
        <f t="shared" ref="F133:F136" si="96">E133+35</f>
        <v>46006</v>
      </c>
      <c r="G133" s="2056">
        <f t="shared" ref="G133:G136" si="97">E133+40</f>
        <v>46011</v>
      </c>
      <c r="H133" s="2056">
        <f t="shared" ref="H133:H136" si="98">E133+41</f>
        <v>46012</v>
      </c>
      <c r="I133" s="2056">
        <f t="shared" ref="I133:I136" si="99">E133+45</f>
        <v>46016</v>
      </c>
      <c r="J133" s="2056">
        <f t="shared" ref="J133:J136" si="100">E133+47</f>
        <v>46018</v>
      </c>
      <c r="L133" s="293"/>
      <c r="M133" s="293"/>
      <c r="N133" s="70"/>
    </row>
    <row r="134" spans="1:14" s="69" customFormat="1" ht="11.25" hidden="1">
      <c r="A134" s="344" t="s">
        <v>9476</v>
      </c>
      <c r="B134" s="1866" t="s">
        <v>5066</v>
      </c>
      <c r="C134" s="3060" t="s">
        <v>9433</v>
      </c>
      <c r="D134" s="2056" t="s">
        <v>9462</v>
      </c>
      <c r="E134" s="2056">
        <v>45977</v>
      </c>
      <c r="F134" s="625">
        <f t="shared" si="96"/>
        <v>46012</v>
      </c>
      <c r="G134" s="2056">
        <f t="shared" si="97"/>
        <v>46017</v>
      </c>
      <c r="H134" s="2056">
        <f t="shared" si="98"/>
        <v>46018</v>
      </c>
      <c r="I134" s="2056">
        <f t="shared" si="99"/>
        <v>46022</v>
      </c>
      <c r="J134" s="2056">
        <f t="shared" si="100"/>
        <v>46024</v>
      </c>
      <c r="L134" s="293"/>
      <c r="M134" s="293"/>
      <c r="N134" s="70"/>
    </row>
    <row r="135" spans="1:14" s="69" customFormat="1" ht="11.25" hidden="1">
      <c r="A135" s="344" t="s">
        <v>9477</v>
      </c>
      <c r="B135" s="1866" t="s">
        <v>5071</v>
      </c>
      <c r="C135" s="3060" t="s">
        <v>9478</v>
      </c>
      <c r="D135" s="2056" t="s">
        <v>9431</v>
      </c>
      <c r="E135" s="2056">
        <v>45984</v>
      </c>
      <c r="F135" s="2056">
        <f t="shared" si="96"/>
        <v>46019</v>
      </c>
      <c r="G135" s="2056">
        <f t="shared" si="97"/>
        <v>46024</v>
      </c>
      <c r="H135" s="2056">
        <f t="shared" si="98"/>
        <v>46025</v>
      </c>
      <c r="I135" s="2056">
        <f t="shared" si="99"/>
        <v>46029</v>
      </c>
      <c r="J135" s="2056">
        <f t="shared" si="100"/>
        <v>46031</v>
      </c>
      <c r="K135" s="522"/>
      <c r="L135" s="293"/>
      <c r="M135" s="293"/>
      <c r="N135" s="70"/>
    </row>
    <row r="136" spans="1:14" s="69" customFormat="1" ht="11.25" hidden="1">
      <c r="A136" s="344"/>
      <c r="B136" s="1866" t="s">
        <v>5076</v>
      </c>
      <c r="C136" s="294" t="s">
        <v>9436</v>
      </c>
      <c r="D136" s="2056" t="s">
        <v>9459</v>
      </c>
      <c r="E136" s="2056">
        <v>45991</v>
      </c>
      <c r="F136" s="2056">
        <f t="shared" si="96"/>
        <v>46026</v>
      </c>
      <c r="G136" s="2056">
        <f t="shared" si="97"/>
        <v>46031</v>
      </c>
      <c r="H136" s="2056">
        <f t="shared" si="98"/>
        <v>46032</v>
      </c>
      <c r="I136" s="2056">
        <f t="shared" si="99"/>
        <v>46036</v>
      </c>
      <c r="J136" s="2056">
        <f t="shared" si="100"/>
        <v>46038</v>
      </c>
      <c r="L136" s="293"/>
      <c r="M136" s="293"/>
      <c r="N136" s="70"/>
    </row>
    <row r="137" spans="1:14" s="69" customFormat="1" ht="11.25" hidden="1">
      <c r="A137" s="344"/>
      <c r="B137" s="1866" t="s">
        <v>5080</v>
      </c>
      <c r="C137" s="250" t="s">
        <v>9440</v>
      </c>
      <c r="D137" s="2886" t="s">
        <v>9462</v>
      </c>
      <c r="E137" s="233">
        <v>46002</v>
      </c>
      <c r="F137" s="625"/>
      <c r="G137" s="233">
        <f t="shared" ref="G137:G148" si="101">E137+40</f>
        <v>46042</v>
      </c>
      <c r="H137" s="233">
        <f t="shared" ref="H137:H148" si="102">E137+41</f>
        <v>46043</v>
      </c>
      <c r="I137" s="233">
        <f t="shared" ref="I137:I148" si="103">E137+45</f>
        <v>46047</v>
      </c>
      <c r="J137" s="233">
        <f t="shared" ref="J137:J148" si="104">E137+47</f>
        <v>46049</v>
      </c>
      <c r="L137" s="293"/>
      <c r="M137" s="293"/>
      <c r="N137" s="70"/>
    </row>
    <row r="138" spans="1:14" s="69" customFormat="1" ht="11.25" hidden="1">
      <c r="A138" s="344"/>
      <c r="B138" s="1866" t="s">
        <v>5083</v>
      </c>
      <c r="C138" s="250" t="s">
        <v>9479</v>
      </c>
      <c r="D138" s="233" t="s">
        <v>9431</v>
      </c>
      <c r="E138" s="233">
        <v>46005</v>
      </c>
      <c r="F138" s="233">
        <f t="shared" ref="F138:F148" si="105">E138+35</f>
        <v>46040</v>
      </c>
      <c r="G138" s="233">
        <f t="shared" si="101"/>
        <v>46045</v>
      </c>
      <c r="H138" s="233">
        <f t="shared" si="102"/>
        <v>46046</v>
      </c>
      <c r="I138" s="233">
        <f t="shared" si="103"/>
        <v>46050</v>
      </c>
      <c r="J138" s="233">
        <f t="shared" si="104"/>
        <v>46052</v>
      </c>
      <c r="L138" s="293"/>
      <c r="M138" s="293"/>
      <c r="N138" s="70"/>
    </row>
    <row r="139" spans="1:14" s="69" customFormat="1" ht="11.25" hidden="1">
      <c r="A139" s="344"/>
      <c r="B139" s="1866" t="s">
        <v>5087</v>
      </c>
      <c r="C139" s="250" t="s">
        <v>9443</v>
      </c>
      <c r="D139" s="233" t="s">
        <v>9446</v>
      </c>
      <c r="E139" s="233">
        <v>46012</v>
      </c>
      <c r="F139" s="233">
        <f t="shared" si="105"/>
        <v>46047</v>
      </c>
      <c r="G139" s="233">
        <f t="shared" si="101"/>
        <v>46052</v>
      </c>
      <c r="H139" s="233">
        <f t="shared" si="102"/>
        <v>46053</v>
      </c>
      <c r="I139" s="233">
        <f t="shared" si="103"/>
        <v>46057</v>
      </c>
      <c r="J139" s="233">
        <f t="shared" si="104"/>
        <v>46059</v>
      </c>
      <c r="L139" s="293"/>
      <c r="M139" s="293"/>
      <c r="N139" s="70"/>
    </row>
    <row r="140" spans="1:14" s="69" customFormat="1" ht="11.25" hidden="1">
      <c r="A140" s="344" t="s">
        <v>9480</v>
      </c>
      <c r="B140" s="1866" t="s">
        <v>7696</v>
      </c>
      <c r="C140" s="358" t="s">
        <v>9481</v>
      </c>
      <c r="D140" s="281" t="s">
        <v>9431</v>
      </c>
      <c r="E140" s="625">
        <v>46019</v>
      </c>
      <c r="F140" s="625">
        <f t="shared" si="105"/>
        <v>46054</v>
      </c>
      <c r="G140" s="625">
        <f t="shared" si="101"/>
        <v>46059</v>
      </c>
      <c r="H140" s="625">
        <f t="shared" si="102"/>
        <v>46060</v>
      </c>
      <c r="I140" s="625">
        <f t="shared" si="103"/>
        <v>46064</v>
      </c>
      <c r="J140" s="625">
        <f t="shared" si="104"/>
        <v>46066</v>
      </c>
      <c r="L140" s="293"/>
      <c r="M140" s="293"/>
      <c r="N140" s="70"/>
    </row>
    <row r="141" spans="1:14" s="69" customFormat="1" ht="11.25" hidden="1">
      <c r="A141" s="344"/>
      <c r="B141" s="1866" t="s">
        <v>5794</v>
      </c>
      <c r="C141" s="294" t="s">
        <v>9445</v>
      </c>
      <c r="D141" s="298" t="s">
        <v>9482</v>
      </c>
      <c r="E141" s="3693">
        <v>46027</v>
      </c>
      <c r="F141" s="2056">
        <f t="shared" si="105"/>
        <v>46062</v>
      </c>
      <c r="G141" s="2056">
        <f t="shared" si="101"/>
        <v>46067</v>
      </c>
      <c r="H141" s="2056">
        <f t="shared" si="102"/>
        <v>46068</v>
      </c>
      <c r="I141" s="2056">
        <f t="shared" si="103"/>
        <v>46072</v>
      </c>
      <c r="J141" s="2056">
        <f t="shared" si="104"/>
        <v>46074</v>
      </c>
      <c r="L141" s="293"/>
      <c r="M141" s="293"/>
      <c r="N141" s="70"/>
    </row>
    <row r="142" spans="1:14" s="69" customFormat="1" ht="11.25" hidden="1">
      <c r="A142" s="344"/>
      <c r="B142" s="1866" t="s">
        <v>5797</v>
      </c>
      <c r="C142" s="3608" t="s">
        <v>9450</v>
      </c>
      <c r="D142" s="3606" t="s">
        <v>9446</v>
      </c>
      <c r="E142" s="2056">
        <v>46033</v>
      </c>
      <c r="F142" s="2056">
        <f t="shared" si="105"/>
        <v>46068</v>
      </c>
      <c r="G142" s="2056">
        <f t="shared" si="101"/>
        <v>46073</v>
      </c>
      <c r="H142" s="2056">
        <f t="shared" si="102"/>
        <v>46074</v>
      </c>
      <c r="I142" s="2056">
        <f t="shared" si="103"/>
        <v>46078</v>
      </c>
      <c r="J142" s="2056">
        <f t="shared" si="104"/>
        <v>46080</v>
      </c>
      <c r="L142" s="293"/>
      <c r="M142" s="293"/>
      <c r="N142" s="70"/>
    </row>
    <row r="143" spans="1:14" s="69" customFormat="1" ht="11.25" hidden="1">
      <c r="A143" s="344"/>
      <c r="B143" s="1866" t="s">
        <v>5802</v>
      </c>
      <c r="C143" s="3613" t="s">
        <v>9483</v>
      </c>
      <c r="D143" s="2056" t="s">
        <v>9484</v>
      </c>
      <c r="E143" s="3611" t="s">
        <v>9485</v>
      </c>
      <c r="F143" s="625"/>
      <c r="G143" s="625"/>
      <c r="H143" s="625"/>
      <c r="I143" s="625"/>
      <c r="J143" s="625"/>
      <c r="K143" s="63" t="s">
        <v>9468</v>
      </c>
      <c r="L143" s="293"/>
      <c r="M143" s="293"/>
      <c r="N143" s="70"/>
    </row>
    <row r="144" spans="1:14" s="69" customFormat="1" ht="11.25" hidden="1">
      <c r="A144" s="344"/>
      <c r="B144" s="1866"/>
      <c r="C144" s="3612" t="s">
        <v>9461</v>
      </c>
      <c r="D144" s="3607" t="s">
        <v>9434</v>
      </c>
      <c r="E144" s="3611" t="s">
        <v>9486</v>
      </c>
      <c r="F144" s="3605">
        <v>46076</v>
      </c>
      <c r="G144" s="2056">
        <v>46081</v>
      </c>
      <c r="H144" s="2056">
        <v>46082</v>
      </c>
      <c r="I144" s="2056">
        <v>46086</v>
      </c>
      <c r="J144" s="2056">
        <v>46088</v>
      </c>
      <c r="K144" s="63"/>
      <c r="L144" s="293"/>
      <c r="M144" s="293"/>
      <c r="N144" s="70"/>
    </row>
    <row r="145" spans="1:14" s="69" customFormat="1" ht="11.25" hidden="1">
      <c r="A145" s="344"/>
      <c r="B145" s="1866" t="s">
        <v>5804</v>
      </c>
      <c r="C145" s="294" t="s">
        <v>9424</v>
      </c>
      <c r="D145" s="3607" t="s">
        <v>9462</v>
      </c>
      <c r="E145" s="3610">
        <v>46047</v>
      </c>
      <c r="F145" s="625">
        <f t="shared" si="105"/>
        <v>46082</v>
      </c>
      <c r="G145" s="2056">
        <f t="shared" si="101"/>
        <v>46087</v>
      </c>
      <c r="H145" s="2056">
        <f t="shared" si="102"/>
        <v>46088</v>
      </c>
      <c r="I145" s="2056">
        <f t="shared" si="103"/>
        <v>46092</v>
      </c>
      <c r="J145" s="2056">
        <f t="shared" si="104"/>
        <v>46094</v>
      </c>
      <c r="L145" s="293"/>
      <c r="M145" s="293"/>
      <c r="N145" s="70"/>
    </row>
    <row r="146" spans="1:14" s="69" customFormat="1" ht="11.25" hidden="1">
      <c r="A146" s="344"/>
      <c r="B146" s="1866" t="s">
        <v>5807</v>
      </c>
      <c r="C146" s="408" t="s">
        <v>9430</v>
      </c>
      <c r="D146" s="3609" t="s">
        <v>9459</v>
      </c>
      <c r="E146" s="233">
        <v>46054</v>
      </c>
      <c r="F146" s="233">
        <f t="shared" si="105"/>
        <v>46089</v>
      </c>
      <c r="G146" s="233">
        <f t="shared" si="101"/>
        <v>46094</v>
      </c>
      <c r="H146" s="233">
        <f t="shared" si="102"/>
        <v>46095</v>
      </c>
      <c r="I146" s="233">
        <f t="shared" si="103"/>
        <v>46099</v>
      </c>
      <c r="J146" s="233">
        <f t="shared" si="104"/>
        <v>46101</v>
      </c>
      <c r="L146" s="293"/>
      <c r="M146" s="293"/>
      <c r="N146" s="70"/>
    </row>
    <row r="147" spans="1:14" s="69" customFormat="1" ht="11.25" hidden="1">
      <c r="A147" s="344"/>
      <c r="B147" s="1866" t="s">
        <v>5810</v>
      </c>
      <c r="C147" s="250" t="s">
        <v>9433</v>
      </c>
      <c r="D147" s="233" t="s">
        <v>9446</v>
      </c>
      <c r="E147" s="233">
        <v>46061</v>
      </c>
      <c r="F147" s="233">
        <f t="shared" si="105"/>
        <v>46096</v>
      </c>
      <c r="G147" s="233">
        <f t="shared" si="101"/>
        <v>46101</v>
      </c>
      <c r="H147" s="233">
        <f t="shared" si="102"/>
        <v>46102</v>
      </c>
      <c r="I147" s="233">
        <f t="shared" si="103"/>
        <v>46106</v>
      </c>
      <c r="J147" s="233">
        <f t="shared" si="104"/>
        <v>46108</v>
      </c>
      <c r="L147" s="293"/>
      <c r="M147" s="293"/>
      <c r="N147" s="70"/>
    </row>
    <row r="148" spans="1:14" s="69" customFormat="1" ht="11.25" hidden="1">
      <c r="A148" s="344"/>
      <c r="B148" s="1866" t="s">
        <v>5815</v>
      </c>
      <c r="C148" s="250" t="s">
        <v>9478</v>
      </c>
      <c r="D148" s="233" t="s">
        <v>9453</v>
      </c>
      <c r="E148" s="233">
        <v>46068</v>
      </c>
      <c r="F148" s="233">
        <f t="shared" si="105"/>
        <v>46103</v>
      </c>
      <c r="G148" s="233">
        <f t="shared" si="101"/>
        <v>46108</v>
      </c>
      <c r="H148" s="233">
        <f t="shared" si="102"/>
        <v>46109</v>
      </c>
      <c r="I148" s="233">
        <f t="shared" si="103"/>
        <v>46113</v>
      </c>
      <c r="J148" s="233">
        <f t="shared" si="104"/>
        <v>46115</v>
      </c>
      <c r="L148" s="293"/>
      <c r="M148" s="293"/>
      <c r="N148" s="70"/>
    </row>
    <row r="149" spans="1:14" s="69" customFormat="1" ht="11.25" hidden="1">
      <c r="A149" s="344" t="s">
        <v>9432</v>
      </c>
      <c r="B149" s="1866" t="s">
        <v>5819</v>
      </c>
      <c r="C149" s="379" t="s">
        <v>1573</v>
      </c>
      <c r="D149" s="233" t="s">
        <v>9470</v>
      </c>
      <c r="E149" s="3328">
        <v>46075</v>
      </c>
      <c r="F149" s="625"/>
      <c r="G149" s="625"/>
      <c r="H149" s="625"/>
      <c r="I149" s="625"/>
      <c r="J149" s="625"/>
      <c r="L149" s="293"/>
      <c r="M149" s="293"/>
      <c r="N149" s="70"/>
    </row>
    <row r="150" spans="1:14" s="69" customFormat="1" ht="11.25" hidden="1">
      <c r="A150" s="344" t="s">
        <v>9487</v>
      </c>
      <c r="B150" s="1866" t="s">
        <v>4196</v>
      </c>
      <c r="C150" s="294" t="s">
        <v>9488</v>
      </c>
      <c r="D150" s="2056" t="s">
        <v>9489</v>
      </c>
      <c r="E150" s="2056">
        <v>46082</v>
      </c>
      <c r="F150" s="2056">
        <f t="shared" ref="F150:F158" si="106">E150+35</f>
        <v>46117</v>
      </c>
      <c r="G150" s="2056">
        <f t="shared" ref="G150:G158" si="107">E150+40</f>
        <v>46122</v>
      </c>
      <c r="H150" s="2056">
        <f t="shared" ref="H150:H158" si="108">E150+41</f>
        <v>46123</v>
      </c>
      <c r="I150" s="2056">
        <f t="shared" ref="I150:I158" si="109">E150+45</f>
        <v>46127</v>
      </c>
      <c r="J150" s="2056">
        <f t="shared" ref="J150:J158" si="110">E150+47</f>
        <v>46129</v>
      </c>
      <c r="L150" s="293"/>
      <c r="M150" s="293"/>
      <c r="N150" s="70"/>
    </row>
    <row r="151" spans="1:14" s="69" customFormat="1" ht="11.25" hidden="1">
      <c r="A151" s="344"/>
      <c r="B151" s="1866" t="s">
        <v>4197</v>
      </c>
      <c r="C151" s="294" t="s">
        <v>9490</v>
      </c>
      <c r="D151" s="2056" t="s">
        <v>9491</v>
      </c>
      <c r="E151" s="2056">
        <v>46089</v>
      </c>
      <c r="F151" s="2056">
        <f t="shared" si="106"/>
        <v>46124</v>
      </c>
      <c r="G151" s="2056">
        <f t="shared" si="107"/>
        <v>46129</v>
      </c>
      <c r="H151" s="2056">
        <f t="shared" si="108"/>
        <v>46130</v>
      </c>
      <c r="I151" s="2056">
        <f t="shared" si="109"/>
        <v>46134</v>
      </c>
      <c r="J151" s="2056">
        <f t="shared" si="110"/>
        <v>46136</v>
      </c>
      <c r="L151" s="293"/>
      <c r="M151" s="293"/>
      <c r="N151" s="70"/>
    </row>
    <row r="152" spans="1:14" s="69" customFormat="1" ht="11.25" hidden="1">
      <c r="A152" s="344" t="s">
        <v>9492</v>
      </c>
      <c r="B152" s="1866" t="s">
        <v>4198</v>
      </c>
      <c r="C152" s="294" t="s">
        <v>9493</v>
      </c>
      <c r="D152" s="2056" t="s">
        <v>9446</v>
      </c>
      <c r="E152" s="2056">
        <v>46096</v>
      </c>
      <c r="F152" s="2056">
        <f t="shared" si="106"/>
        <v>46131</v>
      </c>
      <c r="G152" s="2056">
        <f t="shared" si="107"/>
        <v>46136</v>
      </c>
      <c r="H152" s="2056">
        <f t="shared" si="108"/>
        <v>46137</v>
      </c>
      <c r="I152" s="2056">
        <f t="shared" si="109"/>
        <v>46141</v>
      </c>
      <c r="J152" s="2056">
        <f t="shared" si="110"/>
        <v>46143</v>
      </c>
      <c r="L152" s="293"/>
      <c r="M152" s="293"/>
      <c r="N152" s="70"/>
    </row>
    <row r="153" spans="1:14" s="69" customFormat="1" ht="11.25" hidden="1">
      <c r="A153" s="344" t="s">
        <v>9494</v>
      </c>
      <c r="B153" s="1866" t="s">
        <v>4200</v>
      </c>
      <c r="C153" s="294" t="s">
        <v>9495</v>
      </c>
      <c r="D153" s="2056" t="s">
        <v>9453</v>
      </c>
      <c r="E153" s="3693">
        <v>46104</v>
      </c>
      <c r="F153" s="2056">
        <f t="shared" si="106"/>
        <v>46139</v>
      </c>
      <c r="G153" s="2056">
        <f t="shared" si="107"/>
        <v>46144</v>
      </c>
      <c r="H153" s="2056">
        <f t="shared" si="108"/>
        <v>46145</v>
      </c>
      <c r="I153" s="2056">
        <f t="shared" si="109"/>
        <v>46149</v>
      </c>
      <c r="J153" s="2056">
        <f t="shared" si="110"/>
        <v>46151</v>
      </c>
      <c r="L153" s="293"/>
      <c r="M153" s="293"/>
      <c r="N153" s="70"/>
    </row>
    <row r="154" spans="1:14" s="69" customFormat="1" ht="11.25" hidden="1">
      <c r="A154" s="344" t="s">
        <v>9496</v>
      </c>
      <c r="B154" s="1866" t="s">
        <v>4201</v>
      </c>
      <c r="C154" s="294" t="s">
        <v>9443</v>
      </c>
      <c r="D154" s="2056" t="s">
        <v>9459</v>
      </c>
      <c r="E154" s="2056">
        <v>46110</v>
      </c>
      <c r="F154" s="2056">
        <f t="shared" si="106"/>
        <v>46145</v>
      </c>
      <c r="G154" s="2056">
        <f t="shared" si="107"/>
        <v>46150</v>
      </c>
      <c r="H154" s="2056">
        <f t="shared" si="108"/>
        <v>46151</v>
      </c>
      <c r="I154" s="2056">
        <f t="shared" si="109"/>
        <v>46155</v>
      </c>
      <c r="J154" s="2056">
        <f t="shared" si="110"/>
        <v>46157</v>
      </c>
      <c r="L154" s="293"/>
      <c r="M154" s="293"/>
      <c r="N154" s="70"/>
    </row>
    <row r="155" spans="1:14" s="69" customFormat="1" ht="11.25" hidden="1">
      <c r="A155" s="344"/>
      <c r="B155" s="1866" t="s">
        <v>4202</v>
      </c>
      <c r="C155" s="250" t="s">
        <v>9445</v>
      </c>
      <c r="D155" s="233" t="s">
        <v>9497</v>
      </c>
      <c r="E155" s="233">
        <v>46117</v>
      </c>
      <c r="F155" s="233">
        <f t="shared" si="106"/>
        <v>46152</v>
      </c>
      <c r="G155" s="233">
        <f t="shared" si="107"/>
        <v>46157</v>
      </c>
      <c r="H155" s="233">
        <f t="shared" si="108"/>
        <v>46158</v>
      </c>
      <c r="I155" s="233">
        <f t="shared" si="109"/>
        <v>46162</v>
      </c>
      <c r="J155" s="233">
        <f t="shared" si="110"/>
        <v>46164</v>
      </c>
      <c r="L155" s="293"/>
      <c r="M155" s="293"/>
      <c r="N155" s="70"/>
    </row>
    <row r="156" spans="1:14" s="69" customFormat="1" ht="11.25" hidden="1">
      <c r="A156" s="344"/>
      <c r="B156" s="1866" t="s">
        <v>4203</v>
      </c>
      <c r="C156" s="250" t="s">
        <v>9450</v>
      </c>
      <c r="D156" s="233" t="s">
        <v>9459</v>
      </c>
      <c r="E156" s="233">
        <v>46124</v>
      </c>
      <c r="F156" s="233">
        <f t="shared" si="106"/>
        <v>46159</v>
      </c>
      <c r="G156" s="233">
        <f t="shared" si="107"/>
        <v>46164</v>
      </c>
      <c r="H156" s="233">
        <f t="shared" si="108"/>
        <v>46165</v>
      </c>
      <c r="I156" s="233">
        <f t="shared" si="109"/>
        <v>46169</v>
      </c>
      <c r="J156" s="233">
        <f t="shared" si="110"/>
        <v>46171</v>
      </c>
      <c r="L156" s="293"/>
      <c r="M156" s="293"/>
      <c r="N156" s="70"/>
    </row>
    <row r="157" spans="1:14" s="69" customFormat="1" ht="11.25" hidden="1">
      <c r="A157" s="344"/>
      <c r="B157" s="1866" t="s">
        <v>4206</v>
      </c>
      <c r="C157" s="250" t="s">
        <v>9461</v>
      </c>
      <c r="D157" s="233" t="s">
        <v>9431</v>
      </c>
      <c r="E157" s="233">
        <v>46131</v>
      </c>
      <c r="F157" s="625">
        <f t="shared" si="106"/>
        <v>46166</v>
      </c>
      <c r="G157" s="233">
        <f t="shared" si="107"/>
        <v>46171</v>
      </c>
      <c r="H157" s="233">
        <f t="shared" si="108"/>
        <v>46172</v>
      </c>
      <c r="I157" s="233">
        <f t="shared" si="109"/>
        <v>46176</v>
      </c>
      <c r="J157" s="233">
        <f t="shared" si="110"/>
        <v>46178</v>
      </c>
      <c r="L157" s="293"/>
      <c r="M157" s="293"/>
      <c r="N157" s="70"/>
    </row>
    <row r="158" spans="1:14" s="69" customFormat="1" ht="11.25" hidden="1">
      <c r="A158" s="344"/>
      <c r="B158" s="1866" t="s">
        <v>4208</v>
      </c>
      <c r="C158" s="250" t="s">
        <v>9424</v>
      </c>
      <c r="D158" s="233" t="s">
        <v>9446</v>
      </c>
      <c r="E158" s="233">
        <v>46138</v>
      </c>
      <c r="F158" s="233">
        <f t="shared" si="106"/>
        <v>46173</v>
      </c>
      <c r="G158" s="233">
        <f t="shared" si="107"/>
        <v>46178</v>
      </c>
      <c r="H158" s="233">
        <f t="shared" si="108"/>
        <v>46179</v>
      </c>
      <c r="I158" s="4074">
        <f t="shared" si="109"/>
        <v>46183</v>
      </c>
      <c r="J158" s="233">
        <f t="shared" si="110"/>
        <v>46185</v>
      </c>
      <c r="L158" s="293"/>
      <c r="M158" s="293"/>
      <c r="N158" s="70"/>
    </row>
    <row r="159" spans="1:14" s="69" customFormat="1" ht="11.25" hidden="1">
      <c r="A159" s="344"/>
      <c r="B159" s="1866" t="s">
        <v>4210</v>
      </c>
      <c r="C159" s="294" t="s">
        <v>9430</v>
      </c>
      <c r="D159" s="2056" t="s">
        <v>9470</v>
      </c>
      <c r="E159" s="2056">
        <v>46145</v>
      </c>
      <c r="F159" s="2056">
        <f t="shared" ref="F159:F160" si="111">E159+35</f>
        <v>46180</v>
      </c>
      <c r="G159" s="2056">
        <f t="shared" ref="G159:G160" si="112">E159+40</f>
        <v>46185</v>
      </c>
      <c r="H159" s="2056">
        <f t="shared" ref="H159:H160" si="113">E159+41</f>
        <v>46186</v>
      </c>
      <c r="I159" s="2056">
        <f t="shared" ref="I159:I160" si="114">E159+45</f>
        <v>46190</v>
      </c>
      <c r="J159" s="2056">
        <f t="shared" ref="J159:J160" si="115">E159+47</f>
        <v>46192</v>
      </c>
      <c r="L159" s="293"/>
      <c r="M159" s="293"/>
      <c r="N159" s="70"/>
    </row>
    <row r="160" spans="1:14" s="69" customFormat="1" ht="11.25" hidden="1">
      <c r="A160" s="344"/>
      <c r="B160" s="1866" t="s">
        <v>4213</v>
      </c>
      <c r="C160" s="294" t="s">
        <v>9498</v>
      </c>
      <c r="D160" s="2056" t="s">
        <v>9459</v>
      </c>
      <c r="E160" s="2056">
        <v>46152</v>
      </c>
      <c r="F160" s="2056">
        <f t="shared" si="111"/>
        <v>46187</v>
      </c>
      <c r="G160" s="2056">
        <f t="shared" si="112"/>
        <v>46192</v>
      </c>
      <c r="H160" s="2056">
        <f t="shared" si="113"/>
        <v>46193</v>
      </c>
      <c r="I160" s="2056">
        <f t="shared" si="114"/>
        <v>46197</v>
      </c>
      <c r="J160" s="2056">
        <f t="shared" si="115"/>
        <v>46199</v>
      </c>
      <c r="L160" s="293"/>
      <c r="M160" s="293"/>
      <c r="N160" s="70"/>
    </row>
    <row r="161" spans="1:14" s="69" customFormat="1" ht="11.25" hidden="1">
      <c r="A161" s="344"/>
      <c r="B161" s="1866"/>
      <c r="C161" s="249"/>
      <c r="D161" s="204"/>
      <c r="E161" s="204"/>
      <c r="F161" s="204"/>
      <c r="G161" s="204"/>
      <c r="H161" s="204"/>
      <c r="I161" s="204"/>
      <c r="J161" s="204"/>
      <c r="L161" s="293"/>
      <c r="M161" s="293"/>
      <c r="N161" s="70"/>
    </row>
    <row r="162" spans="1:14" s="69" customFormat="1" ht="11.25" hidden="1">
      <c r="A162" s="344"/>
      <c r="B162" s="1866"/>
      <c r="C162" s="249"/>
      <c r="D162" s="204"/>
      <c r="E162" s="204"/>
      <c r="F162" s="204"/>
      <c r="G162" s="204"/>
      <c r="H162" s="204"/>
      <c r="I162" s="204"/>
      <c r="J162" s="204"/>
      <c r="L162" s="293"/>
      <c r="M162" s="293"/>
      <c r="N162" s="70"/>
    </row>
    <row r="163" spans="1:14" s="69" customFormat="1" ht="33.75">
      <c r="A163" s="344"/>
      <c r="B163" s="1866"/>
      <c r="C163" s="454"/>
      <c r="E163" s="650" t="s">
        <v>100</v>
      </c>
      <c r="F163" s="4218" t="s">
        <v>375</v>
      </c>
      <c r="G163" s="650" t="s">
        <v>477</v>
      </c>
      <c r="H163" s="650" t="s">
        <v>1234</v>
      </c>
      <c r="I163" s="650" t="s">
        <v>992</v>
      </c>
      <c r="J163" s="650" t="s">
        <v>402</v>
      </c>
      <c r="L163" s="293"/>
      <c r="M163" s="293"/>
      <c r="N163" s="70"/>
    </row>
    <row r="164" spans="1:14" s="69" customFormat="1" ht="11.25">
      <c r="A164" s="344"/>
      <c r="B164" s="1866"/>
      <c r="C164" s="4116"/>
      <c r="D164" s="4119" t="s">
        <v>3746</v>
      </c>
      <c r="E164" s="4117"/>
      <c r="F164" s="4118" t="s">
        <v>1721</v>
      </c>
      <c r="G164" s="4118" t="s">
        <v>3214</v>
      </c>
      <c r="H164" s="4118" t="s">
        <v>3459</v>
      </c>
      <c r="I164" s="4118" t="s">
        <v>4250</v>
      </c>
      <c r="J164" s="4118" t="s">
        <v>3460</v>
      </c>
      <c r="L164" s="293"/>
      <c r="M164" s="293"/>
      <c r="N164" s="70"/>
    </row>
    <row r="165" spans="1:14" s="69" customFormat="1" ht="11.25" hidden="1">
      <c r="A165" s="344" t="s">
        <v>9499</v>
      </c>
      <c r="B165" s="1866" t="s">
        <v>3617</v>
      </c>
      <c r="C165" s="4115" t="s">
        <v>9500</v>
      </c>
      <c r="D165" s="3607" t="s">
        <v>4940</v>
      </c>
      <c r="E165" s="3607">
        <v>46159</v>
      </c>
      <c r="F165" s="3607">
        <f>E165+39</f>
        <v>46198</v>
      </c>
      <c r="G165" s="3607">
        <f>E165+44</f>
        <v>46203</v>
      </c>
      <c r="H165" s="3607">
        <f>E165+47</f>
        <v>46206</v>
      </c>
      <c r="I165" s="3607">
        <f>E165+52</f>
        <v>46211</v>
      </c>
      <c r="J165" s="3607">
        <f>E165+55</f>
        <v>46214</v>
      </c>
      <c r="L165" s="293"/>
      <c r="M165" s="293"/>
      <c r="N165" s="70"/>
    </row>
    <row r="166" spans="1:14" s="69" customFormat="1" ht="11.25" hidden="1">
      <c r="A166" s="344"/>
      <c r="B166" s="1866" t="s">
        <v>3619</v>
      </c>
      <c r="C166" s="294" t="s">
        <v>9501</v>
      </c>
      <c r="D166" s="2056" t="s">
        <v>9482</v>
      </c>
      <c r="E166" s="2056">
        <v>46166</v>
      </c>
      <c r="F166" s="3607">
        <f t="shared" ref="F166" si="116">E166+39</f>
        <v>46205</v>
      </c>
      <c r="G166" s="3607">
        <f t="shared" ref="G166" si="117">E166+44</f>
        <v>46210</v>
      </c>
      <c r="H166" s="3607">
        <f t="shared" ref="H166" si="118">E166+47</f>
        <v>46213</v>
      </c>
      <c r="I166" s="3607">
        <f t="shared" ref="I166" si="119">E166+52</f>
        <v>46218</v>
      </c>
      <c r="J166" s="3607">
        <f t="shared" ref="J166" si="120">E166+55</f>
        <v>46221</v>
      </c>
      <c r="L166" s="293"/>
      <c r="M166" s="293"/>
      <c r="N166" s="70"/>
    </row>
    <row r="167" spans="1:14" s="69" customFormat="1" ht="11.25" hidden="1">
      <c r="A167" s="344"/>
      <c r="B167" s="1866" t="s">
        <v>3621</v>
      </c>
      <c r="C167" s="3608" t="s">
        <v>9502</v>
      </c>
      <c r="D167" s="3606" t="s">
        <v>9465</v>
      </c>
      <c r="E167" s="3606">
        <v>46173</v>
      </c>
      <c r="F167" s="3607">
        <f t="shared" ref="F167:F180" si="121">E167+36</f>
        <v>46209</v>
      </c>
      <c r="G167" s="3607">
        <f t="shared" ref="G167:G180" si="122">E167+40</f>
        <v>46213</v>
      </c>
      <c r="H167" s="3607">
        <f t="shared" ref="H167:H180" si="123">E167+42</f>
        <v>46215</v>
      </c>
      <c r="I167" s="3607">
        <f t="shared" ref="I167:I180" si="124">E167+47</f>
        <v>46220</v>
      </c>
      <c r="J167" s="3607">
        <f t="shared" ref="J167:J180" si="125">E167+50</f>
        <v>46223</v>
      </c>
      <c r="L167" s="293"/>
      <c r="M167" s="293"/>
      <c r="N167" s="70"/>
    </row>
    <row r="168" spans="1:14" s="69" customFormat="1" ht="11.25" hidden="1">
      <c r="A168" s="344" t="s">
        <v>9503</v>
      </c>
      <c r="B168" s="1866" t="s">
        <v>3623</v>
      </c>
      <c r="C168" s="250" t="s">
        <v>9504</v>
      </c>
      <c r="D168" s="233" t="s">
        <v>9497</v>
      </c>
      <c r="E168" s="233">
        <v>46183</v>
      </c>
      <c r="F168" s="3609">
        <f t="shared" si="121"/>
        <v>46219</v>
      </c>
      <c r="G168" s="3609">
        <f t="shared" si="122"/>
        <v>46223</v>
      </c>
      <c r="H168" s="3609">
        <f t="shared" si="123"/>
        <v>46225</v>
      </c>
      <c r="I168" s="3609">
        <f t="shared" si="124"/>
        <v>46230</v>
      </c>
      <c r="J168" s="3609">
        <f t="shared" si="125"/>
        <v>46233</v>
      </c>
      <c r="L168" s="293"/>
      <c r="M168" s="293"/>
      <c r="N168" s="70"/>
    </row>
    <row r="169" spans="1:14" s="69" customFormat="1" ht="11.25" hidden="1">
      <c r="A169" s="344"/>
      <c r="B169" s="1866" t="s">
        <v>3625</v>
      </c>
      <c r="C169" s="345" t="s">
        <v>9505</v>
      </c>
      <c r="D169" s="233" t="s">
        <v>9506</v>
      </c>
      <c r="E169" s="233">
        <v>46188</v>
      </c>
      <c r="F169" s="3609">
        <f t="shared" si="121"/>
        <v>46224</v>
      </c>
      <c r="G169" s="3609">
        <f t="shared" si="122"/>
        <v>46228</v>
      </c>
      <c r="H169" s="3609">
        <f t="shared" si="123"/>
        <v>46230</v>
      </c>
      <c r="I169" s="3609">
        <f t="shared" si="124"/>
        <v>46235</v>
      </c>
      <c r="J169" s="3609">
        <f t="shared" si="125"/>
        <v>46238</v>
      </c>
      <c r="L169" s="293"/>
      <c r="M169" s="293"/>
      <c r="N169" s="70"/>
    </row>
    <row r="170" spans="1:14" s="69" customFormat="1" ht="11.25" hidden="1">
      <c r="A170" s="344"/>
      <c r="B170" s="1866" t="s">
        <v>3627</v>
      </c>
      <c r="C170" s="250" t="s">
        <v>9507</v>
      </c>
      <c r="D170" s="233" t="s">
        <v>9470</v>
      </c>
      <c r="E170" s="437">
        <v>46197</v>
      </c>
      <c r="F170" s="3609">
        <f t="shared" si="121"/>
        <v>46233</v>
      </c>
      <c r="G170" s="3609">
        <f t="shared" si="122"/>
        <v>46237</v>
      </c>
      <c r="H170" s="3609">
        <f t="shared" si="123"/>
        <v>46239</v>
      </c>
      <c r="I170" s="3609">
        <f t="shared" si="124"/>
        <v>46244</v>
      </c>
      <c r="J170" s="3609">
        <f t="shared" si="125"/>
        <v>46247</v>
      </c>
      <c r="L170" s="293"/>
      <c r="M170" s="293"/>
      <c r="N170" s="70"/>
    </row>
    <row r="171" spans="1:14" s="69" customFormat="1" ht="11.25" hidden="1">
      <c r="A171" s="344"/>
      <c r="B171" s="1866" t="s">
        <v>3629</v>
      </c>
      <c r="C171" s="4306" t="s">
        <v>9508</v>
      </c>
      <c r="D171" s="4304" t="s">
        <v>9506</v>
      </c>
      <c r="E171" s="4304">
        <v>46201</v>
      </c>
      <c r="F171" s="4305">
        <f t="shared" si="121"/>
        <v>46237</v>
      </c>
      <c r="G171" s="4305">
        <f t="shared" si="122"/>
        <v>46241</v>
      </c>
      <c r="H171" s="4305">
        <f t="shared" si="123"/>
        <v>46243</v>
      </c>
      <c r="I171" s="4305">
        <f t="shared" si="124"/>
        <v>46248</v>
      </c>
      <c r="J171" s="4305">
        <f t="shared" si="125"/>
        <v>46251</v>
      </c>
      <c r="L171" s="293"/>
      <c r="M171" s="293"/>
      <c r="N171" s="70"/>
    </row>
    <row r="172" spans="1:14" s="69" customFormat="1" ht="11.25">
      <c r="A172" s="344"/>
      <c r="B172" s="1866" t="s">
        <v>4228</v>
      </c>
      <c r="C172" s="294" t="s">
        <v>9509</v>
      </c>
      <c r="D172" s="2056" t="s">
        <v>9470</v>
      </c>
      <c r="E172" s="2056">
        <v>46208</v>
      </c>
      <c r="F172" s="3607">
        <f t="shared" si="121"/>
        <v>46244</v>
      </c>
      <c r="G172" s="3607">
        <f t="shared" si="122"/>
        <v>46248</v>
      </c>
      <c r="H172" s="3607">
        <f t="shared" si="123"/>
        <v>46250</v>
      </c>
      <c r="I172" s="3607">
        <f t="shared" si="124"/>
        <v>46255</v>
      </c>
      <c r="J172" s="3607">
        <f t="shared" si="125"/>
        <v>46258</v>
      </c>
      <c r="L172" s="293"/>
      <c r="M172" s="293"/>
      <c r="N172" s="70"/>
    </row>
    <row r="173" spans="1:14" s="69" customFormat="1" ht="11.25">
      <c r="A173" s="344"/>
      <c r="B173" s="1866" t="s">
        <v>3633</v>
      </c>
      <c r="C173" s="4306" t="s">
        <v>9510</v>
      </c>
      <c r="D173" s="4304" t="s">
        <v>9470</v>
      </c>
      <c r="E173" s="4304">
        <v>46215</v>
      </c>
      <c r="F173" s="4305">
        <f t="shared" si="121"/>
        <v>46251</v>
      </c>
      <c r="G173" s="4305">
        <f t="shared" si="122"/>
        <v>46255</v>
      </c>
      <c r="H173" s="4305">
        <f t="shared" si="123"/>
        <v>46257</v>
      </c>
      <c r="I173" s="4305">
        <f t="shared" si="124"/>
        <v>46262</v>
      </c>
      <c r="J173" s="4305">
        <f t="shared" si="125"/>
        <v>46265</v>
      </c>
      <c r="L173" s="293"/>
      <c r="M173" s="293"/>
      <c r="N173" s="70"/>
    </row>
    <row r="174" spans="1:14" s="69" customFormat="1" ht="11.25">
      <c r="A174" s="344"/>
      <c r="B174" s="1866"/>
      <c r="C174" s="4430" t="s">
        <v>5693</v>
      </c>
      <c r="D174" s="4431" t="s">
        <v>9511</v>
      </c>
      <c r="E174" s="2056">
        <v>46215</v>
      </c>
      <c r="F174" s="3607">
        <f>E174+36</f>
        <v>46251</v>
      </c>
      <c r="G174" s="3607">
        <f>E174+40</f>
        <v>46255</v>
      </c>
      <c r="H174" s="3607">
        <f>E174+42</f>
        <v>46257</v>
      </c>
      <c r="I174" s="3607">
        <f>E174+47</f>
        <v>46262</v>
      </c>
      <c r="J174" s="3607">
        <f>E174+50</f>
        <v>46265</v>
      </c>
      <c r="L174" s="293"/>
      <c r="M174" s="293"/>
      <c r="N174" s="70"/>
    </row>
    <row r="175" spans="1:14" s="69" customFormat="1" ht="11.25">
      <c r="A175" s="344"/>
      <c r="B175" s="1866" t="s">
        <v>3637</v>
      </c>
      <c r="C175" s="294" t="s">
        <v>9512</v>
      </c>
      <c r="D175" s="2056" t="s">
        <v>9482</v>
      </c>
      <c r="E175" s="2056">
        <v>46222</v>
      </c>
      <c r="F175" s="3607">
        <f t="shared" si="121"/>
        <v>46258</v>
      </c>
      <c r="G175" s="3607">
        <f t="shared" si="122"/>
        <v>46262</v>
      </c>
      <c r="H175" s="3607">
        <f t="shared" si="123"/>
        <v>46264</v>
      </c>
      <c r="I175" s="3607">
        <f t="shared" si="124"/>
        <v>46269</v>
      </c>
      <c r="J175" s="3607">
        <f t="shared" si="125"/>
        <v>46272</v>
      </c>
      <c r="L175" s="293"/>
      <c r="M175" s="293"/>
      <c r="N175" s="70"/>
    </row>
    <row r="176" spans="1:14" s="69" customFormat="1" ht="11.25">
      <c r="A176" s="344"/>
      <c r="B176" s="1866" t="s">
        <v>3639</v>
      </c>
      <c r="C176" s="4227" t="s">
        <v>9513</v>
      </c>
      <c r="D176" s="2056" t="s">
        <v>9470</v>
      </c>
      <c r="E176" s="2056">
        <v>46229</v>
      </c>
      <c r="F176" s="3607">
        <f t="shared" si="121"/>
        <v>46265</v>
      </c>
      <c r="G176" s="3607">
        <f t="shared" si="122"/>
        <v>46269</v>
      </c>
      <c r="H176" s="3607">
        <f t="shared" si="123"/>
        <v>46271</v>
      </c>
      <c r="I176" s="3607">
        <f t="shared" si="124"/>
        <v>46276</v>
      </c>
      <c r="J176" s="3607">
        <f t="shared" si="125"/>
        <v>46279</v>
      </c>
      <c r="L176" s="293"/>
      <c r="M176" s="293"/>
      <c r="N176" s="70"/>
    </row>
    <row r="177" spans="1:14" s="69" customFormat="1" ht="11.25">
      <c r="A177" s="344"/>
      <c r="B177" s="1866" t="s">
        <v>3641</v>
      </c>
      <c r="C177" s="345" t="s">
        <v>9514</v>
      </c>
      <c r="D177" s="233" t="s">
        <v>9515</v>
      </c>
      <c r="E177" s="233">
        <v>46236</v>
      </c>
      <c r="F177" s="233">
        <f t="shared" si="121"/>
        <v>46272</v>
      </c>
      <c r="G177" s="233">
        <f t="shared" si="122"/>
        <v>46276</v>
      </c>
      <c r="H177" s="233">
        <f t="shared" si="123"/>
        <v>46278</v>
      </c>
      <c r="I177" s="233">
        <f t="shared" si="124"/>
        <v>46283</v>
      </c>
      <c r="J177" s="233">
        <f t="shared" si="125"/>
        <v>46286</v>
      </c>
      <c r="L177" s="293"/>
      <c r="M177" s="293"/>
      <c r="N177" s="70"/>
    </row>
    <row r="178" spans="1:14" s="69" customFormat="1" ht="11.25">
      <c r="A178" s="344" t="s">
        <v>9516</v>
      </c>
      <c r="B178" s="1866" t="s">
        <v>3643</v>
      </c>
      <c r="C178" s="345" t="s">
        <v>9517</v>
      </c>
      <c r="D178" s="233" t="s">
        <v>9455</v>
      </c>
      <c r="E178" s="233">
        <v>46243</v>
      </c>
      <c r="F178" s="625">
        <f t="shared" si="121"/>
        <v>46279</v>
      </c>
      <c r="G178" s="233">
        <f t="shared" si="122"/>
        <v>46283</v>
      </c>
      <c r="H178" s="233">
        <f t="shared" si="123"/>
        <v>46285</v>
      </c>
      <c r="I178" s="233">
        <f t="shared" si="124"/>
        <v>46290</v>
      </c>
      <c r="J178" s="233">
        <f t="shared" si="125"/>
        <v>46293</v>
      </c>
      <c r="L178" s="293"/>
      <c r="M178" s="293"/>
      <c r="N178" s="70"/>
    </row>
    <row r="179" spans="1:14" s="69" customFormat="1" ht="11.25">
      <c r="A179" s="344" t="s">
        <v>9518</v>
      </c>
      <c r="B179" s="1866" t="s">
        <v>3645</v>
      </c>
      <c r="C179" s="345" t="s">
        <v>9519</v>
      </c>
      <c r="D179" s="233" t="s">
        <v>9497</v>
      </c>
      <c r="E179" s="233">
        <v>46250</v>
      </c>
      <c r="F179" s="233">
        <f t="shared" si="121"/>
        <v>46286</v>
      </c>
      <c r="G179" s="233">
        <f t="shared" si="122"/>
        <v>46290</v>
      </c>
      <c r="H179" s="233">
        <f t="shared" si="123"/>
        <v>46292</v>
      </c>
      <c r="I179" s="233">
        <f t="shared" si="124"/>
        <v>46297</v>
      </c>
      <c r="J179" s="233">
        <f t="shared" si="125"/>
        <v>46300</v>
      </c>
      <c r="L179" s="293"/>
      <c r="M179" s="293"/>
      <c r="N179" s="70"/>
    </row>
    <row r="180" spans="1:14" s="69" customFormat="1" ht="11.25">
      <c r="A180" s="344"/>
      <c r="B180" s="1866" t="s">
        <v>3647</v>
      </c>
      <c r="C180" s="345" t="s">
        <v>9502</v>
      </c>
      <c r="D180" s="233" t="s">
        <v>9520</v>
      </c>
      <c r="E180" s="233">
        <v>46257</v>
      </c>
      <c r="F180" s="233">
        <f t="shared" si="121"/>
        <v>46293</v>
      </c>
      <c r="G180" s="233">
        <f t="shared" si="122"/>
        <v>46297</v>
      </c>
      <c r="H180" s="233">
        <f t="shared" si="123"/>
        <v>46299</v>
      </c>
      <c r="I180" s="233">
        <f t="shared" si="124"/>
        <v>46304</v>
      </c>
      <c r="J180" s="233">
        <f t="shared" si="125"/>
        <v>46307</v>
      </c>
      <c r="L180" s="293"/>
      <c r="M180" s="293"/>
      <c r="N180" s="70"/>
    </row>
    <row r="181" spans="1:14" s="69" customFormat="1" ht="11.25">
      <c r="A181" s="344"/>
      <c r="B181" s="1866" t="s">
        <v>3649</v>
      </c>
      <c r="C181" s="4592" t="s">
        <v>9504</v>
      </c>
      <c r="D181" s="4325" t="s">
        <v>9506</v>
      </c>
      <c r="E181" s="4325">
        <v>46264</v>
      </c>
      <c r="F181" s="4325">
        <f t="shared" ref="F181" si="126">E181+36</f>
        <v>46300</v>
      </c>
      <c r="G181" s="4325">
        <f t="shared" ref="G181" si="127">E181+40</f>
        <v>46304</v>
      </c>
      <c r="H181" s="4325">
        <f t="shared" ref="H181" si="128">E181+42</f>
        <v>46306</v>
      </c>
      <c r="I181" s="4325">
        <f t="shared" ref="I181" si="129">E181+47</f>
        <v>46311</v>
      </c>
      <c r="J181" s="4325">
        <f t="shared" ref="J181" si="130">E181+50</f>
        <v>46314</v>
      </c>
      <c r="L181" s="293"/>
      <c r="M181" s="293"/>
      <c r="N181" s="70"/>
    </row>
    <row r="182" spans="1:14" s="69" customFormat="1" ht="11.25">
      <c r="A182" s="344"/>
      <c r="B182" s="1866" t="s">
        <v>3651</v>
      </c>
      <c r="C182" s="2414" t="s">
        <v>9505</v>
      </c>
      <c r="D182" s="3693" t="s">
        <v>9515</v>
      </c>
      <c r="E182" s="2056">
        <v>46271</v>
      </c>
      <c r="F182" s="2056">
        <f t="shared" ref="F182:F189" si="131">E182+36</f>
        <v>46307</v>
      </c>
      <c r="G182" s="2056">
        <f t="shared" ref="G182:G189" si="132">E182+40</f>
        <v>46311</v>
      </c>
      <c r="H182" s="2056">
        <f t="shared" ref="H182:H189" si="133">E182+42</f>
        <v>46313</v>
      </c>
      <c r="I182" s="2056">
        <f t="shared" ref="I182:I189" si="134">E182+47</f>
        <v>46318</v>
      </c>
      <c r="J182" s="2056">
        <f t="shared" ref="J182:J189" si="135">E182+50</f>
        <v>46321</v>
      </c>
      <c r="L182" s="293"/>
      <c r="M182" s="293"/>
      <c r="N182" s="70"/>
    </row>
    <row r="183" spans="1:14" s="69" customFormat="1" ht="11.25">
      <c r="A183" s="344"/>
      <c r="B183" s="1866" t="s">
        <v>3653</v>
      </c>
      <c r="C183" s="3060" t="s">
        <v>9507</v>
      </c>
      <c r="D183" s="2056" t="s">
        <v>9482</v>
      </c>
      <c r="E183" s="2056">
        <v>46278</v>
      </c>
      <c r="F183" s="2056">
        <f t="shared" si="131"/>
        <v>46314</v>
      </c>
      <c r="G183" s="2056">
        <f t="shared" si="132"/>
        <v>46318</v>
      </c>
      <c r="H183" s="2056">
        <f t="shared" si="133"/>
        <v>46320</v>
      </c>
      <c r="I183" s="2056">
        <f t="shared" si="134"/>
        <v>46325</v>
      </c>
      <c r="J183" s="2056">
        <f t="shared" si="135"/>
        <v>46328</v>
      </c>
      <c r="L183" s="293"/>
      <c r="M183" s="293"/>
      <c r="N183" s="70"/>
    </row>
    <row r="184" spans="1:14" s="69" customFormat="1" ht="11.25">
      <c r="A184" s="344"/>
      <c r="B184" s="1866" t="s">
        <v>3655</v>
      </c>
      <c r="C184" s="3060" t="s">
        <v>9508</v>
      </c>
      <c r="D184" s="2056" t="s">
        <v>9515</v>
      </c>
      <c r="E184" s="2056">
        <v>46285</v>
      </c>
      <c r="F184" s="2056">
        <f t="shared" si="131"/>
        <v>46321</v>
      </c>
      <c r="G184" s="2056">
        <f t="shared" si="132"/>
        <v>46325</v>
      </c>
      <c r="H184" s="2056">
        <f t="shared" si="133"/>
        <v>46327</v>
      </c>
      <c r="I184" s="2056">
        <f t="shared" si="134"/>
        <v>46332</v>
      </c>
      <c r="J184" s="2056">
        <f t="shared" si="135"/>
        <v>46335</v>
      </c>
      <c r="L184" s="293"/>
      <c r="M184" s="293"/>
      <c r="N184" s="70"/>
    </row>
    <row r="185" spans="1:14" s="69" customFormat="1" ht="11.25">
      <c r="A185" s="344"/>
      <c r="B185" s="1866" t="s">
        <v>3657</v>
      </c>
      <c r="C185" s="3060" t="s">
        <v>9509</v>
      </c>
      <c r="D185" s="2056" t="s">
        <v>9482</v>
      </c>
      <c r="E185" s="2056">
        <v>46292</v>
      </c>
      <c r="F185" s="2056">
        <f t="shared" si="131"/>
        <v>46328</v>
      </c>
      <c r="G185" s="2056">
        <f t="shared" si="132"/>
        <v>46332</v>
      </c>
      <c r="H185" s="2056">
        <f t="shared" si="133"/>
        <v>46334</v>
      </c>
      <c r="I185" s="2056">
        <f t="shared" si="134"/>
        <v>46339</v>
      </c>
      <c r="J185" s="2056">
        <f t="shared" si="135"/>
        <v>46342</v>
      </c>
      <c r="L185" s="293"/>
      <c r="M185" s="293"/>
      <c r="N185" s="70"/>
    </row>
    <row r="186" spans="1:14" s="69" customFormat="1" ht="11.25">
      <c r="A186" s="344"/>
      <c r="B186" s="1866" t="s">
        <v>3659</v>
      </c>
      <c r="C186" s="345" t="s">
        <v>1966</v>
      </c>
      <c r="D186" s="233" t="s">
        <v>9482</v>
      </c>
      <c r="E186" s="233">
        <v>46299</v>
      </c>
      <c r="F186" s="233">
        <f t="shared" si="131"/>
        <v>46335</v>
      </c>
      <c r="G186" s="233">
        <f t="shared" si="132"/>
        <v>46339</v>
      </c>
      <c r="H186" s="233">
        <f t="shared" si="133"/>
        <v>46341</v>
      </c>
      <c r="I186" s="233">
        <f t="shared" si="134"/>
        <v>46346</v>
      </c>
      <c r="J186" s="233">
        <f t="shared" si="135"/>
        <v>46349</v>
      </c>
      <c r="L186" s="293"/>
      <c r="M186" s="293"/>
      <c r="N186" s="70"/>
    </row>
    <row r="187" spans="1:14" s="69" customFormat="1" ht="11.25">
      <c r="A187" s="344"/>
      <c r="B187" s="1866" t="s">
        <v>4233</v>
      </c>
      <c r="C187" s="345" t="s">
        <v>9510</v>
      </c>
      <c r="D187" s="233" t="s">
        <v>9482</v>
      </c>
      <c r="E187" s="233">
        <v>46306</v>
      </c>
      <c r="F187" s="233">
        <f t="shared" si="131"/>
        <v>46342</v>
      </c>
      <c r="G187" s="233">
        <f t="shared" si="132"/>
        <v>46346</v>
      </c>
      <c r="H187" s="233">
        <f t="shared" si="133"/>
        <v>46348</v>
      </c>
      <c r="I187" s="233">
        <f t="shared" si="134"/>
        <v>46353</v>
      </c>
      <c r="J187" s="233">
        <f t="shared" si="135"/>
        <v>46356</v>
      </c>
      <c r="L187" s="293"/>
      <c r="M187" s="293"/>
      <c r="N187" s="70"/>
    </row>
    <row r="188" spans="1:14" s="69" customFormat="1" ht="11.25">
      <c r="A188" s="344"/>
      <c r="B188" s="1866" t="s">
        <v>4234</v>
      </c>
      <c r="C188" s="345" t="s">
        <v>9512</v>
      </c>
      <c r="D188" s="233" t="s">
        <v>9497</v>
      </c>
      <c r="E188" s="233">
        <v>46313</v>
      </c>
      <c r="F188" s="233">
        <f t="shared" si="131"/>
        <v>46349</v>
      </c>
      <c r="G188" s="233">
        <f t="shared" si="132"/>
        <v>46353</v>
      </c>
      <c r="H188" s="233">
        <f t="shared" si="133"/>
        <v>46355</v>
      </c>
      <c r="I188" s="233">
        <f t="shared" si="134"/>
        <v>46360</v>
      </c>
      <c r="J188" s="233">
        <f t="shared" si="135"/>
        <v>46363</v>
      </c>
      <c r="L188" s="293"/>
      <c r="M188" s="293"/>
      <c r="N188" s="70"/>
    </row>
    <row r="189" spans="1:14" s="69" customFormat="1" ht="11.25">
      <c r="A189" s="344"/>
      <c r="B189" s="1866" t="s">
        <v>4235</v>
      </c>
      <c r="C189" s="345" t="s">
        <v>9513</v>
      </c>
      <c r="D189" s="233" t="s">
        <v>9482</v>
      </c>
      <c r="E189" s="233">
        <v>46320</v>
      </c>
      <c r="F189" s="233">
        <f t="shared" si="131"/>
        <v>46356</v>
      </c>
      <c r="G189" s="233">
        <f t="shared" si="132"/>
        <v>46360</v>
      </c>
      <c r="H189" s="233">
        <f t="shared" si="133"/>
        <v>46362</v>
      </c>
      <c r="I189" s="233">
        <f t="shared" si="134"/>
        <v>46367</v>
      </c>
      <c r="J189" s="233">
        <f t="shared" si="135"/>
        <v>46370</v>
      </c>
      <c r="L189" s="293"/>
      <c r="M189" s="293"/>
      <c r="N189" s="70"/>
    </row>
    <row r="190" spans="1:14" s="69" customFormat="1" ht="11.25">
      <c r="A190" s="344"/>
      <c r="B190" s="1866"/>
      <c r="C190" s="249"/>
      <c r="D190" s="204"/>
      <c r="E190" s="204"/>
      <c r="F190" s="204"/>
      <c r="G190" s="204"/>
      <c r="H190" s="204"/>
      <c r="I190" s="204"/>
      <c r="J190" s="204"/>
      <c r="L190" s="293"/>
      <c r="M190" s="293"/>
      <c r="N190" s="70"/>
    </row>
    <row r="191" spans="1:14" s="69" customFormat="1" ht="11.25">
      <c r="A191" s="344"/>
      <c r="B191" s="1866"/>
      <c r="C191" s="249"/>
      <c r="D191" s="204"/>
      <c r="E191" s="204"/>
      <c r="F191" s="204"/>
      <c r="G191" s="204"/>
      <c r="H191" s="204"/>
      <c r="I191" s="204"/>
      <c r="J191" s="204"/>
      <c r="L191" s="293"/>
      <c r="M191" s="293"/>
      <c r="N191" s="70"/>
    </row>
    <row r="192" spans="1:14" s="69" customFormat="1" ht="11.25">
      <c r="A192" s="344"/>
      <c r="B192" s="1866"/>
      <c r="C192" s="249"/>
      <c r="D192" s="204"/>
      <c r="E192" s="204"/>
      <c r="F192" s="204"/>
      <c r="G192" s="204"/>
      <c r="H192" s="204"/>
      <c r="I192" s="204"/>
      <c r="J192" s="204"/>
      <c r="L192" s="2055"/>
      <c r="M192" s="2055"/>
      <c r="N192" s="70"/>
    </row>
    <row r="193" spans="1:16" s="69" customFormat="1" ht="20.25">
      <c r="A193" s="344"/>
      <c r="B193" s="429"/>
      <c r="C193" s="2907" t="s">
        <v>9521</v>
      </c>
      <c r="D193" s="2906"/>
      <c r="E193" s="2906"/>
      <c r="F193" s="2906"/>
      <c r="G193" s="2906"/>
      <c r="H193" s="2906"/>
      <c r="I193" s="2905"/>
      <c r="J193" s="2905"/>
      <c r="K193" s="2905"/>
      <c r="L193" s="2908"/>
      <c r="M193" s="2908"/>
      <c r="N193" s="70"/>
      <c r="O193" s="60"/>
      <c r="P193" s="60"/>
    </row>
    <row r="194" spans="1:16" s="69" customFormat="1" ht="11.25">
      <c r="A194" s="344"/>
      <c r="B194" s="429"/>
      <c r="C194" s="249"/>
      <c r="D194" s="204"/>
      <c r="E194" s="204"/>
      <c r="F194" s="204"/>
      <c r="G194" s="204"/>
      <c r="H194" s="204"/>
      <c r="I194" s="204"/>
      <c r="J194" s="204"/>
      <c r="K194" s="204"/>
      <c r="L194" s="2055"/>
      <c r="M194" s="2055"/>
      <c r="N194" s="70"/>
      <c r="O194" s="60"/>
      <c r="P194" s="60"/>
    </row>
    <row r="195" spans="1:16" s="69" customFormat="1" ht="11.25">
      <c r="A195" s="344"/>
      <c r="B195" s="429"/>
      <c r="C195" s="249"/>
      <c r="D195" s="204"/>
      <c r="E195" s="204"/>
      <c r="F195" s="204"/>
      <c r="G195" s="204"/>
      <c r="H195" s="204"/>
      <c r="I195" s="204"/>
      <c r="J195" s="204"/>
      <c r="K195" s="204"/>
      <c r="L195" s="2055"/>
      <c r="M195" s="2055"/>
      <c r="N195" s="70"/>
      <c r="O195" s="60"/>
      <c r="P195" s="60"/>
    </row>
    <row r="196" spans="1:16" s="69" customFormat="1" ht="11.25">
      <c r="A196" s="344"/>
      <c r="B196" s="430"/>
      <c r="C196" s="2091" t="s">
        <v>9522</v>
      </c>
      <c r="E196" s="284"/>
      <c r="F196" s="204"/>
      <c r="G196" s="70"/>
      <c r="H196" s="70"/>
      <c r="I196" s="70"/>
      <c r="L196" s="70"/>
      <c r="M196" s="70"/>
      <c r="N196" s="70"/>
      <c r="O196" s="60"/>
      <c r="P196" s="60"/>
    </row>
    <row r="197" spans="1:16" s="69" customFormat="1" ht="11.25">
      <c r="A197" s="344"/>
      <c r="B197" s="430"/>
      <c r="C197" s="209"/>
      <c r="E197" s="284"/>
      <c r="F197" s="204"/>
      <c r="G197" s="70"/>
      <c r="H197" s="70"/>
      <c r="I197" s="70"/>
      <c r="L197" s="70"/>
      <c r="M197" s="70"/>
      <c r="N197" s="70"/>
      <c r="O197" s="60"/>
      <c r="P197" s="60"/>
    </row>
    <row r="198" spans="1:16" s="69" customFormat="1" ht="11.25">
      <c r="A198" s="344"/>
      <c r="B198" s="430"/>
      <c r="C198" s="209" t="s">
        <v>0</v>
      </c>
      <c r="E198" s="845" t="s">
        <v>1973</v>
      </c>
      <c r="F198" s="70"/>
      <c r="G198" s="70" t="s">
        <v>38</v>
      </c>
      <c r="H198" s="70"/>
      <c r="K198" s="70" t="s">
        <v>65</v>
      </c>
      <c r="L198" s="70" t="str">
        <f>'HOW TO-&gt;'!$B$136</f>
        <v>6011 2413</v>
      </c>
      <c r="M198" s="70"/>
      <c r="N198" s="60"/>
      <c r="O198" s="60"/>
      <c r="P198" s="60"/>
    </row>
    <row r="199" spans="1:16" s="69" customFormat="1" ht="11.25">
      <c r="A199" s="344"/>
      <c r="B199" s="430"/>
      <c r="C199" s="79" t="s">
        <v>1</v>
      </c>
      <c r="E199" s="252" t="s">
        <v>1974</v>
      </c>
      <c r="F199" s="70"/>
      <c r="G199" s="69" t="s">
        <v>1975</v>
      </c>
      <c r="I199" s="252" t="s">
        <v>41</v>
      </c>
      <c r="K199" s="69" t="s">
        <v>67</v>
      </c>
      <c r="M199" s="226" t="s">
        <v>68</v>
      </c>
      <c r="N199" s="60"/>
      <c r="O199" s="60"/>
      <c r="P199" s="60"/>
    </row>
    <row r="200" spans="1:16" s="60" customFormat="1" ht="11.25">
      <c r="A200" s="482"/>
      <c r="B200" s="430"/>
      <c r="C200" s="79"/>
      <c r="D200" s="69"/>
      <c r="E200" s="252"/>
      <c r="G200" s="69"/>
      <c r="H200" s="69"/>
      <c r="I200" s="252"/>
      <c r="J200" s="69"/>
      <c r="K200" s="69" t="str">
        <f>'HOW TO-&gt;'!$A$138</f>
        <v>PERMIT</v>
      </c>
      <c r="L200" s="69"/>
      <c r="M200" s="2204" t="str">
        <f>'HOW TO-&gt;'!$C$138</f>
        <v>SG094-SinPermit@msc.com</v>
      </c>
    </row>
    <row r="201" spans="1:16" s="60" customFormat="1" ht="11.25">
      <c r="A201" s="482"/>
      <c r="B201" s="431"/>
      <c r="C201" s="77">
        <f>'HOW TO-&gt;'!$A$105</f>
        <v>0</v>
      </c>
      <c r="D201" s="77">
        <f>'HOW TO-&gt;'!$B$105</f>
        <v>0</v>
      </c>
      <c r="E201" s="64">
        <f>'HOW TO-&gt;'!$C$105</f>
        <v>0</v>
      </c>
      <c r="G201" s="77" t="str">
        <f>'HOW TO-&gt;'!$A$124</f>
        <v>ROBERT CHIA</v>
      </c>
      <c r="H201" s="77" t="str">
        <f>'HOW TO-&gt;'!$B$124</f>
        <v>6011 0564</v>
      </c>
      <c r="I201" s="64" t="str">
        <f>'HOW TO-&gt;'!$C$124</f>
        <v>robert.chia@msc.com</v>
      </c>
      <c r="K201" s="77" t="str">
        <f>'HOW TO-&gt;'!$A$139</f>
        <v>RAYNAR ANG</v>
      </c>
      <c r="L201" s="77" t="str">
        <f>'HOW TO-&gt;'!$B$139</f>
        <v>6011 2358</v>
      </c>
      <c r="M201" s="64" t="str">
        <f>'HOW TO-&gt;'!$C$139</f>
        <v>raynar.ang@msc.com</v>
      </c>
    </row>
    <row r="202" spans="1:16" s="60" customFormat="1" ht="11.25">
      <c r="A202" s="482"/>
      <c r="B202" s="430"/>
      <c r="C202" s="77" t="str">
        <f>'HOW TO-&gt;'!$A$106</f>
        <v>NATALIE LEW</v>
      </c>
      <c r="D202" s="77" t="str">
        <f>'HOW TO-&gt;'!$B$106</f>
        <v>6011 2399</v>
      </c>
      <c r="E202" s="64" t="str">
        <f>'HOW TO-&gt;'!$C$106</f>
        <v>natalie.lew@msc.com</v>
      </c>
      <c r="G202" s="77" t="str">
        <f>'HOW TO-&gt;'!$A$125</f>
        <v>S. Y. LIEW</v>
      </c>
      <c r="H202" s="77" t="str">
        <f>'HOW TO-&gt;'!$B$125</f>
        <v>6011 2348</v>
      </c>
      <c r="I202" s="64" t="str">
        <f>'HOW TO-&gt;'!$C$125</f>
        <v>seoyi.liew@msc.com</v>
      </c>
      <c r="K202" s="77" t="str">
        <f>'HOW TO-&gt;'!$A$140</f>
        <v>KAI SIANG</v>
      </c>
      <c r="L202" s="77" t="str">
        <f>'HOW TO-&gt;'!$B$140</f>
        <v>6011 2356</v>
      </c>
      <c r="M202" s="64" t="str">
        <f>'HOW TO-&gt;'!$C$140</f>
        <v>kaisiang.lim@msc.com</v>
      </c>
      <c r="P202" s="99"/>
    </row>
    <row r="203" spans="1:16" s="60" customFormat="1" ht="11.25">
      <c r="A203" s="482"/>
      <c r="B203" s="430"/>
      <c r="C203" s="77" t="str">
        <f>'HOW TO-&gt;'!$A$107</f>
        <v>PHOEBE HUANG</v>
      </c>
      <c r="D203" s="77" t="str">
        <f>'HOW TO-&gt;'!$B$107</f>
        <v>6011 0562</v>
      </c>
      <c r="E203" s="64" t="str">
        <f>'HOW TO-&gt;'!$C$107</f>
        <v>phoebe.huang@msc.com</v>
      </c>
      <c r="G203" s="77" t="str">
        <f>'HOW TO-&gt;'!$A$126</f>
        <v>SHARON KOH</v>
      </c>
      <c r="H203" s="77" t="str">
        <f>'HOW TO-&gt;'!$B$126</f>
        <v>6011 2349</v>
      </c>
      <c r="I203" s="64" t="str">
        <f>'HOW TO-&gt;'!$C$126</f>
        <v>sharon.koh@msc.com</v>
      </c>
      <c r="K203" s="77" t="str">
        <f>'HOW TO-&gt;'!$A$141</f>
        <v>DEWI</v>
      </c>
      <c r="L203" s="77" t="str">
        <f>'HOW TO-&gt;'!$B$141</f>
        <v>6011 2354</v>
      </c>
      <c r="M203" s="64" t="str">
        <f>'HOW TO-&gt;'!$C$141</f>
        <v>dewi.ratnah@msc.com</v>
      </c>
      <c r="P203" s="99"/>
    </row>
    <row r="204" spans="1:16" s="60" customFormat="1" ht="11.25">
      <c r="A204" s="482"/>
      <c r="B204" s="430"/>
      <c r="C204" s="77" t="str">
        <f>'HOW TO-&gt;'!$A$108</f>
        <v>SHERWIN LIM</v>
      </c>
      <c r="D204" s="77" t="str">
        <f>'HOW TO-&gt;'!$B$108</f>
        <v>6011 2395</v>
      </c>
      <c r="E204" s="64" t="str">
        <f>'HOW TO-&gt;'!$C$108</f>
        <v>sherwin.lim@msc.com</v>
      </c>
      <c r="G204" s="77" t="str">
        <f>'HOW TO-&gt;'!$A$127</f>
        <v>ANGELIA LAU</v>
      </c>
      <c r="H204" s="77" t="str">
        <f>'HOW TO-&gt;'!$B$127</f>
        <v>6011 2346</v>
      </c>
      <c r="I204" s="64" t="str">
        <f>'HOW TO-&gt;'!$C$127</f>
        <v>angelia.lau@msc.com</v>
      </c>
      <c r="K204" s="77" t="str">
        <f>'HOW TO-&gt;'!$A$142</f>
        <v>YU TING</v>
      </c>
      <c r="L204" s="77" t="str">
        <f>'HOW TO-&gt;'!$B$142</f>
        <v>6011 2359</v>
      </c>
      <c r="M204" s="64" t="str">
        <f>'HOW TO-&gt;'!$C$142</f>
        <v>yuting.luo@msc.com</v>
      </c>
    </row>
    <row r="205" spans="1:16" s="60" customFormat="1" ht="11.25">
      <c r="A205" s="482"/>
      <c r="B205" s="430"/>
      <c r="C205" s="77" t="str">
        <f>'HOW TO-&gt;'!$A$109</f>
        <v>CHOK KAR HEE</v>
      </c>
      <c r="D205" s="77" t="str">
        <f>'HOW TO-&gt;'!$B$109</f>
        <v>6011 2397</v>
      </c>
      <c r="E205" s="64" t="str">
        <f>'HOW TO-&gt;'!$C$109</f>
        <v>karhee.chok@msc.com</v>
      </c>
      <c r="G205" s="77" t="str">
        <f>'HOW TO-&gt;'!$A$128</f>
        <v>NOOR AFNINDAH</v>
      </c>
      <c r="H205" s="77" t="str">
        <f>'HOW TO-&gt;'!$B$128</f>
        <v>6011 2347</v>
      </c>
      <c r="I205" s="64" t="str">
        <f>'HOW TO-&gt;'!$C$128</f>
        <v>noor.afnindah@msc.com</v>
      </c>
      <c r="K205" s="77" t="str">
        <f>'HOW TO-&gt;'!$A$143</f>
        <v>SHAN SHAN</v>
      </c>
      <c r="L205" s="77" t="str">
        <f>'HOW TO-&gt;'!$B$143</f>
        <v>6011 2353</v>
      </c>
      <c r="M205" s="64" t="str">
        <f>'HOW TO-&gt;'!$C$143</f>
        <v>shanshan.chin@msc.com</v>
      </c>
    </row>
    <row r="206" spans="1:16" s="60" customFormat="1" ht="11.25">
      <c r="A206" s="482"/>
      <c r="B206" s="430"/>
      <c r="C206" s="77" t="str">
        <f>'HOW TO-&gt;'!$A$110</f>
        <v>LEWIS SOH</v>
      </c>
      <c r="D206" s="77" t="str">
        <f>'HOW TO-&gt;'!$B$110</f>
        <v>6011 7905</v>
      </c>
      <c r="E206" s="64" t="str">
        <f>'HOW TO-&gt;'!$C$110</f>
        <v>lewis.soh@msc.com</v>
      </c>
      <c r="G206" s="77" t="str">
        <f>'HOW TO-&gt;'!$A$129</f>
        <v>NG CHING WEI</v>
      </c>
      <c r="H206" s="77" t="str">
        <f>'HOW TO-&gt;'!$B$129</f>
        <v>6011 2404</v>
      </c>
      <c r="I206" s="64" t="str">
        <f>'HOW TO-&gt;'!$C$129</f>
        <v>chingwei.ng@msc.com</v>
      </c>
      <c r="K206" s="77" t="str">
        <f>'HOW TO-&gt;'!$A$144</f>
        <v>EUNICE</v>
      </c>
      <c r="L206" s="77" t="str">
        <f>'HOW TO-&gt;'!$B$144</f>
        <v>6011 2355</v>
      </c>
      <c r="M206" s="64" t="str">
        <f>'HOW TO-&gt;'!$C$144</f>
        <v>eunice.chan@msc.com</v>
      </c>
    </row>
    <row r="207" spans="1:16" s="60" customFormat="1" ht="11.25">
      <c r="A207" s="482"/>
      <c r="B207" s="430"/>
      <c r="C207" s="77" t="str">
        <f>'HOW TO-&gt;'!$A$111</f>
        <v xml:space="preserve">MELVIN TAN </v>
      </c>
      <c r="D207" s="77" t="str">
        <f>'HOW TO-&gt;'!$B$111</f>
        <v>6011 0561</v>
      </c>
      <c r="E207" s="64" t="str">
        <f>'HOW TO-&gt;'!$C$111</f>
        <v>melvin.tan@msc.com</v>
      </c>
      <c r="G207" s="77" t="str">
        <f>'HOW TO-&gt;'!$A$130</f>
        <v>ZOEY ONG</v>
      </c>
      <c r="H207" s="77" t="str">
        <f>'HOW TO-&gt;'!$B$130</f>
        <v>6011 2424</v>
      </c>
      <c r="I207" s="64" t="str">
        <f>'HOW TO-&gt;'!$C$130</f>
        <v>zoey.ong@msc.com</v>
      </c>
      <c r="K207" s="77" t="str">
        <f>'HOW TO-&gt;'!$A$145</f>
        <v>HAZEL</v>
      </c>
      <c r="L207" s="77" t="str">
        <f>'HOW TO-&gt;'!$B$145</f>
        <v>6011 2435</v>
      </c>
      <c r="M207" s="64" t="str">
        <f>'HOW TO-&gt;'!$C$145</f>
        <v>hazel.toh@msc.com</v>
      </c>
    </row>
    <row r="208" spans="1:16" s="60" customFormat="1" ht="11.25">
      <c r="A208" s="482"/>
      <c r="B208" s="430"/>
      <c r="C208" s="77" t="str">
        <f>'HOW TO-&gt;'!$A$112</f>
        <v>SUE ANN SOON</v>
      </c>
      <c r="D208" s="77" t="str">
        <f>'HOW TO-&gt;'!$B$112</f>
        <v>6011 2327</v>
      </c>
      <c r="E208" s="64" t="str">
        <f>'HOW TO-&gt;'!$C$112</f>
        <v>sueann.soon@msc.com</v>
      </c>
      <c r="G208" s="77" t="str">
        <f>'HOW TO-&gt;'!$A$131</f>
        <v>.</v>
      </c>
      <c r="H208" s="77" t="str">
        <f>'HOW TO-&gt;'!$B$131</f>
        <v>.</v>
      </c>
      <c r="I208" s="64" t="str">
        <f>'HOW TO-&gt;'!$C$131</f>
        <v>.</v>
      </c>
      <c r="K208" s="77">
        <f>'HOW TO-&gt;'!$A$146</f>
        <v>0</v>
      </c>
      <c r="L208" s="77">
        <f>'HOW TO-&gt;'!$B$146</f>
        <v>0</v>
      </c>
      <c r="M208" s="64">
        <f>'HOW TO-&gt;'!$C$146</f>
        <v>0</v>
      </c>
    </row>
    <row r="209" spans="1:16" s="60" customFormat="1" ht="11.25">
      <c r="A209" s="482"/>
      <c r="B209" s="430"/>
      <c r="C209" s="77" t="str">
        <f>'HOW TO-&gt;'!$A$113</f>
        <v>LAWRENCE ANG (CROSS-TRADE)</v>
      </c>
      <c r="D209" s="77" t="str">
        <f>'HOW TO-&gt;'!$B$113</f>
        <v>6011 2400</v>
      </c>
      <c r="E209" s="64" t="str">
        <f>'HOW TO-&gt;'!$C$113</f>
        <v>lawrence.ang@msc.com</v>
      </c>
      <c r="G209" s="77">
        <f>'HOW TO-&gt;'!$A$132</f>
        <v>0</v>
      </c>
      <c r="H209" s="77">
        <f>'HOW TO-&gt;'!$B$132</f>
        <v>0</v>
      </c>
      <c r="I209" s="64">
        <f>'HOW TO-&gt;'!$C$132</f>
        <v>0</v>
      </c>
      <c r="K209" s="77">
        <f>'HOW TO-&gt;'!$A$147</f>
        <v>0</v>
      </c>
      <c r="L209" s="77">
        <f>'HOW TO-&gt;'!$B$147</f>
        <v>0</v>
      </c>
      <c r="M209" s="64">
        <f>'HOW TO-&gt;'!$C$147</f>
        <v>0</v>
      </c>
    </row>
    <row r="210" spans="1:16" s="60" customFormat="1" ht="11.25">
      <c r="A210" s="482"/>
      <c r="B210" s="430"/>
      <c r="C210" s="77" t="str">
        <f>'HOW TO-&gt;'!$A$114</f>
        <v>DARIUS ONG</v>
      </c>
      <c r="D210" s="77" t="str">
        <f>'HOW TO-&gt;'!$B$114</f>
        <v>6011 2396</v>
      </c>
      <c r="E210" s="64" t="str">
        <f>'HOW TO-&gt;'!$C$114</f>
        <v>darius.ong@msc.com</v>
      </c>
      <c r="H210" s="81"/>
      <c r="I210" s="226"/>
      <c r="K210" s="77">
        <f>'HOW TO-&gt;'!$A$148</f>
        <v>0</v>
      </c>
      <c r="L210" s="77">
        <f>'HOW TO-&gt;'!$B$148</f>
        <v>0</v>
      </c>
      <c r="M210" s="64">
        <f>'HOW TO-&gt;'!$C$148</f>
        <v>0</v>
      </c>
    </row>
    <row r="211" spans="1:16" s="60" customFormat="1" ht="11.25">
      <c r="A211" s="482"/>
      <c r="B211" s="427"/>
      <c r="C211" s="77" t="str">
        <f>'HOW TO-&gt;'!$A$115</f>
        <v>YURIKO KHOO</v>
      </c>
      <c r="D211" s="77" t="str">
        <f>'HOW TO-&gt;'!$B$115</f>
        <v>6011 2402</v>
      </c>
      <c r="E211" s="64" t="str">
        <f>'HOW TO-&gt;'!$C$115</f>
        <v>yuriko.k@msc.com</v>
      </c>
      <c r="H211" s="81"/>
      <c r="I211" s="81"/>
      <c r="J211" s="226"/>
      <c r="K211" s="77"/>
      <c r="L211" s="77"/>
      <c r="M211" s="64"/>
    </row>
    <row r="212" spans="1:16" ht="15">
      <c r="C212" s="77" t="str">
        <f>'HOW TO-&gt;'!$A$116</f>
        <v>VICKY ZHU</v>
      </c>
      <c r="D212" s="77" t="str">
        <f>'HOW TO-&gt;'!$B$116</f>
        <v>6011 7900</v>
      </c>
      <c r="E212" s="64" t="str">
        <f>'HOW TO-&gt;'!$C$116</f>
        <v>vicky.zhu@msc.com</v>
      </c>
      <c r="F212" s="60"/>
      <c r="G212" s="60"/>
      <c r="H212" s="60"/>
      <c r="I212" s="60"/>
      <c r="J212" s="60"/>
      <c r="K212" s="60"/>
      <c r="L212" s="60"/>
      <c r="M212" s="60"/>
      <c r="N212" s="60"/>
      <c r="O212" s="37"/>
      <c r="P212" s="5"/>
    </row>
    <row r="213" spans="1:16" ht="15">
      <c r="C213" s="60"/>
      <c r="D213" s="60"/>
      <c r="E213" s="60"/>
      <c r="F213" s="60"/>
      <c r="G213" s="60"/>
      <c r="H213" s="60"/>
      <c r="I213" s="60"/>
      <c r="J213" s="60"/>
      <c r="K213" s="60"/>
      <c r="L213" s="60"/>
      <c r="M213" s="60"/>
      <c r="N213" s="60"/>
      <c r="O213" s="37"/>
      <c r="P213" s="5"/>
    </row>
    <row r="214" spans="1:16">
      <c r="C214" s="77" t="str">
        <f>'HOW TO-&gt;'!$A$119</f>
        <v xml:space="preserve">MAIN LINE  </v>
      </c>
      <c r="D214" s="77" t="str">
        <f>'HOW TO-&gt;'!$B$119</f>
        <v>6011 2424</v>
      </c>
      <c r="E214" s="64">
        <f>'HOW TO-&gt;'!$C$119</f>
        <v>0</v>
      </c>
      <c r="F214" s="60"/>
      <c r="G214" s="60"/>
      <c r="H214" s="60"/>
      <c r="I214" s="60"/>
      <c r="J214" s="60"/>
      <c r="K214" s="60"/>
      <c r="L214" s="60"/>
      <c r="M214" s="60"/>
      <c r="N214" s="60"/>
    </row>
    <row r="215" spans="1:16">
      <c r="C215" s="77">
        <f>'HOW TO-&gt;'!$A$120</f>
        <v>0</v>
      </c>
      <c r="D215" s="77">
        <f>'HOW TO-&gt;'!$B$120</f>
        <v>0</v>
      </c>
      <c r="E215" s="64">
        <f>'HOW TO-&gt;'!$C$120</f>
        <v>0</v>
      </c>
      <c r="F215" s="60"/>
      <c r="G215" s="60"/>
      <c r="H215" s="60"/>
      <c r="I215" s="60"/>
      <c r="J215" s="60"/>
      <c r="K215" s="60"/>
      <c r="L215" s="60"/>
      <c r="M215" s="60"/>
      <c r="N215" s="60"/>
    </row>
  </sheetData>
  <customSheetViews>
    <customSheetView guid="{25211047-2AA7-431D-8637-AA6183637E8E}" fitToPage="1" hiddenRows="1" topLeftCell="A141">
      <selection activeCell="B143" sqref="B143"/>
      <pageMargins left="0" right="0" top="0" bottom="0" header="0" footer="0"/>
      <pageSetup paperSize="9" scale="72" orientation="landscape" r:id="rId1"/>
      <headerFooter>
        <oddFooter>&amp;RLast update : &amp;D   &amp;T&amp;L&amp;1#&amp;"Calibri"&amp;10&amp;K000000Sensitivity: Internal</oddFooter>
      </headerFooter>
    </customSheetView>
    <customSheetView guid="{B0B43395-6E32-4DB3-A2D8-DD2362C77F4F}" fitToPage="1" hiddenRows="1" topLeftCell="A141">
      <selection activeCell="B143" sqref="B143"/>
      <pageMargins left="0" right="0" top="0" bottom="0" header="0" footer="0"/>
      <pageSetup paperSize="9" scale="72" orientation="landscape" r:id="rId2"/>
      <headerFooter>
        <oddFooter>&amp;RLast update : &amp;D   &amp;T&amp;L&amp;1#&amp;"Calibri"&amp;10&amp;K000000Sensitivity: Internal</oddFooter>
      </headerFooter>
    </customSheetView>
    <customSheetView guid="{82E65AA3-5988-4ED4-A56D-19D1BA591355}" fitToPage="1" hiddenRows="1">
      <selection activeCell="B91" sqref="B91:E103"/>
      <pageMargins left="0" right="0" top="0" bottom="0" header="0" footer="0"/>
      <pageSetup paperSize="9" scale="72" orientation="landscape" r:id="rId3"/>
      <headerFooter>
        <oddFooter>&amp;RLast update : &amp;D   &amp;T&amp;L&amp;1#&amp;"Calibri"&amp;10 Sensitivity: Internal</oddFooter>
      </headerFooter>
    </customSheetView>
    <customSheetView guid="{999D0099-E3FC-46FC-839A-D58F693EE82E}" fitToPage="1" hiddenRows="1">
      <selection activeCell="B91" sqref="B91:G98"/>
      <pageMargins left="0" right="0" top="0" bottom="0" header="0" footer="0"/>
      <pageSetup paperSize="9" scale="72" orientation="landscape" r:id="rId4"/>
      <headerFooter>
        <oddFooter>&amp;RLast update : &amp;D   &amp;T&amp;L&amp;1#&amp;"Calibri"&amp;10 Sensitivity: Internal</oddFooter>
      </headerFooter>
    </customSheetView>
    <customSheetView guid="{9C701732-F58F-4708-A15C-976D1C40D46C}" fitToPage="1" hiddenRows="1">
      <selection activeCell="G45" sqref="G45"/>
      <pageMargins left="0" right="0" top="0" bottom="0" header="0" footer="0"/>
      <pageSetup paperSize="9" scale="90" orientation="landscape" r:id="rId5"/>
      <headerFooter>
        <oddFooter>&amp;RLast update : &amp;D   &amp;T</oddFooter>
      </headerFooter>
    </customSheetView>
    <customSheetView guid="{4207851A-A9C4-4C7F-A983-5888F88768C0}" fitToPage="1" hiddenRows="1">
      <selection activeCell="B14" sqref="B14"/>
      <pageMargins left="0" right="0" top="0" bottom="0" header="0" footer="0"/>
      <pageSetup paperSize="9" scale="90" orientation="landscape" r:id="rId6"/>
      <headerFooter>
        <oddFooter>&amp;RLast update : &amp;D   &amp;T</oddFooter>
      </headerFooter>
    </customSheetView>
    <customSheetView guid="{1A9C4D40-FD7F-415B-AEEF-6F3B6F11E2D9}" fitToPage="1" hiddenRows="1">
      <selection activeCell="A40" sqref="A40:XFD43"/>
      <pageMargins left="0" right="0" top="0" bottom="0" header="0" footer="0"/>
      <pageSetup paperSize="9" scale="90" orientation="landscape" r:id="rId7"/>
      <headerFooter>
        <oddFooter>&amp;RLast update : &amp;D   &amp;T</oddFooter>
      </headerFooter>
    </customSheetView>
    <customSheetView guid="{160FD25C-1E8A-49AB-8AA3-887F1FFDB82C}" fitToPage="1" hiddenRows="1">
      <selection activeCell="D38" sqref="D38"/>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J68" sqref="J68"/>
      <pageMargins left="0" right="0" top="0" bottom="0" header="0" footer="0"/>
      <pageSetup paperSize="9" scale="90" orientation="landscape" r:id="rId9"/>
      <headerFooter>
        <oddFooter>&amp;RLast update : &amp;D   &amp;T</oddFooter>
      </headerFooter>
    </customSheetView>
    <customSheetView guid="{D36430BB-1304-416E-AC9B-64341E38D53B}" fitToPage="1" hiddenRows="1">
      <selection activeCell="E50" sqref="E50"/>
      <pageMargins left="0" right="0" top="0" bottom="0" header="0" footer="0"/>
      <pageSetup paperSize="9" scale="90" orientation="landscape" r:id="rId10"/>
      <headerFooter>
        <oddFooter>&amp;RLast update : &amp;D   &amp;T</oddFooter>
      </headerFooter>
    </customSheetView>
    <customSheetView guid="{16EA4947-C328-4911-A966-8572790A84A9}" fitToPage="1" hiddenRows="1">
      <selection activeCell="F97" sqref="F97"/>
      <pageMargins left="0" right="0" top="0" bottom="0" header="0" footer="0"/>
      <pageSetup paperSize="9" scale="75" orientation="landscape" r:id="rId11"/>
      <headerFooter>
        <oddFooter>&amp;RLast update : &amp;D   &amp;T&amp;L&amp;1#&amp;"Calibri"&amp;10 Sensitivity: Internal</oddFooter>
      </headerFooter>
    </customSheetView>
    <customSheetView guid="{5024D59A-F791-4B48-8A8A-90A9A8BA3CB8}" fitToPage="1" printArea="1" hiddenRows="1" topLeftCell="A7">
      <selection activeCell="A32" sqref="A32:XFD35"/>
      <pageMargins left="0" right="0" top="0" bottom="0" header="0" footer="0"/>
      <pageSetup paperSize="9" scale="75" orientation="landscape" r:id="rId12"/>
      <headerFooter>
        <oddFooter>&amp;RLast update : &amp;D   &amp;T&amp;L&amp;1#&amp;"Calibri"&amp;10 Sensitivity: Internal</oddFooter>
      </headerFooter>
    </customSheetView>
    <customSheetView guid="{834388B3-D1C0-4496-81CB-D8907F6C94B1}" fitToPage="1" printArea="1" hiddenRows="1">
      <selection activeCell="B69" sqref="B69"/>
      <pageMargins left="0" right="0" top="0" bottom="0" header="0" footer="0"/>
      <pageSetup paperSize="9" scale="75" orientation="landscape" r:id="rId13"/>
      <headerFooter>
        <oddFooter>&amp;RLast update : &amp;D   &amp;T&amp;L&amp;1#&amp;"Calibri"&amp;10 Sensitivity: Internal</oddFooter>
      </headerFooter>
    </customSheetView>
    <customSheetView guid="{C9B667F6-80E0-402E-8E37-77C446D41929}" fitToPage="1" hiddenRows="1">
      <selection activeCell="A106" sqref="A106:XFD119"/>
      <pageMargins left="0" right="0" top="0" bottom="0" header="0" footer="0"/>
      <pageSetup paperSize="9" scale="72" orientation="landscape" r:id="rId14"/>
      <headerFooter>
        <oddFooter>&amp;RLast update : &amp;D   &amp;T&amp;L&amp;1#&amp;"Calibri"&amp;10&amp;K000000Sensitivity: Internal</oddFooter>
      </headerFooter>
    </customSheetView>
    <customSheetView guid="{F64DF93A-0CD5-4665-A448-613906F88C7C}" fitToPage="1" hiddenRows="1">
      <selection activeCell="F133" sqref="F133"/>
      <pageMargins left="0" right="0" top="0" bottom="0" header="0" footer="0"/>
      <pageSetup paperSize="9" scale="72" orientation="landscape" r:id="rId15"/>
      <headerFooter>
        <oddFooter>&amp;RLast update : &amp;D   &amp;T&amp;L&amp;1#&amp;"Calibri"&amp;10&amp;K000000Sensitivity: Internal</oddFooter>
      </headerFooter>
    </customSheetView>
    <customSheetView guid="{D8AE3607-C68D-4DD7-8BE1-F63EA4A613B4}" fitToPage="1" hiddenRows="1" topLeftCell="A141">
      <selection activeCell="B143" sqref="B143"/>
      <pageMargins left="0" right="0" top="0" bottom="0" header="0" footer="0"/>
      <pageSetup paperSize="9" scale="72" orientation="landscape" r:id="rId16"/>
      <headerFooter>
        <oddFooter>&amp;RLast update : &amp;D   &amp;T&amp;L&amp;1#&amp;"Calibri"&amp;10&amp;K000000Sensitivity: Internal</oddFooter>
      </headerFooter>
    </customSheetView>
  </customSheetViews>
  <phoneticPr fontId="29" type="noConversion"/>
  <hyperlinks>
    <hyperlink ref="N79" display="sinexp@msca.com.sg" xr:uid="{00000000-0004-0000-1700-000001000000}"/>
    <hyperlink ref="E79" display="mktg-dept@msca.com.sg" xr:uid="{00000000-0004-0000-1700-000002000000}"/>
    <hyperlink ref="I199" display="custsvc@msca.com.sg" xr:uid="{768B713D-36B2-4CD5-B9D0-15E268F0BFE6}"/>
    <hyperlink ref="M199" display="sinexp@msca.com.sg" xr:uid="{AED74976-8203-45AF-B0C3-F2293660D64E}"/>
    <hyperlink ref="E198" r:id="rId17" xr:uid="{0697AC87-35A2-41F0-9DC2-365B08AD7C1D}"/>
    <hyperlink ref="E199" display="mktg-dept@msca.com.sg" xr:uid="{C11CDE9A-9C85-4FE4-A3AF-3D8ABDC02065}"/>
  </hyperlinks>
  <pageMargins left="0.19685039370078741" right="0.35433070866141736" top="0.74803149606299213" bottom="0.47244094488188981" header="0.31496062992125984" footer="0.31496062992125984"/>
  <pageSetup paperSize="9" scale="68" orientation="landscape" r:id="rId18"/>
  <headerFooter>
    <oddFooter>&amp;L_x000D_&amp;1#&amp;"Calibri"&amp;10&amp;K000000 Sensitivity: Internal&amp;RLast update : &amp;D   &amp;T&amp;</oddFooter>
  </headerFooter>
  <drawing r:id="rId19"/>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99FF"/>
    <pageSetUpPr fitToPage="1"/>
  </sheetPr>
  <dimension ref="A1:O230"/>
  <sheetViews>
    <sheetView zoomScale="80" zoomScaleNormal="80" workbookViewId="0">
      <pane ySplit="163" topLeftCell="A180" activePane="bottomLeft" state="frozen"/>
      <selection pane="bottomLeft" activeCell="C186" sqref="C186:E190"/>
    </sheetView>
  </sheetViews>
  <sheetFormatPr defaultColWidth="9.42578125" defaultRowHeight="12.75"/>
  <cols>
    <col min="1" max="1" width="9.85546875" style="701" customWidth="1"/>
    <col min="2" max="2" width="16.7109375" style="789" customWidth="1"/>
    <col min="3" max="3" width="22.5703125" style="162" customWidth="1"/>
    <col min="4" max="4" width="13" style="162" customWidth="1"/>
    <col min="5" max="6" width="16.42578125" style="162" customWidth="1"/>
    <col min="7" max="7" width="28" style="162" customWidth="1"/>
    <col min="8" max="8" width="14.7109375" style="162" customWidth="1"/>
    <col min="9" max="9" width="13.28515625" style="162" customWidth="1"/>
    <col min="10" max="12" width="18.28515625" style="162" customWidth="1"/>
    <col min="13" max="13" width="17.5703125" style="162" customWidth="1"/>
    <col min="14" max="14" width="17.42578125" style="162" customWidth="1"/>
    <col min="15" max="15" width="15.5703125" style="162" customWidth="1"/>
    <col min="16" max="16384" width="9.42578125" style="162"/>
  </cols>
  <sheetData>
    <row r="1" spans="1:15" s="120" customFormat="1" ht="23.25" customHeight="1">
      <c r="B1" s="789"/>
      <c r="C1" s="30"/>
      <c r="D1" s="30"/>
      <c r="E1" s="30"/>
      <c r="F1" s="30"/>
      <c r="G1" s="30"/>
      <c r="H1" s="30"/>
      <c r="I1" s="30"/>
      <c r="J1" s="30"/>
      <c r="K1" s="30"/>
      <c r="L1" s="30"/>
      <c r="M1" s="30"/>
      <c r="N1" s="30"/>
      <c r="O1" s="30"/>
    </row>
    <row r="2" spans="1:15" s="122" customFormat="1" ht="33">
      <c r="B2" s="789"/>
      <c r="C2" s="297" t="s">
        <v>97</v>
      </c>
      <c r="D2" s="673"/>
      <c r="E2" s="673"/>
      <c r="F2" s="673"/>
      <c r="G2" s="673"/>
      <c r="H2" s="673"/>
      <c r="I2" s="673"/>
      <c r="J2" s="673"/>
      <c r="K2" s="673"/>
      <c r="L2" s="160"/>
      <c r="M2" s="30"/>
      <c r="N2" s="30"/>
      <c r="O2" s="30"/>
    </row>
    <row r="3" spans="1:15" s="27" customFormat="1" ht="15.75">
      <c r="B3" s="789"/>
      <c r="C3" s="123"/>
      <c r="D3" s="123"/>
      <c r="E3" s="161"/>
      <c r="F3" s="162"/>
      <c r="G3" s="161"/>
      <c r="H3" s="123"/>
      <c r="I3" s="123"/>
      <c r="J3" s="123"/>
      <c r="K3" s="124"/>
      <c r="L3" s="124"/>
      <c r="M3" s="125"/>
      <c r="N3" s="30"/>
      <c r="O3" s="30"/>
    </row>
    <row r="4" spans="1:15" s="127" customFormat="1" ht="15.75">
      <c r="B4" s="789"/>
      <c r="C4" s="126"/>
      <c r="D4" s="126"/>
      <c r="E4" s="161" t="s">
        <v>9523</v>
      </c>
      <c r="F4" s="51"/>
      <c r="G4" s="51"/>
      <c r="H4" s="51"/>
      <c r="I4" s="51"/>
      <c r="J4" s="51"/>
      <c r="K4" s="51"/>
      <c r="L4" s="51"/>
      <c r="M4" s="51"/>
      <c r="N4" s="51"/>
      <c r="O4" s="30"/>
    </row>
    <row r="5" spans="1:15" ht="15.75" customHeight="1">
      <c r="C5" s="163"/>
      <c r="D5" s="163"/>
      <c r="E5" s="163"/>
      <c r="F5" s="163"/>
      <c r="G5" s="163"/>
      <c r="H5" s="163"/>
      <c r="I5" s="164"/>
      <c r="J5" s="163"/>
      <c r="K5" s="163"/>
      <c r="L5" s="163"/>
    </row>
    <row r="6" spans="1:15" s="171" customFormat="1" ht="24.75" hidden="1" thickBot="1">
      <c r="A6" s="702"/>
      <c r="B6" s="790"/>
      <c r="C6" s="2067"/>
      <c r="D6" s="2068"/>
      <c r="E6" s="2058" t="s">
        <v>100</v>
      </c>
      <c r="F6" s="2059" t="s">
        <v>165</v>
      </c>
      <c r="G6" s="2058" t="s">
        <v>102</v>
      </c>
      <c r="H6" s="2058" t="s">
        <v>103</v>
      </c>
      <c r="I6" s="2058" t="s">
        <v>8946</v>
      </c>
      <c r="J6" s="2060" t="s">
        <v>9524</v>
      </c>
      <c r="K6" s="2059" t="s">
        <v>1000</v>
      </c>
      <c r="L6" s="2059" t="s">
        <v>327</v>
      </c>
    </row>
    <row r="7" spans="1:15" s="171" customFormat="1" ht="16.350000000000001" hidden="1" customHeight="1" thickTop="1" thickBot="1">
      <c r="A7" s="702"/>
      <c r="B7" s="790"/>
      <c r="C7" s="2068"/>
      <c r="D7" s="2069" t="s">
        <v>3746</v>
      </c>
      <c r="E7" s="2062"/>
      <c r="F7" s="2063" t="s">
        <v>9525</v>
      </c>
      <c r="G7" s="2064"/>
      <c r="H7" s="2062"/>
      <c r="I7" s="2065"/>
      <c r="J7" s="2070" t="s">
        <v>9526</v>
      </c>
      <c r="K7" s="2066" t="s">
        <v>9527</v>
      </c>
      <c r="L7" s="2066" t="s">
        <v>9528</v>
      </c>
    </row>
    <row r="8" spans="1:15" s="171" customFormat="1" ht="16.350000000000001" hidden="1" customHeight="1" thickTop="1">
      <c r="A8" s="702" t="s">
        <v>9529</v>
      </c>
      <c r="B8" s="790"/>
      <c r="C8" s="2025" t="s">
        <v>1966</v>
      </c>
      <c r="D8" s="1618" t="s">
        <v>1699</v>
      </c>
      <c r="E8" s="1618">
        <v>45658</v>
      </c>
      <c r="F8" s="1621" t="s">
        <v>1581</v>
      </c>
      <c r="G8" s="857" t="s">
        <v>9530</v>
      </c>
      <c r="H8" s="652" t="s">
        <v>9531</v>
      </c>
      <c r="I8" s="653">
        <v>45675</v>
      </c>
      <c r="J8" s="666">
        <f>I8+27</f>
        <v>45702</v>
      </c>
      <c r="K8" s="651">
        <f>I8+32</f>
        <v>45707</v>
      </c>
      <c r="L8" s="654">
        <f>I8+36</f>
        <v>45711</v>
      </c>
    </row>
    <row r="9" spans="1:15" s="171" customFormat="1" ht="16.350000000000001" hidden="1" customHeight="1" thickBot="1">
      <c r="A9" s="702"/>
      <c r="B9" s="790"/>
      <c r="C9" s="623"/>
      <c r="D9" s="615"/>
      <c r="E9" s="615"/>
      <c r="F9" s="1620"/>
      <c r="G9" s="713" t="s">
        <v>5258</v>
      </c>
      <c r="H9" s="656"/>
      <c r="I9" s="657"/>
      <c r="J9" s="655"/>
      <c r="K9" s="655"/>
      <c r="L9" s="658"/>
    </row>
    <row r="10" spans="1:15" s="171" customFormat="1" ht="16.350000000000001" hidden="1" customHeight="1" thickTop="1">
      <c r="A10" s="702"/>
      <c r="B10" s="790"/>
      <c r="C10" s="1281" t="s">
        <v>8438</v>
      </c>
      <c r="D10" s="1618" t="s">
        <v>1701</v>
      </c>
      <c r="E10" s="1618">
        <v>45665</v>
      </c>
      <c r="F10" s="1619">
        <f>E10+10</f>
        <v>45675</v>
      </c>
      <c r="G10" s="857" t="s">
        <v>9532</v>
      </c>
      <c r="H10" s="652" t="s">
        <v>9533</v>
      </c>
      <c r="I10" s="653">
        <v>45682</v>
      </c>
      <c r="J10" s="666">
        <f>I10+27</f>
        <v>45709</v>
      </c>
      <c r="K10" s="651">
        <f>I10+32</f>
        <v>45714</v>
      </c>
      <c r="L10" s="654">
        <f>I10+36</f>
        <v>45718</v>
      </c>
    </row>
    <row r="11" spans="1:15" s="171" customFormat="1" ht="16.350000000000001" hidden="1" customHeight="1" thickBot="1">
      <c r="A11" s="702"/>
      <c r="B11" s="790"/>
      <c r="C11" s="623"/>
      <c r="D11" s="615"/>
      <c r="E11" s="615"/>
      <c r="F11" s="1620"/>
      <c r="G11" s="713" t="s">
        <v>5261</v>
      </c>
      <c r="H11" s="656"/>
      <c r="I11" s="657"/>
      <c r="J11" s="655"/>
      <c r="K11" s="655"/>
      <c r="L11" s="658"/>
    </row>
    <row r="12" spans="1:15" s="171" customFormat="1" ht="16.350000000000001" hidden="1" customHeight="1" thickTop="1">
      <c r="A12" s="702"/>
      <c r="B12" s="790"/>
      <c r="C12" s="1281" t="s">
        <v>1703</v>
      </c>
      <c r="D12" s="1618" t="s">
        <v>1704</v>
      </c>
      <c r="E12" s="1618">
        <v>45672</v>
      </c>
      <c r="F12" s="1619">
        <f>E12+10</f>
        <v>45682</v>
      </c>
      <c r="G12" s="857" t="s">
        <v>9534</v>
      </c>
      <c r="H12" s="652" t="s">
        <v>9535</v>
      </c>
      <c r="I12" s="653">
        <f>I10+7</f>
        <v>45689</v>
      </c>
      <c r="J12" s="666">
        <f>I12+27</f>
        <v>45716</v>
      </c>
      <c r="K12" s="651">
        <f>I12+32</f>
        <v>45721</v>
      </c>
      <c r="L12" s="654">
        <f>I12+36</f>
        <v>45725</v>
      </c>
    </row>
    <row r="13" spans="1:15" s="171" customFormat="1" ht="16.350000000000001" hidden="1" customHeight="1" thickBot="1">
      <c r="A13" s="702"/>
      <c r="B13" s="790"/>
      <c r="C13" s="623"/>
      <c r="D13" s="615"/>
      <c r="E13" s="615"/>
      <c r="F13" s="1620"/>
      <c r="G13" s="713" t="s">
        <v>5264</v>
      </c>
      <c r="H13" s="656"/>
      <c r="I13" s="657"/>
      <c r="J13" s="655"/>
      <c r="K13" s="655"/>
      <c r="L13" s="658"/>
    </row>
    <row r="14" spans="1:15" s="171" customFormat="1" ht="16.350000000000001" hidden="1" customHeight="1" thickTop="1">
      <c r="A14" s="702"/>
      <c r="B14" s="790"/>
      <c r="C14" s="1281" t="s">
        <v>1707</v>
      </c>
      <c r="D14" s="1618" t="s">
        <v>1708</v>
      </c>
      <c r="E14" s="1618">
        <v>45679</v>
      </c>
      <c r="F14" s="1619">
        <f>E14+10</f>
        <v>45689</v>
      </c>
      <c r="G14" s="857" t="s">
        <v>9536</v>
      </c>
      <c r="H14" s="652" t="s">
        <v>9537</v>
      </c>
      <c r="I14" s="653">
        <f>I12+7</f>
        <v>45696</v>
      </c>
      <c r="J14" s="666">
        <f>I14+27</f>
        <v>45723</v>
      </c>
      <c r="K14" s="651">
        <f>I14+32</f>
        <v>45728</v>
      </c>
      <c r="L14" s="654">
        <f>I14+36</f>
        <v>45732</v>
      </c>
    </row>
    <row r="15" spans="1:15" s="171" customFormat="1" ht="16.350000000000001" hidden="1" customHeight="1" thickBot="1">
      <c r="A15" s="702"/>
      <c r="B15" s="790"/>
      <c r="C15" s="623"/>
      <c r="D15" s="615"/>
      <c r="E15" s="615"/>
      <c r="F15" s="1620"/>
      <c r="G15" s="713" t="s">
        <v>9538</v>
      </c>
      <c r="H15" s="656"/>
      <c r="I15" s="657"/>
      <c r="J15" s="655"/>
      <c r="K15" s="655"/>
      <c r="L15" s="658"/>
    </row>
    <row r="16" spans="1:15" s="171" customFormat="1" hidden="1" thickTop="1">
      <c r="A16" s="702"/>
      <c r="B16" s="789"/>
      <c r="C16" s="191" t="s">
        <v>112</v>
      </c>
      <c r="D16" s="190"/>
      <c r="E16" s="186"/>
      <c r="F16" s="186"/>
      <c r="G16" s="186"/>
      <c r="H16" s="186"/>
      <c r="M16" s="121"/>
    </row>
    <row r="17" spans="1:13" s="171" customFormat="1" ht="17.25" hidden="1" customHeight="1">
      <c r="B17" s="789"/>
      <c r="C17" s="191"/>
      <c r="D17" s="190"/>
      <c r="E17" s="186"/>
      <c r="F17" s="186"/>
      <c r="G17" s="186"/>
      <c r="H17" s="186"/>
      <c r="M17" s="121"/>
    </row>
    <row r="18" spans="1:13" s="171" customFormat="1" ht="17.25" hidden="1" customHeight="1">
      <c r="B18" s="789"/>
      <c r="C18" s="191"/>
      <c r="D18" s="190"/>
      <c r="E18" s="2295" t="s">
        <v>9539</v>
      </c>
      <c r="F18" s="186"/>
      <c r="G18" s="186"/>
      <c r="H18" s="186"/>
      <c r="M18" s="121"/>
    </row>
    <row r="19" spans="1:13" s="171" customFormat="1" ht="17.25" hidden="1" customHeight="1">
      <c r="B19" s="789"/>
      <c r="C19" s="31"/>
      <c r="D19" s="190"/>
      <c r="E19" s="161"/>
      <c r="F19" s="186"/>
      <c r="G19" s="186"/>
      <c r="H19" s="186"/>
      <c r="M19" s="121"/>
    </row>
    <row r="20" spans="1:13" s="171" customFormat="1" ht="36" hidden="1">
      <c r="B20" s="789"/>
      <c r="C20" s="388" t="s">
        <v>5471</v>
      </c>
      <c r="D20" s="289"/>
      <c r="E20" s="2058" t="s">
        <v>100</v>
      </c>
      <c r="F20" s="2059" t="s">
        <v>165</v>
      </c>
      <c r="G20" s="2058" t="s">
        <v>102</v>
      </c>
      <c r="H20" s="2058" t="s">
        <v>103</v>
      </c>
      <c r="I20" s="2060" t="s">
        <v>8946</v>
      </c>
      <c r="J20" s="2061" t="s">
        <v>994</v>
      </c>
      <c r="K20" s="2059" t="s">
        <v>1000</v>
      </c>
      <c r="L20" s="2059" t="s">
        <v>327</v>
      </c>
      <c r="M20" s="121"/>
    </row>
    <row r="21" spans="1:13" s="171" customFormat="1" ht="23.25" hidden="1" customHeight="1" thickBot="1">
      <c r="B21" s="789"/>
      <c r="C21" s="289"/>
      <c r="D21" s="290" t="s">
        <v>3746</v>
      </c>
      <c r="E21" s="2062"/>
      <c r="F21" s="2063" t="s">
        <v>9525</v>
      </c>
      <c r="G21" s="2064"/>
      <c r="H21" s="2062"/>
      <c r="I21" s="2065"/>
      <c r="J21" s="2066" t="s">
        <v>4250</v>
      </c>
      <c r="K21" s="2066" t="s">
        <v>3460</v>
      </c>
      <c r="L21" s="2066" t="s">
        <v>9350</v>
      </c>
      <c r="M21" s="121"/>
    </row>
    <row r="22" spans="1:13" s="171" customFormat="1" ht="17.25" hidden="1" customHeight="1" thickTop="1">
      <c r="B22" s="789"/>
      <c r="C22" s="2071" t="s">
        <v>1681</v>
      </c>
      <c r="D22" s="1618" t="s">
        <v>1711</v>
      </c>
      <c r="E22" s="1618">
        <v>45689</v>
      </c>
      <c r="F22" s="1619">
        <f>E22+10</f>
        <v>45699</v>
      </c>
      <c r="G22" s="1122" t="s">
        <v>3717</v>
      </c>
      <c r="H22" s="652" t="s">
        <v>9540</v>
      </c>
      <c r="I22" s="653">
        <v>45703</v>
      </c>
      <c r="J22" s="666">
        <f>I22+30</f>
        <v>45733</v>
      </c>
      <c r="K22" s="651">
        <f>I22+33</f>
        <v>45736</v>
      </c>
      <c r="L22" s="654">
        <f>I22+36</f>
        <v>45739</v>
      </c>
      <c r="M22" s="121"/>
    </row>
    <row r="23" spans="1:13" s="171" customFormat="1" ht="17.25" hidden="1" customHeight="1" thickBot="1">
      <c r="B23" s="789"/>
      <c r="C23" s="2072"/>
      <c r="D23" s="615"/>
      <c r="E23" s="615"/>
      <c r="F23" s="1620"/>
      <c r="G23" s="713" t="s">
        <v>5267</v>
      </c>
      <c r="H23" s="656"/>
      <c r="I23" s="657"/>
      <c r="J23" s="655"/>
      <c r="K23" s="655"/>
      <c r="L23" s="658"/>
      <c r="M23" s="121"/>
    </row>
    <row r="24" spans="1:13" s="171" customFormat="1" ht="17.25" hidden="1" customHeight="1" thickTop="1">
      <c r="A24" s="702" t="s">
        <v>9541</v>
      </c>
      <c r="B24" s="789"/>
      <c r="C24" s="2071" t="s">
        <v>1654</v>
      </c>
      <c r="D24" s="1618" t="s">
        <v>1712</v>
      </c>
      <c r="E24" s="1618">
        <v>45693</v>
      </c>
      <c r="F24" s="1619">
        <f>E24+10</f>
        <v>45703</v>
      </c>
      <c r="G24" s="1922" t="s">
        <v>1573</v>
      </c>
      <c r="H24" s="652" t="s">
        <v>9542</v>
      </c>
      <c r="I24" s="2073">
        <v>45710</v>
      </c>
      <c r="J24" s="2074"/>
      <c r="K24" s="2075"/>
      <c r="L24" s="1665"/>
      <c r="M24" s="121"/>
    </row>
    <row r="25" spans="1:13" s="171" customFormat="1" ht="17.25" hidden="1" customHeight="1" thickBot="1">
      <c r="B25" s="789"/>
      <c r="C25" s="2072"/>
      <c r="D25" s="615"/>
      <c r="E25" s="615"/>
      <c r="F25" s="1620"/>
      <c r="G25" s="713" t="s">
        <v>5270</v>
      </c>
      <c r="H25" s="656"/>
      <c r="I25" s="657"/>
      <c r="J25" s="655"/>
      <c r="K25" s="655"/>
      <c r="L25" s="658"/>
      <c r="M25" s="121"/>
    </row>
    <row r="26" spans="1:13" s="171" customFormat="1" ht="17.25" hidden="1" customHeight="1" thickTop="1">
      <c r="B26" s="789"/>
      <c r="C26" s="2071" t="s">
        <v>1500</v>
      </c>
      <c r="D26" s="1618" t="s">
        <v>8599</v>
      </c>
      <c r="E26" s="1618">
        <v>45700</v>
      </c>
      <c r="F26" s="1619">
        <f>E26+10</f>
        <v>45710</v>
      </c>
      <c r="G26" s="1122" t="s">
        <v>7219</v>
      </c>
      <c r="H26" s="652" t="s">
        <v>9543</v>
      </c>
      <c r="I26" s="653">
        <v>45717</v>
      </c>
      <c r="J26" s="666">
        <f>I26+30</f>
        <v>45747</v>
      </c>
      <c r="K26" s="651">
        <f>I26+33</f>
        <v>45750</v>
      </c>
      <c r="L26" s="654">
        <f>I26+36</f>
        <v>45753</v>
      </c>
      <c r="M26" s="121"/>
    </row>
    <row r="27" spans="1:13" s="171" customFormat="1" ht="17.25" hidden="1" customHeight="1" thickBot="1">
      <c r="B27" s="789"/>
      <c r="C27" s="2072"/>
      <c r="D27" s="615"/>
      <c r="E27" s="615"/>
      <c r="F27" s="1620"/>
      <c r="G27" s="713" t="s">
        <v>5273</v>
      </c>
      <c r="H27" s="656"/>
      <c r="I27" s="657"/>
      <c r="J27" s="655"/>
      <c r="K27" s="655"/>
      <c r="L27" s="658"/>
      <c r="M27" s="121"/>
    </row>
    <row r="28" spans="1:13" s="171" customFormat="1" ht="17.25" hidden="1" customHeight="1" thickTop="1">
      <c r="B28" s="789"/>
      <c r="C28" s="2071" t="s">
        <v>1513</v>
      </c>
      <c r="D28" s="1618" t="s">
        <v>8874</v>
      </c>
      <c r="E28" s="1618">
        <v>45707</v>
      </c>
      <c r="F28" s="1619">
        <f>E28+10</f>
        <v>45717</v>
      </c>
      <c r="G28" s="1122" t="s">
        <v>5512</v>
      </c>
      <c r="H28" s="652" t="s">
        <v>9544</v>
      </c>
      <c r="I28" s="653">
        <v>45724</v>
      </c>
      <c r="J28" s="666">
        <f>I28+30</f>
        <v>45754</v>
      </c>
      <c r="K28" s="651">
        <f>I28+33</f>
        <v>45757</v>
      </c>
      <c r="L28" s="654">
        <f>I28+36</f>
        <v>45760</v>
      </c>
      <c r="M28" s="121"/>
    </row>
    <row r="29" spans="1:13" s="171" customFormat="1" ht="17.25" hidden="1" customHeight="1" thickBot="1">
      <c r="B29" s="789"/>
      <c r="C29" s="2072"/>
      <c r="D29" s="615"/>
      <c r="E29" s="615"/>
      <c r="F29" s="1620"/>
      <c r="G29" s="713" t="s">
        <v>5276</v>
      </c>
      <c r="H29" s="656"/>
      <c r="I29" s="657"/>
      <c r="J29" s="655"/>
      <c r="K29" s="655"/>
      <c r="L29" s="658"/>
      <c r="M29" s="121"/>
    </row>
    <row r="30" spans="1:13" s="171" customFormat="1" ht="17.25" hidden="1" customHeight="1" thickTop="1">
      <c r="B30" s="789"/>
      <c r="C30" s="2071" t="s">
        <v>1703</v>
      </c>
      <c r="D30" s="1618" t="s">
        <v>8880</v>
      </c>
      <c r="E30" s="1618">
        <v>45714</v>
      </c>
      <c r="F30" s="1619">
        <f>E30+10</f>
        <v>45724</v>
      </c>
      <c r="G30" s="1122" t="s">
        <v>9545</v>
      </c>
      <c r="H30" s="652" t="s">
        <v>9546</v>
      </c>
      <c r="I30" s="653">
        <v>45731</v>
      </c>
      <c r="J30" s="666">
        <f>I30+30</f>
        <v>45761</v>
      </c>
      <c r="K30" s="651">
        <f>I30+33</f>
        <v>45764</v>
      </c>
      <c r="L30" s="654">
        <f>I30+36</f>
        <v>45767</v>
      </c>
      <c r="M30" s="121"/>
    </row>
    <row r="31" spans="1:13" s="171" customFormat="1" ht="17.25" hidden="1" customHeight="1" thickBot="1">
      <c r="B31" s="789"/>
      <c r="C31" s="2072"/>
      <c r="D31" s="615"/>
      <c r="E31" s="615"/>
      <c r="F31" s="1620"/>
      <c r="G31" s="713" t="s">
        <v>5279</v>
      </c>
      <c r="H31" s="656"/>
      <c r="I31" s="657"/>
      <c r="J31" s="655"/>
      <c r="K31" s="655"/>
      <c r="L31" s="658"/>
      <c r="M31" s="121"/>
    </row>
    <row r="32" spans="1:13" s="171" customFormat="1" ht="17.25" hidden="1" customHeight="1" thickTop="1">
      <c r="B32" s="789"/>
      <c r="C32" s="2071" t="s">
        <v>1707</v>
      </c>
      <c r="D32" s="1618" t="s">
        <v>8884</v>
      </c>
      <c r="E32" s="1618">
        <v>45728</v>
      </c>
      <c r="F32" s="1619">
        <f>E32+10</f>
        <v>45738</v>
      </c>
      <c r="G32" s="1122" t="s">
        <v>8190</v>
      </c>
      <c r="H32" s="652" t="s">
        <v>9547</v>
      </c>
      <c r="I32" s="653">
        <v>45738</v>
      </c>
      <c r="J32" s="666">
        <f>I32+30</f>
        <v>45768</v>
      </c>
      <c r="K32" s="651">
        <f>I32+33</f>
        <v>45771</v>
      </c>
      <c r="L32" s="654">
        <f>I32+36</f>
        <v>45774</v>
      </c>
      <c r="M32" s="121"/>
    </row>
    <row r="33" spans="2:13" s="171" customFormat="1" ht="17.25" hidden="1" customHeight="1" thickBot="1">
      <c r="B33" s="789"/>
      <c r="C33" s="2208"/>
      <c r="D33" s="2122"/>
      <c r="E33" s="2122"/>
      <c r="F33" s="1620"/>
      <c r="G33" s="713" t="s">
        <v>5282</v>
      </c>
      <c r="H33" s="656"/>
      <c r="I33" s="657"/>
      <c r="J33" s="655"/>
      <c r="K33" s="655"/>
      <c r="L33" s="658"/>
      <c r="M33" s="121"/>
    </row>
    <row r="34" spans="2:13" s="171" customFormat="1" ht="17.25" hidden="1" customHeight="1" thickTop="1">
      <c r="B34" s="789"/>
      <c r="C34" s="2071" t="s">
        <v>4922</v>
      </c>
      <c r="D34" s="1618" t="s">
        <v>8890</v>
      </c>
      <c r="E34" s="1618">
        <v>45730</v>
      </c>
      <c r="F34" s="1619">
        <f>E34+10</f>
        <v>45740</v>
      </c>
      <c r="G34" s="1122" t="s">
        <v>9405</v>
      </c>
      <c r="H34" s="652" t="s">
        <v>9548</v>
      </c>
      <c r="I34" s="653">
        <v>45745</v>
      </c>
      <c r="J34" s="666">
        <f>I34+30</f>
        <v>45775</v>
      </c>
      <c r="K34" s="651">
        <f>I34+33</f>
        <v>45778</v>
      </c>
      <c r="L34" s="654">
        <f>I34+36</f>
        <v>45781</v>
      </c>
      <c r="M34" s="121"/>
    </row>
    <row r="35" spans="2:13" s="171" customFormat="1" ht="17.25" hidden="1" customHeight="1" thickBot="1">
      <c r="B35" s="789"/>
      <c r="C35" s="2208"/>
      <c r="D35" s="2122"/>
      <c r="E35" s="2122"/>
      <c r="F35" s="1620"/>
      <c r="G35" s="713" t="s">
        <v>5285</v>
      </c>
      <c r="H35" s="656"/>
      <c r="I35" s="657"/>
      <c r="J35" s="655"/>
      <c r="K35" s="655"/>
      <c r="L35" s="658"/>
      <c r="M35" s="121"/>
    </row>
    <row r="36" spans="2:13" s="171" customFormat="1" ht="17.25" hidden="1" customHeight="1" thickTop="1">
      <c r="B36" s="789"/>
      <c r="C36" s="2071" t="s">
        <v>1654</v>
      </c>
      <c r="D36" s="1618" t="s">
        <v>8892</v>
      </c>
      <c r="E36" s="1618">
        <v>45735</v>
      </c>
      <c r="F36" s="1619">
        <f>E36+10</f>
        <v>45745</v>
      </c>
      <c r="G36" s="1122" t="s">
        <v>5633</v>
      </c>
      <c r="H36" s="652" t="s">
        <v>9549</v>
      </c>
      <c r="I36" s="653">
        <v>45752</v>
      </c>
      <c r="J36" s="666">
        <f>I36+30</f>
        <v>45782</v>
      </c>
      <c r="K36" s="651">
        <f>I36+33</f>
        <v>45785</v>
      </c>
      <c r="L36" s="654">
        <f>I36+36</f>
        <v>45788</v>
      </c>
      <c r="M36" s="121"/>
    </row>
    <row r="37" spans="2:13" s="171" customFormat="1" ht="17.25" hidden="1" customHeight="1" thickBot="1">
      <c r="B37" s="789"/>
      <c r="C37" s="2333"/>
      <c r="D37" s="2122"/>
      <c r="E37" s="2122"/>
      <c r="F37" s="1620"/>
      <c r="G37" s="713" t="s">
        <v>5287</v>
      </c>
      <c r="H37" s="656"/>
      <c r="I37" s="657"/>
      <c r="J37" s="655"/>
      <c r="K37" s="655"/>
      <c r="L37" s="658"/>
      <c r="M37" s="121"/>
    </row>
    <row r="38" spans="2:13" s="171" customFormat="1" ht="17.25" hidden="1" customHeight="1" thickTop="1">
      <c r="B38" s="789"/>
      <c r="C38" s="2071" t="s">
        <v>1500</v>
      </c>
      <c r="D38" s="1618" t="s">
        <v>8601</v>
      </c>
      <c r="E38" s="1618">
        <v>45744</v>
      </c>
      <c r="F38" s="1619">
        <f>E38+10</f>
        <v>45754</v>
      </c>
      <c r="G38" s="1183" t="s">
        <v>1573</v>
      </c>
      <c r="H38" s="652" t="s">
        <v>9550</v>
      </c>
      <c r="I38" s="2073">
        <v>45759</v>
      </c>
      <c r="J38" s="2074"/>
      <c r="K38" s="2075"/>
      <c r="L38" s="1665"/>
      <c r="M38" s="121"/>
    </row>
    <row r="39" spans="2:13" s="171" customFormat="1" ht="17.25" hidden="1" customHeight="1" thickBot="1">
      <c r="B39" s="789"/>
      <c r="C39" s="2333"/>
      <c r="D39" s="2122"/>
      <c r="E39" s="2122"/>
      <c r="F39" s="1620"/>
      <c r="G39" s="713" t="s">
        <v>5290</v>
      </c>
      <c r="H39" s="656"/>
      <c r="I39" s="657"/>
      <c r="J39" s="655"/>
      <c r="K39" s="655"/>
      <c r="L39" s="658"/>
      <c r="M39" s="121"/>
    </row>
    <row r="40" spans="2:13" s="171" customFormat="1" ht="17.25" hidden="1" customHeight="1" thickTop="1">
      <c r="B40" s="789"/>
      <c r="C40" s="2071" t="s">
        <v>4935</v>
      </c>
      <c r="D40" s="1618" t="s">
        <v>8603</v>
      </c>
      <c r="E40" s="1618">
        <v>45757</v>
      </c>
      <c r="F40" s="1619">
        <f>E40+10</f>
        <v>45767</v>
      </c>
      <c r="G40" s="857" t="s">
        <v>8057</v>
      </c>
      <c r="H40" s="652" t="s">
        <v>9551</v>
      </c>
      <c r="I40" s="653">
        <v>45766</v>
      </c>
      <c r="J40" s="666">
        <f>I40+30</f>
        <v>45796</v>
      </c>
      <c r="K40" s="651">
        <f>I40+33</f>
        <v>45799</v>
      </c>
      <c r="L40" s="654">
        <f>I40+36</f>
        <v>45802</v>
      </c>
      <c r="M40" s="121"/>
    </row>
    <row r="41" spans="2:13" s="171" customFormat="1" ht="17.25" hidden="1" customHeight="1" thickBot="1">
      <c r="B41" s="789"/>
      <c r="C41" s="2333"/>
      <c r="D41" s="2122"/>
      <c r="E41" s="2122"/>
      <c r="F41" s="1620"/>
      <c r="G41" s="713" t="s">
        <v>5293</v>
      </c>
      <c r="H41" s="656"/>
      <c r="I41" s="657"/>
      <c r="J41" s="655"/>
      <c r="K41" s="655"/>
      <c r="L41" s="658"/>
      <c r="M41" s="121"/>
    </row>
    <row r="42" spans="2:13" s="171" customFormat="1" ht="17.25" hidden="1" customHeight="1" thickTop="1">
      <c r="B42" s="789"/>
      <c r="C42" s="2071" t="s">
        <v>1681</v>
      </c>
      <c r="D42" s="1618" t="s">
        <v>8900</v>
      </c>
      <c r="E42" s="1618">
        <v>45762</v>
      </c>
      <c r="F42" s="1619">
        <f>E42+10</f>
        <v>45772</v>
      </c>
      <c r="G42" s="857" t="s">
        <v>5672</v>
      </c>
      <c r="H42" s="652" t="s">
        <v>9552</v>
      </c>
      <c r="I42" s="653">
        <v>45773</v>
      </c>
      <c r="J42" s="666">
        <f>I42+30</f>
        <v>45803</v>
      </c>
      <c r="K42" s="651">
        <f>I42+33</f>
        <v>45806</v>
      </c>
      <c r="L42" s="654">
        <f>I42+36</f>
        <v>45809</v>
      </c>
      <c r="M42" s="121"/>
    </row>
    <row r="43" spans="2:13" s="171" customFormat="1" ht="17.25" hidden="1" customHeight="1" thickBot="1">
      <c r="B43" s="789"/>
      <c r="C43" s="2333"/>
      <c r="D43" s="2122"/>
      <c r="E43" s="2122"/>
      <c r="F43" s="1620"/>
      <c r="G43" s="713" t="s">
        <v>5296</v>
      </c>
      <c r="H43" s="656"/>
      <c r="I43" s="657"/>
      <c r="J43" s="655"/>
      <c r="K43" s="655"/>
      <c r="L43" s="658"/>
      <c r="M43" s="121"/>
    </row>
    <row r="44" spans="2:13" s="171" customFormat="1" ht="17.25" hidden="1" customHeight="1" thickTop="1">
      <c r="B44" s="789"/>
      <c r="C44" s="2071" t="s">
        <v>1513</v>
      </c>
      <c r="D44" s="1618" t="s">
        <v>8903</v>
      </c>
      <c r="E44" s="1618">
        <v>45765</v>
      </c>
      <c r="F44" s="1619">
        <f>E44+10</f>
        <v>45775</v>
      </c>
      <c r="G44" s="1183" t="s">
        <v>1573</v>
      </c>
      <c r="H44" s="652" t="s">
        <v>9553</v>
      </c>
      <c r="I44" s="2073">
        <v>45780</v>
      </c>
      <c r="J44" s="2074"/>
      <c r="K44" s="2075"/>
      <c r="L44" s="1665"/>
      <c r="M44" s="121"/>
    </row>
    <row r="45" spans="2:13" s="171" customFormat="1" ht="17.25" hidden="1" customHeight="1" thickBot="1">
      <c r="B45" s="789"/>
      <c r="C45" s="2333"/>
      <c r="D45" s="2122"/>
      <c r="E45" s="2122"/>
      <c r="F45" s="1620"/>
      <c r="G45" s="713" t="s">
        <v>5299</v>
      </c>
      <c r="H45" s="656"/>
      <c r="I45" s="2372"/>
      <c r="J45" s="2373"/>
      <c r="K45" s="2373"/>
      <c r="L45" s="2374"/>
      <c r="M45" s="121"/>
    </row>
    <row r="46" spans="2:13" s="171" customFormat="1" ht="17.25" hidden="1" customHeight="1" thickTop="1">
      <c r="B46" s="789"/>
      <c r="C46" s="2071" t="s">
        <v>1640</v>
      </c>
      <c r="D46" s="1618" t="s">
        <v>9554</v>
      </c>
      <c r="E46" s="1618">
        <v>45770</v>
      </c>
      <c r="F46" s="1619">
        <f>E46+10</f>
        <v>45780</v>
      </c>
      <c r="G46" s="1922" t="s">
        <v>1573</v>
      </c>
      <c r="H46" s="652" t="s">
        <v>9555</v>
      </c>
      <c r="I46" s="2073">
        <v>45787</v>
      </c>
      <c r="J46" s="2074"/>
      <c r="K46" s="2075"/>
      <c r="L46" s="1665"/>
      <c r="M46" s="121"/>
    </row>
    <row r="47" spans="2:13" s="171" customFormat="1" ht="17.25" hidden="1" customHeight="1" thickBot="1">
      <c r="B47" s="789"/>
      <c r="C47" s="2333"/>
      <c r="D47" s="2122"/>
      <c r="E47" s="2122"/>
      <c r="F47" s="1620"/>
      <c r="G47" s="713" t="s">
        <v>5302</v>
      </c>
      <c r="H47" s="656"/>
      <c r="I47" s="2372"/>
      <c r="J47" s="2373"/>
      <c r="K47" s="2373"/>
      <c r="L47" s="2374"/>
      <c r="M47" s="121"/>
    </row>
    <row r="48" spans="2:13" s="171" customFormat="1" ht="17.25" hidden="1" customHeight="1" thickTop="1">
      <c r="B48" s="789"/>
      <c r="C48" s="2071" t="s">
        <v>4922</v>
      </c>
      <c r="D48" s="1618" t="s">
        <v>4923</v>
      </c>
      <c r="E48" s="1618">
        <v>45777</v>
      </c>
      <c r="F48" s="1619">
        <f>E48+10</f>
        <v>45787</v>
      </c>
      <c r="G48" s="857" t="s">
        <v>7219</v>
      </c>
      <c r="H48" s="652" t="s">
        <v>9556</v>
      </c>
      <c r="I48" s="2073">
        <v>45794</v>
      </c>
      <c r="J48" s="2074">
        <f>I48+30</f>
        <v>45824</v>
      </c>
      <c r="K48" s="2075">
        <f>I48+33</f>
        <v>45827</v>
      </c>
      <c r="L48" s="1665">
        <f>I48+36</f>
        <v>45830</v>
      </c>
      <c r="M48" s="61" t="s">
        <v>9557</v>
      </c>
    </row>
    <row r="49" spans="1:14" s="171" customFormat="1" ht="17.25" hidden="1" customHeight="1" thickBot="1">
      <c r="B49" s="789"/>
      <c r="C49" s="2333"/>
      <c r="D49" s="2122"/>
      <c r="E49" s="2122"/>
      <c r="F49" s="1620"/>
      <c r="G49" s="713" t="s">
        <v>5305</v>
      </c>
      <c r="H49" s="656"/>
      <c r="I49" s="2372"/>
      <c r="J49" s="2373"/>
      <c r="K49" s="2373"/>
      <c r="L49" s="2374"/>
      <c r="M49" s="121"/>
    </row>
    <row r="50" spans="1:14" s="171" customFormat="1" ht="17.25" hidden="1" customHeight="1" thickTop="1">
      <c r="B50" s="789"/>
      <c r="C50" s="2071" t="s">
        <v>1614</v>
      </c>
      <c r="D50" s="1618" t="s">
        <v>8912</v>
      </c>
      <c r="E50" s="1618">
        <v>45784</v>
      </c>
      <c r="F50" s="1619">
        <f>E50+10</f>
        <v>45794</v>
      </c>
      <c r="G50" s="857" t="s">
        <v>5512</v>
      </c>
      <c r="H50" s="652" t="s">
        <v>9558</v>
      </c>
      <c r="I50" s="2073">
        <v>45801</v>
      </c>
      <c r="J50" s="2074">
        <f>I50+30</f>
        <v>45831</v>
      </c>
      <c r="K50" s="2075">
        <f>I50+33</f>
        <v>45834</v>
      </c>
      <c r="L50" s="1665">
        <f>I50+36</f>
        <v>45837</v>
      </c>
      <c r="M50" s="121"/>
    </row>
    <row r="51" spans="1:14" s="171" customFormat="1" ht="17.25" hidden="1" customHeight="1" thickBot="1">
      <c r="B51" s="789"/>
      <c r="C51" s="2334"/>
      <c r="D51" s="1345"/>
      <c r="E51" s="323"/>
      <c r="F51" s="1620"/>
      <c r="G51" s="713" t="s">
        <v>5308</v>
      </c>
      <c r="H51" s="656"/>
      <c r="I51" s="2372"/>
      <c r="J51" s="2373"/>
      <c r="K51" s="2373"/>
      <c r="L51" s="2374"/>
      <c r="M51" s="121"/>
    </row>
    <row r="52" spans="1:14" s="171" customFormat="1" ht="17.25" hidden="1" customHeight="1" thickTop="1">
      <c r="B52" s="789"/>
      <c r="C52" s="2071" t="s">
        <v>1634</v>
      </c>
      <c r="D52" s="1618" t="s">
        <v>8916</v>
      </c>
      <c r="E52" s="1618">
        <v>45791</v>
      </c>
      <c r="F52" s="1619">
        <f>E52+10</f>
        <v>45801</v>
      </c>
      <c r="G52" s="857" t="s">
        <v>9545</v>
      </c>
      <c r="H52" s="652" t="s">
        <v>9559</v>
      </c>
      <c r="I52" s="2073">
        <v>45808</v>
      </c>
      <c r="J52" s="2074">
        <f>I52+30</f>
        <v>45838</v>
      </c>
      <c r="K52" s="2075">
        <f>I52+33</f>
        <v>45841</v>
      </c>
      <c r="L52" s="1665">
        <f>I52+36</f>
        <v>45844</v>
      </c>
      <c r="M52" s="121"/>
    </row>
    <row r="53" spans="1:14" s="171" customFormat="1" ht="17.25" hidden="1" customHeight="1" thickBot="1">
      <c r="B53" s="789"/>
      <c r="C53" s="2334"/>
      <c r="D53" s="1345"/>
      <c r="E53" s="323"/>
      <c r="F53" s="1620"/>
      <c r="G53" s="713" t="s">
        <v>5311</v>
      </c>
      <c r="H53" s="656"/>
      <c r="I53" s="2372"/>
      <c r="J53" s="2373"/>
      <c r="K53" s="2373"/>
      <c r="L53" s="2374"/>
      <c r="M53" s="121"/>
    </row>
    <row r="54" spans="1:14" s="171" customFormat="1" ht="17.25" hidden="1" customHeight="1" thickTop="1">
      <c r="B54" s="789"/>
      <c r="C54" s="2071" t="s">
        <v>4935</v>
      </c>
      <c r="D54" s="1618" t="s">
        <v>8918</v>
      </c>
      <c r="E54" s="1618">
        <v>45798</v>
      </c>
      <c r="F54" s="1619">
        <f>E54+10</f>
        <v>45808</v>
      </c>
      <c r="G54" s="857" t="s">
        <v>8190</v>
      </c>
      <c r="H54" s="652" t="s">
        <v>9560</v>
      </c>
      <c r="I54" s="2073">
        <v>45815</v>
      </c>
      <c r="J54" s="2074">
        <f>I54+30</f>
        <v>45845</v>
      </c>
      <c r="K54" s="2075">
        <f>I54+33</f>
        <v>45848</v>
      </c>
      <c r="L54" s="1665">
        <f>I54+36</f>
        <v>45851</v>
      </c>
      <c r="M54" s="121"/>
    </row>
    <row r="55" spans="1:14" s="171" customFormat="1" ht="17.25" hidden="1" customHeight="1" thickBot="1">
      <c r="B55" s="789"/>
      <c r="C55" s="2334"/>
      <c r="D55" s="1345"/>
      <c r="E55" s="323"/>
      <c r="F55" s="1620"/>
      <c r="G55" s="713" t="s">
        <v>5314</v>
      </c>
      <c r="H55" s="656"/>
      <c r="I55" s="2372"/>
      <c r="J55" s="2373"/>
      <c r="K55" s="2373"/>
      <c r="L55" s="2374"/>
      <c r="M55" s="121"/>
    </row>
    <row r="56" spans="1:14" s="171" customFormat="1" ht="17.25" hidden="1" customHeight="1" thickTop="1">
      <c r="B56" s="789"/>
      <c r="C56" s="2071" t="s">
        <v>8868</v>
      </c>
      <c r="D56" s="1618" t="s">
        <v>8609</v>
      </c>
      <c r="E56" s="1618">
        <v>45805</v>
      </c>
      <c r="F56" s="1619">
        <f>E56+10</f>
        <v>45815</v>
      </c>
      <c r="G56" s="857" t="s">
        <v>4580</v>
      </c>
      <c r="H56" s="652" t="s">
        <v>9561</v>
      </c>
      <c r="I56" s="2075">
        <v>45822</v>
      </c>
      <c r="J56" s="2074">
        <f>I56+30</f>
        <v>45852</v>
      </c>
      <c r="K56" s="2075">
        <f>I56+33</f>
        <v>45855</v>
      </c>
      <c r="L56" s="1665">
        <f>I56+36</f>
        <v>45858</v>
      </c>
      <c r="M56" s="121"/>
    </row>
    <row r="57" spans="1:14" s="171" customFormat="1" ht="17.25" hidden="1" customHeight="1" thickBot="1">
      <c r="B57" s="789"/>
      <c r="C57" s="2334"/>
      <c r="D57" s="1345"/>
      <c r="E57" s="323"/>
      <c r="F57" s="1620"/>
      <c r="G57" s="713" t="s">
        <v>5318</v>
      </c>
      <c r="H57" s="656"/>
      <c r="I57" s="2372"/>
      <c r="J57" s="2373"/>
      <c r="K57" s="2373"/>
      <c r="L57" s="2374"/>
      <c r="M57" s="121"/>
    </row>
    <row r="58" spans="1:14" s="171" customFormat="1" ht="17.25" hidden="1" customHeight="1" thickTop="1">
      <c r="B58" s="789"/>
      <c r="D58" s="190"/>
      <c r="E58" s="186"/>
      <c r="F58" s="186"/>
      <c r="G58" s="186"/>
      <c r="H58" s="186"/>
      <c r="M58" s="121"/>
    </row>
    <row r="59" spans="1:14" s="171" customFormat="1" ht="17.25" customHeight="1">
      <c r="B59" s="789"/>
      <c r="D59" s="190"/>
      <c r="E59" s="186"/>
      <c r="F59" s="186"/>
      <c r="G59" s="186"/>
      <c r="H59" s="186"/>
      <c r="M59" s="121"/>
    </row>
    <row r="60" spans="1:14" s="171" customFormat="1" ht="36" hidden="1">
      <c r="B60" s="789"/>
      <c r="C60" s="388" t="s">
        <v>5471</v>
      </c>
      <c r="D60" s="289"/>
      <c r="E60" s="2058" t="s">
        <v>100</v>
      </c>
      <c r="F60" s="2059" t="s">
        <v>165</v>
      </c>
      <c r="G60" s="2058" t="s">
        <v>102</v>
      </c>
      <c r="H60" s="2058" t="s">
        <v>103</v>
      </c>
      <c r="I60" s="2060" t="s">
        <v>8946</v>
      </c>
      <c r="J60" s="2061" t="s">
        <v>994</v>
      </c>
      <c r="K60" s="2059" t="s">
        <v>327</v>
      </c>
      <c r="L60" s="2059" t="s">
        <v>741</v>
      </c>
      <c r="M60" s="2059" t="s">
        <v>916</v>
      </c>
      <c r="N60" s="3062"/>
    </row>
    <row r="61" spans="1:14" s="171" customFormat="1" ht="17.25" hidden="1" customHeight="1" thickBot="1">
      <c r="B61" s="789"/>
      <c r="C61" s="289"/>
      <c r="D61" s="290" t="s">
        <v>3746</v>
      </c>
      <c r="E61" s="2062"/>
      <c r="F61" s="2063" t="s">
        <v>9525</v>
      </c>
      <c r="G61" s="2064"/>
      <c r="H61" s="2062"/>
      <c r="I61" s="2065"/>
      <c r="J61" s="2066" t="s">
        <v>4250</v>
      </c>
      <c r="K61" s="2066" t="s">
        <v>3460</v>
      </c>
      <c r="L61" s="2066" t="s">
        <v>9350</v>
      </c>
      <c r="M61" s="2066" t="s">
        <v>9350</v>
      </c>
    </row>
    <row r="62" spans="1:14" s="171" customFormat="1" ht="17.25" hidden="1" customHeight="1" thickTop="1">
      <c r="A62" s="1406" t="s">
        <v>9187</v>
      </c>
      <c r="B62" s="1406"/>
      <c r="C62" s="2071" t="s">
        <v>2079</v>
      </c>
      <c r="D62" s="1618" t="s">
        <v>9188</v>
      </c>
      <c r="E62" s="1618">
        <v>45818</v>
      </c>
      <c r="F62" s="1619">
        <f>E62+11</f>
        <v>45829</v>
      </c>
      <c r="G62" s="857" t="s">
        <v>9562</v>
      </c>
      <c r="H62" s="652" t="s">
        <v>9563</v>
      </c>
      <c r="I62" s="653">
        <v>45829</v>
      </c>
      <c r="J62" s="666">
        <f>I62+30</f>
        <v>45859</v>
      </c>
      <c r="K62" s="651">
        <f>I62+34</f>
        <v>45863</v>
      </c>
      <c r="L62" s="654">
        <f>I62+37</f>
        <v>45866</v>
      </c>
      <c r="M62" s="654">
        <f>I62+40</f>
        <v>45869</v>
      </c>
      <c r="N62" s="61" t="s">
        <v>9564</v>
      </c>
    </row>
    <row r="63" spans="1:14" s="171" customFormat="1" ht="17.25" hidden="1" customHeight="1" thickBot="1">
      <c r="A63" s="1406"/>
      <c r="B63" s="1406"/>
      <c r="C63" s="1345"/>
      <c r="D63" s="1345"/>
      <c r="E63" s="323"/>
      <c r="F63" s="323"/>
      <c r="G63" s="713" t="s">
        <v>5323</v>
      </c>
      <c r="H63" s="656"/>
      <c r="I63" s="657"/>
      <c r="J63" s="655"/>
      <c r="K63" s="655"/>
      <c r="L63" s="658"/>
      <c r="M63" s="658"/>
    </row>
    <row r="64" spans="1:14" s="171" customFormat="1" ht="17.25" hidden="1" customHeight="1" thickTop="1">
      <c r="A64" s="1406" t="s">
        <v>9565</v>
      </c>
      <c r="B64" s="1406"/>
      <c r="C64" s="2071" t="s">
        <v>1513</v>
      </c>
      <c r="D64" s="1618" t="s">
        <v>4902</v>
      </c>
      <c r="E64" s="1618">
        <v>45828</v>
      </c>
      <c r="F64" s="1619">
        <f>E64+14</f>
        <v>45842</v>
      </c>
      <c r="G64" s="857" t="s">
        <v>9566</v>
      </c>
      <c r="H64" s="652" t="s">
        <v>9567</v>
      </c>
      <c r="I64" s="653">
        <v>45836</v>
      </c>
      <c r="J64" s="666">
        <f>I64+30</f>
        <v>45866</v>
      </c>
      <c r="K64" s="651">
        <f>I64+34</f>
        <v>45870</v>
      </c>
      <c r="L64" s="654">
        <f>I64+37</f>
        <v>45873</v>
      </c>
      <c r="M64" s="654">
        <f>I64+40</f>
        <v>45876</v>
      </c>
    </row>
    <row r="65" spans="1:13" s="171" customFormat="1" ht="17.25" hidden="1" customHeight="1" thickBot="1">
      <c r="A65" s="1406"/>
      <c r="B65" s="1406"/>
      <c r="C65" s="1345"/>
      <c r="D65" s="1345"/>
      <c r="E65" s="323"/>
      <c r="F65" s="323"/>
      <c r="G65" s="713" t="s">
        <v>5327</v>
      </c>
      <c r="H65" s="656"/>
      <c r="I65" s="657"/>
      <c r="J65" s="655"/>
      <c r="K65" s="655"/>
      <c r="L65" s="658"/>
      <c r="M65" s="658"/>
    </row>
    <row r="66" spans="1:13" s="171" customFormat="1" ht="17.25" hidden="1" customHeight="1" thickTop="1">
      <c r="A66" s="1406" t="s">
        <v>8922</v>
      </c>
      <c r="B66" s="1406"/>
      <c r="C66" s="2462" t="s">
        <v>3303</v>
      </c>
      <c r="D66" s="2463" t="s">
        <v>8612</v>
      </c>
      <c r="E66" s="2461">
        <v>45827</v>
      </c>
      <c r="F66" s="2461">
        <f>E66+14</f>
        <v>45841</v>
      </c>
      <c r="G66" s="857" t="s">
        <v>9568</v>
      </c>
      <c r="H66" s="652" t="s">
        <v>9569</v>
      </c>
      <c r="I66" s="653">
        <v>45843</v>
      </c>
      <c r="J66" s="666">
        <f>I66+30</f>
        <v>45873</v>
      </c>
      <c r="K66" s="651">
        <f>I66+34</f>
        <v>45877</v>
      </c>
      <c r="L66" s="654">
        <f>I66+37</f>
        <v>45880</v>
      </c>
      <c r="M66" s="654">
        <f>I66+40</f>
        <v>45883</v>
      </c>
    </row>
    <row r="67" spans="1:13" s="171" customFormat="1" ht="17.25" hidden="1" customHeight="1" thickBot="1">
      <c r="A67" s="1406"/>
      <c r="B67" s="1406"/>
      <c r="C67" s="1345"/>
      <c r="D67" s="1345"/>
      <c r="E67" s="323"/>
      <c r="F67" s="323"/>
      <c r="G67" s="713" t="s">
        <v>5174</v>
      </c>
      <c r="H67" s="656"/>
      <c r="I67" s="657"/>
      <c r="J67" s="655"/>
      <c r="K67" s="655"/>
      <c r="L67" s="658"/>
      <c r="M67" s="658"/>
    </row>
    <row r="68" spans="1:13" s="171" customFormat="1" ht="17.25" hidden="1" customHeight="1" thickTop="1">
      <c r="A68" s="1406"/>
      <c r="B68" s="1406"/>
      <c r="C68" s="2071" t="s">
        <v>4922</v>
      </c>
      <c r="D68" s="1618" t="s">
        <v>9570</v>
      </c>
      <c r="E68" s="1618">
        <v>45840</v>
      </c>
      <c r="F68" s="1619">
        <f>E68+14</f>
        <v>45854</v>
      </c>
      <c r="G68" s="857" t="s">
        <v>9571</v>
      </c>
      <c r="H68" s="652" t="s">
        <v>9572</v>
      </c>
      <c r="I68" s="653">
        <v>45850</v>
      </c>
      <c r="J68" s="666">
        <f>I68+30</f>
        <v>45880</v>
      </c>
      <c r="K68" s="651">
        <f>I68+34</f>
        <v>45884</v>
      </c>
      <c r="L68" s="654">
        <f>I68+37</f>
        <v>45887</v>
      </c>
      <c r="M68" s="654">
        <f>I68+40</f>
        <v>45890</v>
      </c>
    </row>
    <row r="69" spans="1:13" s="171" customFormat="1" ht="17.25" hidden="1" customHeight="1" thickBot="1">
      <c r="A69" s="1406"/>
      <c r="B69" s="1406"/>
      <c r="C69" s="1345"/>
      <c r="D69" s="1345"/>
      <c r="E69" s="323"/>
      <c r="F69" s="323"/>
      <c r="G69" s="713" t="s">
        <v>5177</v>
      </c>
      <c r="H69" s="656"/>
      <c r="I69" s="657"/>
      <c r="J69" s="655"/>
      <c r="K69" s="655"/>
      <c r="L69" s="658"/>
      <c r="M69" s="658"/>
    </row>
    <row r="70" spans="1:13" s="171" customFormat="1" ht="17.25" hidden="1" customHeight="1" thickTop="1">
      <c r="B70" s="789"/>
      <c r="C70" s="2071" t="s">
        <v>1634</v>
      </c>
      <c r="D70" s="1618" t="s">
        <v>9573</v>
      </c>
      <c r="E70" s="1618">
        <v>45843</v>
      </c>
      <c r="F70" s="2527" t="s">
        <v>3303</v>
      </c>
      <c r="G70" s="857" t="s">
        <v>9574</v>
      </c>
      <c r="H70" s="652" t="s">
        <v>9575</v>
      </c>
      <c r="I70" s="653">
        <v>45857</v>
      </c>
      <c r="J70" s="666">
        <f>I70+30</f>
        <v>45887</v>
      </c>
      <c r="K70" s="651">
        <f>I70+34</f>
        <v>45891</v>
      </c>
      <c r="L70" s="654">
        <f>I70+37</f>
        <v>45894</v>
      </c>
      <c r="M70" s="654">
        <f>I70+40</f>
        <v>45897</v>
      </c>
    </row>
    <row r="71" spans="1:13" s="171" customFormat="1" ht="17.25" hidden="1" customHeight="1" thickBot="1">
      <c r="B71" s="789"/>
      <c r="C71" s="2334"/>
      <c r="D71" s="1345"/>
      <c r="E71" s="323"/>
      <c r="F71" s="1620"/>
      <c r="G71" s="713" t="s">
        <v>5181</v>
      </c>
      <c r="H71" s="656"/>
      <c r="I71" s="657"/>
      <c r="J71" s="655"/>
      <c r="K71" s="655"/>
      <c r="L71" s="658"/>
      <c r="M71" s="658"/>
    </row>
    <row r="72" spans="1:13" s="171" customFormat="1" ht="17.25" hidden="1" customHeight="1" thickTop="1">
      <c r="B72" s="789"/>
      <c r="C72" s="2071" t="s">
        <v>1614</v>
      </c>
      <c r="D72" s="1618" t="s">
        <v>4943</v>
      </c>
      <c r="E72" s="1618">
        <v>45850</v>
      </c>
      <c r="F72" s="1619">
        <f>E72+14</f>
        <v>45864</v>
      </c>
      <c r="G72" s="857" t="s">
        <v>5564</v>
      </c>
      <c r="H72" s="652" t="s">
        <v>9576</v>
      </c>
      <c r="I72" s="653">
        <v>45864</v>
      </c>
      <c r="J72" s="666">
        <f>I72+30</f>
        <v>45894</v>
      </c>
      <c r="K72" s="651">
        <f>I72+34</f>
        <v>45898</v>
      </c>
      <c r="L72" s="654">
        <f>I72+37</f>
        <v>45901</v>
      </c>
      <c r="M72" s="654">
        <f>I72+40</f>
        <v>45904</v>
      </c>
    </row>
    <row r="73" spans="1:13" s="171" customFormat="1" ht="17.25" hidden="1" customHeight="1" thickBot="1">
      <c r="B73" s="789"/>
      <c r="C73" s="2334"/>
      <c r="D73" s="1345"/>
      <c r="E73" s="323"/>
      <c r="F73" s="1620"/>
      <c r="G73" s="713" t="s">
        <v>5184</v>
      </c>
      <c r="H73" s="656"/>
      <c r="I73" s="657"/>
      <c r="J73" s="655"/>
      <c r="K73" s="655"/>
      <c r="L73" s="658"/>
      <c r="M73" s="658"/>
    </row>
    <row r="74" spans="1:13" s="171" customFormat="1" ht="17.25" hidden="1" customHeight="1" thickTop="1">
      <c r="B74" s="789"/>
      <c r="C74" s="2071" t="s">
        <v>4935</v>
      </c>
      <c r="D74" s="1618" t="s">
        <v>9577</v>
      </c>
      <c r="E74" s="1618">
        <v>45854</v>
      </c>
      <c r="F74" s="1619">
        <f>E74+14</f>
        <v>45868</v>
      </c>
      <c r="G74" s="857" t="s">
        <v>9578</v>
      </c>
      <c r="H74" s="652" t="s">
        <v>9579</v>
      </c>
      <c r="I74" s="653">
        <v>45871</v>
      </c>
      <c r="J74" s="666">
        <f>I74+30</f>
        <v>45901</v>
      </c>
      <c r="K74" s="651">
        <f>I74+34</f>
        <v>45905</v>
      </c>
      <c r="L74" s="654">
        <f>I74+37</f>
        <v>45908</v>
      </c>
      <c r="M74" s="654">
        <f>I74+40</f>
        <v>45911</v>
      </c>
    </row>
    <row r="75" spans="1:13" s="171" customFormat="1" ht="17.25" hidden="1" customHeight="1" thickBot="1">
      <c r="B75" s="789"/>
      <c r="C75" s="2334"/>
      <c r="D75" s="1345"/>
      <c r="E75" s="323"/>
      <c r="F75" s="1620"/>
      <c r="G75" s="713" t="s">
        <v>5187</v>
      </c>
      <c r="H75" s="656"/>
      <c r="I75" s="657"/>
      <c r="J75" s="655"/>
      <c r="K75" s="655"/>
      <c r="L75" s="658"/>
      <c r="M75" s="658"/>
    </row>
    <row r="76" spans="1:13" s="171" customFormat="1" ht="17.25" hidden="1" customHeight="1" thickTop="1">
      <c r="B76" s="789"/>
      <c r="C76" s="2526" t="s">
        <v>1681</v>
      </c>
      <c r="D76" s="1933" t="s">
        <v>9580</v>
      </c>
      <c r="E76" s="1933">
        <f>E74+7</f>
        <v>45861</v>
      </c>
      <c r="F76" s="2527" t="s">
        <v>3303</v>
      </c>
      <c r="G76" s="857" t="s">
        <v>5573</v>
      </c>
      <c r="H76" s="652" t="s">
        <v>9581</v>
      </c>
      <c r="I76" s="653">
        <v>45878</v>
      </c>
      <c r="J76" s="666">
        <f>I76+30</f>
        <v>45908</v>
      </c>
      <c r="K76" s="651">
        <f>I76+34</f>
        <v>45912</v>
      </c>
      <c r="L76" s="654">
        <f>I76+37</f>
        <v>45915</v>
      </c>
      <c r="M76" s="654">
        <f>I76+40</f>
        <v>45918</v>
      </c>
    </row>
    <row r="77" spans="1:13" s="171" customFormat="1" ht="17.25" hidden="1" customHeight="1" thickBot="1">
      <c r="B77" s="789"/>
      <c r="C77" s="2477" t="s">
        <v>9582</v>
      </c>
      <c r="D77" s="2478" t="s">
        <v>9583</v>
      </c>
      <c r="E77" s="323">
        <v>45861</v>
      </c>
      <c r="F77" s="1620">
        <v>45872</v>
      </c>
      <c r="G77" s="713" t="s">
        <v>5190</v>
      </c>
      <c r="H77" s="656"/>
      <c r="I77" s="657"/>
      <c r="J77" s="655"/>
      <c r="K77" s="655"/>
      <c r="L77" s="658"/>
      <c r="M77" s="658"/>
    </row>
    <row r="78" spans="1:13" s="171" customFormat="1" ht="17.25" hidden="1" customHeight="1" thickTop="1">
      <c r="B78" s="789"/>
      <c r="C78" s="2462" t="s">
        <v>1573</v>
      </c>
      <c r="D78" s="1618" t="s">
        <v>9584</v>
      </c>
      <c r="E78" s="2461">
        <f>E76+7</f>
        <v>45868</v>
      </c>
      <c r="F78" s="2461">
        <f>E78+14</f>
        <v>45882</v>
      </c>
      <c r="G78" s="857" t="s">
        <v>1573</v>
      </c>
      <c r="H78" s="652" t="s">
        <v>9585</v>
      </c>
      <c r="I78" s="653">
        <v>45885</v>
      </c>
      <c r="J78" s="666">
        <f>I78+30</f>
        <v>45915</v>
      </c>
      <c r="K78" s="651">
        <f>I78+34</f>
        <v>45919</v>
      </c>
      <c r="L78" s="654">
        <f>I78+37</f>
        <v>45922</v>
      </c>
      <c r="M78" s="654">
        <f>I78+40</f>
        <v>45925</v>
      </c>
    </row>
    <row r="79" spans="1:13" s="171" customFormat="1" ht="17.25" hidden="1" customHeight="1" thickBot="1">
      <c r="B79" s="789"/>
      <c r="C79" s="2477" t="s">
        <v>7775</v>
      </c>
      <c r="D79" s="2478" t="s">
        <v>9586</v>
      </c>
      <c r="E79" s="323">
        <v>45868</v>
      </c>
      <c r="F79" s="1620">
        <f>E79+11</f>
        <v>45879</v>
      </c>
      <c r="G79" s="713" t="s">
        <v>5194</v>
      </c>
      <c r="H79" s="656"/>
      <c r="I79" s="657"/>
      <c r="J79" s="655"/>
      <c r="K79" s="655"/>
      <c r="L79" s="658"/>
      <c r="M79" s="658"/>
    </row>
    <row r="80" spans="1:13" s="171" customFormat="1" ht="17.25" hidden="1" customHeight="1" thickTop="1">
      <c r="B80" s="789"/>
      <c r="C80" s="2526" t="s">
        <v>1513</v>
      </c>
      <c r="D80" s="1933" t="s">
        <v>8923</v>
      </c>
      <c r="E80" s="1933">
        <v>45875</v>
      </c>
      <c r="F80" s="2527">
        <f>E80+14</f>
        <v>45889</v>
      </c>
      <c r="G80" s="857" t="s">
        <v>8260</v>
      </c>
      <c r="H80" s="652" t="s">
        <v>9587</v>
      </c>
      <c r="I80" s="653">
        <v>45892</v>
      </c>
      <c r="J80" s="666">
        <f>I80+30</f>
        <v>45922</v>
      </c>
      <c r="K80" s="651">
        <f>I80+34</f>
        <v>45926</v>
      </c>
      <c r="L80" s="654">
        <f>I80+37</f>
        <v>45929</v>
      </c>
      <c r="M80" s="654">
        <f>I80+40</f>
        <v>45932</v>
      </c>
    </row>
    <row r="81" spans="1:13" s="171" customFormat="1" ht="17.25" hidden="1" customHeight="1" thickBot="1">
      <c r="B81" s="789"/>
      <c r="C81" s="2334" t="s">
        <v>2709</v>
      </c>
      <c r="D81" s="323" t="s">
        <v>8925</v>
      </c>
      <c r="E81" s="323">
        <v>45888</v>
      </c>
      <c r="F81" s="1620">
        <v>45896</v>
      </c>
      <c r="G81" s="713" t="s">
        <v>5197</v>
      </c>
      <c r="H81" s="656"/>
      <c r="I81" s="657"/>
      <c r="J81" s="655"/>
      <c r="K81" s="655"/>
      <c r="L81" s="658"/>
      <c r="M81" s="658"/>
    </row>
    <row r="82" spans="1:13" s="171" customFormat="1" ht="17.25" hidden="1" customHeight="1" thickTop="1">
      <c r="A82" s="2797" t="s">
        <v>9409</v>
      </c>
      <c r="B82" s="789"/>
      <c r="C82" s="2071" t="s">
        <v>4922</v>
      </c>
      <c r="D82" s="1618" t="s">
        <v>9588</v>
      </c>
      <c r="E82" s="1618">
        <v>45887</v>
      </c>
      <c r="F82" s="1619">
        <f>E82+14</f>
        <v>45901</v>
      </c>
      <c r="G82" s="1183" t="s">
        <v>1573</v>
      </c>
      <c r="H82" s="652" t="s">
        <v>9589</v>
      </c>
      <c r="I82" s="653">
        <v>45899</v>
      </c>
      <c r="J82" s="666">
        <f>I82+30</f>
        <v>45929</v>
      </c>
      <c r="K82" s="651">
        <f>I82+34</f>
        <v>45933</v>
      </c>
      <c r="L82" s="654">
        <f>I82+37</f>
        <v>45936</v>
      </c>
      <c r="M82" s="654">
        <f>I82+40</f>
        <v>45939</v>
      </c>
    </row>
    <row r="83" spans="1:13" s="171" customFormat="1" ht="17.25" hidden="1" customHeight="1" thickTop="1" thickBot="1">
      <c r="B83" s="789"/>
      <c r="C83" s="2334"/>
      <c r="D83" s="1345"/>
      <c r="E83" s="323"/>
      <c r="F83" s="1620"/>
      <c r="G83" s="713" t="s">
        <v>5201</v>
      </c>
      <c r="H83" s="656"/>
      <c r="I83" s="657"/>
      <c r="J83" s="655"/>
      <c r="K83" s="655"/>
      <c r="L83" s="658"/>
      <c r="M83" s="658"/>
    </row>
    <row r="84" spans="1:13" s="171" customFormat="1" ht="17.25" hidden="1" customHeight="1" thickTop="1">
      <c r="B84" s="789"/>
      <c r="C84" s="2071" t="s">
        <v>1614</v>
      </c>
      <c r="D84" s="1618" t="s">
        <v>8615</v>
      </c>
      <c r="E84" s="1618">
        <v>45891</v>
      </c>
      <c r="F84" s="1619">
        <f>E84+14</f>
        <v>45905</v>
      </c>
      <c r="G84" s="857" t="s">
        <v>9590</v>
      </c>
      <c r="H84" s="652" t="s">
        <v>9591</v>
      </c>
      <c r="I84" s="653">
        <v>45906</v>
      </c>
      <c r="J84" s="666">
        <f>I84+30</f>
        <v>45936</v>
      </c>
      <c r="K84" s="651">
        <f>I84+34</f>
        <v>45940</v>
      </c>
      <c r="L84" s="654">
        <f>I84+37</f>
        <v>45943</v>
      </c>
      <c r="M84" s="654">
        <f>I84+40</f>
        <v>45946</v>
      </c>
    </row>
    <row r="85" spans="1:13" s="171" customFormat="1" ht="17.25" hidden="1" customHeight="1" thickBot="1">
      <c r="B85" s="789"/>
      <c r="C85" s="2334"/>
      <c r="D85" s="1345"/>
      <c r="E85" s="323"/>
      <c r="F85" s="1620"/>
      <c r="G85" s="713" t="s">
        <v>5204</v>
      </c>
      <c r="H85" s="656"/>
      <c r="I85" s="657"/>
      <c r="J85" s="655"/>
      <c r="K85" s="655"/>
      <c r="L85" s="658"/>
      <c r="M85" s="658"/>
    </row>
    <row r="86" spans="1:13" s="171" customFormat="1" ht="17.25" hidden="1" customHeight="1" thickTop="1">
      <c r="B86" s="789"/>
      <c r="C86" s="2071" t="s">
        <v>4474</v>
      </c>
      <c r="D86" s="1618" t="s">
        <v>9592</v>
      </c>
      <c r="E86" s="1618">
        <v>45896</v>
      </c>
      <c r="F86" s="1619">
        <f>E86+14</f>
        <v>45910</v>
      </c>
      <c r="G86" s="857" t="s">
        <v>9566</v>
      </c>
      <c r="H86" s="652" t="s">
        <v>9593</v>
      </c>
      <c r="I86" s="653">
        <v>45913</v>
      </c>
      <c r="J86" s="666">
        <f>I86+30</f>
        <v>45943</v>
      </c>
      <c r="K86" s="651">
        <f>I86+34</f>
        <v>45947</v>
      </c>
      <c r="L86" s="654">
        <f>I86+37</f>
        <v>45950</v>
      </c>
      <c r="M86" s="654">
        <f>I86+40</f>
        <v>45953</v>
      </c>
    </row>
    <row r="87" spans="1:13" s="171" customFormat="1" ht="17.25" hidden="1" customHeight="1" thickBot="1">
      <c r="B87" s="789"/>
      <c r="C87" s="2334"/>
      <c r="D87" s="1345"/>
      <c r="E87" s="323"/>
      <c r="F87" s="1620"/>
      <c r="G87" s="713" t="s">
        <v>5208</v>
      </c>
      <c r="H87" s="656"/>
      <c r="I87" s="657"/>
      <c r="J87" s="655"/>
      <c r="K87" s="655"/>
      <c r="L87" s="658"/>
      <c r="M87" s="658"/>
    </row>
    <row r="88" spans="1:13" s="171" customFormat="1" ht="17.25" hidden="1" customHeight="1" thickTop="1">
      <c r="B88" s="789"/>
      <c r="C88" s="2071" t="s">
        <v>4935</v>
      </c>
      <c r="D88" s="1618" t="s">
        <v>9039</v>
      </c>
      <c r="E88" s="1618">
        <v>45910</v>
      </c>
      <c r="F88" s="1619">
        <f>E88+14</f>
        <v>45924</v>
      </c>
      <c r="G88" s="857" t="s">
        <v>9568</v>
      </c>
      <c r="H88" s="652" t="s">
        <v>9594</v>
      </c>
      <c r="I88" s="653">
        <v>45920</v>
      </c>
      <c r="J88" s="666">
        <f>I88+30</f>
        <v>45950</v>
      </c>
      <c r="K88" s="651">
        <f>I88+34</f>
        <v>45954</v>
      </c>
      <c r="L88" s="654">
        <f>I88+37</f>
        <v>45957</v>
      </c>
      <c r="M88" s="654">
        <f>I88+40</f>
        <v>45960</v>
      </c>
    </row>
    <row r="89" spans="1:13" s="171" customFormat="1" ht="17.25" hidden="1" customHeight="1" thickBot="1">
      <c r="B89" s="789"/>
      <c r="C89" s="2334"/>
      <c r="D89" s="1345"/>
      <c r="E89" s="323"/>
      <c r="F89" s="1620"/>
      <c r="G89" s="713" t="s">
        <v>5214</v>
      </c>
      <c r="H89" s="656"/>
      <c r="I89" s="657"/>
      <c r="J89" s="655"/>
      <c r="K89" s="655"/>
      <c r="L89" s="658"/>
      <c r="M89" s="658"/>
    </row>
    <row r="90" spans="1:13" s="171" customFormat="1" ht="17.25" hidden="1" customHeight="1" thickTop="1">
      <c r="B90" s="789"/>
      <c r="C90" s="2526" t="s">
        <v>7493</v>
      </c>
      <c r="D90" s="1933" t="s">
        <v>8619</v>
      </c>
      <c r="E90" s="1933">
        <v>45910</v>
      </c>
      <c r="F90" s="2836" t="s">
        <v>3303</v>
      </c>
      <c r="G90" s="857" t="s">
        <v>9571</v>
      </c>
      <c r="H90" s="652" t="s">
        <v>9595</v>
      </c>
      <c r="I90" s="653">
        <v>45927</v>
      </c>
      <c r="J90" s="666">
        <f>I90+30</f>
        <v>45957</v>
      </c>
      <c r="K90" s="651">
        <f>I90+34</f>
        <v>45961</v>
      </c>
      <c r="L90" s="654">
        <f>I90+37</f>
        <v>45964</v>
      </c>
      <c r="M90" s="654">
        <f>I90+40</f>
        <v>45967</v>
      </c>
    </row>
    <row r="91" spans="1:13" s="171" customFormat="1" ht="17.25" hidden="1" customHeight="1" thickBot="1">
      <c r="B91" s="789"/>
      <c r="C91" s="2334" t="s">
        <v>9596</v>
      </c>
      <c r="D91" s="1345" t="s">
        <v>9194</v>
      </c>
      <c r="E91" s="323">
        <v>45912</v>
      </c>
      <c r="F91" s="1620">
        <v>45919</v>
      </c>
      <c r="G91" s="713" t="s">
        <v>5216</v>
      </c>
      <c r="H91" s="656"/>
      <c r="I91" s="657"/>
      <c r="J91" s="655"/>
      <c r="K91" s="655"/>
      <c r="L91" s="658"/>
      <c r="M91" s="658"/>
    </row>
    <row r="92" spans="1:13" s="171" customFormat="1" ht="17.25" hidden="1" customHeight="1" thickTop="1">
      <c r="B92" s="789"/>
      <c r="C92" s="2071" t="s">
        <v>8438</v>
      </c>
      <c r="D92" s="1618" t="s">
        <v>9597</v>
      </c>
      <c r="E92" s="1618">
        <v>45923</v>
      </c>
      <c r="F92" s="1619">
        <f>E92+14</f>
        <v>45937</v>
      </c>
      <c r="G92" s="857" t="s">
        <v>7718</v>
      </c>
      <c r="H92" s="652" t="s">
        <v>9598</v>
      </c>
      <c r="I92" s="653">
        <v>45934</v>
      </c>
      <c r="J92" s="666">
        <f>I92+30</f>
        <v>45964</v>
      </c>
      <c r="K92" s="651">
        <f>I92+34</f>
        <v>45968</v>
      </c>
      <c r="L92" s="654">
        <f>I92+37</f>
        <v>45971</v>
      </c>
      <c r="M92" s="654">
        <f>I92+40</f>
        <v>45974</v>
      </c>
    </row>
    <row r="93" spans="1:13" s="171" customFormat="1" ht="17.25" hidden="1" customHeight="1" thickBot="1">
      <c r="B93" s="789"/>
      <c r="C93" s="2208"/>
      <c r="D93" s="2122"/>
      <c r="E93" s="2122"/>
      <c r="F93" s="2209"/>
      <c r="G93" s="713" t="s">
        <v>9599</v>
      </c>
      <c r="H93" s="656"/>
      <c r="I93" s="657"/>
      <c r="J93" s="655"/>
      <c r="K93" s="655"/>
      <c r="L93" s="658"/>
      <c r="M93" s="658"/>
    </row>
    <row r="94" spans="1:13" s="171" customFormat="1" ht="18" hidden="1" customHeight="1" thickTop="1">
      <c r="B94" s="789"/>
      <c r="C94" s="2878" t="s">
        <v>9195</v>
      </c>
      <c r="D94" s="2879" t="s">
        <v>9196</v>
      </c>
      <c r="E94" s="2880">
        <v>45931</v>
      </c>
      <c r="F94" s="2368" t="s">
        <v>1581</v>
      </c>
      <c r="G94" s="1183" t="s">
        <v>9600</v>
      </c>
      <c r="H94" s="652" t="s">
        <v>9601</v>
      </c>
      <c r="I94" s="653">
        <v>45941</v>
      </c>
      <c r="J94" s="666">
        <f>I94+30</f>
        <v>45971</v>
      </c>
      <c r="K94" s="651">
        <f>I94+34</f>
        <v>45975</v>
      </c>
      <c r="L94" s="654">
        <f>I94+37</f>
        <v>45978</v>
      </c>
      <c r="M94" s="654">
        <f>I94+40</f>
        <v>45981</v>
      </c>
    </row>
    <row r="95" spans="1:13" s="171" customFormat="1" ht="18" hidden="1" customHeight="1" thickBot="1">
      <c r="B95" s="789"/>
      <c r="C95" s="2208"/>
      <c r="D95" s="2122"/>
      <c r="E95" s="2122"/>
      <c r="F95" s="2209"/>
      <c r="G95" s="713" t="s">
        <v>9602</v>
      </c>
      <c r="H95" s="656"/>
      <c r="I95" s="657"/>
      <c r="J95" s="655"/>
      <c r="K95" s="655"/>
      <c r="L95" s="658"/>
      <c r="M95" s="658"/>
    </row>
    <row r="96" spans="1:13" s="171" customFormat="1" ht="18" hidden="1" customHeight="1" thickTop="1">
      <c r="B96" s="789"/>
      <c r="C96" s="2071" t="s">
        <v>4922</v>
      </c>
      <c r="D96" s="1618" t="s">
        <v>8926</v>
      </c>
      <c r="E96" s="1618">
        <v>45934</v>
      </c>
      <c r="F96" s="2368" t="s">
        <v>1581</v>
      </c>
      <c r="G96" s="857" t="s">
        <v>4252</v>
      </c>
      <c r="H96" s="652" t="s">
        <v>9603</v>
      </c>
      <c r="I96" s="653">
        <v>45948</v>
      </c>
      <c r="J96" s="666">
        <f>I96+30</f>
        <v>45978</v>
      </c>
      <c r="K96" s="651">
        <f>I96+34</f>
        <v>45982</v>
      </c>
      <c r="L96" s="654">
        <f>I96+37</f>
        <v>45985</v>
      </c>
      <c r="M96" s="654">
        <f>I96+40</f>
        <v>45988</v>
      </c>
    </row>
    <row r="97" spans="2:13" s="171" customFormat="1" ht="18" hidden="1" customHeight="1" thickBot="1">
      <c r="B97" s="789"/>
      <c r="C97" s="2881" t="s">
        <v>8548</v>
      </c>
      <c r="D97" s="2882" t="s">
        <v>8928</v>
      </c>
      <c r="E97" s="2882">
        <v>45933</v>
      </c>
      <c r="F97" s="2872">
        <f>E97+11</f>
        <v>45944</v>
      </c>
      <c r="G97" s="713" t="s">
        <v>5222</v>
      </c>
      <c r="H97" s="656"/>
      <c r="I97" s="657"/>
      <c r="J97" s="655"/>
      <c r="K97" s="655"/>
      <c r="L97" s="658"/>
      <c r="M97" s="658"/>
    </row>
    <row r="98" spans="2:13" s="171" customFormat="1" ht="18" hidden="1" customHeight="1" thickTop="1">
      <c r="B98" s="789"/>
      <c r="C98" s="2071" t="s">
        <v>1614</v>
      </c>
      <c r="D98" s="1618" t="s">
        <v>9058</v>
      </c>
      <c r="E98" s="1618">
        <v>45938</v>
      </c>
      <c r="F98" s="1619">
        <f>E98+14</f>
        <v>45952</v>
      </c>
      <c r="G98" s="857" t="s">
        <v>3176</v>
      </c>
      <c r="H98" s="652" t="s">
        <v>9604</v>
      </c>
      <c r="I98" s="653">
        <v>45955</v>
      </c>
      <c r="J98" s="666">
        <f>I98+30</f>
        <v>45985</v>
      </c>
      <c r="K98" s="651">
        <f>I98+34</f>
        <v>45989</v>
      </c>
      <c r="L98" s="654">
        <f>I98+37</f>
        <v>45992</v>
      </c>
      <c r="M98" s="654">
        <f>I98+40</f>
        <v>45995</v>
      </c>
    </row>
    <row r="99" spans="2:13" s="171" customFormat="1" ht="18" hidden="1" customHeight="1" thickBot="1">
      <c r="B99" s="789"/>
      <c r="C99" s="2208"/>
      <c r="D99" s="2122"/>
      <c r="E99" s="2122"/>
      <c r="F99" s="2209"/>
      <c r="G99" s="713" t="s">
        <v>5225</v>
      </c>
      <c r="H99" s="656"/>
      <c r="I99" s="657"/>
      <c r="J99" s="655"/>
      <c r="K99" s="655"/>
      <c r="L99" s="658"/>
      <c r="M99" s="658"/>
    </row>
    <row r="100" spans="2:13" s="171" customFormat="1" ht="18" hidden="1" customHeight="1" thickTop="1">
      <c r="B100" s="789"/>
      <c r="C100" s="2526" t="s">
        <v>4474</v>
      </c>
      <c r="D100" s="1933" t="s">
        <v>9605</v>
      </c>
      <c r="E100" s="1933">
        <v>45951</v>
      </c>
      <c r="F100" s="2338">
        <f>E100+14</f>
        <v>45965</v>
      </c>
      <c r="G100" s="857" t="s">
        <v>9606</v>
      </c>
      <c r="H100" s="652" t="s">
        <v>9607</v>
      </c>
      <c r="I100" s="653">
        <v>45962</v>
      </c>
      <c r="J100" s="666">
        <f>I100+30</f>
        <v>45992</v>
      </c>
      <c r="K100" s="651">
        <f>I100+34</f>
        <v>45996</v>
      </c>
      <c r="L100" s="654">
        <f>I100+37</f>
        <v>45999</v>
      </c>
      <c r="M100" s="654">
        <f>I100+40</f>
        <v>46002</v>
      </c>
    </row>
    <row r="101" spans="2:13" s="171" customFormat="1" ht="18" hidden="1" customHeight="1" thickBot="1">
      <c r="B101" s="789"/>
      <c r="C101" s="2334"/>
      <c r="D101" s="1345"/>
      <c r="E101" s="323"/>
      <c r="F101" s="2209"/>
      <c r="G101" s="713" t="s">
        <v>5229</v>
      </c>
      <c r="H101" s="656"/>
      <c r="I101" s="657"/>
      <c r="J101" s="655"/>
      <c r="K101" s="655"/>
      <c r="L101" s="658"/>
      <c r="M101" s="658"/>
    </row>
    <row r="102" spans="2:13" s="171" customFormat="1" ht="18" hidden="1" customHeight="1" thickTop="1">
      <c r="B102" s="2915" t="s">
        <v>4234</v>
      </c>
      <c r="C102" s="2071" t="s">
        <v>4474</v>
      </c>
      <c r="D102" s="1618" t="s">
        <v>9605</v>
      </c>
      <c r="E102" s="1618">
        <v>45952</v>
      </c>
      <c r="F102" s="2144">
        <f>E102+14</f>
        <v>45966</v>
      </c>
      <c r="G102" s="2885" t="s">
        <v>9608</v>
      </c>
      <c r="H102" s="652" t="s">
        <v>9609</v>
      </c>
      <c r="I102" s="653">
        <v>45969</v>
      </c>
      <c r="J102" s="666">
        <f>I102+30</f>
        <v>45999</v>
      </c>
      <c r="K102" s="651">
        <f>I102+34</f>
        <v>46003</v>
      </c>
      <c r="L102" s="654">
        <f>I102+37</f>
        <v>46006</v>
      </c>
      <c r="M102" s="654">
        <f>I102+40</f>
        <v>46009</v>
      </c>
    </row>
    <row r="103" spans="2:13" s="171" customFormat="1" ht="18" hidden="1" customHeight="1" thickBot="1">
      <c r="B103" s="2914"/>
      <c r="C103" s="2334"/>
      <c r="D103" s="1345"/>
      <c r="E103" s="323"/>
      <c r="F103" s="2209"/>
      <c r="G103" s="713" t="s">
        <v>5229</v>
      </c>
      <c r="H103" s="656"/>
      <c r="I103" s="657"/>
      <c r="J103" s="655"/>
      <c r="K103" s="655"/>
      <c r="L103" s="658"/>
      <c r="M103" s="658"/>
    </row>
    <row r="104" spans="2:13" s="171" customFormat="1" ht="18" hidden="1" customHeight="1" thickTop="1">
      <c r="B104" s="2915" t="s">
        <v>4235</v>
      </c>
      <c r="C104" s="2071" t="s">
        <v>7493</v>
      </c>
      <c r="D104" s="1618" t="s">
        <v>9199</v>
      </c>
      <c r="E104" s="1618">
        <v>45957</v>
      </c>
      <c r="F104" s="2144">
        <f>E104+18</f>
        <v>45975</v>
      </c>
      <c r="G104" s="2909" t="s">
        <v>3731</v>
      </c>
      <c r="H104" s="652" t="s">
        <v>9610</v>
      </c>
      <c r="I104" s="653">
        <v>45976</v>
      </c>
      <c r="J104" s="666">
        <f>I104+30</f>
        <v>46006</v>
      </c>
      <c r="K104" s="651">
        <f>I104+34</f>
        <v>46010</v>
      </c>
      <c r="L104" s="654">
        <f>I104+37</f>
        <v>46013</v>
      </c>
      <c r="M104" s="654">
        <f>I104+40</f>
        <v>46016</v>
      </c>
    </row>
    <row r="105" spans="2:13" s="171" customFormat="1" ht="18" hidden="1" customHeight="1" thickBot="1">
      <c r="B105" s="2914"/>
      <c r="C105" s="2933" t="s">
        <v>4935</v>
      </c>
      <c r="D105" s="1927" t="s">
        <v>9611</v>
      </c>
      <c r="E105" s="1927">
        <v>45965</v>
      </c>
      <c r="F105" s="2339">
        <f>E105+15</f>
        <v>45980</v>
      </c>
      <c r="G105" s="713" t="s">
        <v>5232</v>
      </c>
      <c r="H105" s="656"/>
      <c r="I105" s="657"/>
      <c r="J105" s="655"/>
      <c r="K105" s="655"/>
      <c r="L105" s="658"/>
      <c r="M105" s="658"/>
    </row>
    <row r="106" spans="2:13" s="171" customFormat="1" ht="18" hidden="1" customHeight="1" thickTop="1">
      <c r="B106" s="2915" t="s">
        <v>4236</v>
      </c>
      <c r="C106" s="3334" t="s">
        <v>1573</v>
      </c>
      <c r="D106" s="2118" t="s">
        <v>9612</v>
      </c>
      <c r="E106" s="2118">
        <v>45966</v>
      </c>
      <c r="F106" s="2144">
        <f>E106+14</f>
        <v>45980</v>
      </c>
      <c r="G106" s="1166" t="s">
        <v>9600</v>
      </c>
      <c r="H106" s="3499" t="s">
        <v>9613</v>
      </c>
      <c r="I106" s="2073">
        <v>45983</v>
      </c>
      <c r="J106" s="2074"/>
      <c r="K106" s="2075"/>
      <c r="L106" s="1665"/>
      <c r="M106" s="1665"/>
    </row>
    <row r="107" spans="2:13" s="171" customFormat="1" ht="18" hidden="1" customHeight="1" thickBot="1">
      <c r="B107" s="2914"/>
      <c r="C107" s="3335" t="s">
        <v>4935</v>
      </c>
      <c r="D107" s="2872" t="s">
        <v>9611</v>
      </c>
      <c r="E107" s="2946">
        <v>45965</v>
      </c>
      <c r="F107" s="2872">
        <f>E107+12</f>
        <v>45977</v>
      </c>
      <c r="G107" s="713" t="s">
        <v>9614</v>
      </c>
      <c r="H107" s="656"/>
      <c r="I107" s="657"/>
      <c r="J107" s="655"/>
      <c r="K107" s="655"/>
      <c r="L107" s="658"/>
      <c r="M107" s="658"/>
    </row>
    <row r="108" spans="2:13" s="171" customFormat="1" ht="18" hidden="1" customHeight="1" thickTop="1">
      <c r="B108" s="2915" t="s">
        <v>4237</v>
      </c>
      <c r="C108" s="3336" t="s">
        <v>4686</v>
      </c>
      <c r="D108" s="3117" t="s">
        <v>9201</v>
      </c>
      <c r="E108" s="3117">
        <v>45981</v>
      </c>
      <c r="F108" s="3114">
        <f>E108+13</f>
        <v>45994</v>
      </c>
      <c r="G108" s="857" t="s">
        <v>7198</v>
      </c>
      <c r="H108" s="652" t="s">
        <v>9615</v>
      </c>
      <c r="I108" s="653">
        <v>45990</v>
      </c>
      <c r="J108" s="666">
        <f>I108+30</f>
        <v>46020</v>
      </c>
      <c r="K108" s="651">
        <f>I108+34</f>
        <v>46024</v>
      </c>
      <c r="L108" s="654">
        <f>I108+37</f>
        <v>46027</v>
      </c>
      <c r="M108" s="654">
        <f>I108+40</f>
        <v>46030</v>
      </c>
    </row>
    <row r="109" spans="2:13" s="171" customFormat="1" ht="18" hidden="1" customHeight="1" thickBot="1">
      <c r="B109" s="2914"/>
      <c r="C109" s="3337"/>
      <c r="D109" s="3139"/>
      <c r="E109" s="3139"/>
      <c r="F109" s="3140">
        <f>E109+12</f>
        <v>12</v>
      </c>
      <c r="G109" s="713" t="s">
        <v>9616</v>
      </c>
      <c r="H109" s="656"/>
      <c r="I109" s="657"/>
      <c r="J109" s="655"/>
      <c r="K109" s="655"/>
      <c r="L109" s="658"/>
      <c r="M109" s="658"/>
    </row>
    <row r="110" spans="2:13" s="171" customFormat="1" ht="18" hidden="1" customHeight="1" thickTop="1">
      <c r="B110" s="2915" t="s">
        <v>4238</v>
      </c>
      <c r="C110" s="3336" t="s">
        <v>7494</v>
      </c>
      <c r="D110" s="3141" t="s">
        <v>8702</v>
      </c>
      <c r="E110" s="3141">
        <v>45980</v>
      </c>
      <c r="F110" s="3142" t="s">
        <v>1581</v>
      </c>
      <c r="G110" s="2885" t="s">
        <v>9568</v>
      </c>
      <c r="H110" s="652" t="s">
        <v>9617</v>
      </c>
      <c r="I110" s="653">
        <v>45997</v>
      </c>
      <c r="J110" s="666">
        <f>I110+30</f>
        <v>46027</v>
      </c>
      <c r="K110" s="651">
        <f>I110+34</f>
        <v>46031</v>
      </c>
      <c r="L110" s="654">
        <f>I110+37</f>
        <v>46034</v>
      </c>
      <c r="M110" s="654">
        <f>I110+40</f>
        <v>46037</v>
      </c>
    </row>
    <row r="111" spans="2:13" s="171" customFormat="1" ht="18" hidden="1" customHeight="1" thickBot="1">
      <c r="B111" s="2914"/>
      <c r="C111" s="3338" t="s">
        <v>2039</v>
      </c>
      <c r="D111" s="2882" t="s">
        <v>8706</v>
      </c>
      <c r="E111" s="3330">
        <v>45989</v>
      </c>
      <c r="F111" s="2882">
        <f>E111+12</f>
        <v>46001</v>
      </c>
      <c r="G111" s="713" t="s">
        <v>5241</v>
      </c>
      <c r="H111" s="656"/>
      <c r="I111" s="657"/>
      <c r="J111" s="655"/>
      <c r="K111" s="655"/>
      <c r="L111" s="658"/>
      <c r="M111" s="658"/>
    </row>
    <row r="112" spans="2:13" s="171" customFormat="1" ht="18" hidden="1" customHeight="1" thickTop="1">
      <c r="B112" s="2915" t="s">
        <v>4239</v>
      </c>
      <c r="C112" s="3339" t="s">
        <v>9618</v>
      </c>
      <c r="D112" s="3141" t="s">
        <v>9619</v>
      </c>
      <c r="E112" s="3141">
        <v>45988</v>
      </c>
      <c r="F112" s="2959" t="s">
        <v>1581</v>
      </c>
      <c r="G112" s="1166" t="s">
        <v>1573</v>
      </c>
      <c r="H112" s="3499" t="s">
        <v>9620</v>
      </c>
      <c r="I112" s="2073">
        <v>46004</v>
      </c>
      <c r="J112" s="2074">
        <f>I112+30</f>
        <v>46034</v>
      </c>
      <c r="K112" s="2075">
        <f>I112+34</f>
        <v>46038</v>
      </c>
      <c r="L112" s="1665">
        <f>I112+37</f>
        <v>46041</v>
      </c>
      <c r="M112" s="1665">
        <f>I112+40</f>
        <v>46044</v>
      </c>
    </row>
    <row r="113" spans="2:13" s="171" customFormat="1" ht="18" hidden="1" customHeight="1" thickBot="1">
      <c r="B113" s="2914"/>
      <c r="C113" s="3340" t="s">
        <v>7382</v>
      </c>
      <c r="D113" s="3063" t="s">
        <v>9205</v>
      </c>
      <c r="E113" s="3063">
        <v>45993</v>
      </c>
      <c r="F113" s="3063">
        <v>46001</v>
      </c>
      <c r="G113" s="713" t="s">
        <v>9621</v>
      </c>
      <c r="H113" s="656"/>
      <c r="I113" s="657"/>
      <c r="J113" s="655"/>
      <c r="K113" s="655"/>
      <c r="L113" s="658"/>
      <c r="M113" s="658"/>
    </row>
    <row r="114" spans="2:13" s="171" customFormat="1" ht="18" hidden="1" customHeight="1" thickTop="1">
      <c r="B114" s="2915" t="s">
        <v>4241</v>
      </c>
      <c r="C114" s="4549" t="s">
        <v>7493</v>
      </c>
      <c r="D114" s="3478" t="s">
        <v>9622</v>
      </c>
      <c r="E114" s="3573">
        <v>46009</v>
      </c>
      <c r="F114" s="3479">
        <f>E114+13</f>
        <v>46022</v>
      </c>
      <c r="G114" s="4550" t="s">
        <v>9571</v>
      </c>
      <c r="H114" s="4551" t="s">
        <v>9623</v>
      </c>
      <c r="I114" s="4552">
        <v>46011</v>
      </c>
      <c r="J114" s="3751">
        <f>I114+30</f>
        <v>46041</v>
      </c>
      <c r="K114" s="3752">
        <f>I114+34</f>
        <v>46045</v>
      </c>
      <c r="L114" s="3753">
        <f>I114+37</f>
        <v>46048</v>
      </c>
      <c r="M114" s="3753">
        <f>I114+40</f>
        <v>46051</v>
      </c>
    </row>
    <row r="115" spans="2:13" s="171" customFormat="1" ht="18" hidden="1" customHeight="1" thickBot="1">
      <c r="B115" s="2914"/>
      <c r="C115" s="3620"/>
      <c r="D115" s="3483"/>
      <c r="E115" s="3483"/>
      <c r="F115" s="3484"/>
      <c r="G115" s="3754" t="s">
        <v>5246</v>
      </c>
      <c r="H115" s="4553"/>
      <c r="I115" s="4554"/>
      <c r="J115" s="3755"/>
      <c r="K115" s="3755"/>
      <c r="L115" s="3756"/>
      <c r="M115" s="3756"/>
    </row>
    <row r="116" spans="2:13" s="171" customFormat="1" ht="18" hidden="1" customHeight="1" thickTop="1">
      <c r="B116" s="2915" t="s">
        <v>4243</v>
      </c>
      <c r="C116" s="3621" t="s">
        <v>1573</v>
      </c>
      <c r="D116" s="3491" t="s">
        <v>9624</v>
      </c>
      <c r="E116" s="3504">
        <v>46003</v>
      </c>
      <c r="F116" s="3488" t="s">
        <v>1581</v>
      </c>
      <c r="G116" s="4550" t="s">
        <v>1966</v>
      </c>
      <c r="H116" s="4551" t="s">
        <v>9625</v>
      </c>
      <c r="I116" s="4552">
        <v>46018</v>
      </c>
      <c r="J116" s="3751">
        <f>I116+30</f>
        <v>46048</v>
      </c>
      <c r="K116" s="3752">
        <f>I116+34</f>
        <v>46052</v>
      </c>
      <c r="L116" s="3753">
        <f>I116+37</f>
        <v>46055</v>
      </c>
      <c r="M116" s="3753">
        <f>I116+40</f>
        <v>46058</v>
      </c>
    </row>
    <row r="117" spans="2:13" s="171" customFormat="1" ht="18" hidden="1" customHeight="1" thickBot="1">
      <c r="B117" s="2914"/>
      <c r="C117" s="3622"/>
      <c r="D117" s="3556"/>
      <c r="E117" s="3574"/>
      <c r="F117" s="3556"/>
      <c r="G117" s="3754" t="s">
        <v>5249</v>
      </c>
      <c r="H117" s="4553"/>
      <c r="I117" s="4554"/>
      <c r="J117" s="3755"/>
      <c r="K117" s="3755"/>
      <c r="L117" s="3756"/>
      <c r="M117" s="3756"/>
    </row>
    <row r="118" spans="2:13" s="171" customFormat="1" ht="18" hidden="1" customHeight="1" thickTop="1">
      <c r="B118" s="2915" t="s">
        <v>5783</v>
      </c>
      <c r="C118" s="4555" t="s">
        <v>4935</v>
      </c>
      <c r="D118" s="3478" t="s">
        <v>9626</v>
      </c>
      <c r="E118" s="3573">
        <v>46016</v>
      </c>
      <c r="F118" s="3479">
        <f>E118+14</f>
        <v>46030</v>
      </c>
      <c r="G118" s="4550" t="s">
        <v>1966</v>
      </c>
      <c r="H118" s="4551" t="s">
        <v>9627</v>
      </c>
      <c r="I118" s="4552">
        <v>46025</v>
      </c>
      <c r="J118" s="3751">
        <f>I118+30</f>
        <v>46055</v>
      </c>
      <c r="K118" s="3752">
        <f>I118+34</f>
        <v>46059</v>
      </c>
      <c r="L118" s="3753">
        <f>I118+37</f>
        <v>46062</v>
      </c>
      <c r="M118" s="3753">
        <f>I118+40</f>
        <v>46065</v>
      </c>
    </row>
    <row r="119" spans="2:13" s="171" customFormat="1" ht="18" hidden="1" customHeight="1" thickBot="1">
      <c r="B119" s="2914"/>
      <c r="C119" s="3482"/>
      <c r="D119" s="3483"/>
      <c r="E119" s="3483"/>
      <c r="F119" s="3484"/>
      <c r="G119" s="3754" t="s">
        <v>5252</v>
      </c>
      <c r="H119" s="4553"/>
      <c r="I119" s="4554"/>
      <c r="J119" s="3755"/>
      <c r="K119" s="3755"/>
      <c r="L119" s="3756"/>
      <c r="M119" s="3756"/>
    </row>
    <row r="120" spans="2:13" s="171" customFormat="1" ht="18" hidden="1" customHeight="1" thickTop="1">
      <c r="B120" s="2915" t="s">
        <v>5787</v>
      </c>
      <c r="C120" s="3576" t="s">
        <v>7775</v>
      </c>
      <c r="D120" s="3577" t="s">
        <v>9628</v>
      </c>
      <c r="E120" s="3578">
        <v>46018</v>
      </c>
      <c r="F120" s="3579" t="s">
        <v>1581</v>
      </c>
      <c r="G120" s="4550" t="s">
        <v>4252</v>
      </c>
      <c r="H120" s="4551" t="s">
        <v>9629</v>
      </c>
      <c r="I120" s="4552">
        <v>46032</v>
      </c>
      <c r="J120" s="3751">
        <f>I120+30</f>
        <v>46062</v>
      </c>
      <c r="K120" s="3752">
        <f>I120+34</f>
        <v>46066</v>
      </c>
      <c r="L120" s="3753">
        <f>I120+37</f>
        <v>46069</v>
      </c>
      <c r="M120" s="3753">
        <f>I120+40</f>
        <v>46072</v>
      </c>
    </row>
    <row r="121" spans="2:13" s="171" customFormat="1" ht="18" hidden="1" customHeight="1" thickBot="1">
      <c r="B121" s="2914"/>
      <c r="C121" s="3482" t="s">
        <v>7497</v>
      </c>
      <c r="D121" s="3483" t="s">
        <v>9630</v>
      </c>
      <c r="E121" s="3483">
        <v>46023</v>
      </c>
      <c r="F121" s="3484">
        <v>46027</v>
      </c>
      <c r="G121" s="3754" t="s">
        <v>5374</v>
      </c>
      <c r="H121" s="4553"/>
      <c r="I121" s="4554"/>
      <c r="J121" s="3755"/>
      <c r="K121" s="3755"/>
      <c r="L121" s="3756"/>
      <c r="M121" s="3756"/>
    </row>
    <row r="122" spans="2:13" s="171" customFormat="1" ht="18" hidden="1" customHeight="1" thickTop="1">
      <c r="B122" s="2915" t="s">
        <v>4508</v>
      </c>
      <c r="C122" s="4556" t="s">
        <v>4686</v>
      </c>
      <c r="D122" s="3577" t="s">
        <v>9631</v>
      </c>
      <c r="E122" s="3577">
        <v>46027</v>
      </c>
      <c r="F122" s="3604" t="s">
        <v>9632</v>
      </c>
      <c r="G122" s="4550" t="s">
        <v>9633</v>
      </c>
      <c r="H122" s="4551" t="s">
        <v>9634</v>
      </c>
      <c r="I122" s="4552">
        <v>46039</v>
      </c>
      <c r="J122" s="3751">
        <f>I122+30</f>
        <v>46069</v>
      </c>
      <c r="K122" s="3752">
        <f>I122+34</f>
        <v>46073</v>
      </c>
      <c r="L122" s="3753">
        <f>I122+37</f>
        <v>46076</v>
      </c>
      <c r="M122" s="3753">
        <f>I122+40</f>
        <v>46079</v>
      </c>
    </row>
    <row r="123" spans="2:13" s="171" customFormat="1" ht="18" hidden="1" customHeight="1" thickBot="1">
      <c r="B123" s="2914"/>
      <c r="C123" s="3600" t="s">
        <v>8415</v>
      </c>
      <c r="D123" s="3601" t="s">
        <v>9208</v>
      </c>
      <c r="E123" s="3601">
        <v>45664</v>
      </c>
      <c r="F123" s="3602" t="s">
        <v>9632</v>
      </c>
      <c r="G123" s="3754" t="s">
        <v>5258</v>
      </c>
      <c r="H123" s="4553"/>
      <c r="I123" s="4554"/>
      <c r="J123" s="3755"/>
      <c r="K123" s="3755"/>
      <c r="L123" s="3756"/>
      <c r="M123" s="3756"/>
    </row>
    <row r="124" spans="2:13" s="171" customFormat="1" ht="18" hidden="1" customHeight="1" thickTop="1">
      <c r="B124" s="2915" t="s">
        <v>4512</v>
      </c>
      <c r="C124" s="4555" t="s">
        <v>9635</v>
      </c>
      <c r="D124" s="3478" t="s">
        <v>9636</v>
      </c>
      <c r="E124" s="3573">
        <v>46037</v>
      </c>
      <c r="F124" s="3479">
        <f>E124+14</f>
        <v>46051</v>
      </c>
      <c r="G124" s="4550" t="s">
        <v>9606</v>
      </c>
      <c r="H124" s="4551" t="s">
        <v>9637</v>
      </c>
      <c r="I124" s="4552">
        <v>46046</v>
      </c>
      <c r="J124" s="3751">
        <f>I124+30</f>
        <v>46076</v>
      </c>
      <c r="K124" s="3752">
        <f>I124+34</f>
        <v>46080</v>
      </c>
      <c r="L124" s="3753">
        <f>I124+37</f>
        <v>46083</v>
      </c>
      <c r="M124" s="3753">
        <f>I124+40</f>
        <v>46086</v>
      </c>
    </row>
    <row r="125" spans="2:13" s="171" customFormat="1" ht="18" hidden="1" customHeight="1" thickBot="1">
      <c r="B125" s="3464"/>
      <c r="C125" s="3482"/>
      <c r="D125" s="3483"/>
      <c r="E125" s="3483"/>
      <c r="F125" s="3484"/>
      <c r="G125" s="3754" t="s">
        <v>5261</v>
      </c>
      <c r="H125" s="4553"/>
      <c r="I125" s="4554"/>
      <c r="J125" s="3755"/>
      <c r="K125" s="3755"/>
      <c r="L125" s="3756"/>
      <c r="M125" s="3756"/>
    </row>
    <row r="126" spans="2:13" s="171" customFormat="1" ht="18" hidden="1" customHeight="1" thickTop="1">
      <c r="B126" s="2915" t="s">
        <v>4516</v>
      </c>
      <c r="C126" s="3590" t="s">
        <v>1573</v>
      </c>
      <c r="D126" s="3491" t="s">
        <v>9638</v>
      </c>
      <c r="E126" s="3504">
        <v>46037</v>
      </c>
      <c r="F126" s="3504"/>
      <c r="G126" s="4550" t="s">
        <v>8057</v>
      </c>
      <c r="H126" s="4551" t="s">
        <v>9639</v>
      </c>
      <c r="I126" s="4552">
        <v>46053</v>
      </c>
      <c r="J126" s="3751">
        <f>I126+30</f>
        <v>46083</v>
      </c>
      <c r="K126" s="3752">
        <f>I126+34</f>
        <v>46087</v>
      </c>
      <c r="L126" s="3753">
        <f>I126+37</f>
        <v>46090</v>
      </c>
      <c r="M126" s="3753">
        <f>I126+40</f>
        <v>46093</v>
      </c>
    </row>
    <row r="127" spans="2:13" s="171" customFormat="1" ht="18" hidden="1" customHeight="1" thickBot="1">
      <c r="B127" s="3464"/>
      <c r="C127" s="3482" t="s">
        <v>9640</v>
      </c>
      <c r="D127" s="3483" t="s">
        <v>8930</v>
      </c>
      <c r="E127" s="3695">
        <v>46042</v>
      </c>
      <c r="F127" s="3484">
        <f>E127+9</f>
        <v>46051</v>
      </c>
      <c r="G127" s="3754" t="s">
        <v>5264</v>
      </c>
      <c r="H127" s="4553"/>
      <c r="I127" s="4554"/>
      <c r="J127" s="3755"/>
      <c r="K127" s="3755"/>
      <c r="L127" s="3756"/>
      <c r="M127" s="3756"/>
    </row>
    <row r="128" spans="2:13" s="171" customFormat="1" ht="18" hidden="1" customHeight="1" thickTop="1">
      <c r="B128" s="2915" t="s">
        <v>4293</v>
      </c>
      <c r="C128" s="4555" t="s">
        <v>4644</v>
      </c>
      <c r="D128" s="3478" t="s">
        <v>9641</v>
      </c>
      <c r="E128" s="3478">
        <v>46044</v>
      </c>
      <c r="F128" s="3479">
        <f>E128+14</f>
        <v>46058</v>
      </c>
      <c r="G128" s="4550" t="s">
        <v>7198</v>
      </c>
      <c r="H128" s="4551" t="s">
        <v>9642</v>
      </c>
      <c r="I128" s="4552">
        <v>46060</v>
      </c>
      <c r="J128" s="3751">
        <f>I128+30</f>
        <v>46090</v>
      </c>
      <c r="K128" s="3752">
        <f>I128+34</f>
        <v>46094</v>
      </c>
      <c r="L128" s="3753">
        <f>I128+37</f>
        <v>46097</v>
      </c>
      <c r="M128" s="3753">
        <f>I128+40</f>
        <v>46100</v>
      </c>
    </row>
    <row r="129" spans="2:13" s="171" customFormat="1" ht="18" hidden="1" customHeight="1" thickBot="1">
      <c r="B129" s="3464"/>
      <c r="C129" s="3482"/>
      <c r="D129" s="3483"/>
      <c r="E129" s="3483"/>
      <c r="F129" s="3484"/>
      <c r="G129" s="3754" t="s">
        <v>4949</v>
      </c>
      <c r="H129" s="4553"/>
      <c r="I129" s="4554"/>
      <c r="J129" s="3755"/>
      <c r="K129" s="3755"/>
      <c r="L129" s="3756"/>
      <c r="M129" s="3756"/>
    </row>
    <row r="130" spans="2:13" s="171" customFormat="1" ht="18" hidden="1" customHeight="1" thickTop="1">
      <c r="B130" s="2915" t="s">
        <v>4298</v>
      </c>
      <c r="C130" s="4555" t="s">
        <v>7493</v>
      </c>
      <c r="D130" s="3478" t="s">
        <v>9643</v>
      </c>
      <c r="E130" s="3478">
        <v>46051</v>
      </c>
      <c r="F130" s="3479">
        <f>E130+14</f>
        <v>46065</v>
      </c>
      <c r="G130" s="4557" t="s">
        <v>9644</v>
      </c>
      <c r="H130" s="4551" t="s">
        <v>9645</v>
      </c>
      <c r="I130" s="4552">
        <v>46067</v>
      </c>
      <c r="J130" s="3751">
        <f>I130+30</f>
        <v>46097</v>
      </c>
      <c r="K130" s="3752">
        <f>I130+34</f>
        <v>46101</v>
      </c>
      <c r="L130" s="3753">
        <f>I130+37</f>
        <v>46104</v>
      </c>
      <c r="M130" s="3753">
        <f>I130+40</f>
        <v>46107</v>
      </c>
    </row>
    <row r="131" spans="2:13" s="171" customFormat="1" ht="18" hidden="1" customHeight="1" thickBot="1">
      <c r="B131" s="2915"/>
      <c r="C131" s="3482"/>
      <c r="D131" s="3483"/>
      <c r="E131" s="3483"/>
      <c r="F131" s="3484"/>
      <c r="G131" s="3754" t="s">
        <v>5267</v>
      </c>
      <c r="H131" s="3474"/>
      <c r="I131" s="4554"/>
      <c r="J131" s="3755"/>
      <c r="K131" s="3755"/>
      <c r="L131" s="3756"/>
      <c r="M131" s="3756"/>
    </row>
    <row r="132" spans="2:13" s="171" customFormat="1" ht="18" hidden="1" customHeight="1" thickTop="1">
      <c r="B132" s="2915" t="s">
        <v>4303</v>
      </c>
      <c r="C132" s="4555" t="s">
        <v>4935</v>
      </c>
      <c r="D132" s="3478" t="s">
        <v>9646</v>
      </c>
      <c r="E132" s="3573">
        <v>46062</v>
      </c>
      <c r="F132" s="3479">
        <f>E132+14</f>
        <v>46076</v>
      </c>
      <c r="G132" s="4550" t="s">
        <v>9647</v>
      </c>
      <c r="H132" s="4551" t="s">
        <v>9648</v>
      </c>
      <c r="I132" s="4552">
        <v>46074</v>
      </c>
      <c r="J132" s="3751">
        <f>I132+30</f>
        <v>46104</v>
      </c>
      <c r="K132" s="3752">
        <f>I132+34</f>
        <v>46108</v>
      </c>
      <c r="L132" s="3753">
        <f>I132+37</f>
        <v>46111</v>
      </c>
      <c r="M132" s="3753">
        <f>I132+40</f>
        <v>46114</v>
      </c>
    </row>
    <row r="133" spans="2:13" s="171" customFormat="1" ht="18" hidden="1" customHeight="1" thickBot="1">
      <c r="B133" s="2915"/>
      <c r="C133" s="3482"/>
      <c r="D133" s="3483"/>
      <c r="E133" s="3483"/>
      <c r="F133" s="3484"/>
      <c r="G133" s="3754" t="s">
        <v>5270</v>
      </c>
      <c r="H133" s="4553"/>
      <c r="I133" s="4554"/>
      <c r="J133" s="3755"/>
      <c r="K133" s="3755"/>
      <c r="L133" s="3756"/>
      <c r="M133" s="3756"/>
    </row>
    <row r="134" spans="2:13" s="171" customFormat="1" ht="18" hidden="1" customHeight="1" thickTop="1">
      <c r="B134" s="2915" t="s">
        <v>4308</v>
      </c>
      <c r="C134" s="3768" t="s">
        <v>7414</v>
      </c>
      <c r="D134" s="3544" t="s">
        <v>9649</v>
      </c>
      <c r="E134" s="3770">
        <v>46077</v>
      </c>
      <c r="F134" s="3504">
        <f>E134+14</f>
        <v>46091</v>
      </c>
      <c r="G134" s="3763" t="s">
        <v>1573</v>
      </c>
      <c r="H134" s="3764" t="s">
        <v>9650</v>
      </c>
      <c r="I134" s="4558">
        <v>46081</v>
      </c>
      <c r="J134" s="3757">
        <f>I134+30</f>
        <v>46111</v>
      </c>
      <c r="K134" s="3758">
        <f>I134+34</f>
        <v>46115</v>
      </c>
      <c r="L134" s="3759">
        <f>I134+37</f>
        <v>46118</v>
      </c>
      <c r="M134" s="3759">
        <f>I134+40</f>
        <v>46121</v>
      </c>
    </row>
    <row r="135" spans="2:13" s="171" customFormat="1" ht="18" hidden="1" customHeight="1" thickBot="1">
      <c r="B135" s="3783" t="s">
        <v>9651</v>
      </c>
      <c r="C135" s="3765" t="s">
        <v>2626</v>
      </c>
      <c r="D135" s="3766" t="s">
        <v>9652</v>
      </c>
      <c r="E135" s="3766">
        <v>46082</v>
      </c>
      <c r="F135" s="3767">
        <v>46092</v>
      </c>
      <c r="G135" s="3760" t="s">
        <v>5273</v>
      </c>
      <c r="H135" s="4559"/>
      <c r="I135" s="4560"/>
      <c r="J135" s="3761"/>
      <c r="K135" s="3761"/>
      <c r="L135" s="3762"/>
      <c r="M135" s="3762"/>
    </row>
    <row r="136" spans="2:13" s="171" customFormat="1" ht="18" hidden="1" customHeight="1" thickTop="1">
      <c r="B136" s="2915" t="s">
        <v>4191</v>
      </c>
      <c r="C136" s="3543" t="s">
        <v>9653</v>
      </c>
      <c r="D136" s="3544" t="s">
        <v>9654</v>
      </c>
      <c r="E136" s="3769">
        <v>46072</v>
      </c>
      <c r="F136" s="3504">
        <f>E136+14</f>
        <v>46086</v>
      </c>
      <c r="G136" s="4550" t="s">
        <v>9655</v>
      </c>
      <c r="H136" s="4551" t="s">
        <v>9656</v>
      </c>
      <c r="I136" s="4552">
        <v>46088</v>
      </c>
      <c r="J136" s="3751">
        <f>I136+30</f>
        <v>46118</v>
      </c>
      <c r="K136" s="3752">
        <f>I136+34</f>
        <v>46122</v>
      </c>
      <c r="L136" s="3753">
        <f>I136+37</f>
        <v>46125</v>
      </c>
      <c r="M136" s="3753">
        <f>I136+40</f>
        <v>46128</v>
      </c>
    </row>
    <row r="137" spans="2:13" s="171" customFormat="1" ht="18" hidden="1" customHeight="1" thickBot="1">
      <c r="B137" s="2915"/>
      <c r="C137" s="3765" t="s">
        <v>1750</v>
      </c>
      <c r="D137" s="3766" t="s">
        <v>9657</v>
      </c>
      <c r="E137" s="3766">
        <v>46073</v>
      </c>
      <c r="F137" s="3767">
        <v>46082</v>
      </c>
      <c r="G137" s="3754" t="s">
        <v>5276</v>
      </c>
      <c r="H137" s="4553"/>
      <c r="I137" s="4554"/>
      <c r="J137" s="3755"/>
      <c r="K137" s="3755"/>
      <c r="L137" s="3756"/>
      <c r="M137" s="3756"/>
    </row>
    <row r="138" spans="2:13" s="171" customFormat="1" ht="18" hidden="1" customHeight="1" thickTop="1">
      <c r="B138" s="2915" t="s">
        <v>4193</v>
      </c>
      <c r="C138" s="3768" t="s">
        <v>4400</v>
      </c>
      <c r="D138" s="3544" t="s">
        <v>9658</v>
      </c>
      <c r="E138" s="3544">
        <v>46079</v>
      </c>
      <c r="F138" s="3504">
        <f>E138+14</f>
        <v>46093</v>
      </c>
      <c r="G138" s="4550" t="s">
        <v>9568</v>
      </c>
      <c r="H138" s="4551" t="s">
        <v>9659</v>
      </c>
      <c r="I138" s="4552">
        <v>46095</v>
      </c>
      <c r="J138" s="3751">
        <f>I138+30</f>
        <v>46125</v>
      </c>
      <c r="K138" s="3752">
        <f>I138+34</f>
        <v>46129</v>
      </c>
      <c r="L138" s="3753">
        <f>I138+37</f>
        <v>46132</v>
      </c>
      <c r="M138" s="3753">
        <f>I138+40</f>
        <v>46135</v>
      </c>
    </row>
    <row r="139" spans="2:13" s="171" customFormat="1" ht="18" hidden="1" customHeight="1" thickBot="1">
      <c r="B139" s="2915"/>
      <c r="C139" s="3765" t="s">
        <v>1654</v>
      </c>
      <c r="D139" s="3766" t="s">
        <v>8715</v>
      </c>
      <c r="E139" s="3766">
        <v>46079</v>
      </c>
      <c r="F139" s="3767">
        <v>46088</v>
      </c>
      <c r="G139" s="3754" t="s">
        <v>5279</v>
      </c>
      <c r="H139" s="4553"/>
      <c r="I139" s="4554"/>
      <c r="J139" s="3755"/>
      <c r="K139" s="3755"/>
      <c r="L139" s="3756"/>
      <c r="M139" s="3756"/>
    </row>
    <row r="140" spans="2:13" s="171" customFormat="1" ht="18" hidden="1" customHeight="1" thickTop="1">
      <c r="B140" s="2915" t="s">
        <v>4196</v>
      </c>
      <c r="C140" s="3768" t="s">
        <v>9660</v>
      </c>
      <c r="D140" s="3544" t="s">
        <v>9661</v>
      </c>
      <c r="E140" s="3544">
        <v>46086</v>
      </c>
      <c r="F140" s="3504">
        <f>E140+14</f>
        <v>46100</v>
      </c>
      <c r="G140" s="4550" t="s">
        <v>7718</v>
      </c>
      <c r="H140" s="4551" t="s">
        <v>9662</v>
      </c>
      <c r="I140" s="4552">
        <v>46102</v>
      </c>
      <c r="J140" s="3751">
        <f>I140+30</f>
        <v>46132</v>
      </c>
      <c r="K140" s="3752">
        <f>I140+34</f>
        <v>46136</v>
      </c>
      <c r="L140" s="3753">
        <f>I140+37</f>
        <v>46139</v>
      </c>
      <c r="M140" s="3753">
        <f>I140+40</f>
        <v>46142</v>
      </c>
    </row>
    <row r="141" spans="2:13" s="171" customFormat="1" ht="18" hidden="1" customHeight="1" thickBot="1">
      <c r="B141" s="2915"/>
      <c r="C141" s="3765" t="s">
        <v>4922</v>
      </c>
      <c r="D141" s="3766" t="s">
        <v>9663</v>
      </c>
      <c r="E141" s="3695">
        <v>46094</v>
      </c>
      <c r="F141" s="3767">
        <f>E141+9</f>
        <v>46103</v>
      </c>
      <c r="G141" s="3754" t="s">
        <v>5282</v>
      </c>
      <c r="H141" s="4553"/>
      <c r="I141" s="4554"/>
      <c r="J141" s="3755"/>
      <c r="K141" s="3755"/>
      <c r="L141" s="3756"/>
      <c r="M141" s="3756"/>
    </row>
    <row r="142" spans="2:13" s="171" customFormat="1" ht="18" hidden="1" customHeight="1" thickTop="1">
      <c r="B142" s="2915" t="s">
        <v>4197</v>
      </c>
      <c r="C142" s="3590" t="s">
        <v>1573</v>
      </c>
      <c r="D142" s="3750" t="s">
        <v>9664</v>
      </c>
      <c r="E142" s="3504">
        <v>46093</v>
      </c>
      <c r="F142" s="3504">
        <f>E142+14</f>
        <v>46107</v>
      </c>
      <c r="G142" s="4550" t="s">
        <v>9665</v>
      </c>
      <c r="H142" s="4551" t="s">
        <v>9666</v>
      </c>
      <c r="I142" s="4552">
        <v>46109</v>
      </c>
      <c r="J142" s="3751">
        <f>I142+30</f>
        <v>46139</v>
      </c>
      <c r="K142" s="3752">
        <f>I142+34</f>
        <v>46143</v>
      </c>
      <c r="L142" s="3753">
        <f>I142+37</f>
        <v>46146</v>
      </c>
      <c r="M142" s="3753">
        <f>I142+40</f>
        <v>46149</v>
      </c>
    </row>
    <row r="143" spans="2:13" s="171" customFormat="1" ht="18" hidden="1" customHeight="1" thickBot="1">
      <c r="B143" s="2915"/>
      <c r="C143" s="3765" t="s">
        <v>1541</v>
      </c>
      <c r="D143" s="3766" t="s">
        <v>8717</v>
      </c>
      <c r="E143" s="3766">
        <v>46103</v>
      </c>
      <c r="F143" s="3767">
        <f>E143+9</f>
        <v>46112</v>
      </c>
      <c r="G143" s="3754" t="s">
        <v>5285</v>
      </c>
      <c r="H143" s="4553"/>
      <c r="I143" s="4554"/>
      <c r="J143" s="3755"/>
      <c r="K143" s="3755"/>
      <c r="L143" s="3756"/>
      <c r="M143" s="3756"/>
    </row>
    <row r="144" spans="2:13" s="171" customFormat="1" ht="18" hidden="1" customHeight="1" thickTop="1">
      <c r="B144" s="2915" t="s">
        <v>4198</v>
      </c>
      <c r="C144" s="3590" t="s">
        <v>1573</v>
      </c>
      <c r="D144" s="3750" t="s">
        <v>9667</v>
      </c>
      <c r="E144" s="3504">
        <v>46100</v>
      </c>
      <c r="F144" s="3504">
        <f>E144+14</f>
        <v>46114</v>
      </c>
      <c r="G144" s="3763" t="s">
        <v>1573</v>
      </c>
      <c r="H144" s="3764" t="s">
        <v>9668</v>
      </c>
      <c r="I144" s="4558">
        <f>I142+7</f>
        <v>46116</v>
      </c>
      <c r="J144" s="3757">
        <f>I144+30</f>
        <v>46146</v>
      </c>
      <c r="K144" s="3758">
        <f>I144+34</f>
        <v>46150</v>
      </c>
      <c r="L144" s="3759">
        <f>I144+37</f>
        <v>46153</v>
      </c>
      <c r="M144" s="3759">
        <f>I144+40</f>
        <v>46156</v>
      </c>
    </row>
    <row r="145" spans="2:13" s="171" customFormat="1" ht="18" hidden="1" customHeight="1" thickBot="1">
      <c r="B145" s="2915"/>
      <c r="C145" s="3482"/>
      <c r="D145" s="3483"/>
      <c r="E145" s="3483"/>
      <c r="F145" s="3484"/>
      <c r="G145" s="3760" t="s">
        <v>5287</v>
      </c>
      <c r="H145" s="4559"/>
      <c r="I145" s="4560"/>
      <c r="J145" s="3761"/>
      <c r="K145" s="3761"/>
      <c r="L145" s="3762"/>
      <c r="M145" s="3762"/>
    </row>
    <row r="146" spans="2:13" s="171" customFormat="1" ht="18" hidden="1" customHeight="1" thickTop="1">
      <c r="B146" s="2915" t="s">
        <v>4200</v>
      </c>
      <c r="C146" s="4555" t="s">
        <v>4935</v>
      </c>
      <c r="D146" s="3478" t="s">
        <v>9669</v>
      </c>
      <c r="E146" s="3573">
        <v>46157</v>
      </c>
      <c r="F146" s="3479">
        <f>E146+14</f>
        <v>46171</v>
      </c>
      <c r="G146" s="4550" t="s">
        <v>9670</v>
      </c>
      <c r="H146" s="4551" t="s">
        <v>9671</v>
      </c>
      <c r="I146" s="4552">
        <f>I144+7</f>
        <v>46123</v>
      </c>
      <c r="J146" s="3751">
        <f>I146+30</f>
        <v>46153</v>
      </c>
      <c r="K146" s="3752">
        <f>I146+34</f>
        <v>46157</v>
      </c>
      <c r="L146" s="3753">
        <f>I146+37</f>
        <v>46160</v>
      </c>
      <c r="M146" s="3753">
        <f>I146+40</f>
        <v>46163</v>
      </c>
    </row>
    <row r="147" spans="2:13" s="171" customFormat="1" ht="18" hidden="1" customHeight="1" thickBot="1">
      <c r="B147" s="2915"/>
      <c r="C147" s="3482"/>
      <c r="D147" s="3483"/>
      <c r="E147" s="3695"/>
      <c r="F147" s="3484"/>
      <c r="G147" s="3754" t="s">
        <v>5290</v>
      </c>
      <c r="H147" s="4553"/>
      <c r="I147" s="4554"/>
      <c r="J147" s="3755"/>
      <c r="K147" s="3755"/>
      <c r="L147" s="3756"/>
      <c r="M147" s="3756"/>
    </row>
    <row r="148" spans="2:13" s="171" customFormat="1" ht="18" hidden="1" customHeight="1" thickTop="1">
      <c r="B148" s="2915" t="s">
        <v>4201</v>
      </c>
      <c r="C148" s="4555" t="s">
        <v>7493</v>
      </c>
      <c r="D148" s="3478" t="s">
        <v>9672</v>
      </c>
      <c r="E148" s="3573">
        <v>46160</v>
      </c>
      <c r="F148" s="3479">
        <f>E148+14</f>
        <v>46174</v>
      </c>
      <c r="G148" s="4550" t="s">
        <v>4252</v>
      </c>
      <c r="H148" s="4551" t="s">
        <v>9673</v>
      </c>
      <c r="I148" s="4552">
        <f>I146+7</f>
        <v>46130</v>
      </c>
      <c r="J148" s="3751">
        <f>I148+30</f>
        <v>46160</v>
      </c>
      <c r="K148" s="3752">
        <f>I148+34</f>
        <v>46164</v>
      </c>
      <c r="L148" s="3753">
        <f>I148+37</f>
        <v>46167</v>
      </c>
      <c r="M148" s="3753">
        <f>I148+40</f>
        <v>46170</v>
      </c>
    </row>
    <row r="149" spans="2:13" s="171" customFormat="1" ht="18" hidden="1" customHeight="1" thickBot="1">
      <c r="B149" s="2915"/>
      <c r="C149" s="3482"/>
      <c r="D149" s="3483"/>
      <c r="E149" s="3483"/>
      <c r="F149" s="3484"/>
      <c r="G149" s="3754" t="s">
        <v>5293</v>
      </c>
      <c r="H149" s="4553"/>
      <c r="I149" s="4554"/>
      <c r="J149" s="3755"/>
      <c r="K149" s="3755"/>
      <c r="L149" s="3756"/>
      <c r="M149" s="3756"/>
    </row>
    <row r="150" spans="2:13" s="171" customFormat="1" ht="18" hidden="1" customHeight="1" thickTop="1">
      <c r="B150" s="2915" t="s">
        <v>4202</v>
      </c>
      <c r="C150" s="4020" t="s">
        <v>1573</v>
      </c>
      <c r="D150" s="3491" t="s">
        <v>9674</v>
      </c>
      <c r="E150" s="3504">
        <v>46121</v>
      </c>
      <c r="F150" s="3504">
        <f>E150+14</f>
        <v>46135</v>
      </c>
      <c r="G150" s="4550" t="s">
        <v>9608</v>
      </c>
      <c r="H150" s="4551" t="s">
        <v>9675</v>
      </c>
      <c r="I150" s="4552">
        <f>I148+7</f>
        <v>46137</v>
      </c>
      <c r="J150" s="3751">
        <f>I150+30</f>
        <v>46167</v>
      </c>
      <c r="K150" s="3752">
        <f>I150+34</f>
        <v>46171</v>
      </c>
      <c r="L150" s="3753">
        <f>I150+37</f>
        <v>46174</v>
      </c>
      <c r="M150" s="3753">
        <f>I150+40</f>
        <v>46177</v>
      </c>
    </row>
    <row r="151" spans="2:13" s="171" customFormat="1" ht="18" hidden="1" customHeight="1" thickBot="1">
      <c r="B151" s="2915"/>
      <c r="C151" s="3482"/>
      <c r="D151" s="3483"/>
      <c r="E151" s="3483"/>
      <c r="F151" s="3484"/>
      <c r="G151" s="3754" t="s">
        <v>5296</v>
      </c>
      <c r="H151" s="4553"/>
      <c r="I151" s="4554"/>
      <c r="J151" s="3755"/>
      <c r="K151" s="3755"/>
      <c r="L151" s="3756"/>
      <c r="M151" s="3756"/>
    </row>
    <row r="152" spans="2:13" s="171" customFormat="1" ht="18" hidden="1" customHeight="1" thickTop="1">
      <c r="B152" s="2915" t="s">
        <v>4203</v>
      </c>
      <c r="C152" s="4555" t="s">
        <v>4474</v>
      </c>
      <c r="D152" s="3478" t="s">
        <v>9676</v>
      </c>
      <c r="E152" s="3478">
        <v>46133</v>
      </c>
      <c r="F152" s="3479">
        <f>E152+14</f>
        <v>46147</v>
      </c>
      <c r="G152" s="4550" t="s">
        <v>7198</v>
      </c>
      <c r="H152" s="4551" t="s">
        <v>9677</v>
      </c>
      <c r="I152" s="4552">
        <f>I150+7</f>
        <v>46144</v>
      </c>
      <c r="J152" s="3751">
        <f>I152+30</f>
        <v>46174</v>
      </c>
      <c r="K152" s="3752">
        <f>I152+34</f>
        <v>46178</v>
      </c>
      <c r="L152" s="3753">
        <f>I152+37</f>
        <v>46181</v>
      </c>
      <c r="M152" s="3753">
        <f>I152+40</f>
        <v>46184</v>
      </c>
    </row>
    <row r="153" spans="2:13" s="171" customFormat="1" ht="18" hidden="1" customHeight="1" thickBot="1">
      <c r="B153" s="2915"/>
      <c r="C153" s="3482"/>
      <c r="D153" s="3483"/>
      <c r="E153" s="3483"/>
      <c r="F153" s="3484"/>
      <c r="G153" s="3754" t="s">
        <v>5299</v>
      </c>
      <c r="H153" s="4553"/>
      <c r="I153" s="4554"/>
      <c r="J153" s="3755"/>
      <c r="K153" s="3755"/>
      <c r="L153" s="3756"/>
      <c r="M153" s="3756"/>
    </row>
    <row r="154" spans="2:13" s="171" customFormat="1" ht="18" hidden="1" customHeight="1" thickTop="1">
      <c r="B154" s="2915" t="s">
        <v>4206</v>
      </c>
      <c r="C154" s="4555" t="s">
        <v>1541</v>
      </c>
      <c r="D154" s="3478" t="s">
        <v>9218</v>
      </c>
      <c r="E154" s="3557">
        <v>46146</v>
      </c>
      <c r="F154" s="3479">
        <f>E154+14</f>
        <v>46160</v>
      </c>
      <c r="G154" s="4550" t="s">
        <v>9647</v>
      </c>
      <c r="H154" s="4551" t="s">
        <v>9678</v>
      </c>
      <c r="I154" s="4552">
        <f>I152+7</f>
        <v>46151</v>
      </c>
      <c r="J154" s="3751">
        <f>I154+30</f>
        <v>46181</v>
      </c>
      <c r="K154" s="3752">
        <f>I154+34</f>
        <v>46185</v>
      </c>
      <c r="L154" s="3753">
        <f>I154+37</f>
        <v>46188</v>
      </c>
      <c r="M154" s="3753">
        <f>I154+40</f>
        <v>46191</v>
      </c>
    </row>
    <row r="155" spans="2:13" s="171" customFormat="1" ht="18" hidden="1" customHeight="1" thickBot="1">
      <c r="B155" s="2915"/>
      <c r="C155" s="3482"/>
      <c r="D155" s="3483"/>
      <c r="E155" s="3483"/>
      <c r="F155" s="3484"/>
      <c r="G155" s="3754" t="s">
        <v>5302</v>
      </c>
      <c r="H155" s="4553"/>
      <c r="I155" s="4554"/>
      <c r="J155" s="3755"/>
      <c r="K155" s="3755"/>
      <c r="L155" s="3756"/>
      <c r="M155" s="3756"/>
    </row>
    <row r="156" spans="2:13" s="171" customFormat="1" ht="18" hidden="1" customHeight="1" thickTop="1">
      <c r="B156" s="2915" t="s">
        <v>4208</v>
      </c>
      <c r="C156" s="4561" t="s">
        <v>1707</v>
      </c>
      <c r="D156" s="3479" t="s">
        <v>9679</v>
      </c>
      <c r="E156" s="3479">
        <v>46148</v>
      </c>
      <c r="F156" s="3479">
        <f>E156+14</f>
        <v>46162</v>
      </c>
      <c r="G156" s="4550" t="s">
        <v>9680</v>
      </c>
      <c r="H156" s="4551" t="s">
        <v>9681</v>
      </c>
      <c r="I156" s="4552">
        <f>I154+7</f>
        <v>46158</v>
      </c>
      <c r="J156" s="3751">
        <f>I156+30</f>
        <v>46188</v>
      </c>
      <c r="K156" s="3752">
        <f>I156+34</f>
        <v>46192</v>
      </c>
      <c r="L156" s="3753">
        <f>I156+37</f>
        <v>46195</v>
      </c>
      <c r="M156" s="3753">
        <f>I156+40</f>
        <v>46198</v>
      </c>
    </row>
    <row r="157" spans="2:13" s="171" customFormat="1" ht="18" hidden="1" customHeight="1" thickBot="1">
      <c r="B157" s="2915"/>
      <c r="C157" s="4108"/>
      <c r="D157" s="3484"/>
      <c r="E157" s="3484"/>
      <c r="F157" s="3484"/>
      <c r="G157" s="3754" t="s">
        <v>5305</v>
      </c>
      <c r="H157" s="4553"/>
      <c r="I157" s="4554"/>
      <c r="J157" s="3755"/>
      <c r="K157" s="3755"/>
      <c r="L157" s="3756"/>
      <c r="M157" s="3756"/>
    </row>
    <row r="158" spans="2:13" s="171" customFormat="1" ht="18" hidden="1" customHeight="1" thickTop="1">
      <c r="B158" s="3464" t="s">
        <v>4210</v>
      </c>
      <c r="C158" s="4562" t="s">
        <v>9682</v>
      </c>
      <c r="D158" s="3504" t="s">
        <v>9669</v>
      </c>
      <c r="E158" s="3504">
        <v>46155</v>
      </c>
      <c r="F158" s="3504">
        <f>E158+14</f>
        <v>46169</v>
      </c>
      <c r="G158" s="4550" t="s">
        <v>9683</v>
      </c>
      <c r="H158" s="4551" t="s">
        <v>9684</v>
      </c>
      <c r="I158" s="4552">
        <f>I156+7</f>
        <v>46165</v>
      </c>
      <c r="J158" s="3751">
        <f>I158+30</f>
        <v>46195</v>
      </c>
      <c r="K158" s="3752">
        <f>I158+34</f>
        <v>46199</v>
      </c>
      <c r="L158" s="3753">
        <f>I158+37</f>
        <v>46202</v>
      </c>
      <c r="M158" s="3753">
        <f>I158+40</f>
        <v>46205</v>
      </c>
    </row>
    <row r="159" spans="2:13" s="171" customFormat="1" ht="18" hidden="1" customHeight="1" thickBot="1">
      <c r="B159" s="4563"/>
      <c r="C159" s="3765" t="s">
        <v>9685</v>
      </c>
      <c r="D159" s="3766" t="s">
        <v>9686</v>
      </c>
      <c r="E159" s="3483">
        <v>46157</v>
      </c>
      <c r="F159" s="3484">
        <f>E159+9</f>
        <v>46166</v>
      </c>
      <c r="G159" s="3754" t="s">
        <v>5308</v>
      </c>
      <c r="H159" s="4553"/>
      <c r="I159" s="4554"/>
      <c r="J159" s="3755"/>
      <c r="K159" s="3755"/>
      <c r="L159" s="3756"/>
      <c r="M159" s="3756"/>
    </row>
    <row r="160" spans="2:13" s="171" customFormat="1" ht="18" hidden="1" customHeight="1" thickTop="1">
      <c r="B160" s="4563"/>
      <c r="C160" s="3524"/>
      <c r="D160" s="3050"/>
      <c r="E160" s="3564"/>
      <c r="F160" s="3565"/>
      <c r="G160" s="4156"/>
      <c r="H160" s="4564"/>
      <c r="I160" s="4565"/>
      <c r="J160" s="4157"/>
      <c r="K160" s="4157"/>
      <c r="L160" s="4157"/>
      <c r="M160" s="4157"/>
    </row>
    <row r="161" spans="2:14" s="171" customFormat="1" ht="18" hidden="1" customHeight="1">
      <c r="B161" s="4563"/>
      <c r="C161" s="3524"/>
      <c r="D161" s="3050"/>
      <c r="E161" s="3568"/>
      <c r="F161" s="3569"/>
      <c r="G161" s="4158"/>
      <c r="H161" s="4566"/>
      <c r="I161" s="4567"/>
      <c r="J161" s="4159"/>
      <c r="K161" s="4159"/>
      <c r="L161" s="4159"/>
      <c r="M161" s="4159"/>
    </row>
    <row r="162" spans="2:14" s="171" customFormat="1" ht="36">
      <c r="B162" s="4563"/>
      <c r="C162" s="388"/>
      <c r="D162" s="289"/>
      <c r="E162" s="2058" t="s">
        <v>100</v>
      </c>
      <c r="F162" s="2059" t="s">
        <v>165</v>
      </c>
      <c r="G162" s="2058" t="s">
        <v>102</v>
      </c>
      <c r="H162" s="2058" t="s">
        <v>103</v>
      </c>
      <c r="I162" s="2060" t="s">
        <v>8946</v>
      </c>
      <c r="J162" s="2061" t="s">
        <v>994</v>
      </c>
      <c r="K162" s="2059" t="s">
        <v>327</v>
      </c>
      <c r="L162" s="4149" t="s">
        <v>1000</v>
      </c>
      <c r="M162" s="4149" t="s">
        <v>1088</v>
      </c>
    </row>
    <row r="163" spans="2:14" s="171" customFormat="1" ht="15.75" thickBot="1">
      <c r="B163" s="4563"/>
      <c r="C163" s="289"/>
      <c r="D163" s="290" t="s">
        <v>3746</v>
      </c>
      <c r="E163" s="2062"/>
      <c r="F163" s="2063" t="s">
        <v>9525</v>
      </c>
      <c r="G163" s="2064"/>
      <c r="H163" s="2062"/>
      <c r="I163" s="2065"/>
      <c r="J163" s="2066" t="s">
        <v>4250</v>
      </c>
      <c r="K163" s="2066" t="s">
        <v>3460</v>
      </c>
      <c r="L163" s="2066" t="s">
        <v>9350</v>
      </c>
      <c r="M163" s="2066" t="s">
        <v>9350</v>
      </c>
    </row>
    <row r="164" spans="2:14" s="171" customFormat="1" ht="18" customHeight="1" thickTop="1">
      <c r="B164" s="3464" t="s">
        <v>4213</v>
      </c>
      <c r="C164" s="4562" t="s">
        <v>9687</v>
      </c>
      <c r="D164" s="3504" t="s">
        <v>9672</v>
      </c>
      <c r="E164" s="3504">
        <v>46164</v>
      </c>
      <c r="F164" s="3504" t="s">
        <v>1581</v>
      </c>
      <c r="G164" s="4550" t="s">
        <v>9568</v>
      </c>
      <c r="H164" s="4551" t="s">
        <v>9688</v>
      </c>
      <c r="I164" s="4552">
        <v>46173</v>
      </c>
      <c r="J164" s="3751">
        <f>I164+30</f>
        <v>46203</v>
      </c>
      <c r="K164" s="3752">
        <f>I164+34</f>
        <v>46207</v>
      </c>
      <c r="L164" s="3753">
        <f>I164+35</f>
        <v>46208</v>
      </c>
      <c r="M164" s="3753">
        <f>I164+38</f>
        <v>46211</v>
      </c>
    </row>
    <row r="165" spans="2:14" s="171" customFormat="1" ht="18" customHeight="1" thickBot="1">
      <c r="B165" s="4563"/>
      <c r="C165" s="3765" t="s">
        <v>7497</v>
      </c>
      <c r="D165" s="3766" t="s">
        <v>9689</v>
      </c>
      <c r="E165" s="3695">
        <v>46168</v>
      </c>
      <c r="F165" s="3484">
        <f>E165+9</f>
        <v>46177</v>
      </c>
      <c r="G165" s="3754" t="s">
        <v>5314</v>
      </c>
      <c r="H165" s="4553"/>
      <c r="I165" s="4554"/>
      <c r="J165" s="3755"/>
      <c r="K165" s="3755"/>
      <c r="L165" s="3756"/>
      <c r="M165" s="3756"/>
      <c r="N165" s="4025"/>
    </row>
    <row r="166" spans="2:14" s="171" customFormat="1" ht="18" customHeight="1" thickTop="1">
      <c r="B166" s="3464" t="s">
        <v>3617</v>
      </c>
      <c r="C166" s="4020" t="s">
        <v>1573</v>
      </c>
      <c r="D166" s="3504" t="s">
        <v>9690</v>
      </c>
      <c r="E166" s="3491">
        <v>46163</v>
      </c>
      <c r="F166" s="3491">
        <f>E166+14</f>
        <v>46177</v>
      </c>
      <c r="G166" s="4550" t="s">
        <v>7718</v>
      </c>
      <c r="H166" s="4551" t="s">
        <v>9691</v>
      </c>
      <c r="I166" s="4552">
        <f>I164+7</f>
        <v>46180</v>
      </c>
      <c r="J166" s="3751">
        <f>I166+30</f>
        <v>46210</v>
      </c>
      <c r="K166" s="3752">
        <f>I166+34</f>
        <v>46214</v>
      </c>
      <c r="L166" s="3753">
        <f>I166+35</f>
        <v>46215</v>
      </c>
      <c r="M166" s="3753">
        <f>I166+38</f>
        <v>46218</v>
      </c>
    </row>
    <row r="167" spans="2:14" s="171" customFormat="1" ht="18" customHeight="1" thickBot="1">
      <c r="B167" s="4563"/>
      <c r="C167" s="3765"/>
      <c r="D167" s="3766"/>
      <c r="E167" s="3483"/>
      <c r="F167" s="3484"/>
      <c r="G167" s="3754" t="s">
        <v>5318</v>
      </c>
      <c r="H167" s="4553"/>
      <c r="I167" s="4554"/>
      <c r="J167" s="3755"/>
      <c r="K167" s="3755"/>
      <c r="L167" s="3756"/>
      <c r="M167" s="3756"/>
    </row>
    <row r="168" spans="2:14" s="171" customFormat="1" ht="18" customHeight="1" thickTop="1">
      <c r="B168" s="3464" t="s">
        <v>3619</v>
      </c>
      <c r="C168" s="4562"/>
      <c r="D168" s="3504" t="s">
        <v>9692</v>
      </c>
      <c r="E168" s="3504">
        <v>46177</v>
      </c>
      <c r="F168" s="3504">
        <f>E168+14</f>
        <v>46191</v>
      </c>
      <c r="G168" s="4191" t="s">
        <v>1573</v>
      </c>
      <c r="H168" s="4192" t="s">
        <v>9693</v>
      </c>
      <c r="I168" s="4568">
        <f>I166+7</f>
        <v>46187</v>
      </c>
      <c r="J168" s="4193">
        <f>I168+30</f>
        <v>46217</v>
      </c>
      <c r="K168" s="4194">
        <f>I168+34</f>
        <v>46221</v>
      </c>
      <c r="L168" s="4195">
        <f>I168+35</f>
        <v>46222</v>
      </c>
      <c r="M168" s="4195">
        <f>I168+38</f>
        <v>46225</v>
      </c>
    </row>
    <row r="169" spans="2:14" s="171" customFormat="1" ht="18" customHeight="1" thickBot="1">
      <c r="B169" s="4563"/>
      <c r="C169" s="3482" t="s">
        <v>8751</v>
      </c>
      <c r="D169" s="3483" t="s">
        <v>8933</v>
      </c>
      <c r="E169" s="3483">
        <v>46172</v>
      </c>
      <c r="F169" s="3484">
        <f>E169+8</f>
        <v>46180</v>
      </c>
      <c r="G169" s="3754" t="s">
        <v>9694</v>
      </c>
      <c r="H169" s="4553"/>
      <c r="I169" s="4554"/>
      <c r="J169" s="3755"/>
      <c r="K169" s="3755"/>
      <c r="L169" s="3756"/>
      <c r="M169" s="3756"/>
    </row>
    <row r="170" spans="2:14" s="171" customFormat="1" ht="18" customHeight="1" thickTop="1">
      <c r="B170" s="4563"/>
      <c r="C170" s="4555" t="s">
        <v>7775</v>
      </c>
      <c r="D170" s="3478" t="s">
        <v>9223</v>
      </c>
      <c r="E170" s="3478">
        <v>46187</v>
      </c>
      <c r="F170" s="3479">
        <f>E170+14</f>
        <v>46201</v>
      </c>
      <c r="G170" s="4550" t="s">
        <v>326</v>
      </c>
      <c r="H170" s="4551" t="s">
        <v>9695</v>
      </c>
      <c r="I170" s="4552">
        <f>I168+7</f>
        <v>46194</v>
      </c>
      <c r="J170" s="3751">
        <f>I170+30</f>
        <v>46224</v>
      </c>
      <c r="K170" s="3752">
        <f>I170+34</f>
        <v>46228</v>
      </c>
      <c r="L170" s="3753">
        <f>I170+35</f>
        <v>46229</v>
      </c>
      <c r="M170" s="3753">
        <f>I170+38</f>
        <v>46232</v>
      </c>
    </row>
    <row r="171" spans="2:14" s="171" customFormat="1" ht="18" customHeight="1" thickBot="1">
      <c r="B171" s="4563"/>
      <c r="C171" s="4109"/>
      <c r="D171" s="3483"/>
      <c r="E171" s="3483"/>
      <c r="F171" s="3484"/>
      <c r="G171" s="3754" t="s">
        <v>5323</v>
      </c>
      <c r="H171" s="4553"/>
      <c r="I171" s="4554"/>
      <c r="J171" s="3755"/>
      <c r="K171" s="3755"/>
      <c r="L171" s="3756"/>
      <c r="M171" s="3756"/>
    </row>
    <row r="172" spans="2:14" s="171" customFormat="1" ht="18" customHeight="1" thickTop="1">
      <c r="B172" s="4563"/>
      <c r="C172" s="4555" t="s">
        <v>1541</v>
      </c>
      <c r="D172" s="3478" t="s">
        <v>9696</v>
      </c>
      <c r="E172" s="4226">
        <v>46191</v>
      </c>
      <c r="F172" s="3479">
        <f>E172+14</f>
        <v>46205</v>
      </c>
      <c r="G172" s="4550" t="s">
        <v>5515</v>
      </c>
      <c r="H172" s="4551" t="s">
        <v>9697</v>
      </c>
      <c r="I172" s="4552">
        <f>I170+7</f>
        <v>46201</v>
      </c>
      <c r="J172" s="3751">
        <f>I172+30</f>
        <v>46231</v>
      </c>
      <c r="K172" s="3752">
        <f>I172+34</f>
        <v>46235</v>
      </c>
      <c r="L172" s="3753">
        <f>I172+35</f>
        <v>46236</v>
      </c>
      <c r="M172" s="3753">
        <f>I172+38</f>
        <v>46239</v>
      </c>
    </row>
    <row r="173" spans="2:14" s="171" customFormat="1" ht="18" customHeight="1" thickBot="1">
      <c r="B173" s="4563"/>
      <c r="C173" s="3482"/>
      <c r="D173" s="3483"/>
      <c r="E173" s="3483"/>
      <c r="F173" s="3484"/>
      <c r="G173" s="3754" t="s">
        <v>5327</v>
      </c>
      <c r="H173" s="4553"/>
      <c r="I173" s="4554"/>
      <c r="J173" s="3755"/>
      <c r="K173" s="3755"/>
      <c r="L173" s="3756"/>
      <c r="M173" s="3756"/>
    </row>
    <row r="174" spans="2:14" s="171" customFormat="1" ht="18" customHeight="1" thickTop="1">
      <c r="B174" s="4563"/>
      <c r="C174" s="4561" t="s">
        <v>1707</v>
      </c>
      <c r="D174" s="3478" t="s">
        <v>9698</v>
      </c>
      <c r="E174" s="4226">
        <v>46199</v>
      </c>
      <c r="F174" s="3479">
        <f>E174+14</f>
        <v>46213</v>
      </c>
      <c r="G174" s="4550" t="s">
        <v>4252</v>
      </c>
      <c r="H174" s="4551" t="s">
        <v>9699</v>
      </c>
      <c r="I174" s="4552">
        <f>I172+7</f>
        <v>46208</v>
      </c>
      <c r="J174" s="3751">
        <f>I174+30</f>
        <v>46238</v>
      </c>
      <c r="K174" s="3752">
        <f>I174+34</f>
        <v>46242</v>
      </c>
      <c r="L174" s="3753">
        <f>I174+35</f>
        <v>46243</v>
      </c>
      <c r="M174" s="3753">
        <f>I174+38</f>
        <v>46246</v>
      </c>
    </row>
    <row r="175" spans="2:14" s="171" customFormat="1" ht="18" customHeight="1" thickBot="1">
      <c r="B175" s="4563"/>
      <c r="C175" s="3482"/>
      <c r="D175" s="3483"/>
      <c r="E175" s="3483"/>
      <c r="F175" s="3484"/>
      <c r="G175" s="3754" t="s">
        <v>5174</v>
      </c>
      <c r="H175" s="4553"/>
      <c r="I175" s="4554"/>
      <c r="J175" s="3755"/>
      <c r="K175" s="3755"/>
      <c r="L175" s="3756"/>
      <c r="M175" s="3756"/>
    </row>
    <row r="176" spans="2:14" s="171" customFormat="1" ht="18" customHeight="1" thickTop="1">
      <c r="B176" s="2915"/>
      <c r="C176" s="4328" t="s">
        <v>7493</v>
      </c>
      <c r="D176" s="3504" t="s">
        <v>9700</v>
      </c>
      <c r="E176" s="3504">
        <v>46198</v>
      </c>
      <c r="F176" s="3491" t="s">
        <v>1581</v>
      </c>
      <c r="G176" s="4550" t="s">
        <v>9608</v>
      </c>
      <c r="H176" s="4551" t="s">
        <v>9701</v>
      </c>
      <c r="I176" s="4552">
        <f>I174+7</f>
        <v>46215</v>
      </c>
      <c r="J176" s="3751">
        <f>I176+30</f>
        <v>46245</v>
      </c>
      <c r="K176" s="3752">
        <f>I176+34</f>
        <v>46249</v>
      </c>
      <c r="L176" s="3753">
        <f>I176+35</f>
        <v>46250</v>
      </c>
      <c r="M176" s="3753">
        <f>I176+38</f>
        <v>46253</v>
      </c>
    </row>
    <row r="177" spans="2:13" s="171" customFormat="1" ht="18" customHeight="1" thickBot="1">
      <c r="B177" s="2915"/>
      <c r="C177" s="4109"/>
      <c r="D177" s="3483"/>
      <c r="E177" s="3483"/>
      <c r="F177" s="3484"/>
      <c r="G177" s="3754" t="s">
        <v>5177</v>
      </c>
      <c r="H177" s="4553"/>
      <c r="I177" s="4554"/>
      <c r="J177" s="3755"/>
      <c r="K177" s="3755"/>
      <c r="L177" s="3756"/>
      <c r="M177" s="3756"/>
    </row>
    <row r="178" spans="2:13" s="171" customFormat="1" ht="18" customHeight="1" thickTop="1">
      <c r="B178" s="2915"/>
      <c r="C178" s="3590" t="s">
        <v>9702</v>
      </c>
      <c r="D178" s="3750" t="s">
        <v>9703</v>
      </c>
      <c r="E178" s="3491">
        <v>46205</v>
      </c>
      <c r="F178" s="3491" t="s">
        <v>1581</v>
      </c>
      <c r="G178" s="4550" t="s">
        <v>7198</v>
      </c>
      <c r="H178" s="4551" t="s">
        <v>9704</v>
      </c>
      <c r="I178" s="4552">
        <f>I176+7</f>
        <v>46222</v>
      </c>
      <c r="J178" s="3751">
        <f>I178+30</f>
        <v>46252</v>
      </c>
      <c r="K178" s="3752">
        <f>I178+34</f>
        <v>46256</v>
      </c>
      <c r="L178" s="3753">
        <f>I178+35</f>
        <v>46257</v>
      </c>
      <c r="M178" s="3753">
        <f>I178+38</f>
        <v>46260</v>
      </c>
    </row>
    <row r="179" spans="2:13" s="171" customFormat="1" ht="18" customHeight="1" thickBot="1">
      <c r="B179" s="2915"/>
      <c r="C179" s="4109" t="s">
        <v>2701</v>
      </c>
      <c r="D179" s="3483" t="s">
        <v>8652</v>
      </c>
      <c r="E179" s="3695">
        <v>46212</v>
      </c>
      <c r="F179" s="3484">
        <f>E179+10</f>
        <v>46222</v>
      </c>
      <c r="G179" s="3754" t="s">
        <v>5181</v>
      </c>
      <c r="H179" s="4553"/>
      <c r="I179" s="4554"/>
      <c r="J179" s="3755"/>
      <c r="K179" s="3755"/>
      <c r="L179" s="3756"/>
      <c r="M179" s="3756"/>
    </row>
    <row r="180" spans="2:13" s="171" customFormat="1" ht="18" customHeight="1" thickTop="1">
      <c r="B180" s="2915"/>
      <c r="C180" s="4328" t="s">
        <v>8751</v>
      </c>
      <c r="D180" s="3504" t="s">
        <v>9705</v>
      </c>
      <c r="E180" s="3504">
        <v>46212</v>
      </c>
      <c r="F180" s="3750" t="s">
        <v>1581</v>
      </c>
      <c r="G180" s="4550" t="s">
        <v>9647</v>
      </c>
      <c r="H180" s="4551" t="s">
        <v>9706</v>
      </c>
      <c r="I180" s="4552">
        <f>I178+7</f>
        <v>46229</v>
      </c>
      <c r="J180" s="3751">
        <f>I180+30</f>
        <v>46259</v>
      </c>
      <c r="K180" s="3752">
        <f>I180+34</f>
        <v>46263</v>
      </c>
      <c r="L180" s="3753">
        <f>I180+35</f>
        <v>46264</v>
      </c>
      <c r="M180" s="3753">
        <f>I180+38</f>
        <v>46267</v>
      </c>
    </row>
    <row r="181" spans="2:13" s="171" customFormat="1" ht="18" customHeight="1" thickBot="1">
      <c r="B181" s="2915"/>
      <c r="C181" s="3482"/>
      <c r="D181" s="3483"/>
      <c r="E181" s="3483"/>
      <c r="F181" s="3484"/>
      <c r="G181" s="3754" t="s">
        <v>5184</v>
      </c>
      <c r="H181" s="4553"/>
      <c r="I181" s="4554"/>
      <c r="J181" s="3755"/>
      <c r="K181" s="3755"/>
      <c r="L181" s="3756"/>
      <c r="M181" s="3756"/>
    </row>
    <row r="182" spans="2:13" s="171" customFormat="1" ht="18" customHeight="1" thickTop="1">
      <c r="B182" s="2915"/>
      <c r="C182" s="4555" t="s">
        <v>8662</v>
      </c>
      <c r="D182" s="3478" t="s">
        <v>8663</v>
      </c>
      <c r="E182" s="3478">
        <v>46224</v>
      </c>
      <c r="F182" s="3479">
        <f>E182+14</f>
        <v>46238</v>
      </c>
      <c r="G182" s="4550" t="s">
        <v>9707</v>
      </c>
      <c r="H182" s="4551" t="s">
        <v>9708</v>
      </c>
      <c r="I182" s="4552">
        <f>I180+7</f>
        <v>46236</v>
      </c>
      <c r="J182" s="3751">
        <f>I182+30</f>
        <v>46266</v>
      </c>
      <c r="K182" s="3752">
        <f>I182+34</f>
        <v>46270</v>
      </c>
      <c r="L182" s="3753">
        <f>I182+35</f>
        <v>46271</v>
      </c>
      <c r="M182" s="3753">
        <f>I182+38</f>
        <v>46274</v>
      </c>
    </row>
    <row r="183" spans="2:13" s="171" customFormat="1" ht="18" customHeight="1" thickBot="1">
      <c r="B183" s="2915"/>
      <c r="C183" s="3482"/>
      <c r="D183" s="3483"/>
      <c r="E183" s="3483"/>
      <c r="F183" s="3484"/>
      <c r="G183" s="3754" t="s">
        <v>5187</v>
      </c>
      <c r="H183" s="4553"/>
      <c r="I183" s="4554"/>
      <c r="J183" s="3755"/>
      <c r="K183" s="3755"/>
      <c r="L183" s="3756"/>
      <c r="M183" s="3756"/>
    </row>
    <row r="184" spans="2:13" s="171" customFormat="1" ht="18" customHeight="1" thickTop="1">
      <c r="B184" s="2915"/>
      <c r="C184" s="4555" t="s">
        <v>7775</v>
      </c>
      <c r="D184" s="3478" t="s">
        <v>8667</v>
      </c>
      <c r="E184" s="4370">
        <v>46232</v>
      </c>
      <c r="F184" s="3479">
        <f>E184+14</f>
        <v>46246</v>
      </c>
      <c r="G184" s="4550" t="s">
        <v>9644</v>
      </c>
      <c r="H184" s="4551" t="s">
        <v>9709</v>
      </c>
      <c r="I184" s="4552">
        <f>I182+7</f>
        <v>46243</v>
      </c>
      <c r="J184" s="3751">
        <f>I184+30</f>
        <v>46273</v>
      </c>
      <c r="K184" s="3752">
        <f>I184+34</f>
        <v>46277</v>
      </c>
      <c r="L184" s="3753">
        <f>I184+35</f>
        <v>46278</v>
      </c>
      <c r="M184" s="3753">
        <f>I184+38</f>
        <v>46281</v>
      </c>
    </row>
    <row r="185" spans="2:13" s="171" customFormat="1" ht="18" customHeight="1" thickBot="1">
      <c r="B185" s="2915"/>
      <c r="C185" s="3482"/>
      <c r="D185" s="3483"/>
      <c r="E185" s="3483"/>
      <c r="F185" s="3484"/>
      <c r="G185" s="3754" t="s">
        <v>5190</v>
      </c>
      <c r="H185" s="4553"/>
      <c r="I185" s="4554"/>
      <c r="J185" s="3755"/>
      <c r="K185" s="3755"/>
      <c r="L185" s="3756"/>
      <c r="M185" s="3756"/>
    </row>
    <row r="186" spans="2:13" s="171" customFormat="1" ht="18" customHeight="1" thickTop="1">
      <c r="B186" s="2915"/>
      <c r="C186" s="4371" t="s">
        <v>1541</v>
      </c>
      <c r="D186" s="4372" t="s">
        <v>9710</v>
      </c>
      <c r="E186" s="4372">
        <v>46233</v>
      </c>
      <c r="F186" s="4372" t="s">
        <v>1581</v>
      </c>
      <c r="G186" s="4550" t="s">
        <v>7718</v>
      </c>
      <c r="H186" s="4551" t="s">
        <v>9711</v>
      </c>
      <c r="I186" s="4552">
        <f t="shared" ref="I186" si="0">I184+7</f>
        <v>46250</v>
      </c>
      <c r="J186" s="3751">
        <f t="shared" ref="J186" si="1">I186+30</f>
        <v>46280</v>
      </c>
      <c r="K186" s="3752">
        <f t="shared" ref="K186" si="2">I186+34</f>
        <v>46284</v>
      </c>
      <c r="L186" s="3753">
        <f t="shared" ref="L186" si="3">I186+35</f>
        <v>46285</v>
      </c>
      <c r="M186" s="3753">
        <f t="shared" ref="M186" si="4">I186+38</f>
        <v>46288</v>
      </c>
    </row>
    <row r="187" spans="2:13" s="171" customFormat="1" ht="18" customHeight="1" thickBot="1">
      <c r="B187" s="2915"/>
      <c r="C187" s="3482"/>
      <c r="D187" s="3483"/>
      <c r="E187" s="3483"/>
      <c r="F187" s="3484"/>
      <c r="G187" s="3754" t="s">
        <v>5194</v>
      </c>
      <c r="H187" s="4553"/>
      <c r="I187" s="4554"/>
      <c r="J187" s="3755"/>
      <c r="K187" s="3755"/>
      <c r="L187" s="3756"/>
      <c r="M187" s="3756"/>
    </row>
    <row r="188" spans="2:13" s="171" customFormat="1" ht="15.75" thickTop="1">
      <c r="B188" s="789"/>
      <c r="C188" s="4569" t="s">
        <v>9712</v>
      </c>
      <c r="D188" s="3478" t="s">
        <v>9713</v>
      </c>
      <c r="E188" s="4373">
        <v>46240</v>
      </c>
      <c r="F188" s="3479">
        <f>E188+14</f>
        <v>46254</v>
      </c>
      <c r="G188" s="4550" t="s">
        <v>9568</v>
      </c>
      <c r="H188" s="4551" t="s">
        <v>9714</v>
      </c>
      <c r="I188" s="4552">
        <f t="shared" ref="I188" si="5">I186+7</f>
        <v>46257</v>
      </c>
      <c r="J188" s="3751">
        <f t="shared" ref="J188" si="6">I188+30</f>
        <v>46287</v>
      </c>
      <c r="K188" s="3752">
        <f t="shared" ref="K188" si="7">I188+34</f>
        <v>46291</v>
      </c>
      <c r="L188" s="3753">
        <f t="shared" ref="L188" si="8">I188+35</f>
        <v>46292</v>
      </c>
      <c r="M188" s="3753">
        <f t="shared" ref="M188" si="9">I188+38</f>
        <v>46295</v>
      </c>
    </row>
    <row r="189" spans="2:13" s="171" customFormat="1" ht="20.25" thickBot="1">
      <c r="B189" s="789"/>
      <c r="C189" s="3482"/>
      <c r="D189" s="3483"/>
      <c r="E189" s="3483"/>
      <c r="F189" s="4356"/>
      <c r="G189" s="3754" t="s">
        <v>5197</v>
      </c>
      <c r="H189" s="4553"/>
      <c r="I189" s="4554"/>
      <c r="J189" s="3755"/>
      <c r="K189" s="3755"/>
      <c r="L189" s="3756"/>
      <c r="M189" s="3756"/>
    </row>
    <row r="190" spans="2:13" s="171" customFormat="1" ht="15.75" thickTop="1">
      <c r="B190" s="789"/>
      <c r="C190" s="4371" t="s">
        <v>4691</v>
      </c>
      <c r="D190" s="4372" t="s">
        <v>9715</v>
      </c>
      <c r="E190" s="4372">
        <v>46247</v>
      </c>
      <c r="F190" s="4372" t="s">
        <v>1581</v>
      </c>
      <c r="G190" s="4550" t="s">
        <v>7684</v>
      </c>
      <c r="H190" s="4551" t="s">
        <v>9716</v>
      </c>
      <c r="I190" s="4552">
        <f t="shared" ref="I190" si="10">I188+7</f>
        <v>46264</v>
      </c>
      <c r="J190" s="3751">
        <f t="shared" ref="J190" si="11">I190+30</f>
        <v>46294</v>
      </c>
      <c r="K190" s="3752">
        <f t="shared" ref="K190" si="12">I190+34</f>
        <v>46298</v>
      </c>
      <c r="L190" s="3753">
        <f t="shared" ref="L190" si="13">I190+35</f>
        <v>46299</v>
      </c>
      <c r="M190" s="3753">
        <f t="shared" ref="M190" si="14">I190+38</f>
        <v>46302</v>
      </c>
    </row>
    <row r="191" spans="2:13" s="171" customFormat="1" ht="15.75" thickBot="1">
      <c r="B191" s="789"/>
      <c r="C191" s="3482"/>
      <c r="D191" s="3483"/>
      <c r="E191" s="3483"/>
      <c r="F191" s="3484"/>
      <c r="G191" s="3754" t="s">
        <v>5201</v>
      </c>
      <c r="H191" s="4553"/>
      <c r="I191" s="4554"/>
      <c r="J191" s="3755"/>
      <c r="K191" s="3755"/>
      <c r="L191" s="3756"/>
      <c r="M191" s="3756"/>
    </row>
    <row r="192" spans="2:13" s="171" customFormat="1" ht="15.75" thickTop="1">
      <c r="B192" s="789"/>
      <c r="C192" s="4377" t="s">
        <v>9717</v>
      </c>
      <c r="D192" s="4373" t="s">
        <v>9718</v>
      </c>
      <c r="E192" s="4373">
        <v>46254</v>
      </c>
      <c r="F192" s="4378">
        <f>E192+14</f>
        <v>46268</v>
      </c>
      <c r="G192" t="s">
        <v>326</v>
      </c>
      <c r="H192" s="4570" t="s">
        <v>9719</v>
      </c>
      <c r="I192" s="4571">
        <f>I190+7</f>
        <v>46271</v>
      </c>
      <c r="J192" s="4394">
        <f>I192+30</f>
        <v>46301</v>
      </c>
      <c r="K192" s="4395">
        <f>I192+34</f>
        <v>46305</v>
      </c>
      <c r="L192" s="4396">
        <f>I192+35</f>
        <v>46306</v>
      </c>
      <c r="M192" s="4396">
        <f>I192+38</f>
        <v>46309</v>
      </c>
    </row>
    <row r="193" spans="2:14" s="171" customFormat="1" ht="15.75" thickBot="1">
      <c r="B193" s="789"/>
      <c r="C193" s="4374"/>
      <c r="D193" s="4375"/>
      <c r="E193" s="4375"/>
      <c r="F193" s="4376"/>
      <c r="G193" s="4397" t="s">
        <v>5204</v>
      </c>
      <c r="H193" s="4572"/>
      <c r="I193" s="4573"/>
      <c r="J193" s="4398"/>
      <c r="K193" s="4398"/>
      <c r="L193" s="4399"/>
      <c r="M193" s="4399"/>
    </row>
    <row r="194" spans="2:14" s="171" customFormat="1" ht="15.75" thickTop="1">
      <c r="B194" s="789"/>
      <c r="C194" s="4371" t="s">
        <v>1573</v>
      </c>
      <c r="D194" s="4372" t="s">
        <v>9720</v>
      </c>
      <c r="E194" s="4372">
        <v>46261</v>
      </c>
      <c r="F194" s="4372">
        <f>E194+14</f>
        <v>46275</v>
      </c>
      <c r="G194" t="s">
        <v>5515</v>
      </c>
      <c r="H194" s="4570" t="s">
        <v>9721</v>
      </c>
      <c r="I194" s="4571">
        <f>I192+7</f>
        <v>46278</v>
      </c>
      <c r="J194" s="4394">
        <f>I194+30</f>
        <v>46308</v>
      </c>
      <c r="K194" s="4395">
        <f>I194+34</f>
        <v>46312</v>
      </c>
      <c r="L194" s="4396">
        <f>I194+35</f>
        <v>46313</v>
      </c>
      <c r="M194" s="4396">
        <f>I194+38</f>
        <v>46316</v>
      </c>
    </row>
    <row r="195" spans="2:14" s="171" customFormat="1" ht="15.75" thickBot="1">
      <c r="B195" s="789"/>
      <c r="C195" s="4374"/>
      <c r="D195" s="4375"/>
      <c r="E195" s="4375"/>
      <c r="F195" s="4376"/>
      <c r="G195" s="4397" t="s">
        <v>5208</v>
      </c>
      <c r="H195" s="4572"/>
      <c r="I195" s="4573"/>
      <c r="J195" s="4398"/>
      <c r="K195" s="4398"/>
      <c r="L195" s="4399"/>
      <c r="M195" s="4399"/>
    </row>
    <row r="196" spans="2:14" s="171" customFormat="1" ht="15.75" thickTop="1">
      <c r="B196" s="789"/>
      <c r="C196" s="4371" t="s">
        <v>1573</v>
      </c>
      <c r="D196" s="4424" t="s">
        <v>9722</v>
      </c>
      <c r="E196" s="4424">
        <v>46268</v>
      </c>
      <c r="F196" s="4424">
        <f>E196+14</f>
        <v>46282</v>
      </c>
      <c r="G196" t="s">
        <v>4252</v>
      </c>
      <c r="H196" s="4570" t="s">
        <v>9723</v>
      </c>
      <c r="I196" s="4571">
        <f>I194+7</f>
        <v>46285</v>
      </c>
      <c r="J196" s="4394">
        <f>I196+30</f>
        <v>46315</v>
      </c>
      <c r="K196" s="4395">
        <f>I196+34</f>
        <v>46319</v>
      </c>
      <c r="L196" s="4396">
        <f>I196+35</f>
        <v>46320</v>
      </c>
      <c r="M196" s="4396">
        <f>I196+38</f>
        <v>46323</v>
      </c>
    </row>
    <row r="197" spans="2:14" s="171" customFormat="1" ht="15.75" thickBot="1">
      <c r="B197" s="789"/>
      <c r="C197" s="4374"/>
      <c r="D197" s="4375"/>
      <c r="E197" s="4375"/>
      <c r="F197" s="4376"/>
      <c r="G197" s="4397" t="s">
        <v>5214</v>
      </c>
      <c r="H197" s="4572"/>
      <c r="I197" s="4573"/>
      <c r="J197" s="4398"/>
      <c r="K197" s="4398"/>
      <c r="L197" s="4399"/>
      <c r="M197" s="4399"/>
    </row>
    <row r="198" spans="2:14" s="171" customFormat="1" ht="15.75" thickTop="1">
      <c r="B198" s="789"/>
      <c r="C198" s="4569" t="s">
        <v>7775</v>
      </c>
      <c r="D198" s="4373" t="s">
        <v>9724</v>
      </c>
      <c r="E198" s="4373">
        <f>E196+7</f>
        <v>46275</v>
      </c>
      <c r="F198" s="4378">
        <f>E198+14</f>
        <v>46289</v>
      </c>
      <c r="G198" t="s">
        <v>9608</v>
      </c>
      <c r="H198" s="4570" t="s">
        <v>9725</v>
      </c>
      <c r="I198" s="4571">
        <f>I196+7</f>
        <v>46292</v>
      </c>
      <c r="J198" s="4394">
        <f>I198+30</f>
        <v>46322</v>
      </c>
      <c r="K198" s="4395">
        <f>I198+34</f>
        <v>46326</v>
      </c>
      <c r="L198" s="4396">
        <f>I198+35</f>
        <v>46327</v>
      </c>
      <c r="M198" s="4396">
        <f>I198+38</f>
        <v>46330</v>
      </c>
    </row>
    <row r="199" spans="2:14" s="171" customFormat="1" ht="15.75" thickBot="1">
      <c r="B199" s="789"/>
      <c r="C199" s="4374"/>
      <c r="D199" s="4375"/>
      <c r="E199" s="4375"/>
      <c r="F199" s="4376"/>
      <c r="G199" s="4397" t="s">
        <v>5216</v>
      </c>
      <c r="H199" s="4572"/>
      <c r="I199" s="4573"/>
      <c r="J199" s="4398"/>
      <c r="K199" s="4398"/>
      <c r="L199" s="4399"/>
      <c r="M199" s="4399"/>
    </row>
    <row r="200" spans="2:14" s="171" customFormat="1" ht="15.75" thickTop="1">
      <c r="B200" s="789"/>
      <c r="C200" s="4569" t="s">
        <v>1541</v>
      </c>
      <c r="D200" s="4373" t="s">
        <v>9726</v>
      </c>
      <c r="E200" s="4373">
        <f>E198+7</f>
        <v>46282</v>
      </c>
      <c r="F200" s="4378">
        <f>E200+14</f>
        <v>46296</v>
      </c>
      <c r="G200" t="s">
        <v>7198</v>
      </c>
      <c r="H200" s="4570" t="s">
        <v>9727</v>
      </c>
      <c r="I200" s="4571">
        <f>I198+7</f>
        <v>46299</v>
      </c>
      <c r="J200" s="4394">
        <f>I200+30</f>
        <v>46329</v>
      </c>
      <c r="K200" s="4395">
        <f>I200+34</f>
        <v>46333</v>
      </c>
      <c r="L200" s="4396">
        <f>I200+35</f>
        <v>46334</v>
      </c>
      <c r="M200" s="4396">
        <f>I200+38</f>
        <v>46337</v>
      </c>
    </row>
    <row r="201" spans="2:14" s="171" customFormat="1" ht="15.75" thickBot="1">
      <c r="B201" s="789"/>
      <c r="C201" s="4374"/>
      <c r="D201" s="4375"/>
      <c r="E201" s="4375"/>
      <c r="F201" s="4376"/>
      <c r="G201" s="4397" t="s">
        <v>5218</v>
      </c>
      <c r="H201" s="4572"/>
      <c r="I201" s="4573"/>
      <c r="J201" s="4398"/>
      <c r="K201" s="4398"/>
      <c r="L201" s="4399"/>
      <c r="M201" s="4399"/>
    </row>
    <row r="202" spans="2:14" s="171" customFormat="1" ht="15.75" thickTop="1">
      <c r="B202" s="789"/>
      <c r="C202" s="4569" t="s">
        <v>9712</v>
      </c>
      <c r="D202" s="4373" t="s">
        <v>9728</v>
      </c>
      <c r="E202" s="4373">
        <f>E200+7</f>
        <v>46289</v>
      </c>
      <c r="F202" s="4378">
        <f>E202+14</f>
        <v>46303</v>
      </c>
      <c r="G202" t="s">
        <v>9647</v>
      </c>
      <c r="H202" s="4570" t="s">
        <v>9729</v>
      </c>
      <c r="I202" s="4571">
        <f>I200+7</f>
        <v>46306</v>
      </c>
      <c r="J202" s="4394">
        <f>I202+30</f>
        <v>46336</v>
      </c>
      <c r="K202" s="4395">
        <f>I202+34</f>
        <v>46340</v>
      </c>
      <c r="L202" s="4396">
        <f>I202+35</f>
        <v>46341</v>
      </c>
      <c r="M202" s="4396">
        <f>I202+38</f>
        <v>46344</v>
      </c>
    </row>
    <row r="203" spans="2:14" s="171" customFormat="1" ht="15.75" thickBot="1">
      <c r="B203" s="789"/>
      <c r="C203" s="4374"/>
      <c r="D203" s="4375"/>
      <c r="E203" s="4375"/>
      <c r="F203" s="4376"/>
      <c r="G203" s="4397" t="s">
        <v>5220</v>
      </c>
      <c r="H203" s="4572"/>
      <c r="I203" s="4573"/>
      <c r="J203" s="4398"/>
      <c r="K203" s="4398"/>
      <c r="L203" s="4399"/>
      <c r="M203" s="4399"/>
    </row>
    <row r="204" spans="2:14" s="171" customFormat="1" ht="15.75" thickTop="1">
      <c r="B204" s="789"/>
      <c r="C204" s="4569" t="s">
        <v>4691</v>
      </c>
      <c r="D204" s="4373" t="s">
        <v>9730</v>
      </c>
      <c r="E204" s="4373">
        <f>E202+7</f>
        <v>46296</v>
      </c>
      <c r="F204" s="4378">
        <f>E204+14</f>
        <v>46310</v>
      </c>
      <c r="G204" s="4574" t="s">
        <v>1966</v>
      </c>
      <c r="H204" s="4570" t="s">
        <v>9731</v>
      </c>
      <c r="I204" s="4571">
        <f>I202+7</f>
        <v>46313</v>
      </c>
      <c r="J204" s="4394">
        <f>I204+30</f>
        <v>46343</v>
      </c>
      <c r="K204" s="4395">
        <f>I204+34</f>
        <v>46347</v>
      </c>
      <c r="L204" s="4396">
        <f>I204+35</f>
        <v>46348</v>
      </c>
      <c r="M204" s="4396">
        <f>I204+38</f>
        <v>46351</v>
      </c>
    </row>
    <row r="205" spans="2:14" s="171" customFormat="1" ht="15.75" thickBot="1">
      <c r="B205" s="789"/>
      <c r="C205" s="4374"/>
      <c r="D205" s="4375"/>
      <c r="E205" s="4375"/>
      <c r="F205" s="4376"/>
      <c r="G205" s="4397" t="s">
        <v>5222</v>
      </c>
      <c r="H205" s="4572"/>
      <c r="I205" s="4573"/>
      <c r="J205" s="4398"/>
      <c r="K205" s="4398"/>
      <c r="L205" s="4399"/>
      <c r="M205" s="4399"/>
    </row>
    <row r="206" spans="2:14" s="171" customFormat="1" thickTop="1">
      <c r="B206" s="789"/>
      <c r="D206" s="190"/>
      <c r="E206" s="186"/>
      <c r="F206" s="186"/>
      <c r="G206" s="186"/>
      <c r="H206" s="186"/>
      <c r="M206" s="121"/>
    </row>
    <row r="207" spans="2:14" s="171" customFormat="1" ht="12">
      <c r="B207" s="789"/>
      <c r="D207" s="190"/>
      <c r="E207" s="186"/>
      <c r="F207" s="186"/>
      <c r="G207" s="186"/>
      <c r="H207" s="186"/>
      <c r="M207" s="121"/>
    </row>
    <row r="208" spans="2:14" s="192" customFormat="1" ht="17.25" customHeight="1">
      <c r="B208" s="789"/>
      <c r="C208" s="209" t="s">
        <v>0</v>
      </c>
      <c r="D208" s="69"/>
      <c r="E208" s="845" t="s">
        <v>1973</v>
      </c>
      <c r="F208" s="70"/>
      <c r="G208" s="70" t="s">
        <v>38</v>
      </c>
      <c r="H208" s="70"/>
      <c r="I208" s="69"/>
      <c r="J208" s="69"/>
      <c r="K208" s="70" t="s">
        <v>65</v>
      </c>
      <c r="L208" s="70" t="str">
        <f>'HOW TO-&gt;'!$B$136</f>
        <v>6011 2413</v>
      </c>
      <c r="M208" s="70"/>
      <c r="N208" s="60"/>
    </row>
    <row r="209" spans="2:14" s="192" customFormat="1" ht="11.25">
      <c r="B209" s="789"/>
      <c r="C209" s="79" t="s">
        <v>1</v>
      </c>
      <c r="D209" s="69"/>
      <c r="E209" s="252" t="s">
        <v>1974</v>
      </c>
      <c r="F209" s="70"/>
      <c r="G209" s="69" t="s">
        <v>1975</v>
      </c>
      <c r="H209" s="69"/>
      <c r="I209" s="252" t="s">
        <v>41</v>
      </c>
      <c r="J209" s="69"/>
      <c r="K209" s="69" t="s">
        <v>67</v>
      </c>
      <c r="L209" s="69"/>
      <c r="M209" s="226" t="s">
        <v>68</v>
      </c>
      <c r="N209" s="60"/>
    </row>
    <row r="210" spans="2:14" s="171" customFormat="1" ht="12">
      <c r="B210" s="789"/>
      <c r="C210" s="79"/>
      <c r="D210" s="69"/>
      <c r="E210" s="252"/>
      <c r="F210" s="60"/>
      <c r="G210" s="69"/>
      <c r="H210" s="69"/>
      <c r="I210" s="252"/>
      <c r="J210" s="69"/>
      <c r="K210" s="69" t="str">
        <f>'HOW TO-&gt;'!$A$138</f>
        <v>PERMIT</v>
      </c>
      <c r="L210" s="69"/>
      <c r="M210" s="2204" t="str">
        <f>'HOW TO-&gt;'!$C$138</f>
        <v>SG094-SinPermit@msc.com</v>
      </c>
      <c r="N210" s="60"/>
    </row>
    <row r="211" spans="2:14" s="121" customFormat="1" ht="12">
      <c r="B211" s="927"/>
      <c r="C211" s="77">
        <f>'HOW TO-&gt;'!$A$105</f>
        <v>0</v>
      </c>
      <c r="D211" s="77">
        <f>'HOW TO-&gt;'!$B$105</f>
        <v>0</v>
      </c>
      <c r="E211" s="64">
        <f>'HOW TO-&gt;'!$C$105</f>
        <v>0</v>
      </c>
      <c r="F211" s="60"/>
      <c r="G211" s="77" t="str">
        <f>'HOW TO-&gt;'!$A$124</f>
        <v>ROBERT CHIA</v>
      </c>
      <c r="H211" s="77" t="str">
        <f>'HOW TO-&gt;'!$B$124</f>
        <v>6011 0564</v>
      </c>
      <c r="I211" s="64" t="str">
        <f>'HOW TO-&gt;'!$C$124</f>
        <v>robert.chia@msc.com</v>
      </c>
      <c r="J211" s="60"/>
      <c r="K211" s="77" t="str">
        <f>'HOW TO-&gt;'!$A$139</f>
        <v>RAYNAR ANG</v>
      </c>
      <c r="L211" s="77" t="str">
        <f>'HOW TO-&gt;'!$B$139</f>
        <v>6011 2358</v>
      </c>
      <c r="M211" s="64" t="str">
        <f>'HOW TO-&gt;'!$C$139</f>
        <v>raynar.ang@msc.com</v>
      </c>
      <c r="N211" s="60"/>
    </row>
    <row r="212" spans="2:14" s="121" customFormat="1" ht="12">
      <c r="B212" s="927"/>
      <c r="C212" s="77" t="str">
        <f>'HOW TO-&gt;'!$A$106</f>
        <v>NATALIE LEW</v>
      </c>
      <c r="D212" s="77" t="str">
        <f>'HOW TO-&gt;'!$B$106</f>
        <v>6011 2399</v>
      </c>
      <c r="E212" s="64" t="str">
        <f>'HOW TO-&gt;'!$C$106</f>
        <v>natalie.lew@msc.com</v>
      </c>
      <c r="F212" s="60"/>
      <c r="G212" s="77" t="str">
        <f>'HOW TO-&gt;'!$A$125</f>
        <v>S. Y. LIEW</v>
      </c>
      <c r="H212" s="77" t="str">
        <f>'HOW TO-&gt;'!$B$125</f>
        <v>6011 2348</v>
      </c>
      <c r="I212" s="64" t="str">
        <f>'HOW TO-&gt;'!$C$125</f>
        <v>seoyi.liew@msc.com</v>
      </c>
      <c r="J212" s="60"/>
      <c r="K212" s="77" t="str">
        <f>'HOW TO-&gt;'!$A$140</f>
        <v>KAI SIANG</v>
      </c>
      <c r="L212" s="77" t="str">
        <f>'HOW TO-&gt;'!$B$140</f>
        <v>6011 2356</v>
      </c>
      <c r="M212" s="64" t="str">
        <f>'HOW TO-&gt;'!$C$140</f>
        <v>kaisiang.lim@msc.com</v>
      </c>
      <c r="N212" s="60"/>
    </row>
    <row r="213" spans="2:14" s="121" customFormat="1" ht="12">
      <c r="B213" s="927"/>
      <c r="C213" s="77" t="str">
        <f>'HOW TO-&gt;'!$A$107</f>
        <v>PHOEBE HUANG</v>
      </c>
      <c r="D213" s="77" t="str">
        <f>'HOW TO-&gt;'!$B$107</f>
        <v>6011 0562</v>
      </c>
      <c r="E213" s="64" t="str">
        <f>'HOW TO-&gt;'!$C$107</f>
        <v>phoebe.huang@msc.com</v>
      </c>
      <c r="F213" s="60"/>
      <c r="G213" s="77" t="str">
        <f>'HOW TO-&gt;'!$A$126</f>
        <v>SHARON KOH</v>
      </c>
      <c r="H213" s="77" t="str">
        <f>'HOW TO-&gt;'!$B$126</f>
        <v>6011 2349</v>
      </c>
      <c r="I213" s="64" t="str">
        <f>'HOW TO-&gt;'!$C$126</f>
        <v>sharon.koh@msc.com</v>
      </c>
      <c r="J213" s="60"/>
      <c r="K213" s="77" t="str">
        <f>'HOW TO-&gt;'!$A$141</f>
        <v>DEWI</v>
      </c>
      <c r="L213" s="77" t="str">
        <f>'HOW TO-&gt;'!$B$141</f>
        <v>6011 2354</v>
      </c>
      <c r="M213" s="64" t="str">
        <f>'HOW TO-&gt;'!$C$141</f>
        <v>dewi.ratnah@msc.com</v>
      </c>
      <c r="N213" s="60"/>
    </row>
    <row r="214" spans="2:14" s="121" customFormat="1" ht="12">
      <c r="B214" s="927"/>
      <c r="C214" s="77" t="str">
        <f>'HOW TO-&gt;'!$A$108</f>
        <v>SHERWIN LIM</v>
      </c>
      <c r="D214" s="77" t="str">
        <f>'HOW TO-&gt;'!$B$108</f>
        <v>6011 2395</v>
      </c>
      <c r="E214" s="64" t="str">
        <f>'HOW TO-&gt;'!$C$108</f>
        <v>sherwin.lim@msc.com</v>
      </c>
      <c r="F214" s="60"/>
      <c r="G214" s="77" t="str">
        <f>'HOW TO-&gt;'!$A$127</f>
        <v>ANGELIA LAU</v>
      </c>
      <c r="H214" s="77" t="str">
        <f>'HOW TO-&gt;'!$B$127</f>
        <v>6011 2346</v>
      </c>
      <c r="I214" s="64" t="str">
        <f>'HOW TO-&gt;'!$C$127</f>
        <v>angelia.lau@msc.com</v>
      </c>
      <c r="J214" s="60"/>
      <c r="K214" s="77" t="str">
        <f>'HOW TO-&gt;'!$A$142</f>
        <v>YU TING</v>
      </c>
      <c r="L214" s="77" t="str">
        <f>'HOW TO-&gt;'!$B$142</f>
        <v>6011 2359</v>
      </c>
      <c r="M214" s="64" t="str">
        <f>'HOW TO-&gt;'!$C$142</f>
        <v>yuting.luo@msc.com</v>
      </c>
      <c r="N214" s="60"/>
    </row>
    <row r="215" spans="2:14" s="121" customFormat="1" ht="12">
      <c r="B215" s="927"/>
      <c r="C215" s="77" t="str">
        <f>'HOW TO-&gt;'!$A$109</f>
        <v>CHOK KAR HEE</v>
      </c>
      <c r="D215" s="77" t="str">
        <f>'HOW TO-&gt;'!$B$109</f>
        <v>6011 2397</v>
      </c>
      <c r="E215" s="64" t="str">
        <f>'HOW TO-&gt;'!$C$109</f>
        <v>karhee.chok@msc.com</v>
      </c>
      <c r="F215" s="60"/>
      <c r="G215" s="77" t="str">
        <f>'HOW TO-&gt;'!$A$128</f>
        <v>NOOR AFNINDAH</v>
      </c>
      <c r="H215" s="77" t="str">
        <f>'HOW TO-&gt;'!$B$128</f>
        <v>6011 2347</v>
      </c>
      <c r="I215" s="64" t="str">
        <f>'HOW TO-&gt;'!$C$128</f>
        <v>noor.afnindah@msc.com</v>
      </c>
      <c r="J215" s="60"/>
      <c r="K215" s="77" t="str">
        <f>'HOW TO-&gt;'!$A$143</f>
        <v>SHAN SHAN</v>
      </c>
      <c r="L215" s="77" t="str">
        <f>'HOW TO-&gt;'!$B$143</f>
        <v>6011 2353</v>
      </c>
      <c r="M215" s="64" t="str">
        <f>'HOW TO-&gt;'!$C$143</f>
        <v>shanshan.chin@msc.com</v>
      </c>
      <c r="N215" s="60"/>
    </row>
    <row r="216" spans="2:14" s="121" customFormat="1" ht="12">
      <c r="B216" s="927"/>
      <c r="C216" s="77" t="str">
        <f>'HOW TO-&gt;'!$A$110</f>
        <v>LEWIS SOH</v>
      </c>
      <c r="D216" s="77" t="str">
        <f>'HOW TO-&gt;'!$B$110</f>
        <v>6011 7905</v>
      </c>
      <c r="E216" s="64" t="str">
        <f>'HOW TO-&gt;'!$C$110</f>
        <v>lewis.soh@msc.com</v>
      </c>
      <c r="F216" s="60"/>
      <c r="G216" s="77" t="str">
        <f>'HOW TO-&gt;'!$A$129</f>
        <v>NG CHING WEI</v>
      </c>
      <c r="H216" s="77" t="str">
        <f>'HOW TO-&gt;'!$B$129</f>
        <v>6011 2404</v>
      </c>
      <c r="I216" s="64" t="str">
        <f>'HOW TO-&gt;'!$C$129</f>
        <v>chingwei.ng@msc.com</v>
      </c>
      <c r="J216" s="60"/>
      <c r="K216" s="77" t="str">
        <f>'HOW TO-&gt;'!$A$144</f>
        <v>EUNICE</v>
      </c>
      <c r="L216" s="77" t="str">
        <f>'HOW TO-&gt;'!$B$144</f>
        <v>6011 2355</v>
      </c>
      <c r="M216" s="64" t="str">
        <f>'HOW TO-&gt;'!$C$144</f>
        <v>eunice.chan@msc.com</v>
      </c>
      <c r="N216" s="60"/>
    </row>
    <row r="217" spans="2:14" s="121" customFormat="1" ht="12">
      <c r="B217" s="927"/>
      <c r="C217" s="77" t="str">
        <f>'HOW TO-&gt;'!$A$111</f>
        <v xml:space="preserve">MELVIN TAN </v>
      </c>
      <c r="D217" s="77" t="str">
        <f>'HOW TO-&gt;'!$B$111</f>
        <v>6011 0561</v>
      </c>
      <c r="E217" s="64" t="str">
        <f>'HOW TO-&gt;'!$C$111</f>
        <v>melvin.tan@msc.com</v>
      </c>
      <c r="F217" s="60"/>
      <c r="G217" s="77" t="str">
        <f>'HOW TO-&gt;'!$A$130</f>
        <v>ZOEY ONG</v>
      </c>
      <c r="H217" s="77" t="str">
        <f>'HOW TO-&gt;'!$B$130</f>
        <v>6011 2424</v>
      </c>
      <c r="I217" s="64" t="str">
        <f>'HOW TO-&gt;'!$C$130</f>
        <v>zoey.ong@msc.com</v>
      </c>
      <c r="J217" s="60"/>
      <c r="K217" s="77" t="str">
        <f>'HOW TO-&gt;'!$A$145</f>
        <v>HAZEL</v>
      </c>
      <c r="L217" s="77" t="str">
        <f>'HOW TO-&gt;'!$B$145</f>
        <v>6011 2435</v>
      </c>
      <c r="M217" s="64" t="str">
        <f>'HOW TO-&gt;'!$C$145</f>
        <v>hazel.toh@msc.com</v>
      </c>
      <c r="N217" s="60"/>
    </row>
    <row r="218" spans="2:14" s="121" customFormat="1" ht="12">
      <c r="B218" s="927"/>
      <c r="C218" s="77" t="str">
        <f>'HOW TO-&gt;'!$A$112</f>
        <v>SUE ANN SOON</v>
      </c>
      <c r="D218" s="77" t="str">
        <f>'HOW TO-&gt;'!$B$112</f>
        <v>6011 2327</v>
      </c>
      <c r="E218" s="64" t="str">
        <f>'HOW TO-&gt;'!$C$112</f>
        <v>sueann.soon@msc.com</v>
      </c>
      <c r="F218" s="60"/>
      <c r="G218" s="77" t="str">
        <f>'HOW TO-&gt;'!$A$131</f>
        <v>.</v>
      </c>
      <c r="H218" s="77" t="str">
        <f>'HOW TO-&gt;'!$B$131</f>
        <v>.</v>
      </c>
      <c r="I218" s="64" t="str">
        <f>'HOW TO-&gt;'!$C$131</f>
        <v>.</v>
      </c>
      <c r="J218" s="60"/>
      <c r="K218" s="77">
        <f>'HOW TO-&gt;'!$A$146</f>
        <v>0</v>
      </c>
      <c r="L218" s="77">
        <f>'HOW TO-&gt;'!$B$146</f>
        <v>0</v>
      </c>
      <c r="M218" s="64">
        <f>'HOW TO-&gt;'!$C$146</f>
        <v>0</v>
      </c>
      <c r="N218" s="60"/>
    </row>
    <row r="219" spans="2:14" s="121" customFormat="1" ht="12">
      <c r="B219" s="927"/>
      <c r="C219" s="77" t="str">
        <f>'HOW TO-&gt;'!$A$113</f>
        <v>LAWRENCE ANG (CROSS-TRADE)</v>
      </c>
      <c r="D219" s="77" t="str">
        <f>'HOW TO-&gt;'!$B$113</f>
        <v>6011 2400</v>
      </c>
      <c r="E219" s="64" t="str">
        <f>'HOW TO-&gt;'!$C$113</f>
        <v>lawrence.ang@msc.com</v>
      </c>
      <c r="F219" s="60"/>
      <c r="G219" s="77">
        <f>'HOW TO-&gt;'!$A$132</f>
        <v>0</v>
      </c>
      <c r="H219" s="77">
        <f>'HOW TO-&gt;'!$B$132</f>
        <v>0</v>
      </c>
      <c r="I219" s="64">
        <f>'HOW TO-&gt;'!$C$132</f>
        <v>0</v>
      </c>
      <c r="J219" s="60"/>
      <c r="K219" s="77">
        <f>'HOW TO-&gt;'!$A$147</f>
        <v>0</v>
      </c>
      <c r="L219" s="77">
        <f>'HOW TO-&gt;'!$B$147</f>
        <v>0</v>
      </c>
      <c r="M219" s="64">
        <f>'HOW TO-&gt;'!$C$147</f>
        <v>0</v>
      </c>
      <c r="N219" s="60"/>
    </row>
    <row r="220" spans="2:14" s="192" customFormat="1" ht="11.25">
      <c r="B220" s="789"/>
      <c r="C220" s="77" t="str">
        <f>'HOW TO-&gt;'!$A$114</f>
        <v>DARIUS ONG</v>
      </c>
      <c r="D220" s="77" t="str">
        <f>'HOW TO-&gt;'!$B$114</f>
        <v>6011 2396</v>
      </c>
      <c r="E220" s="64" t="str">
        <f>'HOW TO-&gt;'!$C$114</f>
        <v>darius.ong@msc.com</v>
      </c>
      <c r="F220" s="60"/>
      <c r="G220" s="60"/>
      <c r="H220" s="81"/>
      <c r="I220" s="226"/>
      <c r="J220" s="60"/>
      <c r="K220" s="77">
        <f>'HOW TO-&gt;'!$A$148</f>
        <v>0</v>
      </c>
      <c r="L220" s="77">
        <f>'HOW TO-&gt;'!$B$148</f>
        <v>0</v>
      </c>
      <c r="M220" s="64">
        <f>'HOW TO-&gt;'!$C$148</f>
        <v>0</v>
      </c>
      <c r="N220" s="60"/>
    </row>
    <row r="221" spans="2:14" s="192" customFormat="1" ht="11.25">
      <c r="B221" s="789"/>
      <c r="C221" s="77" t="str">
        <f>'HOW TO-&gt;'!$A$115</f>
        <v>YURIKO KHOO</v>
      </c>
      <c r="D221" s="77" t="str">
        <f>'HOW TO-&gt;'!$B$115</f>
        <v>6011 2402</v>
      </c>
      <c r="E221" s="64" t="str">
        <f>'HOW TO-&gt;'!$C$115</f>
        <v>yuriko.k@msc.com</v>
      </c>
      <c r="F221" s="60"/>
      <c r="G221" s="60"/>
      <c r="H221" s="81"/>
      <c r="I221" s="81"/>
      <c r="J221" s="226"/>
      <c r="K221" s="77"/>
      <c r="L221" s="77"/>
      <c r="M221" s="64"/>
      <c r="N221" s="60"/>
    </row>
    <row r="222" spans="2:14" s="192" customFormat="1" ht="11.25">
      <c r="C222" s="77" t="str">
        <f>'HOW TO-&gt;'!$A$116</f>
        <v>VICKY ZHU</v>
      </c>
      <c r="D222" s="77" t="str">
        <f>'HOW TO-&gt;'!$B$116</f>
        <v>6011 7900</v>
      </c>
      <c r="E222" s="64" t="str">
        <f>'HOW TO-&gt;'!$C$116</f>
        <v>vicky.zhu@msc.com</v>
      </c>
      <c r="F222" s="60"/>
      <c r="G222" s="60"/>
      <c r="H222" s="60"/>
      <c r="I222" s="60"/>
      <c r="J222" s="60"/>
      <c r="K222" s="60"/>
      <c r="L222" s="60"/>
      <c r="M222" s="60"/>
      <c r="N222" s="60"/>
    </row>
    <row r="223" spans="2:14">
      <c r="C223" s="60"/>
      <c r="D223" s="60"/>
      <c r="E223" s="60"/>
      <c r="F223" s="60"/>
      <c r="G223" s="60"/>
      <c r="H223" s="60"/>
      <c r="I223" s="60"/>
      <c r="J223" s="60"/>
      <c r="K223" s="60"/>
      <c r="L223" s="60"/>
      <c r="M223" s="60"/>
      <c r="N223" s="60"/>
    </row>
    <row r="224" spans="2:14">
      <c r="C224" s="77" t="str">
        <f>'HOW TO-&gt;'!$A$119</f>
        <v xml:space="preserve">MAIN LINE  </v>
      </c>
      <c r="D224" s="77" t="str">
        <f>'HOW TO-&gt;'!$B$119</f>
        <v>6011 2424</v>
      </c>
      <c r="E224" s="64">
        <f>'HOW TO-&gt;'!$C$119</f>
        <v>0</v>
      </c>
      <c r="F224" s="60"/>
      <c r="G224" s="60"/>
      <c r="H224" s="60"/>
      <c r="I224" s="60"/>
      <c r="J224" s="60"/>
      <c r="K224" s="60"/>
      <c r="L224" s="60"/>
      <c r="M224" s="60"/>
      <c r="N224" s="60"/>
    </row>
    <row r="225" spans="3:14">
      <c r="C225" s="77">
        <f>'HOW TO-&gt;'!$A$120</f>
        <v>0</v>
      </c>
      <c r="D225" s="77">
        <f>'HOW TO-&gt;'!$B$120</f>
        <v>0</v>
      </c>
      <c r="E225" s="64">
        <f>'HOW TO-&gt;'!$C$120</f>
        <v>0</v>
      </c>
      <c r="F225" s="60"/>
      <c r="G225" s="60"/>
      <c r="H225" s="60"/>
      <c r="I225" s="60"/>
      <c r="J225" s="60"/>
      <c r="K225" s="60"/>
      <c r="L225" s="60"/>
      <c r="M225" s="60"/>
      <c r="N225" s="60"/>
    </row>
    <row r="226" spans="3:14">
      <c r="C226" s="2737"/>
      <c r="D226" s="2737"/>
      <c r="E226" s="2737"/>
    </row>
    <row r="227" spans="3:14">
      <c r="C227" s="2737"/>
      <c r="D227" s="2737"/>
      <c r="E227" s="2737"/>
    </row>
    <row r="228" spans="3:14">
      <c r="C228" s="2737"/>
      <c r="D228" s="2737"/>
      <c r="E228" s="2737"/>
    </row>
    <row r="229" spans="3:14">
      <c r="C229" s="2737"/>
      <c r="D229" s="2737"/>
      <c r="E229" s="2737"/>
    </row>
    <row r="230" spans="3:14">
      <c r="C230" s="2737"/>
      <c r="D230" s="2737"/>
      <c r="E230" s="2737"/>
    </row>
  </sheetData>
  <customSheetViews>
    <customSheetView guid="{25211047-2AA7-431D-8637-AA6183637E8E}" scale="85" fitToPage="1" hiddenRows="1" topLeftCell="A37">
      <selection activeCell="G57" sqref="G57"/>
      <pageMargins left="0" right="0" top="0" bottom="0" header="0" footer="0"/>
      <pageSetup paperSize="9" scale="65" orientation="landscape" r:id="rId1"/>
      <headerFooter>
        <oddFooter>&amp;RLast update : &amp;D    &amp;T&amp;L&amp;1#&amp;"Calibri"&amp;10&amp;K000000Sensitivity: Internal</oddFooter>
      </headerFooter>
    </customSheetView>
    <customSheetView guid="{B0B43395-6E32-4DB3-A2D8-DD2362C77F4F}" scale="85" fitToPage="1" hiddenRows="1" topLeftCell="A37">
      <selection activeCell="G57" sqref="G57"/>
      <pageMargins left="0" right="0" top="0" bottom="0" header="0" footer="0"/>
      <pageSetup paperSize="9" scale="65" orientation="landscape" r:id="rId2"/>
      <headerFooter>
        <oddFooter>&amp;RLast update : &amp;D    &amp;T&amp;L&amp;1#&amp;"Calibri"&amp;10&amp;K000000Sensitivity: Internal</oddFooter>
      </headerFooter>
    </customSheetView>
    <customSheetView guid="{82E65AA3-5988-4ED4-A56D-19D1BA591355}" fitToPage="1" hiddenRows="1">
      <selection activeCell="H4" sqref="H4"/>
      <pageMargins left="0" right="0" top="0" bottom="0" header="0" footer="0"/>
      <pageSetup paperSize="9" scale="65" orientation="landscape" r:id="rId3"/>
      <headerFooter>
        <oddFooter>&amp;RLast update : &amp;D    &amp;T&amp;L&amp;1#&amp;"Calibri"&amp;10 Sensitivity: Internal</oddFooter>
      </headerFooter>
    </customSheetView>
    <customSheetView guid="{999D0099-E3FC-46FC-839A-D58F693EE82E}" fitToPage="1" hiddenRows="1">
      <selection activeCell="G26" sqref="G26"/>
      <pageMargins left="0" right="0" top="0" bottom="0" header="0" footer="0"/>
      <pageSetup paperSize="9" scale="65" orientation="landscape" r:id="rId4"/>
      <headerFooter>
        <oddFooter>&amp;RLast update : &amp;D    &amp;T&amp;L&amp;1#&amp;"Calibri"&amp;10 Sensitivity: Internal</oddFooter>
      </headerFooter>
    </customSheetView>
    <customSheetView guid="{9C701732-F58F-4708-A15C-976D1C40D46C}" fitToPage="1" hiddenRows="1">
      <selection activeCell="C16" sqref="C16"/>
      <pageMargins left="0" right="0" top="0" bottom="0" header="0" footer="0"/>
      <pageSetup paperSize="9" scale="62" orientation="landscape" r:id="rId5"/>
      <headerFooter>
        <oddFooter>&amp;RLast update : &amp;D    &amp;T</oddFooter>
      </headerFooter>
    </customSheetView>
    <customSheetView guid="{4207851A-A9C4-4C7F-A983-5888F88768C0}" fitToPage="1">
      <selection activeCell="K21" sqref="K21"/>
      <pageMargins left="0" right="0" top="0" bottom="0" header="0" footer="0"/>
      <pageSetup paperSize="9" scale="62" orientation="landscape" r:id="rId6"/>
      <headerFooter>
        <oddFooter>&amp;RLast update : &amp;D    &amp;T</oddFooter>
      </headerFooter>
    </customSheetView>
    <customSheetView guid="{1A9C4D40-FD7F-415B-AEEF-6F3B6F11E2D9}" fitToPage="1">
      <pageMargins left="0" right="0" top="0" bottom="0" header="0" footer="0"/>
      <pageSetup paperSize="9" scale="62" orientation="landscape" r:id="rId7"/>
      <headerFooter>
        <oddFooter>&amp;RLast update : &amp;D    &amp;T</oddFooter>
      </headerFooter>
    </customSheetView>
    <customSheetView guid="{160FD25C-1E8A-49AB-8AA3-887F1FFDB82C}" fitToPage="1" hiddenRows="1">
      <selection activeCell="N43" sqref="N43"/>
      <pageMargins left="0" right="0" top="0" bottom="0" header="0" footer="0"/>
      <pageSetup paperSize="9" scale="62"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62" orientation="landscape" r:id="rId9"/>
      <headerFooter>
        <oddFooter>&amp;RLast update : &amp;D    &amp;T</oddFooter>
      </headerFooter>
    </customSheetView>
    <customSheetView guid="{D36430BB-1304-416E-AC9B-64341E38D53B}" fitToPage="1" hiddenRows="1">
      <selection activeCell="B50" sqref="B50"/>
      <pageMargins left="0" right="0" top="0" bottom="0" header="0" footer="0"/>
      <pageSetup paperSize="9" scale="62" orientation="landscape" r:id="rId10"/>
      <headerFooter>
        <oddFooter>&amp;RLast update : &amp;D    &amp;T</oddFooter>
      </headerFooter>
    </customSheetView>
    <customSheetView guid="{A1DFBD3A-7D67-4D0B-A768-38A02D65809C}" scale="85" fitToPage="1">
      <selection activeCell="D12" sqref="D12"/>
      <pageMargins left="0" right="0" top="0" bottom="0" header="0" footer="0"/>
      <pageSetup paperSize="9" scale="63" orientation="landscape" r:id="rId11"/>
      <headerFooter>
        <oddFooter>&amp;RLast update : &amp;D    &amp;T</oddFooter>
      </headerFooter>
    </customSheetView>
    <customSheetView guid="{8F6257B3-44F8-495E-975F-715EC7CBE577}" scale="85" fitToPage="1">
      <selection activeCell="B12" sqref="B12:D12"/>
      <pageMargins left="0" right="0" top="0" bottom="0" header="0" footer="0"/>
      <pageSetup paperSize="9" scale="63" orientation="landscape" r:id="rId12"/>
      <headerFooter>
        <oddFooter>&amp;RLast update : &amp;D    &amp;T</oddFooter>
      </headerFooter>
    </customSheetView>
    <customSheetView guid="{4E666960-F75E-4DEC-AA08-CB80C5246F2D}" scale="85" showPageBreaks="1" fitToPage="1" printArea="1" topLeftCell="A19">
      <selection activeCell="H50" sqref="H50"/>
      <pageMargins left="0" right="0" top="0" bottom="0" header="0" footer="0"/>
      <pageSetup paperSize="9" scale="60" orientation="landscape" r:id="rId13"/>
      <headerFooter>
        <oddFooter>&amp;RLast update : &amp;D    &amp;T</oddFooter>
      </headerFooter>
    </customSheetView>
    <customSheetView guid="{DF664468-2591-4537-A401-E39E9401FA18}" scale="85" fitToPage="1">
      <selection activeCell="D19" sqref="D19"/>
      <pageMargins left="0" right="0" top="0" bottom="0" header="0" footer="0"/>
      <pageSetup paperSize="9" scale="63" orientation="landscape" r:id="rId14"/>
      <headerFooter>
        <oddFooter>&amp;RLast update : &amp;D    &amp;T</oddFooter>
      </headerFooter>
    </customSheetView>
    <customSheetView guid="{16EA4947-C328-4911-A966-8572790A84A9}" fitToPage="1" hiddenRows="1">
      <selection activeCell="A66" sqref="A66:XFD66"/>
      <pageMargins left="0" right="0" top="0" bottom="0" header="0" footer="0"/>
      <pageSetup paperSize="9" scale="65" orientation="landscape" r:id="rId15"/>
      <headerFooter>
        <oddFooter>&amp;RLast update : &amp;D    &amp;T&amp;L&amp;1#&amp;"Calibri"&amp;10 Sensitivity: Internal</oddFooter>
      </headerFooter>
    </customSheetView>
    <customSheetView guid="{5024D59A-F791-4B48-8A8A-90A9A8BA3CB8}" fitToPage="1" printArea="1" hiddenRows="1" topLeftCell="A24">
      <selection activeCell="A41" sqref="A41:XFD45"/>
      <pageMargins left="0" right="0" top="0" bottom="0" header="0" footer="0"/>
      <pageSetup paperSize="9" scale="65" orientation="landscape" r:id="rId16"/>
      <headerFooter>
        <oddFooter>&amp;RLast update : &amp;D    &amp;T&amp;L&amp;1#&amp;"Calibri"&amp;10 Sensitivity: Internal</oddFooter>
      </headerFooter>
    </customSheetView>
    <customSheetView guid="{834388B3-D1C0-4496-81CB-D8907F6C94B1}" fitToPage="1" printArea="1" hiddenRows="1" topLeftCell="A5">
      <selection activeCell="F61" sqref="F61"/>
      <pageMargins left="0" right="0" top="0" bottom="0" header="0" footer="0"/>
      <pageSetup paperSize="9" scale="65" orientation="landscape" r:id="rId17"/>
      <headerFooter>
        <oddFooter>&amp;RLast update : &amp;D    &amp;T&amp;L&amp;1#&amp;"Calibri"&amp;10 Sensitivity: Internal</oddFooter>
      </headerFooter>
    </customSheetView>
    <customSheetView guid="{C9B667F6-80E0-402E-8E37-77C446D41929}" scale="85" fitToPage="1" hiddenRows="1">
      <selection activeCell="F33" sqref="F33"/>
      <pageMargins left="0" right="0" top="0" bottom="0" header="0" footer="0"/>
      <pageSetup paperSize="9" scale="65" orientation="landscape" r:id="rId18"/>
      <headerFooter>
        <oddFooter>&amp;RLast update : &amp;D    &amp;T&amp;L&amp;1#&amp;"Calibri"&amp;10&amp;K000000Sensitivity: Internal</oddFooter>
      </headerFooter>
    </customSheetView>
    <customSheetView guid="{F64DF93A-0CD5-4665-A448-613906F88C7C}" scale="85" fitToPage="1" hiddenRows="1">
      <selection activeCell="B47" sqref="B47:K50"/>
      <pageMargins left="0" right="0" top="0" bottom="0" header="0" footer="0"/>
      <pageSetup paperSize="9" scale="65" orientation="landscape" r:id="rId19"/>
      <headerFooter>
        <oddFooter>&amp;RLast update : &amp;D    &amp;T&amp;L&amp;1#&amp;"Calibri"&amp;10&amp;K000000Sensitivity: Internal</oddFooter>
      </headerFooter>
    </customSheetView>
    <customSheetView guid="{D8AE3607-C68D-4DD7-8BE1-F63EA4A613B4}" scale="85" fitToPage="1" hiddenRows="1" topLeftCell="A37">
      <selection activeCell="G57" sqref="G57"/>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I209" display="custsvc@msca.com.sg" xr:uid="{175DDECD-0F27-4AA4-B105-BA913AD3FC08}"/>
    <hyperlink ref="M209" display="sinexp@msca.com.sg" xr:uid="{AEAEF378-76F0-472B-B449-CA03752ABCCA}"/>
    <hyperlink ref="E208" r:id="rId21" xr:uid="{46727C4E-A868-4104-995D-AD5A9FDB00E6}"/>
    <hyperlink ref="E209" display="mktg-dept@msca.com.sg" xr:uid="{23DDE3DF-727E-485A-80A6-E79FDE494D5F}"/>
  </hyperlinks>
  <pageMargins left="0.70866141732283472" right="0.70866141732283472" top="0.74803149606299213" bottom="0.74803149606299213" header="0.31496062992125984" footer="0.31496062992125984"/>
  <pageSetup paperSize="9" scale="63" orientation="landscape" r:id="rId22"/>
  <headerFooter>
    <oddFooter>&amp;L_x000D_&amp;1#&amp;"Calibri"&amp;10&amp;K000000 Sensitivity: Internal&amp;RLast update : &amp;D    &amp;T&amp;</oddFooter>
  </headerFooter>
  <drawing r:id="rId2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99FF"/>
    <pageSetUpPr fitToPage="1"/>
  </sheetPr>
  <dimension ref="A2:HW192"/>
  <sheetViews>
    <sheetView zoomScale="80" zoomScaleNormal="80" workbookViewId="0">
      <pane ySplit="98" topLeftCell="A121" activePane="bottomLeft" state="frozen"/>
      <selection pane="bottomLeft" activeCell="G127" sqref="G127"/>
    </sheetView>
  </sheetViews>
  <sheetFormatPr defaultColWidth="9.42578125" defaultRowHeight="12.75"/>
  <cols>
    <col min="1" max="1" width="4.5703125" style="4" customWidth="1"/>
    <col min="2" max="2" width="11.28515625" style="4" customWidth="1"/>
    <col min="3" max="3" width="22.28515625" style="5" customWidth="1"/>
    <col min="4" max="4" width="10.28515625" style="5" customWidth="1"/>
    <col min="5" max="5" width="14.140625" style="5" customWidth="1"/>
    <col min="6" max="6" width="10.42578125" style="5" customWidth="1"/>
    <col min="7" max="7" width="29.28515625" style="5" customWidth="1"/>
    <col min="8" max="8" width="8" style="5" customWidth="1"/>
    <col min="9" max="9" width="10.42578125" style="5" customWidth="1"/>
    <col min="10" max="10" width="14.5703125" style="5" customWidth="1"/>
    <col min="11" max="13" width="14.42578125" style="5" customWidth="1"/>
    <col min="14" max="14" width="16.42578125" style="5" customWidth="1"/>
    <col min="15" max="15" width="19.42578125" style="5" customWidth="1"/>
    <col min="16" max="20" width="9.42578125" style="5"/>
    <col min="21" max="21" width="9.42578125" style="5" customWidth="1"/>
    <col min="22" max="16384" width="9.42578125" style="5"/>
  </cols>
  <sheetData>
    <row r="2" spans="1:231" s="6" customFormat="1" ht="23.25" customHeight="1">
      <c r="C2" s="129" t="s">
        <v>97</v>
      </c>
      <c r="D2" s="44"/>
    </row>
    <row r="3" spans="1:231" ht="11.25" customHeight="1">
      <c r="D3" s="45"/>
      <c r="G3" s="45"/>
      <c r="H3" s="45"/>
      <c r="I3" s="45"/>
      <c r="J3" s="45"/>
      <c r="K3" s="45"/>
      <c r="L3" s="37"/>
      <c r="M3" s="37"/>
    </row>
    <row r="4" spans="1:231" ht="21.75" customHeight="1">
      <c r="A4" s="10"/>
      <c r="B4" s="10"/>
      <c r="D4" s="46"/>
      <c r="F4" s="45"/>
      <c r="G4" s="104" t="s">
        <v>9732</v>
      </c>
      <c r="H4" s="46"/>
      <c r="I4" s="46"/>
      <c r="J4" s="46"/>
      <c r="K4" s="46"/>
      <c r="L4" s="37"/>
      <c r="M4" s="37"/>
    </row>
    <row r="5" spans="1:231" s="14" customFormat="1" ht="26.25" customHeight="1">
      <c r="A5" s="97"/>
      <c r="B5" s="97"/>
      <c r="C5" s="5"/>
      <c r="D5" s="5"/>
      <c r="E5" s="5"/>
      <c r="F5" s="45"/>
      <c r="G5" s="45"/>
      <c r="H5" s="45"/>
      <c r="I5" s="45"/>
      <c r="J5" s="45"/>
      <c r="K5" s="45"/>
      <c r="L5" s="45"/>
      <c r="M5" s="37"/>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1" s="14" customFormat="1" ht="12" hidden="1" customHeight="1">
      <c r="A6" s="95"/>
      <c r="B6" s="95"/>
      <c r="C6" s="841" t="s">
        <v>9733</v>
      </c>
      <c r="D6" s="60"/>
      <c r="E6" s="60"/>
      <c r="F6" s="60"/>
      <c r="G6" s="60"/>
      <c r="H6" s="60"/>
      <c r="I6" s="60"/>
      <c r="J6" s="65"/>
      <c r="K6" s="65"/>
      <c r="L6" s="65"/>
      <c r="M6" s="65"/>
      <c r="N6" s="60"/>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row>
    <row r="7" spans="1:231" s="14" customFormat="1" ht="24.75" hidden="1" thickTop="1">
      <c r="A7" s="95"/>
      <c r="B7" s="95"/>
      <c r="C7" s="1795"/>
      <c r="D7" s="1781"/>
      <c r="E7" s="1782" t="s">
        <v>100</v>
      </c>
      <c r="F7" s="1796" t="s">
        <v>4887</v>
      </c>
      <c r="G7" s="1797" t="s">
        <v>9734</v>
      </c>
      <c r="H7" s="1797" t="s">
        <v>1718</v>
      </c>
      <c r="I7" s="1798" t="s">
        <v>165</v>
      </c>
      <c r="J7" s="1798" t="s">
        <v>375</v>
      </c>
      <c r="K7" s="1798" t="s">
        <v>477</v>
      </c>
      <c r="L7" s="1799" t="s">
        <v>1234</v>
      </c>
      <c r="M7" s="1786" t="s">
        <v>1000</v>
      </c>
      <c r="N7" s="1380" t="s">
        <v>9049</v>
      </c>
      <c r="O7" s="906"/>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row>
    <row r="8" spans="1:231" s="14" customFormat="1" ht="12.75" hidden="1" customHeight="1" thickBot="1">
      <c r="A8" s="95"/>
      <c r="B8" s="95"/>
      <c r="C8" s="1775" t="s">
        <v>4929</v>
      </c>
      <c r="D8" s="1788" t="s">
        <v>4930</v>
      </c>
      <c r="E8" s="1789" t="s">
        <v>2947</v>
      </c>
      <c r="F8" s="1757" t="s">
        <v>4965</v>
      </c>
      <c r="G8" s="1752"/>
      <c r="H8" s="1752"/>
      <c r="I8" s="1758" t="s">
        <v>3157</v>
      </c>
      <c r="J8" s="1758" t="s">
        <v>3596</v>
      </c>
      <c r="K8" s="1758" t="s">
        <v>3337</v>
      </c>
      <c r="L8" s="1800" t="s">
        <v>4250</v>
      </c>
      <c r="M8" s="1758" t="s">
        <v>3338</v>
      </c>
      <c r="N8" s="908"/>
      <c r="O8" s="906"/>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spans="1:231" s="14" customFormat="1" ht="12.75" hidden="1" customHeight="1" thickTop="1">
      <c r="A9" s="95"/>
      <c r="B9" s="95"/>
      <c r="C9" s="1759" t="s">
        <v>1606</v>
      </c>
      <c r="D9" s="1760" t="s">
        <v>4931</v>
      </c>
      <c r="E9" s="1689">
        <v>45329</v>
      </c>
      <c r="F9" s="1160">
        <v>45339</v>
      </c>
      <c r="G9" s="1761" t="s">
        <v>1573</v>
      </c>
      <c r="H9" s="1694" t="s">
        <v>9735</v>
      </c>
      <c r="I9" s="1694">
        <v>45346</v>
      </c>
      <c r="J9" s="1762">
        <v>45368</v>
      </c>
      <c r="K9" s="1762">
        <v>45372</v>
      </c>
      <c r="L9" s="1801">
        <v>45374</v>
      </c>
      <c r="M9" s="1762">
        <v>45378</v>
      </c>
      <c r="N9" s="691"/>
      <c r="O9" s="904"/>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row>
    <row r="10" spans="1:231" s="14" customFormat="1" ht="12.75" hidden="1" customHeight="1" thickBot="1">
      <c r="A10" s="95"/>
      <c r="B10" s="95"/>
      <c r="C10" s="1695" t="s">
        <v>4933</v>
      </c>
      <c r="D10" s="1696" t="s">
        <v>4934</v>
      </c>
      <c r="E10" s="1697">
        <v>45328</v>
      </c>
      <c r="F10" s="1698">
        <v>45338</v>
      </c>
      <c r="G10" s="1802"/>
      <c r="H10" s="1701"/>
      <c r="I10" s="1701"/>
      <c r="J10" s="1701"/>
      <c r="K10" s="1701"/>
      <c r="L10" s="1803"/>
      <c r="M10" s="1701"/>
      <c r="N10" s="691"/>
      <c r="O10" s="904"/>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row>
    <row r="11" spans="1:231" s="14" customFormat="1" ht="12.75" hidden="1" customHeight="1" thickTop="1">
      <c r="A11" s="95"/>
      <c r="B11" s="95"/>
      <c r="C11" s="1687" t="s">
        <v>1654</v>
      </c>
      <c r="D11" s="1688" t="s">
        <v>1655</v>
      </c>
      <c r="E11" s="1760">
        <v>45558</v>
      </c>
      <c r="F11" s="1706">
        <v>45569</v>
      </c>
      <c r="G11" s="1707" t="s">
        <v>1573</v>
      </c>
      <c r="H11" s="1713" t="s">
        <v>9434</v>
      </c>
      <c r="I11" s="1694">
        <v>45576</v>
      </c>
      <c r="J11" s="1762">
        <v>45598</v>
      </c>
      <c r="K11" s="1762">
        <v>45602</v>
      </c>
      <c r="L11" s="1801">
        <v>45604</v>
      </c>
      <c r="M11" s="1762">
        <v>45608</v>
      </c>
      <c r="N11" s="691"/>
      <c r="O11" s="906"/>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row>
    <row r="12" spans="1:231" s="14" customFormat="1" ht="12.75" hidden="1" customHeight="1" thickBot="1">
      <c r="A12" s="95"/>
      <c r="B12" s="95"/>
      <c r="C12" s="1714"/>
      <c r="D12" s="1708"/>
      <c r="E12" s="1708"/>
      <c r="F12" s="966"/>
      <c r="G12" s="1916" t="s">
        <v>9512</v>
      </c>
      <c r="H12" s="1701"/>
      <c r="I12" s="1701"/>
      <c r="J12" s="1701"/>
      <c r="K12" s="1701"/>
      <c r="L12" s="1803"/>
      <c r="M12" s="1701"/>
      <c r="N12" s="691"/>
      <c r="O12" s="906"/>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row>
    <row r="13" spans="1:231" s="14" customFormat="1" ht="15.75" hidden="1" customHeight="1" thickTop="1">
      <c r="A13" s="95"/>
      <c r="B13" s="95"/>
      <c r="C13" s="1687" t="s">
        <v>1707</v>
      </c>
      <c r="D13" s="1688" t="s">
        <v>1708</v>
      </c>
      <c r="E13" s="1688">
        <v>45681</v>
      </c>
      <c r="F13" s="1706">
        <v>45692</v>
      </c>
      <c r="G13" s="1710" t="s">
        <v>9514</v>
      </c>
      <c r="H13" s="1713" t="s">
        <v>9446</v>
      </c>
      <c r="I13" s="1713">
        <v>45695</v>
      </c>
      <c r="J13" s="1804">
        <v>45717</v>
      </c>
      <c r="K13" s="1804">
        <v>45721</v>
      </c>
      <c r="L13" s="1805">
        <v>45723</v>
      </c>
      <c r="M13" s="1804">
        <v>45727</v>
      </c>
      <c r="N13" s="691"/>
      <c r="O13" s="904"/>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row>
    <row r="14" spans="1:231" s="14" customFormat="1" ht="15.75" hidden="1" customHeight="1" thickBot="1">
      <c r="A14" s="95"/>
      <c r="B14" s="95"/>
      <c r="C14" s="1714"/>
      <c r="D14" s="1708"/>
      <c r="E14" s="1708"/>
      <c r="F14" s="966"/>
      <c r="G14" s="1766"/>
      <c r="H14" s="1702"/>
      <c r="I14" s="555"/>
      <c r="J14" s="555"/>
      <c r="K14" s="555"/>
      <c r="L14" s="909"/>
      <c r="M14" s="555"/>
      <c r="N14" s="691"/>
      <c r="O14" s="904"/>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row>
    <row r="15" spans="1:231" s="14" customFormat="1" ht="37.5" hidden="1" customHeight="1" thickTop="1">
      <c r="A15" s="95"/>
      <c r="B15" s="95"/>
      <c r="C15" s="2015"/>
      <c r="D15" s="2016"/>
      <c r="E15" s="2016"/>
      <c r="F15" s="2017"/>
      <c r="G15" s="2084"/>
      <c r="H15" s="2020"/>
      <c r="I15" s="691"/>
      <c r="J15" s="691"/>
      <c r="K15" s="691"/>
      <c r="L15" s="691"/>
      <c r="M15" s="691"/>
      <c r="N15" s="691"/>
      <c r="O15" s="904"/>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row>
    <row r="16" spans="1:231" s="14" customFormat="1" ht="24" hidden="1">
      <c r="A16" s="95"/>
      <c r="B16" s="95"/>
      <c r="C16" s="1795"/>
      <c r="D16" s="1781"/>
      <c r="E16" s="1782" t="s">
        <v>100</v>
      </c>
      <c r="F16" s="1796" t="s">
        <v>4887</v>
      </c>
      <c r="G16" s="1797" t="s">
        <v>9734</v>
      </c>
      <c r="H16" s="1797" t="s">
        <v>1718</v>
      </c>
      <c r="I16" s="1798" t="s">
        <v>165</v>
      </c>
      <c r="J16" s="1798" t="s">
        <v>375</v>
      </c>
      <c r="K16" s="1799" t="s">
        <v>1234</v>
      </c>
      <c r="L16" s="1798" t="s">
        <v>477</v>
      </c>
      <c r="M16" s="1798" t="s">
        <v>1392</v>
      </c>
      <c r="N16" s="1380" t="s">
        <v>9049</v>
      </c>
      <c r="O16" s="904"/>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row>
    <row r="17" spans="1:231" s="14" customFormat="1" ht="20.25" hidden="1" thickBot="1">
      <c r="A17" s="95"/>
      <c r="B17" s="95"/>
      <c r="C17" s="2111" t="s">
        <v>4891</v>
      </c>
      <c r="D17" s="2112" t="s">
        <v>4892</v>
      </c>
      <c r="E17" s="2113" t="s">
        <v>4190</v>
      </c>
      <c r="F17" s="1757"/>
      <c r="G17" s="1752"/>
      <c r="H17" s="2396" t="s">
        <v>4505</v>
      </c>
      <c r="I17" s="1758" t="s">
        <v>3157</v>
      </c>
      <c r="J17" s="1758"/>
      <c r="K17" s="1758"/>
      <c r="L17" s="1800"/>
      <c r="M17" s="1758"/>
      <c r="N17" s="908"/>
      <c r="O17" s="904"/>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row>
    <row r="18" spans="1:231" s="14" customFormat="1" ht="15.75" hidden="1" customHeight="1" thickTop="1">
      <c r="A18" s="95"/>
      <c r="B18" s="95"/>
      <c r="C18" s="2115" t="s">
        <v>1681</v>
      </c>
      <c r="D18" s="1689" t="s">
        <v>1711</v>
      </c>
      <c r="E18" s="1689">
        <v>45689</v>
      </c>
      <c r="F18" s="1160">
        <v>45700</v>
      </c>
      <c r="G18" s="1707" t="s">
        <v>1573</v>
      </c>
      <c r="H18" s="1063"/>
      <c r="I18" s="2139">
        <v>45702</v>
      </c>
      <c r="J18" s="2141">
        <v>45732</v>
      </c>
      <c r="K18" s="2141">
        <v>45733</v>
      </c>
      <c r="L18" s="2151">
        <v>45735</v>
      </c>
      <c r="M18" s="2141">
        <v>45743</v>
      </c>
      <c r="N18" s="691"/>
      <c r="O18" s="904"/>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row>
    <row r="19" spans="1:231" s="14" customFormat="1" ht="15.75" hidden="1" customHeight="1" thickBot="1">
      <c r="A19" s="95"/>
      <c r="B19" s="95"/>
      <c r="C19" s="1714"/>
      <c r="D19" s="1708"/>
      <c r="E19" s="1708"/>
      <c r="F19" s="966"/>
      <c r="G19" s="2136"/>
      <c r="H19" s="712"/>
      <c r="I19" s="884"/>
      <c r="J19" s="884"/>
      <c r="K19" s="884"/>
      <c r="L19" s="884"/>
      <c r="M19" s="884"/>
      <c r="N19" s="691"/>
      <c r="O19" s="904"/>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row>
    <row r="20" spans="1:231" s="14" customFormat="1" ht="15.75" hidden="1" customHeight="1" thickTop="1">
      <c r="A20" s="95"/>
      <c r="B20" s="95"/>
      <c r="C20" s="2207" t="s">
        <v>1681</v>
      </c>
      <c r="D20" s="2118" t="s">
        <v>8900</v>
      </c>
      <c r="E20" s="2118">
        <v>45765</v>
      </c>
      <c r="F20" s="2144">
        <v>45776</v>
      </c>
      <c r="G20" s="2213" t="s">
        <v>1824</v>
      </c>
      <c r="H20" s="1063" t="s">
        <v>9431</v>
      </c>
      <c r="I20" s="2139">
        <v>45772</v>
      </c>
      <c r="J20" s="2141">
        <v>45802</v>
      </c>
      <c r="K20" s="2141">
        <v>45803</v>
      </c>
      <c r="L20" s="2151">
        <v>45805</v>
      </c>
      <c r="M20" s="2141">
        <v>45813</v>
      </c>
      <c r="N20" s="691"/>
      <c r="O20" s="904"/>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row>
    <row r="21" spans="1:231" s="14" customFormat="1" ht="15.75" hidden="1" customHeight="1" thickBot="1">
      <c r="A21" s="95"/>
      <c r="B21" s="95"/>
      <c r="C21" s="2208"/>
      <c r="D21" s="2122"/>
      <c r="E21" s="2122"/>
      <c r="F21" s="2209"/>
      <c r="G21" s="2136"/>
      <c r="H21" s="712"/>
      <c r="I21" s="884"/>
      <c r="J21" s="884"/>
      <c r="K21" s="884"/>
      <c r="L21" s="967"/>
      <c r="M21" s="884"/>
      <c r="N21" s="691"/>
      <c r="O21" s="904"/>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row>
    <row r="22" spans="1:231" s="14" customFormat="1" ht="15.75" hidden="1" customHeight="1" thickTop="1">
      <c r="A22" s="95"/>
      <c r="B22" s="95"/>
      <c r="C22" s="2207" t="s">
        <v>4922</v>
      </c>
      <c r="D22" s="2342" t="s">
        <v>9179</v>
      </c>
      <c r="E22" s="2342">
        <v>45787</v>
      </c>
      <c r="F22" s="1063">
        <v>45801</v>
      </c>
      <c r="G22" s="2210" t="s">
        <v>9514</v>
      </c>
      <c r="H22" s="1063" t="s">
        <v>9459</v>
      </c>
      <c r="I22" s="1063">
        <v>45793</v>
      </c>
      <c r="J22" s="1064">
        <v>45823</v>
      </c>
      <c r="K22" s="1064">
        <v>45824</v>
      </c>
      <c r="L22" s="2126">
        <v>45826</v>
      </c>
      <c r="M22" s="1064">
        <v>45834</v>
      </c>
      <c r="N22" s="691"/>
      <c r="O22" s="29"/>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row>
    <row r="23" spans="1:231" s="14" customFormat="1" ht="15.75" hidden="1" customHeight="1" thickBot="1">
      <c r="A23" s="95"/>
      <c r="B23" s="95"/>
      <c r="C23" s="2208"/>
      <c r="D23" s="2122"/>
      <c r="E23" s="2122"/>
      <c r="F23" s="966"/>
      <c r="G23" s="2136"/>
      <c r="H23" s="712"/>
      <c r="I23" s="884"/>
      <c r="J23" s="884"/>
      <c r="K23" s="884"/>
      <c r="L23" s="967"/>
      <c r="M23" s="884"/>
      <c r="N23" s="691"/>
      <c r="O23" s="29"/>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row>
    <row r="24" spans="1:231" s="14" customFormat="1" ht="15.75" customHeight="1">
      <c r="A24" s="95"/>
      <c r="B24" s="95"/>
      <c r="C24" s="841" t="s">
        <v>9733</v>
      </c>
      <c r="D24" s="60"/>
      <c r="E24" s="60"/>
      <c r="F24" s="60"/>
      <c r="G24" s="60"/>
      <c r="H24" s="60"/>
      <c r="I24" s="60"/>
      <c r="J24" s="65"/>
      <c r="K24" s="65"/>
      <c r="L24" s="65"/>
      <c r="M24" s="65"/>
      <c r="N24" s="2227"/>
      <c r="O24" s="29"/>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row>
    <row r="25" spans="1:231" s="14" customFormat="1" ht="24" hidden="1">
      <c r="A25" s="95"/>
      <c r="B25" s="95"/>
      <c r="C25" s="1795"/>
      <c r="D25" s="1781"/>
      <c r="E25" s="1782" t="s">
        <v>100</v>
      </c>
      <c r="F25" s="1796" t="s">
        <v>4887</v>
      </c>
      <c r="G25" s="1797" t="s">
        <v>9734</v>
      </c>
      <c r="H25" s="1797" t="s">
        <v>1718</v>
      </c>
      <c r="I25" s="1798" t="s">
        <v>165</v>
      </c>
      <c r="J25" s="1798" t="s">
        <v>887</v>
      </c>
      <c r="K25" s="1799" t="s">
        <v>375</v>
      </c>
      <c r="L25" s="1798" t="s">
        <v>9736</v>
      </c>
      <c r="M25" s="1798" t="s">
        <v>327</v>
      </c>
      <c r="N25" s="1799" t="s">
        <v>1234</v>
      </c>
      <c r="O25" s="1798" t="s">
        <v>477</v>
      </c>
      <c r="P25" s="1380" t="s">
        <v>9049</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row>
    <row r="26" spans="1:231" s="14" customFormat="1" ht="20.25" hidden="1" thickBot="1">
      <c r="A26" s="95"/>
      <c r="B26" s="95"/>
      <c r="C26" s="2111" t="s">
        <v>4891</v>
      </c>
      <c r="D26" s="2112" t="s">
        <v>8605</v>
      </c>
      <c r="E26" s="2113" t="s">
        <v>4190</v>
      </c>
      <c r="F26" s="1757"/>
      <c r="G26" s="1752"/>
      <c r="H26" s="2396" t="s">
        <v>4190</v>
      </c>
      <c r="I26" s="1758" t="s">
        <v>3157</v>
      </c>
      <c r="J26" s="1758"/>
      <c r="K26" s="1758"/>
      <c r="L26" s="1800"/>
      <c r="M26" s="1758"/>
      <c r="N26" s="1758"/>
      <c r="O26" s="1758"/>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row>
    <row r="27" spans="1:231" s="14" customFormat="1" ht="15.75" hidden="1" customHeight="1" thickTop="1">
      <c r="A27" s="95"/>
      <c r="B27" s="95"/>
      <c r="C27" s="2207" t="s">
        <v>4935</v>
      </c>
      <c r="D27" s="2118" t="s">
        <v>8918</v>
      </c>
      <c r="E27" s="2118">
        <v>45802</v>
      </c>
      <c r="F27" s="2144">
        <v>45819</v>
      </c>
      <c r="G27" s="2210" t="s">
        <v>9502</v>
      </c>
      <c r="H27" s="1063" t="s">
        <v>9515</v>
      </c>
      <c r="I27" s="1063">
        <v>45819</v>
      </c>
      <c r="J27" s="2408">
        <v>45837</v>
      </c>
      <c r="K27" s="2408">
        <v>45845</v>
      </c>
      <c r="L27" s="2126">
        <v>45852</v>
      </c>
      <c r="M27" s="2126">
        <v>45855</v>
      </c>
      <c r="N27" s="2126">
        <v>45858</v>
      </c>
      <c r="O27" s="1064">
        <v>45861</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row>
    <row r="28" spans="1:231" s="14" customFormat="1" ht="15.75" hidden="1" customHeight="1" thickBot="1">
      <c r="A28" s="95"/>
      <c r="B28" s="95"/>
      <c r="C28" s="2208"/>
      <c r="D28" s="2122"/>
      <c r="E28" s="2122"/>
      <c r="F28" s="2209"/>
      <c r="G28" s="2211"/>
      <c r="H28" s="712"/>
      <c r="I28" s="884"/>
      <c r="J28" s="884"/>
      <c r="K28" s="884"/>
      <c r="L28" s="967"/>
      <c r="M28" s="884"/>
      <c r="N28" s="2430"/>
      <c r="O28" s="884"/>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row>
    <row r="29" spans="1:231" s="14" customFormat="1" ht="36.75" hidden="1" customHeight="1">
      <c r="A29" s="95"/>
      <c r="B29" s="95"/>
      <c r="C29" s="3064"/>
      <c r="D29" s="3065"/>
      <c r="E29" s="3066" t="s">
        <v>100</v>
      </c>
      <c r="F29" s="3067" t="s">
        <v>4887</v>
      </c>
      <c r="G29" s="3068" t="s">
        <v>9734</v>
      </c>
      <c r="H29" s="3068" t="s">
        <v>1718</v>
      </c>
      <c r="I29" s="3069" t="s">
        <v>165</v>
      </c>
      <c r="J29" s="3070" t="s">
        <v>887</v>
      </c>
      <c r="K29" s="3071" t="s">
        <v>375</v>
      </c>
      <c r="L29" s="3071" t="s">
        <v>1234</v>
      </c>
      <c r="M29" s="3071" t="s">
        <v>477</v>
      </c>
      <c r="N29" s="3069" t="s">
        <v>1000</v>
      </c>
      <c r="O29" s="2431"/>
      <c r="P29" s="3062"/>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row>
    <row r="30" spans="1:231" s="14" customFormat="1" ht="20.25" hidden="1" customHeight="1" thickBot="1">
      <c r="A30" s="95"/>
      <c r="B30" s="95"/>
      <c r="C30" s="3072" t="s">
        <v>4929</v>
      </c>
      <c r="D30" s="3073"/>
      <c r="E30" s="3074" t="s">
        <v>4190</v>
      </c>
      <c r="F30" s="3075"/>
      <c r="G30" s="3076"/>
      <c r="H30" s="3077" t="s">
        <v>4190</v>
      </c>
      <c r="I30" s="3078" t="s">
        <v>3157</v>
      </c>
      <c r="J30" s="3078"/>
      <c r="K30" s="3078"/>
      <c r="L30" s="3079"/>
      <c r="M30" s="3079"/>
      <c r="N30" s="3080"/>
      <c r="O30" s="2897"/>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row>
    <row r="31" spans="1:231" s="14" customFormat="1" ht="15.75" hidden="1" customHeight="1" thickTop="1">
      <c r="A31" s="2513"/>
      <c r="B31" s="2513"/>
      <c r="C31" s="3097" t="s">
        <v>9195</v>
      </c>
      <c r="D31" s="3098" t="s">
        <v>9196</v>
      </c>
      <c r="E31" s="3099">
        <v>45931</v>
      </c>
      <c r="F31" s="3094" t="s">
        <v>1581</v>
      </c>
      <c r="G31" s="3100" t="s">
        <v>1573</v>
      </c>
      <c r="H31" s="3085" t="s">
        <v>9462</v>
      </c>
      <c r="I31" s="3101">
        <v>45945</v>
      </c>
      <c r="J31" s="3102">
        <v>45963</v>
      </c>
      <c r="K31" s="3102">
        <v>45971</v>
      </c>
      <c r="L31" s="3103">
        <v>45976</v>
      </c>
      <c r="M31" s="3103">
        <v>45979</v>
      </c>
      <c r="N31" s="3102">
        <v>45982</v>
      </c>
      <c r="O31" s="887"/>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row>
    <row r="32" spans="1:231" s="14" customFormat="1" ht="15.75" hidden="1" customHeight="1" thickBot="1">
      <c r="A32" s="2513"/>
      <c r="B32" s="2513"/>
      <c r="C32" s="3089"/>
      <c r="D32" s="3090"/>
      <c r="E32" s="3090"/>
      <c r="F32" s="3091"/>
      <c r="G32" s="3096"/>
      <c r="H32" s="3092"/>
      <c r="I32" s="3093"/>
      <c r="J32" s="3092"/>
      <c r="K32" s="3093"/>
      <c r="L32" s="3091"/>
      <c r="M32" s="3091"/>
      <c r="N32" s="3093"/>
      <c r="O32" s="887"/>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row>
    <row r="33" spans="1:231" s="14" customFormat="1" ht="15.75" hidden="1" customHeight="1" thickTop="1">
      <c r="A33" s="2513"/>
      <c r="B33" s="2513"/>
      <c r="C33" s="3081" t="s">
        <v>4922</v>
      </c>
      <c r="D33" s="3082" t="s">
        <v>8926</v>
      </c>
      <c r="E33" s="3082">
        <v>45934</v>
      </c>
      <c r="F33" s="3094" t="s">
        <v>1581</v>
      </c>
      <c r="G33" s="3084" t="s">
        <v>9737</v>
      </c>
      <c r="H33" s="3085" t="s">
        <v>9462</v>
      </c>
      <c r="I33" s="3085">
        <v>45952</v>
      </c>
      <c r="J33" s="3086">
        <v>45970</v>
      </c>
      <c r="K33" s="3087">
        <v>45978</v>
      </c>
      <c r="L33" s="3088">
        <v>45983</v>
      </c>
      <c r="M33" s="3088">
        <v>45986</v>
      </c>
      <c r="N33" s="3087">
        <v>45989</v>
      </c>
      <c r="O33" s="887"/>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row>
    <row r="34" spans="1:231" s="14" customFormat="1" ht="15.75" hidden="1" customHeight="1" thickBot="1">
      <c r="A34" s="2513"/>
      <c r="B34" s="2513"/>
      <c r="C34" s="3089"/>
      <c r="D34" s="3090"/>
      <c r="E34" s="3090"/>
      <c r="F34" s="3091"/>
      <c r="G34" s="3096"/>
      <c r="H34" s="3092"/>
      <c r="I34" s="3093"/>
      <c r="J34" s="3092"/>
      <c r="K34" s="3093"/>
      <c r="L34" s="3091"/>
      <c r="M34" s="3091"/>
      <c r="N34" s="3093"/>
      <c r="O34" s="887"/>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row>
    <row r="35" spans="1:231" s="14" customFormat="1" ht="15.75" hidden="1" customHeight="1" thickTop="1">
      <c r="A35" s="2513"/>
      <c r="B35" s="2513"/>
      <c r="C35" s="3081" t="s">
        <v>1614</v>
      </c>
      <c r="D35" s="3082" t="s">
        <v>9058</v>
      </c>
      <c r="E35" s="3082">
        <v>45941</v>
      </c>
      <c r="F35" s="3083">
        <v>45955</v>
      </c>
      <c r="G35" s="3095" t="s">
        <v>9513</v>
      </c>
      <c r="H35" s="3085" t="s">
        <v>9462</v>
      </c>
      <c r="I35" s="3085">
        <v>45959</v>
      </c>
      <c r="J35" s="3086">
        <v>45977</v>
      </c>
      <c r="K35" s="3087">
        <v>45985</v>
      </c>
      <c r="L35" s="3088">
        <v>45990</v>
      </c>
      <c r="M35" s="3088">
        <v>45993</v>
      </c>
      <c r="N35" s="3087">
        <v>45996</v>
      </c>
      <c r="O35" s="887"/>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row>
    <row r="36" spans="1:231" s="14" customFormat="1" ht="15.75" hidden="1" customHeight="1" thickBot="1">
      <c r="A36" s="2513"/>
      <c r="B36" s="2513"/>
      <c r="C36" s="3089"/>
      <c r="D36" s="3090"/>
      <c r="E36" s="3090"/>
      <c r="F36" s="3091"/>
      <c r="G36" s="3096"/>
      <c r="H36" s="3092"/>
      <c r="I36" s="3093"/>
      <c r="J36" s="3092"/>
      <c r="K36" s="3093"/>
      <c r="L36" s="3091"/>
      <c r="M36" s="3091"/>
      <c r="N36" s="3093"/>
      <c r="O36" s="887"/>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row>
    <row r="37" spans="1:231" s="14" customFormat="1" ht="15.75" hidden="1" customHeight="1" thickTop="1">
      <c r="A37" s="2513"/>
      <c r="B37" s="2513"/>
      <c r="C37" s="3081" t="s">
        <v>4474</v>
      </c>
      <c r="D37" s="3082" t="s">
        <v>9605</v>
      </c>
      <c r="E37" s="3082">
        <v>45953</v>
      </c>
      <c r="F37" s="3083">
        <f>E37+14</f>
        <v>45967</v>
      </c>
      <c r="G37" s="3095" t="s">
        <v>9514</v>
      </c>
      <c r="H37" s="3085" t="s">
        <v>9482</v>
      </c>
      <c r="I37" s="3085">
        <f>I35+7</f>
        <v>45966</v>
      </c>
      <c r="J37" s="3086">
        <f>I37+18</f>
        <v>45984</v>
      </c>
      <c r="K37" s="3087">
        <f>I37+26</f>
        <v>45992</v>
      </c>
      <c r="L37" s="3088">
        <f>I37+31</f>
        <v>45997</v>
      </c>
      <c r="M37" s="3088">
        <f>I37+34</f>
        <v>46000</v>
      </c>
      <c r="N37" s="3087">
        <f>I37+37</f>
        <v>46003</v>
      </c>
      <c r="O37" s="887"/>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row>
    <row r="38" spans="1:231" s="14" customFormat="1" ht="15.75" hidden="1" customHeight="1" thickBot="1">
      <c r="A38" s="2513"/>
      <c r="B38" s="2513"/>
      <c r="C38" s="3089"/>
      <c r="D38" s="3090"/>
      <c r="E38" s="3090"/>
      <c r="F38" s="3091"/>
      <c r="G38" s="3096"/>
      <c r="H38" s="3092"/>
      <c r="I38" s="3093"/>
      <c r="J38" s="3092"/>
      <c r="K38" s="3093"/>
      <c r="L38" s="3091"/>
      <c r="M38" s="3091"/>
      <c r="N38" s="3093"/>
      <c r="O38" s="887"/>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row>
    <row r="39" spans="1:231" s="14" customFormat="1" ht="15.75" hidden="1" customHeight="1" thickTop="1">
      <c r="A39" s="2513"/>
      <c r="B39" s="2513"/>
      <c r="C39" s="3081" t="s">
        <v>7493</v>
      </c>
      <c r="D39" s="3082" t="s">
        <v>9199</v>
      </c>
      <c r="E39" s="3155">
        <v>45957</v>
      </c>
      <c r="F39" s="3083">
        <f>E39+14</f>
        <v>45971</v>
      </c>
      <c r="G39" s="3084" t="s">
        <v>9517</v>
      </c>
      <c r="H39" s="3085" t="s">
        <v>9506</v>
      </c>
      <c r="I39" s="3085">
        <f>I37+7</f>
        <v>45973</v>
      </c>
      <c r="J39" s="3086">
        <f>I39+18</f>
        <v>45991</v>
      </c>
      <c r="K39" s="3087">
        <f>I39+26</f>
        <v>45999</v>
      </c>
      <c r="L39" s="3088">
        <f>I39+31</f>
        <v>46004</v>
      </c>
      <c r="M39" s="3088">
        <f>I39+34</f>
        <v>46007</v>
      </c>
      <c r="N39" s="3087">
        <f>I39+37</f>
        <v>46010</v>
      </c>
      <c r="O39" s="887"/>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row>
    <row r="40" spans="1:231" s="14" customFormat="1" ht="15.75" hidden="1" customHeight="1" thickBot="1">
      <c r="A40" s="2513"/>
      <c r="B40" s="2513"/>
      <c r="C40" s="3089"/>
      <c r="D40" s="3090"/>
      <c r="E40" s="3090"/>
      <c r="F40" s="3091"/>
      <c r="G40" s="3096"/>
      <c r="H40" s="3092"/>
      <c r="I40" s="3093"/>
      <c r="J40" s="3092"/>
      <c r="K40" s="3093"/>
      <c r="L40" s="3091"/>
      <c r="M40" s="3091"/>
      <c r="N40" s="3093"/>
      <c r="O40" s="887"/>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row>
    <row r="41" spans="1:231" s="14" customFormat="1" ht="15.75" hidden="1" customHeight="1" thickTop="1">
      <c r="A41" s="2513"/>
      <c r="B41" s="2513"/>
      <c r="C41" s="3081" t="s">
        <v>4935</v>
      </c>
      <c r="D41" s="3082" t="s">
        <v>9611</v>
      </c>
      <c r="E41" s="3156">
        <v>45965</v>
      </c>
      <c r="F41" s="3083">
        <f>E41+14</f>
        <v>45979</v>
      </c>
      <c r="G41" s="3084" t="s">
        <v>9501</v>
      </c>
      <c r="H41" s="3085" t="s">
        <v>9459</v>
      </c>
      <c r="I41" s="3085">
        <f>I39+7</f>
        <v>45980</v>
      </c>
      <c r="J41" s="3086">
        <f>I41+18</f>
        <v>45998</v>
      </c>
      <c r="K41" s="3087">
        <f>I41+26</f>
        <v>46006</v>
      </c>
      <c r="L41" s="3088">
        <f>I41+31</f>
        <v>46011</v>
      </c>
      <c r="M41" s="3088">
        <f>I41+34</f>
        <v>46014</v>
      </c>
      <c r="N41" s="3087">
        <f>I41+37</f>
        <v>46017</v>
      </c>
      <c r="O41" s="887"/>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row>
    <row r="42" spans="1:231" s="14" customFormat="1" ht="15.75" hidden="1" customHeight="1" thickBot="1">
      <c r="A42" s="2513"/>
      <c r="B42" s="2513"/>
      <c r="C42" s="3089"/>
      <c r="D42" s="3090"/>
      <c r="E42" s="3090"/>
      <c r="F42" s="3091"/>
      <c r="G42" s="3096"/>
      <c r="H42" s="3092"/>
      <c r="I42" s="3093"/>
      <c r="J42" s="3092"/>
      <c r="K42" s="3093"/>
      <c r="L42" s="3091"/>
      <c r="M42" s="3091"/>
      <c r="N42" s="3093"/>
      <c r="O42" s="887"/>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row>
    <row r="43" spans="1:231" s="14" customFormat="1" ht="15.75" hidden="1" customHeight="1" thickTop="1">
      <c r="A43" s="2513"/>
      <c r="B43" s="2513"/>
      <c r="C43" s="3104" t="s">
        <v>1573</v>
      </c>
      <c r="D43" s="3082" t="s">
        <v>9612</v>
      </c>
      <c r="E43" s="3082">
        <v>45966</v>
      </c>
      <c r="F43" s="3083">
        <f>E43+14</f>
        <v>45980</v>
      </c>
      <c r="G43" s="3084" t="s">
        <v>9738</v>
      </c>
      <c r="H43" s="3085" t="s">
        <v>9497</v>
      </c>
      <c r="I43" s="3085">
        <f>I41+7</f>
        <v>45987</v>
      </c>
      <c r="J43" s="3086">
        <f>I43+18</f>
        <v>46005</v>
      </c>
      <c r="K43" s="3087">
        <f>I43+26</f>
        <v>46013</v>
      </c>
      <c r="L43" s="3088">
        <f>I43+31</f>
        <v>46018</v>
      </c>
      <c r="M43" s="3088">
        <f>I43+34</f>
        <v>46021</v>
      </c>
      <c r="N43" s="3087">
        <f>I43+37</f>
        <v>46024</v>
      </c>
      <c r="O43" s="887"/>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row>
    <row r="44" spans="1:231" s="14" customFormat="1" ht="15.75" hidden="1" customHeight="1" thickBot="1">
      <c r="A44" s="2513"/>
      <c r="B44" s="2513"/>
      <c r="C44" s="3105" t="s">
        <v>9739</v>
      </c>
      <c r="D44" s="3106" t="s">
        <v>9740</v>
      </c>
      <c r="E44" s="3106">
        <v>45966</v>
      </c>
      <c r="F44" s="3106">
        <f>E44+12</f>
        <v>45978</v>
      </c>
      <c r="G44" s="3096"/>
      <c r="H44" s="3092"/>
      <c r="I44" s="3093"/>
      <c r="J44" s="3092"/>
      <c r="K44" s="3093"/>
      <c r="L44" s="3091"/>
      <c r="M44" s="3091"/>
      <c r="N44" s="3093"/>
      <c r="O44" s="887"/>
      <c r="P44" s="5"/>
      <c r="Q44" s="5"/>
      <c r="R44" s="5"/>
      <c r="S44" s="5"/>
      <c r="T44" s="5"/>
      <c r="U44" s="5"/>
      <c r="V44"/>
      <c r="W44"/>
      <c r="X44"/>
      <c r="Y44"/>
      <c r="Z44"/>
      <c r="AA44"/>
      <c r="AB44"/>
      <c r="AC44"/>
      <c r="AD44"/>
      <c r="AE44"/>
      <c r="AF44"/>
      <c r="AG44"/>
      <c r="AH44"/>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row>
    <row r="45" spans="1:231" s="14" customFormat="1" ht="15.75" hidden="1" customHeight="1" thickTop="1">
      <c r="A45" s="2513"/>
      <c r="B45" s="2513"/>
      <c r="C45" s="3137" t="s">
        <v>4686</v>
      </c>
      <c r="D45" s="3117" t="s">
        <v>9201</v>
      </c>
      <c r="E45" s="3117">
        <v>45981</v>
      </c>
      <c r="F45" s="3114">
        <f>E45+13</f>
        <v>45994</v>
      </c>
      <c r="G45" s="3592" t="s">
        <v>1573</v>
      </c>
      <c r="H45" s="3581" t="s">
        <v>9470</v>
      </c>
      <c r="I45" s="3581">
        <f>I43+7</f>
        <v>45994</v>
      </c>
      <c r="J45" s="3102">
        <f>I45+18</f>
        <v>46012</v>
      </c>
      <c r="K45" s="3102"/>
      <c r="L45" s="3103">
        <f>I45+31</f>
        <v>46025</v>
      </c>
      <c r="M45" s="3103">
        <f>I45+34</f>
        <v>46028</v>
      </c>
      <c r="N45" s="3102">
        <f>I45+37</f>
        <v>46031</v>
      </c>
      <c r="O45" s="887"/>
      <c r="P45" s="5"/>
      <c r="Q45" s="5"/>
      <c r="R45" s="5"/>
      <c r="S45" s="5"/>
      <c r="T45" s="5"/>
      <c r="U45" s="5"/>
      <c r="V45"/>
      <c r="W45"/>
      <c r="X45"/>
      <c r="Y45"/>
      <c r="Z45"/>
      <c r="AA45"/>
      <c r="AB45"/>
      <c r="AC45"/>
      <c r="AD45"/>
      <c r="AE45"/>
      <c r="AF45"/>
      <c r="AG45"/>
      <c r="AH4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row>
    <row r="46" spans="1:231" s="14" customFormat="1" ht="15.75" hidden="1" customHeight="1" thickBot="1">
      <c r="A46" s="2513"/>
      <c r="B46" s="2513"/>
      <c r="C46" s="3138"/>
      <c r="D46" s="3139"/>
      <c r="E46" s="3139"/>
      <c r="F46" s="3139">
        <f>E46+12</f>
        <v>12</v>
      </c>
      <c r="G46" s="3110" t="s">
        <v>9741</v>
      </c>
      <c r="H46" s="3092"/>
      <c r="I46" s="3093"/>
      <c r="J46" s="3092"/>
      <c r="K46" s="3093"/>
      <c r="L46" s="3091"/>
      <c r="M46" s="3091"/>
      <c r="N46" s="3093"/>
      <c r="O46" s="887"/>
      <c r="P46" s="5"/>
      <c r="Q46" s="5"/>
      <c r="R46" s="5"/>
      <c r="S46" s="5"/>
      <c r="T46" s="5"/>
      <c r="U46" s="5"/>
      <c r="V46"/>
      <c r="W46"/>
      <c r="X46"/>
      <c r="Y46"/>
      <c r="Z46"/>
      <c r="AA46"/>
      <c r="AB46"/>
      <c r="AC46"/>
      <c r="AD46"/>
      <c r="AE46"/>
      <c r="AF46"/>
      <c r="AG46"/>
      <c r="AH46"/>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row>
    <row r="47" spans="1:231" s="14" customFormat="1" ht="15.75" hidden="1" customHeight="1" thickTop="1">
      <c r="A47" s="2513"/>
      <c r="B47" s="2513"/>
      <c r="C47" s="3532" t="s">
        <v>7494</v>
      </c>
      <c r="D47" s="3585" t="s">
        <v>8702</v>
      </c>
      <c r="E47" s="3585">
        <v>45980</v>
      </c>
      <c r="F47" s="3586" t="s">
        <v>1581</v>
      </c>
      <c r="G47" s="3084" t="s">
        <v>9504</v>
      </c>
      <c r="H47" s="3085" t="s">
        <v>9470</v>
      </c>
      <c r="I47" s="3085">
        <f>I45+7</f>
        <v>46001</v>
      </c>
      <c r="J47" s="3086">
        <f>I47+18</f>
        <v>46019</v>
      </c>
      <c r="K47" s="3087">
        <f>I47+26</f>
        <v>46027</v>
      </c>
      <c r="L47" s="3088">
        <f>I47+31</f>
        <v>46032</v>
      </c>
      <c r="M47" s="3088">
        <f>I47+34</f>
        <v>46035</v>
      </c>
      <c r="N47" s="3087">
        <f>I47+37</f>
        <v>46038</v>
      </c>
      <c r="O47" s="887"/>
      <c r="P47" s="5"/>
      <c r="Q47" s="5"/>
      <c r="R47" s="5"/>
      <c r="S47" s="5"/>
      <c r="T47" s="5"/>
      <c r="U47" s="5"/>
      <c r="V47"/>
      <c r="W47"/>
      <c r="X47"/>
      <c r="Y47"/>
      <c r="Z47"/>
      <c r="AA47"/>
      <c r="AB47"/>
      <c r="AC47"/>
      <c r="AD47"/>
      <c r="AE47"/>
      <c r="AF47"/>
      <c r="AG47"/>
      <c r="AH47"/>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row>
    <row r="48" spans="1:231" s="14" customFormat="1" ht="15.75" hidden="1" customHeight="1" thickBot="1">
      <c r="A48" s="2513"/>
      <c r="B48" s="2513"/>
      <c r="C48" s="2881" t="s">
        <v>2039</v>
      </c>
      <c r="D48" s="2882" t="s">
        <v>8706</v>
      </c>
      <c r="E48" s="3330">
        <v>45989</v>
      </c>
      <c r="F48" s="2882">
        <f>E48+12</f>
        <v>46001</v>
      </c>
      <c r="G48" s="3096"/>
      <c r="H48" s="3092"/>
      <c r="I48" s="3093"/>
      <c r="J48" s="3092"/>
      <c r="K48" s="3093"/>
      <c r="L48" s="3091"/>
      <c r="M48" s="3091"/>
      <c r="N48" s="3093"/>
      <c r="O48" s="887"/>
      <c r="P48" s="5"/>
      <c r="Q48" s="5"/>
      <c r="R48" s="5"/>
      <c r="S48" s="5"/>
      <c r="T48" s="5"/>
      <c r="U48" s="5"/>
      <c r="V48"/>
      <c r="W48"/>
      <c r="X48"/>
      <c r="Y48"/>
      <c r="Z48"/>
      <c r="AA48"/>
      <c r="AB48"/>
      <c r="AC48"/>
      <c r="AD48"/>
      <c r="AE48"/>
      <c r="AF48"/>
      <c r="AG48"/>
      <c r="AH48"/>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row>
    <row r="49" spans="1:231" s="14" customFormat="1" ht="15.75" hidden="1" customHeight="1" thickTop="1">
      <c r="A49" s="2513"/>
      <c r="B49" s="2513"/>
      <c r="C49" s="3587" t="s">
        <v>9618</v>
      </c>
      <c r="D49" s="3588" t="s">
        <v>9619</v>
      </c>
      <c r="E49" s="3588">
        <v>45988</v>
      </c>
      <c r="F49" s="3589" t="s">
        <v>1581</v>
      </c>
      <c r="G49" s="3580" t="s">
        <v>9505</v>
      </c>
      <c r="H49" s="3085" t="s">
        <v>9470</v>
      </c>
      <c r="I49" s="3085">
        <f>I47+7</f>
        <v>46008</v>
      </c>
      <c r="J49" s="3086">
        <f>I49+18</f>
        <v>46026</v>
      </c>
      <c r="K49" s="3087">
        <f>I49+26</f>
        <v>46034</v>
      </c>
      <c r="L49" s="3088">
        <f>I49+31</f>
        <v>46039</v>
      </c>
      <c r="M49" s="3088">
        <f>I49+34</f>
        <v>46042</v>
      </c>
      <c r="N49" s="3087">
        <f>I49+37</f>
        <v>46045</v>
      </c>
      <c r="O49" s="887"/>
      <c r="P49" s="5"/>
      <c r="Q49" s="5"/>
      <c r="R49" s="5"/>
      <c r="S49" s="5"/>
      <c r="T49" s="5"/>
      <c r="U49" s="5"/>
      <c r="V49"/>
      <c r="W49"/>
      <c r="X49"/>
      <c r="Y49"/>
      <c r="Z49"/>
      <c r="AA49"/>
      <c r="AB49"/>
      <c r="AC49"/>
      <c r="AD49"/>
      <c r="AE49"/>
      <c r="AF49"/>
      <c r="AG49"/>
      <c r="AH49"/>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row>
    <row r="50" spans="1:231" s="14" customFormat="1" ht="15.75" hidden="1" customHeight="1" thickBot="1">
      <c r="A50" s="2513"/>
      <c r="B50" s="2513"/>
      <c r="C50" s="3107" t="s">
        <v>7382</v>
      </c>
      <c r="D50" s="3108" t="s">
        <v>9205</v>
      </c>
      <c r="E50" s="3108">
        <v>45993</v>
      </c>
      <c r="F50" s="3108">
        <v>46001</v>
      </c>
      <c r="G50" s="3096"/>
      <c r="H50" s="3092"/>
      <c r="I50" s="3093"/>
      <c r="J50" s="3092"/>
      <c r="K50" s="3093"/>
      <c r="L50" s="3091"/>
      <c r="M50" s="3091"/>
      <c r="N50" s="3093"/>
      <c r="O50" s="887"/>
      <c r="P50" s="5"/>
      <c r="Q50" s="5"/>
      <c r="R50" s="5"/>
      <c r="S50" s="5"/>
      <c r="T50" s="5"/>
      <c r="U50" s="5"/>
      <c r="V50"/>
      <c r="W50"/>
      <c r="X50"/>
      <c r="Y50"/>
      <c r="Z50"/>
      <c r="AA50"/>
      <c r="AB50"/>
      <c r="AC50"/>
      <c r="AD50"/>
      <c r="AE50"/>
      <c r="AF50"/>
      <c r="AG50"/>
      <c r="AH50"/>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row>
    <row r="51" spans="1:231" s="14" customFormat="1" ht="15.75" hidden="1" customHeight="1" thickTop="1">
      <c r="A51" s="2513"/>
      <c r="B51" s="2513"/>
      <c r="C51" s="4555" t="s">
        <v>7493</v>
      </c>
      <c r="D51" s="3478" t="s">
        <v>9622</v>
      </c>
      <c r="E51" s="3573">
        <v>46009</v>
      </c>
      <c r="F51" s="3479">
        <f>E51+13</f>
        <v>46022</v>
      </c>
      <c r="G51" s="3696" t="s">
        <v>1573</v>
      </c>
      <c r="H51" s="3697" t="s">
        <v>9446</v>
      </c>
      <c r="I51" s="3697">
        <f>I49+7</f>
        <v>46015</v>
      </c>
      <c r="J51" s="3698">
        <f>I51+18</f>
        <v>46033</v>
      </c>
      <c r="K51" s="3698">
        <f>I51+26</f>
        <v>46041</v>
      </c>
      <c r="L51" s="3699">
        <f>I51+31</f>
        <v>46046</v>
      </c>
      <c r="M51" s="3699">
        <f>I51+34</f>
        <v>46049</v>
      </c>
      <c r="N51" s="3698">
        <f>I51+37</f>
        <v>46052</v>
      </c>
      <c r="O51" s="887"/>
      <c r="P51" s="5"/>
      <c r="Q51" s="5"/>
      <c r="R51" s="5"/>
      <c r="S51" s="5"/>
      <c r="T51" s="5"/>
      <c r="U51" s="5"/>
      <c r="V51"/>
      <c r="W51"/>
      <c r="X51"/>
      <c r="Y51"/>
      <c r="Z51"/>
      <c r="AA51"/>
      <c r="AB51"/>
      <c r="AC51"/>
      <c r="AD51"/>
      <c r="AE51"/>
      <c r="AF51"/>
      <c r="AG51"/>
      <c r="AH51"/>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row>
    <row r="52" spans="1:231" s="14" customFormat="1" ht="15.75" hidden="1" customHeight="1" thickBot="1">
      <c r="A52" s="2513"/>
      <c r="B52" s="2513"/>
      <c r="C52" s="3482"/>
      <c r="D52" s="3483"/>
      <c r="E52" s="3483"/>
      <c r="F52" s="3484"/>
      <c r="G52" s="3703" t="s">
        <v>9742</v>
      </c>
      <c r="H52" s="3701"/>
      <c r="I52" s="3701"/>
      <c r="J52" s="3701"/>
      <c r="K52" s="3701"/>
      <c r="L52" s="3702"/>
      <c r="M52" s="3702"/>
      <c r="N52" s="3701"/>
      <c r="O52" s="887"/>
      <c r="P52" s="5"/>
      <c r="Q52" s="5"/>
      <c r="R52" s="5"/>
      <c r="S52" s="5"/>
      <c r="T52" s="5"/>
      <c r="U52" s="5"/>
      <c r="V52"/>
      <c r="W52"/>
      <c r="X52"/>
      <c r="Y52"/>
      <c r="Z52"/>
      <c r="AA52"/>
      <c r="AB52"/>
      <c r="AC52"/>
      <c r="AD52"/>
      <c r="AE52"/>
      <c r="AF52"/>
      <c r="AG52"/>
      <c r="AH52"/>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row>
    <row r="53" spans="1:231" s="14" customFormat="1" ht="15.75" hidden="1" customHeight="1" thickTop="1">
      <c r="A53" s="2513"/>
      <c r="B53" s="2513"/>
      <c r="C53" s="3590" t="s">
        <v>1573</v>
      </c>
      <c r="D53" s="3491" t="s">
        <v>9624</v>
      </c>
      <c r="E53" s="3504">
        <v>46003</v>
      </c>
      <c r="F53" s="3488" t="s">
        <v>1581</v>
      </c>
      <c r="G53" s="3084" t="s">
        <v>9507</v>
      </c>
      <c r="H53" s="3085" t="s">
        <v>9446</v>
      </c>
      <c r="I53" s="3085">
        <v>46022</v>
      </c>
      <c r="J53" s="3086">
        <f>I53+18</f>
        <v>46040</v>
      </c>
      <c r="K53" s="3087">
        <f>I53+26</f>
        <v>46048</v>
      </c>
      <c r="L53" s="3088">
        <f>I53+31</f>
        <v>46053</v>
      </c>
      <c r="M53" s="3088">
        <f>I53+34</f>
        <v>46056</v>
      </c>
      <c r="N53" s="3087">
        <f>I53+37</f>
        <v>46059</v>
      </c>
      <c r="O53" s="887"/>
      <c r="P53" s="5"/>
      <c r="Q53" s="5"/>
      <c r="R53" s="5"/>
      <c r="S53" s="5"/>
      <c r="T53" s="5"/>
      <c r="U53" s="5"/>
      <c r="V53"/>
      <c r="W53"/>
      <c r="X53"/>
      <c r="Y53"/>
      <c r="Z53"/>
      <c r="AA53"/>
      <c r="AB53"/>
      <c r="AC53"/>
      <c r="AD53"/>
      <c r="AE53"/>
      <c r="AF53"/>
      <c r="AG53"/>
      <c r="AH53"/>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row>
    <row r="54" spans="1:231" s="14" customFormat="1" ht="15.75" hidden="1" customHeight="1" thickBot="1">
      <c r="A54" s="2513"/>
      <c r="B54" s="2513"/>
      <c r="C54" s="3555"/>
      <c r="D54" s="3556"/>
      <c r="E54" s="3574"/>
      <c r="F54" s="3556"/>
      <c r="G54" s="3096"/>
      <c r="H54" s="3092"/>
      <c r="I54" s="3093"/>
      <c r="J54" s="3092"/>
      <c r="K54" s="3093"/>
      <c r="L54" s="3091"/>
      <c r="M54" s="3091"/>
      <c r="N54" s="3093"/>
      <c r="O54" s="887"/>
      <c r="P54" s="5"/>
      <c r="Q54" s="5"/>
      <c r="R54" s="5"/>
      <c r="S54" s="5"/>
      <c r="T54" s="5"/>
      <c r="U54" s="5"/>
      <c r="V54"/>
      <c r="W54"/>
      <c r="X54"/>
      <c r="Y54"/>
      <c r="Z54"/>
      <c r="AA54"/>
      <c r="AB54"/>
      <c r="AC54"/>
      <c r="AD54"/>
      <c r="AE54"/>
      <c r="AF54"/>
      <c r="AG54"/>
      <c r="AH54"/>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row>
    <row r="55" spans="1:231" s="14" customFormat="1" ht="15.75" hidden="1" customHeight="1" thickTop="1">
      <c r="A55" s="2513"/>
      <c r="B55" s="2513"/>
      <c r="C55" s="4555" t="s">
        <v>4935</v>
      </c>
      <c r="D55" s="3478" t="s">
        <v>9626</v>
      </c>
      <c r="E55" s="3573">
        <v>46016</v>
      </c>
      <c r="F55" s="3479">
        <f>E55+14</f>
        <v>46030</v>
      </c>
      <c r="G55" s="3084" t="s">
        <v>9508</v>
      </c>
      <c r="H55" s="3085" t="s">
        <v>9482</v>
      </c>
      <c r="I55" s="3085">
        <v>46029</v>
      </c>
      <c r="J55" s="3086">
        <f>I55+18</f>
        <v>46047</v>
      </c>
      <c r="K55" s="3087">
        <f>I55+26</f>
        <v>46055</v>
      </c>
      <c r="L55" s="3088">
        <f>I55+31</f>
        <v>46060</v>
      </c>
      <c r="M55" s="3088">
        <f>I55+34</f>
        <v>46063</v>
      </c>
      <c r="N55" s="3087">
        <f>I55+37</f>
        <v>46066</v>
      </c>
      <c r="O55" s="887"/>
      <c r="P55" s="5"/>
      <c r="Q55" s="5"/>
      <c r="R55" s="5"/>
      <c r="S55" s="5"/>
      <c r="T55" s="5"/>
      <c r="U55" s="5"/>
      <c r="V55"/>
      <c r="W55"/>
      <c r="X55"/>
      <c r="Y55"/>
      <c r="Z55"/>
      <c r="AA55"/>
      <c r="AB55"/>
      <c r="AC55"/>
      <c r="AD55"/>
      <c r="AE55"/>
      <c r="AF55"/>
      <c r="AG55"/>
      <c r="AH5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row>
    <row r="56" spans="1:231" s="14" customFormat="1" ht="15.75" hidden="1" customHeight="1" thickBot="1">
      <c r="A56" s="2513"/>
      <c r="B56" s="2513"/>
      <c r="C56" s="3482"/>
      <c r="D56" s="3483"/>
      <c r="E56" s="3483"/>
      <c r="F56" s="3484"/>
      <c r="G56" s="3096"/>
      <c r="H56" s="3092"/>
      <c r="I56" s="3093"/>
      <c r="J56" s="3092"/>
      <c r="K56" s="3093"/>
      <c r="L56" s="3091"/>
      <c r="M56" s="3091"/>
      <c r="N56" s="3093"/>
      <c r="O56" s="887"/>
      <c r="P56" s="5"/>
      <c r="Q56" s="5"/>
      <c r="R56" s="5"/>
      <c r="S56" s="5"/>
      <c r="T56" s="5"/>
      <c r="U56" s="5"/>
      <c r="V56"/>
      <c r="W56"/>
      <c r="X56"/>
      <c r="Y56"/>
      <c r="Z56"/>
      <c r="AA56"/>
      <c r="AB56"/>
      <c r="AC56"/>
      <c r="AD56"/>
      <c r="AE56"/>
      <c r="AF56"/>
      <c r="AG56"/>
      <c r="AH56"/>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row>
    <row r="57" spans="1:231" s="14" customFormat="1" ht="15.75" hidden="1" customHeight="1" thickTop="1">
      <c r="A57" s="2513"/>
      <c r="B57" s="2513"/>
      <c r="C57" s="3576" t="s">
        <v>7775</v>
      </c>
      <c r="D57" s="3577" t="s">
        <v>9628</v>
      </c>
      <c r="E57" s="3578">
        <v>46018</v>
      </c>
      <c r="F57" s="3579" t="s">
        <v>1581</v>
      </c>
      <c r="G57" s="3696" t="s">
        <v>1573</v>
      </c>
      <c r="H57" s="3697" t="s">
        <v>9462</v>
      </c>
      <c r="I57" s="3697">
        <v>46036</v>
      </c>
      <c r="J57" s="3698">
        <f>I57+18</f>
        <v>46054</v>
      </c>
      <c r="K57" s="3698">
        <f>I57+26</f>
        <v>46062</v>
      </c>
      <c r="L57" s="3699">
        <f>I57+31</f>
        <v>46067</v>
      </c>
      <c r="M57" s="3699">
        <f>I57+34</f>
        <v>46070</v>
      </c>
      <c r="N57" s="3698">
        <f>I57+37</f>
        <v>46073</v>
      </c>
      <c r="O57" s="887"/>
      <c r="P57" s="5"/>
      <c r="Q57" s="5"/>
      <c r="R57" s="5"/>
      <c r="S57" s="5"/>
      <c r="T57" s="5"/>
      <c r="U57" s="5"/>
      <c r="V57"/>
      <c r="W57"/>
      <c r="X57"/>
      <c r="Y57"/>
      <c r="Z57"/>
      <c r="AA57"/>
      <c r="AB57"/>
      <c r="AC57"/>
      <c r="AD57"/>
      <c r="AE57"/>
      <c r="AF57"/>
      <c r="AG57"/>
      <c r="AH57"/>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row>
    <row r="58" spans="1:231" s="14" customFormat="1" ht="15.75" hidden="1" customHeight="1" thickBot="1">
      <c r="A58" s="2513"/>
      <c r="B58" s="2513"/>
      <c r="C58" s="3482" t="s">
        <v>7497</v>
      </c>
      <c r="D58" s="3483" t="s">
        <v>9630</v>
      </c>
      <c r="E58" s="3483">
        <v>46023</v>
      </c>
      <c r="F58" s="3484">
        <v>46027</v>
      </c>
      <c r="G58" s="3700" t="s">
        <v>9743</v>
      </c>
      <c r="H58" s="3701"/>
      <c r="I58" s="3701"/>
      <c r="J58" s="3701"/>
      <c r="K58" s="3701"/>
      <c r="L58" s="3702"/>
      <c r="M58" s="3702"/>
      <c r="N58" s="3701"/>
      <c r="O58" s="887"/>
      <c r="P58" s="5"/>
      <c r="Q58" s="5"/>
      <c r="R58" s="5"/>
      <c r="S58" s="5"/>
      <c r="T58" s="5"/>
      <c r="U58" s="5"/>
      <c r="V58"/>
      <c r="W58"/>
      <c r="X58"/>
      <c r="Y58"/>
      <c r="Z58"/>
      <c r="AA58"/>
      <c r="AB58"/>
      <c r="AC58"/>
      <c r="AD58"/>
      <c r="AE58"/>
      <c r="AF58"/>
      <c r="AG58"/>
      <c r="AH58"/>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row>
    <row r="59" spans="1:231" s="14" customFormat="1" ht="15.75" hidden="1" customHeight="1" thickTop="1" thickBot="1">
      <c r="A59" s="2513"/>
      <c r="B59" s="2513"/>
      <c r="C59" s="4556" t="s">
        <v>4686</v>
      </c>
      <c r="D59" s="3577" t="s">
        <v>9631</v>
      </c>
      <c r="E59" s="3577">
        <v>46027</v>
      </c>
      <c r="F59" s="3578" t="s">
        <v>1581</v>
      </c>
      <c r="G59" s="3084" t="s">
        <v>9744</v>
      </c>
      <c r="H59" s="3085" t="s">
        <v>9446</v>
      </c>
      <c r="I59" s="3085">
        <v>46043</v>
      </c>
      <c r="J59" s="3086">
        <f>I59+18</f>
        <v>46061</v>
      </c>
      <c r="K59" s="3085">
        <f>I59+26</f>
        <v>46069</v>
      </c>
      <c r="L59" s="3088">
        <f>I59+31</f>
        <v>46074</v>
      </c>
      <c r="M59" s="3088">
        <f>I59+34</f>
        <v>46077</v>
      </c>
      <c r="N59" s="3087">
        <f>I59+37</f>
        <v>46080</v>
      </c>
      <c r="O59" s="887"/>
      <c r="P59" s="5"/>
      <c r="Q59" s="5"/>
      <c r="R59" s="5"/>
      <c r="S59" s="5"/>
      <c r="T59" s="5"/>
      <c r="U59" s="5"/>
      <c r="V59"/>
      <c r="W59"/>
      <c r="X59"/>
      <c r="Y59"/>
      <c r="Z59"/>
      <c r="AA59"/>
      <c r="AB59"/>
      <c r="AC59"/>
      <c r="AD59"/>
      <c r="AE59"/>
      <c r="AF59"/>
      <c r="AG59"/>
      <c r="AH59"/>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row>
    <row r="60" spans="1:231" s="14" customFormat="1" ht="15.75" hidden="1" customHeight="1" thickTop="1" thickBot="1">
      <c r="A60" s="2513"/>
      <c r="B60" s="2513"/>
      <c r="C60" s="3600" t="s">
        <v>8415</v>
      </c>
      <c r="D60" s="3601" t="s">
        <v>9208</v>
      </c>
      <c r="E60" s="3601">
        <v>45664</v>
      </c>
      <c r="F60" s="3704" t="s">
        <v>1581</v>
      </c>
      <c r="G60" s="3096"/>
      <c r="H60" s="3092"/>
      <c r="I60" s="3093"/>
      <c r="J60" s="3092"/>
      <c r="K60" s="3093"/>
      <c r="L60" s="3091"/>
      <c r="M60" s="3091"/>
      <c r="N60" s="3093"/>
      <c r="O60" s="887"/>
      <c r="P60" s="5"/>
      <c r="Q60" s="5"/>
      <c r="R60" s="5"/>
      <c r="S60" s="5"/>
      <c r="T60" s="5"/>
      <c r="U60" s="5"/>
      <c r="V60"/>
      <c r="W60"/>
      <c r="X60"/>
      <c r="Y60"/>
      <c r="Z60"/>
      <c r="AA60"/>
      <c r="AB60"/>
      <c r="AC60"/>
      <c r="AD60"/>
      <c r="AE60"/>
      <c r="AF60"/>
      <c r="AG60"/>
      <c r="AH60"/>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row>
    <row r="61" spans="1:231" s="14" customFormat="1" ht="15.75" hidden="1" customHeight="1" thickTop="1">
      <c r="A61" s="2513"/>
      <c r="B61" s="2513"/>
      <c r="C61" s="4555" t="s">
        <v>9635</v>
      </c>
      <c r="D61" s="3478" t="s">
        <v>9636</v>
      </c>
      <c r="E61" s="3478">
        <v>46035</v>
      </c>
      <c r="F61" s="3479">
        <f>E61+14</f>
        <v>46049</v>
      </c>
      <c r="G61" s="3084" t="s">
        <v>9737</v>
      </c>
      <c r="H61" s="3085" t="s">
        <v>9446</v>
      </c>
      <c r="I61" s="3085">
        <v>46050</v>
      </c>
      <c r="J61" s="3086">
        <f>I61+18</f>
        <v>46068</v>
      </c>
      <c r="K61" s="3087">
        <f>I61+26</f>
        <v>46076</v>
      </c>
      <c r="L61" s="3088">
        <f>I61+31</f>
        <v>46081</v>
      </c>
      <c r="M61" s="3088">
        <f>I61+34</f>
        <v>46084</v>
      </c>
      <c r="N61" s="3087">
        <f>I61+37</f>
        <v>46087</v>
      </c>
      <c r="O61" s="887"/>
      <c r="P61" s="5"/>
      <c r="Q61" s="5"/>
      <c r="R61" s="5"/>
      <c r="S61" s="5"/>
      <c r="T61" s="5"/>
      <c r="U61" s="5"/>
      <c r="V61"/>
      <c r="W61"/>
      <c r="X61"/>
      <c r="Y61"/>
      <c r="Z61"/>
      <c r="AA61"/>
      <c r="AB61"/>
      <c r="AC61"/>
      <c r="AD61"/>
      <c r="AE61"/>
      <c r="AF61"/>
      <c r="AG61"/>
      <c r="AH61"/>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row>
    <row r="62" spans="1:231" s="14" customFormat="1" ht="15.75" hidden="1" customHeight="1" thickBot="1">
      <c r="A62" s="2513"/>
      <c r="B62" s="2513"/>
      <c r="C62" s="3482"/>
      <c r="D62" s="3483"/>
      <c r="E62" s="3483"/>
      <c r="F62" s="3484"/>
      <c r="G62" s="3096"/>
      <c r="H62" s="3092"/>
      <c r="I62" s="3093"/>
      <c r="J62" s="3092"/>
      <c r="K62" s="3093"/>
      <c r="L62" s="3091"/>
      <c r="M62" s="3091"/>
      <c r="N62" s="3093"/>
      <c r="O62" s="887"/>
      <c r="P62" s="5"/>
      <c r="Q62" s="5"/>
      <c r="R62" s="5"/>
      <c r="S62" s="5"/>
      <c r="T62" s="5"/>
      <c r="U62" s="5"/>
      <c r="V62"/>
      <c r="W62"/>
      <c r="X62"/>
      <c r="Y62"/>
      <c r="Z62"/>
      <c r="AA62"/>
      <c r="AB62"/>
      <c r="AC62"/>
      <c r="AD62"/>
      <c r="AE62"/>
      <c r="AF62"/>
      <c r="AG62"/>
      <c r="AH62"/>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row>
    <row r="63" spans="1:231" s="14" customFormat="1" ht="15.75" hidden="1" customHeight="1" thickTop="1">
      <c r="A63" s="2513"/>
      <c r="B63" s="2513"/>
      <c r="C63" s="3590" t="s">
        <v>1573</v>
      </c>
      <c r="D63" s="3491" t="s">
        <v>9638</v>
      </c>
      <c r="E63" s="3504">
        <v>46037</v>
      </c>
      <c r="F63" s="3504"/>
      <c r="G63" s="3084" t="s">
        <v>9513</v>
      </c>
      <c r="H63" s="3085" t="s">
        <v>9446</v>
      </c>
      <c r="I63" s="3085">
        <v>46057</v>
      </c>
      <c r="J63" s="3086">
        <f>I63+18</f>
        <v>46075</v>
      </c>
      <c r="K63" s="3087">
        <f>I63+26</f>
        <v>46083</v>
      </c>
      <c r="L63" s="3088">
        <f>I63+31</f>
        <v>46088</v>
      </c>
      <c r="M63" s="3088">
        <f>I63+34</f>
        <v>46091</v>
      </c>
      <c r="N63" s="3087">
        <f>I63+37</f>
        <v>46094</v>
      </c>
      <c r="O63" s="887"/>
      <c r="P63" s="5"/>
      <c r="Q63" s="5"/>
      <c r="R63" s="5"/>
      <c r="S63" s="5"/>
      <c r="T63" s="5"/>
      <c r="U63" s="5"/>
      <c r="V63"/>
      <c r="W63"/>
      <c r="X63"/>
      <c r="Y63"/>
      <c r="Z63"/>
      <c r="AA63"/>
      <c r="AB63"/>
      <c r="AC63"/>
      <c r="AD63"/>
      <c r="AE63"/>
      <c r="AF63"/>
      <c r="AG63"/>
      <c r="AH63"/>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row>
    <row r="64" spans="1:231" s="14" customFormat="1" ht="15.75" hidden="1" customHeight="1" thickBot="1">
      <c r="A64" s="2513"/>
      <c r="B64" s="2513"/>
      <c r="C64" s="3482" t="s">
        <v>9640</v>
      </c>
      <c r="D64" s="3483" t="s">
        <v>8930</v>
      </c>
      <c r="E64" s="3695">
        <v>46042</v>
      </c>
      <c r="F64" s="3484">
        <f>E64+9</f>
        <v>46051</v>
      </c>
      <c r="G64" s="3096"/>
      <c r="H64" s="3092"/>
      <c r="I64" s="3093"/>
      <c r="J64" s="3092"/>
      <c r="K64" s="3093"/>
      <c r="L64" s="3091"/>
      <c r="M64" s="3091"/>
      <c r="N64" s="3093"/>
      <c r="O64" s="887"/>
      <c r="P64" s="5"/>
      <c r="Q64" s="5"/>
      <c r="R64" s="5"/>
      <c r="S64" s="5"/>
      <c r="T64" s="5"/>
      <c r="U64" s="5"/>
      <c r="V64"/>
      <c r="W64"/>
      <c r="X64"/>
      <c r="Y64"/>
      <c r="Z64"/>
      <c r="AA64"/>
      <c r="AB64"/>
      <c r="AC64"/>
      <c r="AD64"/>
      <c r="AE64"/>
      <c r="AF64"/>
      <c r="AG64"/>
      <c r="AH64"/>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row>
    <row r="65" spans="1:231" s="14" customFormat="1" ht="15.75" hidden="1" customHeight="1" thickTop="1">
      <c r="A65" s="2513"/>
      <c r="B65" s="2513"/>
      <c r="C65" s="4555" t="s">
        <v>4644</v>
      </c>
      <c r="D65" s="3478" t="s">
        <v>9641</v>
      </c>
      <c r="E65" s="3478">
        <v>46044</v>
      </c>
      <c r="F65" s="3479">
        <f>E65+14</f>
        <v>46058</v>
      </c>
      <c r="G65" s="3084" t="s">
        <v>9514</v>
      </c>
      <c r="H65" s="3085" t="s">
        <v>9497</v>
      </c>
      <c r="I65" s="3085">
        <v>46064</v>
      </c>
      <c r="J65" s="3086">
        <f>I65+18</f>
        <v>46082</v>
      </c>
      <c r="K65" s="3087">
        <f>I65+26</f>
        <v>46090</v>
      </c>
      <c r="L65" s="3088">
        <f>I65+31</f>
        <v>46095</v>
      </c>
      <c r="M65" s="3088">
        <f>I65+34</f>
        <v>46098</v>
      </c>
      <c r="N65" s="3087">
        <f>I65+37</f>
        <v>46101</v>
      </c>
      <c r="O65" s="887"/>
      <c r="P65" s="5"/>
      <c r="Q65" s="5"/>
      <c r="R65" s="5"/>
      <c r="S65" s="5"/>
      <c r="T65" s="5"/>
      <c r="U65" s="5"/>
      <c r="V65"/>
      <c r="W65"/>
      <c r="X65"/>
      <c r="Y65"/>
      <c r="Z65"/>
      <c r="AA65"/>
      <c r="AB65"/>
      <c r="AC65"/>
      <c r="AD65"/>
      <c r="AE65"/>
      <c r="AF65"/>
      <c r="AG65"/>
      <c r="AH6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row>
    <row r="66" spans="1:231" s="14" customFormat="1" ht="15.75" hidden="1" customHeight="1" thickBot="1">
      <c r="A66" s="2513"/>
      <c r="B66" s="2513"/>
      <c r="C66" s="3482"/>
      <c r="D66" s="3483"/>
      <c r="E66" s="3483"/>
      <c r="F66" s="3484"/>
      <c r="G66" s="3096"/>
      <c r="H66" s="3092"/>
      <c r="I66" s="3093"/>
      <c r="J66" s="3092"/>
      <c r="K66" s="3093"/>
      <c r="L66" s="3091"/>
      <c r="M66" s="3091"/>
      <c r="N66" s="3093"/>
      <c r="O66" s="887"/>
      <c r="P66" s="5"/>
      <c r="Q66" s="5"/>
      <c r="R66" s="5"/>
      <c r="S66" s="5"/>
      <c r="T66" s="5"/>
      <c r="U66" s="5"/>
      <c r="V66"/>
      <c r="W66"/>
      <c r="X66"/>
      <c r="Y66"/>
      <c r="Z66"/>
      <c r="AA66"/>
      <c r="AB66"/>
      <c r="AC66"/>
      <c r="AD66"/>
      <c r="AE66"/>
      <c r="AF66"/>
      <c r="AG66"/>
      <c r="AH66"/>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row>
    <row r="67" spans="1:231" s="14" customFormat="1" ht="15.75" hidden="1" customHeight="1" thickTop="1">
      <c r="A67" s="2513"/>
      <c r="B67" s="2513"/>
      <c r="C67" s="4555" t="s">
        <v>7493</v>
      </c>
      <c r="D67" s="3478" t="s">
        <v>9643</v>
      </c>
      <c r="E67" s="3478">
        <v>46051</v>
      </c>
      <c r="F67" s="3479">
        <f>E67+14</f>
        <v>46065</v>
      </c>
      <c r="G67" s="3084" t="s">
        <v>9517</v>
      </c>
      <c r="H67" s="3085" t="s">
        <v>9515</v>
      </c>
      <c r="I67" s="3085">
        <v>46071</v>
      </c>
      <c r="J67" s="3086">
        <f>I67+18</f>
        <v>46089</v>
      </c>
      <c r="K67" s="3087">
        <f>I67+26</f>
        <v>46097</v>
      </c>
      <c r="L67" s="3088">
        <f>I67+31</f>
        <v>46102</v>
      </c>
      <c r="M67" s="3088">
        <f>I67+34</f>
        <v>46105</v>
      </c>
      <c r="N67" s="3087">
        <f>I67+37</f>
        <v>46108</v>
      </c>
      <c r="O67" s="887"/>
      <c r="P67" s="5"/>
      <c r="Q67" s="5"/>
      <c r="R67" s="5"/>
      <c r="S67" s="5"/>
      <c r="T67" s="5"/>
      <c r="U67" s="5"/>
      <c r="V67"/>
      <c r="W67"/>
      <c r="X67"/>
      <c r="Y67"/>
      <c r="Z67"/>
      <c r="AA67"/>
      <c r="AB67"/>
      <c r="AC67"/>
      <c r="AD67"/>
      <c r="AE67"/>
      <c r="AF67"/>
      <c r="AG67"/>
      <c r="AH67"/>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row>
    <row r="68" spans="1:231" s="14" customFormat="1" ht="15.75" hidden="1" customHeight="1" thickBot="1">
      <c r="A68" s="2513"/>
      <c r="B68" s="2513"/>
      <c r="C68" s="3482"/>
      <c r="D68" s="3483"/>
      <c r="E68" s="3483"/>
      <c r="F68" s="3484"/>
      <c r="G68" s="3096"/>
      <c r="H68" s="3092"/>
      <c r="I68" s="3093"/>
      <c r="J68" s="3092"/>
      <c r="K68" s="3093"/>
      <c r="L68" s="3091"/>
      <c r="M68" s="3091"/>
      <c r="N68" s="3093"/>
      <c r="O68" s="887"/>
      <c r="P68" s="5"/>
      <c r="Q68" s="5"/>
      <c r="R68" s="5"/>
      <c r="S68" s="5"/>
      <c r="T68" s="5"/>
      <c r="U68" s="5"/>
      <c r="V68"/>
      <c r="W68"/>
      <c r="X68"/>
      <c r="Y68"/>
      <c r="Z68"/>
      <c r="AA68"/>
      <c r="AB68"/>
      <c r="AC68"/>
      <c r="AD68"/>
      <c r="AE68"/>
      <c r="AF68"/>
      <c r="AG68"/>
      <c r="AH68"/>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row>
    <row r="69" spans="1:231" s="14" customFormat="1" ht="15.75" hidden="1" customHeight="1" thickTop="1">
      <c r="A69" s="2513"/>
      <c r="B69" s="2513"/>
      <c r="C69" s="4555" t="s">
        <v>4935</v>
      </c>
      <c r="D69" s="3478" t="s">
        <v>9646</v>
      </c>
      <c r="E69" s="3573">
        <v>46062</v>
      </c>
      <c r="F69" s="3479">
        <f>E69+14</f>
        <v>46076</v>
      </c>
      <c r="G69" s="3084" t="s">
        <v>9501</v>
      </c>
      <c r="H69" s="3085" t="s">
        <v>9470</v>
      </c>
      <c r="I69" s="3085">
        <v>46078</v>
      </c>
      <c r="J69" s="3086">
        <f>I69+18</f>
        <v>46096</v>
      </c>
      <c r="K69" s="3087">
        <f>I69+26</f>
        <v>46104</v>
      </c>
      <c r="L69" s="3088">
        <f>I69+31</f>
        <v>46109</v>
      </c>
      <c r="M69" s="3088">
        <f>I69+34</f>
        <v>46112</v>
      </c>
      <c r="N69" s="3087">
        <f>I69+37</f>
        <v>46115</v>
      </c>
      <c r="O69" s="887"/>
      <c r="P69" s="5"/>
      <c r="Q69" s="5"/>
      <c r="R69" s="5"/>
      <c r="S69" s="5"/>
      <c r="T69" s="5"/>
      <c r="U69" s="5"/>
      <c r="V69"/>
      <c r="W69"/>
      <c r="X69"/>
      <c r="Y69"/>
      <c r="Z69"/>
      <c r="AA69"/>
      <c r="AB69"/>
      <c r="AC69"/>
      <c r="AD69"/>
      <c r="AE69"/>
      <c r="AF69"/>
      <c r="AG69"/>
      <c r="AH69"/>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row>
    <row r="70" spans="1:231" s="14" customFormat="1" ht="15.75" hidden="1" customHeight="1" thickBot="1">
      <c r="A70" s="2513"/>
      <c r="B70" s="2513"/>
      <c r="C70" s="3482"/>
      <c r="D70" s="3483"/>
      <c r="E70" s="3483"/>
      <c r="F70" s="3484"/>
      <c r="G70" s="3096"/>
      <c r="H70" s="3092"/>
      <c r="I70" s="3093"/>
      <c r="J70" s="3092"/>
      <c r="K70" s="3093"/>
      <c r="L70" s="3091"/>
      <c r="M70" s="3091"/>
      <c r="N70" s="3093"/>
      <c r="O70" s="887"/>
      <c r="P70" s="5"/>
      <c r="Q70" s="5"/>
      <c r="R70" s="5"/>
      <c r="S70" s="5"/>
      <c r="T70" s="5"/>
      <c r="U70" s="5"/>
      <c r="V70"/>
      <c r="W70"/>
      <c r="X70"/>
      <c r="Y70"/>
      <c r="Z70"/>
      <c r="AA70"/>
      <c r="AB70"/>
      <c r="AC70"/>
      <c r="AD70"/>
      <c r="AE70"/>
      <c r="AF70"/>
      <c r="AG70"/>
      <c r="AH70"/>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row>
    <row r="71" spans="1:231" s="14" customFormat="1" ht="15.75" hidden="1" customHeight="1" thickTop="1">
      <c r="A71" s="2513"/>
      <c r="B71" s="2513"/>
      <c r="C71" s="3768" t="s">
        <v>7414</v>
      </c>
      <c r="D71" s="3544" t="s">
        <v>9649</v>
      </c>
      <c r="E71" s="3770">
        <v>46077</v>
      </c>
      <c r="F71" s="3504">
        <f>E71+14</f>
        <v>46091</v>
      </c>
      <c r="G71" s="3696" t="s">
        <v>1573</v>
      </c>
      <c r="H71" s="3714" t="s">
        <v>9458</v>
      </c>
      <c r="I71" s="3697">
        <v>46085</v>
      </c>
      <c r="J71" s="3698">
        <f>I71+18</f>
        <v>46103</v>
      </c>
      <c r="K71" s="3698">
        <f>I71+26</f>
        <v>46111</v>
      </c>
      <c r="L71" s="3699">
        <f>I71+31</f>
        <v>46116</v>
      </c>
      <c r="M71" s="3699">
        <f>I71+34</f>
        <v>46119</v>
      </c>
      <c r="N71" s="3698">
        <f>I71+37</f>
        <v>46122</v>
      </c>
      <c r="O71" s="887"/>
      <c r="P71" s="5"/>
      <c r="Q71" s="5"/>
      <c r="R71" s="5"/>
      <c r="S71" s="5"/>
      <c r="T71" s="5"/>
      <c r="U71" s="5"/>
      <c r="V71"/>
      <c r="W71"/>
      <c r="X71"/>
      <c r="Y71"/>
      <c r="Z71"/>
      <c r="AA71"/>
      <c r="AB71"/>
      <c r="AC71"/>
      <c r="AD71"/>
      <c r="AE71"/>
      <c r="AF71"/>
      <c r="AG71"/>
      <c r="AH71"/>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row>
    <row r="72" spans="1:231" s="14" customFormat="1" ht="15.75" hidden="1" customHeight="1" thickBot="1">
      <c r="A72" s="2513"/>
      <c r="B72" s="3782" t="s">
        <v>9745</v>
      </c>
      <c r="C72" s="3765" t="s">
        <v>2626</v>
      </c>
      <c r="D72" s="3766" t="s">
        <v>9652</v>
      </c>
      <c r="E72" s="3766">
        <v>46082</v>
      </c>
      <c r="F72" s="3767">
        <v>46092</v>
      </c>
      <c r="G72" s="3703" t="s">
        <v>9746</v>
      </c>
      <c r="H72" s="3701"/>
      <c r="I72" s="3701"/>
      <c r="J72" s="3701"/>
      <c r="K72" s="3701"/>
      <c r="L72" s="3702"/>
      <c r="M72" s="3702"/>
      <c r="N72" s="3701"/>
      <c r="O72" s="887"/>
      <c r="P72" s="5"/>
      <c r="Q72" s="5"/>
      <c r="R72" s="5"/>
      <c r="S72" s="5"/>
      <c r="T72" s="5"/>
      <c r="U72" s="5"/>
      <c r="V72"/>
      <c r="W72"/>
      <c r="X72"/>
      <c r="Y72"/>
      <c r="Z72"/>
      <c r="AA72"/>
      <c r="AB72"/>
      <c r="AC72"/>
      <c r="AD72"/>
      <c r="AE72"/>
      <c r="AF72"/>
      <c r="AG72"/>
      <c r="AH72"/>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row>
    <row r="73" spans="1:231" s="14" customFormat="1" ht="15.75" hidden="1" customHeight="1" thickTop="1">
      <c r="A73" s="2513"/>
      <c r="B73" s="2513"/>
      <c r="C73" s="3543" t="s">
        <v>9653</v>
      </c>
      <c r="D73" s="3544" t="s">
        <v>9654</v>
      </c>
      <c r="E73" s="3769">
        <v>46072</v>
      </c>
      <c r="F73" s="3504">
        <f>E73+14</f>
        <v>46086</v>
      </c>
      <c r="G73" s="3743" t="s">
        <v>9747</v>
      </c>
      <c r="H73" s="3085" t="s">
        <v>9748</v>
      </c>
      <c r="I73" s="3085">
        <v>46092</v>
      </c>
      <c r="J73" s="3086">
        <f>I73+18</f>
        <v>46110</v>
      </c>
      <c r="K73" s="3087">
        <f>I73+26</f>
        <v>46118</v>
      </c>
      <c r="L73" s="3088">
        <f>I73+31</f>
        <v>46123</v>
      </c>
      <c r="M73" s="3088">
        <f>I73+34</f>
        <v>46126</v>
      </c>
      <c r="N73" s="3087">
        <f>I73+37</f>
        <v>46129</v>
      </c>
      <c r="O73" s="887"/>
      <c r="P73" s="5"/>
      <c r="Q73" s="5"/>
      <c r="R73" s="5"/>
      <c r="S73" s="5"/>
      <c r="T73" s="5"/>
      <c r="U73" s="5"/>
      <c r="V73"/>
      <c r="W73"/>
      <c r="X73"/>
      <c r="Y73"/>
      <c r="Z73"/>
      <c r="AA73"/>
      <c r="AB73"/>
      <c r="AC73"/>
      <c r="AD73"/>
      <c r="AE73"/>
      <c r="AF73"/>
      <c r="AG73"/>
      <c r="AH73"/>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row>
    <row r="74" spans="1:231" s="14" customFormat="1" ht="15.75" hidden="1" customHeight="1" thickBot="1">
      <c r="A74" s="2513"/>
      <c r="B74" s="2513"/>
      <c r="C74" s="3765" t="s">
        <v>1750</v>
      </c>
      <c r="D74" s="3766" t="s">
        <v>9657</v>
      </c>
      <c r="E74" s="3766">
        <v>46073</v>
      </c>
      <c r="F74" s="3767">
        <v>46082</v>
      </c>
      <c r="G74" s="3096"/>
      <c r="H74" s="3092"/>
      <c r="I74" s="3093"/>
      <c r="J74" s="3092"/>
      <c r="K74" s="3093"/>
      <c r="L74" s="3091"/>
      <c r="M74" s="3091"/>
      <c r="N74" s="3093"/>
      <c r="O74" s="887"/>
      <c r="P74" s="5"/>
      <c r="Q74" s="5"/>
      <c r="R74" s="5"/>
      <c r="S74" s="5"/>
      <c r="T74" s="5"/>
      <c r="U74" s="5"/>
      <c r="V74"/>
      <c r="W74"/>
      <c r="X74"/>
      <c r="Y74"/>
      <c r="Z74"/>
      <c r="AA74"/>
      <c r="AB74"/>
      <c r="AC74"/>
      <c r="AD74"/>
      <c r="AE74"/>
      <c r="AF74"/>
      <c r="AG74"/>
      <c r="AH74"/>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row>
    <row r="75" spans="1:231" s="14" customFormat="1" ht="15.75" hidden="1" customHeight="1" thickTop="1">
      <c r="A75" s="2513"/>
      <c r="B75" s="2513"/>
      <c r="C75" s="3768" t="s">
        <v>4400</v>
      </c>
      <c r="D75" s="3544" t="s">
        <v>9658</v>
      </c>
      <c r="E75" s="3544">
        <v>46079</v>
      </c>
      <c r="F75" s="3504">
        <f>E75+14</f>
        <v>46093</v>
      </c>
      <c r="G75" s="3084" t="s">
        <v>9504</v>
      </c>
      <c r="H75" s="3085" t="s">
        <v>9482</v>
      </c>
      <c r="I75" s="3085">
        <v>46099</v>
      </c>
      <c r="J75" s="3086">
        <f>I75+18</f>
        <v>46117</v>
      </c>
      <c r="K75" s="3087">
        <f>I75+26</f>
        <v>46125</v>
      </c>
      <c r="L75" s="3088">
        <f>I75+31</f>
        <v>46130</v>
      </c>
      <c r="M75" s="3088">
        <f>I75+34</f>
        <v>46133</v>
      </c>
      <c r="N75" s="3087">
        <f>I75+37</f>
        <v>46136</v>
      </c>
      <c r="O75" s="887"/>
      <c r="P75" s="5"/>
      <c r="Q75" s="5"/>
      <c r="R75" s="5"/>
      <c r="S75" s="5"/>
      <c r="T75" s="5"/>
      <c r="U75" s="5"/>
      <c r="V75"/>
      <c r="W75"/>
      <c r="X75"/>
      <c r="Y75"/>
      <c r="Z75"/>
      <c r="AA75"/>
      <c r="AB75"/>
      <c r="AC75"/>
      <c r="AD75"/>
      <c r="AE75"/>
      <c r="AF75"/>
      <c r="AG75"/>
      <c r="AH7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row>
    <row r="76" spans="1:231" s="14" customFormat="1" ht="15.75" hidden="1" customHeight="1" thickBot="1">
      <c r="A76" s="2513"/>
      <c r="B76" s="2513"/>
      <c r="C76" s="3765" t="s">
        <v>1654</v>
      </c>
      <c r="D76" s="3766" t="s">
        <v>8715</v>
      </c>
      <c r="E76" s="3766">
        <v>46079</v>
      </c>
      <c r="F76" s="3767">
        <v>46088</v>
      </c>
      <c r="G76" s="3096"/>
      <c r="H76" s="3092"/>
      <c r="I76" s="3093"/>
      <c r="J76" s="3092"/>
      <c r="K76" s="3093"/>
      <c r="L76" s="3091"/>
      <c r="M76" s="3091"/>
      <c r="N76" s="3093"/>
      <c r="O76" s="887"/>
      <c r="P76" s="5"/>
      <c r="Q76" s="5"/>
      <c r="R76" s="5"/>
      <c r="S76" s="5"/>
      <c r="T76" s="5"/>
      <c r="U76" s="5"/>
      <c r="V76"/>
      <c r="W76"/>
      <c r="X76"/>
      <c r="Y76"/>
      <c r="Z76"/>
      <c r="AA76"/>
      <c r="AB76"/>
      <c r="AC76"/>
      <c r="AD76"/>
      <c r="AE76"/>
      <c r="AF76"/>
      <c r="AG76"/>
      <c r="AH76"/>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row>
    <row r="77" spans="1:231" s="14" customFormat="1" ht="15.75" hidden="1" customHeight="1" thickTop="1">
      <c r="A77" s="2513"/>
      <c r="B77" s="2513"/>
      <c r="C77" s="3768" t="s">
        <v>9660</v>
      </c>
      <c r="D77" s="3544" t="s">
        <v>9661</v>
      </c>
      <c r="E77" s="3544">
        <v>46086</v>
      </c>
      <c r="F77" s="3504">
        <f>E77+14</f>
        <v>46100</v>
      </c>
      <c r="G77" s="3696" t="s">
        <v>1824</v>
      </c>
      <c r="H77" s="3714" t="s">
        <v>9482</v>
      </c>
      <c r="I77" s="3697">
        <v>46106</v>
      </c>
      <c r="J77" s="3698">
        <f>I77+18</f>
        <v>46124</v>
      </c>
      <c r="K77" s="3698">
        <f>I77+26</f>
        <v>46132</v>
      </c>
      <c r="L77" s="3699">
        <f>I77+31</f>
        <v>46137</v>
      </c>
      <c r="M77" s="3699">
        <f>I77+34</f>
        <v>46140</v>
      </c>
      <c r="N77" s="3698">
        <f>I77+37</f>
        <v>46143</v>
      </c>
      <c r="O77" s="887"/>
      <c r="P77" s="5"/>
      <c r="Q77" s="5"/>
      <c r="R77" s="5"/>
      <c r="S77" s="5"/>
      <c r="T77" s="5"/>
      <c r="U77" s="5"/>
      <c r="V77"/>
      <c r="W77"/>
      <c r="X77"/>
      <c r="Y77"/>
      <c r="Z77"/>
      <c r="AA77"/>
      <c r="AB77"/>
      <c r="AC77"/>
      <c r="AD77"/>
      <c r="AE77"/>
      <c r="AF77"/>
      <c r="AG77"/>
      <c r="AH77"/>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row>
    <row r="78" spans="1:231" s="14" customFormat="1" ht="15.75" hidden="1" customHeight="1" thickBot="1">
      <c r="A78" s="2513"/>
      <c r="B78" s="2513"/>
      <c r="C78" s="3765" t="s">
        <v>4922</v>
      </c>
      <c r="D78" s="3766" t="s">
        <v>9663</v>
      </c>
      <c r="E78" s="3695">
        <v>46094</v>
      </c>
      <c r="F78" s="3767">
        <f>E78+9</f>
        <v>46103</v>
      </c>
      <c r="G78" s="3703" t="s">
        <v>9749</v>
      </c>
      <c r="H78" s="3701"/>
      <c r="I78" s="3701"/>
      <c r="J78" s="3701"/>
      <c r="K78" s="3701"/>
      <c r="L78" s="3702"/>
      <c r="M78" s="3702"/>
      <c r="N78" s="3701"/>
      <c r="O78" s="887"/>
      <c r="P78" s="5"/>
      <c r="Q78" s="5"/>
      <c r="R78" s="5"/>
      <c r="S78" s="5"/>
      <c r="T78" s="5"/>
      <c r="U78" s="5"/>
      <c r="V78"/>
      <c r="W78"/>
      <c r="X78"/>
      <c r="Y78"/>
      <c r="Z78"/>
      <c r="AA78"/>
      <c r="AB78"/>
      <c r="AC78"/>
      <c r="AD78"/>
      <c r="AE78"/>
      <c r="AF78"/>
      <c r="AG78"/>
      <c r="AH78"/>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row>
    <row r="79" spans="1:231" s="14" customFormat="1" ht="15.75" hidden="1" customHeight="1" thickTop="1">
      <c r="A79" s="2513"/>
      <c r="B79" s="2513"/>
      <c r="C79" s="3590" t="s">
        <v>1573</v>
      </c>
      <c r="D79" s="3750" t="s">
        <v>9664</v>
      </c>
      <c r="E79" s="3504">
        <v>46093</v>
      </c>
      <c r="F79" s="3504">
        <f>E79+14</f>
        <v>46107</v>
      </c>
      <c r="G79" s="3084" t="s">
        <v>9750</v>
      </c>
      <c r="H79" s="3085" t="s">
        <v>9482</v>
      </c>
      <c r="I79" s="3085">
        <v>46113</v>
      </c>
      <c r="J79" s="3086">
        <f>I79+18</f>
        <v>46131</v>
      </c>
      <c r="K79" s="3087">
        <f>I79+26</f>
        <v>46139</v>
      </c>
      <c r="L79" s="3088">
        <f>I79+31</f>
        <v>46144</v>
      </c>
      <c r="M79" s="3088">
        <f>I79+34</f>
        <v>46147</v>
      </c>
      <c r="N79" s="3087">
        <f>I79+37</f>
        <v>46150</v>
      </c>
      <c r="O79" s="887"/>
      <c r="P79" s="5"/>
      <c r="Q79" s="5"/>
      <c r="R79" s="5"/>
      <c r="S79" s="5"/>
      <c r="T79" s="5"/>
      <c r="U79" s="5"/>
      <c r="V79"/>
      <c r="W79"/>
      <c r="X79"/>
      <c r="Y79"/>
      <c r="Z79"/>
      <c r="AA79"/>
      <c r="AB79"/>
      <c r="AC79"/>
      <c r="AD79"/>
      <c r="AE79"/>
      <c r="AF79"/>
      <c r="AG79"/>
      <c r="AH79"/>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row>
    <row r="80" spans="1:231" s="14" customFormat="1" ht="15.75" hidden="1" customHeight="1" thickBot="1">
      <c r="A80" s="2513"/>
      <c r="B80" s="2513"/>
      <c r="C80" s="3765" t="s">
        <v>1541</v>
      </c>
      <c r="D80" s="3766" t="s">
        <v>8717</v>
      </c>
      <c r="E80" s="3766">
        <v>46103</v>
      </c>
      <c r="F80" s="3767">
        <f>E80+9</f>
        <v>46112</v>
      </c>
      <c r="G80" s="3096"/>
      <c r="H80" s="3092"/>
      <c r="I80" s="3093"/>
      <c r="J80" s="3092"/>
      <c r="K80" s="3093"/>
      <c r="L80" s="3091"/>
      <c r="M80" s="3091"/>
      <c r="N80" s="3093"/>
      <c r="O80" s="887"/>
      <c r="P80" s="5"/>
      <c r="Q80" s="5"/>
      <c r="R80" s="5"/>
      <c r="S80" s="5"/>
      <c r="T80" s="5"/>
      <c r="U80" s="5"/>
      <c r="V80"/>
      <c r="W80"/>
      <c r="X80"/>
      <c r="Y80"/>
      <c r="Z80"/>
      <c r="AA80"/>
      <c r="AB80"/>
      <c r="AC80"/>
      <c r="AD80"/>
      <c r="AE80"/>
      <c r="AF80"/>
      <c r="AG80"/>
      <c r="AH80"/>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row>
    <row r="81" spans="1:231" s="14" customFormat="1" ht="15.75" hidden="1" customHeight="1" thickTop="1">
      <c r="A81" s="2513"/>
      <c r="B81" s="2513"/>
      <c r="C81" s="3590" t="s">
        <v>1573</v>
      </c>
      <c r="D81" s="3750" t="s">
        <v>9667</v>
      </c>
      <c r="E81" s="3504">
        <v>46100</v>
      </c>
      <c r="F81" s="3504">
        <f>E81+14</f>
        <v>46114</v>
      </c>
      <c r="G81" s="3084" t="s">
        <v>9507</v>
      </c>
      <c r="H81" s="3085" t="s">
        <v>9459</v>
      </c>
      <c r="I81" s="3085">
        <v>46120</v>
      </c>
      <c r="J81" s="3086">
        <f>I81+18</f>
        <v>46138</v>
      </c>
      <c r="K81" s="3087">
        <f>I81+26</f>
        <v>46146</v>
      </c>
      <c r="L81" s="3088">
        <f>I81+31</f>
        <v>46151</v>
      </c>
      <c r="M81" s="3088">
        <f>I81+34</f>
        <v>46154</v>
      </c>
      <c r="N81" s="3087">
        <f>I81+37</f>
        <v>46157</v>
      </c>
      <c r="O81" s="887"/>
      <c r="P81" s="5"/>
      <c r="Q81" s="5"/>
      <c r="R81" s="5"/>
      <c r="S81" s="5"/>
      <c r="T81" s="5"/>
      <c r="U81" s="5"/>
      <c r="V81"/>
      <c r="W81"/>
      <c r="X81"/>
      <c r="Y81"/>
      <c r="Z81"/>
      <c r="AA81"/>
      <c r="AB81"/>
      <c r="AC81"/>
      <c r="AD81"/>
      <c r="AE81"/>
      <c r="AF81"/>
      <c r="AG81"/>
      <c r="AH81"/>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row>
    <row r="82" spans="1:231" s="14" customFormat="1" ht="15.75" hidden="1" customHeight="1" thickBot="1">
      <c r="A82" s="2513"/>
      <c r="B82" s="2513"/>
      <c r="C82" s="3482"/>
      <c r="D82" s="3483"/>
      <c r="E82" s="3483"/>
      <c r="F82" s="3484"/>
      <c r="G82" s="3096"/>
      <c r="H82" s="3092"/>
      <c r="I82" s="3093"/>
      <c r="J82" s="3092"/>
      <c r="K82" s="3093"/>
      <c r="L82" s="3091"/>
      <c r="M82" s="3091"/>
      <c r="N82" s="3093"/>
      <c r="O82" s="887"/>
      <c r="P82" s="5"/>
      <c r="Q82" s="5"/>
      <c r="R82" s="5"/>
      <c r="S82" s="5"/>
      <c r="T82" s="5"/>
      <c r="U82" s="5"/>
      <c r="V82"/>
      <c r="W82"/>
      <c r="X82"/>
      <c r="Y82"/>
      <c r="Z82"/>
      <c r="AA82"/>
      <c r="AB82"/>
      <c r="AC82"/>
      <c r="AD82"/>
      <c r="AE82"/>
      <c r="AF82"/>
      <c r="AG82"/>
      <c r="AH82"/>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row>
    <row r="83" spans="1:231" s="14" customFormat="1" ht="15.75" hidden="1" customHeight="1" thickTop="1">
      <c r="A83" s="2513"/>
      <c r="B83" s="2513"/>
      <c r="C83" s="4555" t="s">
        <v>4935</v>
      </c>
      <c r="D83" s="3478" t="s">
        <v>9751</v>
      </c>
      <c r="E83" s="3573">
        <v>46110</v>
      </c>
      <c r="F83" s="3479">
        <f>E83+14</f>
        <v>46124</v>
      </c>
      <c r="G83" s="3084" t="s">
        <v>9508</v>
      </c>
      <c r="H83" s="3085" t="s">
        <v>9497</v>
      </c>
      <c r="I83" s="3085">
        <v>46127</v>
      </c>
      <c r="J83" s="3086">
        <f>I83+18</f>
        <v>46145</v>
      </c>
      <c r="K83" s="3087">
        <f>I83+26</f>
        <v>46153</v>
      </c>
      <c r="L83" s="3088">
        <f>I83+31</f>
        <v>46158</v>
      </c>
      <c r="M83" s="3088">
        <f>I83+34</f>
        <v>46161</v>
      </c>
      <c r="N83" s="3087">
        <f>I83+37</f>
        <v>46164</v>
      </c>
      <c r="O83" s="887"/>
      <c r="P83" s="5"/>
      <c r="Q83" s="5"/>
      <c r="R83" s="5"/>
      <c r="S83" s="5"/>
      <c r="T83" s="5"/>
      <c r="U83" s="5"/>
      <c r="V83"/>
      <c r="W83"/>
      <c r="X83"/>
      <c r="Y83"/>
      <c r="Z83"/>
      <c r="AA83"/>
      <c r="AB83"/>
      <c r="AC83"/>
      <c r="AD83"/>
      <c r="AE83"/>
      <c r="AF83"/>
      <c r="AG83"/>
      <c r="AH83"/>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row>
    <row r="84" spans="1:231" s="14" customFormat="1" ht="15.75" hidden="1" customHeight="1" thickBot="1">
      <c r="A84" s="2513"/>
      <c r="B84" s="2513"/>
      <c r="C84" s="3482"/>
      <c r="D84" s="3483"/>
      <c r="E84" s="3695"/>
      <c r="F84" s="3484"/>
      <c r="G84" s="3096"/>
      <c r="H84" s="3092"/>
      <c r="I84" s="3093"/>
      <c r="J84" s="3092"/>
      <c r="K84" s="3093"/>
      <c r="L84" s="3091"/>
      <c r="M84" s="3091"/>
      <c r="N84" s="3093"/>
      <c r="O84" s="887"/>
      <c r="P84" s="5"/>
      <c r="Q84" s="5"/>
      <c r="R84" s="5"/>
      <c r="S84" s="5"/>
      <c r="T84" s="5"/>
      <c r="U84" s="5"/>
      <c r="V84"/>
      <c r="W84"/>
      <c r="X84"/>
      <c r="Y84"/>
      <c r="Z84"/>
      <c r="AA84"/>
      <c r="AB84"/>
      <c r="AC84"/>
      <c r="AD84"/>
      <c r="AE84"/>
      <c r="AF84"/>
      <c r="AG84"/>
      <c r="AH84"/>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row>
    <row r="85" spans="1:231" s="14" customFormat="1" ht="15.75" hidden="1" customHeight="1" thickTop="1">
      <c r="A85" s="2513"/>
      <c r="B85" s="2513"/>
      <c r="C85" s="4555" t="s">
        <v>7493</v>
      </c>
      <c r="D85" s="3478" t="s">
        <v>9752</v>
      </c>
      <c r="E85" s="3573">
        <v>46120</v>
      </c>
      <c r="F85" s="3479">
        <f>E85+14</f>
        <v>46134</v>
      </c>
      <c r="G85" s="3084" t="s">
        <v>9509</v>
      </c>
      <c r="H85" s="3085" t="s">
        <v>9459</v>
      </c>
      <c r="I85" s="3085">
        <v>46134</v>
      </c>
      <c r="J85" s="3086">
        <f>I85+18</f>
        <v>46152</v>
      </c>
      <c r="K85" s="3087">
        <f>I85+26</f>
        <v>46160</v>
      </c>
      <c r="L85" s="3088">
        <f>I85+31</f>
        <v>46165</v>
      </c>
      <c r="M85" s="3088">
        <f>I85+34</f>
        <v>46168</v>
      </c>
      <c r="N85" s="3087">
        <f>I85+37</f>
        <v>46171</v>
      </c>
      <c r="O85" s="887"/>
      <c r="P85" s="5"/>
      <c r="Q85" s="5"/>
      <c r="R85" s="5"/>
      <c r="S85" s="5"/>
      <c r="T85" s="5"/>
      <c r="U85" s="5"/>
      <c r="V85"/>
      <c r="W85"/>
      <c r="X85"/>
      <c r="Y85"/>
      <c r="Z85"/>
      <c r="AA85"/>
      <c r="AB85"/>
      <c r="AC85"/>
      <c r="AD85"/>
      <c r="AE85"/>
      <c r="AF85"/>
      <c r="AG85"/>
      <c r="AH8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row>
    <row r="86" spans="1:231" s="14" customFormat="1" ht="15.75" hidden="1" customHeight="1" thickBot="1">
      <c r="A86" s="2513"/>
      <c r="B86" s="2513"/>
      <c r="C86" s="3482"/>
      <c r="D86" s="3483"/>
      <c r="E86" s="3483"/>
      <c r="F86" s="3484"/>
      <c r="G86" s="3096"/>
      <c r="H86" s="3092"/>
      <c r="I86" s="3093"/>
      <c r="J86" s="3092"/>
      <c r="K86" s="3093"/>
      <c r="L86" s="3091"/>
      <c r="M86" s="3091"/>
      <c r="N86" s="3093"/>
      <c r="O86" s="887"/>
      <c r="P86" s="5"/>
      <c r="Q86" s="5"/>
      <c r="R86" s="5"/>
      <c r="S86" s="5"/>
      <c r="T86" s="5"/>
      <c r="U86" s="5"/>
      <c r="V86"/>
      <c r="W86"/>
      <c r="X86"/>
      <c r="Y86"/>
      <c r="Z86"/>
      <c r="AA86"/>
      <c r="AB86"/>
      <c r="AC86"/>
      <c r="AD86"/>
      <c r="AE86"/>
      <c r="AF86"/>
      <c r="AG86"/>
      <c r="AH86"/>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row>
    <row r="87" spans="1:231" s="14" customFormat="1" ht="15.75" hidden="1" customHeight="1" thickTop="1">
      <c r="A87" s="2513"/>
      <c r="B87" s="2513"/>
      <c r="C87" s="4020" t="s">
        <v>1573</v>
      </c>
      <c r="D87" s="3491" t="s">
        <v>9674</v>
      </c>
      <c r="E87" s="3504">
        <v>46121</v>
      </c>
      <c r="F87" s="3504">
        <f>E87+14</f>
        <v>46135</v>
      </c>
      <c r="G87" s="3084" t="s">
        <v>9510</v>
      </c>
      <c r="H87" s="3085" t="s">
        <v>9459</v>
      </c>
      <c r="I87" s="3085">
        <v>46141</v>
      </c>
      <c r="J87" s="3086">
        <f>I87+18</f>
        <v>46159</v>
      </c>
      <c r="K87" s="3087">
        <f>I87+26</f>
        <v>46167</v>
      </c>
      <c r="L87" s="3088">
        <f>I87+31</f>
        <v>46172</v>
      </c>
      <c r="M87" s="3088">
        <f>I87+34</f>
        <v>46175</v>
      </c>
      <c r="N87" s="3087">
        <f>I87+37</f>
        <v>46178</v>
      </c>
      <c r="O87" s="887"/>
      <c r="P87" s="5"/>
      <c r="Q87" s="5"/>
      <c r="R87" s="5"/>
      <c r="S87" s="5"/>
      <c r="T87" s="5"/>
      <c r="U87" s="5"/>
      <c r="V87"/>
      <c r="W87"/>
      <c r="X87"/>
      <c r="Y87"/>
      <c r="Z87"/>
      <c r="AA87"/>
      <c r="AB87"/>
      <c r="AC87"/>
      <c r="AD87"/>
      <c r="AE87"/>
      <c r="AF87"/>
      <c r="AG87"/>
      <c r="AH87"/>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row>
    <row r="88" spans="1:231" s="14" customFormat="1" ht="15.75" hidden="1" customHeight="1" thickBot="1">
      <c r="A88" s="2513"/>
      <c r="B88" s="2513"/>
      <c r="C88" s="3482"/>
      <c r="D88" s="3483"/>
      <c r="E88" s="3483"/>
      <c r="F88" s="3484"/>
      <c r="G88" s="3096"/>
      <c r="H88" s="3092"/>
      <c r="I88" s="3093"/>
      <c r="J88" s="3092"/>
      <c r="K88" s="3093"/>
      <c r="L88" s="3091"/>
      <c r="M88" s="3091"/>
      <c r="N88" s="3093"/>
      <c r="O88" s="887"/>
      <c r="P88" s="5"/>
      <c r="Q88" s="5"/>
      <c r="R88" s="5"/>
      <c r="S88" s="5"/>
      <c r="T88" s="5"/>
      <c r="U88" s="5"/>
      <c r="V88"/>
      <c r="W88"/>
      <c r="X88"/>
      <c r="Y88"/>
      <c r="Z88"/>
      <c r="AA88"/>
      <c r="AB88"/>
      <c r="AC88"/>
      <c r="AD88"/>
      <c r="AE88"/>
      <c r="AF88"/>
      <c r="AG88"/>
      <c r="AH88"/>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row>
    <row r="89" spans="1:231" s="14" customFormat="1" ht="15.75" hidden="1" customHeight="1" thickTop="1">
      <c r="A89" s="2513"/>
      <c r="B89" s="2513"/>
      <c r="C89" s="4555" t="s">
        <v>4474</v>
      </c>
      <c r="D89" s="3478" t="s">
        <v>9676</v>
      </c>
      <c r="E89" s="3573">
        <v>46136</v>
      </c>
      <c r="F89" s="3479">
        <f>E89+14</f>
        <v>46150</v>
      </c>
      <c r="G89" s="3743" t="s">
        <v>9512</v>
      </c>
      <c r="H89" s="3085" t="s">
        <v>9470</v>
      </c>
      <c r="I89" s="3085">
        <v>46148</v>
      </c>
      <c r="J89" s="3086">
        <f>I89+18</f>
        <v>46166</v>
      </c>
      <c r="K89" s="3087">
        <f>I89+26</f>
        <v>46174</v>
      </c>
      <c r="L89" s="3088">
        <f>I89+31</f>
        <v>46179</v>
      </c>
      <c r="M89" s="3088">
        <f>I89+34</f>
        <v>46182</v>
      </c>
      <c r="N89" s="3087">
        <f>I89+37</f>
        <v>46185</v>
      </c>
      <c r="O89" s="887"/>
      <c r="P89" s="5"/>
      <c r="Q89" s="5"/>
      <c r="R89" s="5"/>
      <c r="S89" s="5"/>
      <c r="T89" s="5"/>
      <c r="U89" s="5"/>
      <c r="V89"/>
      <c r="W89"/>
      <c r="X89"/>
      <c r="Y89"/>
      <c r="Z89"/>
      <c r="AA89"/>
      <c r="AB89"/>
      <c r="AC89"/>
      <c r="AD89"/>
      <c r="AE89"/>
      <c r="AF89"/>
      <c r="AG89"/>
      <c r="AH89"/>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row>
    <row r="90" spans="1:231" s="14" customFormat="1" ht="15.75" hidden="1" customHeight="1" thickBot="1">
      <c r="A90" s="2513"/>
      <c r="B90" s="2513"/>
      <c r="C90" s="3482"/>
      <c r="D90" s="3483"/>
      <c r="E90" s="3483"/>
      <c r="F90" s="3484"/>
      <c r="G90" s="4072"/>
      <c r="H90" s="3092"/>
      <c r="I90" s="3093"/>
      <c r="J90" s="3092"/>
      <c r="K90" s="3093"/>
      <c r="L90" s="3091"/>
      <c r="M90" s="3091"/>
      <c r="N90" s="3093"/>
      <c r="O90" s="887"/>
      <c r="P90" s="5"/>
      <c r="Q90" s="5"/>
      <c r="R90" s="5"/>
      <c r="S90" s="5"/>
      <c r="T90" s="5"/>
      <c r="U90" s="5"/>
      <c r="V90"/>
      <c r="W90"/>
      <c r="X90"/>
      <c r="Y90"/>
      <c r="Z90"/>
      <c r="AA90"/>
      <c r="AB90"/>
      <c r="AC90"/>
      <c r="AD90"/>
      <c r="AE90"/>
      <c r="AF90"/>
      <c r="AG90"/>
      <c r="AH90"/>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row>
    <row r="91" spans="1:231" s="14" customFormat="1" ht="15.75" hidden="1" customHeight="1" thickTop="1">
      <c r="A91" s="2513"/>
      <c r="B91" s="2513"/>
      <c r="C91" s="4555" t="s">
        <v>1541</v>
      </c>
      <c r="D91" s="3478" t="s">
        <v>9218</v>
      </c>
      <c r="E91" s="3557">
        <v>46146</v>
      </c>
      <c r="F91" s="3479">
        <f>E91+14</f>
        <v>46160</v>
      </c>
      <c r="G91" s="3743" t="s">
        <v>9513</v>
      </c>
      <c r="H91" s="3085" t="s">
        <v>9459</v>
      </c>
      <c r="I91" s="3085">
        <v>46155</v>
      </c>
      <c r="J91" s="3086">
        <f>I91+18</f>
        <v>46173</v>
      </c>
      <c r="K91" s="3087">
        <f>I91+26</f>
        <v>46181</v>
      </c>
      <c r="L91" s="3088">
        <f>I91+31</f>
        <v>46186</v>
      </c>
      <c r="M91" s="3088">
        <f>I91+34</f>
        <v>46189</v>
      </c>
      <c r="N91" s="3087">
        <f>I91+37</f>
        <v>46192</v>
      </c>
      <c r="O91" s="887"/>
      <c r="P91"/>
      <c r="Q91"/>
      <c r="R91"/>
      <c r="S91"/>
      <c r="T91"/>
      <c r="U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row>
    <row r="92" spans="1:231" s="14" customFormat="1" ht="15.75" hidden="1" customHeight="1" thickBot="1">
      <c r="A92" s="2513"/>
      <c r="B92" s="2513"/>
      <c r="C92" s="3482"/>
      <c r="D92" s="3483"/>
      <c r="E92" s="3483"/>
      <c r="F92" s="3484"/>
      <c r="G92" s="3096"/>
      <c r="H92" s="3092"/>
      <c r="I92" s="3093"/>
      <c r="J92" s="3092"/>
      <c r="K92" s="3093"/>
      <c r="L92" s="3091"/>
      <c r="M92" s="3091"/>
      <c r="N92" s="3093"/>
      <c r="O92" s="887"/>
      <c r="P92" s="5"/>
      <c r="Q92" s="5"/>
      <c r="R92" s="5"/>
      <c r="S92" s="5"/>
      <c r="T92" s="5"/>
      <c r="U92" s="5"/>
      <c r="V92"/>
      <c r="W92"/>
      <c r="X92"/>
      <c r="Y92"/>
      <c r="Z92"/>
      <c r="AA92"/>
      <c r="AB92"/>
      <c r="AC92"/>
      <c r="AD92"/>
      <c r="AE92"/>
      <c r="AF92"/>
      <c r="AG92"/>
      <c r="AH92"/>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row>
    <row r="93" spans="1:231" s="14" customFormat="1" ht="15.75" hidden="1" customHeight="1" thickTop="1">
      <c r="A93" s="2513"/>
      <c r="B93" s="2513"/>
      <c r="C93" s="4106" t="s">
        <v>1707</v>
      </c>
      <c r="D93" s="3479" t="s">
        <v>9679</v>
      </c>
      <c r="E93" s="3479">
        <v>46148</v>
      </c>
      <c r="F93" s="3479">
        <f>E93+14</f>
        <v>46162</v>
      </c>
      <c r="G93" s="3084" t="s">
        <v>9514</v>
      </c>
      <c r="H93" s="3085" t="s">
        <v>9506</v>
      </c>
      <c r="I93" s="3085">
        <v>46162</v>
      </c>
      <c r="J93" s="3086">
        <f>I93+18</f>
        <v>46180</v>
      </c>
      <c r="K93" s="3087">
        <f>I93+26</f>
        <v>46188</v>
      </c>
      <c r="L93" s="3088">
        <f>I93+31</f>
        <v>46193</v>
      </c>
      <c r="M93" s="3088">
        <f>I93+34</f>
        <v>46196</v>
      </c>
      <c r="N93" s="3087">
        <f>I93+37</f>
        <v>46199</v>
      </c>
      <c r="O93" s="887"/>
      <c r="P93" s="5"/>
      <c r="Q93" s="5"/>
      <c r="R93" s="5"/>
      <c r="S93" s="5"/>
      <c r="T93" s="5"/>
      <c r="U93" s="5"/>
      <c r="V93"/>
      <c r="W93"/>
      <c r="X93"/>
      <c r="Y93"/>
      <c r="Z93"/>
      <c r="AA93"/>
      <c r="AB93"/>
      <c r="AC93"/>
      <c r="AD93"/>
      <c r="AE93"/>
      <c r="AF93"/>
      <c r="AG93"/>
      <c r="AH93"/>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row>
    <row r="94" spans="1:231" s="14" customFormat="1" ht="15.75" hidden="1" customHeight="1" thickBot="1">
      <c r="A94" s="2513"/>
      <c r="B94" s="2513"/>
      <c r="C94" s="4108"/>
      <c r="D94" s="3484"/>
      <c r="E94" s="3484"/>
      <c r="F94" s="3484"/>
      <c r="G94" s="3096"/>
      <c r="H94" s="3092"/>
      <c r="I94" s="3093"/>
      <c r="J94" s="3092"/>
      <c r="K94" s="3093"/>
      <c r="L94" s="3091"/>
      <c r="M94" s="3091"/>
      <c r="N94" s="3093"/>
      <c r="O94" s="887"/>
      <c r="P94" s="5"/>
      <c r="Q94" s="5"/>
      <c r="R94" s="5"/>
      <c r="S94" s="5"/>
      <c r="T94" s="5"/>
      <c r="U94" s="5"/>
      <c r="V94"/>
      <c r="W94"/>
      <c r="X94"/>
      <c r="Y94"/>
      <c r="Z94"/>
      <c r="AA94"/>
      <c r="AB94"/>
      <c r="AC94"/>
      <c r="AD94"/>
      <c r="AE94"/>
      <c r="AF94"/>
      <c r="AG94"/>
      <c r="AH94"/>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row>
    <row r="95" spans="1:231" s="14" customFormat="1" ht="15.75" hidden="1" customHeight="1" thickTop="1">
      <c r="A95" s="2513"/>
      <c r="B95" s="2513"/>
      <c r="C95" s="3526"/>
      <c r="D95" s="3525"/>
      <c r="E95" s="3565"/>
      <c r="F95" s="3565"/>
      <c r="G95" s="4150"/>
      <c r="H95" s="4151"/>
      <c r="I95" s="4152"/>
      <c r="J95" s="4151"/>
      <c r="K95" s="4152"/>
      <c r="L95" s="4152"/>
      <c r="M95" s="4152"/>
      <c r="N95" s="4152"/>
      <c r="O95" s="887"/>
      <c r="P95" s="5"/>
      <c r="Q95" s="5"/>
      <c r="R95" s="5"/>
      <c r="S95" s="5"/>
      <c r="T95" s="5"/>
      <c r="U95" s="5"/>
      <c r="V95"/>
      <c r="W95"/>
      <c r="X95"/>
      <c r="Y95"/>
      <c r="Z95"/>
      <c r="AA95"/>
      <c r="AB95"/>
      <c r="AC95"/>
      <c r="AD95"/>
      <c r="AE95"/>
      <c r="AF95"/>
      <c r="AG95"/>
      <c r="AH9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row>
    <row r="96" spans="1:231" s="14" customFormat="1" ht="15.75" hidden="1" customHeight="1">
      <c r="A96" s="2513"/>
      <c r="B96" s="2513"/>
      <c r="C96" s="3526"/>
      <c r="D96" s="3525"/>
      <c r="E96" s="3569"/>
      <c r="F96" s="3569"/>
      <c r="G96" s="4153"/>
      <c r="H96" s="4154"/>
      <c r="I96" s="4155"/>
      <c r="J96" s="4154"/>
      <c r="K96" s="4155"/>
      <c r="L96" s="4155"/>
      <c r="M96" s="4155"/>
      <c r="N96" s="4155"/>
      <c r="O96" s="887"/>
      <c r="P96" s="5"/>
      <c r="Q96" s="5"/>
      <c r="R96" s="5"/>
      <c r="S96" s="5"/>
      <c r="T96" s="5"/>
      <c r="U96" s="5"/>
      <c r="V96"/>
      <c r="W96"/>
      <c r="X96"/>
      <c r="Y96"/>
      <c r="Z96"/>
      <c r="AA96"/>
      <c r="AB96"/>
      <c r="AC96"/>
      <c r="AD96"/>
      <c r="AE96"/>
      <c r="AF96"/>
      <c r="AG96"/>
      <c r="AH96"/>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row>
    <row r="97" spans="1:231" s="14" customFormat="1" ht="31.5">
      <c r="A97" s="2513"/>
      <c r="B97" s="2513"/>
      <c r="C97" s="3064"/>
      <c r="D97" s="3065"/>
      <c r="E97" s="3066" t="s">
        <v>100</v>
      </c>
      <c r="F97" s="3067" t="s">
        <v>4887</v>
      </c>
      <c r="G97" s="3068" t="s">
        <v>9734</v>
      </c>
      <c r="H97" s="3068" t="s">
        <v>1718</v>
      </c>
      <c r="I97" s="3069" t="s">
        <v>165</v>
      </c>
      <c r="J97" s="3070" t="s">
        <v>887</v>
      </c>
      <c r="K97" s="4147" t="s">
        <v>459</v>
      </c>
      <c r="L97" s="3071" t="s">
        <v>477</v>
      </c>
      <c r="M97" s="3071" t="s">
        <v>1234</v>
      </c>
      <c r="N97" s="4148" t="s">
        <v>741</v>
      </c>
      <c r="O97" s="887"/>
      <c r="P97" s="3062"/>
      <c r="Q97" s="5"/>
      <c r="R97" s="5"/>
      <c r="S97" s="5"/>
      <c r="T97" s="5"/>
      <c r="U97" s="5"/>
      <c r="V97"/>
      <c r="W97"/>
      <c r="X97"/>
      <c r="Y97"/>
      <c r="Z97"/>
      <c r="AA97"/>
      <c r="AB97"/>
      <c r="AC97"/>
      <c r="AD97"/>
      <c r="AE97"/>
      <c r="AF97"/>
      <c r="AG97"/>
      <c r="AH97"/>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row>
    <row r="98" spans="1:231" s="14" customFormat="1" ht="20.25" thickBot="1">
      <c r="A98" s="2513"/>
      <c r="B98" s="2513"/>
      <c r="C98" s="3072" t="s">
        <v>4929</v>
      </c>
      <c r="D98" s="3073"/>
      <c r="E98" s="3074" t="s">
        <v>4190</v>
      </c>
      <c r="F98" s="3075"/>
      <c r="G98" s="3076"/>
      <c r="H98" s="3077" t="s">
        <v>4190</v>
      </c>
      <c r="I98" s="3078" t="s">
        <v>3157</v>
      </c>
      <c r="J98" s="3078"/>
      <c r="K98" s="3078"/>
      <c r="L98" s="3079"/>
      <c r="M98" s="3079"/>
      <c r="N98" s="3079"/>
      <c r="O98" s="887"/>
      <c r="P98" s="5"/>
      <c r="Q98" s="5"/>
      <c r="R98" s="5"/>
      <c r="S98" s="5"/>
      <c r="T98" s="5"/>
      <c r="U98" s="5"/>
      <c r="V98"/>
      <c r="W98"/>
      <c r="X98"/>
      <c r="Y98"/>
      <c r="Z98"/>
      <c r="AA98"/>
      <c r="AB98"/>
      <c r="AC98"/>
      <c r="AD98"/>
      <c r="AE98"/>
      <c r="AF98"/>
      <c r="AG98"/>
      <c r="AH98"/>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row>
    <row r="99" spans="1:231" s="14" customFormat="1" ht="15.75" hidden="1" customHeight="1" thickTop="1">
      <c r="A99" s="2513"/>
      <c r="B99" s="2513"/>
      <c r="C99" s="4562" t="s">
        <v>9682</v>
      </c>
      <c r="D99" s="3504" t="s">
        <v>9669</v>
      </c>
      <c r="E99" s="3504">
        <v>46155</v>
      </c>
      <c r="F99" s="3504">
        <f>E99+14</f>
        <v>46169</v>
      </c>
      <c r="G99" s="3084" t="s">
        <v>9753</v>
      </c>
      <c r="H99" s="3085" t="s">
        <v>9462</v>
      </c>
      <c r="I99" s="3085">
        <v>46169</v>
      </c>
      <c r="J99" s="3086">
        <f>I99+18</f>
        <v>46187</v>
      </c>
      <c r="K99" s="3087">
        <f>I99+25</f>
        <v>46194</v>
      </c>
      <c r="L99" s="3088">
        <f>I99+29</f>
        <v>46198</v>
      </c>
      <c r="M99" s="3088">
        <f>I99+31</f>
        <v>46200</v>
      </c>
      <c r="N99" s="3087">
        <f>I99+33</f>
        <v>46202</v>
      </c>
      <c r="O99" s="887"/>
      <c r="P99" s="5"/>
      <c r="Q99" s="5"/>
      <c r="R99" s="5"/>
      <c r="S99" s="5"/>
      <c r="T99" s="5"/>
      <c r="U99" s="5"/>
      <c r="V99"/>
      <c r="W99"/>
      <c r="X99"/>
      <c r="Y99"/>
      <c r="Z99"/>
      <c r="AA99"/>
      <c r="AB99"/>
      <c r="AC99"/>
      <c r="AD99"/>
      <c r="AE99"/>
      <c r="AF99"/>
      <c r="AG99"/>
      <c r="AH99"/>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row>
    <row r="100" spans="1:231" s="14" customFormat="1" ht="15.75" hidden="1" customHeight="1" thickBot="1">
      <c r="A100" s="2513"/>
      <c r="B100" s="2513"/>
      <c r="C100" s="3765" t="s">
        <v>9685</v>
      </c>
      <c r="D100" s="3766" t="s">
        <v>9686</v>
      </c>
      <c r="E100" s="3483">
        <v>46157</v>
      </c>
      <c r="F100" s="3484">
        <f>E100+9</f>
        <v>46166</v>
      </c>
      <c r="G100" s="3096"/>
      <c r="H100" s="3092"/>
      <c r="I100" s="3093"/>
      <c r="J100" s="3092"/>
      <c r="K100" s="3093"/>
      <c r="L100" s="3091"/>
      <c r="M100" s="3091"/>
      <c r="N100" s="3093"/>
      <c r="O100" s="887"/>
      <c r="P100" s="5"/>
      <c r="Q100" s="5"/>
      <c r="R100" s="5"/>
      <c r="S100" s="5"/>
      <c r="T100" s="5"/>
      <c r="U100" s="5"/>
      <c r="V100"/>
      <c r="W100"/>
      <c r="X100"/>
      <c r="Y100"/>
      <c r="Z100"/>
      <c r="AA100"/>
      <c r="AB100"/>
      <c r="AC100"/>
      <c r="AD100"/>
      <c r="AE100"/>
      <c r="AF100"/>
      <c r="AG100"/>
      <c r="AH100"/>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row>
    <row r="101" spans="1:231" s="14" customFormat="1" ht="15.75" hidden="1" customHeight="1" thickTop="1">
      <c r="A101" s="2513"/>
      <c r="B101" s="2513"/>
      <c r="C101" s="4562" t="s">
        <v>9687</v>
      </c>
      <c r="D101" s="3504" t="s">
        <v>9672</v>
      </c>
      <c r="E101" s="3504">
        <v>46164</v>
      </c>
      <c r="F101" s="3504" t="s">
        <v>1581</v>
      </c>
      <c r="G101" s="3084" t="s">
        <v>9754</v>
      </c>
      <c r="H101" s="3085" t="s">
        <v>9462</v>
      </c>
      <c r="I101" s="3085">
        <v>46176</v>
      </c>
      <c r="J101" s="3086">
        <f>I101+18</f>
        <v>46194</v>
      </c>
      <c r="K101" s="3087">
        <f>I101+25</f>
        <v>46201</v>
      </c>
      <c r="L101" s="3088">
        <f>I101+29</f>
        <v>46205</v>
      </c>
      <c r="M101" s="3088">
        <f>I101+31</f>
        <v>46207</v>
      </c>
      <c r="N101" s="3087">
        <f>I101+33</f>
        <v>46209</v>
      </c>
      <c r="O101" s="887"/>
      <c r="P101" s="5"/>
      <c r="Q101" s="5"/>
      <c r="R101" s="5"/>
      <c r="S101" s="5"/>
      <c r="T101" s="5"/>
      <c r="U101" s="5"/>
      <c r="V101"/>
      <c r="W101"/>
      <c r="X101"/>
      <c r="Y101"/>
      <c r="Z101"/>
      <c r="AA101"/>
      <c r="AB101"/>
      <c r="AC101"/>
      <c r="AD101"/>
      <c r="AE101"/>
      <c r="AF101"/>
      <c r="AG101"/>
      <c r="AH101"/>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row>
    <row r="102" spans="1:231" s="14" customFormat="1" ht="15.75" hidden="1" customHeight="1" thickBot="1">
      <c r="A102" s="2513"/>
      <c r="B102" s="2513"/>
      <c r="C102" s="3765" t="s">
        <v>7497</v>
      </c>
      <c r="D102" s="3766" t="s">
        <v>9689</v>
      </c>
      <c r="E102" s="3483">
        <v>46167</v>
      </c>
      <c r="F102" s="3484">
        <f>E102+9</f>
        <v>46176</v>
      </c>
      <c r="G102" s="3096"/>
      <c r="H102" s="3092"/>
      <c r="I102" s="3093"/>
      <c r="J102" s="3092"/>
      <c r="K102" s="3093"/>
      <c r="L102" s="3091"/>
      <c r="M102" s="3091"/>
      <c r="N102" s="3093"/>
      <c r="O102" s="887"/>
      <c r="P102" s="5"/>
      <c r="Q102" s="5"/>
      <c r="R102" s="5"/>
      <c r="S102" s="5"/>
      <c r="T102" s="5"/>
      <c r="U102" s="5"/>
      <c r="V102"/>
      <c r="W102"/>
      <c r="X102"/>
      <c r="Y102"/>
      <c r="Z102"/>
      <c r="AA102"/>
      <c r="AB102"/>
      <c r="AC102"/>
      <c r="AD102"/>
      <c r="AE102"/>
      <c r="AF102"/>
      <c r="AG102"/>
      <c r="AH102"/>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row>
    <row r="103" spans="1:231" s="14" customFormat="1" ht="15.75" hidden="1" customHeight="1" thickTop="1">
      <c r="A103" s="2513"/>
      <c r="B103" s="2513"/>
      <c r="C103" s="4020" t="s">
        <v>1573</v>
      </c>
      <c r="D103" s="3504" t="s">
        <v>9690</v>
      </c>
      <c r="E103" s="3491">
        <v>46163</v>
      </c>
      <c r="F103" s="3491">
        <f>E103+14</f>
        <v>46177</v>
      </c>
      <c r="G103" s="3084" t="s">
        <v>9755</v>
      </c>
      <c r="H103" s="3085" t="s">
        <v>9756</v>
      </c>
      <c r="I103" s="3085">
        <v>46183</v>
      </c>
      <c r="J103" s="3086">
        <f>I103+18</f>
        <v>46201</v>
      </c>
      <c r="K103" s="3102">
        <f>I103+25</f>
        <v>46208</v>
      </c>
      <c r="L103" s="3088">
        <f>I103+29</f>
        <v>46212</v>
      </c>
      <c r="M103" s="3088">
        <f>I103+31</f>
        <v>46214</v>
      </c>
      <c r="N103" s="3087">
        <f>I103+33</f>
        <v>46216</v>
      </c>
      <c r="O103" s="887"/>
      <c r="P103" s="5"/>
      <c r="Q103" s="5"/>
      <c r="R103" s="5"/>
      <c r="S103" s="5"/>
      <c r="T103" s="5"/>
      <c r="U103" s="5"/>
      <c r="V103"/>
      <c r="W103"/>
      <c r="X103"/>
      <c r="Y103"/>
      <c r="Z103"/>
      <c r="AA103"/>
      <c r="AB103"/>
      <c r="AC103"/>
      <c r="AD103"/>
      <c r="AE103"/>
      <c r="AF103"/>
      <c r="AG103"/>
      <c r="AH103"/>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row>
    <row r="104" spans="1:231" s="14" customFormat="1" ht="15.75" hidden="1" customHeight="1" thickBot="1">
      <c r="A104" s="2513"/>
      <c r="B104" s="2513"/>
      <c r="C104" s="3765"/>
      <c r="D104" s="3766"/>
      <c r="E104" s="3483"/>
      <c r="F104" s="3484"/>
      <c r="G104" s="3096"/>
      <c r="H104" s="3092"/>
      <c r="I104" s="3093"/>
      <c r="J104" s="3092"/>
      <c r="K104" s="3093"/>
      <c r="L104" s="3091"/>
      <c r="M104" s="3091"/>
      <c r="N104" s="3093"/>
      <c r="O104" s="887"/>
      <c r="P104" s="5"/>
      <c r="Q104" s="5"/>
      <c r="R104" s="5"/>
      <c r="S104" s="5"/>
      <c r="T104" s="5"/>
      <c r="U104" s="5"/>
      <c r="V104"/>
      <c r="W104"/>
      <c r="X104"/>
      <c r="Y104"/>
      <c r="Z104"/>
      <c r="AA104"/>
      <c r="AB104"/>
      <c r="AC104"/>
      <c r="AD104"/>
      <c r="AE104"/>
      <c r="AF104"/>
      <c r="AG104"/>
      <c r="AH104"/>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row>
    <row r="105" spans="1:231" s="14" customFormat="1" ht="15.75" hidden="1" customHeight="1" thickTop="1">
      <c r="A105" s="2513"/>
      <c r="B105" s="2513"/>
      <c r="C105" s="4562"/>
      <c r="D105" s="3504" t="s">
        <v>9692</v>
      </c>
      <c r="E105" s="3504">
        <v>46177</v>
      </c>
      <c r="F105" s="3504">
        <f>E105+14</f>
        <v>46191</v>
      </c>
      <c r="G105" s="3084" t="s">
        <v>9493</v>
      </c>
      <c r="H105" s="3085" t="s">
        <v>9459</v>
      </c>
      <c r="I105" s="3085">
        <v>46190</v>
      </c>
      <c r="J105" s="3086">
        <f>I105+18</f>
        <v>46208</v>
      </c>
      <c r="K105" s="3087">
        <f>I105+25</f>
        <v>46215</v>
      </c>
      <c r="L105" s="3088">
        <f>I105+29</f>
        <v>46219</v>
      </c>
      <c r="M105" s="3088">
        <f>I105+31</f>
        <v>46221</v>
      </c>
      <c r="N105" s="3087">
        <f>I105+33</f>
        <v>46223</v>
      </c>
      <c r="O105" s="887"/>
      <c r="P105" s="5"/>
      <c r="Q105" s="5"/>
      <c r="R105" s="5"/>
      <c r="S105" s="5"/>
      <c r="T105" s="5"/>
      <c r="U105" s="5"/>
      <c r="V105"/>
      <c r="W105"/>
      <c r="X105"/>
      <c r="Y105"/>
      <c r="Z105"/>
      <c r="AA105"/>
      <c r="AB105"/>
      <c r="AC105"/>
      <c r="AD105"/>
      <c r="AE105"/>
      <c r="AF105"/>
      <c r="AG105"/>
      <c r="AH10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row>
    <row r="106" spans="1:231" s="14" customFormat="1" ht="15.75" hidden="1" customHeight="1" thickBot="1">
      <c r="A106" s="2513"/>
      <c r="B106" s="2513"/>
      <c r="C106" s="3482" t="s">
        <v>8751</v>
      </c>
      <c r="D106" s="3483" t="s">
        <v>8933</v>
      </c>
      <c r="E106" s="3483">
        <v>46172</v>
      </c>
      <c r="F106" s="3484">
        <f>E106+8</f>
        <v>46180</v>
      </c>
      <c r="G106" s="3096"/>
      <c r="H106" s="3092"/>
      <c r="I106" s="3093"/>
      <c r="J106" s="3092"/>
      <c r="K106" s="3093"/>
      <c r="L106" s="3091"/>
      <c r="M106" s="3091"/>
      <c r="N106" s="3093"/>
      <c r="O106" s="887"/>
      <c r="P106" s="5"/>
      <c r="Q106" s="5"/>
      <c r="R106" s="5"/>
      <c r="S106" s="5"/>
      <c r="T106" s="5"/>
      <c r="U106" s="5"/>
      <c r="V106"/>
      <c r="W106"/>
      <c r="X106"/>
      <c r="Y106"/>
      <c r="Z106"/>
      <c r="AA106"/>
      <c r="AB106"/>
      <c r="AC106"/>
      <c r="AD106"/>
      <c r="AE106"/>
      <c r="AF106"/>
      <c r="AG106"/>
      <c r="AH106"/>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row>
    <row r="107" spans="1:231" s="14" customFormat="1" ht="15.75" customHeight="1" thickTop="1">
      <c r="A107" s="2513"/>
      <c r="B107" s="2513"/>
      <c r="C107" s="4555" t="s">
        <v>7775</v>
      </c>
      <c r="D107" s="3478" t="s">
        <v>9223</v>
      </c>
      <c r="E107" s="3478">
        <v>46186</v>
      </c>
      <c r="F107" s="3479">
        <f>E107+14</f>
        <v>46200</v>
      </c>
      <c r="G107" s="3084" t="s">
        <v>9495</v>
      </c>
      <c r="H107" s="3085" t="s">
        <v>9462</v>
      </c>
      <c r="I107" s="3085">
        <v>46197</v>
      </c>
      <c r="J107" s="3086">
        <f>I107+18</f>
        <v>46215</v>
      </c>
      <c r="K107" s="3102">
        <f>I107+25</f>
        <v>46222</v>
      </c>
      <c r="L107" s="3088">
        <f>I107+29</f>
        <v>46226</v>
      </c>
      <c r="M107" s="3088">
        <f>I107+31</f>
        <v>46228</v>
      </c>
      <c r="N107" s="3087">
        <f>I107+33</f>
        <v>46230</v>
      </c>
      <c r="O107" s="887"/>
      <c r="P107" s="5"/>
      <c r="Q107" s="5"/>
      <c r="R107" s="5"/>
      <c r="S107" s="5"/>
      <c r="T107" s="5"/>
      <c r="U107" s="5"/>
      <c r="V107"/>
      <c r="W107"/>
      <c r="X107"/>
      <c r="Y107"/>
      <c r="Z107"/>
      <c r="AA107"/>
      <c r="AB107"/>
      <c r="AC107"/>
      <c r="AD107"/>
      <c r="AE107"/>
      <c r="AF107"/>
      <c r="AG107"/>
      <c r="AH107"/>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row>
    <row r="108" spans="1:231" s="14" customFormat="1" ht="15.75" customHeight="1" thickBot="1">
      <c r="A108" s="2513"/>
      <c r="B108" s="2513"/>
      <c r="C108" s="4109"/>
      <c r="D108" s="3483"/>
      <c r="E108" s="3483"/>
      <c r="F108" s="3484"/>
      <c r="G108" s="3096"/>
      <c r="H108" s="3092"/>
      <c r="I108" s="3093"/>
      <c r="J108" s="3092"/>
      <c r="K108" s="3093"/>
      <c r="L108" s="3091"/>
      <c r="M108" s="3091"/>
      <c r="N108" s="3093"/>
      <c r="O108" s="887"/>
      <c r="P108" s="5"/>
      <c r="Q108" s="5"/>
      <c r="R108" s="5"/>
      <c r="S108" s="5"/>
      <c r="T108" s="5"/>
      <c r="U108" s="5"/>
      <c r="V108"/>
      <c r="W108"/>
      <c r="X108"/>
      <c r="Y108"/>
      <c r="Z108"/>
      <c r="AA108"/>
      <c r="AB108"/>
      <c r="AC108"/>
      <c r="AD108"/>
      <c r="AE108"/>
      <c r="AF108"/>
      <c r="AG108"/>
      <c r="AH108"/>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row>
    <row r="109" spans="1:231" s="14" customFormat="1" ht="15.75" customHeight="1" thickTop="1">
      <c r="A109" s="2513"/>
      <c r="B109" s="2513"/>
      <c r="C109" s="4555" t="s">
        <v>1541</v>
      </c>
      <c r="D109" s="3478" t="s">
        <v>9696</v>
      </c>
      <c r="E109" s="4226">
        <v>46191</v>
      </c>
      <c r="F109" s="3479">
        <f>E109+14</f>
        <v>46205</v>
      </c>
      <c r="G109" s="3084" t="s">
        <v>9443</v>
      </c>
      <c r="H109" s="3085" t="s">
        <v>9470</v>
      </c>
      <c r="I109" s="3085">
        <v>46204</v>
      </c>
      <c r="J109" s="3086">
        <f>I109+18</f>
        <v>46222</v>
      </c>
      <c r="K109" s="3087">
        <f>I109+25</f>
        <v>46229</v>
      </c>
      <c r="L109" s="3088">
        <f>I109+29</f>
        <v>46233</v>
      </c>
      <c r="M109" s="3088">
        <f>I109+31</f>
        <v>46235</v>
      </c>
      <c r="N109" s="3087">
        <f>I109+33</f>
        <v>46237</v>
      </c>
      <c r="O109" s="887"/>
      <c r="P109" s="5"/>
      <c r="Q109" s="5"/>
      <c r="R109" s="5"/>
      <c r="S109" s="5"/>
      <c r="T109" s="5"/>
      <c r="U109" s="5"/>
      <c r="V109"/>
      <c r="W109"/>
      <c r="X109"/>
      <c r="Y109"/>
      <c r="Z109"/>
      <c r="AA109"/>
      <c r="AB109"/>
      <c r="AC109"/>
      <c r="AD109"/>
      <c r="AE109"/>
      <c r="AF109"/>
      <c r="AG109"/>
      <c r="AH109"/>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row>
    <row r="110" spans="1:231" s="14" customFormat="1" ht="15.75" customHeight="1" thickBot="1">
      <c r="A110" s="2513"/>
      <c r="B110" s="2513"/>
      <c r="C110" s="3482"/>
      <c r="D110" s="3483"/>
      <c r="E110" s="3483"/>
      <c r="F110" s="3484"/>
      <c r="G110" s="3096"/>
      <c r="H110" s="3092"/>
      <c r="I110" s="3093"/>
      <c r="J110" s="3092"/>
      <c r="K110" s="3093"/>
      <c r="L110" s="3091"/>
      <c r="M110" s="3091"/>
      <c r="N110" s="3093"/>
      <c r="O110" s="887"/>
      <c r="P110" s="5"/>
      <c r="Q110" s="5"/>
      <c r="R110" s="5"/>
      <c r="S110" s="5"/>
      <c r="T110" s="5"/>
      <c r="U110" s="5"/>
      <c r="V110"/>
      <c r="W110"/>
      <c r="X110"/>
      <c r="Y110"/>
      <c r="Z110"/>
      <c r="AA110"/>
      <c r="AB110"/>
      <c r="AC110"/>
      <c r="AD110"/>
      <c r="AE110"/>
      <c r="AF110"/>
      <c r="AG110"/>
      <c r="AH110"/>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row>
    <row r="111" spans="1:231" s="14" customFormat="1" ht="15.75" customHeight="1" thickTop="1">
      <c r="A111" s="2513"/>
      <c r="B111" s="2513"/>
      <c r="C111" s="4561" t="s">
        <v>1707</v>
      </c>
      <c r="D111" s="3478" t="s">
        <v>9698</v>
      </c>
      <c r="E111" s="4226">
        <v>46193</v>
      </c>
      <c r="F111" s="3479">
        <f>E111+14</f>
        <v>46207</v>
      </c>
      <c r="G111" s="3084" t="s">
        <v>9445</v>
      </c>
      <c r="H111" s="3085" t="s">
        <v>9506</v>
      </c>
      <c r="I111" s="3085">
        <v>46211</v>
      </c>
      <c r="J111" s="3086">
        <f>I111+18</f>
        <v>46229</v>
      </c>
      <c r="K111" s="3087">
        <f>I111+25</f>
        <v>46236</v>
      </c>
      <c r="L111" s="3088">
        <f>I111+29</f>
        <v>46240</v>
      </c>
      <c r="M111" s="3088">
        <f>I111+31</f>
        <v>46242</v>
      </c>
      <c r="N111" s="3087">
        <f>I111+33</f>
        <v>46244</v>
      </c>
      <c r="O111" s="887"/>
      <c r="P111" s="5"/>
      <c r="Q111" s="5"/>
      <c r="R111" s="5"/>
      <c r="S111" s="5"/>
      <c r="T111" s="5"/>
      <c r="U111" s="5"/>
      <c r="V111"/>
      <c r="W111"/>
      <c r="X111"/>
      <c r="Y111"/>
      <c r="Z111"/>
      <c r="AA111"/>
      <c r="AB111"/>
      <c r="AC111"/>
      <c r="AD111"/>
      <c r="AE111"/>
      <c r="AF111"/>
      <c r="AG111"/>
      <c r="AH111"/>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row>
    <row r="112" spans="1:231" s="14" customFormat="1" ht="15.75" customHeight="1" thickBot="1">
      <c r="A112" s="2513"/>
      <c r="B112" s="2513"/>
      <c r="C112" s="3482"/>
      <c r="D112" s="3483"/>
      <c r="E112" s="3483"/>
      <c r="F112" s="3484"/>
      <c r="G112" s="3096"/>
      <c r="H112" s="3092"/>
      <c r="I112" s="3093"/>
      <c r="J112" s="3092"/>
      <c r="K112" s="3093"/>
      <c r="L112" s="3091"/>
      <c r="M112" s="3091"/>
      <c r="N112" s="3093"/>
      <c r="O112" s="887"/>
      <c r="P112" s="5"/>
      <c r="Q112" s="5"/>
      <c r="R112" s="5"/>
      <c r="S112" s="5"/>
      <c r="T112" s="5"/>
      <c r="U112" s="5"/>
      <c r="V112"/>
      <c r="W112"/>
      <c r="X112"/>
      <c r="Y112"/>
      <c r="Z112"/>
      <c r="AA112"/>
      <c r="AB112"/>
      <c r="AC112"/>
      <c r="AD112"/>
      <c r="AE112"/>
      <c r="AF112"/>
      <c r="AG112"/>
      <c r="AH112"/>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row>
    <row r="113" spans="1:231" s="14" customFormat="1" ht="15.75" customHeight="1" thickTop="1">
      <c r="A113" s="2513"/>
      <c r="B113" s="2513"/>
      <c r="C113" s="3477" t="s">
        <v>7493</v>
      </c>
      <c r="D113" s="3478" t="s">
        <v>9700</v>
      </c>
      <c r="E113" s="3478">
        <v>46198</v>
      </c>
      <c r="F113" s="3491" t="s">
        <v>1581</v>
      </c>
      <c r="G113" s="3084" t="s">
        <v>9450</v>
      </c>
      <c r="H113" s="3085" t="s">
        <v>9470</v>
      </c>
      <c r="I113" s="3085">
        <v>46218</v>
      </c>
      <c r="J113" s="3086">
        <f>I113+18</f>
        <v>46236</v>
      </c>
      <c r="K113" s="3087">
        <f>I113+25</f>
        <v>46243</v>
      </c>
      <c r="L113" s="3088">
        <f>I113+29</f>
        <v>46247</v>
      </c>
      <c r="M113" s="3088">
        <f>I113+31</f>
        <v>46249</v>
      </c>
      <c r="N113" s="3087">
        <f>I113+33</f>
        <v>46251</v>
      </c>
      <c r="O113" s="887"/>
      <c r="P113" s="5"/>
      <c r="Q113" s="5"/>
      <c r="R113" s="5"/>
      <c r="S113" s="5"/>
      <c r="T113" s="5"/>
      <c r="U113" s="5"/>
      <c r="V113"/>
      <c r="W113"/>
      <c r="X113"/>
      <c r="Y113"/>
      <c r="Z113"/>
      <c r="AA113"/>
      <c r="AB113"/>
      <c r="AC113"/>
      <c r="AD113"/>
      <c r="AE113"/>
      <c r="AF113"/>
      <c r="AG113"/>
      <c r="AH113"/>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row>
    <row r="114" spans="1:231" s="14" customFormat="1" ht="15.75" customHeight="1" thickBot="1">
      <c r="A114" s="2513"/>
      <c r="B114" s="2513"/>
      <c r="C114" s="4109"/>
      <c r="D114" s="3483"/>
      <c r="E114" s="3483"/>
      <c r="F114" s="3484"/>
      <c r="G114" s="3096"/>
      <c r="H114" s="3092"/>
      <c r="I114" s="3093"/>
      <c r="J114" s="3092"/>
      <c r="K114" s="3093"/>
      <c r="L114" s="3091"/>
      <c r="M114" s="3091"/>
      <c r="N114" s="3093"/>
      <c r="O114" s="887"/>
      <c r="P114" s="5"/>
      <c r="Q114" s="5"/>
      <c r="R114" s="5"/>
      <c r="S114" s="5"/>
      <c r="T114" s="5"/>
      <c r="U114" s="5"/>
      <c r="V114"/>
      <c r="W114"/>
      <c r="X114"/>
      <c r="Y114"/>
      <c r="Z114"/>
      <c r="AA114"/>
      <c r="AB114"/>
      <c r="AC114"/>
      <c r="AD114"/>
      <c r="AE114"/>
      <c r="AF114"/>
      <c r="AG114"/>
      <c r="AH114"/>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row>
    <row r="115" spans="1:231" s="14" customFormat="1" ht="15.75" customHeight="1" thickTop="1">
      <c r="A115" s="2513"/>
      <c r="B115" s="2513"/>
      <c r="C115" s="3590" t="s">
        <v>9702</v>
      </c>
      <c r="D115" s="3750" t="s">
        <v>9703</v>
      </c>
      <c r="E115" s="3491">
        <v>46205</v>
      </c>
      <c r="F115" s="3491">
        <f>E115+14</f>
        <v>46219</v>
      </c>
      <c r="G115" s="3084" t="s">
        <v>9461</v>
      </c>
      <c r="H115" s="3085" t="s">
        <v>9453</v>
      </c>
      <c r="I115" s="3085">
        <v>46225</v>
      </c>
      <c r="J115" s="3086">
        <f>I115+18</f>
        <v>46243</v>
      </c>
      <c r="K115" s="3087">
        <f>I115+25</f>
        <v>46250</v>
      </c>
      <c r="L115" s="3088">
        <f>I115+29</f>
        <v>46254</v>
      </c>
      <c r="M115" s="3088">
        <f>I115+31</f>
        <v>46256</v>
      </c>
      <c r="N115" s="3087">
        <f>I115+33</f>
        <v>46258</v>
      </c>
      <c r="O115" s="887"/>
      <c r="P115" s="5"/>
      <c r="Q115" s="5"/>
      <c r="R115" s="5"/>
      <c r="S115" s="5"/>
      <c r="T115" s="5"/>
      <c r="U115" s="5"/>
      <c r="V115"/>
      <c r="W115"/>
      <c r="X115"/>
      <c r="Y115"/>
      <c r="Z115"/>
      <c r="AA115"/>
      <c r="AB115"/>
      <c r="AC115"/>
      <c r="AD115"/>
      <c r="AE115"/>
      <c r="AF115"/>
      <c r="AG115"/>
      <c r="AH11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row>
    <row r="116" spans="1:231" s="14" customFormat="1" ht="15.75" customHeight="1" thickBot="1">
      <c r="A116" s="2513"/>
      <c r="B116" s="2513"/>
      <c r="C116" s="4109" t="s">
        <v>2775</v>
      </c>
      <c r="D116" s="3483" t="s">
        <v>8652</v>
      </c>
      <c r="E116" s="3483">
        <v>46212</v>
      </c>
      <c r="F116" s="3484">
        <f>E116+10</f>
        <v>46222</v>
      </c>
      <c r="G116" s="3096"/>
      <c r="H116" s="3092"/>
      <c r="I116" s="3093"/>
      <c r="J116" s="3092"/>
      <c r="K116" s="3093"/>
      <c r="L116" s="3091"/>
      <c r="M116" s="3091"/>
      <c r="N116" s="3093"/>
      <c r="O116" s="887"/>
      <c r="P116" s="5"/>
      <c r="Q116" s="5"/>
      <c r="R116" s="5"/>
      <c r="S116" s="5"/>
      <c r="T116" s="5"/>
      <c r="U116" s="5"/>
      <c r="V116"/>
      <c r="W116"/>
      <c r="X116"/>
      <c r="Y116"/>
      <c r="Z116"/>
      <c r="AA116"/>
      <c r="AB116"/>
      <c r="AC116"/>
      <c r="AD116"/>
      <c r="AE116"/>
      <c r="AF116"/>
      <c r="AG116"/>
      <c r="AH116"/>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row>
    <row r="117" spans="1:231" s="14" customFormat="1" ht="15.75" customHeight="1" thickTop="1">
      <c r="A117" s="2513"/>
      <c r="B117" s="2513" t="s">
        <v>9757</v>
      </c>
      <c r="C117" s="4328" t="s">
        <v>8751</v>
      </c>
      <c r="D117" s="3504" t="s">
        <v>9705</v>
      </c>
      <c r="E117" s="3504">
        <v>46212</v>
      </c>
      <c r="F117" s="3750" t="s">
        <v>1581</v>
      </c>
      <c r="G117" s="3084" t="s">
        <v>9424</v>
      </c>
      <c r="H117" s="3085" t="s">
        <v>9459</v>
      </c>
      <c r="I117" s="3085">
        <v>46233</v>
      </c>
      <c r="J117" s="3086">
        <f>I117+18</f>
        <v>46251</v>
      </c>
      <c r="K117" s="3087">
        <f>I117+25</f>
        <v>46258</v>
      </c>
      <c r="L117" s="3088">
        <f>I117+29</f>
        <v>46262</v>
      </c>
      <c r="M117" s="3088">
        <f>I117+31</f>
        <v>46264</v>
      </c>
      <c r="N117" s="3087">
        <f>I117+33</f>
        <v>46266</v>
      </c>
      <c r="O117" s="887"/>
      <c r="P117" s="5"/>
      <c r="Q117" s="5"/>
      <c r="R117" s="5"/>
      <c r="S117" s="5"/>
      <c r="T117" s="5"/>
      <c r="U117" s="5"/>
      <c r="V117"/>
      <c r="W117"/>
      <c r="X117"/>
      <c r="Y117"/>
      <c r="Z117"/>
      <c r="AA117"/>
      <c r="AB117"/>
      <c r="AC117"/>
      <c r="AD117"/>
      <c r="AE117"/>
      <c r="AF117"/>
      <c r="AG117"/>
      <c r="AH117"/>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row>
    <row r="118" spans="1:231" s="14" customFormat="1" ht="15.75" customHeight="1" thickBot="1">
      <c r="A118" s="2513"/>
      <c r="B118" s="2513"/>
      <c r="C118" s="3482"/>
      <c r="D118" s="3483"/>
      <c r="E118" s="3483"/>
      <c r="F118" s="3484"/>
      <c r="G118" s="3096"/>
      <c r="H118" s="3092"/>
      <c r="I118" s="3093"/>
      <c r="J118" s="3092"/>
      <c r="K118" s="3093"/>
      <c r="L118" s="3091"/>
      <c r="M118" s="3091"/>
      <c r="N118" s="3093"/>
      <c r="O118" s="887"/>
      <c r="P118" s="5"/>
      <c r="Q118" s="5"/>
      <c r="R118" s="5"/>
      <c r="S118" s="5"/>
      <c r="T118" s="5"/>
      <c r="U118" s="5"/>
      <c r="V118"/>
      <c r="W118"/>
      <c r="X118"/>
      <c r="Y118"/>
      <c r="Z118"/>
      <c r="AA118"/>
      <c r="AB118"/>
      <c r="AC118"/>
      <c r="AD118"/>
      <c r="AE118"/>
      <c r="AF118"/>
      <c r="AG118"/>
      <c r="AH118"/>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row>
    <row r="119" spans="1:231" s="14" customFormat="1" ht="15.75" customHeight="1" thickTop="1">
      <c r="A119" s="2513"/>
      <c r="B119" s="2513"/>
      <c r="C119" s="4555" t="s">
        <v>8662</v>
      </c>
      <c r="D119" s="3478" t="s">
        <v>8663</v>
      </c>
      <c r="E119" s="3478">
        <v>46224</v>
      </c>
      <c r="F119" s="3479">
        <f>E119+14</f>
        <v>46238</v>
      </c>
      <c r="G119" s="3084" t="s">
        <v>9430</v>
      </c>
      <c r="H119" s="3085" t="s">
        <v>9482</v>
      </c>
      <c r="I119" s="3085">
        <v>46240</v>
      </c>
      <c r="J119" s="3086">
        <f>I119+18</f>
        <v>46258</v>
      </c>
      <c r="K119" s="3087">
        <f>I119+25</f>
        <v>46265</v>
      </c>
      <c r="L119" s="3088">
        <f>I119+29</f>
        <v>46269</v>
      </c>
      <c r="M119" s="3088">
        <f>I119+31</f>
        <v>46271</v>
      </c>
      <c r="N119" s="3087">
        <f>I119+33</f>
        <v>46273</v>
      </c>
      <c r="O119" s="887"/>
      <c r="P119" s="5"/>
      <c r="Q119" s="5"/>
      <c r="R119" s="5"/>
      <c r="S119" s="5"/>
      <c r="T119" s="5"/>
      <c r="U119" s="5"/>
      <c r="V119"/>
      <c r="W119"/>
      <c r="X119"/>
      <c r="Y119"/>
      <c r="Z119"/>
      <c r="AA119"/>
      <c r="AB119"/>
      <c r="AC119"/>
      <c r="AD119"/>
      <c r="AE119"/>
      <c r="AF119"/>
      <c r="AG119"/>
      <c r="AH119"/>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row>
    <row r="120" spans="1:231" s="14" customFormat="1" ht="15.75" customHeight="1" thickBot="1">
      <c r="A120" s="2513"/>
      <c r="B120" s="2513"/>
      <c r="C120" s="3482"/>
      <c r="D120" s="3483"/>
      <c r="E120" s="3483"/>
      <c r="F120" s="3484"/>
      <c r="G120" s="3096"/>
      <c r="H120" s="3092"/>
      <c r="I120" s="3093"/>
      <c r="J120" s="3092"/>
      <c r="K120" s="3093"/>
      <c r="L120" s="3091"/>
      <c r="M120" s="3091"/>
      <c r="N120" s="3093"/>
      <c r="O120" s="887"/>
      <c r="P120" s="5"/>
      <c r="Q120" s="5"/>
      <c r="R120" s="5"/>
      <c r="S120" s="5"/>
      <c r="T120" s="5"/>
      <c r="U120" s="5"/>
      <c r="V120"/>
      <c r="W120"/>
      <c r="X120"/>
      <c r="Y120"/>
      <c r="Z120"/>
      <c r="AA120"/>
      <c r="AB120"/>
      <c r="AC120"/>
      <c r="AD120"/>
      <c r="AE120"/>
      <c r="AF120"/>
      <c r="AG120"/>
      <c r="AH120"/>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row>
    <row r="121" spans="1:231" s="14" customFormat="1" ht="15.75" customHeight="1" thickTop="1">
      <c r="A121" s="2513"/>
      <c r="B121" s="2513"/>
      <c r="C121" s="4555" t="s">
        <v>7775</v>
      </c>
      <c r="D121" s="3478" t="s">
        <v>8667</v>
      </c>
      <c r="E121" s="4370">
        <v>46232</v>
      </c>
      <c r="F121" s="3479">
        <f>E121+14</f>
        <v>46246</v>
      </c>
      <c r="G121" s="3084" t="s">
        <v>9433</v>
      </c>
      <c r="H121" s="3085" t="s">
        <v>9470</v>
      </c>
      <c r="I121" s="3085">
        <v>46246</v>
      </c>
      <c r="J121" s="3086">
        <f>I121+18</f>
        <v>46264</v>
      </c>
      <c r="K121" s="3087">
        <f>I121+25</f>
        <v>46271</v>
      </c>
      <c r="L121" s="3088">
        <f>I121+29</f>
        <v>46275</v>
      </c>
      <c r="M121" s="3088">
        <f>I121+31</f>
        <v>46277</v>
      </c>
      <c r="N121" s="3087">
        <f>I121+33</f>
        <v>46279</v>
      </c>
      <c r="O121" s="887"/>
      <c r="P121" s="5"/>
      <c r="Q121" s="5"/>
      <c r="R121" s="5"/>
      <c r="S121" s="5"/>
      <c r="T121" s="5"/>
      <c r="U121" s="5"/>
      <c r="V121"/>
      <c r="W121"/>
      <c r="X121"/>
      <c r="Y121"/>
      <c r="Z121"/>
      <c r="AA121"/>
      <c r="AB121"/>
      <c r="AC121"/>
      <c r="AD121"/>
      <c r="AE121"/>
      <c r="AF121"/>
      <c r="AG121"/>
      <c r="AH121"/>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row>
    <row r="122" spans="1:231" ht="16.5" thickBot="1">
      <c r="C122" s="3482"/>
      <c r="D122" s="3483"/>
      <c r="E122" s="3483"/>
      <c r="F122" s="3484"/>
      <c r="G122" s="3096"/>
      <c r="H122" s="3092"/>
      <c r="I122" s="3093"/>
      <c r="J122" s="3092"/>
      <c r="K122" s="3093"/>
      <c r="L122" s="3091"/>
      <c r="M122" s="3091"/>
      <c r="N122" s="3093"/>
    </row>
    <row r="123" spans="1:231" s="14" customFormat="1" ht="15.75" customHeight="1" thickTop="1">
      <c r="A123" s="2513"/>
      <c r="B123" s="2513"/>
      <c r="C123" s="4371" t="s">
        <v>1541</v>
      </c>
      <c r="D123" s="4372" t="s">
        <v>9710</v>
      </c>
      <c r="E123" s="4372">
        <v>46233</v>
      </c>
      <c r="F123" s="4372" t="s">
        <v>1581</v>
      </c>
      <c r="G123" s="3084" t="s">
        <v>9753</v>
      </c>
      <c r="H123" s="3085" t="s">
        <v>9446</v>
      </c>
      <c r="I123" s="3085">
        <v>46253</v>
      </c>
      <c r="J123" s="3086">
        <f>I123+18</f>
        <v>46271</v>
      </c>
      <c r="K123" s="3087">
        <f>I123+25</f>
        <v>46278</v>
      </c>
      <c r="L123" s="3088">
        <f>I123+29</f>
        <v>46282</v>
      </c>
      <c r="M123" s="3088">
        <f>I123+31</f>
        <v>46284</v>
      </c>
      <c r="N123" s="3087">
        <f>I123+33</f>
        <v>46286</v>
      </c>
      <c r="O123" s="887"/>
      <c r="P123" s="5"/>
      <c r="Q123" s="5"/>
      <c r="R123" s="5"/>
      <c r="S123" s="5"/>
      <c r="T123" s="5"/>
      <c r="U123" s="5"/>
      <c r="V123"/>
      <c r="W123"/>
      <c r="X123"/>
      <c r="Y123"/>
      <c r="Z123"/>
      <c r="AA123"/>
      <c r="AB123"/>
      <c r="AC123"/>
      <c r="AD123"/>
      <c r="AE123"/>
      <c r="AF123"/>
      <c r="AG123"/>
      <c r="AH123"/>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row>
    <row r="124" spans="1:231" s="14" customFormat="1" ht="15.75" customHeight="1" thickBot="1">
      <c r="A124" s="2513"/>
      <c r="B124" s="2513"/>
      <c r="C124" s="3482"/>
      <c r="D124" s="3483"/>
      <c r="E124" s="3483"/>
      <c r="F124" s="3484"/>
      <c r="G124" s="3096"/>
      <c r="H124" s="3092"/>
      <c r="I124" s="3093"/>
      <c r="J124" s="3092"/>
      <c r="K124" s="3093"/>
      <c r="L124" s="3091"/>
      <c r="M124" s="3091"/>
      <c r="N124" s="3093"/>
      <c r="O124" s="887"/>
      <c r="P124" s="5"/>
      <c r="Q124" s="5"/>
      <c r="R124" s="5"/>
      <c r="S124" s="5"/>
      <c r="T124" s="5"/>
      <c r="U124" s="5"/>
      <c r="V124"/>
      <c r="W124"/>
      <c r="X124"/>
      <c r="Y124"/>
      <c r="Z124"/>
      <c r="AA124"/>
      <c r="AB124"/>
      <c r="AC124"/>
      <c r="AD124"/>
      <c r="AE124"/>
      <c r="AF124"/>
      <c r="AG124"/>
      <c r="AH124"/>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row>
    <row r="125" spans="1:231" s="14" customFormat="1" ht="15.75" customHeight="1" thickTop="1">
      <c r="A125" s="2513"/>
      <c r="B125" s="2513"/>
      <c r="C125" s="4569" t="s">
        <v>9712</v>
      </c>
      <c r="D125" s="3478" t="s">
        <v>9713</v>
      </c>
      <c r="E125" s="4373">
        <v>46240</v>
      </c>
      <c r="F125" s="3479">
        <f>E125+14</f>
        <v>46254</v>
      </c>
      <c r="G125" s="3084" t="s">
        <v>9754</v>
      </c>
      <c r="H125" s="3085" t="s">
        <v>9446</v>
      </c>
      <c r="I125" s="3085">
        <v>46260</v>
      </c>
      <c r="J125" s="3086">
        <f>I125+18</f>
        <v>46278</v>
      </c>
      <c r="K125" s="3087">
        <f>I125+25</f>
        <v>46285</v>
      </c>
      <c r="L125" s="3088">
        <f>I125+29</f>
        <v>46289</v>
      </c>
      <c r="M125" s="3088">
        <f>I125+31</f>
        <v>46291</v>
      </c>
      <c r="N125" s="3087">
        <f>I125+33</f>
        <v>46293</v>
      </c>
      <c r="O125" s="887"/>
      <c r="P125" s="5"/>
      <c r="Q125" s="5"/>
      <c r="R125" s="5"/>
      <c r="S125" s="5"/>
      <c r="T125" s="5"/>
      <c r="U125" s="5"/>
      <c r="V125"/>
      <c r="W125"/>
      <c r="X125"/>
      <c r="Y125"/>
      <c r="Z125"/>
      <c r="AA125"/>
      <c r="AB125"/>
      <c r="AC125"/>
      <c r="AD125"/>
      <c r="AE125"/>
      <c r="AF125"/>
      <c r="AG125"/>
      <c r="AH12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row>
    <row r="126" spans="1:231" s="14" customFormat="1" ht="15.75" customHeight="1" thickBot="1">
      <c r="A126" s="2513"/>
      <c r="B126" s="2513"/>
      <c r="C126" s="3482"/>
      <c r="D126" s="3483"/>
      <c r="E126" s="3483"/>
      <c r="F126" s="4356"/>
      <c r="G126" s="3096"/>
      <c r="H126" s="3092"/>
      <c r="I126" s="3093"/>
      <c r="J126" s="3092"/>
      <c r="K126" s="3093"/>
      <c r="L126" s="3091"/>
      <c r="M126" s="3091"/>
      <c r="N126" s="3093"/>
      <c r="O126" s="887"/>
      <c r="P126" s="5"/>
      <c r="Q126" s="5"/>
      <c r="R126" s="5"/>
      <c r="S126" s="5"/>
      <c r="T126" s="5"/>
      <c r="U126" s="5"/>
      <c r="V126"/>
      <c r="W126"/>
      <c r="X126"/>
      <c r="Y126"/>
      <c r="Z126"/>
      <c r="AA126"/>
      <c r="AB126"/>
      <c r="AC126"/>
      <c r="AD126"/>
      <c r="AE126"/>
      <c r="AF126"/>
      <c r="AG126"/>
      <c r="AH126"/>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row>
    <row r="127" spans="1:231" s="14" customFormat="1" ht="15.75" customHeight="1" thickTop="1">
      <c r="A127" s="2513"/>
      <c r="B127" s="2513"/>
      <c r="C127" s="4371" t="s">
        <v>4691</v>
      </c>
      <c r="D127" s="4372" t="s">
        <v>9715</v>
      </c>
      <c r="E127" s="4372">
        <v>46247</v>
      </c>
      <c r="F127" s="4372" t="s">
        <v>1581</v>
      </c>
      <c r="G127" t="s">
        <v>9493</v>
      </c>
      <c r="H127" t="s">
        <v>9470</v>
      </c>
      <c r="I127" s="4383">
        <v>46267</v>
      </c>
      <c r="J127" s="4384">
        <f>I127+18</f>
        <v>46285</v>
      </c>
      <c r="K127" s="4385">
        <f>I127+25</f>
        <v>46292</v>
      </c>
      <c r="L127" s="4386">
        <f>I127+29</f>
        <v>46296</v>
      </c>
      <c r="M127" s="4386">
        <f>I127+31</f>
        <v>46298</v>
      </c>
      <c r="N127" s="4385">
        <f>I127+33</f>
        <v>46300</v>
      </c>
      <c r="O127" s="887"/>
      <c r="P127" s="5"/>
      <c r="Q127" s="5"/>
      <c r="R127" s="5"/>
      <c r="S127" s="5"/>
      <c r="T127" s="5"/>
      <c r="U127" s="5"/>
      <c r="V127"/>
      <c r="W127"/>
      <c r="X127"/>
      <c r="Y127"/>
      <c r="Z127"/>
      <c r="AA127"/>
      <c r="AB127"/>
      <c r="AC127"/>
      <c r="AD127"/>
      <c r="AE127"/>
      <c r="AF127"/>
      <c r="AG127"/>
      <c r="AH127"/>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row>
    <row r="128" spans="1:231" s="14" customFormat="1" ht="15.75" customHeight="1" thickBot="1">
      <c r="A128" s="2513"/>
      <c r="B128" s="2513"/>
      <c r="C128" s="4374"/>
      <c r="D128" s="4375"/>
      <c r="E128" s="4375"/>
      <c r="F128" s="4376"/>
      <c r="G128" s="4387"/>
      <c r="H128" s="4388"/>
      <c r="I128" s="4389"/>
      <c r="J128" s="4388"/>
      <c r="K128" s="4389"/>
      <c r="L128" s="4390"/>
      <c r="M128" s="4390"/>
      <c r="N128" s="4389"/>
      <c r="O128" s="887"/>
      <c r="P128" s="5"/>
      <c r="Q128" s="5"/>
      <c r="R128" s="5"/>
      <c r="S128" s="5"/>
      <c r="T128" s="5"/>
      <c r="U128" s="5"/>
      <c r="V128"/>
      <c r="W128"/>
      <c r="X128"/>
      <c r="Y128"/>
      <c r="Z128"/>
      <c r="AA128"/>
      <c r="AB128"/>
      <c r="AC128"/>
      <c r="AD128"/>
      <c r="AE128"/>
      <c r="AF128"/>
      <c r="AG128"/>
      <c r="AH128"/>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row>
    <row r="129" spans="1:231" s="14" customFormat="1" ht="15.75" customHeight="1" thickTop="1">
      <c r="A129" s="2513"/>
      <c r="B129" s="2513"/>
      <c r="C129" s="4377" t="s">
        <v>9717</v>
      </c>
      <c r="D129" s="4373" t="s">
        <v>9718</v>
      </c>
      <c r="E129" s="4373">
        <v>46254</v>
      </c>
      <c r="F129" s="4378">
        <f>E129+14</f>
        <v>46268</v>
      </c>
      <c r="G129" t="s">
        <v>9495</v>
      </c>
      <c r="H129" t="s">
        <v>9446</v>
      </c>
      <c r="I129" s="4383">
        <v>46274</v>
      </c>
      <c r="J129" s="4384">
        <f>I129+18</f>
        <v>46292</v>
      </c>
      <c r="K129" s="4385">
        <f>I129+25</f>
        <v>46299</v>
      </c>
      <c r="L129" s="4386">
        <f>I129+29</f>
        <v>46303</v>
      </c>
      <c r="M129" s="4386">
        <f>I129+31</f>
        <v>46305</v>
      </c>
      <c r="N129" s="4385">
        <f>I129+33</f>
        <v>46307</v>
      </c>
      <c r="O129" s="887"/>
      <c r="P129" s="5"/>
      <c r="Q129" s="5"/>
      <c r="R129" s="5"/>
      <c r="S129" s="5"/>
      <c r="T129" s="5"/>
      <c r="U129" s="5"/>
      <c r="V129"/>
      <c r="W129"/>
      <c r="X129"/>
      <c r="Y129"/>
      <c r="Z129"/>
      <c r="AA129"/>
      <c r="AB129"/>
      <c r="AC129"/>
      <c r="AD129"/>
      <c r="AE129"/>
      <c r="AF129"/>
      <c r="AG129"/>
      <c r="AH129"/>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row>
    <row r="130" spans="1:231" s="14" customFormat="1" ht="15.75" customHeight="1" thickBot="1">
      <c r="A130" s="2513"/>
      <c r="B130" s="2513"/>
      <c r="C130" s="4374"/>
      <c r="D130" s="4375"/>
      <c r="E130" s="4375"/>
      <c r="F130" s="4376"/>
      <c r="G130" s="4387"/>
      <c r="H130" s="4388"/>
      <c r="I130" s="4389"/>
      <c r="J130" s="4388"/>
      <c r="K130" s="4389"/>
      <c r="L130" s="4390"/>
      <c r="M130" s="4390"/>
      <c r="N130" s="4389"/>
      <c r="O130" s="887"/>
      <c r="P130" s="5"/>
      <c r="Q130" s="5"/>
      <c r="R130" s="5"/>
      <c r="S130" s="5"/>
      <c r="T130" s="5"/>
      <c r="U130" s="5"/>
      <c r="V130"/>
      <c r="W130"/>
      <c r="X130"/>
      <c r="Y130"/>
      <c r="Z130"/>
      <c r="AA130"/>
      <c r="AB130"/>
      <c r="AC130"/>
      <c r="AD130"/>
      <c r="AE130"/>
      <c r="AF130"/>
      <c r="AG130"/>
      <c r="AH130"/>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row>
    <row r="131" spans="1:231" s="14" customFormat="1" ht="15.75" customHeight="1" thickTop="1">
      <c r="A131" s="2513"/>
      <c r="B131" s="2513"/>
      <c r="C131" s="4371" t="s">
        <v>1573</v>
      </c>
      <c r="D131" s="4372" t="s">
        <v>9720</v>
      </c>
      <c r="E131" s="4372">
        <v>46261</v>
      </c>
      <c r="F131" s="4372">
        <f>E131+14</f>
        <v>46275</v>
      </c>
      <c r="G131" t="s">
        <v>9443</v>
      </c>
      <c r="H131" t="s">
        <v>9482</v>
      </c>
      <c r="I131" s="4383">
        <v>46281</v>
      </c>
      <c r="J131" s="4384">
        <f>I131+18</f>
        <v>46299</v>
      </c>
      <c r="K131" s="4385">
        <f>I131+25</f>
        <v>46306</v>
      </c>
      <c r="L131" s="4386">
        <f>I131+29</f>
        <v>46310</v>
      </c>
      <c r="M131" s="4386">
        <f>I131+31</f>
        <v>46312</v>
      </c>
      <c r="N131" s="4385">
        <f>I131+33</f>
        <v>46314</v>
      </c>
      <c r="O131" s="887"/>
      <c r="P131" s="5"/>
      <c r="Q131" s="5"/>
      <c r="R131" s="5"/>
      <c r="S131" s="5"/>
      <c r="T131" s="5"/>
      <c r="U131" s="5"/>
      <c r="V131"/>
      <c r="W131"/>
      <c r="X131"/>
      <c r="Y131"/>
      <c r="Z131"/>
      <c r="AA131"/>
      <c r="AB131"/>
      <c r="AC131"/>
      <c r="AD131"/>
      <c r="AE131"/>
      <c r="AF131"/>
      <c r="AG131"/>
      <c r="AH131"/>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row>
    <row r="132" spans="1:231" s="14" customFormat="1" ht="15.75" customHeight="1" thickBot="1">
      <c r="A132" s="2513"/>
      <c r="B132" s="2513"/>
      <c r="C132" s="4374"/>
      <c r="D132" s="4375"/>
      <c r="E132" s="4375"/>
      <c r="F132" s="4376"/>
      <c r="G132" s="4387"/>
      <c r="H132" s="4388"/>
      <c r="I132" s="4389"/>
      <c r="J132" s="4388"/>
      <c r="K132" s="4389"/>
      <c r="L132" s="4390"/>
      <c r="M132" s="4390"/>
      <c r="N132" s="4389"/>
      <c r="O132" s="887"/>
      <c r="P132" s="5"/>
      <c r="Q132" s="5"/>
      <c r="R132" s="5"/>
      <c r="S132" s="5"/>
      <c r="T132" s="5"/>
      <c r="U132" s="5"/>
      <c r="V132"/>
      <c r="W132"/>
      <c r="X132"/>
      <c r="Y132"/>
      <c r="Z132"/>
      <c r="AA132"/>
      <c r="AB132"/>
      <c r="AC132"/>
      <c r="AD132"/>
      <c r="AE132"/>
      <c r="AF132"/>
      <c r="AG132"/>
      <c r="AH132"/>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row>
    <row r="133" spans="1:231" s="14" customFormat="1" ht="15.75" customHeight="1" thickTop="1">
      <c r="A133" s="2513"/>
      <c r="B133" s="2513"/>
      <c r="C133" s="4371" t="s">
        <v>1573</v>
      </c>
      <c r="D133" s="4424" t="s">
        <v>9722</v>
      </c>
      <c r="E133" s="4424">
        <v>46268</v>
      </c>
      <c r="F133" s="4424">
        <f>E133+14</f>
        <v>46282</v>
      </c>
      <c r="G133" t="s">
        <v>9445</v>
      </c>
      <c r="H133" t="s">
        <v>9515</v>
      </c>
      <c r="I133" s="4383">
        <v>46288</v>
      </c>
      <c r="J133" s="4384">
        <f>I133+18</f>
        <v>46306</v>
      </c>
      <c r="K133" s="4385">
        <f>I133+25</f>
        <v>46313</v>
      </c>
      <c r="L133" s="4386">
        <f>I133+29</f>
        <v>46317</v>
      </c>
      <c r="M133" s="4386">
        <f>I133+31</f>
        <v>46319</v>
      </c>
      <c r="N133" s="4385">
        <f>I133+33</f>
        <v>46321</v>
      </c>
      <c r="O133" s="887"/>
      <c r="P133" s="5"/>
      <c r="Q133" s="5"/>
      <c r="R133" s="5"/>
      <c r="S133" s="5"/>
      <c r="T133" s="5"/>
      <c r="U133" s="5"/>
      <c r="V133"/>
      <c r="W133"/>
      <c r="X133"/>
      <c r="Y133"/>
      <c r="Z133"/>
      <c r="AA133"/>
      <c r="AB133"/>
      <c r="AC133"/>
      <c r="AD133"/>
      <c r="AE133"/>
      <c r="AF133"/>
      <c r="AG133"/>
      <c r="AH133"/>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row>
    <row r="134" spans="1:231" s="14" customFormat="1" ht="15.75" customHeight="1" thickBot="1">
      <c r="A134" s="2513"/>
      <c r="B134" s="2513"/>
      <c r="C134" s="4374"/>
      <c r="D134" s="4375"/>
      <c r="E134" s="4375"/>
      <c r="F134" s="4376"/>
      <c r="G134" s="4387"/>
      <c r="H134" s="4388"/>
      <c r="I134" s="4389"/>
      <c r="J134" s="4388"/>
      <c r="K134" s="4389"/>
      <c r="L134" s="4390"/>
      <c r="M134" s="4390"/>
      <c r="N134" s="4389"/>
      <c r="O134" s="887"/>
      <c r="P134" s="5"/>
      <c r="Q134" s="5"/>
      <c r="R134" s="5"/>
      <c r="S134" s="5"/>
      <c r="T134" s="5"/>
      <c r="U134" s="5"/>
      <c r="V134"/>
      <c r="W134"/>
      <c r="X134"/>
      <c r="Y134"/>
      <c r="Z134"/>
      <c r="AA134"/>
      <c r="AB134"/>
      <c r="AC134"/>
      <c r="AD134"/>
      <c r="AE134"/>
      <c r="AF134"/>
      <c r="AG134"/>
      <c r="AH134"/>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row>
    <row r="135" spans="1:231" s="14" customFormat="1" ht="15.75" customHeight="1" thickTop="1">
      <c r="A135" s="2513"/>
      <c r="B135" s="2513"/>
      <c r="C135" s="4569" t="s">
        <v>7775</v>
      </c>
      <c r="D135" s="4373" t="s">
        <v>9724</v>
      </c>
      <c r="E135" s="4373">
        <f>E133+7</f>
        <v>46275</v>
      </c>
      <c r="F135" s="4378">
        <f>E135+14</f>
        <v>46289</v>
      </c>
      <c r="G135" s="3084" t="s">
        <v>9450</v>
      </c>
      <c r="H135" s="3085" t="s">
        <v>9482</v>
      </c>
      <c r="I135" s="4383">
        <v>46295</v>
      </c>
      <c r="J135" s="4384">
        <f>I135+18</f>
        <v>46313</v>
      </c>
      <c r="K135" s="4385">
        <f>I135+25</f>
        <v>46320</v>
      </c>
      <c r="L135" s="4386">
        <f>I135+29</f>
        <v>46324</v>
      </c>
      <c r="M135" s="4386">
        <f>I135+31</f>
        <v>46326</v>
      </c>
      <c r="N135" s="4385">
        <f>I135+33</f>
        <v>46328</v>
      </c>
      <c r="O135" s="887"/>
      <c r="P135" s="5"/>
      <c r="Q135" s="5"/>
      <c r="R135" s="5"/>
      <c r="S135" s="5"/>
      <c r="T135" s="5"/>
      <c r="U135" s="5"/>
      <c r="V135"/>
      <c r="W135"/>
      <c r="X135"/>
      <c r="Y135"/>
      <c r="Z135"/>
      <c r="AA135"/>
      <c r="AB135"/>
      <c r="AC135"/>
      <c r="AD135"/>
      <c r="AE135"/>
      <c r="AF135"/>
      <c r="AG135"/>
      <c r="AH13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row>
    <row r="136" spans="1:231" s="14" customFormat="1" ht="15.75" customHeight="1" thickBot="1">
      <c r="A136" s="2513"/>
      <c r="B136" s="2513"/>
      <c r="C136" s="4374"/>
      <c r="D136" s="4375"/>
      <c r="E136" s="4375"/>
      <c r="F136" s="4376"/>
      <c r="G136" s="4387"/>
      <c r="H136" s="4388"/>
      <c r="I136" s="4389"/>
      <c r="J136" s="4388"/>
      <c r="K136" s="4389"/>
      <c r="L136" s="4390"/>
      <c r="M136" s="4390"/>
      <c r="N136" s="4389"/>
      <c r="O136" s="887"/>
      <c r="P136" s="5"/>
      <c r="Q136" s="5"/>
      <c r="R136" s="5"/>
      <c r="S136" s="5"/>
      <c r="T136" s="5"/>
      <c r="U136" s="5"/>
      <c r="V136"/>
      <c r="W136"/>
      <c r="X136"/>
      <c r="Y136"/>
      <c r="Z136"/>
      <c r="AA136"/>
      <c r="AB136"/>
      <c r="AC136"/>
      <c r="AD136"/>
      <c r="AE136"/>
      <c r="AF136"/>
      <c r="AG136"/>
      <c r="AH136"/>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row>
    <row r="137" spans="1:231" s="14" customFormat="1" ht="15.75" customHeight="1" thickTop="1">
      <c r="A137" s="2513"/>
      <c r="B137" s="2513"/>
      <c r="C137" s="4569" t="s">
        <v>1541</v>
      </c>
      <c r="D137" s="4373" t="s">
        <v>9726</v>
      </c>
      <c r="E137" s="4373">
        <f>E135+7</f>
        <v>46282</v>
      </c>
      <c r="F137" s="4378">
        <f>E137+14</f>
        <v>46296</v>
      </c>
      <c r="G137" s="4382"/>
      <c r="H137" s="4383"/>
      <c r="I137" s="4383">
        <v>46302</v>
      </c>
      <c r="J137" s="4384">
        <f>I137+18</f>
        <v>46320</v>
      </c>
      <c r="K137" s="4385">
        <f>I137+25</f>
        <v>46327</v>
      </c>
      <c r="L137" s="4386">
        <f>I137+29</f>
        <v>46331</v>
      </c>
      <c r="M137" s="4386">
        <f>I137+31</f>
        <v>46333</v>
      </c>
      <c r="N137" s="4385">
        <f>I137+33</f>
        <v>46335</v>
      </c>
      <c r="O137" s="887"/>
      <c r="P137" s="5"/>
      <c r="Q137" s="5"/>
      <c r="R137" s="5"/>
      <c r="S137" s="5"/>
      <c r="T137" s="5"/>
      <c r="U137" s="5"/>
      <c r="V137"/>
      <c r="W137"/>
      <c r="X137"/>
      <c r="Y137"/>
      <c r="Z137"/>
      <c r="AA137"/>
      <c r="AB137"/>
      <c r="AC137"/>
      <c r="AD137"/>
      <c r="AE137"/>
      <c r="AF137"/>
      <c r="AG137"/>
      <c r="AH137"/>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row>
    <row r="138" spans="1:231" s="14" customFormat="1" ht="15.75" customHeight="1" thickBot="1">
      <c r="A138" s="2513"/>
      <c r="B138" s="2513"/>
      <c r="C138" s="4374"/>
      <c r="D138" s="4375"/>
      <c r="E138" s="4375"/>
      <c r="F138" s="4376"/>
      <c r="G138" s="4387"/>
      <c r="H138" s="4388"/>
      <c r="I138" s="4389"/>
      <c r="J138" s="4388"/>
      <c r="K138" s="4389"/>
      <c r="L138" s="4390"/>
      <c r="M138" s="4390"/>
      <c r="N138" s="4389"/>
      <c r="O138" s="887"/>
      <c r="P138" s="5"/>
      <c r="Q138" s="5"/>
      <c r="R138" s="5"/>
      <c r="S138" s="5"/>
      <c r="T138" s="5"/>
      <c r="U138" s="5"/>
      <c r="V138"/>
      <c r="W138"/>
      <c r="X138"/>
      <c r="Y138"/>
      <c r="Z138"/>
      <c r="AA138"/>
      <c r="AB138"/>
      <c r="AC138"/>
      <c r="AD138"/>
      <c r="AE138"/>
      <c r="AF138"/>
      <c r="AG138"/>
      <c r="AH138"/>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row>
    <row r="139" spans="1:231" s="14" customFormat="1" ht="15.75" customHeight="1" thickTop="1">
      <c r="A139" s="2513"/>
      <c r="B139" s="2513"/>
      <c r="C139" s="4569" t="s">
        <v>9712</v>
      </c>
      <c r="D139" s="4373" t="s">
        <v>9728</v>
      </c>
      <c r="E139" s="4373">
        <f>E137+7</f>
        <v>46289</v>
      </c>
      <c r="F139" s="4378">
        <f>E139+14</f>
        <v>46303</v>
      </c>
      <c r="G139" s="4382"/>
      <c r="H139" s="4383"/>
      <c r="I139" s="4383">
        <v>46309</v>
      </c>
      <c r="J139" s="4384">
        <f>I139+18</f>
        <v>46327</v>
      </c>
      <c r="K139" s="4385">
        <f>I139+25</f>
        <v>46334</v>
      </c>
      <c r="L139" s="4386">
        <f>I139+29</f>
        <v>46338</v>
      </c>
      <c r="M139" s="4386">
        <f>I139+31</f>
        <v>46340</v>
      </c>
      <c r="N139" s="4385">
        <f>I139+33</f>
        <v>46342</v>
      </c>
      <c r="O139" s="887"/>
      <c r="P139" s="5"/>
      <c r="Q139" s="5"/>
      <c r="R139" s="5"/>
      <c r="S139" s="5"/>
      <c r="T139" s="5"/>
      <c r="U139" s="5"/>
      <c r="V139"/>
      <c r="W139"/>
      <c r="X139"/>
      <c r="Y139"/>
      <c r="Z139"/>
      <c r="AA139"/>
      <c r="AB139"/>
      <c r="AC139"/>
      <c r="AD139"/>
      <c r="AE139"/>
      <c r="AF139"/>
      <c r="AG139"/>
      <c r="AH139"/>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row>
    <row r="140" spans="1:231" s="14" customFormat="1" ht="15.75" customHeight="1" thickBot="1">
      <c r="A140" s="2513"/>
      <c r="B140" s="2513"/>
      <c r="C140" s="4374"/>
      <c r="D140" s="4375"/>
      <c r="E140" s="4375"/>
      <c r="F140" s="4376"/>
      <c r="G140" s="4387"/>
      <c r="H140" s="4388"/>
      <c r="I140" s="4389"/>
      <c r="J140" s="4388"/>
      <c r="K140" s="4389"/>
      <c r="L140" s="4390"/>
      <c r="M140" s="4390"/>
      <c r="N140" s="4389"/>
      <c r="O140" s="887"/>
      <c r="P140" s="5"/>
      <c r="Q140" s="5"/>
      <c r="R140" s="5"/>
      <c r="S140" s="5"/>
      <c r="T140" s="5"/>
      <c r="U140" s="5"/>
      <c r="V140"/>
      <c r="W140"/>
      <c r="X140"/>
      <c r="Y140"/>
      <c r="Z140"/>
      <c r="AA140"/>
      <c r="AB140"/>
      <c r="AC140"/>
      <c r="AD140"/>
      <c r="AE140"/>
      <c r="AF140"/>
      <c r="AG140"/>
      <c r="AH140"/>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row>
    <row r="141" spans="1:231" s="14" customFormat="1" ht="15.75" customHeight="1" thickTop="1">
      <c r="A141" s="2513"/>
      <c r="B141" s="2513"/>
      <c r="C141" s="4569" t="s">
        <v>4691</v>
      </c>
      <c r="D141" s="4373" t="s">
        <v>9730</v>
      </c>
      <c r="E141" s="4373">
        <f>E139+7</f>
        <v>46296</v>
      </c>
      <c r="F141" s="4378">
        <f>E141+14</f>
        <v>46310</v>
      </c>
      <c r="G141" s="4382"/>
      <c r="H141" s="4383"/>
      <c r="I141" s="4383">
        <v>46316</v>
      </c>
      <c r="J141" s="4384">
        <f>I141+18</f>
        <v>46334</v>
      </c>
      <c r="K141" s="4385">
        <f>I141+25</f>
        <v>46341</v>
      </c>
      <c r="L141" s="4386">
        <f>I141+29</f>
        <v>46345</v>
      </c>
      <c r="M141" s="4386">
        <f>I141+31</f>
        <v>46347</v>
      </c>
      <c r="N141" s="4385">
        <f>I141+33</f>
        <v>46349</v>
      </c>
      <c r="O141" s="887"/>
      <c r="P141" s="5"/>
      <c r="Q141" s="5"/>
      <c r="R141" s="5"/>
      <c r="S141" s="5"/>
      <c r="T141" s="5"/>
      <c r="U141" s="5"/>
      <c r="V141"/>
      <c r="W141"/>
      <c r="X141"/>
      <c r="Y141"/>
      <c r="Z141"/>
      <c r="AA141"/>
      <c r="AB141"/>
      <c r="AC141"/>
      <c r="AD141"/>
      <c r="AE141"/>
      <c r="AF141"/>
      <c r="AG141"/>
      <c r="AH141"/>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row>
    <row r="142" spans="1:231" s="14" customFormat="1" ht="15.75" customHeight="1" thickBot="1">
      <c r="A142" s="2513"/>
      <c r="B142" s="2513"/>
      <c r="C142" s="4374"/>
      <c r="D142" s="4375"/>
      <c r="E142" s="4375"/>
      <c r="F142" s="4376"/>
      <c r="G142" s="4387"/>
      <c r="H142" s="4388"/>
      <c r="I142" s="4389"/>
      <c r="J142" s="4388"/>
      <c r="K142" s="4389"/>
      <c r="L142" s="4390"/>
      <c r="M142" s="4390"/>
      <c r="N142" s="4389"/>
      <c r="O142" s="887"/>
      <c r="P142" s="5"/>
      <c r="Q142" s="5"/>
      <c r="R142" s="5"/>
      <c r="S142" s="5"/>
      <c r="T142" s="5"/>
      <c r="U142" s="5"/>
      <c r="V142"/>
      <c r="W142"/>
      <c r="X142"/>
      <c r="Y142"/>
      <c r="Z142"/>
      <c r="AA142"/>
      <c r="AB142"/>
      <c r="AC142"/>
      <c r="AD142"/>
      <c r="AE142"/>
      <c r="AF142"/>
      <c r="AG142"/>
      <c r="AH142"/>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row>
    <row r="143" spans="1:231" s="14" customFormat="1" ht="15.75" customHeight="1" thickTop="1">
      <c r="A143" s="2513"/>
      <c r="B143" s="2513"/>
      <c r="C143" s="4393"/>
      <c r="D143" s="4392"/>
      <c r="E143" s="4392"/>
      <c r="F143" s="4391"/>
      <c r="G143" s="3584"/>
      <c r="H143" s="3582"/>
      <c r="I143" s="3583"/>
      <c r="J143" s="3582"/>
      <c r="K143" s="3583"/>
      <c r="L143" s="3583"/>
      <c r="M143" s="3583"/>
      <c r="N143" s="3583"/>
      <c r="O143" s="887"/>
      <c r="P143" s="5"/>
      <c r="Q143" s="5"/>
      <c r="R143" s="5"/>
      <c r="S143" s="5"/>
      <c r="T143" s="5"/>
      <c r="U143" s="5"/>
      <c r="V143"/>
      <c r="W143"/>
      <c r="X143"/>
      <c r="Y143"/>
      <c r="Z143"/>
      <c r="AA143"/>
      <c r="AB143"/>
      <c r="AC143"/>
      <c r="AD143"/>
      <c r="AE143"/>
      <c r="AF143"/>
      <c r="AG143"/>
      <c r="AH143"/>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row>
    <row r="144" spans="1:231" s="14" customFormat="1" ht="15.75" customHeight="1">
      <c r="A144" s="2513"/>
      <c r="B144" s="2513"/>
      <c r="C144" s="4381"/>
      <c r="D144" s="4380"/>
      <c r="E144" s="4380"/>
      <c r="F144" s="4379"/>
      <c r="G144" s="3584"/>
      <c r="H144" s="3582"/>
      <c r="I144" s="3583"/>
      <c r="J144" s="3582"/>
      <c r="K144" s="3583"/>
      <c r="L144" s="3583"/>
      <c r="M144" s="3583"/>
      <c r="N144" s="3583"/>
      <c r="O144" s="887"/>
      <c r="P144" s="5"/>
      <c r="Q144" s="5"/>
      <c r="R144" s="5"/>
      <c r="S144" s="5"/>
      <c r="T144" s="5"/>
      <c r="U144" s="5"/>
      <c r="V144"/>
      <c r="W144"/>
      <c r="X144"/>
      <c r="Y144"/>
      <c r="Z144"/>
      <c r="AA144"/>
      <c r="AB144"/>
      <c r="AC144"/>
      <c r="AD144"/>
      <c r="AE144"/>
      <c r="AF144"/>
      <c r="AG144"/>
      <c r="AH144"/>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row>
    <row r="145" spans="1:231" s="14" customFormat="1" ht="15.75" customHeight="1">
      <c r="A145" s="2513"/>
      <c r="B145" s="2513"/>
      <c r="C145" s="4381"/>
      <c r="D145" s="4380"/>
      <c r="E145" s="4380"/>
      <c r="F145" s="4379"/>
      <c r="G145" s="3584"/>
      <c r="H145" s="3582"/>
      <c r="I145" s="3583"/>
      <c r="J145" s="3582"/>
      <c r="K145" s="3583"/>
      <c r="L145" s="3583"/>
      <c r="M145" s="3583"/>
      <c r="N145" s="3583"/>
      <c r="O145" s="887"/>
      <c r="P145" s="5"/>
      <c r="Q145" s="5"/>
      <c r="R145" s="5"/>
      <c r="S145" s="5"/>
      <c r="T145" s="5"/>
      <c r="U145" s="5"/>
      <c r="V145"/>
      <c r="W145"/>
      <c r="X145"/>
      <c r="Y145"/>
      <c r="Z145"/>
      <c r="AA145"/>
      <c r="AB145"/>
      <c r="AC145"/>
      <c r="AD145"/>
      <c r="AE145"/>
      <c r="AF145"/>
      <c r="AG145"/>
      <c r="AH14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row>
    <row r="146" spans="1:231" s="14" customFormat="1" ht="17.25" customHeight="1">
      <c r="A146" s="95"/>
      <c r="B146" s="95"/>
      <c r="C146" s="948" t="s">
        <v>112</v>
      </c>
      <c r="D146" s="948"/>
      <c r="E146" s="948"/>
      <c r="F146" s="948"/>
      <c r="G146" s="948"/>
      <c r="H146" s="948"/>
      <c r="I146" s="948"/>
      <c r="J146" s="948"/>
      <c r="K146" s="948"/>
      <c r="L146" s="949"/>
      <c r="M146" s="887"/>
      <c r="N146" s="887"/>
      <c r="O146" s="5"/>
      <c r="P146" s="5"/>
      <c r="Q146" s="5"/>
      <c r="R146" s="5"/>
      <c r="S146" s="5"/>
      <c r="T146" s="5"/>
      <c r="U146" s="5"/>
      <c r="V146"/>
      <c r="W146"/>
      <c r="X146"/>
      <c r="Y146"/>
      <c r="Z146"/>
      <c r="AA146"/>
      <c r="AB146"/>
      <c r="AC146"/>
      <c r="AD146"/>
      <c r="AE146"/>
      <c r="AF146"/>
      <c r="AG146"/>
      <c r="AH146"/>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row>
    <row r="147" spans="1:231" s="14" customFormat="1" ht="16.5" customHeight="1">
      <c r="A147" s="95"/>
      <c r="B147" s="95"/>
      <c r="C147" s="75"/>
      <c r="D147" s="60"/>
      <c r="E147" s="60"/>
      <c r="F147" s="60"/>
      <c r="G147" s="60"/>
      <c r="H147" s="60"/>
      <c r="I147" s="60"/>
      <c r="J147" s="60"/>
      <c r="K147" s="60"/>
      <c r="L147" s="60"/>
      <c r="M147" s="60"/>
      <c r="N147" s="60"/>
      <c r="O147" s="5"/>
      <c r="P147" s="5"/>
      <c r="Q147" s="5"/>
      <c r="R147" s="5"/>
      <c r="S147" s="5"/>
      <c r="T147" s="5"/>
      <c r="U147" s="5"/>
      <c r="V147"/>
      <c r="W147"/>
      <c r="X147"/>
      <c r="Y147"/>
      <c r="Z147"/>
      <c r="AA147"/>
      <c r="AB147"/>
      <c r="AC147"/>
      <c r="AD147"/>
      <c r="AE147"/>
      <c r="AF147"/>
      <c r="AG147"/>
      <c r="AH147"/>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row>
    <row r="148" spans="1:231" s="30" customFormat="1" ht="14.25">
      <c r="A148" s="25"/>
      <c r="B148" s="25"/>
      <c r="C148" s="209" t="s">
        <v>0</v>
      </c>
      <c r="D148" s="69"/>
      <c r="E148" s="845" t="s">
        <v>1973</v>
      </c>
      <c r="F148" s="70"/>
      <c r="G148" s="70" t="s">
        <v>38</v>
      </c>
      <c r="H148" s="70"/>
      <c r="I148" s="69"/>
      <c r="J148" s="69"/>
      <c r="K148" s="70" t="s">
        <v>65</v>
      </c>
      <c r="L148" s="70" t="str">
        <f>'HOW TO-&gt;'!$B$136</f>
        <v>6011 2413</v>
      </c>
      <c r="M148" s="70"/>
      <c r="N148" s="60"/>
      <c r="O148" s="5"/>
    </row>
    <row r="149" spans="1:231" s="30" customFormat="1" ht="14.25">
      <c r="A149" s="25"/>
      <c r="B149" s="25"/>
      <c r="C149" s="79" t="s">
        <v>1</v>
      </c>
      <c r="D149" s="69"/>
      <c r="E149" s="252" t="s">
        <v>1974</v>
      </c>
      <c r="F149" s="70"/>
      <c r="G149" s="69" t="s">
        <v>1975</v>
      </c>
      <c r="H149" s="69"/>
      <c r="I149" s="252" t="s">
        <v>41</v>
      </c>
      <c r="J149" s="69"/>
      <c r="K149" s="69" t="s">
        <v>67</v>
      </c>
      <c r="L149" s="69"/>
      <c r="M149" s="226" t="s">
        <v>68</v>
      </c>
      <c r="N149" s="60"/>
      <c r="O149" s="5"/>
    </row>
    <row r="150" spans="1:231" s="29" customFormat="1" ht="14.25">
      <c r="A150" s="25"/>
      <c r="B150" s="25"/>
      <c r="C150" s="79"/>
      <c r="D150" s="69"/>
      <c r="E150" s="252"/>
      <c r="F150" s="60"/>
      <c r="G150" s="69"/>
      <c r="H150" s="69"/>
      <c r="I150" s="252"/>
      <c r="J150" s="69"/>
      <c r="K150" s="69" t="str">
        <f>'HOW TO-&gt;'!$A$138</f>
        <v>PERMIT</v>
      </c>
      <c r="L150" s="69"/>
      <c r="M150" s="2204" t="str">
        <f>'HOW TO-&gt;'!$C$138</f>
        <v>SG094-SinPermit@msc.com</v>
      </c>
      <c r="N150" s="60"/>
      <c r="O150" s="5"/>
    </row>
    <row r="151" spans="1:231" s="29" customFormat="1" ht="14.25">
      <c r="A151" s="35"/>
      <c r="B151" s="35"/>
      <c r="C151" s="77">
        <f>'HOW TO-&gt;'!$A$105</f>
        <v>0</v>
      </c>
      <c r="D151" s="77">
        <f>'HOW TO-&gt;'!$B$105</f>
        <v>0</v>
      </c>
      <c r="E151" s="64">
        <f>'HOW TO-&gt;'!$C$105</f>
        <v>0</v>
      </c>
      <c r="F151" s="60"/>
      <c r="G151" s="77" t="str">
        <f>'HOW TO-&gt;'!$A$124</f>
        <v>ROBERT CHIA</v>
      </c>
      <c r="H151" s="77" t="str">
        <f>'HOW TO-&gt;'!$B$124</f>
        <v>6011 0564</v>
      </c>
      <c r="I151" s="64" t="str">
        <f>'HOW TO-&gt;'!$C$124</f>
        <v>robert.chia@msc.com</v>
      </c>
      <c r="J151" s="60"/>
      <c r="K151" s="77" t="str">
        <f>'HOW TO-&gt;'!$A$139</f>
        <v>RAYNAR ANG</v>
      </c>
      <c r="L151" s="77" t="str">
        <f>'HOW TO-&gt;'!$B$139</f>
        <v>6011 2358</v>
      </c>
      <c r="M151" s="64" t="str">
        <f>'HOW TO-&gt;'!$C$139</f>
        <v>raynar.ang@msc.com</v>
      </c>
      <c r="N151" s="60"/>
      <c r="O151" s="5"/>
    </row>
    <row r="152" spans="1:231" s="29" customFormat="1" ht="14.25">
      <c r="A152" s="25"/>
      <c r="B152" s="25"/>
      <c r="C152" s="77" t="str">
        <f>'HOW TO-&gt;'!$A$107</f>
        <v>PHOEBE HUANG</v>
      </c>
      <c r="D152" s="77" t="str">
        <f>'HOW TO-&gt;'!$B$107</f>
        <v>6011 0562</v>
      </c>
      <c r="E152" s="64" t="str">
        <f>'HOW TO-&gt;'!$C$107</f>
        <v>phoebe.huang@msc.com</v>
      </c>
      <c r="F152" s="60"/>
      <c r="G152" s="77" t="str">
        <f>'HOW TO-&gt;'!$A$125</f>
        <v>S. Y. LIEW</v>
      </c>
      <c r="H152" s="77" t="str">
        <f>'HOW TO-&gt;'!$B$125</f>
        <v>6011 2348</v>
      </c>
      <c r="I152" s="64" t="str">
        <f>'HOW TO-&gt;'!$C$125</f>
        <v>seoyi.liew@msc.com</v>
      </c>
      <c r="J152" s="60"/>
      <c r="K152" s="77" t="str">
        <f>'HOW TO-&gt;'!$A$140</f>
        <v>KAI SIANG</v>
      </c>
      <c r="L152" s="77" t="str">
        <f>'HOW TO-&gt;'!$B$140</f>
        <v>6011 2356</v>
      </c>
      <c r="M152" s="64" t="str">
        <f>'HOW TO-&gt;'!$C$140</f>
        <v>kaisiang.lim@msc.com</v>
      </c>
      <c r="N152" s="60"/>
      <c r="O152" s="5"/>
    </row>
    <row r="153" spans="1:231" s="29" customFormat="1" ht="14.25">
      <c r="A153" s="25"/>
      <c r="B153" s="25"/>
      <c r="C153" s="77" t="str">
        <f>'HOW TO-&gt;'!$A$108</f>
        <v>SHERWIN LIM</v>
      </c>
      <c r="D153" s="77" t="str">
        <f>'HOW TO-&gt;'!$B$108</f>
        <v>6011 2395</v>
      </c>
      <c r="E153" s="64" t="str">
        <f>'HOW TO-&gt;'!$C$108</f>
        <v>sherwin.lim@msc.com</v>
      </c>
      <c r="F153" s="60"/>
      <c r="G153" s="77" t="str">
        <f>'HOW TO-&gt;'!$A$126</f>
        <v>SHARON KOH</v>
      </c>
      <c r="H153" s="77" t="str">
        <f>'HOW TO-&gt;'!$B$126</f>
        <v>6011 2349</v>
      </c>
      <c r="I153" s="64" t="str">
        <f>'HOW TO-&gt;'!$C$126</f>
        <v>sharon.koh@msc.com</v>
      </c>
      <c r="J153" s="60"/>
      <c r="K153" s="77" t="str">
        <f>'HOW TO-&gt;'!$A$141</f>
        <v>DEWI</v>
      </c>
      <c r="L153" s="77" t="str">
        <f>'HOW TO-&gt;'!$B$141</f>
        <v>6011 2354</v>
      </c>
      <c r="M153" s="64" t="str">
        <f>'HOW TO-&gt;'!$C$141</f>
        <v>dewi.ratnah@msc.com</v>
      </c>
      <c r="N153" s="60"/>
      <c r="O153" s="5"/>
    </row>
    <row r="154" spans="1:231" s="29" customFormat="1" ht="14.25">
      <c r="A154" s="25"/>
      <c r="B154" s="25"/>
      <c r="C154" s="77" t="str">
        <f>'HOW TO-&gt;'!$A$106</f>
        <v>NATALIE LEW</v>
      </c>
      <c r="D154" s="77" t="str">
        <f>'HOW TO-&gt;'!$B$106</f>
        <v>6011 2399</v>
      </c>
      <c r="E154" s="64" t="str">
        <f>'HOW TO-&gt;'!$C$106</f>
        <v>natalie.lew@msc.com</v>
      </c>
      <c r="F154" s="60"/>
      <c r="G154" s="77" t="str">
        <f>'HOW TO-&gt;'!$A$127</f>
        <v>ANGELIA LAU</v>
      </c>
      <c r="H154" s="77" t="str">
        <f>'HOW TO-&gt;'!$B$127</f>
        <v>6011 2346</v>
      </c>
      <c r="I154" s="64" t="str">
        <f>'HOW TO-&gt;'!$C$127</f>
        <v>angelia.lau@msc.com</v>
      </c>
      <c r="J154" s="60"/>
      <c r="K154" s="77" t="str">
        <f>'HOW TO-&gt;'!$A$142</f>
        <v>YU TING</v>
      </c>
      <c r="L154" s="77" t="str">
        <f>'HOW TO-&gt;'!$B$142</f>
        <v>6011 2359</v>
      </c>
      <c r="M154" s="64" t="str">
        <f>'HOW TO-&gt;'!$C$142</f>
        <v>yuting.luo@msc.com</v>
      </c>
      <c r="N154" s="60"/>
      <c r="O154" s="5"/>
    </row>
    <row r="155" spans="1:231" s="29" customFormat="1" ht="14.25">
      <c r="A155" s="25"/>
      <c r="B155" s="25"/>
      <c r="C155" s="77" t="str">
        <f>'HOW TO-&gt;'!$A$109</f>
        <v>CHOK KAR HEE</v>
      </c>
      <c r="D155" s="77" t="str">
        <f>'HOW TO-&gt;'!$B$109</f>
        <v>6011 2397</v>
      </c>
      <c r="E155" s="64" t="str">
        <f>'HOW TO-&gt;'!$C$109</f>
        <v>karhee.chok@msc.com</v>
      </c>
      <c r="F155" s="60"/>
      <c r="G155" s="77" t="str">
        <f>'HOW TO-&gt;'!$A$128</f>
        <v>NOOR AFNINDAH</v>
      </c>
      <c r="H155" s="77" t="str">
        <f>'HOW TO-&gt;'!$B$128</f>
        <v>6011 2347</v>
      </c>
      <c r="I155" s="64" t="str">
        <f>'HOW TO-&gt;'!$C$128</f>
        <v>noor.afnindah@msc.com</v>
      </c>
      <c r="J155" s="60"/>
      <c r="K155" s="77" t="str">
        <f>'HOW TO-&gt;'!$A$143</f>
        <v>SHAN SHAN</v>
      </c>
      <c r="L155" s="77" t="str">
        <f>'HOW TO-&gt;'!$B$143</f>
        <v>6011 2353</v>
      </c>
      <c r="M155" s="64" t="str">
        <f>'HOW TO-&gt;'!$C$143</f>
        <v>shanshan.chin@msc.com</v>
      </c>
      <c r="N155" s="60"/>
      <c r="O155" s="5"/>
    </row>
    <row r="156" spans="1:231" s="29" customFormat="1" ht="14.25">
      <c r="A156" s="25"/>
      <c r="B156" s="25"/>
      <c r="C156" s="77" t="str">
        <f>'HOW TO-&gt;'!$A$115</f>
        <v>YURIKO KHOO</v>
      </c>
      <c r="D156" s="77" t="str">
        <f>'HOW TO-&gt;'!$B$115</f>
        <v>6011 2402</v>
      </c>
      <c r="E156" s="64" t="str">
        <f>'HOW TO-&gt;'!$C$115</f>
        <v>yuriko.k@msc.com</v>
      </c>
      <c r="F156" s="60"/>
      <c r="G156" s="77" t="str">
        <f>'HOW TO-&gt;'!$A$129</f>
        <v>NG CHING WEI</v>
      </c>
      <c r="H156" s="77" t="str">
        <f>'HOW TO-&gt;'!$B$129</f>
        <v>6011 2404</v>
      </c>
      <c r="I156" s="64" t="str">
        <f>'HOW TO-&gt;'!$C$129</f>
        <v>chingwei.ng@msc.com</v>
      </c>
      <c r="J156" s="60"/>
      <c r="K156" s="77" t="str">
        <f>'HOW TO-&gt;'!$A$144</f>
        <v>EUNICE</v>
      </c>
      <c r="L156" s="77" t="str">
        <f>'HOW TO-&gt;'!$B$144</f>
        <v>6011 2355</v>
      </c>
      <c r="M156" s="64" t="str">
        <f>'HOW TO-&gt;'!$C$144</f>
        <v>eunice.chan@msc.com</v>
      </c>
      <c r="N156" s="60"/>
      <c r="O156" s="5"/>
    </row>
    <row r="157" spans="1:231" s="29" customFormat="1" ht="14.25">
      <c r="A157" s="25"/>
      <c r="B157" s="25"/>
      <c r="C157" s="77" t="str">
        <f>'HOW TO-&gt;'!$A$113</f>
        <v>LAWRENCE ANG (CROSS-TRADE)</v>
      </c>
      <c r="D157" s="77" t="str">
        <f>'HOW TO-&gt;'!$B$113</f>
        <v>6011 2400</v>
      </c>
      <c r="E157" s="64" t="str">
        <f>'HOW TO-&gt;'!$C$113</f>
        <v>lawrence.ang@msc.com</v>
      </c>
      <c r="F157" s="60"/>
      <c r="G157" s="77" t="str">
        <f>'HOW TO-&gt;'!$A$130</f>
        <v>ZOEY ONG</v>
      </c>
      <c r="H157" s="77" t="str">
        <f>'HOW TO-&gt;'!$B$130</f>
        <v>6011 2424</v>
      </c>
      <c r="I157" s="64" t="str">
        <f>'HOW TO-&gt;'!$C$130</f>
        <v>zoey.ong@msc.com</v>
      </c>
      <c r="J157" s="60"/>
      <c r="K157" s="77" t="str">
        <f>'HOW TO-&gt;'!$A$145</f>
        <v>HAZEL</v>
      </c>
      <c r="L157" s="77" t="str">
        <f>'HOW TO-&gt;'!$B$145</f>
        <v>6011 2435</v>
      </c>
      <c r="M157" s="64" t="str">
        <f>'HOW TO-&gt;'!$C$145</f>
        <v>hazel.toh@msc.com</v>
      </c>
      <c r="N157" s="60"/>
      <c r="O157" s="5"/>
    </row>
    <row r="158" spans="1:231" s="29" customFormat="1" ht="14.25">
      <c r="A158" s="25"/>
      <c r="B158" s="25"/>
      <c r="C158" s="77" t="str">
        <f>'HOW TO-&gt;'!$A$112</f>
        <v>SUE ANN SOON</v>
      </c>
      <c r="D158" s="77" t="str">
        <f>'HOW TO-&gt;'!$B$112</f>
        <v>6011 2327</v>
      </c>
      <c r="E158" s="64" t="str">
        <f>'HOW TO-&gt;'!$C$112</f>
        <v>sueann.soon@msc.com</v>
      </c>
      <c r="F158" s="60"/>
      <c r="G158" s="77" t="str">
        <f>'HOW TO-&gt;'!$A$131</f>
        <v>.</v>
      </c>
      <c r="H158" s="77" t="str">
        <f>'HOW TO-&gt;'!$B$131</f>
        <v>.</v>
      </c>
      <c r="I158" s="64" t="str">
        <f>'HOW TO-&gt;'!$C$131</f>
        <v>.</v>
      </c>
      <c r="J158" s="60"/>
      <c r="K158" s="77">
        <f>'HOW TO-&gt;'!$A$146</f>
        <v>0</v>
      </c>
      <c r="L158" s="77">
        <f>'HOW TO-&gt;'!$B$146</f>
        <v>0</v>
      </c>
      <c r="M158" s="64">
        <f>'HOW TO-&gt;'!$C$146</f>
        <v>0</v>
      </c>
      <c r="N158" s="60"/>
    </row>
    <row r="159" spans="1:231" s="29" customFormat="1" ht="14.25">
      <c r="A159" s="25"/>
      <c r="B159" s="25"/>
      <c r="C159" s="77" t="str">
        <f>'HOW TO-&gt;'!$A$114</f>
        <v>DARIUS ONG</v>
      </c>
      <c r="D159" s="77" t="str">
        <f>'HOW TO-&gt;'!$B$114</f>
        <v>6011 2396</v>
      </c>
      <c r="E159" s="64" t="str">
        <f>'HOW TO-&gt;'!$C$114</f>
        <v>darius.ong@msc.com</v>
      </c>
      <c r="F159" s="60"/>
      <c r="G159" s="77">
        <f>'HOW TO-&gt;'!$A$132</f>
        <v>0</v>
      </c>
      <c r="H159" s="77">
        <f>'HOW TO-&gt;'!$B$132</f>
        <v>0</v>
      </c>
      <c r="I159" s="64">
        <f>'HOW TO-&gt;'!$C$132</f>
        <v>0</v>
      </c>
      <c r="J159" s="60"/>
      <c r="K159" s="77">
        <f>'HOW TO-&gt;'!$A$147</f>
        <v>0</v>
      </c>
      <c r="L159" s="77">
        <f>'HOW TO-&gt;'!$B$147</f>
        <v>0</v>
      </c>
      <c r="M159" s="64">
        <f>'HOW TO-&gt;'!$C$147</f>
        <v>0</v>
      </c>
      <c r="N159" s="60"/>
    </row>
    <row r="160" spans="1:231">
      <c r="C160" s="77" t="str">
        <f>'HOW TO-&gt;'!$A$110</f>
        <v>LEWIS SOH</v>
      </c>
      <c r="D160" s="77" t="str">
        <f>'HOW TO-&gt;'!$B$110</f>
        <v>6011 7905</v>
      </c>
      <c r="E160" s="64" t="str">
        <f>'HOW TO-&gt;'!$C$110</f>
        <v>lewis.soh@msc.com</v>
      </c>
      <c r="F160" s="60"/>
      <c r="G160" s="60"/>
      <c r="H160" s="81"/>
      <c r="I160" s="226"/>
      <c r="J160" s="60"/>
      <c r="K160" s="77">
        <f>'HOW TO-&gt;'!$A$148</f>
        <v>0</v>
      </c>
      <c r="L160" s="77">
        <f>'HOW TO-&gt;'!$B$148</f>
        <v>0</v>
      </c>
      <c r="M160" s="64">
        <f>'HOW TO-&gt;'!$C$148</f>
        <v>0</v>
      </c>
      <c r="N160" s="60"/>
    </row>
    <row r="161" spans="1:14">
      <c r="A161" s="5"/>
      <c r="B161" s="5"/>
      <c r="C161" s="77" t="str">
        <f>'HOW TO-&gt;'!$A$111</f>
        <v xml:space="preserve">MELVIN TAN </v>
      </c>
      <c r="D161" s="77" t="str">
        <f>'HOW TO-&gt;'!$B$111</f>
        <v>6011 0561</v>
      </c>
      <c r="E161" s="64" t="str">
        <f>'HOW TO-&gt;'!$C$111</f>
        <v>melvin.tan@msc.com</v>
      </c>
      <c r="F161" s="60"/>
      <c r="G161" s="60"/>
      <c r="H161" s="81"/>
      <c r="I161" s="81"/>
      <c r="J161" s="226"/>
      <c r="K161" s="77"/>
      <c r="L161" s="77"/>
      <c r="M161" s="64"/>
      <c r="N161" s="60"/>
    </row>
    <row r="162" spans="1:14">
      <c r="A162" s="5"/>
      <c r="B162" s="5"/>
      <c r="C162" s="77">
        <f>'HOW TO-&gt;'!$A$118</f>
        <v>0</v>
      </c>
      <c r="D162" s="77">
        <f>'HOW TO-&gt;'!$B$118</f>
        <v>0</v>
      </c>
      <c r="E162" s="64">
        <f>'HOW TO-&gt;'!$C$118</f>
        <v>0</v>
      </c>
      <c r="F162" s="60"/>
      <c r="G162" s="60"/>
      <c r="H162" s="60"/>
      <c r="I162" s="60"/>
      <c r="J162" s="60"/>
      <c r="K162" s="60"/>
      <c r="L162" s="60"/>
      <c r="M162" s="60"/>
      <c r="N162" s="60"/>
    </row>
    <row r="163" spans="1:14">
      <c r="C163" s="77" t="str">
        <f>'HOW TO-&gt;'!$A$119</f>
        <v xml:space="preserve">MAIN LINE  </v>
      </c>
      <c r="D163" s="77" t="str">
        <f>'HOW TO-&gt;'!$B$119</f>
        <v>6011 2424</v>
      </c>
      <c r="E163" s="64">
        <f>'HOW TO-&gt;'!$C$119</f>
        <v>0</v>
      </c>
      <c r="F163" s="60"/>
      <c r="G163" s="60"/>
      <c r="H163" s="60"/>
      <c r="I163" s="60"/>
      <c r="J163" s="60"/>
      <c r="K163" s="60"/>
      <c r="L163" s="60"/>
      <c r="M163" s="60"/>
      <c r="N163" s="60"/>
    </row>
    <row r="164" spans="1:14">
      <c r="C164" s="77">
        <f>'HOW TO-&gt;'!$A$120</f>
        <v>0</v>
      </c>
      <c r="D164" s="77">
        <f>'HOW TO-&gt;'!$B$120</f>
        <v>0</v>
      </c>
      <c r="E164" s="64">
        <f>'HOW TO-&gt;'!$C$120</f>
        <v>0</v>
      </c>
      <c r="F164" s="60"/>
      <c r="G164" s="60"/>
      <c r="H164" s="60"/>
      <c r="I164" s="60"/>
      <c r="J164" s="60"/>
      <c r="K164" s="60"/>
      <c r="L164" s="60"/>
      <c r="M164" s="60"/>
      <c r="N164" s="60"/>
    </row>
    <row r="165" spans="1:14">
      <c r="C165" s="60"/>
      <c r="D165" s="60"/>
      <c r="E165" s="60"/>
      <c r="F165" s="60"/>
      <c r="G165" s="60"/>
      <c r="H165" s="60"/>
      <c r="I165" s="60"/>
      <c r="J165" s="60"/>
      <c r="K165" s="60"/>
      <c r="L165" s="60"/>
      <c r="M165" s="60"/>
      <c r="N165" s="60"/>
    </row>
    <row r="166" spans="1:14">
      <c r="C166" s="60"/>
      <c r="D166" s="60"/>
      <c r="E166" s="60"/>
      <c r="F166" s="60"/>
      <c r="G166" s="60"/>
      <c r="H166" s="60"/>
      <c r="I166" s="60"/>
      <c r="J166" s="60"/>
      <c r="K166" s="60"/>
      <c r="L166" s="60"/>
      <c r="M166" s="60"/>
      <c r="N166" s="60"/>
    </row>
    <row r="167" spans="1:14">
      <c r="C167" s="60"/>
      <c r="D167" s="60"/>
      <c r="E167" s="60"/>
      <c r="F167" s="60"/>
      <c r="G167" s="60"/>
      <c r="H167" s="60"/>
      <c r="I167" s="60"/>
      <c r="J167" s="60"/>
      <c r="K167" s="60"/>
      <c r="L167" s="60"/>
      <c r="M167" s="60"/>
      <c r="N167" s="60"/>
    </row>
    <row r="168" spans="1:14">
      <c r="C168" s="60"/>
      <c r="D168" s="60"/>
      <c r="E168" s="60"/>
      <c r="F168" s="60"/>
      <c r="G168" s="60"/>
      <c r="H168" s="60"/>
      <c r="I168" s="60"/>
      <c r="J168" s="60"/>
      <c r="K168" s="60"/>
      <c r="L168" s="60"/>
      <c r="M168" s="60"/>
      <c r="N168" s="60"/>
    </row>
    <row r="169" spans="1:14">
      <c r="C169" s="60"/>
      <c r="D169" s="60"/>
      <c r="E169" s="60"/>
      <c r="F169" s="60"/>
      <c r="G169" s="60"/>
      <c r="H169" s="60"/>
      <c r="I169" s="60"/>
      <c r="J169" s="60"/>
      <c r="K169" s="60"/>
      <c r="L169" s="60"/>
      <c r="M169" s="60"/>
      <c r="N169" s="60"/>
    </row>
    <row r="170" spans="1:14">
      <c r="C170" s="60"/>
      <c r="D170" s="60"/>
      <c r="E170" s="60"/>
      <c r="F170" s="60"/>
      <c r="G170" s="60"/>
      <c r="H170" s="60"/>
      <c r="I170" s="60"/>
      <c r="J170" s="60"/>
      <c r="K170" s="60"/>
      <c r="L170" s="60"/>
      <c r="M170" s="60"/>
      <c r="N170" s="60"/>
    </row>
    <row r="171" spans="1:14">
      <c r="C171" s="60"/>
      <c r="D171" s="60"/>
      <c r="E171" s="60"/>
      <c r="F171" s="60"/>
      <c r="G171" s="60"/>
      <c r="H171" s="60"/>
      <c r="I171" s="60"/>
      <c r="J171" s="60"/>
      <c r="K171" s="60"/>
      <c r="L171" s="60"/>
      <c r="M171" s="60"/>
      <c r="N171" s="60"/>
    </row>
    <row r="172" spans="1:14">
      <c r="C172" s="60"/>
      <c r="D172" s="60"/>
      <c r="E172" s="60"/>
      <c r="F172" s="60"/>
      <c r="G172" s="60"/>
      <c r="H172" s="60"/>
      <c r="I172" s="60"/>
      <c r="J172" s="60"/>
      <c r="K172" s="60"/>
      <c r="L172" s="60"/>
      <c r="M172" s="60"/>
      <c r="N172" s="60"/>
    </row>
    <row r="173" spans="1:14">
      <c r="C173" s="60"/>
      <c r="D173" s="60"/>
      <c r="E173" s="60"/>
      <c r="F173" s="60"/>
      <c r="G173" s="60"/>
      <c r="H173" s="60"/>
      <c r="I173" s="60"/>
      <c r="J173" s="60"/>
      <c r="K173" s="60"/>
      <c r="L173" s="60"/>
      <c r="M173" s="60"/>
      <c r="N173" s="60"/>
    </row>
    <row r="174" spans="1:14">
      <c r="C174" s="60"/>
      <c r="D174" s="60"/>
      <c r="E174" s="60"/>
      <c r="F174" s="60"/>
      <c r="G174" s="60"/>
      <c r="H174" s="60"/>
      <c r="I174" s="60"/>
      <c r="J174" s="60"/>
      <c r="K174" s="60"/>
      <c r="L174" s="60"/>
      <c r="M174" s="60"/>
      <c r="N174" s="60"/>
    </row>
    <row r="175" spans="1:14">
      <c r="C175" s="60"/>
      <c r="D175" s="60"/>
      <c r="E175" s="60"/>
      <c r="F175" s="60"/>
      <c r="G175" s="60"/>
      <c r="H175" s="60"/>
      <c r="I175" s="60"/>
      <c r="J175" s="60"/>
      <c r="K175" s="60"/>
      <c r="L175" s="60"/>
      <c r="M175" s="60"/>
      <c r="N175" s="60"/>
    </row>
    <row r="176" spans="1:14">
      <c r="C176" s="60"/>
      <c r="D176" s="60"/>
      <c r="E176" s="60"/>
      <c r="F176" s="60"/>
      <c r="G176" s="60"/>
      <c r="H176" s="60"/>
      <c r="I176" s="60"/>
      <c r="J176" s="60"/>
      <c r="K176" s="60"/>
      <c r="L176" s="60"/>
      <c r="M176" s="60"/>
      <c r="N176" s="60"/>
    </row>
    <row r="177" spans="3:14">
      <c r="C177" s="60"/>
      <c r="D177" s="60"/>
      <c r="E177" s="60"/>
      <c r="F177" s="60"/>
      <c r="G177" s="60"/>
      <c r="H177" s="60"/>
      <c r="I177" s="60"/>
      <c r="J177" s="60"/>
      <c r="K177" s="60"/>
      <c r="L177" s="60"/>
      <c r="M177" s="60"/>
      <c r="N177" s="60"/>
    </row>
    <row r="178" spans="3:14">
      <c r="C178" s="60"/>
      <c r="D178" s="60"/>
      <c r="E178" s="60"/>
      <c r="F178" s="60"/>
      <c r="G178" s="60"/>
      <c r="H178" s="60"/>
      <c r="I178" s="60"/>
      <c r="J178" s="60"/>
      <c r="K178" s="60"/>
      <c r="L178" s="60"/>
      <c r="M178" s="60"/>
      <c r="N178" s="60"/>
    </row>
    <row r="179" spans="3:14">
      <c r="C179" s="60"/>
      <c r="D179" s="60"/>
      <c r="E179" s="60"/>
      <c r="F179" s="60"/>
      <c r="G179" s="60"/>
      <c r="H179" s="60"/>
      <c r="I179" s="60"/>
      <c r="J179" s="60"/>
      <c r="K179" s="60"/>
      <c r="L179" s="60"/>
      <c r="M179" s="60"/>
      <c r="N179" s="60"/>
    </row>
    <row r="180" spans="3:14">
      <c r="C180" s="60"/>
      <c r="D180" s="60"/>
      <c r="E180" s="60"/>
      <c r="F180" s="60"/>
      <c r="G180" s="60"/>
      <c r="H180" s="60"/>
      <c r="I180" s="60"/>
      <c r="J180" s="60"/>
      <c r="K180" s="60"/>
      <c r="L180" s="60"/>
      <c r="M180" s="60"/>
      <c r="N180" s="60"/>
    </row>
    <row r="181" spans="3:14">
      <c r="C181" s="60"/>
      <c r="D181" s="60"/>
      <c r="E181" s="60"/>
      <c r="F181" s="60"/>
      <c r="G181" s="60"/>
      <c r="H181" s="60"/>
      <c r="I181" s="60"/>
      <c r="J181" s="60"/>
      <c r="K181" s="60"/>
      <c r="L181" s="60"/>
      <c r="M181" s="60"/>
      <c r="N181" s="60"/>
    </row>
    <row r="182" spans="3:14">
      <c r="C182" s="60"/>
      <c r="D182" s="60"/>
      <c r="E182" s="60"/>
      <c r="F182" s="60"/>
      <c r="G182" s="60"/>
      <c r="H182" s="60"/>
      <c r="I182" s="60"/>
      <c r="J182" s="60"/>
      <c r="K182" s="60"/>
      <c r="L182" s="60"/>
      <c r="M182" s="60"/>
      <c r="N182" s="60"/>
    </row>
    <row r="183" spans="3:14">
      <c r="C183" s="60"/>
      <c r="D183" s="60"/>
      <c r="E183" s="60"/>
      <c r="F183" s="60"/>
      <c r="G183" s="60"/>
      <c r="H183" s="60"/>
      <c r="I183" s="60"/>
      <c r="J183" s="60"/>
      <c r="K183" s="60"/>
      <c r="L183" s="60"/>
      <c r="M183" s="60"/>
      <c r="N183" s="60"/>
    </row>
    <row r="184" spans="3:14">
      <c r="C184" s="60"/>
      <c r="D184" s="60"/>
      <c r="E184" s="60"/>
      <c r="F184" s="60"/>
      <c r="G184" s="60"/>
      <c r="H184" s="60"/>
      <c r="I184" s="60"/>
      <c r="J184" s="60"/>
      <c r="K184" s="60"/>
      <c r="L184" s="60"/>
      <c r="M184" s="60"/>
      <c r="N184" s="60"/>
    </row>
    <row r="185" spans="3:14">
      <c r="C185" s="60"/>
      <c r="D185" s="60"/>
      <c r="E185" s="60"/>
      <c r="F185" s="60"/>
      <c r="G185" s="60"/>
      <c r="H185" s="60"/>
      <c r="I185" s="60"/>
      <c r="J185" s="60"/>
      <c r="K185" s="60"/>
      <c r="L185" s="60"/>
      <c r="M185" s="60"/>
      <c r="N185" s="60"/>
    </row>
    <row r="186" spans="3:14">
      <c r="C186" s="60"/>
      <c r="D186" s="60"/>
      <c r="E186" s="60"/>
      <c r="F186" s="60"/>
      <c r="G186" s="60"/>
      <c r="H186" s="60"/>
      <c r="I186" s="60"/>
      <c r="J186" s="60"/>
      <c r="K186" s="60"/>
      <c r="L186" s="60"/>
      <c r="M186" s="60"/>
      <c r="N186" s="60"/>
    </row>
    <row r="187" spans="3:14">
      <c r="C187" s="60"/>
      <c r="D187" s="60"/>
      <c r="E187" s="60"/>
      <c r="F187" s="60"/>
      <c r="G187" s="60"/>
      <c r="H187" s="60"/>
      <c r="I187" s="60"/>
      <c r="J187" s="60"/>
      <c r="K187" s="60"/>
      <c r="L187" s="60"/>
      <c r="M187" s="60"/>
      <c r="N187" s="60"/>
    </row>
    <row r="188" spans="3:14">
      <c r="C188" s="60"/>
      <c r="D188" s="60"/>
      <c r="E188" s="60"/>
      <c r="F188" s="60"/>
      <c r="G188" s="60"/>
      <c r="H188" s="60"/>
      <c r="I188" s="60"/>
      <c r="J188" s="60"/>
      <c r="K188" s="60"/>
      <c r="L188" s="60"/>
      <c r="M188" s="60"/>
      <c r="N188" s="60"/>
    </row>
    <row r="189" spans="3:14">
      <c r="C189" s="60"/>
      <c r="D189" s="60"/>
      <c r="E189" s="60"/>
      <c r="F189" s="60"/>
      <c r="G189" s="60"/>
      <c r="H189" s="60"/>
      <c r="I189" s="60"/>
      <c r="J189" s="60"/>
      <c r="K189" s="60"/>
      <c r="L189" s="60"/>
      <c r="M189" s="60"/>
      <c r="N189" s="60"/>
    </row>
    <row r="190" spans="3:14">
      <c r="C190" s="60"/>
      <c r="D190" s="60"/>
      <c r="E190" s="60"/>
      <c r="F190" s="60"/>
      <c r="G190" s="60"/>
      <c r="H190" s="60"/>
      <c r="I190" s="60"/>
      <c r="J190" s="60"/>
      <c r="K190" s="60"/>
      <c r="L190" s="60"/>
      <c r="M190" s="60"/>
      <c r="N190" s="60"/>
    </row>
    <row r="191" spans="3:14">
      <c r="C191" s="60"/>
      <c r="D191" s="60"/>
      <c r="E191" s="60"/>
      <c r="F191" s="60"/>
      <c r="G191" s="60"/>
      <c r="H191" s="60"/>
      <c r="I191" s="60"/>
      <c r="J191" s="60"/>
      <c r="K191" s="60"/>
      <c r="L191" s="60"/>
      <c r="M191" s="60"/>
      <c r="N191" s="60"/>
    </row>
    <row r="192" spans="3:14">
      <c r="C192" s="60"/>
      <c r="D192" s="60"/>
      <c r="E192" s="60"/>
      <c r="F192" s="60"/>
      <c r="G192" s="60"/>
      <c r="H192" s="60"/>
      <c r="I192" s="60"/>
      <c r="J192" s="60"/>
      <c r="K192" s="60"/>
      <c r="L192" s="60"/>
      <c r="M192" s="60"/>
      <c r="N192" s="60"/>
    </row>
  </sheetData>
  <sheetProtection formatCells="0"/>
  <customSheetViews>
    <customSheetView guid="{25211047-2AA7-431D-8637-AA6183637E8E}" scale="85" fitToPage="1" hiddenRows="1" topLeftCell="A5">
      <selection activeCell="G56" sqref="G56"/>
      <pageMargins left="0" right="0" top="0" bottom="0" header="0" footer="0"/>
      <pageSetup paperSize="9" scale="49" orientation="landscape" r:id="rId1"/>
      <headerFooter>
        <oddFooter>&amp;L&amp;1#&amp;"Calibri"&amp;10&amp;K000000Sensitivity: Internal</oddFooter>
      </headerFooter>
    </customSheetView>
    <customSheetView guid="{B0B43395-6E32-4DB3-A2D8-DD2362C77F4F}" scale="85" fitToPage="1" hiddenRows="1" topLeftCell="A5">
      <selection activeCell="G56" sqref="G56"/>
      <pageMargins left="0" right="0" top="0" bottom="0" header="0" footer="0"/>
      <pageSetup paperSize="9" scale="49" orientation="landscape" r:id="rId2"/>
      <headerFooter>
        <oddFooter>&amp;L&amp;1#&amp;"Calibri"&amp;10&amp;K000000Sensitivity: Internal</oddFooter>
      </headerFooter>
    </customSheetView>
    <customSheetView guid="{82E65AA3-5988-4ED4-A56D-19D1BA591355}" scale="85" fitToPage="1">
      <selection activeCell="H23" sqref="H23"/>
      <pageMargins left="0" right="0" top="0" bottom="0" header="0" footer="0"/>
      <pageSetup paperSize="9" scale="49" orientation="landscape" r:id="rId3"/>
      <headerFooter>
        <oddFooter>&amp;L&amp;1#&amp;"Calibri"&amp;10 Sensitivity: Internal</oddFooter>
      </headerFooter>
    </customSheetView>
    <customSheetView guid="{999D0099-E3FC-46FC-839A-D58F693EE82E}" scale="85" fitToPage="1">
      <selection activeCell="A9" sqref="A9:XFD9"/>
      <pageMargins left="0" right="0" top="0" bottom="0" header="0" footer="0"/>
      <pageSetup paperSize="9" scale="49" orientation="landscape" r:id="rId4"/>
      <headerFooter>
        <oddFooter>&amp;L&amp;1#&amp;"Calibri"&amp;10 Sensitivity: Internal</oddFooter>
      </headerFooter>
    </customSheetView>
    <customSheetView guid="{9C701732-F58F-4708-A15C-976D1C40D46C}" scale="85" fitToPage="1">
      <selection activeCell="B31" sqref="B31"/>
      <pageMargins left="0" right="0" top="0" bottom="0" header="0" footer="0"/>
      <pageSetup paperSize="9" scale="49" orientation="landscape" r:id="rId5"/>
    </customSheetView>
    <customSheetView guid="{4207851A-A9C4-4C7F-A983-5888F88768C0}" scale="85" fitToPage="1">
      <selection activeCell="A8" sqref="A8:XFD8"/>
      <pageMargins left="0" right="0" top="0" bottom="0" header="0" footer="0"/>
      <pageSetup paperSize="9" scale="49" orientation="landscape" r:id="rId6"/>
    </customSheetView>
    <customSheetView guid="{1A9C4D40-FD7F-415B-AEEF-6F3B6F11E2D9}" scale="85" fitToPage="1">
      <selection activeCell="K2" sqref="K2"/>
      <pageMargins left="0" right="0" top="0" bottom="0" header="0" footer="0"/>
      <pageSetup paperSize="9" scale="49" orientation="landscape" r:id="rId7"/>
    </customSheetView>
    <customSheetView guid="{160FD25C-1E8A-49AB-8AA3-887F1FFDB82C}" scale="85" fitToPage="1" topLeftCell="A13">
      <selection activeCell="L6" sqref="L6"/>
      <pageMargins left="0" right="0" top="0" bottom="0" header="0" footer="0"/>
      <pageSetup paperSize="9" scale="49" orientation="landscape" r:id="rId8"/>
    </customSheetView>
    <customSheetView guid="{03674205-2BF0-451F-960D-B59271ECD65B}" scale="85" fitToPage="1" topLeftCell="A9">
      <selection activeCell="B5" sqref="B5"/>
      <pageMargins left="0" right="0" top="0" bottom="0" header="0" footer="0"/>
      <pageSetup paperSize="9" scale="49" orientation="landscape" r:id="rId9"/>
    </customSheetView>
    <customSheetView guid="{D36430BB-1304-416E-AC9B-64341E38D53B}" scale="55" fitToPage="1">
      <selection activeCell="A41" sqref="A41:XFD45"/>
      <pageMargins left="0" right="0" top="0" bottom="0" header="0" footer="0"/>
      <pageSetup paperSize="9" scale="48" orientation="landscape" r:id="rId10"/>
    </customSheetView>
    <customSheetView guid="{A1DFBD3A-7D67-4D0B-A768-38A02D65809C}" scale="55" fitToPage="1">
      <selection activeCell="D16" sqref="D16"/>
      <pageMargins left="0" right="0" top="0" bottom="0" header="0" footer="0"/>
      <pageSetup paperSize="9" scale="48" orientation="landscape" r:id="rId11"/>
    </customSheetView>
    <customSheetView guid="{8F6257B3-44F8-495E-975F-715EC7CBE577}" scale="70" fitToPage="1" topLeftCell="D1">
      <selection activeCell="K26" sqref="K26"/>
      <pageMargins left="0" right="0" top="0" bottom="0" header="0" footer="0"/>
      <pageSetup paperSize="9" scale="41" orientation="landscape" r:id="rId12"/>
    </customSheetView>
    <customSheetView guid="{4E666960-F75E-4DEC-AA08-CB80C5246F2D}" scale="55" fitToPage="1">
      <selection activeCell="I18" sqref="I18"/>
      <pageMargins left="0" right="0" top="0" bottom="0" header="0" footer="0"/>
      <pageSetup paperSize="9" scale="48" orientation="landscape" r:id="rId13"/>
    </customSheetView>
    <customSheetView guid="{DF664468-2591-4537-A401-E39E9401FA18}" scale="55" fitToPage="1">
      <selection activeCell="B19" sqref="B19"/>
      <pageMargins left="0" right="0" top="0" bottom="0" header="0" footer="0"/>
      <pageSetup paperSize="9" scale="48" orientation="landscape" r:id="rId14"/>
    </customSheetView>
    <customSheetView guid="{16EA4947-C328-4911-A966-8572790A84A9}" scale="85" fitToPage="1">
      <selection activeCell="A31" sqref="A31:XFD32"/>
      <pageMargins left="0" right="0" top="0" bottom="0" header="0" footer="0"/>
      <pageSetup paperSize="9" scale="49" orientation="landscape" r:id="rId15"/>
      <headerFooter>
        <oddFooter>&amp;L&amp;1#&amp;"Calibri"&amp;10 Sensitivity: Internal</oddFooter>
      </headerFooter>
    </customSheetView>
    <customSheetView guid="{5024D59A-F791-4B48-8A8A-90A9A8BA3CB8}" scale="85" fitToPage="1" topLeftCell="A25">
      <selection activeCell="E30" sqref="E30"/>
      <pageMargins left="0" right="0" top="0" bottom="0" header="0" footer="0"/>
      <pageSetup paperSize="9" scale="49" orientation="landscape" r:id="rId16"/>
      <headerFooter>
        <oddFooter>&amp;L&amp;1#&amp;"Calibri"&amp;10 Sensitivity: Internal</oddFooter>
      </headerFooter>
    </customSheetView>
    <customSheetView guid="{834388B3-D1C0-4496-81CB-D8907F6C94B1}" scale="85" fitToPage="1">
      <selection activeCell="G43" sqref="G43"/>
      <pageMargins left="0" right="0" top="0" bottom="0" header="0" footer="0"/>
      <pageSetup paperSize="9" scale="49" orientation="landscape" r:id="rId17"/>
      <headerFooter>
        <oddFooter>&amp;L&amp;1#&amp;"Calibri"&amp;10 Sensitivity: Internal</oddFooter>
      </headerFooter>
    </customSheetView>
    <customSheetView guid="{C9B667F6-80E0-402E-8E37-77C446D41929}" scale="85" fitToPage="1" topLeftCell="A10">
      <selection activeCell="H34" sqref="H34"/>
      <pageMargins left="0" right="0" top="0" bottom="0" header="0" footer="0"/>
      <pageSetup paperSize="9" scale="49" orientation="landscape" r:id="rId18"/>
      <headerFooter>
        <oddFooter>&amp;L&amp;1#&amp;"Calibri"&amp;10&amp;K000000Sensitivity: Internal</oddFooter>
      </headerFooter>
    </customSheetView>
    <customSheetView guid="{F64DF93A-0CD5-4665-A448-613906F88C7C}" scale="85" fitToPage="1" hiddenRows="1" topLeftCell="A31">
      <selection activeCell="F52" sqref="F52"/>
      <pageMargins left="0" right="0" top="0" bottom="0" header="0" footer="0"/>
      <pageSetup paperSize="9" scale="49" orientation="landscape" r:id="rId19"/>
      <headerFooter>
        <oddFooter>&amp;L&amp;1#&amp;"Calibri"&amp;10&amp;K000000Sensitivity: Internal</oddFooter>
      </headerFooter>
    </customSheetView>
    <customSheetView guid="{D8AE3607-C68D-4DD7-8BE1-F63EA4A613B4}" scale="85" fitToPage="1" hiddenRows="1" topLeftCell="A5">
      <selection activeCell="G56" sqref="G56"/>
      <pageMargins left="0" right="0" top="0" bottom="0" header="0" footer="0"/>
      <pageSetup paperSize="9" scale="49" orientation="landscape" r:id="rId20"/>
      <headerFooter>
        <oddFooter>&amp;L&amp;1#&amp;"Calibri"&amp;10&amp;K000000Sensitivity: Internal</oddFooter>
      </headerFooter>
    </customSheetView>
  </customSheetViews>
  <hyperlinks>
    <hyperlink ref="G9" r:id="rId21" xr:uid="{6FEC3E11-04A2-42FD-B88D-050D35392034}"/>
    <hyperlink ref="I149" display="custsvc@msca.com.sg" xr:uid="{6A545499-D3FB-4D72-B1B7-EFCBCE393D51}"/>
    <hyperlink ref="M149" display="sinexp@msca.com.sg" xr:uid="{09F9040D-580E-42DD-8E05-BA578D2E7598}"/>
    <hyperlink ref="E148" r:id="rId22" xr:uid="{A6922412-F3AC-4B11-9D2F-57D985D9AA1B}"/>
    <hyperlink ref="E149" display="mktg-dept@msca.com.sg" xr:uid="{FFD75595-590D-4101-B443-EC2995E46522}"/>
  </hyperlinks>
  <pageMargins left="0.70866141732283472" right="0.70866141732283472" top="0.74803149606299213" bottom="0.74803149606299213" header="0.31496062992125984" footer="0.31496062992125984"/>
  <pageSetup paperSize="9" scale="44" orientation="landscape" r:id="rId23"/>
  <headerFooter>
    <oddFooter>&amp;L_x000D_&amp;1#&amp;"Calibri"&amp;10&amp;K000000 Sensitivity: Internal</oddFooter>
  </headerFooter>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N315"/>
  <sheetViews>
    <sheetView zoomScaleNormal="100" workbookViewId="0">
      <selection activeCell="C286" sqref="C286"/>
    </sheetView>
  </sheetViews>
  <sheetFormatPr defaultColWidth="9.42578125" defaultRowHeight="12.75"/>
  <cols>
    <col min="1" max="1" width="14.28515625" style="24" customWidth="1"/>
    <col min="2" max="2" width="9.7109375" style="24" bestFit="1" customWidth="1"/>
    <col min="3" max="3" width="25.140625" customWidth="1"/>
    <col min="4" max="4" width="14.140625" customWidth="1"/>
    <col min="5" max="5" width="16.42578125" customWidth="1"/>
    <col min="6" max="6" width="15.28515625" customWidth="1"/>
    <col min="7" max="7" width="19.28515625" customWidth="1"/>
    <col min="8" max="8" width="17.5703125" customWidth="1"/>
    <col min="9" max="9" width="16.42578125" customWidth="1"/>
    <col min="10" max="10" width="16.85546875" customWidth="1"/>
    <col min="11" max="11" width="19.42578125" bestFit="1" customWidth="1"/>
    <col min="12" max="12" width="23.140625" bestFit="1" customWidth="1"/>
    <col min="13" max="13" width="30.42578125" customWidth="1"/>
    <col min="14" max="14" width="17.42578125" customWidth="1"/>
    <col min="15" max="15" width="16.5703125" style="5" bestFit="1" customWidth="1"/>
    <col min="16" max="16" width="11.42578125" style="5" bestFit="1" customWidth="1"/>
    <col min="17" max="16384" width="9.42578125" style="5"/>
  </cols>
  <sheetData>
    <row r="1" spans="1:14" ht="6" customHeight="1">
      <c r="A1" s="2402"/>
      <c r="B1" s="2402"/>
    </row>
    <row r="2" spans="1:14" s="6" customFormat="1" ht="33">
      <c r="C2" s="2808" t="s">
        <v>1408</v>
      </c>
      <c r="D2"/>
      <c r="E2"/>
      <c r="F2"/>
      <c r="G2"/>
      <c r="H2"/>
      <c r="I2"/>
      <c r="J2"/>
      <c r="K2"/>
      <c r="L2"/>
      <c r="M2"/>
    </row>
    <row r="3" spans="1:14" ht="15.75">
      <c r="C3" s="9"/>
      <c r="D3" s="9"/>
      <c r="E3" s="45" t="s">
        <v>2233</v>
      </c>
      <c r="F3" s="9"/>
      <c r="G3" s="9"/>
      <c r="H3" s="9"/>
      <c r="I3" s="9"/>
      <c r="J3" s="9"/>
    </row>
    <row r="4" spans="1:14" ht="15">
      <c r="A4" s="10"/>
      <c r="B4" s="10"/>
      <c r="C4" s="11"/>
      <c r="D4" s="11"/>
      <c r="E4" s="11"/>
      <c r="F4" s="11"/>
      <c r="G4" s="11"/>
      <c r="H4" s="11"/>
      <c r="I4" s="12"/>
      <c r="J4" s="11"/>
    </row>
    <row r="5" spans="1:14" ht="15">
      <c r="A5" s="10"/>
      <c r="B5" s="10"/>
      <c r="C5" s="465"/>
      <c r="D5" s="11"/>
      <c r="E5" s="11"/>
      <c r="F5" s="11"/>
      <c r="G5" s="11"/>
      <c r="H5" s="11"/>
      <c r="I5" s="12"/>
      <c r="J5" s="12"/>
    </row>
    <row r="6" spans="1:14" s="14" customFormat="1" ht="26.25" hidden="1">
      <c r="A6" s="1424"/>
      <c r="B6" s="1424"/>
      <c r="C6" s="308" t="s">
        <v>99</v>
      </c>
      <c r="D6" s="309"/>
      <c r="E6" s="310" t="s">
        <v>100</v>
      </c>
      <c r="F6" s="876" t="s">
        <v>101</v>
      </c>
      <c r="G6" s="311" t="s">
        <v>102</v>
      </c>
      <c r="H6" s="311" t="s">
        <v>103</v>
      </c>
      <c r="I6" s="312" t="s">
        <v>104</v>
      </c>
      <c r="J6" s="313" t="s">
        <v>198</v>
      </c>
      <c r="K6" s="313" t="s">
        <v>410</v>
      </c>
      <c r="L6" s="313" t="s">
        <v>105</v>
      </c>
      <c r="M6" s="313" t="s">
        <v>603</v>
      </c>
      <c r="N6" s="1163" t="s">
        <v>1978</v>
      </c>
    </row>
    <row r="7" spans="1:14" s="14" customFormat="1" ht="17.25" hidden="1" customHeight="1" thickBot="1">
      <c r="A7" s="278" t="s">
        <v>1413</v>
      </c>
      <c r="B7" s="278"/>
      <c r="C7" s="508" t="s">
        <v>1414</v>
      </c>
      <c r="D7" s="361" t="s">
        <v>108</v>
      </c>
      <c r="E7" s="875"/>
      <c r="F7" s="279" t="s">
        <v>109</v>
      </c>
      <c r="G7" s="329"/>
      <c r="H7" s="329"/>
      <c r="I7" s="279"/>
      <c r="J7" s="279" t="s">
        <v>2234</v>
      </c>
      <c r="K7" s="279" t="s">
        <v>2235</v>
      </c>
      <c r="L7" s="279" t="s">
        <v>1417</v>
      </c>
      <c r="M7" s="279" t="s">
        <v>2236</v>
      </c>
      <c r="N7" s="27"/>
    </row>
    <row r="8" spans="1:14" s="14" customFormat="1" ht="17.25" hidden="1" customHeight="1" thickTop="1">
      <c r="A8" s="1424"/>
      <c r="B8" s="1424"/>
      <c r="C8" s="582" t="s">
        <v>1424</v>
      </c>
      <c r="D8" s="317" t="s">
        <v>1425</v>
      </c>
      <c r="E8" s="317">
        <v>45083</v>
      </c>
      <c r="F8" s="318">
        <v>45084</v>
      </c>
      <c r="G8" s="330" t="s">
        <v>2237</v>
      </c>
      <c r="H8" s="320" t="s">
        <v>2238</v>
      </c>
      <c r="I8" s="317">
        <v>44722</v>
      </c>
      <c r="J8" s="321">
        <f t="shared" ref="J8" si="0">I8+19</f>
        <v>44741</v>
      </c>
      <c r="K8" s="321">
        <f t="shared" ref="K8" si="1">I8+23</f>
        <v>44745</v>
      </c>
      <c r="L8" s="321">
        <f t="shared" ref="L8" si="2">I8+25</f>
        <v>44747</v>
      </c>
      <c r="M8" s="321">
        <f t="shared" ref="M8" si="3">I8+30</f>
        <v>44752</v>
      </c>
    </row>
    <row r="9" spans="1:14" s="14" customFormat="1" ht="17.25" hidden="1" customHeight="1" thickBot="1">
      <c r="A9" s="1424"/>
      <c r="B9" s="1424"/>
      <c r="C9" s="583"/>
      <c r="D9" s="323"/>
      <c r="E9" s="323"/>
      <c r="F9" s="324"/>
      <c r="G9" s="718"/>
      <c r="H9" s="331"/>
      <c r="I9" s="323"/>
      <c r="J9" s="323"/>
      <c r="K9" s="323"/>
      <c r="L9" s="323"/>
      <c r="M9" s="323"/>
    </row>
    <row r="10" spans="1:14" s="14" customFormat="1" ht="17.25" hidden="1" customHeight="1" thickTop="1">
      <c r="A10" s="1424"/>
      <c r="B10" s="1424"/>
      <c r="C10" s="582" t="s">
        <v>1428</v>
      </c>
      <c r="D10" s="317" t="s">
        <v>1429</v>
      </c>
      <c r="E10" s="317">
        <v>45089</v>
      </c>
      <c r="F10" s="318">
        <v>45090</v>
      </c>
      <c r="G10" s="330" t="s">
        <v>2239</v>
      </c>
      <c r="H10" s="320" t="s">
        <v>2240</v>
      </c>
      <c r="I10" s="317">
        <v>45098</v>
      </c>
      <c r="J10" s="321">
        <f t="shared" ref="J10" si="4">I10+19</f>
        <v>45117</v>
      </c>
      <c r="K10" s="321">
        <f t="shared" ref="K10" si="5">I10+23</f>
        <v>45121</v>
      </c>
      <c r="L10" s="321">
        <f t="shared" ref="L10" si="6">I10+25</f>
        <v>45123</v>
      </c>
      <c r="M10" s="321">
        <f t="shared" ref="M10" si="7">I10+30</f>
        <v>45128</v>
      </c>
    </row>
    <row r="11" spans="1:14" s="14" customFormat="1" ht="17.25" hidden="1" customHeight="1" thickBot="1">
      <c r="A11" s="1424"/>
      <c r="B11" s="1424"/>
      <c r="C11" s="583"/>
      <c r="D11" s="323"/>
      <c r="E11" s="323"/>
      <c r="F11" s="324"/>
      <c r="G11" s="718"/>
      <c r="H11" s="548"/>
      <c r="I11" s="323"/>
      <c r="J11" s="323"/>
      <c r="K11" s="323"/>
      <c r="L11" s="323"/>
      <c r="M11" s="323"/>
    </row>
    <row r="12" spans="1:14" s="14" customFormat="1" ht="17.25" hidden="1" customHeight="1" thickTop="1" thickBot="1">
      <c r="A12" s="1424"/>
      <c r="B12" s="1424"/>
      <c r="C12" s="582" t="s">
        <v>1432</v>
      </c>
      <c r="D12" s="317" t="s">
        <v>1433</v>
      </c>
      <c r="E12" s="317">
        <v>45094</v>
      </c>
      <c r="F12" s="318">
        <v>45095</v>
      </c>
      <c r="G12" s="316" t="s">
        <v>2241</v>
      </c>
      <c r="H12" s="320" t="s">
        <v>2242</v>
      </c>
      <c r="I12" s="318">
        <v>45105</v>
      </c>
      <c r="J12" s="317">
        <f t="shared" ref="J12" si="8">I12+19</f>
        <v>45124</v>
      </c>
      <c r="K12" s="317">
        <f t="shared" ref="K12" si="9">I12+23</f>
        <v>45128</v>
      </c>
      <c r="L12" s="317">
        <f t="shared" ref="L12" si="10">I12+25</f>
        <v>45130</v>
      </c>
      <c r="M12" s="317">
        <f t="shared" ref="M12" si="11">I12+30</f>
        <v>45135</v>
      </c>
    </row>
    <row r="13" spans="1:14" s="14" customFormat="1" ht="17.25" hidden="1" customHeight="1" thickTop="1" thickBot="1">
      <c r="A13" s="1424" t="s">
        <v>1436</v>
      </c>
      <c r="B13" s="1424"/>
      <c r="C13" s="582" t="s">
        <v>1437</v>
      </c>
      <c r="D13" s="317" t="s">
        <v>1438</v>
      </c>
      <c r="E13" s="317">
        <v>45097</v>
      </c>
      <c r="F13" s="953">
        <v>45098</v>
      </c>
      <c r="G13" s="955"/>
      <c r="H13" s="684"/>
      <c r="I13" s="683"/>
      <c r="J13" s="683"/>
      <c r="K13" s="683"/>
      <c r="L13" s="683"/>
      <c r="M13" s="683"/>
    </row>
    <row r="14" spans="1:14" s="14" customFormat="1" ht="17.25" hidden="1" customHeight="1" thickTop="1" thickBot="1">
      <c r="A14" s="1424"/>
      <c r="B14" s="1424"/>
      <c r="C14" s="582" t="s">
        <v>1439</v>
      </c>
      <c r="D14" s="317" t="s">
        <v>1440</v>
      </c>
      <c r="E14" s="317">
        <v>45101</v>
      </c>
      <c r="F14" s="318">
        <v>45102</v>
      </c>
      <c r="G14" s="954"/>
      <c r="H14" s="331"/>
      <c r="I14" s="324"/>
      <c r="J14" s="323"/>
      <c r="K14" s="323"/>
      <c r="L14" s="323"/>
      <c r="M14" s="323"/>
    </row>
    <row r="15" spans="1:14" s="14" customFormat="1" ht="17.25" hidden="1" customHeight="1" thickTop="1" thickBot="1">
      <c r="A15" s="1424"/>
      <c r="B15" s="1424"/>
      <c r="C15" s="582" t="s">
        <v>1443</v>
      </c>
      <c r="D15" s="317" t="s">
        <v>1444</v>
      </c>
      <c r="E15" s="317">
        <v>45108</v>
      </c>
      <c r="F15" s="318">
        <v>45109</v>
      </c>
      <c r="G15" s="308" t="s">
        <v>2243</v>
      </c>
      <c r="H15" s="548" t="s">
        <v>2244</v>
      </c>
      <c r="I15" s="321">
        <v>45112</v>
      </c>
      <c r="J15" s="321">
        <f t="shared" ref="J15" si="12">I15+19</f>
        <v>45131</v>
      </c>
      <c r="K15" s="321">
        <f t="shared" ref="K15" si="13">I15+23</f>
        <v>45135</v>
      </c>
      <c r="L15" s="321">
        <f t="shared" ref="L15" si="14">I15+25</f>
        <v>45137</v>
      </c>
      <c r="M15" s="321">
        <f t="shared" ref="M15" si="15">I15+30</f>
        <v>45142</v>
      </c>
    </row>
    <row r="16" spans="1:14" ht="13.5" hidden="1" thickBot="1"/>
    <row r="17" spans="1:13" s="14" customFormat="1" ht="17.25" hidden="1" customHeight="1" thickTop="1">
      <c r="A17" s="1424"/>
      <c r="B17" s="1424"/>
      <c r="C17" s="582" t="s">
        <v>1447</v>
      </c>
      <c r="D17" s="317" t="s">
        <v>1448</v>
      </c>
      <c r="E17" s="317">
        <v>45115</v>
      </c>
      <c r="F17" s="318">
        <v>45116</v>
      </c>
      <c r="G17" s="330" t="s">
        <v>2245</v>
      </c>
      <c r="H17" s="320" t="s">
        <v>2246</v>
      </c>
      <c r="I17" s="317">
        <v>45119</v>
      </c>
      <c r="J17" s="321">
        <f t="shared" ref="J17" si="16">I17+19</f>
        <v>45138</v>
      </c>
      <c r="K17" s="321">
        <f t="shared" ref="K17" si="17">I17+23</f>
        <v>45142</v>
      </c>
      <c r="L17" s="321">
        <f t="shared" ref="L17" si="18">I17+25</f>
        <v>45144</v>
      </c>
      <c r="M17" s="321">
        <f t="shared" ref="M17" si="19">I17+30</f>
        <v>45149</v>
      </c>
    </row>
    <row r="18" spans="1:13" s="14" customFormat="1" ht="17.25" hidden="1" customHeight="1" thickBot="1">
      <c r="A18" s="1424"/>
      <c r="B18" s="1424"/>
      <c r="C18" s="583"/>
      <c r="D18" s="323"/>
      <c r="E18" s="323"/>
      <c r="F18" s="324"/>
      <c r="G18" s="718"/>
      <c r="H18" s="331"/>
      <c r="I18" s="323"/>
      <c r="J18" s="323"/>
      <c r="K18" s="323"/>
      <c r="L18" s="323"/>
      <c r="M18" s="323"/>
    </row>
    <row r="19" spans="1:13" s="14" customFormat="1" ht="17.25" hidden="1" customHeight="1" thickTop="1">
      <c r="A19" s="1424" t="s">
        <v>1451</v>
      </c>
      <c r="B19" s="1424"/>
      <c r="C19" s="582" t="s">
        <v>1452</v>
      </c>
      <c r="D19" s="317" t="s">
        <v>1453</v>
      </c>
      <c r="E19" s="317">
        <v>45126</v>
      </c>
      <c r="F19" s="318">
        <v>45127</v>
      </c>
      <c r="G19" s="330" t="s">
        <v>2247</v>
      </c>
      <c r="H19" s="320" t="s">
        <v>2248</v>
      </c>
      <c r="I19" s="317">
        <v>45129</v>
      </c>
      <c r="J19" s="321">
        <f>I19+19</f>
        <v>45148</v>
      </c>
      <c r="K19" s="321">
        <f>I19+23</f>
        <v>45152</v>
      </c>
      <c r="L19" s="321">
        <f>I19+25</f>
        <v>45154</v>
      </c>
      <c r="M19" s="321">
        <f>I19+30</f>
        <v>45159</v>
      </c>
    </row>
    <row r="20" spans="1:13" s="14" customFormat="1" ht="17.25" hidden="1" customHeight="1" thickBot="1">
      <c r="A20" s="1424"/>
      <c r="B20" s="1424"/>
      <c r="C20" s="583"/>
      <c r="D20" s="323"/>
      <c r="E20" s="323"/>
      <c r="F20" s="324"/>
      <c r="G20" s="718"/>
      <c r="H20" s="331"/>
      <c r="I20" s="323"/>
      <c r="J20" s="323"/>
      <c r="K20" s="323"/>
      <c r="L20" s="323"/>
      <c r="M20" s="323"/>
    </row>
    <row r="21" spans="1:13" s="14" customFormat="1" ht="17.25" hidden="1" customHeight="1" thickTop="1">
      <c r="A21" s="1424" t="s">
        <v>1432</v>
      </c>
      <c r="B21" s="1424"/>
      <c r="C21" s="582" t="s">
        <v>1447</v>
      </c>
      <c r="D21" s="317" t="s">
        <v>1456</v>
      </c>
      <c r="E21" s="317">
        <v>45128</v>
      </c>
      <c r="F21" s="318">
        <v>45129</v>
      </c>
      <c r="G21" s="330" t="s">
        <v>2249</v>
      </c>
      <c r="H21" s="320" t="s">
        <v>2250</v>
      </c>
      <c r="I21" s="317">
        <v>45133</v>
      </c>
      <c r="J21" s="321">
        <f>I21+19</f>
        <v>45152</v>
      </c>
      <c r="K21" s="321">
        <f>I21+23</f>
        <v>45156</v>
      </c>
      <c r="L21" s="321">
        <f>I21+25</f>
        <v>45158</v>
      </c>
      <c r="M21" s="321">
        <f>I21+30</f>
        <v>45163</v>
      </c>
    </row>
    <row r="22" spans="1:13" s="14" customFormat="1" ht="17.25" hidden="1" customHeight="1" thickBot="1">
      <c r="A22" s="1424"/>
      <c r="B22" s="1424"/>
      <c r="C22" s="583"/>
      <c r="D22" s="323"/>
      <c r="E22" s="323"/>
      <c r="F22" s="324"/>
      <c r="G22" s="718"/>
      <c r="H22" s="331"/>
      <c r="I22" s="323"/>
      <c r="J22" s="323"/>
      <c r="K22" s="323"/>
      <c r="L22" s="323"/>
      <c r="M22" s="323"/>
    </row>
    <row r="23" spans="1:13" s="14" customFormat="1" ht="17.25" hidden="1" customHeight="1" thickTop="1">
      <c r="A23" s="1424" t="s">
        <v>1461</v>
      </c>
      <c r="B23" s="1424"/>
      <c r="C23" s="582" t="s">
        <v>1462</v>
      </c>
      <c r="D23" s="317" t="s">
        <v>1463</v>
      </c>
      <c r="E23" s="317">
        <v>45138</v>
      </c>
      <c r="F23" s="318">
        <v>45140</v>
      </c>
      <c r="G23" s="330" t="s">
        <v>2251</v>
      </c>
      <c r="H23" s="320" t="s">
        <v>2252</v>
      </c>
      <c r="I23" s="317">
        <v>45141</v>
      </c>
      <c r="J23" s="321">
        <f>I23+19</f>
        <v>45160</v>
      </c>
      <c r="K23" s="321">
        <f>I23+23</f>
        <v>45164</v>
      </c>
      <c r="L23" s="321">
        <f>I23+25</f>
        <v>45166</v>
      </c>
      <c r="M23" s="321">
        <f>I23+30</f>
        <v>45171</v>
      </c>
    </row>
    <row r="24" spans="1:13" s="14" customFormat="1" ht="17.25" hidden="1" customHeight="1" thickBot="1">
      <c r="A24" s="1424"/>
      <c r="B24" s="1424"/>
      <c r="C24" s="583"/>
      <c r="D24" s="323"/>
      <c r="E24" s="323"/>
      <c r="F24" s="324"/>
      <c r="G24" s="718"/>
      <c r="H24" s="331"/>
      <c r="I24" s="323"/>
      <c r="J24" s="323"/>
      <c r="K24" s="323"/>
      <c r="L24" s="323"/>
      <c r="M24" s="323"/>
    </row>
    <row r="25" spans="1:13" s="14" customFormat="1" ht="17.25" hidden="1" customHeight="1" thickTop="1" thickBot="1">
      <c r="A25" s="1424" t="s">
        <v>1439</v>
      </c>
      <c r="B25" s="1424"/>
      <c r="C25" s="582" t="s">
        <v>1443</v>
      </c>
      <c r="D25" s="317" t="s">
        <v>1466</v>
      </c>
      <c r="E25" s="323">
        <v>45145</v>
      </c>
      <c r="F25" s="324">
        <v>45148</v>
      </c>
      <c r="G25" s="330" t="s">
        <v>2253</v>
      </c>
      <c r="H25" s="320" t="s">
        <v>2254</v>
      </c>
      <c r="I25" s="317">
        <v>45154</v>
      </c>
      <c r="J25" s="321">
        <f>I25+19</f>
        <v>45173</v>
      </c>
      <c r="K25" s="321">
        <f>I25+23</f>
        <v>45177</v>
      </c>
      <c r="L25" s="321">
        <f>I25+25</f>
        <v>45179</v>
      </c>
      <c r="M25" s="321">
        <f>I25+30</f>
        <v>45184</v>
      </c>
    </row>
    <row r="26" spans="1:13" s="14" customFormat="1" ht="17.25" hidden="1" customHeight="1" thickTop="1" thickBot="1">
      <c r="A26" s="1424"/>
      <c r="B26" s="1424"/>
      <c r="C26" s="583"/>
      <c r="D26" s="323"/>
      <c r="E26" s="323"/>
      <c r="F26" s="324"/>
      <c r="G26" s="718"/>
      <c r="H26" s="331"/>
      <c r="I26" s="323"/>
      <c r="J26" s="323"/>
      <c r="K26" s="323"/>
      <c r="L26" s="323"/>
      <c r="M26" s="323"/>
    </row>
    <row r="27" spans="1:13" s="14" customFormat="1" ht="17.25" hidden="1" customHeight="1" thickTop="1">
      <c r="A27" s="1424"/>
      <c r="B27" s="1424"/>
      <c r="C27" s="582"/>
      <c r="D27" s="317"/>
      <c r="E27" s="317"/>
      <c r="F27" s="318"/>
      <c r="G27" s="330" t="s">
        <v>2255</v>
      </c>
      <c r="H27" s="320" t="s">
        <v>2256</v>
      </c>
      <c r="I27" s="317">
        <v>45154</v>
      </c>
      <c r="J27" s="321">
        <f>I27+19</f>
        <v>45173</v>
      </c>
      <c r="K27" s="321">
        <f>I27+23</f>
        <v>45177</v>
      </c>
      <c r="L27" s="321">
        <f>I27+25</f>
        <v>45179</v>
      </c>
      <c r="M27" s="321">
        <f>I27+30</f>
        <v>45184</v>
      </c>
    </row>
    <row r="28" spans="1:13" s="14" customFormat="1" ht="17.25" hidden="1" customHeight="1" thickBot="1">
      <c r="A28" s="1424"/>
      <c r="B28" s="1424"/>
      <c r="C28" s="583"/>
      <c r="D28" s="323"/>
      <c r="E28" s="323"/>
      <c r="F28" s="324"/>
      <c r="G28" s="718"/>
      <c r="H28" s="331"/>
      <c r="I28" s="323"/>
      <c r="J28" s="323"/>
      <c r="K28" s="323"/>
      <c r="L28" s="323"/>
      <c r="M28" s="323"/>
    </row>
    <row r="29" spans="1:13" s="14" customFormat="1" ht="17.25" hidden="1" customHeight="1" thickTop="1">
      <c r="A29" s="1424" t="s">
        <v>1469</v>
      </c>
      <c r="B29" s="1424"/>
      <c r="C29" s="582" t="s">
        <v>1470</v>
      </c>
      <c r="D29" s="317" t="s">
        <v>1471</v>
      </c>
      <c r="E29" s="317">
        <v>45153</v>
      </c>
      <c r="F29" s="318">
        <v>45155</v>
      </c>
      <c r="G29" s="330" t="s">
        <v>2257</v>
      </c>
      <c r="H29" s="320" t="s">
        <v>2258</v>
      </c>
      <c r="I29" s="317">
        <v>45161</v>
      </c>
      <c r="J29" s="321">
        <f>I29+19</f>
        <v>45180</v>
      </c>
      <c r="K29" s="321">
        <f>I29+23</f>
        <v>45184</v>
      </c>
      <c r="L29" s="321">
        <f>I29+25</f>
        <v>45186</v>
      </c>
      <c r="M29" s="321">
        <f>I29+30</f>
        <v>45191</v>
      </c>
    </row>
    <row r="30" spans="1:13" s="14" customFormat="1" ht="17.25" hidden="1" customHeight="1" thickBot="1">
      <c r="A30" s="1424"/>
      <c r="B30" s="1424"/>
      <c r="C30" s="583"/>
      <c r="D30" s="323"/>
      <c r="E30" s="323"/>
      <c r="F30" s="324"/>
      <c r="G30" s="718"/>
      <c r="H30" s="331"/>
      <c r="I30" s="323"/>
      <c r="J30" s="323"/>
      <c r="K30" s="323"/>
      <c r="L30" s="323"/>
      <c r="M30" s="323"/>
    </row>
    <row r="31" spans="1:13" s="14" customFormat="1" ht="17.25" hidden="1" customHeight="1" thickTop="1">
      <c r="A31" s="1424" t="s">
        <v>1474</v>
      </c>
      <c r="B31" s="1424"/>
      <c r="C31" s="582" t="s">
        <v>1475</v>
      </c>
      <c r="D31" s="317" t="s">
        <v>1476</v>
      </c>
      <c r="E31" s="317">
        <v>45160</v>
      </c>
      <c r="F31" s="318">
        <v>45161</v>
      </c>
      <c r="G31" s="330" t="s">
        <v>2237</v>
      </c>
      <c r="H31" s="320" t="s">
        <v>2259</v>
      </c>
      <c r="I31" s="317">
        <v>45168</v>
      </c>
      <c r="J31" s="321">
        <f>I31+19</f>
        <v>45187</v>
      </c>
      <c r="K31" s="321">
        <f>I31+23</f>
        <v>45191</v>
      </c>
      <c r="L31" s="321">
        <f>I31+25</f>
        <v>45193</v>
      </c>
      <c r="M31" s="321">
        <f>I31+30</f>
        <v>45198</v>
      </c>
    </row>
    <row r="32" spans="1:13" s="14" customFormat="1" ht="17.25" hidden="1" customHeight="1" thickBot="1">
      <c r="A32" s="1424" t="s">
        <v>1479</v>
      </c>
      <c r="B32" s="1424"/>
      <c r="C32" s="583" t="s">
        <v>1447</v>
      </c>
      <c r="D32" s="323" t="s">
        <v>1480</v>
      </c>
      <c r="E32" s="323">
        <v>45166</v>
      </c>
      <c r="F32" s="324">
        <v>45168</v>
      </c>
      <c r="G32" s="718"/>
      <c r="H32" s="331"/>
      <c r="I32" s="323"/>
      <c r="J32" s="323"/>
      <c r="K32" s="323"/>
      <c r="L32" s="323"/>
      <c r="M32" s="323"/>
    </row>
    <row r="33" spans="1:13" s="14" customFormat="1" ht="17.25" hidden="1" customHeight="1" thickTop="1">
      <c r="A33" s="1424"/>
      <c r="B33" s="1424"/>
      <c r="C33" s="582" t="s">
        <v>1452</v>
      </c>
      <c r="D33" s="317" t="s">
        <v>1483</v>
      </c>
      <c r="E33" s="317">
        <v>45173</v>
      </c>
      <c r="F33" s="318">
        <v>45175</v>
      </c>
      <c r="G33" s="330" t="s">
        <v>2260</v>
      </c>
      <c r="H33" s="320" t="s">
        <v>2261</v>
      </c>
      <c r="I33" s="317">
        <v>45176</v>
      </c>
      <c r="J33" s="321">
        <f>I33+19</f>
        <v>45195</v>
      </c>
      <c r="K33" s="321">
        <f>I33+23</f>
        <v>45199</v>
      </c>
      <c r="L33" s="321">
        <f>I33+25</f>
        <v>45201</v>
      </c>
      <c r="M33" s="321">
        <f>I33+30</f>
        <v>45206</v>
      </c>
    </row>
    <row r="34" spans="1:13" s="14" customFormat="1" ht="17.25" hidden="1" customHeight="1" thickBot="1">
      <c r="A34" s="1424"/>
      <c r="B34" s="1424"/>
      <c r="C34" s="583"/>
      <c r="D34" s="323"/>
      <c r="E34" s="323"/>
      <c r="F34" s="324"/>
      <c r="G34" s="718"/>
      <c r="H34" s="331"/>
      <c r="I34" s="323"/>
      <c r="J34" s="323"/>
      <c r="K34" s="323"/>
      <c r="L34" s="323"/>
      <c r="M34" s="323"/>
    </row>
    <row r="35" spans="1:13" s="14" customFormat="1" ht="17.25" hidden="1" customHeight="1" thickTop="1">
      <c r="A35" s="1424"/>
      <c r="B35" s="1424"/>
      <c r="C35" s="582" t="s">
        <v>1432</v>
      </c>
      <c r="D35" s="317" t="s">
        <v>1485</v>
      </c>
      <c r="E35" s="317">
        <v>45179</v>
      </c>
      <c r="F35" s="318">
        <v>45181</v>
      </c>
      <c r="G35" s="330" t="s">
        <v>2262</v>
      </c>
      <c r="H35" s="320" t="s">
        <v>2263</v>
      </c>
      <c r="I35" s="317">
        <v>45182</v>
      </c>
      <c r="J35" s="321">
        <f>I35+19</f>
        <v>45201</v>
      </c>
      <c r="K35" s="321">
        <f>I35+23</f>
        <v>45205</v>
      </c>
      <c r="L35" s="321">
        <f>I35+25</f>
        <v>45207</v>
      </c>
      <c r="M35" s="321">
        <f>I35+30</f>
        <v>45212</v>
      </c>
    </row>
    <row r="36" spans="1:13" s="14" customFormat="1" ht="17.25" hidden="1" customHeight="1" thickBot="1">
      <c r="A36" s="1424"/>
      <c r="B36" s="1424"/>
      <c r="C36" s="583"/>
      <c r="D36" s="323"/>
      <c r="E36" s="323"/>
      <c r="F36" s="324"/>
      <c r="G36" s="718"/>
      <c r="H36" s="331"/>
      <c r="I36" s="323"/>
      <c r="J36" s="323"/>
      <c r="K36" s="323"/>
      <c r="L36" s="323"/>
      <c r="M36" s="323"/>
    </row>
    <row r="37" spans="1:13" s="14" customFormat="1" ht="17.25" hidden="1" customHeight="1" thickTop="1">
      <c r="A37" s="1424" t="s">
        <v>1486</v>
      </c>
      <c r="B37" s="1424"/>
      <c r="C37" s="857" t="s">
        <v>1487</v>
      </c>
      <c r="D37" s="317" t="s">
        <v>1488</v>
      </c>
      <c r="E37" s="317">
        <v>45186</v>
      </c>
      <c r="F37" s="318">
        <v>45187</v>
      </c>
      <c r="G37" s="330" t="s">
        <v>2239</v>
      </c>
      <c r="H37" s="320" t="s">
        <v>2264</v>
      </c>
      <c r="I37" s="317">
        <v>45189</v>
      </c>
      <c r="J37" s="321">
        <f>I37+19</f>
        <v>45208</v>
      </c>
      <c r="K37" s="321">
        <f>I37+23</f>
        <v>45212</v>
      </c>
      <c r="L37" s="321">
        <f>I37+25</f>
        <v>45214</v>
      </c>
      <c r="M37" s="321">
        <f>I37+30</f>
        <v>45219</v>
      </c>
    </row>
    <row r="38" spans="1:13" s="14" customFormat="1" ht="17.25" hidden="1" customHeight="1" thickBot="1">
      <c r="A38" s="1424"/>
      <c r="B38" s="1424"/>
      <c r="C38" s="583"/>
      <c r="D38" s="323"/>
      <c r="E38" s="323"/>
      <c r="F38" s="324"/>
      <c r="G38" s="718"/>
      <c r="H38" s="331"/>
      <c r="I38" s="323"/>
      <c r="J38" s="323"/>
      <c r="K38" s="323"/>
      <c r="L38" s="323"/>
      <c r="M38" s="323"/>
    </row>
    <row r="39" spans="1:13" s="14" customFormat="1" ht="17.25" hidden="1" customHeight="1" thickTop="1">
      <c r="A39" s="1424" t="s">
        <v>1490</v>
      </c>
      <c r="B39" s="1424"/>
      <c r="C39" s="582" t="s">
        <v>1491</v>
      </c>
      <c r="D39" s="317" t="s">
        <v>1492</v>
      </c>
      <c r="E39" s="317">
        <v>45196</v>
      </c>
      <c r="F39" s="318">
        <v>45197</v>
      </c>
      <c r="G39" s="330" t="s">
        <v>2241</v>
      </c>
      <c r="H39" s="320" t="s">
        <v>2265</v>
      </c>
      <c r="I39" s="317">
        <v>45196</v>
      </c>
      <c r="J39" s="321">
        <f>I39+19</f>
        <v>45215</v>
      </c>
      <c r="K39" s="321">
        <f>I39+23</f>
        <v>45219</v>
      </c>
      <c r="L39" s="321">
        <f>I39+25</f>
        <v>45221</v>
      </c>
      <c r="M39" s="321">
        <f>I39+30</f>
        <v>45226</v>
      </c>
    </row>
    <row r="40" spans="1:13" s="14" customFormat="1" ht="17.25" hidden="1" customHeight="1" thickBot="1">
      <c r="A40" s="1424"/>
      <c r="B40" s="1424"/>
      <c r="C40" s="583"/>
      <c r="D40" s="323"/>
      <c r="E40" s="323"/>
      <c r="F40" s="324"/>
      <c r="G40" s="718"/>
      <c r="H40" s="331"/>
      <c r="I40" s="323"/>
      <c r="J40" s="323"/>
      <c r="K40" s="323"/>
      <c r="L40" s="323"/>
      <c r="M40" s="323"/>
    </row>
    <row r="41" spans="1:13" s="14" customFormat="1" ht="17.25" hidden="1" customHeight="1" thickTop="1">
      <c r="A41" s="1424"/>
      <c r="B41" s="1424"/>
      <c r="C41" s="582" t="s">
        <v>1494</v>
      </c>
      <c r="D41" s="317" t="s">
        <v>1495</v>
      </c>
      <c r="E41" s="317">
        <v>45200</v>
      </c>
      <c r="F41" s="318">
        <v>45200</v>
      </c>
      <c r="G41" s="375" t="s">
        <v>2266</v>
      </c>
      <c r="H41" s="320" t="s">
        <v>2267</v>
      </c>
      <c r="I41" s="317">
        <v>45203</v>
      </c>
      <c r="J41" s="976" t="s">
        <v>2268</v>
      </c>
      <c r="K41" s="976" t="s">
        <v>2268</v>
      </c>
      <c r="L41" s="976" t="s">
        <v>2268</v>
      </c>
      <c r="M41" s="356"/>
    </row>
    <row r="42" spans="1:13" s="14" customFormat="1" ht="17.25" hidden="1" customHeight="1" thickBot="1">
      <c r="A42" s="1424"/>
      <c r="B42" s="1424"/>
      <c r="C42" s="583"/>
      <c r="D42" s="323"/>
      <c r="E42" s="323"/>
      <c r="F42" s="324"/>
      <c r="G42" s="718"/>
      <c r="H42" s="331"/>
      <c r="I42" s="323"/>
      <c r="J42" s="434"/>
      <c r="K42" s="434"/>
      <c r="L42" s="434"/>
      <c r="M42" s="159"/>
    </row>
    <row r="43" spans="1:13" s="14" customFormat="1" ht="17.25" hidden="1" customHeight="1" thickTop="1">
      <c r="A43" s="1424"/>
      <c r="B43" s="1424"/>
      <c r="C43" s="582" t="s">
        <v>1452</v>
      </c>
      <c r="D43" s="317" t="s">
        <v>1497</v>
      </c>
      <c r="E43" s="317">
        <v>45206</v>
      </c>
      <c r="F43" s="318">
        <v>45207</v>
      </c>
      <c r="G43" s="330" t="s">
        <v>2245</v>
      </c>
      <c r="H43" s="320" t="s">
        <v>2269</v>
      </c>
      <c r="I43" s="317">
        <v>45210</v>
      </c>
      <c r="J43" s="321">
        <f>I43+19</f>
        <v>45229</v>
      </c>
      <c r="K43" s="321">
        <f>I43+23</f>
        <v>45233</v>
      </c>
      <c r="L43" s="321">
        <f>I43+25</f>
        <v>45235</v>
      </c>
      <c r="M43" s="321">
        <f>I43+30</f>
        <v>45240</v>
      </c>
    </row>
    <row r="44" spans="1:13" s="14" customFormat="1" ht="17.25" hidden="1" customHeight="1" thickBot="1">
      <c r="A44" s="1424"/>
      <c r="B44" s="1424"/>
      <c r="C44" s="583"/>
      <c r="D44" s="323"/>
      <c r="E44" s="323"/>
      <c r="F44" s="324"/>
      <c r="G44" s="718"/>
      <c r="H44" s="331"/>
      <c r="I44" s="323"/>
      <c r="J44" s="323"/>
      <c r="K44" s="323"/>
      <c r="L44" s="323"/>
      <c r="M44" s="323"/>
    </row>
    <row r="45" spans="1:13" s="14" customFormat="1" ht="17.25" hidden="1" customHeight="1" thickTop="1">
      <c r="A45" s="1424" t="s">
        <v>1499</v>
      </c>
      <c r="B45" s="1424"/>
      <c r="C45" s="582" t="s">
        <v>1500</v>
      </c>
      <c r="D45" s="317" t="s">
        <v>1501</v>
      </c>
      <c r="E45" s="317">
        <v>45215</v>
      </c>
      <c r="F45" s="318">
        <v>45217</v>
      </c>
      <c r="G45" s="375" t="s">
        <v>2266</v>
      </c>
      <c r="H45" s="320" t="s">
        <v>2270</v>
      </c>
      <c r="I45" s="317">
        <v>45217</v>
      </c>
      <c r="J45" s="976" t="s">
        <v>2271</v>
      </c>
      <c r="K45" s="976" t="s">
        <v>2272</v>
      </c>
      <c r="L45" s="976" t="s">
        <v>2272</v>
      </c>
      <c r="M45" s="356"/>
    </row>
    <row r="46" spans="1:13" s="14" customFormat="1" ht="17.25" hidden="1" customHeight="1" thickBot="1">
      <c r="A46" s="1424"/>
      <c r="B46" s="1424"/>
      <c r="C46" s="583"/>
      <c r="D46" s="323"/>
      <c r="E46" s="323"/>
      <c r="F46" s="324"/>
      <c r="G46" s="718"/>
      <c r="H46" s="331"/>
      <c r="I46" s="323"/>
      <c r="J46" s="434"/>
      <c r="K46" s="434"/>
      <c r="L46" s="434"/>
      <c r="M46" s="159"/>
    </row>
    <row r="47" spans="1:13" s="14" customFormat="1" ht="17.25" hidden="1" customHeight="1" thickTop="1" thickBot="1">
      <c r="A47" s="1424" t="s">
        <v>1503</v>
      </c>
      <c r="B47" s="1424"/>
      <c r="C47" s="582" t="s">
        <v>1504</v>
      </c>
      <c r="D47" s="317" t="s">
        <v>1505</v>
      </c>
      <c r="E47" s="317">
        <v>45221</v>
      </c>
      <c r="F47" s="318">
        <v>45222</v>
      </c>
      <c r="G47" s="330" t="s">
        <v>2249</v>
      </c>
      <c r="H47" s="320" t="s">
        <v>2273</v>
      </c>
      <c r="I47" s="317">
        <v>45224</v>
      </c>
      <c r="J47" s="321">
        <f>I47+19</f>
        <v>45243</v>
      </c>
      <c r="K47" s="321">
        <f>I47+23</f>
        <v>45247</v>
      </c>
      <c r="L47" s="321">
        <f>I47+25</f>
        <v>45249</v>
      </c>
      <c r="M47" s="321">
        <f>I47+30</f>
        <v>45254</v>
      </c>
    </row>
    <row r="48" spans="1:13" ht="13.5" hidden="1" thickBot="1"/>
    <row r="49" spans="1:14" s="14" customFormat="1" ht="17.25" hidden="1" customHeight="1" thickTop="1">
      <c r="A49" s="1424" t="s">
        <v>1443</v>
      </c>
      <c r="B49" s="1424"/>
      <c r="C49" s="582" t="s">
        <v>1507</v>
      </c>
      <c r="D49" s="317" t="s">
        <v>1508</v>
      </c>
      <c r="E49" s="317">
        <v>45228</v>
      </c>
      <c r="F49" s="318">
        <v>45228</v>
      </c>
      <c r="G49" s="375" t="s">
        <v>2266</v>
      </c>
      <c r="H49" s="320" t="s">
        <v>2274</v>
      </c>
      <c r="I49" s="317">
        <v>45231</v>
      </c>
      <c r="J49" s="976" t="s">
        <v>2275</v>
      </c>
      <c r="K49" s="976" t="s">
        <v>2276</v>
      </c>
      <c r="L49" s="976" t="s">
        <v>2276</v>
      </c>
      <c r="M49" s="356"/>
      <c r="N49" s="27"/>
    </row>
    <row r="50" spans="1:14" s="14" customFormat="1" ht="17.25" hidden="1" customHeight="1" thickBot="1">
      <c r="A50" s="1424"/>
      <c r="B50" s="1424"/>
      <c r="C50" s="583"/>
      <c r="D50" s="323"/>
      <c r="E50" s="323"/>
      <c r="F50" s="324"/>
      <c r="G50" s="718"/>
      <c r="H50" s="331"/>
      <c r="I50" s="323"/>
      <c r="J50" s="434"/>
      <c r="K50" s="434"/>
      <c r="L50" s="434"/>
      <c r="M50" s="159"/>
      <c r="N50" s="27"/>
    </row>
    <row r="51" spans="1:14" s="14" customFormat="1" ht="17.25" hidden="1" customHeight="1" thickTop="1">
      <c r="A51" s="1424"/>
      <c r="B51" s="1424"/>
      <c r="C51" s="582" t="s">
        <v>1494</v>
      </c>
      <c r="D51" s="317" t="s">
        <v>1510</v>
      </c>
      <c r="E51" s="317">
        <v>45234</v>
      </c>
      <c r="F51" s="318">
        <v>45237</v>
      </c>
      <c r="G51" s="868" t="s">
        <v>2277</v>
      </c>
      <c r="H51" s="320" t="s">
        <v>2278</v>
      </c>
      <c r="I51" s="317">
        <v>45238</v>
      </c>
      <c r="J51" s="321">
        <f>I51+19</f>
        <v>45257</v>
      </c>
      <c r="K51" s="321">
        <f>I51+23</f>
        <v>45261</v>
      </c>
      <c r="L51" s="321">
        <f>I51+25</f>
        <v>45263</v>
      </c>
      <c r="M51" s="321">
        <f>I51+30</f>
        <v>45268</v>
      </c>
      <c r="N51" s="27" t="s">
        <v>2279</v>
      </c>
    </row>
    <row r="52" spans="1:14" s="14" customFormat="1" ht="17.25" hidden="1" customHeight="1" thickBot="1">
      <c r="A52" s="1424"/>
      <c r="B52" s="1424"/>
      <c r="C52" s="583"/>
      <c r="D52" s="323"/>
      <c r="E52" s="323"/>
      <c r="F52" s="324"/>
      <c r="G52" s="718"/>
      <c r="H52" s="331"/>
      <c r="I52" s="323"/>
      <c r="J52" s="323"/>
      <c r="K52" s="323"/>
      <c r="L52" s="323"/>
      <c r="M52" s="323"/>
      <c r="N52" s="743">
        <v>45271</v>
      </c>
    </row>
    <row r="53" spans="1:14" s="14" customFormat="1" ht="17.25" hidden="1" customHeight="1" thickTop="1">
      <c r="A53" s="1424"/>
      <c r="B53" s="1424"/>
      <c r="C53" s="582"/>
      <c r="D53" s="317"/>
      <c r="E53" s="317"/>
      <c r="F53" s="318"/>
      <c r="G53" s="868" t="s">
        <v>2280</v>
      </c>
      <c r="H53" s="320" t="s">
        <v>2281</v>
      </c>
      <c r="I53" s="317">
        <v>45245</v>
      </c>
      <c r="J53" s="321">
        <f>I53+19</f>
        <v>45264</v>
      </c>
      <c r="K53" s="321">
        <f>I53+23</f>
        <v>45268</v>
      </c>
      <c r="L53" s="321">
        <f>I53+25</f>
        <v>45270</v>
      </c>
      <c r="M53" s="321">
        <f>I53+30</f>
        <v>45275</v>
      </c>
      <c r="N53" s="27"/>
    </row>
    <row r="54" spans="1:14" s="14" customFormat="1" ht="17.25" hidden="1" customHeight="1" thickBot="1">
      <c r="A54" s="1424"/>
      <c r="B54" s="1424"/>
      <c r="C54" s="583"/>
      <c r="D54" s="323"/>
      <c r="E54" s="323"/>
      <c r="F54" s="324"/>
      <c r="G54" s="718"/>
      <c r="H54" s="331"/>
      <c r="I54" s="323"/>
      <c r="J54" s="323"/>
      <c r="K54" s="323"/>
      <c r="L54" s="323"/>
      <c r="M54" s="323"/>
      <c r="N54" s="27"/>
    </row>
    <row r="55" spans="1:14" s="14" customFormat="1" ht="17.25" hidden="1" customHeight="1" thickTop="1">
      <c r="A55" s="1424" t="s">
        <v>1452</v>
      </c>
      <c r="B55" s="1424"/>
      <c r="C55" s="582" t="s">
        <v>1513</v>
      </c>
      <c r="D55" s="317" t="s">
        <v>1514</v>
      </c>
      <c r="E55" s="317">
        <v>45244</v>
      </c>
      <c r="F55" s="318">
        <v>45246</v>
      </c>
      <c r="G55" s="868" t="s">
        <v>2247</v>
      </c>
      <c r="H55" s="320" t="s">
        <v>2282</v>
      </c>
      <c r="I55" s="317">
        <v>45252</v>
      </c>
      <c r="J55" s="321">
        <f>I55+19</f>
        <v>45271</v>
      </c>
      <c r="K55" s="321">
        <f>I55+23</f>
        <v>45275</v>
      </c>
      <c r="L55" s="321">
        <f>I55+25</f>
        <v>45277</v>
      </c>
      <c r="M55" s="321">
        <f>I55+30</f>
        <v>45282</v>
      </c>
      <c r="N55" s="27" t="s">
        <v>2279</v>
      </c>
    </row>
    <row r="56" spans="1:14" s="14" customFormat="1" ht="17.25" hidden="1" customHeight="1" thickBot="1">
      <c r="A56" s="1424"/>
      <c r="B56" s="1424"/>
      <c r="C56" s="583"/>
      <c r="D56" s="323"/>
      <c r="E56" s="323"/>
      <c r="F56" s="324"/>
      <c r="G56" s="718"/>
      <c r="H56" s="331"/>
      <c r="I56" s="323"/>
      <c r="J56" s="323"/>
      <c r="K56" s="323"/>
      <c r="L56" s="323"/>
      <c r="M56" s="323"/>
      <c r="N56" s="27" t="s">
        <v>2283</v>
      </c>
    </row>
    <row r="57" spans="1:14" s="14" customFormat="1" ht="17.25" hidden="1" customHeight="1" thickTop="1" thickBot="1">
      <c r="A57" s="1424" t="s">
        <v>1432</v>
      </c>
      <c r="B57" s="1424"/>
      <c r="C57" s="583" t="s">
        <v>1516</v>
      </c>
      <c r="D57" s="323" t="s">
        <v>1517</v>
      </c>
      <c r="E57" s="323">
        <v>45253</v>
      </c>
      <c r="F57" s="324">
        <v>45253</v>
      </c>
      <c r="G57" s="868" t="s">
        <v>2243</v>
      </c>
      <c r="H57" s="320" t="s">
        <v>2284</v>
      </c>
      <c r="I57" s="317">
        <v>45259</v>
      </c>
      <c r="J57" s="321">
        <f>I57+19</f>
        <v>45278</v>
      </c>
      <c r="K57" s="321">
        <f>I57+23</f>
        <v>45282</v>
      </c>
      <c r="L57" s="321">
        <f>I57+25</f>
        <v>45284</v>
      </c>
      <c r="M57" s="321">
        <f>I57+30</f>
        <v>45289</v>
      </c>
      <c r="N57" s="27"/>
    </row>
    <row r="58" spans="1:14" s="14" customFormat="1" ht="17.25" hidden="1" customHeight="1" thickTop="1" thickBot="1">
      <c r="A58" s="1424" t="s">
        <v>1519</v>
      </c>
      <c r="B58" s="1424"/>
      <c r="C58" s="857" t="s">
        <v>1500</v>
      </c>
      <c r="D58" s="317" t="s">
        <v>1520</v>
      </c>
      <c r="E58" s="317">
        <v>45257</v>
      </c>
      <c r="F58" s="318">
        <v>45258</v>
      </c>
      <c r="G58" s="718"/>
      <c r="H58" s="331"/>
      <c r="I58" s="323"/>
      <c r="J58" s="323"/>
      <c r="K58" s="323"/>
      <c r="L58" s="323"/>
      <c r="M58" s="323"/>
      <c r="N58" s="27"/>
    </row>
    <row r="59" spans="1:14" s="14" customFormat="1" ht="17.25" hidden="1" customHeight="1" thickTop="1">
      <c r="A59" s="1424" t="s">
        <v>1521</v>
      </c>
      <c r="B59" s="1424"/>
      <c r="C59" s="868" t="s">
        <v>1432</v>
      </c>
      <c r="D59" s="317" t="s">
        <v>1522</v>
      </c>
      <c r="E59" s="317">
        <v>45267</v>
      </c>
      <c r="F59" s="318">
        <v>45268</v>
      </c>
      <c r="G59" s="375" t="s">
        <v>2266</v>
      </c>
      <c r="H59" s="320" t="s">
        <v>2285</v>
      </c>
      <c r="I59" s="317">
        <v>45266</v>
      </c>
      <c r="J59" s="976" t="s">
        <v>2286</v>
      </c>
      <c r="K59" s="976" t="s">
        <v>2286</v>
      </c>
      <c r="L59" s="976" t="s">
        <v>2286</v>
      </c>
      <c r="M59" s="356"/>
      <c r="N59" s="27"/>
    </row>
    <row r="60" spans="1:14" s="14" customFormat="1" ht="17.25" hidden="1" customHeight="1" thickBot="1">
      <c r="A60" s="1424"/>
      <c r="B60" s="1424"/>
      <c r="C60" s="583"/>
      <c r="D60" s="323"/>
      <c r="E60" s="323"/>
      <c r="F60" s="324"/>
      <c r="G60" s="718"/>
      <c r="H60" s="331"/>
      <c r="I60" s="323"/>
      <c r="J60" s="434"/>
      <c r="K60" s="434"/>
      <c r="L60" s="434"/>
      <c r="M60" s="159"/>
      <c r="N60" s="27"/>
    </row>
    <row r="61" spans="1:14" s="14" customFormat="1" ht="17.25" hidden="1" customHeight="1" thickTop="1">
      <c r="A61" s="1424"/>
      <c r="B61" s="1424"/>
      <c r="C61" s="582"/>
      <c r="D61" s="317"/>
      <c r="E61" s="317"/>
      <c r="F61" s="318"/>
      <c r="G61" s="868" t="s">
        <v>2262</v>
      </c>
      <c r="H61" s="320" t="s">
        <v>2287</v>
      </c>
      <c r="I61" s="317">
        <v>45273</v>
      </c>
      <c r="J61" s="321">
        <f>I61+19</f>
        <v>45292</v>
      </c>
      <c r="K61" s="321">
        <f>I61+23</f>
        <v>45296</v>
      </c>
      <c r="L61" s="321">
        <f>I61+25</f>
        <v>45298</v>
      </c>
      <c r="M61" s="321">
        <f>I61+30</f>
        <v>45303</v>
      </c>
      <c r="N61" s="27" t="s">
        <v>2279</v>
      </c>
    </row>
    <row r="62" spans="1:14" s="14" customFormat="1" ht="17.25" hidden="1" customHeight="1" thickBot="1">
      <c r="A62" s="1424"/>
      <c r="B62" s="1424"/>
      <c r="C62" s="583"/>
      <c r="D62" s="323"/>
      <c r="E62" s="323"/>
      <c r="F62" s="324"/>
      <c r="G62" s="718"/>
      <c r="H62" s="331"/>
      <c r="I62" s="323"/>
      <c r="J62" s="323"/>
      <c r="K62" s="323"/>
      <c r="L62" s="323"/>
      <c r="M62" s="323"/>
      <c r="N62" s="27" t="s">
        <v>2283</v>
      </c>
    </row>
    <row r="63" spans="1:14" s="14" customFormat="1" ht="17.25" hidden="1" customHeight="1" thickTop="1" thickBot="1">
      <c r="A63" s="1424" t="s">
        <v>1525</v>
      </c>
      <c r="B63" s="1424"/>
      <c r="C63" s="582" t="s">
        <v>1526</v>
      </c>
      <c r="D63" s="317" t="s">
        <v>1527</v>
      </c>
      <c r="E63" s="317">
        <v>45277</v>
      </c>
      <c r="F63" s="318">
        <v>45279</v>
      </c>
      <c r="G63" s="375" t="s">
        <v>2266</v>
      </c>
      <c r="H63" s="320" t="s">
        <v>2288</v>
      </c>
      <c r="I63" s="317">
        <v>45280</v>
      </c>
      <c r="J63" s="976" t="s">
        <v>2286</v>
      </c>
      <c r="K63" s="976" t="s">
        <v>2286</v>
      </c>
      <c r="L63" s="976" t="s">
        <v>2289</v>
      </c>
      <c r="M63" s="356"/>
      <c r="N63" s="27"/>
    </row>
    <row r="64" spans="1:14" ht="13.5" hidden="1" thickBot="1"/>
    <row r="65" spans="1:13" s="14" customFormat="1" ht="17.25" hidden="1" customHeight="1" thickTop="1" thickBot="1">
      <c r="A65" s="1424" t="s">
        <v>1452</v>
      </c>
      <c r="B65" s="1424"/>
      <c r="C65" s="857" t="s">
        <v>1529</v>
      </c>
      <c r="D65" s="317" t="s">
        <v>1530</v>
      </c>
      <c r="E65" s="317">
        <v>45280</v>
      </c>
      <c r="F65" s="318">
        <v>45281</v>
      </c>
      <c r="G65" s="868" t="s">
        <v>2290</v>
      </c>
      <c r="H65" s="320" t="s">
        <v>2291</v>
      </c>
      <c r="I65" s="317">
        <v>45287</v>
      </c>
      <c r="J65" s="321">
        <f>I65+19</f>
        <v>45306</v>
      </c>
      <c r="K65" s="321">
        <f>I65+23</f>
        <v>45310</v>
      </c>
      <c r="L65" s="321">
        <f>I65+25</f>
        <v>45312</v>
      </c>
      <c r="M65" s="321">
        <f>I65+30</f>
        <v>45317</v>
      </c>
    </row>
    <row r="66" spans="1:13" s="14" customFormat="1" ht="17.25" hidden="1" customHeight="1" thickTop="1" thickBot="1">
      <c r="A66" s="1424"/>
      <c r="B66" s="1424"/>
      <c r="C66" s="868" t="s">
        <v>1516</v>
      </c>
      <c r="D66" s="317" t="s">
        <v>1531</v>
      </c>
      <c r="E66" s="317">
        <v>45286</v>
      </c>
      <c r="F66" s="318">
        <v>45287</v>
      </c>
      <c r="G66" s="718"/>
      <c r="H66" s="331"/>
      <c r="I66" s="323"/>
      <c r="J66" s="323"/>
      <c r="K66" s="323"/>
      <c r="L66" s="323"/>
      <c r="M66" s="323"/>
    </row>
    <row r="67" spans="1:13" s="14" customFormat="1" ht="17.25" hidden="1" customHeight="1" thickTop="1">
      <c r="A67" s="1424"/>
      <c r="B67" s="1424"/>
      <c r="C67" s="857"/>
      <c r="D67" s="317"/>
      <c r="E67" s="317"/>
      <c r="F67" s="318"/>
      <c r="G67" s="868" t="s">
        <v>2292</v>
      </c>
      <c r="H67" s="320" t="s">
        <v>2293</v>
      </c>
      <c r="I67" s="317">
        <v>45294</v>
      </c>
      <c r="J67" s="321">
        <f>I67+19</f>
        <v>45313</v>
      </c>
      <c r="K67" s="321">
        <f>I67+23</f>
        <v>45317</v>
      </c>
      <c r="L67" s="321">
        <f>I67+25</f>
        <v>45319</v>
      </c>
      <c r="M67" s="321">
        <f>I67+30</f>
        <v>45324</v>
      </c>
    </row>
    <row r="68" spans="1:13" s="14" customFormat="1" ht="17.25" hidden="1" customHeight="1" thickBot="1">
      <c r="A68" s="1424"/>
      <c r="B68" s="1424"/>
      <c r="C68" s="583"/>
      <c r="D68" s="323"/>
      <c r="E68" s="323"/>
      <c r="F68" s="324"/>
      <c r="G68" s="718"/>
      <c r="H68" s="331"/>
      <c r="I68" s="323"/>
      <c r="J68" s="323"/>
      <c r="K68" s="323"/>
      <c r="L68" s="323"/>
      <c r="M68" s="323"/>
    </row>
    <row r="69" spans="1:13" s="14" customFormat="1" ht="17.25" hidden="1" customHeight="1" thickTop="1">
      <c r="A69" s="1424" t="s">
        <v>1535</v>
      </c>
      <c r="B69" s="1424"/>
      <c r="C69" s="868" t="s">
        <v>1513</v>
      </c>
      <c r="D69" s="317" t="s">
        <v>1536</v>
      </c>
      <c r="E69" s="317">
        <v>44928</v>
      </c>
      <c r="F69" s="318">
        <v>44929</v>
      </c>
      <c r="G69" s="868" t="s">
        <v>2245</v>
      </c>
      <c r="H69" s="320" t="s">
        <v>2294</v>
      </c>
      <c r="I69" s="317">
        <v>45301</v>
      </c>
      <c r="J69" s="321">
        <f t="shared" ref="J69" si="20">I69+19</f>
        <v>45320</v>
      </c>
      <c r="K69" s="321">
        <f t="shared" ref="K69" si="21">I69+23</f>
        <v>45324</v>
      </c>
      <c r="L69" s="321">
        <f t="shared" ref="L69" si="22">I69+25</f>
        <v>45326</v>
      </c>
      <c r="M69" s="321">
        <f t="shared" ref="M69" si="23">I69+30</f>
        <v>45331</v>
      </c>
    </row>
    <row r="70" spans="1:13" s="14" customFormat="1" ht="17.25" hidden="1" customHeight="1" thickBot="1">
      <c r="A70" s="1424"/>
      <c r="B70" s="1424"/>
      <c r="C70" s="583"/>
      <c r="D70" s="323"/>
      <c r="E70" s="323"/>
      <c r="F70" s="324"/>
      <c r="G70" s="718"/>
      <c r="H70" s="331"/>
      <c r="I70" s="323"/>
      <c r="J70" s="323"/>
      <c r="K70" s="323"/>
      <c r="L70" s="323"/>
      <c r="M70" s="323"/>
    </row>
    <row r="71" spans="1:13" s="14" customFormat="1" ht="17.25" hidden="1" customHeight="1" thickTop="1">
      <c r="A71" s="1424" t="s">
        <v>1432</v>
      </c>
      <c r="B71" s="1424"/>
      <c r="C71" s="868" t="s">
        <v>1500</v>
      </c>
      <c r="D71" s="317" t="s">
        <v>1538</v>
      </c>
      <c r="E71" s="317">
        <v>45300</v>
      </c>
      <c r="F71" s="318">
        <v>45302</v>
      </c>
      <c r="G71" s="868" t="s">
        <v>2237</v>
      </c>
      <c r="H71" s="320" t="s">
        <v>2295</v>
      </c>
      <c r="I71" s="317">
        <v>45308</v>
      </c>
      <c r="J71" s="321">
        <f t="shared" ref="J71" si="24">I71+19</f>
        <v>45327</v>
      </c>
      <c r="K71" s="321">
        <f t="shared" ref="K71" si="25">I71+23</f>
        <v>45331</v>
      </c>
      <c r="L71" s="321">
        <f t="shared" ref="L71" si="26">I71+25</f>
        <v>45333</v>
      </c>
      <c r="M71" s="321">
        <f t="shared" ref="M71" si="27">I71+30</f>
        <v>45338</v>
      </c>
    </row>
    <row r="72" spans="1:13" s="14" customFormat="1" ht="17.25" hidden="1" customHeight="1" thickBot="1">
      <c r="A72" s="1424"/>
      <c r="B72" s="1424"/>
      <c r="C72" s="583"/>
      <c r="D72" s="323"/>
      <c r="E72" s="323"/>
      <c r="F72" s="324"/>
      <c r="G72" s="718"/>
      <c r="H72" s="331"/>
      <c r="I72" s="323"/>
      <c r="J72" s="323"/>
      <c r="K72" s="323"/>
      <c r="L72" s="323"/>
      <c r="M72" s="323"/>
    </row>
    <row r="73" spans="1:13" s="14" customFormat="1" ht="17.25" hidden="1" customHeight="1" thickTop="1">
      <c r="A73" s="1424" t="s">
        <v>1540</v>
      </c>
      <c r="B73" s="1424"/>
      <c r="C73" s="868" t="s">
        <v>1541</v>
      </c>
      <c r="D73" s="317" t="s">
        <v>1542</v>
      </c>
      <c r="E73" s="317">
        <v>45311</v>
      </c>
      <c r="F73" s="318">
        <v>45313</v>
      </c>
      <c r="G73" s="868" t="s">
        <v>2249</v>
      </c>
      <c r="H73" s="320" t="s">
        <v>2296</v>
      </c>
      <c r="I73" s="317">
        <v>45315</v>
      </c>
      <c r="J73" s="321">
        <f t="shared" ref="J73" si="28">I73+19</f>
        <v>45334</v>
      </c>
      <c r="K73" s="321">
        <f t="shared" ref="K73" si="29">I73+23</f>
        <v>45338</v>
      </c>
      <c r="L73" s="321">
        <f t="shared" ref="L73" si="30">I73+25</f>
        <v>45340</v>
      </c>
      <c r="M73" s="321">
        <f t="shared" ref="M73" si="31">I73+30</f>
        <v>45345</v>
      </c>
    </row>
    <row r="74" spans="1:13" s="14" customFormat="1" ht="17.25" hidden="1" customHeight="1" thickBot="1">
      <c r="A74" s="1424"/>
      <c r="B74" s="1424"/>
      <c r="C74" s="583"/>
      <c r="D74" s="323"/>
      <c r="E74" s="323"/>
      <c r="F74" s="324"/>
      <c r="G74" s="718"/>
      <c r="H74" s="331"/>
      <c r="I74" s="323"/>
      <c r="J74" s="323"/>
      <c r="K74" s="323"/>
      <c r="L74" s="323"/>
      <c r="M74" s="323"/>
    </row>
    <row r="75" spans="1:13" s="14" customFormat="1" ht="17.25" hidden="1" customHeight="1" thickTop="1">
      <c r="A75" s="1424"/>
      <c r="B75" s="1424"/>
      <c r="C75" s="868" t="s">
        <v>1529</v>
      </c>
      <c r="D75" s="317" t="s">
        <v>1544</v>
      </c>
      <c r="E75" s="317">
        <v>45319</v>
      </c>
      <c r="F75" s="318">
        <v>45322</v>
      </c>
      <c r="G75" s="868" t="s">
        <v>2297</v>
      </c>
      <c r="H75" s="320" t="s">
        <v>2298</v>
      </c>
      <c r="I75" s="317">
        <v>45323</v>
      </c>
      <c r="J75" s="321">
        <f>I75+27</f>
        <v>45350</v>
      </c>
      <c r="K75" s="321">
        <f>I75+32</f>
        <v>45355</v>
      </c>
      <c r="L75" s="321">
        <f>I75+35</f>
        <v>45358</v>
      </c>
      <c r="M75" s="321">
        <f>I75+42</f>
        <v>45365</v>
      </c>
    </row>
    <row r="76" spans="1:13" s="14" customFormat="1" ht="17.25" hidden="1" customHeight="1" thickBot="1">
      <c r="A76" s="1424"/>
      <c r="B76" s="1424"/>
      <c r="C76" s="583"/>
      <c r="D76" s="323"/>
      <c r="E76" s="323"/>
      <c r="F76" s="324"/>
      <c r="G76" s="718"/>
      <c r="H76" s="331"/>
      <c r="I76" s="323"/>
      <c r="J76" s="323"/>
      <c r="K76" s="323"/>
      <c r="L76" s="323"/>
      <c r="M76" s="323"/>
    </row>
    <row r="77" spans="1:13" s="14" customFormat="1" ht="17.25" hidden="1" customHeight="1" thickTop="1">
      <c r="A77" s="1424"/>
      <c r="B77" s="1424"/>
      <c r="C77" s="868" t="s">
        <v>1516</v>
      </c>
      <c r="D77" s="317" t="s">
        <v>1546</v>
      </c>
      <c r="E77" s="317">
        <v>45323</v>
      </c>
      <c r="F77" s="318">
        <v>45325</v>
      </c>
      <c r="G77" s="868" t="s">
        <v>2299</v>
      </c>
      <c r="H77" s="320" t="s">
        <v>2300</v>
      </c>
      <c r="I77" s="317">
        <v>45329</v>
      </c>
      <c r="J77" s="321">
        <f t="shared" ref="J77" si="32">I77+19</f>
        <v>45348</v>
      </c>
      <c r="K77" s="321">
        <f t="shared" ref="K77" si="33">I77+23</f>
        <v>45352</v>
      </c>
      <c r="L77" s="321">
        <f t="shared" ref="L77" si="34">I77+25</f>
        <v>45354</v>
      </c>
      <c r="M77" s="321">
        <f t="shared" ref="M77" si="35">I77+30</f>
        <v>45359</v>
      </c>
    </row>
    <row r="78" spans="1:13" s="14" customFormat="1" ht="17.25" hidden="1" customHeight="1" thickBot="1">
      <c r="A78" s="1424"/>
      <c r="B78" s="1424"/>
      <c r="C78" s="583"/>
      <c r="D78" s="323"/>
      <c r="E78" s="323"/>
      <c r="F78" s="324"/>
      <c r="G78" s="718"/>
      <c r="H78" s="331"/>
      <c r="I78" s="323"/>
      <c r="J78" s="323"/>
      <c r="K78" s="323"/>
      <c r="L78" s="323"/>
      <c r="M78" s="323"/>
    </row>
    <row r="79" spans="1:13" s="14" customFormat="1" ht="17.25" hidden="1" customHeight="1" thickTop="1" thickBot="1">
      <c r="A79" s="1424"/>
      <c r="B79" s="1424"/>
      <c r="C79" s="868" t="s">
        <v>1452</v>
      </c>
      <c r="D79" s="317" t="s">
        <v>1548</v>
      </c>
      <c r="E79" s="317">
        <v>45331</v>
      </c>
      <c r="F79" s="318">
        <v>45333</v>
      </c>
      <c r="G79" s="868" t="s">
        <v>2277</v>
      </c>
      <c r="H79" s="320" t="s">
        <v>2301</v>
      </c>
      <c r="I79" s="317">
        <v>45336</v>
      </c>
      <c r="J79" s="321">
        <f t="shared" ref="J79" si="36">I79+19</f>
        <v>45355</v>
      </c>
      <c r="K79" s="321">
        <f t="shared" ref="K79" si="37">I79+23</f>
        <v>45359</v>
      </c>
      <c r="L79" s="321">
        <f t="shared" ref="L79" si="38">I79+25</f>
        <v>45361</v>
      </c>
      <c r="M79" s="321">
        <f t="shared" ref="M79" si="39">I79+30</f>
        <v>45366</v>
      </c>
    </row>
    <row r="80" spans="1:13" ht="13.5" hidden="1" thickBot="1"/>
    <row r="81" spans="1:14" s="14" customFormat="1" ht="17.25" hidden="1" customHeight="1" thickTop="1">
      <c r="A81" s="1424" t="s">
        <v>1432</v>
      </c>
      <c r="B81" s="1424"/>
      <c r="C81" s="868" t="s">
        <v>1513</v>
      </c>
      <c r="D81" s="317" t="s">
        <v>1550</v>
      </c>
      <c r="E81" s="317">
        <v>45334</v>
      </c>
      <c r="F81" s="318">
        <v>45336</v>
      </c>
      <c r="G81" s="857" t="s">
        <v>2280</v>
      </c>
      <c r="H81" s="320" t="s">
        <v>2302</v>
      </c>
      <c r="I81" s="317">
        <v>45343</v>
      </c>
      <c r="J81" s="321">
        <f>I81+27</f>
        <v>45370</v>
      </c>
      <c r="K81" s="321">
        <f>I81+32</f>
        <v>45375</v>
      </c>
      <c r="L81" s="321">
        <f>I81+35</f>
        <v>45378</v>
      </c>
      <c r="M81" s="321">
        <f>I81+42</f>
        <v>45385</v>
      </c>
      <c r="N81" s="39" t="s">
        <v>2303</v>
      </c>
    </row>
    <row r="82" spans="1:14" s="14" customFormat="1" ht="17.25" hidden="1" customHeight="1" thickBot="1">
      <c r="A82" s="1424"/>
      <c r="B82" s="1424"/>
      <c r="C82" s="583"/>
      <c r="D82" s="323"/>
      <c r="E82" s="323"/>
      <c r="F82" s="324"/>
      <c r="G82" s="718"/>
      <c r="H82" s="331"/>
      <c r="I82" s="323"/>
      <c r="J82" s="323"/>
      <c r="K82" s="323"/>
      <c r="L82" s="323"/>
      <c r="M82" s="323"/>
      <c r="N82" s="14" t="s">
        <v>2304</v>
      </c>
    </row>
    <row r="83" spans="1:14" s="14" customFormat="1" ht="17.25" hidden="1" customHeight="1" thickTop="1">
      <c r="A83" s="1424"/>
      <c r="B83" s="1424"/>
      <c r="C83" s="868"/>
      <c r="D83" s="317"/>
      <c r="E83" s="317"/>
      <c r="F83" s="318"/>
      <c r="G83" s="1073" t="s">
        <v>1573</v>
      </c>
      <c r="H83" s="320" t="s">
        <v>2305</v>
      </c>
      <c r="I83" s="317">
        <v>45350</v>
      </c>
      <c r="J83" s="356"/>
      <c r="K83" s="356"/>
      <c r="L83" s="356"/>
      <c r="M83" s="356"/>
      <c r="N83" s="27"/>
    </row>
    <row r="84" spans="1:14" s="14" customFormat="1" ht="17.25" hidden="1" customHeight="1" thickBot="1">
      <c r="A84" s="1424"/>
      <c r="B84" s="1424"/>
      <c r="C84" s="583"/>
      <c r="D84" s="323"/>
      <c r="E84" s="323"/>
      <c r="F84" s="324"/>
      <c r="G84" s="718"/>
      <c r="H84" s="331"/>
      <c r="I84" s="323"/>
      <c r="J84" s="159"/>
      <c r="K84" s="159"/>
      <c r="L84" s="159"/>
      <c r="M84" s="159"/>
      <c r="N84" s="27"/>
    </row>
    <row r="85" spans="1:14" s="14" customFormat="1" ht="17.25" hidden="1" customHeight="1" thickTop="1">
      <c r="A85" s="1424" t="s">
        <v>1555</v>
      </c>
      <c r="B85" s="1424"/>
      <c r="C85" s="868" t="s">
        <v>1500</v>
      </c>
      <c r="D85" s="317" t="s">
        <v>1556</v>
      </c>
      <c r="E85" s="317">
        <v>45348</v>
      </c>
      <c r="F85" s="318">
        <v>45350</v>
      </c>
      <c r="G85" s="1073" t="s">
        <v>1573</v>
      </c>
      <c r="H85" s="320" t="s">
        <v>2306</v>
      </c>
      <c r="I85" s="317">
        <v>45357</v>
      </c>
      <c r="J85" s="356"/>
      <c r="K85" s="356"/>
      <c r="L85" s="356"/>
      <c r="M85" s="356"/>
      <c r="N85" s="27"/>
    </row>
    <row r="86" spans="1:14" s="14" customFormat="1" ht="17.25" hidden="1" customHeight="1" thickBot="1">
      <c r="A86" s="1424"/>
      <c r="B86" s="1424"/>
      <c r="C86" s="583" t="s">
        <v>1529</v>
      </c>
      <c r="D86" s="323" t="s">
        <v>1559</v>
      </c>
      <c r="E86" s="323">
        <v>45351</v>
      </c>
      <c r="F86" s="324">
        <v>45353</v>
      </c>
      <c r="G86" s="718"/>
      <c r="H86" s="331"/>
      <c r="I86" s="323"/>
      <c r="J86" s="159"/>
      <c r="K86" s="159"/>
      <c r="L86" s="159"/>
      <c r="M86" s="159"/>
      <c r="N86" s="27"/>
    </row>
    <row r="87" spans="1:14" s="14" customFormat="1" ht="17.25" hidden="1" customHeight="1" thickTop="1" thickBot="1">
      <c r="A87" s="1424"/>
      <c r="B87" s="1424"/>
      <c r="C87" s="857" t="s">
        <v>1516</v>
      </c>
      <c r="D87" s="317" t="s">
        <v>1560</v>
      </c>
      <c r="E87" s="317">
        <v>45359</v>
      </c>
      <c r="F87" s="318">
        <v>45361</v>
      </c>
      <c r="G87" s="857" t="s">
        <v>2247</v>
      </c>
      <c r="H87" s="320" t="s">
        <v>2307</v>
      </c>
      <c r="I87" s="317">
        <v>45370</v>
      </c>
      <c r="J87" s="321">
        <f>I87+27</f>
        <v>45397</v>
      </c>
      <c r="K87" s="321">
        <f>I87+32</f>
        <v>45402</v>
      </c>
      <c r="L87" s="321">
        <f>I87+35</f>
        <v>45405</v>
      </c>
      <c r="M87" s="321">
        <f>I87+42</f>
        <v>45412</v>
      </c>
      <c r="N87" s="39" t="s">
        <v>2303</v>
      </c>
    </row>
    <row r="88" spans="1:14" s="14" customFormat="1" ht="17.25" hidden="1" customHeight="1" thickTop="1" thickBot="1">
      <c r="A88" s="1424" t="s">
        <v>1562</v>
      </c>
      <c r="B88" s="1424"/>
      <c r="C88" s="857" t="s">
        <v>1491</v>
      </c>
      <c r="D88" s="317" t="s">
        <v>1563</v>
      </c>
      <c r="E88" s="317">
        <v>45364</v>
      </c>
      <c r="F88" s="318">
        <v>45366</v>
      </c>
      <c r="G88" s="718"/>
      <c r="H88" s="331"/>
      <c r="I88" s="323"/>
      <c r="J88" s="323"/>
      <c r="K88" s="323"/>
      <c r="L88" s="323"/>
      <c r="M88" s="323"/>
      <c r="N88" s="14" t="s">
        <v>2308</v>
      </c>
    </row>
    <row r="89" spans="1:14" s="14" customFormat="1" ht="17.25" hidden="1" customHeight="1" thickTop="1">
      <c r="A89" s="1424"/>
      <c r="B89" s="1424"/>
      <c r="C89" s="857"/>
      <c r="D89" s="317"/>
      <c r="E89" s="317"/>
      <c r="F89" s="318"/>
      <c r="G89" s="1073" t="s">
        <v>1573</v>
      </c>
      <c r="H89" s="320" t="s">
        <v>2309</v>
      </c>
      <c r="I89" s="317">
        <v>45377</v>
      </c>
      <c r="J89" s="356"/>
      <c r="K89" s="356"/>
      <c r="L89" s="356"/>
      <c r="M89" s="356"/>
      <c r="N89" s="27"/>
    </row>
    <row r="90" spans="1:14" s="14" customFormat="1" ht="17.25" hidden="1" customHeight="1" thickBot="1">
      <c r="A90" s="1424"/>
      <c r="B90" s="1424"/>
      <c r="C90" s="583"/>
      <c r="D90" s="323"/>
      <c r="E90" s="323"/>
      <c r="F90" s="324"/>
      <c r="G90" s="718"/>
      <c r="H90" s="331"/>
      <c r="I90" s="323"/>
      <c r="J90" s="159"/>
      <c r="K90" s="159"/>
      <c r="L90" s="159"/>
      <c r="M90" s="159"/>
      <c r="N90" s="27"/>
    </row>
    <row r="91" spans="1:14" s="14" customFormat="1" ht="17.25" hidden="1" customHeight="1" thickTop="1">
      <c r="A91" s="1424" t="s">
        <v>1565</v>
      </c>
      <c r="B91" s="1424"/>
      <c r="C91" s="857" t="s">
        <v>1541</v>
      </c>
      <c r="D91" s="317" t="s">
        <v>1566</v>
      </c>
      <c r="E91" s="317">
        <v>45373</v>
      </c>
      <c r="F91" s="318">
        <v>45375</v>
      </c>
      <c r="G91" s="857" t="s">
        <v>2260</v>
      </c>
      <c r="H91" s="320" t="s">
        <v>2310</v>
      </c>
      <c r="I91" s="317">
        <v>45378</v>
      </c>
      <c r="J91" s="321">
        <f>I91+27</f>
        <v>45405</v>
      </c>
      <c r="K91" s="321">
        <f>I91+32</f>
        <v>45410</v>
      </c>
      <c r="L91" s="321">
        <f>I91+35</f>
        <v>45413</v>
      </c>
      <c r="M91" s="321">
        <f>I91+42</f>
        <v>45420</v>
      </c>
      <c r="N91" s="27"/>
    </row>
    <row r="92" spans="1:14" s="14" customFormat="1" ht="17.25" hidden="1" customHeight="1" thickBot="1">
      <c r="A92" s="1424"/>
      <c r="B92" s="1424"/>
      <c r="C92" s="583"/>
      <c r="D92" s="323"/>
      <c r="E92" s="323"/>
      <c r="F92" s="324"/>
      <c r="G92" s="718"/>
      <c r="H92" s="331"/>
      <c r="I92" s="323"/>
      <c r="J92" s="323"/>
      <c r="K92" s="323"/>
      <c r="L92" s="323"/>
      <c r="M92" s="323"/>
      <c r="N92" s="27"/>
    </row>
    <row r="93" spans="1:14" s="14" customFormat="1" ht="17.25" hidden="1" customHeight="1" thickTop="1">
      <c r="A93" s="1424"/>
      <c r="B93" s="1424"/>
      <c r="C93" s="857" t="s">
        <v>1555</v>
      </c>
      <c r="D93" s="317" t="s">
        <v>1568</v>
      </c>
      <c r="E93" s="317">
        <v>45383</v>
      </c>
      <c r="F93" s="318">
        <v>45385</v>
      </c>
      <c r="G93" s="857" t="s">
        <v>2262</v>
      </c>
      <c r="H93" s="320" t="s">
        <v>2311</v>
      </c>
      <c r="I93" s="317">
        <v>45385</v>
      </c>
      <c r="J93" s="321">
        <f>I93+27</f>
        <v>45412</v>
      </c>
      <c r="K93" s="321">
        <f>I93+32</f>
        <v>45417</v>
      </c>
      <c r="L93" s="321">
        <f>I93+35</f>
        <v>45420</v>
      </c>
      <c r="M93" s="321">
        <f>I93+42</f>
        <v>45427</v>
      </c>
      <c r="N93" s="27"/>
    </row>
    <row r="94" spans="1:14" s="14" customFormat="1" ht="17.25" hidden="1" customHeight="1" thickBot="1">
      <c r="A94" s="1424"/>
      <c r="B94" s="1424"/>
      <c r="C94" s="583"/>
      <c r="D94" s="323"/>
      <c r="E94" s="323"/>
      <c r="F94" s="324"/>
      <c r="G94" s="718"/>
      <c r="H94" s="331"/>
      <c r="I94" s="323"/>
      <c r="J94" s="323"/>
      <c r="K94" s="323"/>
      <c r="L94" s="323"/>
      <c r="M94" s="323"/>
      <c r="N94" s="27"/>
    </row>
    <row r="95" spans="1:14" s="14" customFormat="1" ht="17.25" hidden="1" customHeight="1" thickTop="1" thickBot="1">
      <c r="A95" s="1424"/>
      <c r="B95" s="1424"/>
      <c r="C95" s="857"/>
      <c r="D95" s="317"/>
      <c r="E95" s="317"/>
      <c r="F95" s="318"/>
      <c r="G95" s="857" t="s">
        <v>2312</v>
      </c>
      <c r="H95" s="320" t="s">
        <v>2313</v>
      </c>
      <c r="I95" s="317">
        <v>45392</v>
      </c>
      <c r="J95" s="321">
        <f>I95+27</f>
        <v>45419</v>
      </c>
      <c r="K95" s="321">
        <f>I95+32</f>
        <v>45424</v>
      </c>
      <c r="L95" s="321">
        <f>I95+35</f>
        <v>45427</v>
      </c>
      <c r="M95" s="321">
        <f>I95+42</f>
        <v>45434</v>
      </c>
      <c r="N95" s="27"/>
    </row>
    <row r="96" spans="1:14" customFormat="1" ht="13.5" hidden="1" thickBot="1">
      <c r="A96" s="24"/>
      <c r="B96" s="24"/>
    </row>
    <row r="97" spans="1:13" s="14" customFormat="1" ht="17.25" hidden="1" customHeight="1" thickTop="1">
      <c r="A97" s="1424"/>
      <c r="B97" s="1424"/>
      <c r="C97" s="857" t="s">
        <v>1529</v>
      </c>
      <c r="D97" s="317" t="s">
        <v>1571</v>
      </c>
      <c r="E97" s="317">
        <v>45390</v>
      </c>
      <c r="F97" s="318">
        <v>45393</v>
      </c>
      <c r="G97" s="857" t="s">
        <v>2314</v>
      </c>
      <c r="H97" s="320" t="s">
        <v>2315</v>
      </c>
      <c r="I97" s="317">
        <v>45399</v>
      </c>
      <c r="J97" s="321">
        <f>I97+27</f>
        <v>45426</v>
      </c>
      <c r="K97" s="321">
        <f>I97+32</f>
        <v>45431</v>
      </c>
      <c r="L97" s="321">
        <f>I97+35</f>
        <v>45434</v>
      </c>
      <c r="M97" s="321">
        <f>I97+42</f>
        <v>45441</v>
      </c>
    </row>
    <row r="98" spans="1:13" s="14" customFormat="1" ht="17.25" hidden="1" customHeight="1" thickBot="1">
      <c r="A98" s="1424"/>
      <c r="B98" s="1424"/>
      <c r="C98" s="583"/>
      <c r="D98" s="323"/>
      <c r="E98" s="323"/>
      <c r="F98" s="324"/>
      <c r="G98" s="718"/>
      <c r="H98" s="331"/>
      <c r="I98" s="323"/>
      <c r="J98" s="323"/>
      <c r="K98" s="323"/>
      <c r="L98" s="323"/>
      <c r="M98" s="323"/>
    </row>
    <row r="99" spans="1:13" s="14" customFormat="1" ht="17.25" hidden="1" customHeight="1" thickTop="1">
      <c r="A99" s="1424" t="s">
        <v>1452</v>
      </c>
      <c r="B99" s="1424"/>
      <c r="C99" s="1183" t="s">
        <v>1573</v>
      </c>
      <c r="D99" s="317" t="s">
        <v>1574</v>
      </c>
      <c r="E99" s="317">
        <v>45396</v>
      </c>
      <c r="F99" s="624"/>
      <c r="G99" s="857" t="s">
        <v>2292</v>
      </c>
      <c r="H99" s="320" t="s">
        <v>2316</v>
      </c>
      <c r="I99" s="317">
        <v>45406</v>
      </c>
      <c r="J99" s="321">
        <f>I99+27</f>
        <v>45433</v>
      </c>
      <c r="K99" s="321">
        <f>I99+32</f>
        <v>45438</v>
      </c>
      <c r="L99" s="321">
        <f>I99+35</f>
        <v>45441</v>
      </c>
      <c r="M99" s="321">
        <f>I99+42</f>
        <v>45448</v>
      </c>
    </row>
    <row r="100" spans="1:13" s="14" customFormat="1" ht="17.25" hidden="1" customHeight="1" thickBot="1">
      <c r="A100" s="1424"/>
      <c r="B100" s="1424"/>
      <c r="C100" s="583" t="s">
        <v>1516</v>
      </c>
      <c r="D100" s="323" t="s">
        <v>1576</v>
      </c>
      <c r="E100" s="323">
        <v>45399</v>
      </c>
      <c r="F100" s="324">
        <v>45401</v>
      </c>
      <c r="G100" s="1172"/>
      <c r="H100" s="548"/>
      <c r="I100" s="321"/>
      <c r="J100" s="321"/>
      <c r="K100" s="321"/>
      <c r="L100" s="321"/>
      <c r="M100" s="321"/>
    </row>
    <row r="101" spans="1:13" s="14" customFormat="1" ht="17.25" hidden="1" customHeight="1" thickTop="1" thickBot="1">
      <c r="A101" s="1424"/>
      <c r="B101" s="1424"/>
      <c r="C101" s="583" t="s">
        <v>1577</v>
      </c>
      <c r="D101" s="323" t="s">
        <v>1578</v>
      </c>
      <c r="E101" s="323">
        <v>45400</v>
      </c>
      <c r="F101" s="324">
        <v>45402</v>
      </c>
      <c r="G101" s="718"/>
      <c r="H101" s="331"/>
      <c r="I101" s="323"/>
      <c r="J101" s="323"/>
      <c r="K101" s="323"/>
      <c r="L101" s="323"/>
      <c r="M101" s="323"/>
    </row>
    <row r="102" spans="1:13" s="14" customFormat="1" ht="17.25" hidden="1" customHeight="1" thickTop="1">
      <c r="A102" s="1424" t="s">
        <v>1579</v>
      </c>
      <c r="B102" s="1424"/>
      <c r="C102" s="1043" t="s">
        <v>1452</v>
      </c>
      <c r="D102" s="436" t="s">
        <v>1580</v>
      </c>
      <c r="E102" s="436">
        <v>45411</v>
      </c>
      <c r="F102" s="1197" t="s">
        <v>1581</v>
      </c>
      <c r="G102" s="857" t="s">
        <v>2245</v>
      </c>
      <c r="H102" s="320" t="s">
        <v>2317</v>
      </c>
      <c r="I102" s="317">
        <v>45413</v>
      </c>
      <c r="J102" s="321">
        <f>I102+27</f>
        <v>45440</v>
      </c>
      <c r="K102" s="321">
        <f>I102+32</f>
        <v>45445</v>
      </c>
      <c r="L102" s="321">
        <f>I102+35</f>
        <v>45448</v>
      </c>
      <c r="M102" s="321">
        <f>I102+42</f>
        <v>45455</v>
      </c>
    </row>
    <row r="103" spans="1:13" s="14" customFormat="1" ht="17.25" hidden="1" customHeight="1" thickBot="1">
      <c r="A103" s="1424"/>
      <c r="B103" s="1424"/>
      <c r="C103" s="583"/>
      <c r="D103" s="323"/>
      <c r="E103" s="323"/>
      <c r="F103" s="324"/>
      <c r="G103" s="718"/>
      <c r="H103" s="331"/>
      <c r="I103" s="323"/>
      <c r="J103" s="323"/>
      <c r="K103" s="323"/>
      <c r="L103" s="323"/>
      <c r="M103" s="323"/>
    </row>
    <row r="104" spans="1:13" s="14" customFormat="1" ht="17.25" hidden="1" customHeight="1" thickTop="1">
      <c r="A104" s="1424" t="s">
        <v>1555</v>
      </c>
      <c r="B104" s="1424"/>
      <c r="C104" s="857" t="s">
        <v>1579</v>
      </c>
      <c r="D104" s="317" t="s">
        <v>1583</v>
      </c>
      <c r="E104" s="321">
        <v>45421</v>
      </c>
      <c r="F104" s="1197" t="s">
        <v>1581</v>
      </c>
      <c r="G104" s="857" t="s">
        <v>2237</v>
      </c>
      <c r="H104" s="320" t="s">
        <v>2318</v>
      </c>
      <c r="I104" s="317">
        <v>45426</v>
      </c>
      <c r="J104" s="321">
        <f>I104+27</f>
        <v>45453</v>
      </c>
      <c r="K104" s="321">
        <f>I104+32</f>
        <v>45458</v>
      </c>
      <c r="L104" s="321">
        <f>I104+35</f>
        <v>45461</v>
      </c>
      <c r="M104" s="321">
        <f>I104+42</f>
        <v>45468</v>
      </c>
    </row>
    <row r="105" spans="1:13" s="14" customFormat="1" ht="17.25" hidden="1" customHeight="1" thickBot="1">
      <c r="A105" s="1424"/>
      <c r="B105" s="1424"/>
      <c r="C105" s="583"/>
      <c r="D105" s="323"/>
      <c r="E105" s="323"/>
      <c r="F105" s="324"/>
      <c r="G105" s="718"/>
      <c r="H105" s="331"/>
      <c r="I105" s="323"/>
      <c r="J105" s="323"/>
      <c r="K105" s="323"/>
      <c r="L105" s="323"/>
      <c r="M105" s="323"/>
    </row>
    <row r="106" spans="1:13" s="14" customFormat="1" ht="17.25" hidden="1" customHeight="1" thickTop="1">
      <c r="A106" s="1424"/>
      <c r="B106" s="1424"/>
      <c r="C106" s="714"/>
      <c r="D106" s="436"/>
      <c r="E106" s="1253"/>
      <c r="F106" s="1254"/>
      <c r="G106" s="857" t="s">
        <v>2297</v>
      </c>
      <c r="H106" s="320" t="s">
        <v>2319</v>
      </c>
      <c r="I106" s="317">
        <v>45427</v>
      </c>
      <c r="J106" s="321">
        <f>I106+27</f>
        <v>45454</v>
      </c>
      <c r="K106" s="321">
        <f>I106+32</f>
        <v>45459</v>
      </c>
      <c r="L106" s="321">
        <f>I106+35</f>
        <v>45462</v>
      </c>
      <c r="M106" s="321">
        <f>I106+42</f>
        <v>45469</v>
      </c>
    </row>
    <row r="107" spans="1:13" s="14" customFormat="1" ht="17.25" hidden="1" customHeight="1" thickBot="1">
      <c r="A107" s="1424"/>
      <c r="B107" s="1424"/>
      <c r="C107" s="583"/>
      <c r="D107" s="323"/>
      <c r="E107" s="323"/>
      <c r="F107" s="324"/>
      <c r="G107" s="718"/>
      <c r="H107" s="331"/>
      <c r="I107" s="323"/>
      <c r="J107" s="323"/>
      <c r="K107" s="323"/>
      <c r="L107" s="323"/>
      <c r="M107" s="323"/>
    </row>
    <row r="108" spans="1:13" s="14" customFormat="1" ht="17.25" hidden="1" customHeight="1" thickTop="1">
      <c r="A108" s="1424"/>
      <c r="B108" s="1424"/>
      <c r="C108" s="1044" t="s">
        <v>1555</v>
      </c>
      <c r="D108" s="436" t="s">
        <v>1590</v>
      </c>
      <c r="E108" s="436">
        <v>45427</v>
      </c>
      <c r="F108" s="1236">
        <v>45432</v>
      </c>
      <c r="G108" s="857" t="s">
        <v>2249</v>
      </c>
      <c r="H108" s="320" t="s">
        <v>2320</v>
      </c>
      <c r="I108" s="317">
        <v>45434</v>
      </c>
      <c r="J108" s="321">
        <f>I108+27</f>
        <v>45461</v>
      </c>
      <c r="K108" s="321">
        <f>I108+37</f>
        <v>45471</v>
      </c>
      <c r="L108" s="321">
        <f>I108+35</f>
        <v>45469</v>
      </c>
      <c r="M108" s="321">
        <f>I108+42</f>
        <v>45476</v>
      </c>
    </row>
    <row r="109" spans="1:13" s="14" customFormat="1" ht="17.25" hidden="1" customHeight="1">
      <c r="A109" s="1424"/>
      <c r="B109" s="1424"/>
      <c r="C109" s="1244" t="s">
        <v>1587</v>
      </c>
      <c r="D109" s="487" t="s">
        <v>1588</v>
      </c>
      <c r="E109" s="1242">
        <v>45426</v>
      </c>
      <c r="F109" s="1243">
        <v>45429</v>
      </c>
      <c r="G109" s="1172"/>
      <c r="H109" s="548"/>
      <c r="I109" s="321"/>
      <c r="J109" s="321"/>
      <c r="K109" s="321"/>
      <c r="L109" s="321"/>
      <c r="M109" s="321"/>
    </row>
    <row r="110" spans="1:13" s="14" customFormat="1" ht="17.25" hidden="1" customHeight="1">
      <c r="A110" s="1424" t="s">
        <v>1591</v>
      </c>
      <c r="B110" s="1424"/>
      <c r="C110" s="1043" t="s">
        <v>1592</v>
      </c>
      <c r="D110" s="228" t="s">
        <v>1593</v>
      </c>
      <c r="E110" s="228">
        <v>45430</v>
      </c>
      <c r="F110" s="1237">
        <v>45433</v>
      </c>
      <c r="G110" s="1172"/>
      <c r="H110" s="548"/>
      <c r="I110" s="321"/>
      <c r="J110" s="321"/>
      <c r="K110" s="321"/>
      <c r="L110" s="321"/>
      <c r="M110" s="321"/>
    </row>
    <row r="111" spans="1:13" s="14" customFormat="1" ht="17.25" hidden="1" customHeight="1" thickBot="1">
      <c r="A111" s="1424" t="s">
        <v>1516</v>
      </c>
      <c r="B111" s="1424"/>
      <c r="C111" s="1193" t="s">
        <v>1529</v>
      </c>
      <c r="D111" s="321" t="s">
        <v>1594</v>
      </c>
      <c r="E111" s="321">
        <v>45429</v>
      </c>
      <c r="F111" s="1232" t="s">
        <v>1581</v>
      </c>
      <c r="G111" s="718"/>
      <c r="H111" s="331"/>
      <c r="I111" s="323"/>
      <c r="J111" s="323"/>
      <c r="K111" s="323"/>
      <c r="L111" s="323"/>
      <c r="M111" s="323"/>
    </row>
    <row r="112" spans="1:13" s="14" customFormat="1" ht="17.25" hidden="1" customHeight="1" thickTop="1">
      <c r="A112" s="1424" t="s">
        <v>1516</v>
      </c>
      <c r="B112" s="1424"/>
      <c r="C112" s="1043" t="s">
        <v>1500</v>
      </c>
      <c r="D112" s="317" t="s">
        <v>1595</v>
      </c>
      <c r="E112" s="317">
        <v>45446</v>
      </c>
      <c r="F112" s="318">
        <v>45447</v>
      </c>
      <c r="G112" s="857" t="s">
        <v>2299</v>
      </c>
      <c r="H112" s="320" t="s">
        <v>2321</v>
      </c>
      <c r="I112" s="317">
        <v>45442</v>
      </c>
      <c r="J112" s="321">
        <f>I112+27</f>
        <v>45469</v>
      </c>
      <c r="K112" s="321">
        <f>I112+32</f>
        <v>45474</v>
      </c>
      <c r="L112" s="321">
        <f>I112+35</f>
        <v>45477</v>
      </c>
      <c r="M112" s="321">
        <f>I112+42</f>
        <v>45484</v>
      </c>
    </row>
    <row r="113" spans="1:13" s="14" customFormat="1" ht="17.25" hidden="1" customHeight="1" thickBot="1">
      <c r="A113" s="1424"/>
      <c r="B113" s="1424"/>
      <c r="C113" s="583"/>
      <c r="D113" s="323"/>
      <c r="E113" s="323"/>
      <c r="F113" s="324"/>
      <c r="G113" s="718"/>
      <c r="H113" s="331"/>
      <c r="I113" s="323"/>
      <c r="J113" s="323"/>
      <c r="K113" s="323"/>
      <c r="L113" s="323"/>
      <c r="M113" s="323"/>
    </row>
    <row r="114" spans="1:13" s="14" customFormat="1" ht="17.25" hidden="1" customHeight="1" thickTop="1" thickBot="1">
      <c r="A114" s="1424"/>
      <c r="B114" s="1424"/>
      <c r="C114" s="1043" t="s">
        <v>1516</v>
      </c>
      <c r="D114" s="317" t="s">
        <v>1597</v>
      </c>
      <c r="E114" s="317">
        <v>45442</v>
      </c>
      <c r="F114" s="318">
        <v>45445</v>
      </c>
      <c r="G114" s="857" t="s">
        <v>2277</v>
      </c>
      <c r="H114" s="320" t="s">
        <v>2322</v>
      </c>
      <c r="I114" s="317">
        <v>45448</v>
      </c>
      <c r="J114" s="321">
        <f>I114+27</f>
        <v>45475</v>
      </c>
      <c r="K114" s="321">
        <f>I114+32</f>
        <v>45480</v>
      </c>
      <c r="L114" s="321">
        <f>I114+35</f>
        <v>45483</v>
      </c>
      <c r="M114" s="321">
        <f>I114+42</f>
        <v>45490</v>
      </c>
    </row>
    <row r="115" spans="1:13" ht="13.5" hidden="1" thickBot="1">
      <c r="A115" s="1424"/>
      <c r="B115" s="1424"/>
      <c r="C115" s="583" t="s">
        <v>1452</v>
      </c>
      <c r="D115" s="323" t="s">
        <v>1600</v>
      </c>
      <c r="E115" s="323">
        <v>45442</v>
      </c>
      <c r="F115" s="682" t="s">
        <v>1581</v>
      </c>
      <c r="G115" s="718"/>
      <c r="H115" s="331"/>
      <c r="I115" s="323"/>
      <c r="J115" s="323"/>
      <c r="K115" s="323"/>
      <c r="L115" s="323"/>
      <c r="M115" s="323"/>
    </row>
    <row r="116" spans="1:13" s="14" customFormat="1" ht="17.25" hidden="1" customHeight="1" thickTop="1">
      <c r="A116" s="1424"/>
      <c r="B116" s="1424"/>
      <c r="C116" s="1278" t="s">
        <v>1601</v>
      </c>
      <c r="D116" s="1255" t="s">
        <v>1600</v>
      </c>
      <c r="E116" s="424" t="s">
        <v>1581</v>
      </c>
      <c r="F116" s="318" t="s">
        <v>1602</v>
      </c>
      <c r="G116" s="857" t="s">
        <v>2280</v>
      </c>
      <c r="H116" s="320" t="s">
        <v>2323</v>
      </c>
      <c r="I116" s="317">
        <v>45455</v>
      </c>
      <c r="J116" s="321">
        <f t="shared" ref="J116" si="40">I116+27</f>
        <v>45482</v>
      </c>
      <c r="K116" s="321">
        <f t="shared" ref="K116" si="41">I116+32</f>
        <v>45487</v>
      </c>
      <c r="L116" s="321">
        <f t="shared" ref="L116" si="42">I116+35</f>
        <v>45490</v>
      </c>
      <c r="M116" s="321">
        <f t="shared" ref="M116" si="43">I116+42</f>
        <v>45497</v>
      </c>
    </row>
    <row r="117" spans="1:13" s="14" customFormat="1" ht="17.25" hidden="1" customHeight="1" thickBot="1">
      <c r="A117" s="1424"/>
      <c r="B117" s="1424"/>
      <c r="C117" s="583"/>
      <c r="D117" s="323"/>
      <c r="E117" s="323"/>
      <c r="F117" s="324"/>
      <c r="G117" s="718"/>
      <c r="H117" s="331"/>
      <c r="I117" s="323"/>
      <c r="J117" s="323"/>
      <c r="K117" s="323"/>
      <c r="L117" s="323"/>
      <c r="M117" s="323"/>
    </row>
    <row r="118" spans="1:13" s="14" customFormat="1" ht="17.25" hidden="1" customHeight="1" thickTop="1">
      <c r="A118" s="1424"/>
      <c r="B118" s="1424"/>
      <c r="C118" s="857" t="s">
        <v>1579</v>
      </c>
      <c r="D118" s="317" t="s">
        <v>1604</v>
      </c>
      <c r="E118" s="317">
        <v>45464</v>
      </c>
      <c r="F118" s="318">
        <v>45466</v>
      </c>
      <c r="G118" s="857" t="s">
        <v>2324</v>
      </c>
      <c r="H118" s="320" t="s">
        <v>2325</v>
      </c>
      <c r="I118" s="317">
        <v>45462</v>
      </c>
      <c r="J118" s="321">
        <f t="shared" ref="J118" si="44">I118+27</f>
        <v>45489</v>
      </c>
      <c r="K118" s="321">
        <f t="shared" ref="K118" si="45">I118+32</f>
        <v>45494</v>
      </c>
      <c r="L118" s="321">
        <f t="shared" ref="L118" si="46">I118+35</f>
        <v>45497</v>
      </c>
      <c r="M118" s="321">
        <f t="shared" ref="M118" si="47">I118+42</f>
        <v>45504</v>
      </c>
    </row>
    <row r="119" spans="1:13" s="14" customFormat="1" ht="17.25" hidden="1" customHeight="1" thickBot="1">
      <c r="A119" s="1424" t="s">
        <v>1555</v>
      </c>
      <c r="B119" s="1424"/>
      <c r="C119" s="423" t="s">
        <v>1606</v>
      </c>
      <c r="D119" s="1279" t="s">
        <v>1607</v>
      </c>
      <c r="E119" s="323">
        <v>45457</v>
      </c>
      <c r="F119" s="324">
        <v>45460</v>
      </c>
      <c r="G119" s="718"/>
      <c r="H119" s="331"/>
      <c r="I119" s="323"/>
      <c r="J119" s="323"/>
      <c r="K119" s="323"/>
      <c r="L119" s="323"/>
      <c r="M119" s="323"/>
    </row>
    <row r="120" spans="1:13" s="14" customFormat="1" ht="17.25" hidden="1" customHeight="1" thickTop="1">
      <c r="A120" s="1424"/>
      <c r="B120" s="1424"/>
      <c r="C120" s="857"/>
      <c r="D120" s="317"/>
      <c r="E120" s="317"/>
      <c r="F120" s="318"/>
      <c r="G120" s="857" t="s">
        <v>2247</v>
      </c>
      <c r="H120" s="320" t="s">
        <v>2326</v>
      </c>
      <c r="I120" s="317">
        <v>45472</v>
      </c>
      <c r="J120" s="321">
        <f t="shared" ref="J120" si="48">I120+27</f>
        <v>45499</v>
      </c>
      <c r="K120" s="321">
        <f t="shared" ref="K120" si="49">I120+32</f>
        <v>45504</v>
      </c>
      <c r="L120" s="321">
        <f t="shared" ref="L120" si="50">I120+35</f>
        <v>45507</v>
      </c>
      <c r="M120" s="321">
        <f t="shared" ref="M120" si="51">I120+42</f>
        <v>45514</v>
      </c>
    </row>
    <row r="121" spans="1:13" s="14" customFormat="1" ht="17.25" hidden="1" customHeight="1" thickBot="1">
      <c r="A121" s="1424"/>
      <c r="B121" s="1424"/>
      <c r="C121" s="583"/>
      <c r="D121" s="323"/>
      <c r="E121" s="323"/>
      <c r="F121" s="324"/>
      <c r="G121" s="718"/>
      <c r="H121" s="331"/>
      <c r="I121" s="323"/>
      <c r="J121" s="323"/>
      <c r="K121" s="323"/>
      <c r="L121" s="323"/>
      <c r="M121" s="323"/>
    </row>
    <row r="122" spans="1:13" s="14" customFormat="1" ht="17.25" hidden="1" customHeight="1" thickTop="1">
      <c r="A122" s="1424" t="s">
        <v>1529</v>
      </c>
      <c r="B122" s="1424"/>
      <c r="C122" s="857" t="s">
        <v>1555</v>
      </c>
      <c r="D122" s="317" t="s">
        <v>1610</v>
      </c>
      <c r="E122" s="317">
        <v>45470</v>
      </c>
      <c r="F122" s="318">
        <v>45472</v>
      </c>
      <c r="G122" s="857" t="s">
        <v>2327</v>
      </c>
      <c r="H122" s="320" t="s">
        <v>2328</v>
      </c>
      <c r="I122" s="317">
        <v>45477</v>
      </c>
      <c r="J122" s="321">
        <f t="shared" ref="J122" si="52">I122+27</f>
        <v>45504</v>
      </c>
      <c r="K122" s="321">
        <f t="shared" ref="K122" si="53">I122+32</f>
        <v>45509</v>
      </c>
      <c r="L122" s="321">
        <f t="shared" ref="L122" si="54">I122+35</f>
        <v>45512</v>
      </c>
      <c r="M122" s="321">
        <f t="shared" ref="M122" si="55">I122+42</f>
        <v>45519</v>
      </c>
    </row>
    <row r="123" spans="1:13" s="14" customFormat="1" ht="17.25" hidden="1" customHeight="1" thickBot="1">
      <c r="A123" s="1424"/>
      <c r="B123" s="1424"/>
      <c r="C123" s="583" t="s">
        <v>1541</v>
      </c>
      <c r="D123" s="323" t="s">
        <v>1612</v>
      </c>
      <c r="E123" s="323">
        <v>45471</v>
      </c>
      <c r="F123" s="324">
        <v>45473</v>
      </c>
      <c r="G123" s="718"/>
      <c r="H123" s="331"/>
      <c r="I123" s="323"/>
      <c r="J123" s="323"/>
      <c r="K123" s="323"/>
      <c r="L123" s="323"/>
      <c r="M123" s="323"/>
    </row>
    <row r="124" spans="1:13" s="14" customFormat="1" ht="17.25" hidden="1" customHeight="1" thickTop="1">
      <c r="A124" s="1424" t="s">
        <v>1613</v>
      </c>
      <c r="B124" s="1424"/>
      <c r="C124" s="857" t="s">
        <v>1614</v>
      </c>
      <c r="D124" s="317" t="s">
        <v>1615</v>
      </c>
      <c r="E124" s="317">
        <v>45478</v>
      </c>
      <c r="F124" s="318">
        <v>45481</v>
      </c>
      <c r="G124" s="857" t="s">
        <v>2260</v>
      </c>
      <c r="H124" s="320" t="s">
        <v>2329</v>
      </c>
      <c r="I124" s="317">
        <v>45487</v>
      </c>
      <c r="J124" s="321">
        <f t="shared" ref="J124" si="56">I124+27</f>
        <v>45514</v>
      </c>
      <c r="K124" s="321">
        <f t="shared" ref="K124" si="57">I124+32</f>
        <v>45519</v>
      </c>
      <c r="L124" s="321">
        <f t="shared" ref="L124" si="58">I124+35</f>
        <v>45522</v>
      </c>
      <c r="M124" s="321">
        <f t="shared" ref="M124" si="59">I124+42</f>
        <v>45529</v>
      </c>
    </row>
    <row r="125" spans="1:13" s="14" customFormat="1" ht="17.25" hidden="1" customHeight="1" thickBot="1">
      <c r="A125" s="1424" t="s">
        <v>1617</v>
      </c>
      <c r="B125" s="1424"/>
      <c r="C125" s="583" t="s">
        <v>1601</v>
      </c>
      <c r="D125" s="323" t="s">
        <v>1618</v>
      </c>
      <c r="E125" s="323">
        <v>45483</v>
      </c>
      <c r="F125" s="324">
        <v>45485</v>
      </c>
      <c r="G125" s="718"/>
      <c r="H125" s="331"/>
      <c r="I125" s="323"/>
      <c r="J125" s="323"/>
      <c r="K125" s="323"/>
      <c r="L125" s="323"/>
      <c r="M125" s="323"/>
    </row>
    <row r="126" spans="1:13" s="14" customFormat="1" ht="17.25" hidden="1" customHeight="1" thickTop="1" thickBot="1">
      <c r="A126" s="1424" t="s">
        <v>1452</v>
      </c>
      <c r="B126" s="1424"/>
      <c r="C126" s="857" t="s">
        <v>1516</v>
      </c>
      <c r="D126" s="317" t="s">
        <v>1620</v>
      </c>
      <c r="E126" s="323">
        <v>45486</v>
      </c>
      <c r="F126" s="324">
        <v>45488</v>
      </c>
      <c r="G126" s="857" t="s">
        <v>2262</v>
      </c>
      <c r="H126" s="320" t="s">
        <v>2330</v>
      </c>
      <c r="I126" s="317">
        <v>45490</v>
      </c>
      <c r="J126" s="321">
        <f t="shared" ref="J126" si="60">I126+27</f>
        <v>45517</v>
      </c>
      <c r="K126" s="321">
        <f t="shared" ref="K126" si="61">I126+32</f>
        <v>45522</v>
      </c>
      <c r="L126" s="321">
        <f t="shared" ref="L126" si="62">I126+35</f>
        <v>45525</v>
      </c>
      <c r="M126" s="321">
        <f t="shared" ref="M126" si="63">I126+42</f>
        <v>45532</v>
      </c>
    </row>
    <row r="127" spans="1:13" s="14" customFormat="1" ht="17.25" hidden="1" customHeight="1" thickTop="1" thickBot="1">
      <c r="A127" s="1424"/>
      <c r="B127" s="1424"/>
      <c r="C127" s="583"/>
      <c r="D127" s="323"/>
      <c r="E127" s="323"/>
      <c r="F127" s="324"/>
      <c r="G127" s="718"/>
      <c r="H127" s="331"/>
      <c r="I127" s="323"/>
      <c r="J127" s="323"/>
      <c r="K127" s="323"/>
      <c r="L127" s="323"/>
      <c r="M127" s="323"/>
    </row>
    <row r="128" spans="1:13" s="14" customFormat="1" ht="17.25" hidden="1" customHeight="1" thickTop="1">
      <c r="A128" s="1424"/>
      <c r="B128" s="1424"/>
      <c r="C128" s="857" t="s">
        <v>1579</v>
      </c>
      <c r="D128" s="317" t="s">
        <v>1621</v>
      </c>
      <c r="E128" s="317">
        <v>45489</v>
      </c>
      <c r="F128" s="318">
        <v>45491</v>
      </c>
      <c r="G128" s="857" t="s">
        <v>2312</v>
      </c>
      <c r="H128" s="320" t="s">
        <v>2331</v>
      </c>
      <c r="I128" s="317">
        <v>45497</v>
      </c>
      <c r="J128" s="321">
        <f t="shared" ref="J128" si="64">I128+27</f>
        <v>45524</v>
      </c>
      <c r="K128" s="321">
        <f t="shared" ref="K128" si="65">I128+32</f>
        <v>45529</v>
      </c>
      <c r="L128" s="321">
        <f t="shared" ref="L128" si="66">I128+35</f>
        <v>45532</v>
      </c>
      <c r="M128" s="321">
        <f t="shared" ref="M128" si="67">I128+42</f>
        <v>45539</v>
      </c>
    </row>
    <row r="129" spans="1:13" s="14" customFormat="1" ht="17.25" hidden="1" customHeight="1" thickBot="1">
      <c r="A129" s="1424"/>
      <c r="B129" s="1424"/>
      <c r="C129" s="583"/>
      <c r="D129" s="323"/>
      <c r="E129" s="323"/>
      <c r="F129" s="324"/>
      <c r="G129" s="718"/>
      <c r="H129" s="331"/>
      <c r="I129" s="323"/>
      <c r="J129" s="323"/>
      <c r="K129" s="323"/>
      <c r="L129" s="323"/>
      <c r="M129" s="323"/>
    </row>
    <row r="130" spans="1:13" s="14" customFormat="1" ht="17.25" hidden="1" customHeight="1" thickTop="1">
      <c r="A130" s="307"/>
      <c r="B130" s="307"/>
      <c r="C130" s="857" t="s">
        <v>1577</v>
      </c>
      <c r="D130" s="317" t="s">
        <v>1623</v>
      </c>
      <c r="E130" s="317">
        <v>45495</v>
      </c>
      <c r="F130" s="318">
        <v>45499</v>
      </c>
      <c r="G130" s="857" t="s">
        <v>2314</v>
      </c>
      <c r="H130" s="320" t="s">
        <v>2332</v>
      </c>
      <c r="I130" s="317">
        <v>45504</v>
      </c>
      <c r="J130" s="321">
        <f t="shared" ref="J130" si="68">I130+27</f>
        <v>45531</v>
      </c>
      <c r="K130" s="321">
        <f t="shared" ref="K130" si="69">I130+32</f>
        <v>45536</v>
      </c>
      <c r="L130" s="321">
        <f t="shared" ref="L130" si="70">I130+35</f>
        <v>45539</v>
      </c>
      <c r="M130" s="321">
        <f t="shared" ref="M130" si="71">I130+42</f>
        <v>45546</v>
      </c>
    </row>
    <row r="131" spans="1:13" s="14" customFormat="1" ht="17.25" hidden="1" customHeight="1" thickBot="1">
      <c r="A131" s="307"/>
      <c r="B131" s="307"/>
      <c r="C131" s="583"/>
      <c r="D131" s="323"/>
      <c r="E131" s="323"/>
      <c r="F131" s="324"/>
      <c r="G131" s="718"/>
      <c r="H131" s="331"/>
      <c r="I131" s="323"/>
      <c r="J131" s="323"/>
      <c r="K131" s="323"/>
      <c r="L131" s="323"/>
      <c r="M131" s="323"/>
    </row>
    <row r="132" spans="1:13" s="14" customFormat="1" ht="17.25" hidden="1" customHeight="1" thickTop="1">
      <c r="A132" s="307" t="s">
        <v>1625</v>
      </c>
      <c r="B132" s="307"/>
      <c r="C132" s="857" t="s">
        <v>1606</v>
      </c>
      <c r="D132" s="317" t="s">
        <v>1626</v>
      </c>
      <c r="E132" s="317">
        <v>45503</v>
      </c>
      <c r="F132" s="318">
        <v>45505</v>
      </c>
      <c r="G132" s="857" t="s">
        <v>2292</v>
      </c>
      <c r="H132" s="320" t="s">
        <v>2333</v>
      </c>
      <c r="I132" s="317">
        <v>45511</v>
      </c>
      <c r="J132" s="321">
        <f t="shared" ref="J132" si="72">I132+27</f>
        <v>45538</v>
      </c>
      <c r="K132" s="321">
        <f t="shared" ref="K132" si="73">I132+32</f>
        <v>45543</v>
      </c>
      <c r="L132" s="321">
        <f t="shared" ref="L132" si="74">I132+35</f>
        <v>45546</v>
      </c>
      <c r="M132" s="321">
        <f t="shared" ref="M132" si="75">I132+42</f>
        <v>45553</v>
      </c>
    </row>
    <row r="133" spans="1:13" s="14" customFormat="1" ht="17.25" hidden="1" customHeight="1" thickBot="1">
      <c r="A133" s="307" t="s">
        <v>1628</v>
      </c>
      <c r="B133" s="307"/>
      <c r="C133" s="583" t="s">
        <v>1629</v>
      </c>
      <c r="D133" s="323" t="s">
        <v>1630</v>
      </c>
      <c r="E133" s="323">
        <v>45502</v>
      </c>
      <c r="F133" s="324">
        <v>45504</v>
      </c>
      <c r="G133" s="718"/>
      <c r="H133" s="331"/>
      <c r="I133" s="323"/>
      <c r="J133" s="323"/>
      <c r="K133" s="323"/>
      <c r="L133" s="323"/>
      <c r="M133" s="323"/>
    </row>
    <row r="134" spans="1:13" s="14" customFormat="1" ht="17.25" hidden="1" customHeight="1" thickTop="1">
      <c r="A134" s="1424" t="s">
        <v>1631</v>
      </c>
      <c r="B134" s="1424"/>
      <c r="C134" s="857" t="s">
        <v>1606</v>
      </c>
      <c r="D134" s="317" t="s">
        <v>1632</v>
      </c>
      <c r="E134" s="317">
        <v>45512</v>
      </c>
      <c r="F134" s="318">
        <v>45514</v>
      </c>
      <c r="G134" s="857" t="s">
        <v>2245</v>
      </c>
      <c r="H134" s="320" t="s">
        <v>2334</v>
      </c>
      <c r="I134" s="317">
        <v>45518</v>
      </c>
      <c r="J134" s="321">
        <f t="shared" ref="J134" si="76">I134+27</f>
        <v>45545</v>
      </c>
      <c r="K134" s="321">
        <f t="shared" ref="K134" si="77">I134+32</f>
        <v>45550</v>
      </c>
      <c r="L134" s="321">
        <f t="shared" ref="L134" si="78">I134+35</f>
        <v>45553</v>
      </c>
      <c r="M134" s="321">
        <f t="shared" ref="M134" si="79">I134+42</f>
        <v>45560</v>
      </c>
    </row>
    <row r="135" spans="1:13" s="14" customFormat="1" ht="17.25" hidden="1" customHeight="1" thickBot="1">
      <c r="A135" s="1424"/>
      <c r="B135" s="1424"/>
      <c r="C135" s="583"/>
      <c r="D135" s="323"/>
      <c r="E135" s="323"/>
      <c r="F135" s="324"/>
      <c r="G135" s="718"/>
      <c r="H135" s="331"/>
      <c r="I135" s="323"/>
      <c r="J135" s="323"/>
      <c r="K135" s="323"/>
      <c r="L135" s="323"/>
      <c r="M135" s="323"/>
    </row>
    <row r="136" spans="1:13" s="14" customFormat="1" ht="17.25" hidden="1" customHeight="1" thickTop="1">
      <c r="A136" s="1424"/>
      <c r="B136" s="1424"/>
      <c r="C136" s="18"/>
      <c r="D136" s="321"/>
      <c r="E136" s="321"/>
      <c r="F136" s="526"/>
      <c r="G136" s="1659"/>
      <c r="H136" s="548"/>
      <c r="I136" s="321"/>
      <c r="J136" s="321"/>
      <c r="K136" s="321"/>
      <c r="L136" s="321"/>
      <c r="M136" s="321"/>
    </row>
    <row r="137" spans="1:13" s="14" customFormat="1" ht="17.25" hidden="1" customHeight="1">
      <c r="A137" s="1424"/>
      <c r="B137" s="1424"/>
      <c r="C137" s="18"/>
      <c r="D137" s="321"/>
      <c r="E137" s="321"/>
      <c r="F137" s="526"/>
      <c r="G137" s="1659"/>
      <c r="H137" s="548"/>
      <c r="I137" s="321"/>
      <c r="J137" s="321"/>
      <c r="K137" s="321"/>
      <c r="L137" s="321"/>
      <c r="M137" s="321"/>
    </row>
    <row r="138" spans="1:13" s="14" customFormat="1" ht="25.5" hidden="1">
      <c r="A138" s="1424"/>
      <c r="B138" s="1424"/>
      <c r="C138" s="308" t="s">
        <v>99</v>
      </c>
      <c r="D138" s="309"/>
      <c r="E138" s="310" t="s">
        <v>100</v>
      </c>
      <c r="F138" s="876" t="s">
        <v>101</v>
      </c>
      <c r="G138" s="311" t="s">
        <v>102</v>
      </c>
      <c r="H138" s="311" t="s">
        <v>103</v>
      </c>
      <c r="I138" s="312" t="s">
        <v>104</v>
      </c>
      <c r="J138" s="313" t="s">
        <v>198</v>
      </c>
      <c r="K138" s="313" t="s">
        <v>408</v>
      </c>
      <c r="L138" s="313" t="s">
        <v>410</v>
      </c>
      <c r="M138" s="313" t="s">
        <v>603</v>
      </c>
    </row>
    <row r="139" spans="1:13" s="14" customFormat="1" ht="17.25" hidden="1" customHeight="1" thickBot="1">
      <c r="A139" s="1424"/>
      <c r="B139" s="1424"/>
      <c r="C139" s="508" t="s">
        <v>1414</v>
      </c>
      <c r="D139" s="361" t="s">
        <v>108</v>
      </c>
      <c r="E139" s="875"/>
      <c r="F139" s="279" t="s">
        <v>109</v>
      </c>
      <c r="G139" s="329"/>
      <c r="H139" s="329"/>
      <c r="I139" s="279"/>
      <c r="J139" s="279" t="s">
        <v>2234</v>
      </c>
      <c r="K139" s="279" t="s">
        <v>2235</v>
      </c>
      <c r="L139" s="279" t="s">
        <v>1417</v>
      </c>
      <c r="M139" s="279" t="s">
        <v>2236</v>
      </c>
    </row>
    <row r="140" spans="1:13" s="14" customFormat="1" ht="17.25" hidden="1" customHeight="1" thickTop="1">
      <c r="A140" s="307" t="s">
        <v>1601</v>
      </c>
      <c r="B140" s="307"/>
      <c r="C140" s="857" t="s">
        <v>1634</v>
      </c>
      <c r="D140" s="317" t="s">
        <v>1635</v>
      </c>
      <c r="E140" s="317">
        <v>45518</v>
      </c>
      <c r="F140" s="318">
        <v>45520</v>
      </c>
      <c r="G140" s="857" t="s">
        <v>2237</v>
      </c>
      <c r="H140" s="320" t="s">
        <v>2335</v>
      </c>
      <c r="I140" s="317">
        <v>45533</v>
      </c>
      <c r="J140" s="321">
        <f t="shared" ref="J140" si="80">I140+27</f>
        <v>45560</v>
      </c>
      <c r="K140" s="321">
        <f>I140+31</f>
        <v>45564</v>
      </c>
      <c r="L140" s="321">
        <f>I140+34</f>
        <v>45567</v>
      </c>
      <c r="M140" s="321">
        <f>I140+40</f>
        <v>45573</v>
      </c>
    </row>
    <row r="141" spans="1:13" s="14" customFormat="1" ht="17.25" hidden="1" customHeight="1" thickBot="1">
      <c r="A141" s="307"/>
      <c r="B141" s="307"/>
      <c r="C141" s="583"/>
      <c r="D141" s="323"/>
      <c r="E141" s="323"/>
      <c r="F141" s="324"/>
      <c r="G141" s="718"/>
      <c r="H141" s="331"/>
      <c r="I141" s="323"/>
      <c r="J141" s="323"/>
      <c r="K141" s="323"/>
      <c r="L141" s="323"/>
      <c r="M141" s="323"/>
    </row>
    <row r="142" spans="1:13" s="14" customFormat="1" ht="17.25" hidden="1" customHeight="1" thickTop="1">
      <c r="A142" s="307"/>
      <c r="B142" s="307"/>
      <c r="C142" s="857" t="s">
        <v>1601</v>
      </c>
      <c r="D142" s="317" t="s">
        <v>1637</v>
      </c>
      <c r="E142" s="317">
        <v>45527</v>
      </c>
      <c r="F142" s="513" t="s">
        <v>1581</v>
      </c>
      <c r="G142" s="857" t="s">
        <v>2297</v>
      </c>
      <c r="H142" s="320" t="s">
        <v>2336</v>
      </c>
      <c r="I142" s="317">
        <v>45534</v>
      </c>
      <c r="J142" s="321">
        <f>I142+27</f>
        <v>45561</v>
      </c>
      <c r="K142" s="321">
        <f>I142+31</f>
        <v>45565</v>
      </c>
      <c r="L142" s="321">
        <f>I142+34</f>
        <v>45568</v>
      </c>
      <c r="M142" s="321">
        <f>I142+40</f>
        <v>45574</v>
      </c>
    </row>
    <row r="143" spans="1:13" s="14" customFormat="1" ht="17.25" hidden="1" customHeight="1" thickBot="1">
      <c r="A143" s="307"/>
      <c r="B143" s="307"/>
      <c r="C143" s="583" t="s">
        <v>1579</v>
      </c>
      <c r="D143" s="323" t="s">
        <v>1643</v>
      </c>
      <c r="E143" s="323">
        <v>45532</v>
      </c>
      <c r="F143" s="324">
        <v>45534</v>
      </c>
      <c r="G143" s="718"/>
      <c r="H143" s="331"/>
      <c r="I143" s="323"/>
      <c r="J143" s="323"/>
      <c r="K143" s="323"/>
      <c r="L143" s="323"/>
      <c r="M143" s="323"/>
    </row>
    <row r="144" spans="1:13" s="14" customFormat="1" ht="17.25" hidden="1" customHeight="1" thickTop="1">
      <c r="A144" s="307" t="s">
        <v>1639</v>
      </c>
      <c r="B144" s="307"/>
      <c r="C144" s="1122" t="s">
        <v>1640</v>
      </c>
      <c r="D144" s="317" t="s">
        <v>1641</v>
      </c>
      <c r="E144" s="317">
        <v>45533</v>
      </c>
      <c r="F144" s="1914" t="s">
        <v>1581</v>
      </c>
      <c r="G144" s="857" t="s">
        <v>2299</v>
      </c>
      <c r="H144" s="320" t="s">
        <v>2337</v>
      </c>
      <c r="I144" s="317">
        <v>45546</v>
      </c>
      <c r="J144" s="321">
        <f>I144+27</f>
        <v>45573</v>
      </c>
      <c r="K144" s="321">
        <f>I144+31</f>
        <v>45577</v>
      </c>
      <c r="L144" s="321">
        <f>I144+34</f>
        <v>45580</v>
      </c>
      <c r="M144" s="321">
        <f>I144+40</f>
        <v>45586</v>
      </c>
    </row>
    <row r="145" spans="1:13" s="14" customFormat="1" ht="17.25" hidden="1" customHeight="1">
      <c r="A145" s="1424"/>
      <c r="B145" s="1424"/>
      <c r="C145" s="1915" t="s">
        <v>1614</v>
      </c>
      <c r="D145" s="321" t="s">
        <v>1644</v>
      </c>
      <c r="E145" s="321">
        <v>45538</v>
      </c>
      <c r="F145" s="526">
        <v>45541</v>
      </c>
      <c r="G145" s="1831"/>
      <c r="H145" s="1832"/>
      <c r="I145" s="228"/>
      <c r="J145" s="228"/>
      <c r="K145" s="228"/>
      <c r="L145" s="228"/>
      <c r="M145" s="228"/>
    </row>
    <row r="146" spans="1:13" s="14" customFormat="1" ht="17.25" hidden="1" customHeight="1" thickBot="1">
      <c r="A146" s="1424"/>
      <c r="B146" s="1424"/>
      <c r="C146" s="1123"/>
      <c r="D146" s="323"/>
      <c r="E146" s="323"/>
      <c r="F146" s="324"/>
      <c r="G146" s="718"/>
      <c r="H146" s="331"/>
      <c r="I146" s="323"/>
      <c r="J146" s="323"/>
      <c r="K146" s="323"/>
      <c r="L146" s="323"/>
      <c r="M146" s="323"/>
    </row>
    <row r="147" spans="1:13" s="14" customFormat="1" ht="17.25" hidden="1" customHeight="1" thickTop="1">
      <c r="A147" s="307"/>
      <c r="B147" s="307"/>
      <c r="C147" s="1122" t="s">
        <v>1601</v>
      </c>
      <c r="D147" s="317" t="s">
        <v>1648</v>
      </c>
      <c r="E147" s="317">
        <v>45550</v>
      </c>
      <c r="F147" s="513" t="s">
        <v>1581</v>
      </c>
      <c r="G147" s="1043" t="s">
        <v>2249</v>
      </c>
      <c r="H147" s="548" t="s">
        <v>2338</v>
      </c>
      <c r="I147" s="321">
        <v>45550</v>
      </c>
      <c r="J147" s="321">
        <f>I147+27</f>
        <v>45577</v>
      </c>
      <c r="K147" s="321">
        <f>I147+31</f>
        <v>45581</v>
      </c>
      <c r="L147" s="321">
        <f>I147+34</f>
        <v>45584</v>
      </c>
      <c r="M147" s="321">
        <f>I147+40</f>
        <v>45590</v>
      </c>
    </row>
    <row r="148" spans="1:13" s="14" customFormat="1" ht="17.25" hidden="1" customHeight="1">
      <c r="A148" s="307"/>
      <c r="B148" s="307"/>
      <c r="C148" s="1043" t="s">
        <v>1516</v>
      </c>
      <c r="D148" s="321" t="s">
        <v>1646</v>
      </c>
      <c r="E148" s="321">
        <v>45547</v>
      </c>
      <c r="F148" s="526">
        <v>45549</v>
      </c>
      <c r="G148" s="1172"/>
      <c r="H148" s="548"/>
      <c r="I148" s="321"/>
      <c r="J148" s="321"/>
      <c r="K148" s="321"/>
      <c r="L148" s="321"/>
      <c r="M148" s="321"/>
    </row>
    <row r="149" spans="1:13" s="14" customFormat="1" ht="17.25" hidden="1" customHeight="1" thickBot="1">
      <c r="A149" s="307"/>
      <c r="B149" s="307"/>
      <c r="C149" s="583"/>
      <c r="D149" s="323"/>
      <c r="E149" s="323"/>
      <c r="F149" s="324"/>
      <c r="G149" s="718"/>
      <c r="H149" s="331"/>
      <c r="I149" s="323"/>
      <c r="J149" s="323"/>
      <c r="K149" s="323"/>
      <c r="L149" s="323"/>
      <c r="M149" s="323"/>
    </row>
    <row r="150" spans="1:13" s="14" customFormat="1" ht="17.25" hidden="1" customHeight="1" thickTop="1">
      <c r="A150" s="307"/>
      <c r="B150" s="307"/>
      <c r="C150" s="582" t="s">
        <v>1577</v>
      </c>
      <c r="D150" s="317" t="s">
        <v>1650</v>
      </c>
      <c r="E150" s="317">
        <v>45551</v>
      </c>
      <c r="F150" s="318">
        <v>45553</v>
      </c>
      <c r="G150" s="857" t="s">
        <v>2277</v>
      </c>
      <c r="H150" s="320" t="s">
        <v>2339</v>
      </c>
      <c r="I150" s="317">
        <v>45563</v>
      </c>
      <c r="J150" s="321">
        <f>I150+27</f>
        <v>45590</v>
      </c>
      <c r="K150" s="321">
        <f>I150+31</f>
        <v>45594</v>
      </c>
      <c r="L150" s="321">
        <f>I150+34</f>
        <v>45597</v>
      </c>
      <c r="M150" s="321">
        <f>I150+40</f>
        <v>45603</v>
      </c>
    </row>
    <row r="151" spans="1:13" s="14" customFormat="1" ht="17.25" hidden="1" customHeight="1" thickBot="1">
      <c r="A151" s="307"/>
      <c r="B151" s="307"/>
      <c r="C151" s="1879" t="s">
        <v>1654</v>
      </c>
      <c r="D151" s="321" t="s">
        <v>1655</v>
      </c>
      <c r="E151" s="321">
        <v>45557</v>
      </c>
      <c r="F151" s="526">
        <v>45559</v>
      </c>
      <c r="G151" s="718"/>
      <c r="H151" s="331"/>
      <c r="I151" s="323"/>
      <c r="J151" s="323"/>
      <c r="K151" s="323"/>
      <c r="L151" s="323"/>
      <c r="M151" s="323"/>
    </row>
    <row r="152" spans="1:13" s="14" customFormat="1" ht="17.25" hidden="1" customHeight="1" thickTop="1">
      <c r="A152" s="307" t="s">
        <v>1579</v>
      </c>
      <c r="B152" s="307"/>
      <c r="C152" s="1122" t="s">
        <v>1640</v>
      </c>
      <c r="D152" s="317" t="s">
        <v>1652</v>
      </c>
      <c r="E152" s="317">
        <v>45557</v>
      </c>
      <c r="F152" s="513" t="s">
        <v>1581</v>
      </c>
      <c r="G152" s="1166" t="s">
        <v>1573</v>
      </c>
      <c r="H152" s="320" t="s">
        <v>2340</v>
      </c>
      <c r="I152" s="317">
        <v>45576</v>
      </c>
      <c r="J152" s="356"/>
      <c r="K152" s="356"/>
      <c r="L152" s="356"/>
      <c r="M152" s="356"/>
    </row>
    <row r="153" spans="1:13" s="14" customFormat="1" ht="17.25" hidden="1" customHeight="1" thickBot="1">
      <c r="A153" s="307"/>
      <c r="B153" s="307"/>
      <c r="C153" s="583"/>
      <c r="D153" s="323"/>
      <c r="E153" s="323"/>
      <c r="F153" s="324"/>
      <c r="G153" s="1345"/>
      <c r="H153" s="1864"/>
      <c r="I153" s="323"/>
      <c r="J153" s="323"/>
      <c r="K153" s="323"/>
      <c r="L153" s="323"/>
      <c r="M153" s="323"/>
    </row>
    <row r="154" spans="1:13" s="14" customFormat="1" ht="17.25" hidden="1" customHeight="1" thickTop="1">
      <c r="A154" s="307" t="s">
        <v>1640</v>
      </c>
      <c r="B154" s="307"/>
      <c r="C154" s="714" t="s">
        <v>1513</v>
      </c>
      <c r="D154" s="436" t="s">
        <v>1656</v>
      </c>
      <c r="E154" s="317">
        <v>45568</v>
      </c>
      <c r="F154" s="318">
        <v>45571</v>
      </c>
      <c r="G154" s="857" t="s">
        <v>2280</v>
      </c>
      <c r="H154" s="320" t="s">
        <v>2341</v>
      </c>
      <c r="I154" s="317">
        <v>45577</v>
      </c>
      <c r="J154" s="321">
        <f>I154+27</f>
        <v>45604</v>
      </c>
      <c r="K154" s="321">
        <f>I154+31</f>
        <v>45608</v>
      </c>
      <c r="L154" s="321">
        <f>I154+34</f>
        <v>45611</v>
      </c>
      <c r="M154" s="321">
        <f>I154+40</f>
        <v>45617</v>
      </c>
    </row>
    <row r="155" spans="1:13" s="14" customFormat="1" ht="17.25" hidden="1" customHeight="1" thickBot="1">
      <c r="A155" s="307" t="s">
        <v>1579</v>
      </c>
      <c r="B155" s="307"/>
      <c r="C155" s="1350" t="s">
        <v>1614</v>
      </c>
      <c r="D155" s="321" t="s">
        <v>1658</v>
      </c>
      <c r="E155" s="323">
        <v>45567</v>
      </c>
      <c r="F155" s="324">
        <v>45571</v>
      </c>
      <c r="G155" s="1172"/>
      <c r="H155" s="548"/>
      <c r="I155" s="321"/>
      <c r="J155" s="323"/>
      <c r="K155" s="323"/>
      <c r="L155" s="323"/>
      <c r="M155" s="323"/>
    </row>
    <row r="156" spans="1:13" s="14" customFormat="1" ht="17.25" hidden="1" customHeight="1" thickTop="1">
      <c r="A156" s="1424"/>
      <c r="B156" s="1424"/>
      <c r="C156" s="857"/>
      <c r="D156" s="317"/>
      <c r="E156" s="317"/>
      <c r="F156" s="318"/>
      <c r="G156" s="1166" t="s">
        <v>1573</v>
      </c>
      <c r="H156" s="320" t="s">
        <v>2342</v>
      </c>
      <c r="I156" s="1255">
        <v>45584</v>
      </c>
      <c r="J156" s="976" t="s">
        <v>2343</v>
      </c>
      <c r="K156" s="976" t="s">
        <v>2343</v>
      </c>
      <c r="L156" s="976" t="s">
        <v>2344</v>
      </c>
      <c r="M156" s="356"/>
    </row>
    <row r="157" spans="1:13" s="14" customFormat="1" ht="17.25" hidden="1" customHeight="1" thickBot="1">
      <c r="A157" s="1424"/>
      <c r="B157" s="1424"/>
      <c r="C157" s="583"/>
      <c r="D157" s="323"/>
      <c r="E157" s="323"/>
      <c r="F157" s="324"/>
      <c r="G157" s="718"/>
      <c r="H157" s="331"/>
      <c r="I157" s="323"/>
      <c r="J157" s="323"/>
      <c r="K157" s="323"/>
      <c r="L157" s="323"/>
      <c r="M157" s="323"/>
    </row>
    <row r="158" spans="1:13" s="14" customFormat="1" ht="17.25" hidden="1" customHeight="1" thickTop="1">
      <c r="A158" s="1424"/>
      <c r="B158" s="1424"/>
      <c r="C158" s="857"/>
      <c r="D158" s="317"/>
      <c r="E158" s="317"/>
      <c r="F158" s="318"/>
      <c r="G158" s="1166" t="s">
        <v>1573</v>
      </c>
      <c r="H158" s="320" t="s">
        <v>2345</v>
      </c>
      <c r="I158" s="1255">
        <v>45581</v>
      </c>
      <c r="J158" s="976" t="s">
        <v>2346</v>
      </c>
      <c r="K158" s="976" t="s">
        <v>2346</v>
      </c>
      <c r="L158" s="976" t="s">
        <v>2347</v>
      </c>
      <c r="M158" s="356"/>
    </row>
    <row r="159" spans="1:13" s="14" customFormat="1" ht="17.25" hidden="1" customHeight="1" thickBot="1">
      <c r="A159" s="1424"/>
      <c r="B159" s="1424"/>
      <c r="C159" s="583"/>
      <c r="D159" s="323"/>
      <c r="E159" s="323"/>
      <c r="F159" s="324"/>
      <c r="G159" s="325"/>
      <c r="H159" s="331"/>
      <c r="I159" s="323"/>
      <c r="J159" s="323"/>
      <c r="K159" s="323"/>
      <c r="L159" s="323"/>
      <c r="M159" s="323"/>
    </row>
    <row r="160" spans="1:13" s="14" customFormat="1" ht="27" hidden="1" thickTop="1" thickBot="1">
      <c r="A160" s="307" t="s">
        <v>1659</v>
      </c>
      <c r="B160" s="307"/>
      <c r="C160" s="857" t="s">
        <v>1513</v>
      </c>
      <c r="D160" s="436" t="s">
        <v>1660</v>
      </c>
      <c r="E160" s="436">
        <v>45577</v>
      </c>
      <c r="F160" s="1236">
        <v>45580</v>
      </c>
      <c r="G160" s="1166" t="s">
        <v>1573</v>
      </c>
      <c r="H160" s="320" t="s">
        <v>2348</v>
      </c>
      <c r="I160" s="1255">
        <v>45588</v>
      </c>
      <c r="J160" s="1920" t="s">
        <v>2349</v>
      </c>
      <c r="K160" s="976" t="s">
        <v>2350</v>
      </c>
      <c r="L160" s="976" t="s">
        <v>2351</v>
      </c>
      <c r="M160" s="976" t="s">
        <v>2351</v>
      </c>
    </row>
    <row r="161" spans="1:13" s="14" customFormat="1" ht="17.25" hidden="1" customHeight="1" thickTop="1" thickBot="1">
      <c r="A161" s="307" t="s">
        <v>1662</v>
      </c>
      <c r="B161" s="307"/>
      <c r="C161" s="857" t="s">
        <v>1663</v>
      </c>
      <c r="D161" s="317" t="s">
        <v>1664</v>
      </c>
      <c r="E161" s="317">
        <v>45582</v>
      </c>
      <c r="F161" s="318">
        <v>45584</v>
      </c>
      <c r="G161" s="325"/>
      <c r="H161" s="331"/>
      <c r="I161" s="323"/>
      <c r="J161" s="323"/>
      <c r="K161" s="323"/>
      <c r="L161" s="323"/>
      <c r="M161" s="323"/>
    </row>
    <row r="162" spans="1:13" s="14" customFormat="1" ht="17.25" hidden="1" customHeight="1" thickTop="1">
      <c r="A162" s="307" t="s">
        <v>1667</v>
      </c>
      <c r="B162" s="307"/>
      <c r="C162" s="857" t="s">
        <v>1668</v>
      </c>
      <c r="D162" s="317" t="s">
        <v>1669</v>
      </c>
      <c r="E162" s="317">
        <v>45588</v>
      </c>
      <c r="F162" s="318">
        <v>45590</v>
      </c>
      <c r="G162" s="857" t="s">
        <v>2247</v>
      </c>
      <c r="H162" s="320" t="s">
        <v>2352</v>
      </c>
      <c r="I162" s="317">
        <v>45595</v>
      </c>
      <c r="J162" s="321">
        <f>I162+27</f>
        <v>45622</v>
      </c>
      <c r="K162" s="321">
        <f>I162+31</f>
        <v>45626</v>
      </c>
      <c r="L162" s="321">
        <f>I162+34</f>
        <v>45629</v>
      </c>
      <c r="M162" s="321">
        <f>I162+40</f>
        <v>45635</v>
      </c>
    </row>
    <row r="163" spans="1:13" s="14" customFormat="1" ht="17.25" hidden="1" customHeight="1" thickBot="1">
      <c r="A163" s="307"/>
      <c r="B163" s="307"/>
      <c r="C163" s="583"/>
      <c r="D163" s="323"/>
      <c r="E163" s="323"/>
      <c r="F163" s="324"/>
      <c r="G163" s="325"/>
      <c r="H163" s="331"/>
      <c r="I163" s="323"/>
      <c r="J163" s="323"/>
      <c r="K163" s="323"/>
      <c r="L163" s="323"/>
      <c r="M163" s="323"/>
    </row>
    <row r="164" spans="1:13" s="14" customFormat="1" ht="17.25" hidden="1" customHeight="1" thickTop="1">
      <c r="A164" s="307" t="s">
        <v>1671</v>
      </c>
      <c r="B164" s="307"/>
      <c r="C164" s="857" t="s">
        <v>1672</v>
      </c>
      <c r="D164" s="317" t="s">
        <v>1673</v>
      </c>
      <c r="E164" s="317">
        <v>45596</v>
      </c>
      <c r="F164" s="318">
        <v>45598</v>
      </c>
      <c r="G164" s="857" t="s">
        <v>2324</v>
      </c>
      <c r="H164" s="320" t="s">
        <v>2353</v>
      </c>
      <c r="I164" s="317">
        <v>45602</v>
      </c>
      <c r="J164" s="321">
        <f>I164+27</f>
        <v>45629</v>
      </c>
      <c r="K164" s="321">
        <f>I164+31</f>
        <v>45633</v>
      </c>
      <c r="L164" s="321">
        <f>I164+34</f>
        <v>45636</v>
      </c>
      <c r="M164" s="321">
        <f>I164+40</f>
        <v>45642</v>
      </c>
    </row>
    <row r="165" spans="1:13" s="14" customFormat="1" ht="17.25" hidden="1" customHeight="1" thickBot="1">
      <c r="A165" s="307"/>
      <c r="B165" s="307"/>
      <c r="C165" s="583"/>
      <c r="D165" s="323"/>
      <c r="E165" s="323"/>
      <c r="F165" s="324"/>
      <c r="G165" s="325"/>
      <c r="H165" s="331"/>
      <c r="I165" s="323"/>
      <c r="J165" s="323"/>
      <c r="K165" s="323"/>
      <c r="L165" s="323"/>
      <c r="M165" s="323"/>
    </row>
    <row r="166" spans="1:13" s="14" customFormat="1" ht="17.25" hidden="1" customHeight="1" thickTop="1">
      <c r="A166" s="307" t="s">
        <v>1675</v>
      </c>
      <c r="B166" s="307"/>
      <c r="C166" s="857" t="s">
        <v>1654</v>
      </c>
      <c r="D166" s="1978" t="s">
        <v>1676</v>
      </c>
      <c r="E166" s="317">
        <v>45605</v>
      </c>
      <c r="F166" s="318">
        <v>45607</v>
      </c>
      <c r="G166" s="1166" t="s">
        <v>1573</v>
      </c>
      <c r="H166" s="320" t="s">
        <v>2354</v>
      </c>
      <c r="I166" s="317">
        <v>45609</v>
      </c>
      <c r="J166" s="976" t="s">
        <v>2355</v>
      </c>
      <c r="K166" s="976" t="s">
        <v>2356</v>
      </c>
      <c r="L166" s="976" t="s">
        <v>2356</v>
      </c>
      <c r="M166" s="976" t="s">
        <v>2356</v>
      </c>
    </row>
    <row r="167" spans="1:13" s="14" customFormat="1" ht="17.25" hidden="1" customHeight="1" thickBot="1">
      <c r="A167" s="307"/>
      <c r="B167" s="307"/>
      <c r="C167" s="583"/>
      <c r="D167" s="323"/>
      <c r="E167" s="323"/>
      <c r="F167" s="324"/>
      <c r="G167" s="325"/>
      <c r="H167" s="331"/>
      <c r="I167" s="323"/>
      <c r="J167" s="323"/>
      <c r="K167" s="323"/>
      <c r="L167" s="323"/>
      <c r="M167" s="323"/>
    </row>
    <row r="168" spans="1:13" s="14" customFormat="1" ht="17.25" hidden="1" customHeight="1" thickTop="1">
      <c r="A168" s="307"/>
      <c r="B168" s="307"/>
      <c r="C168" s="857" t="s">
        <v>1614</v>
      </c>
      <c r="D168" s="317" t="s">
        <v>1678</v>
      </c>
      <c r="E168" s="317">
        <v>45612</v>
      </c>
      <c r="F168" s="318">
        <v>45614</v>
      </c>
      <c r="G168" s="857" t="s">
        <v>2262</v>
      </c>
      <c r="H168" s="320" t="s">
        <v>2357</v>
      </c>
      <c r="I168" s="317">
        <v>45616</v>
      </c>
      <c r="J168" s="321">
        <f>I168+27</f>
        <v>45643</v>
      </c>
      <c r="K168" s="321">
        <f>I168+31</f>
        <v>45647</v>
      </c>
      <c r="L168" s="321">
        <f>I168+34</f>
        <v>45650</v>
      </c>
      <c r="M168" s="321">
        <f>I168+40</f>
        <v>45656</v>
      </c>
    </row>
    <row r="169" spans="1:13" s="14" customFormat="1" ht="17.25" hidden="1" customHeight="1" thickBot="1">
      <c r="A169" s="307"/>
      <c r="B169" s="307"/>
      <c r="C169" s="583"/>
      <c r="D169" s="323"/>
      <c r="E169" s="323"/>
      <c r="F169" s="324"/>
      <c r="G169" s="325"/>
      <c r="H169" s="331"/>
      <c r="I169" s="323"/>
      <c r="J169" s="323"/>
      <c r="K169" s="323"/>
      <c r="L169" s="323"/>
      <c r="M169" s="323"/>
    </row>
    <row r="170" spans="1:13" s="14" customFormat="1" ht="17.25" hidden="1" customHeight="1" thickTop="1">
      <c r="A170" s="307" t="s">
        <v>1680</v>
      </c>
      <c r="B170" s="307"/>
      <c r="C170" s="857" t="s">
        <v>1681</v>
      </c>
      <c r="D170" s="1978" t="s">
        <v>1682</v>
      </c>
      <c r="E170" s="317">
        <v>45621</v>
      </c>
      <c r="F170" s="318">
        <v>45623</v>
      </c>
      <c r="G170" s="857" t="s">
        <v>2314</v>
      </c>
      <c r="H170" s="320" t="s">
        <v>2358</v>
      </c>
      <c r="I170" s="317">
        <v>45624</v>
      </c>
      <c r="J170" s="321">
        <f>I170+27</f>
        <v>45651</v>
      </c>
      <c r="K170" s="321">
        <f>I170+31</f>
        <v>45655</v>
      </c>
      <c r="L170" s="321">
        <f>I170+34</f>
        <v>45658</v>
      </c>
      <c r="M170" s="321">
        <f>I170+40</f>
        <v>45664</v>
      </c>
    </row>
    <row r="171" spans="1:13" s="14" customFormat="1" ht="17.25" hidden="1" customHeight="1" thickBot="1">
      <c r="A171" s="307"/>
      <c r="B171" s="307"/>
      <c r="C171" s="583"/>
      <c r="D171" s="323"/>
      <c r="E171" s="323"/>
      <c r="F171" s="324"/>
      <c r="G171" s="325"/>
      <c r="H171" s="331"/>
      <c r="I171" s="323"/>
      <c r="J171" s="323"/>
      <c r="K171" s="323"/>
      <c r="L171" s="323"/>
      <c r="M171" s="323"/>
    </row>
    <row r="172" spans="1:13" s="14" customFormat="1" ht="17.25" hidden="1" customHeight="1" thickTop="1">
      <c r="A172" s="307"/>
      <c r="B172" s="307"/>
      <c r="C172" s="857" t="s">
        <v>1684</v>
      </c>
      <c r="D172" s="317" t="s">
        <v>1685</v>
      </c>
      <c r="E172" s="317">
        <v>45625</v>
      </c>
      <c r="F172" s="318">
        <v>45627</v>
      </c>
      <c r="G172" s="857" t="s">
        <v>2292</v>
      </c>
      <c r="H172" s="320" t="s">
        <v>2359</v>
      </c>
      <c r="I172" s="317">
        <v>45630</v>
      </c>
      <c r="J172" s="321">
        <f>I172+27</f>
        <v>45657</v>
      </c>
      <c r="K172" s="321">
        <f>I172+31</f>
        <v>45661</v>
      </c>
      <c r="L172" s="321">
        <f>I172+34</f>
        <v>45664</v>
      </c>
      <c r="M172" s="321">
        <f>I172+40</f>
        <v>45670</v>
      </c>
    </row>
    <row r="173" spans="1:13" s="14" customFormat="1" ht="17.25" hidden="1" customHeight="1" thickBot="1">
      <c r="A173" s="307"/>
      <c r="B173" s="307"/>
      <c r="C173" s="583"/>
      <c r="D173" s="323"/>
      <c r="E173" s="323"/>
      <c r="F173" s="324"/>
      <c r="G173" s="325"/>
      <c r="H173" s="331"/>
      <c r="I173" s="323"/>
      <c r="J173" s="323"/>
      <c r="K173" s="323"/>
      <c r="L173" s="323"/>
      <c r="M173" s="323"/>
    </row>
    <row r="174" spans="1:13" s="14" customFormat="1" ht="18" hidden="1" customHeight="1" thickTop="1">
      <c r="A174" s="307"/>
      <c r="B174" s="307"/>
      <c r="C174" s="857" t="s">
        <v>1687</v>
      </c>
      <c r="D174" s="317" t="s">
        <v>1688</v>
      </c>
      <c r="E174" s="317">
        <v>45640</v>
      </c>
      <c r="F174" s="318">
        <v>45642</v>
      </c>
      <c r="G174" s="857" t="s">
        <v>2360</v>
      </c>
      <c r="H174" s="320" t="s">
        <v>2361</v>
      </c>
      <c r="I174" s="317">
        <v>45637</v>
      </c>
      <c r="J174" s="321">
        <f>I174+27</f>
        <v>45664</v>
      </c>
      <c r="K174" s="321">
        <f>I174+31</f>
        <v>45668</v>
      </c>
      <c r="L174" s="321">
        <f>I174+34</f>
        <v>45671</v>
      </c>
      <c r="M174" s="321">
        <f>I174+40</f>
        <v>45677</v>
      </c>
    </row>
    <row r="175" spans="1:13" s="14" customFormat="1" ht="17.25" hidden="1" customHeight="1" thickBot="1">
      <c r="A175" s="307"/>
      <c r="B175" s="307"/>
      <c r="C175" s="583"/>
      <c r="D175" s="323"/>
      <c r="E175" s="323"/>
      <c r="F175" s="324"/>
      <c r="G175" s="325"/>
      <c r="H175" s="331"/>
      <c r="I175" s="323"/>
      <c r="J175" s="323"/>
      <c r="K175" s="323"/>
      <c r="L175" s="323"/>
      <c r="M175" s="323"/>
    </row>
    <row r="176" spans="1:13" s="14" customFormat="1" ht="17.25" hidden="1" customHeight="1" thickTop="1">
      <c r="A176" s="307"/>
      <c r="B176" s="307"/>
      <c r="C176" s="857" t="s">
        <v>1690</v>
      </c>
      <c r="D176" s="317" t="s">
        <v>1691</v>
      </c>
      <c r="E176" s="317">
        <v>45647</v>
      </c>
      <c r="F176" s="318">
        <v>45649</v>
      </c>
      <c r="G176" s="857" t="s">
        <v>2245</v>
      </c>
      <c r="H176" s="320" t="s">
        <v>2362</v>
      </c>
      <c r="I176" s="317">
        <v>45645</v>
      </c>
      <c r="J176" s="321">
        <f>I176+27</f>
        <v>45672</v>
      </c>
      <c r="K176" s="321">
        <f>I176+31</f>
        <v>45676</v>
      </c>
      <c r="L176" s="321">
        <f>I176+34</f>
        <v>45679</v>
      </c>
      <c r="M176" s="321">
        <f>I176+40</f>
        <v>45685</v>
      </c>
    </row>
    <row r="177" spans="1:14" s="14" customFormat="1" ht="17.25" hidden="1" customHeight="1" thickBot="1">
      <c r="A177" s="307"/>
      <c r="B177" s="307"/>
      <c r="C177" s="583"/>
      <c r="D177" s="323"/>
      <c r="E177" s="323"/>
      <c r="F177" s="324"/>
      <c r="G177" s="325"/>
      <c r="H177" s="331"/>
      <c r="I177" s="323"/>
      <c r="J177" s="323"/>
      <c r="K177" s="323"/>
      <c r="L177" s="323"/>
      <c r="M177" s="323"/>
    </row>
    <row r="178" spans="1:14" s="14" customFormat="1" ht="17.25" hidden="1" customHeight="1" thickTop="1">
      <c r="A178" s="307"/>
      <c r="B178" s="307"/>
      <c r="C178" s="857" t="s">
        <v>1577</v>
      </c>
      <c r="D178" s="317" t="s">
        <v>1693</v>
      </c>
      <c r="E178" s="317">
        <v>45649</v>
      </c>
      <c r="F178" s="318">
        <v>45651</v>
      </c>
      <c r="G178" s="857" t="s">
        <v>2237</v>
      </c>
      <c r="H178" s="320" t="s">
        <v>2363</v>
      </c>
      <c r="I178" s="317">
        <v>45651</v>
      </c>
      <c r="J178" s="321">
        <f>I178+27</f>
        <v>45678</v>
      </c>
      <c r="K178" s="321">
        <f>I178+31</f>
        <v>45682</v>
      </c>
      <c r="L178" s="321">
        <f>I178+34</f>
        <v>45685</v>
      </c>
      <c r="M178" s="321">
        <f>I178+40</f>
        <v>45691</v>
      </c>
    </row>
    <row r="179" spans="1:14" s="14" customFormat="1" ht="17.25" hidden="1" customHeight="1" thickBot="1">
      <c r="A179" s="307"/>
      <c r="B179" s="307"/>
      <c r="C179" s="583"/>
      <c r="D179" s="323"/>
      <c r="E179" s="323"/>
      <c r="F179" s="324"/>
      <c r="G179" s="325"/>
      <c r="H179" s="331"/>
      <c r="I179" s="323"/>
      <c r="J179" s="323"/>
      <c r="K179" s="323"/>
      <c r="L179" s="323"/>
      <c r="M179" s="323"/>
    </row>
    <row r="180" spans="1:14" s="14" customFormat="1" ht="17.25" hidden="1" customHeight="1" thickTop="1">
      <c r="A180" s="307"/>
      <c r="B180" s="307"/>
      <c r="C180" s="857" t="s">
        <v>1614</v>
      </c>
      <c r="D180" s="317" t="s">
        <v>1695</v>
      </c>
      <c r="E180" s="317">
        <v>45653</v>
      </c>
      <c r="F180" s="318">
        <v>45655</v>
      </c>
      <c r="G180" s="857" t="s">
        <v>2297</v>
      </c>
      <c r="H180" s="320" t="s">
        <v>2364</v>
      </c>
      <c r="I180" s="317">
        <v>45658</v>
      </c>
      <c r="J180" s="321">
        <f>I180+27</f>
        <v>45685</v>
      </c>
      <c r="K180" s="321">
        <f>I180+31</f>
        <v>45689</v>
      </c>
      <c r="L180" s="321">
        <f>I180+34</f>
        <v>45692</v>
      </c>
      <c r="M180" s="321">
        <f>I180+40</f>
        <v>45698</v>
      </c>
    </row>
    <row r="181" spans="1:14" s="14" customFormat="1" ht="17.25" hidden="1" customHeight="1" thickBot="1">
      <c r="A181" s="307"/>
      <c r="B181" s="307"/>
      <c r="C181" s="583"/>
      <c r="D181" s="323"/>
      <c r="E181" s="323"/>
      <c r="F181" s="324"/>
      <c r="G181" s="325"/>
      <c r="H181" s="331"/>
      <c r="I181" s="323"/>
      <c r="J181" s="323"/>
      <c r="K181" s="323"/>
      <c r="L181" s="323"/>
      <c r="M181" s="323"/>
    </row>
    <row r="182" spans="1:14" s="14" customFormat="1" ht="17.25" hidden="1" customHeight="1" thickTop="1">
      <c r="A182" s="307"/>
      <c r="B182" s="307"/>
      <c r="C182" s="1183" t="s">
        <v>1684</v>
      </c>
      <c r="D182" s="317" t="s">
        <v>1697</v>
      </c>
      <c r="E182" s="317">
        <v>45294</v>
      </c>
      <c r="F182" s="318">
        <v>45662</v>
      </c>
      <c r="G182" s="857" t="s">
        <v>2299</v>
      </c>
      <c r="H182" s="320" t="s">
        <v>2365</v>
      </c>
      <c r="I182" s="317">
        <v>45665</v>
      </c>
      <c r="J182" s="321">
        <f>I182+27</f>
        <v>45692</v>
      </c>
      <c r="K182" s="321">
        <f>I182+31</f>
        <v>45696</v>
      </c>
      <c r="L182" s="321">
        <f>I182+34</f>
        <v>45699</v>
      </c>
      <c r="M182" s="321">
        <f>I182+40</f>
        <v>45705</v>
      </c>
    </row>
    <row r="183" spans="1:14" s="14" customFormat="1" ht="17.25" hidden="1" customHeight="1" thickBot="1">
      <c r="A183" s="307"/>
      <c r="B183" s="307"/>
      <c r="C183" s="583"/>
      <c r="D183" s="323"/>
      <c r="E183" s="323"/>
      <c r="F183" s="324"/>
      <c r="G183" s="325"/>
      <c r="H183" s="331"/>
      <c r="I183" s="323"/>
      <c r="J183" s="323"/>
      <c r="K183" s="323"/>
      <c r="L183" s="323"/>
      <c r="M183" s="323"/>
    </row>
    <row r="184" spans="1:14" s="14" customFormat="1" ht="17.25" hidden="1" customHeight="1" thickTop="1">
      <c r="A184" s="307" t="s">
        <v>1579</v>
      </c>
      <c r="B184" s="307"/>
      <c r="C184" s="857" t="s">
        <v>1681</v>
      </c>
      <c r="D184" s="317" t="s">
        <v>1699</v>
      </c>
      <c r="E184" s="317">
        <v>45669</v>
      </c>
      <c r="F184" s="318">
        <v>45671</v>
      </c>
      <c r="G184" s="857" t="s">
        <v>2249</v>
      </c>
      <c r="H184" s="320" t="s">
        <v>2366</v>
      </c>
      <c r="I184" s="317">
        <v>45672</v>
      </c>
      <c r="J184" s="321">
        <f>I184+27</f>
        <v>45699</v>
      </c>
      <c r="K184" s="321">
        <f>I184+31</f>
        <v>45703</v>
      </c>
      <c r="L184" s="321">
        <f>I184+34</f>
        <v>45706</v>
      </c>
      <c r="M184" s="321">
        <f>I184+40</f>
        <v>45712</v>
      </c>
    </row>
    <row r="185" spans="1:14" s="14" customFormat="1" ht="17.25" hidden="1" customHeight="1" thickBot="1">
      <c r="A185" s="1424"/>
      <c r="B185" s="1424"/>
      <c r="C185" s="583"/>
      <c r="D185" s="323"/>
      <c r="E185" s="323"/>
      <c r="F185" s="324"/>
      <c r="G185" s="325"/>
      <c r="H185" s="331"/>
      <c r="I185" s="323"/>
      <c r="J185" s="323"/>
      <c r="K185" s="323"/>
      <c r="L185" s="323"/>
      <c r="M185" s="323"/>
    </row>
    <row r="186" spans="1:14" s="14" customFormat="1" ht="17.25" hidden="1" customHeight="1" thickTop="1">
      <c r="A186" s="307" t="s">
        <v>1687</v>
      </c>
      <c r="B186" s="307"/>
      <c r="C186" s="857" t="s">
        <v>1513</v>
      </c>
      <c r="D186" s="317" t="s">
        <v>1701</v>
      </c>
      <c r="E186" s="317">
        <v>45673</v>
      </c>
      <c r="F186" s="318">
        <v>45676</v>
      </c>
      <c r="G186" s="857" t="s">
        <v>2277</v>
      </c>
      <c r="H186" s="320" t="s">
        <v>2367</v>
      </c>
      <c r="I186" s="317">
        <v>45679</v>
      </c>
      <c r="J186" s="321">
        <f>I186+27</f>
        <v>45706</v>
      </c>
      <c r="K186" s="321">
        <f>I186+31</f>
        <v>45710</v>
      </c>
      <c r="L186" s="321">
        <f>I186+34</f>
        <v>45713</v>
      </c>
      <c r="M186" s="321">
        <f>I186+40</f>
        <v>45719</v>
      </c>
    </row>
    <row r="187" spans="1:14" s="14" customFormat="1" ht="17.25" hidden="1" customHeight="1" thickBot="1">
      <c r="A187" s="583" t="s">
        <v>1687</v>
      </c>
      <c r="B187" s="583"/>
      <c r="C187" s="583" t="s">
        <v>1703</v>
      </c>
      <c r="D187" s="323" t="s">
        <v>1704</v>
      </c>
      <c r="E187" s="323">
        <v>45678</v>
      </c>
      <c r="F187" s="324">
        <v>45681</v>
      </c>
      <c r="G187" s="325"/>
      <c r="H187" s="331"/>
      <c r="I187" s="323"/>
      <c r="J187" s="323"/>
      <c r="K187" s="323"/>
      <c r="L187" s="323"/>
      <c r="M187" s="323"/>
    </row>
    <row r="188" spans="1:14" s="14" customFormat="1" ht="17.25" hidden="1" customHeight="1" thickTop="1">
      <c r="A188" s="307" t="s">
        <v>1690</v>
      </c>
      <c r="B188" s="307"/>
      <c r="C188" s="2024" t="s">
        <v>1687</v>
      </c>
      <c r="D188" s="627" t="s">
        <v>1705</v>
      </c>
      <c r="E188" s="627">
        <v>45680</v>
      </c>
      <c r="F188" s="628">
        <v>45683</v>
      </c>
      <c r="G188" s="857" t="s">
        <v>2280</v>
      </c>
      <c r="H188" s="320" t="s">
        <v>2368</v>
      </c>
      <c r="I188" s="317">
        <v>45686</v>
      </c>
      <c r="J188" s="321">
        <f>I188+27</f>
        <v>45713</v>
      </c>
      <c r="K188" s="321">
        <f>I188+31</f>
        <v>45717</v>
      </c>
      <c r="L188" s="321">
        <f>I188+34</f>
        <v>45720</v>
      </c>
      <c r="M188" s="321">
        <f>I188+40</f>
        <v>45726</v>
      </c>
    </row>
    <row r="189" spans="1:14" s="14" customFormat="1" ht="17.25" hidden="1" customHeight="1" thickBot="1">
      <c r="A189" s="307" t="s">
        <v>1577</v>
      </c>
      <c r="B189" s="307"/>
      <c r="C189" s="583" t="s">
        <v>1707</v>
      </c>
      <c r="D189" s="323" t="s">
        <v>1708</v>
      </c>
      <c r="E189" s="323">
        <v>45682</v>
      </c>
      <c r="F189" s="324">
        <v>45684</v>
      </c>
      <c r="G189" s="325"/>
      <c r="H189" s="331"/>
      <c r="I189" s="323"/>
      <c r="J189" s="323"/>
      <c r="K189" s="323"/>
      <c r="L189" s="323"/>
      <c r="M189" s="323"/>
    </row>
    <row r="190" spans="1:14" s="14" customFormat="1" ht="17.25" hidden="1" customHeight="1" thickTop="1">
      <c r="A190" s="307"/>
      <c r="B190" s="307"/>
      <c r="C190" s="2024" t="s">
        <v>1577</v>
      </c>
      <c r="D190" s="627" t="s">
        <v>1709</v>
      </c>
      <c r="E190" s="627">
        <v>45687</v>
      </c>
      <c r="F190" s="628">
        <v>45690</v>
      </c>
      <c r="G190" s="857" t="s">
        <v>2312</v>
      </c>
      <c r="H190" s="320" t="s">
        <v>2369</v>
      </c>
      <c r="I190" s="317">
        <v>45693</v>
      </c>
      <c r="J190" s="321">
        <f>I190+27</f>
        <v>45720</v>
      </c>
      <c r="K190" s="321">
        <f>I190+31</f>
        <v>45724</v>
      </c>
      <c r="L190" s="321">
        <f>I190+34</f>
        <v>45727</v>
      </c>
      <c r="M190" s="321">
        <f>I190+40</f>
        <v>45733</v>
      </c>
    </row>
    <row r="191" spans="1:14" s="14" customFormat="1" ht="17.25" hidden="1" customHeight="1" thickBot="1">
      <c r="A191" s="307" t="s">
        <v>1614</v>
      </c>
      <c r="B191" s="307"/>
      <c r="C191" s="583" t="s">
        <v>1681</v>
      </c>
      <c r="D191" s="323" t="s">
        <v>1711</v>
      </c>
      <c r="E191" s="323">
        <v>45690</v>
      </c>
      <c r="F191" s="324">
        <v>45692</v>
      </c>
      <c r="G191" s="325"/>
      <c r="H191" s="331"/>
      <c r="I191" s="323"/>
      <c r="J191" s="323"/>
      <c r="K191" s="323"/>
      <c r="L191" s="323"/>
      <c r="M191" s="323"/>
    </row>
    <row r="192" spans="1:14" s="14" customFormat="1" ht="17.25" hidden="1" customHeight="1" thickTop="1">
      <c r="A192" s="307" t="s">
        <v>1579</v>
      </c>
      <c r="B192" s="307"/>
      <c r="C192" s="857" t="s">
        <v>1654</v>
      </c>
      <c r="D192" s="317" t="s">
        <v>1712</v>
      </c>
      <c r="E192" s="317">
        <v>45693</v>
      </c>
      <c r="F192" s="318">
        <v>45696</v>
      </c>
      <c r="G192" s="857" t="s">
        <v>2370</v>
      </c>
      <c r="H192" s="320" t="s">
        <v>2371</v>
      </c>
      <c r="I192" s="317">
        <v>45700</v>
      </c>
      <c r="J192" s="356"/>
      <c r="K192" s="321">
        <f>I192+31</f>
        <v>45731</v>
      </c>
      <c r="L192" s="321">
        <f>I192+34</f>
        <v>45734</v>
      </c>
      <c r="M192" s="321">
        <f>I192+40</f>
        <v>45740</v>
      </c>
      <c r="N192" s="14" t="s">
        <v>2372</v>
      </c>
    </row>
    <row r="193" spans="1:13" s="14" customFormat="1" ht="17.25" hidden="1" customHeight="1" thickBot="1">
      <c r="A193" s="307"/>
      <c r="B193" s="307"/>
      <c r="C193" s="583"/>
      <c r="D193" s="323"/>
      <c r="E193" s="323"/>
      <c r="F193" s="324"/>
      <c r="G193" s="325"/>
      <c r="H193" s="331"/>
      <c r="I193" s="323"/>
      <c r="J193" s="323"/>
      <c r="K193" s="323"/>
      <c r="L193" s="323"/>
      <c r="M193" s="323"/>
    </row>
    <row r="194" spans="1:13" s="14" customFormat="1" ht="17.25" hidden="1" customHeight="1">
      <c r="A194" s="307"/>
      <c r="B194" s="307"/>
      <c r="C194" s="18"/>
      <c r="D194" s="309"/>
      <c r="E194" s="309"/>
      <c r="F194" s="309"/>
      <c r="G194" s="339"/>
      <c r="H194" s="19"/>
      <c r="I194" s="309"/>
      <c r="J194" s="309"/>
      <c r="K194" s="309"/>
      <c r="L194" s="309"/>
      <c r="M194" s="309"/>
    </row>
    <row r="195" spans="1:13" s="14" customFormat="1" ht="17.25" hidden="1" customHeight="1">
      <c r="A195" s="1425"/>
      <c r="B195" s="1425"/>
      <c r="C195" s="18" t="s">
        <v>1714</v>
      </c>
      <c r="D195" s="309"/>
      <c r="E195" s="309"/>
      <c r="F195" s="309"/>
      <c r="G195" s="339"/>
      <c r="H195" s="19"/>
      <c r="I195" s="309"/>
      <c r="J195" s="309"/>
      <c r="K195" s="309"/>
      <c r="L195" s="309"/>
      <c r="M195" s="309"/>
    </row>
    <row r="196" spans="1:13" s="14" customFormat="1" ht="32.25" hidden="1" customHeight="1">
      <c r="A196" s="1425"/>
      <c r="B196" s="1425"/>
      <c r="C196" s="308"/>
      <c r="D196" s="309"/>
      <c r="E196" s="310" t="s">
        <v>100</v>
      </c>
      <c r="F196" s="313" t="s">
        <v>367</v>
      </c>
      <c r="G196" s="313" t="s">
        <v>410</v>
      </c>
      <c r="H196" s="313" t="s">
        <v>689</v>
      </c>
      <c r="I196" s="313" t="s">
        <v>105</v>
      </c>
      <c r="J196" s="638" t="s">
        <v>2147</v>
      </c>
      <c r="K196" s="638" t="s">
        <v>1422</v>
      </c>
      <c r="L196" s="14" t="s">
        <v>1423</v>
      </c>
    </row>
    <row r="197" spans="1:13" s="14" customFormat="1" ht="17.25" hidden="1" customHeight="1" thickBot="1">
      <c r="A197" s="1425"/>
      <c r="B197" s="1425"/>
      <c r="C197" s="508" t="s">
        <v>2373</v>
      </c>
      <c r="D197" s="2029" t="s">
        <v>1718</v>
      </c>
      <c r="E197" s="15"/>
      <c r="F197" s="315" t="s">
        <v>2374</v>
      </c>
      <c r="G197" s="315" t="s">
        <v>2374</v>
      </c>
      <c r="H197" s="315" t="s">
        <v>2151</v>
      </c>
      <c r="I197" s="315" t="s">
        <v>2375</v>
      </c>
      <c r="J197" s="640"/>
      <c r="K197" s="640"/>
    </row>
    <row r="198" spans="1:13" s="14" customFormat="1" ht="17.25" hidden="1" customHeight="1" thickTop="1">
      <c r="A198" s="307" t="s">
        <v>2376</v>
      </c>
      <c r="B198" s="307"/>
      <c r="C198" s="857" t="s">
        <v>2377</v>
      </c>
      <c r="D198" s="321" t="s">
        <v>2378</v>
      </c>
      <c r="E198" s="321">
        <v>45709</v>
      </c>
      <c r="F198" s="321">
        <f t="shared" ref="F198:F203" si="81">E198+32</f>
        <v>45741</v>
      </c>
      <c r="G198" s="321">
        <f t="shared" ref="G198:G203" si="82">E198+35</f>
        <v>45744</v>
      </c>
      <c r="H198" s="321">
        <f t="shared" ref="H198:H203" si="83">E198+38</f>
        <v>45747</v>
      </c>
      <c r="I198" s="321">
        <f t="shared" ref="I198:I203" si="84">E198+42</f>
        <v>45751</v>
      </c>
      <c r="J198" s="640">
        <v>45706</v>
      </c>
      <c r="K198" s="640">
        <v>45708</v>
      </c>
      <c r="L198" s="14">
        <v>8</v>
      </c>
    </row>
    <row r="199" spans="1:13" s="14" customFormat="1" ht="17.25" hidden="1" customHeight="1">
      <c r="A199" s="307" t="s">
        <v>2379</v>
      </c>
      <c r="B199" s="307"/>
      <c r="C199" s="997" t="s">
        <v>2253</v>
      </c>
      <c r="D199" s="487" t="s">
        <v>2380</v>
      </c>
      <c r="E199" s="487">
        <v>45714</v>
      </c>
      <c r="F199" s="487">
        <f t="shared" si="81"/>
        <v>45746</v>
      </c>
      <c r="G199" s="487">
        <f t="shared" si="82"/>
        <v>45749</v>
      </c>
      <c r="H199" s="487">
        <f t="shared" si="83"/>
        <v>45752</v>
      </c>
      <c r="I199" s="487">
        <f t="shared" si="84"/>
        <v>45756</v>
      </c>
      <c r="J199" s="640">
        <v>45713</v>
      </c>
      <c r="K199" s="640">
        <v>45715</v>
      </c>
      <c r="L199" s="14">
        <v>9</v>
      </c>
    </row>
    <row r="200" spans="1:13" s="14" customFormat="1" ht="17.25" hidden="1" customHeight="1">
      <c r="A200" s="307"/>
      <c r="B200" s="307"/>
      <c r="C200" s="997" t="s">
        <v>2243</v>
      </c>
      <c r="D200" s="487" t="s">
        <v>2381</v>
      </c>
      <c r="E200" s="487">
        <v>45723</v>
      </c>
      <c r="F200" s="487">
        <f t="shared" si="81"/>
        <v>45755</v>
      </c>
      <c r="G200" s="487">
        <f t="shared" si="82"/>
        <v>45758</v>
      </c>
      <c r="H200" s="487">
        <f t="shared" si="83"/>
        <v>45761</v>
      </c>
      <c r="I200" s="487">
        <f t="shared" si="84"/>
        <v>45765</v>
      </c>
      <c r="J200" s="640">
        <v>45720</v>
      </c>
      <c r="K200" s="640">
        <v>45722</v>
      </c>
      <c r="L200" s="14">
        <v>10</v>
      </c>
    </row>
    <row r="201" spans="1:13" s="14" customFormat="1" ht="17.25" hidden="1" customHeight="1">
      <c r="A201" s="307" t="s">
        <v>2382</v>
      </c>
      <c r="B201" s="307"/>
      <c r="C201" s="997" t="s">
        <v>1777</v>
      </c>
      <c r="D201" s="487" t="s">
        <v>2383</v>
      </c>
      <c r="E201" s="487">
        <v>45729</v>
      </c>
      <c r="F201" s="487">
        <f t="shared" si="81"/>
        <v>45761</v>
      </c>
      <c r="G201" s="487">
        <f t="shared" si="82"/>
        <v>45764</v>
      </c>
      <c r="H201" s="487">
        <f t="shared" si="83"/>
        <v>45767</v>
      </c>
      <c r="I201" s="487">
        <f t="shared" si="84"/>
        <v>45771</v>
      </c>
      <c r="J201" s="640">
        <v>45727</v>
      </c>
      <c r="K201" s="640">
        <v>45729</v>
      </c>
      <c r="L201" s="14">
        <v>11</v>
      </c>
    </row>
    <row r="202" spans="1:13" s="14" customFormat="1" ht="17.25" hidden="1" customHeight="1">
      <c r="A202" s="307" t="s">
        <v>2384</v>
      </c>
      <c r="B202" s="307"/>
      <c r="C202" s="997" t="s">
        <v>1906</v>
      </c>
      <c r="D202" s="487" t="s">
        <v>2385</v>
      </c>
      <c r="E202" s="487">
        <v>45738</v>
      </c>
      <c r="F202" s="487">
        <f t="shared" si="81"/>
        <v>45770</v>
      </c>
      <c r="G202" s="487">
        <f t="shared" si="82"/>
        <v>45773</v>
      </c>
      <c r="H202" s="487">
        <f t="shared" si="83"/>
        <v>45776</v>
      </c>
      <c r="I202" s="487">
        <f t="shared" si="84"/>
        <v>45780</v>
      </c>
      <c r="J202" s="640">
        <v>45734</v>
      </c>
      <c r="K202" s="640">
        <v>45736</v>
      </c>
      <c r="L202" s="14">
        <v>12</v>
      </c>
    </row>
    <row r="203" spans="1:13" s="14" customFormat="1" ht="17.25" hidden="1" customHeight="1" thickTop="1">
      <c r="A203" s="307" t="s">
        <v>2386</v>
      </c>
      <c r="B203" s="307"/>
      <c r="C203" s="997" t="s">
        <v>2387</v>
      </c>
      <c r="D203" s="487" t="s">
        <v>2388</v>
      </c>
      <c r="E203" s="487">
        <v>45748</v>
      </c>
      <c r="F203" s="487">
        <f t="shared" si="81"/>
        <v>45780</v>
      </c>
      <c r="G203" s="487">
        <f t="shared" si="82"/>
        <v>45783</v>
      </c>
      <c r="H203" s="487">
        <f t="shared" si="83"/>
        <v>45786</v>
      </c>
      <c r="I203" s="487">
        <f t="shared" si="84"/>
        <v>45790</v>
      </c>
      <c r="J203" s="640">
        <v>45741</v>
      </c>
      <c r="K203" s="640">
        <v>45743</v>
      </c>
      <c r="L203" s="14">
        <v>13</v>
      </c>
      <c r="M203" s="309"/>
    </row>
    <row r="204" spans="1:13" s="14" customFormat="1" ht="17.25" hidden="1" customHeight="1">
      <c r="A204" s="307"/>
      <c r="B204" s="307"/>
      <c r="C204" s="309"/>
      <c r="D204" s="309"/>
      <c r="E204" s="309"/>
      <c r="F204" s="309"/>
      <c r="G204" s="309"/>
      <c r="H204" s="309"/>
      <c r="I204" s="309"/>
      <c r="J204" s="640"/>
      <c r="K204" s="640"/>
      <c r="M204" s="309"/>
    </row>
    <row r="205" spans="1:13" s="14" customFormat="1" ht="17.25" hidden="1" customHeight="1">
      <c r="A205" s="307"/>
      <c r="B205" s="307"/>
      <c r="C205" s="309"/>
      <c r="D205" s="309"/>
      <c r="E205" s="309"/>
      <c r="F205" s="309"/>
      <c r="G205" s="309"/>
      <c r="H205" s="309"/>
      <c r="I205" s="309"/>
      <c r="J205" s="640"/>
      <c r="K205" s="640"/>
      <c r="M205" s="309"/>
    </row>
    <row r="206" spans="1:13" s="14" customFormat="1" ht="32.25" hidden="1" customHeight="1">
      <c r="A206" s="307"/>
      <c r="B206" s="14" t="s">
        <v>1423</v>
      </c>
      <c r="C206" s="308" t="s">
        <v>2389</v>
      </c>
      <c r="D206" s="309"/>
      <c r="E206" s="310" t="s">
        <v>100</v>
      </c>
      <c r="F206" s="313" t="s">
        <v>367</v>
      </c>
      <c r="G206" s="313" t="s">
        <v>410</v>
      </c>
      <c r="H206" s="313" t="s">
        <v>689</v>
      </c>
      <c r="I206" s="313" t="s">
        <v>105</v>
      </c>
      <c r="J206" s="2620" t="s">
        <v>1715</v>
      </c>
      <c r="K206" s="2620" t="s">
        <v>1716</v>
      </c>
      <c r="M206" s="309"/>
    </row>
    <row r="207" spans="1:13" s="14" customFormat="1" ht="20.25" hidden="1" thickBot="1">
      <c r="A207" s="307"/>
      <c r="C207" s="508" t="s">
        <v>2373</v>
      </c>
      <c r="D207" s="2029" t="s">
        <v>1718</v>
      </c>
      <c r="E207" s="15"/>
      <c r="F207" s="315" t="s">
        <v>2150</v>
      </c>
      <c r="G207" s="315" t="s">
        <v>2390</v>
      </c>
      <c r="H207" s="315" t="s">
        <v>2391</v>
      </c>
      <c r="I207" s="315" t="s">
        <v>2375</v>
      </c>
      <c r="J207" s="640"/>
      <c r="K207" s="640"/>
      <c r="M207" s="309"/>
    </row>
    <row r="208" spans="1:13" s="14" customFormat="1" ht="17.25" hidden="1" customHeight="1" thickTop="1">
      <c r="A208" s="307" t="s">
        <v>2392</v>
      </c>
      <c r="B208" s="14">
        <v>14</v>
      </c>
      <c r="C208" s="1400" t="s">
        <v>2393</v>
      </c>
      <c r="D208" s="1917" t="s">
        <v>2394</v>
      </c>
      <c r="E208" s="321">
        <v>45753</v>
      </c>
      <c r="F208" s="321">
        <f>E208+32</f>
        <v>45785</v>
      </c>
      <c r="G208" s="356"/>
      <c r="H208" s="321">
        <f t="shared" ref="H208:I210" si="85">E208+38</f>
        <v>45791</v>
      </c>
      <c r="I208" s="321">
        <f t="shared" si="85"/>
        <v>45823</v>
      </c>
      <c r="J208" s="640">
        <v>45748</v>
      </c>
      <c r="K208" s="640">
        <v>45750</v>
      </c>
      <c r="M208" s="309"/>
    </row>
    <row r="209" spans="1:13" s="14" customFormat="1" ht="17.25" hidden="1" customHeight="1">
      <c r="A209" s="307" t="s">
        <v>1742</v>
      </c>
      <c r="B209" s="14">
        <v>15</v>
      </c>
      <c r="C209" s="857" t="s">
        <v>2314</v>
      </c>
      <c r="D209" s="487" t="s">
        <v>2395</v>
      </c>
      <c r="E209" s="487">
        <v>45763</v>
      </c>
      <c r="F209" s="487">
        <f>E209+32</f>
        <v>45795</v>
      </c>
      <c r="G209" s="2048"/>
      <c r="H209" s="487">
        <f t="shared" si="85"/>
        <v>45801</v>
      </c>
      <c r="I209" s="487">
        <f t="shared" si="85"/>
        <v>45833</v>
      </c>
      <c r="J209" s="640">
        <v>45755</v>
      </c>
      <c r="K209" s="640">
        <v>45757</v>
      </c>
      <c r="M209" s="309"/>
    </row>
    <row r="210" spans="1:13" s="14" customFormat="1" ht="17.25" hidden="1" customHeight="1">
      <c r="A210" s="307" t="s">
        <v>2396</v>
      </c>
      <c r="B210" s="14">
        <v>16</v>
      </c>
      <c r="C210" s="857" t="s">
        <v>2397</v>
      </c>
      <c r="D210" s="487" t="s">
        <v>2398</v>
      </c>
      <c r="E210" s="487">
        <v>45776</v>
      </c>
      <c r="F210" s="487">
        <f>E210+32</f>
        <v>45808</v>
      </c>
      <c r="G210" s="2048"/>
      <c r="H210" s="487">
        <f t="shared" si="85"/>
        <v>45814</v>
      </c>
      <c r="I210" s="487">
        <f t="shared" si="85"/>
        <v>45846</v>
      </c>
      <c r="J210" s="640">
        <v>45762</v>
      </c>
      <c r="K210" s="640">
        <v>45764</v>
      </c>
      <c r="M210" s="309"/>
    </row>
    <row r="211" spans="1:13" s="14" customFormat="1" ht="17.25" hidden="1" customHeight="1">
      <c r="A211" s="307" t="s">
        <v>2399</v>
      </c>
      <c r="B211" s="438">
        <v>17</v>
      </c>
      <c r="C211" s="877" t="s">
        <v>1912</v>
      </c>
      <c r="D211" s="487" t="s">
        <v>2400</v>
      </c>
      <c r="E211" s="487">
        <v>45780</v>
      </c>
      <c r="F211" s="487">
        <f t="shared" ref="F211:F238" si="86">E211+33</f>
        <v>45813</v>
      </c>
      <c r="G211" s="2048">
        <f t="shared" ref="G211:G235" si="87">E211+35</f>
        <v>45815</v>
      </c>
      <c r="H211" s="487">
        <f t="shared" ref="H211:H221" si="88">E211+40</f>
        <v>45820</v>
      </c>
      <c r="I211" s="2048"/>
      <c r="J211" s="640">
        <v>45769</v>
      </c>
      <c r="K211" s="640">
        <v>45771</v>
      </c>
      <c r="M211" s="309"/>
    </row>
    <row r="212" spans="1:13" s="14" customFormat="1" ht="17.25" hidden="1" customHeight="1">
      <c r="A212" s="307"/>
      <c r="B212" s="438">
        <v>18</v>
      </c>
      <c r="C212" s="877" t="s">
        <v>2401</v>
      </c>
      <c r="D212" s="487" t="s">
        <v>2402</v>
      </c>
      <c r="E212" s="487">
        <v>45782</v>
      </c>
      <c r="F212" s="487">
        <f t="shared" si="86"/>
        <v>45815</v>
      </c>
      <c r="G212" s="2048">
        <f t="shared" si="87"/>
        <v>45817</v>
      </c>
      <c r="H212" s="487">
        <f t="shared" si="88"/>
        <v>45822</v>
      </c>
      <c r="I212" s="2048"/>
      <c r="J212" s="640">
        <v>45776</v>
      </c>
      <c r="K212" s="640">
        <v>45778</v>
      </c>
      <c r="M212" s="309"/>
    </row>
    <row r="213" spans="1:13" s="14" customFormat="1" ht="17.25" hidden="1" customHeight="1">
      <c r="A213" s="307"/>
      <c r="B213" s="438">
        <v>19</v>
      </c>
      <c r="C213" s="868" t="s">
        <v>2403</v>
      </c>
      <c r="D213" s="487" t="s">
        <v>2404</v>
      </c>
      <c r="E213" s="487">
        <v>45793</v>
      </c>
      <c r="F213" s="487">
        <f t="shared" si="86"/>
        <v>45826</v>
      </c>
      <c r="G213" s="2048">
        <f t="shared" si="87"/>
        <v>45828</v>
      </c>
      <c r="H213" s="487">
        <f t="shared" si="88"/>
        <v>45833</v>
      </c>
      <c r="I213" s="2048"/>
      <c r="J213" s="640">
        <v>45783</v>
      </c>
      <c r="K213" s="640">
        <v>45785</v>
      </c>
      <c r="M213" s="309"/>
    </row>
    <row r="214" spans="1:13" s="14" customFormat="1" ht="17.25" hidden="1" customHeight="1">
      <c r="A214" s="307" t="s">
        <v>2405</v>
      </c>
      <c r="B214" s="438">
        <v>20</v>
      </c>
      <c r="C214" s="877" t="s">
        <v>2406</v>
      </c>
      <c r="D214" s="487" t="s">
        <v>2407</v>
      </c>
      <c r="E214" s="487">
        <v>45795</v>
      </c>
      <c r="F214" s="487">
        <f t="shared" si="86"/>
        <v>45828</v>
      </c>
      <c r="G214" s="2048">
        <f t="shared" si="87"/>
        <v>45830</v>
      </c>
      <c r="H214" s="487">
        <f t="shared" si="88"/>
        <v>45835</v>
      </c>
      <c r="I214" s="2048"/>
      <c r="J214" s="640">
        <v>45790</v>
      </c>
      <c r="K214" s="640">
        <v>45792</v>
      </c>
      <c r="M214" s="309"/>
    </row>
    <row r="215" spans="1:13" s="14" customFormat="1" ht="17.25" hidden="1" customHeight="1">
      <c r="A215" s="307"/>
      <c r="B215" s="438">
        <v>21</v>
      </c>
      <c r="C215" s="868" t="s">
        <v>2327</v>
      </c>
      <c r="D215" s="487" t="s">
        <v>2408</v>
      </c>
      <c r="E215" s="487">
        <v>45800</v>
      </c>
      <c r="F215" s="487">
        <f t="shared" si="86"/>
        <v>45833</v>
      </c>
      <c r="G215" s="2048">
        <f t="shared" si="87"/>
        <v>45835</v>
      </c>
      <c r="H215" s="487">
        <f t="shared" si="88"/>
        <v>45840</v>
      </c>
      <c r="I215" s="2048"/>
      <c r="J215" s="640">
        <v>45797</v>
      </c>
      <c r="K215" s="640">
        <v>45799</v>
      </c>
      <c r="M215" s="309"/>
    </row>
    <row r="216" spans="1:13" s="14" customFormat="1" ht="17.25" hidden="1" customHeight="1">
      <c r="A216" s="307"/>
      <c r="B216" s="438">
        <v>22</v>
      </c>
      <c r="C216" s="877" t="s">
        <v>2409</v>
      </c>
      <c r="D216" s="487" t="s">
        <v>2410</v>
      </c>
      <c r="E216" s="487">
        <v>45809</v>
      </c>
      <c r="F216" s="487">
        <f t="shared" si="86"/>
        <v>45842</v>
      </c>
      <c r="G216" s="2048">
        <f t="shared" si="87"/>
        <v>45844</v>
      </c>
      <c r="H216" s="487">
        <f t="shared" si="88"/>
        <v>45849</v>
      </c>
      <c r="I216" s="2048"/>
      <c r="J216" s="640">
        <v>45804</v>
      </c>
      <c r="K216" s="640">
        <v>45806</v>
      </c>
      <c r="M216" s="309"/>
    </row>
    <row r="217" spans="1:13" s="14" customFormat="1" ht="17.25" hidden="1" customHeight="1">
      <c r="A217" s="307" t="s">
        <v>2411</v>
      </c>
      <c r="B217" s="438">
        <v>23</v>
      </c>
      <c r="C217" s="2447" t="s">
        <v>2412</v>
      </c>
      <c r="D217" s="2445" t="s">
        <v>2413</v>
      </c>
      <c r="E217" s="2445">
        <v>45814</v>
      </c>
      <c r="F217" s="2445">
        <f t="shared" si="86"/>
        <v>45847</v>
      </c>
      <c r="G217" s="2048">
        <f t="shared" si="87"/>
        <v>45849</v>
      </c>
      <c r="H217" s="2445">
        <f t="shared" si="88"/>
        <v>45854</v>
      </c>
      <c r="I217" s="2048"/>
      <c r="J217" s="640">
        <v>45811</v>
      </c>
      <c r="K217" s="640">
        <v>45813</v>
      </c>
      <c r="M217" s="309"/>
    </row>
    <row r="218" spans="1:13" s="14" customFormat="1" ht="17.25" hidden="1" customHeight="1">
      <c r="A218" s="307"/>
      <c r="B218" s="2451" t="s">
        <v>1761</v>
      </c>
      <c r="C218" s="2447" t="s">
        <v>2414</v>
      </c>
      <c r="D218" s="2445" t="s">
        <v>2415</v>
      </c>
      <c r="E218" s="2445">
        <v>45826</v>
      </c>
      <c r="F218" s="2445">
        <f t="shared" si="86"/>
        <v>45859</v>
      </c>
      <c r="G218" s="2048">
        <f t="shared" si="87"/>
        <v>45861</v>
      </c>
      <c r="H218" s="2445">
        <f t="shared" si="88"/>
        <v>45866</v>
      </c>
      <c r="I218" s="2048"/>
      <c r="J218" s="640">
        <v>45818</v>
      </c>
      <c r="K218" s="640">
        <v>45820</v>
      </c>
      <c r="M218" s="309"/>
    </row>
    <row r="219" spans="1:13" s="14" customFormat="1" ht="17.25" hidden="1" customHeight="1">
      <c r="B219" s="2451" t="s">
        <v>1764</v>
      </c>
      <c r="C219" s="2447" t="s">
        <v>2416</v>
      </c>
      <c r="D219" s="2445" t="s">
        <v>2417</v>
      </c>
      <c r="E219" s="2445">
        <v>45832</v>
      </c>
      <c r="F219" s="2445">
        <f t="shared" si="86"/>
        <v>45865</v>
      </c>
      <c r="G219" s="2048">
        <f t="shared" si="87"/>
        <v>45867</v>
      </c>
      <c r="H219" s="2445">
        <f t="shared" si="88"/>
        <v>45872</v>
      </c>
      <c r="I219" s="2048"/>
      <c r="J219" s="640">
        <v>45825</v>
      </c>
      <c r="K219" s="640">
        <v>45827</v>
      </c>
      <c r="M219" s="309"/>
    </row>
    <row r="220" spans="1:13" s="14" customFormat="1" ht="17.25" hidden="1" customHeight="1">
      <c r="B220" s="2451" t="s">
        <v>1767</v>
      </c>
      <c r="C220" s="2447" t="s">
        <v>2418</v>
      </c>
      <c r="D220" s="2445" t="s">
        <v>2419</v>
      </c>
      <c r="E220" s="2445">
        <v>45474</v>
      </c>
      <c r="F220" s="2445">
        <f t="shared" si="86"/>
        <v>45507</v>
      </c>
      <c r="G220" s="2445">
        <f t="shared" si="87"/>
        <v>45509</v>
      </c>
      <c r="H220" s="2445">
        <f t="shared" si="88"/>
        <v>45514</v>
      </c>
      <c r="I220" s="2048"/>
      <c r="J220" s="640">
        <v>45832</v>
      </c>
      <c r="K220" s="640">
        <v>45834</v>
      </c>
      <c r="M220" s="309"/>
    </row>
    <row r="221" spans="1:13" s="14" customFormat="1" ht="17.25" hidden="1" customHeight="1">
      <c r="A221" s="307"/>
      <c r="B221" s="2451" t="s">
        <v>1770</v>
      </c>
      <c r="C221" s="868" t="s">
        <v>1728</v>
      </c>
      <c r="D221" s="487" t="s">
        <v>2420</v>
      </c>
      <c r="E221" s="487">
        <v>45478</v>
      </c>
      <c r="F221" s="487">
        <f t="shared" si="86"/>
        <v>45511</v>
      </c>
      <c r="G221" s="2048">
        <f t="shared" si="87"/>
        <v>45513</v>
      </c>
      <c r="H221" s="487">
        <f t="shared" si="88"/>
        <v>45518</v>
      </c>
      <c r="I221" s="2048"/>
      <c r="J221" s="640">
        <v>45839</v>
      </c>
      <c r="K221" s="640">
        <v>45841</v>
      </c>
      <c r="M221" s="309"/>
    </row>
    <row r="222" spans="1:13" s="14" customFormat="1" ht="45.75" hidden="1" customHeight="1">
      <c r="A222" s="307"/>
      <c r="B222" s="2451" t="s">
        <v>1773</v>
      </c>
      <c r="C222" s="868" t="s">
        <v>2421</v>
      </c>
      <c r="D222" s="487" t="s">
        <v>2422</v>
      </c>
      <c r="E222" s="487">
        <v>45486</v>
      </c>
      <c r="F222" s="487">
        <f t="shared" si="86"/>
        <v>45519</v>
      </c>
      <c r="G222" s="2048">
        <f t="shared" si="87"/>
        <v>45521</v>
      </c>
      <c r="H222" s="2498" t="s">
        <v>2423</v>
      </c>
      <c r="I222" s="2048"/>
      <c r="J222" s="640">
        <v>45846</v>
      </c>
      <c r="K222" s="640">
        <v>45848</v>
      </c>
      <c r="M222" s="309"/>
    </row>
    <row r="223" spans="1:13" s="14" customFormat="1" ht="17.25" hidden="1" customHeight="1" thickTop="1">
      <c r="A223" s="307" t="s">
        <v>1906</v>
      </c>
      <c r="B223" s="2451" t="s">
        <v>1776</v>
      </c>
      <c r="C223" s="1070" t="s">
        <v>1573</v>
      </c>
      <c r="D223" s="487" t="s">
        <v>2424</v>
      </c>
      <c r="E223" s="487">
        <v>45488</v>
      </c>
      <c r="F223" s="2048">
        <f t="shared" si="86"/>
        <v>45521</v>
      </c>
      <c r="G223" s="2048">
        <f t="shared" si="87"/>
        <v>45523</v>
      </c>
      <c r="H223" s="2048">
        <f t="shared" ref="H223:H228" si="89">E223+40</f>
        <v>45528</v>
      </c>
      <c r="I223" s="2048"/>
      <c r="J223" s="640">
        <v>45853</v>
      </c>
      <c r="K223" s="640">
        <v>45855</v>
      </c>
      <c r="M223" s="309"/>
    </row>
    <row r="224" spans="1:13" s="14" customFormat="1" ht="17.25" hidden="1" customHeight="1">
      <c r="A224" s="307"/>
      <c r="B224" s="2451" t="s">
        <v>1780</v>
      </c>
      <c r="C224" s="868" t="s">
        <v>1906</v>
      </c>
      <c r="D224" s="487" t="s">
        <v>2425</v>
      </c>
      <c r="E224" s="487">
        <v>45499</v>
      </c>
      <c r="F224" s="487">
        <f t="shared" si="86"/>
        <v>45532</v>
      </c>
      <c r="G224" s="2048">
        <f t="shared" si="87"/>
        <v>45534</v>
      </c>
      <c r="H224" s="487">
        <f t="shared" si="89"/>
        <v>45539</v>
      </c>
      <c r="I224" s="2048"/>
      <c r="J224" s="2459">
        <v>45862</v>
      </c>
      <c r="K224" s="2459">
        <v>45863</v>
      </c>
      <c r="L224" s="2234" t="s">
        <v>2426</v>
      </c>
      <c r="M224" s="309"/>
    </row>
    <row r="225" spans="1:13" s="14" customFormat="1" ht="17.25" hidden="1" customHeight="1">
      <c r="A225" s="307"/>
      <c r="B225" s="2451" t="s">
        <v>1784</v>
      </c>
      <c r="C225" s="2447" t="s">
        <v>2387</v>
      </c>
      <c r="D225" s="2445" t="s">
        <v>2427</v>
      </c>
      <c r="E225" s="2445">
        <v>45509</v>
      </c>
      <c r="F225" s="2445">
        <f t="shared" si="86"/>
        <v>45542</v>
      </c>
      <c r="G225" s="2048">
        <f t="shared" si="87"/>
        <v>45544</v>
      </c>
      <c r="H225" s="2445">
        <f t="shared" si="89"/>
        <v>45549</v>
      </c>
      <c r="I225" s="2048"/>
      <c r="J225" s="2459">
        <v>45869</v>
      </c>
      <c r="K225" s="2459">
        <v>45870</v>
      </c>
      <c r="M225" s="309"/>
    </row>
    <row r="226" spans="1:13" s="14" customFormat="1" ht="17.25" hidden="1" customHeight="1">
      <c r="A226" s="307"/>
      <c r="B226" s="2451" t="s">
        <v>1787</v>
      </c>
      <c r="C226" s="2447" t="s">
        <v>2393</v>
      </c>
      <c r="D226" s="2445" t="s">
        <v>2428</v>
      </c>
      <c r="E226" s="2445">
        <v>45512</v>
      </c>
      <c r="F226" s="2445">
        <f t="shared" si="86"/>
        <v>45545</v>
      </c>
      <c r="G226" s="2048">
        <f t="shared" si="87"/>
        <v>45547</v>
      </c>
      <c r="H226" s="2445">
        <f t="shared" si="89"/>
        <v>45552</v>
      </c>
      <c r="I226" s="2445">
        <f>E226+42</f>
        <v>45554</v>
      </c>
      <c r="J226" s="2459">
        <v>45876</v>
      </c>
      <c r="K226" s="2459">
        <v>45877</v>
      </c>
      <c r="M226" s="309"/>
    </row>
    <row r="227" spans="1:13" s="14" customFormat="1" ht="17.25" hidden="1" customHeight="1">
      <c r="A227" s="307"/>
      <c r="B227" s="2451" t="s">
        <v>1790</v>
      </c>
      <c r="C227" s="2447" t="s">
        <v>1912</v>
      </c>
      <c r="D227" s="2445" t="s">
        <v>2429</v>
      </c>
      <c r="E227" s="2445">
        <v>45523</v>
      </c>
      <c r="F227" s="2445">
        <f t="shared" si="86"/>
        <v>45556</v>
      </c>
      <c r="G227" s="2048">
        <f t="shared" si="87"/>
        <v>45558</v>
      </c>
      <c r="H227" s="2445">
        <f t="shared" si="89"/>
        <v>45563</v>
      </c>
      <c r="I227" s="2445">
        <f>E227+42</f>
        <v>45565</v>
      </c>
      <c r="J227" s="640">
        <v>45883</v>
      </c>
      <c r="K227" s="640">
        <f>J227+1</f>
        <v>45884</v>
      </c>
      <c r="M227" s="309"/>
    </row>
    <row r="228" spans="1:13" s="14" customFormat="1" ht="17.25" hidden="1" customHeight="1">
      <c r="A228" s="307"/>
      <c r="B228" s="2451" t="s">
        <v>1793</v>
      </c>
      <c r="C228" s="2447" t="s">
        <v>2430</v>
      </c>
      <c r="D228" s="2445" t="s">
        <v>2431</v>
      </c>
      <c r="E228" s="2445">
        <v>45529</v>
      </c>
      <c r="F228" s="2445">
        <f t="shared" si="86"/>
        <v>45562</v>
      </c>
      <c r="G228" s="2048">
        <f t="shared" si="87"/>
        <v>45564</v>
      </c>
      <c r="H228" s="2445">
        <f t="shared" si="89"/>
        <v>45569</v>
      </c>
      <c r="I228" s="2445">
        <f>E228+42</f>
        <v>45571</v>
      </c>
      <c r="J228" s="640">
        <v>45890</v>
      </c>
      <c r="K228" s="640">
        <f t="shared" ref="K228:K234" si="90">J228+1</f>
        <v>45891</v>
      </c>
      <c r="M228" s="309"/>
    </row>
    <row r="229" spans="1:13" s="14" customFormat="1" ht="42" hidden="1" customHeight="1">
      <c r="A229" s="307" t="s">
        <v>2432</v>
      </c>
      <c r="B229" s="2451" t="s">
        <v>1796</v>
      </c>
      <c r="C229" s="2447" t="s">
        <v>2433</v>
      </c>
      <c r="D229" s="2445" t="s">
        <v>2434</v>
      </c>
      <c r="E229" s="2445">
        <v>45535</v>
      </c>
      <c r="F229" s="2445">
        <f t="shared" si="86"/>
        <v>45568</v>
      </c>
      <c r="G229" s="2445">
        <f t="shared" si="87"/>
        <v>45570</v>
      </c>
      <c r="H229" s="2498" t="s">
        <v>2435</v>
      </c>
      <c r="I229" s="2048"/>
      <c r="J229" s="640">
        <v>45897</v>
      </c>
      <c r="K229" s="640">
        <f t="shared" si="90"/>
        <v>45898</v>
      </c>
      <c r="M229" s="309"/>
    </row>
    <row r="230" spans="1:13" s="14" customFormat="1" ht="17.25" hidden="1" customHeight="1" thickTop="1">
      <c r="A230" s="307" t="s">
        <v>2436</v>
      </c>
      <c r="B230" s="2451" t="s">
        <v>1800</v>
      </c>
      <c r="C230" s="868" t="s">
        <v>2437</v>
      </c>
      <c r="D230" s="487" t="s">
        <v>2438</v>
      </c>
      <c r="E230" s="487">
        <v>45542</v>
      </c>
      <c r="F230" s="487">
        <f t="shared" si="86"/>
        <v>45575</v>
      </c>
      <c r="G230" s="487">
        <f t="shared" si="87"/>
        <v>45577</v>
      </c>
      <c r="H230" s="487">
        <f>E230+40</f>
        <v>45582</v>
      </c>
      <c r="I230" s="2048"/>
      <c r="J230" s="640">
        <v>45904</v>
      </c>
      <c r="K230" s="640">
        <f t="shared" ref="K230:K233" si="91">J230+1</f>
        <v>45905</v>
      </c>
      <c r="M230" s="309"/>
    </row>
    <row r="231" spans="1:13" s="14" customFormat="1" ht="42.75" hidden="1" customHeight="1">
      <c r="A231" s="307" t="s">
        <v>2439</v>
      </c>
      <c r="B231" s="2451" t="s">
        <v>1804</v>
      </c>
      <c r="C231" s="868" t="s">
        <v>1916</v>
      </c>
      <c r="D231" s="487" t="s">
        <v>2440</v>
      </c>
      <c r="E231" s="487">
        <v>45549</v>
      </c>
      <c r="F231" s="487">
        <f t="shared" si="86"/>
        <v>45582</v>
      </c>
      <c r="G231" s="2048">
        <f t="shared" si="87"/>
        <v>45584</v>
      </c>
      <c r="H231" s="2498" t="s">
        <v>2441</v>
      </c>
      <c r="I231" s="2048"/>
      <c r="J231" s="640">
        <v>45911</v>
      </c>
      <c r="K231" s="640">
        <f t="shared" si="91"/>
        <v>45912</v>
      </c>
      <c r="M231" s="309"/>
    </row>
    <row r="232" spans="1:13" s="14" customFormat="1" ht="17.25" hidden="1" customHeight="1" thickTop="1">
      <c r="A232" s="307"/>
      <c r="B232" s="2451" t="s">
        <v>1808</v>
      </c>
      <c r="C232" s="868" t="s">
        <v>2442</v>
      </c>
      <c r="D232" s="487" t="s">
        <v>2443</v>
      </c>
      <c r="E232" s="487">
        <v>45557</v>
      </c>
      <c r="F232" s="487">
        <f t="shared" si="86"/>
        <v>45590</v>
      </c>
      <c r="G232" s="487">
        <f t="shared" si="87"/>
        <v>45592</v>
      </c>
      <c r="H232" s="487">
        <f>E232+40</f>
        <v>45597</v>
      </c>
      <c r="I232" s="2048"/>
      <c r="J232" s="640">
        <v>45918</v>
      </c>
      <c r="K232" s="640">
        <f t="shared" si="91"/>
        <v>45919</v>
      </c>
      <c r="M232" s="309"/>
    </row>
    <row r="233" spans="1:13" s="14" customFormat="1" ht="17.25" hidden="1" customHeight="1">
      <c r="A233" s="307"/>
      <c r="B233" s="2451" t="s">
        <v>1811</v>
      </c>
      <c r="C233" s="868" t="s">
        <v>2405</v>
      </c>
      <c r="D233" s="487" t="s">
        <v>2444</v>
      </c>
      <c r="E233" s="487">
        <v>45562</v>
      </c>
      <c r="F233" s="487">
        <f t="shared" si="86"/>
        <v>45595</v>
      </c>
      <c r="G233" s="2048">
        <f t="shared" si="87"/>
        <v>45597</v>
      </c>
      <c r="H233" s="487">
        <f>E233+40</f>
        <v>45602</v>
      </c>
      <c r="I233" s="2048"/>
      <c r="J233" s="640">
        <v>45925</v>
      </c>
      <c r="K233" s="640">
        <f t="shared" si="91"/>
        <v>45926</v>
      </c>
      <c r="M233" s="309"/>
    </row>
    <row r="234" spans="1:13" s="14" customFormat="1" ht="17.25" hidden="1" customHeight="1">
      <c r="A234" s="307" t="s">
        <v>2445</v>
      </c>
      <c r="B234" s="2451" t="s">
        <v>1814</v>
      </c>
      <c r="C234" s="2449" t="s">
        <v>2446</v>
      </c>
      <c r="D234" s="2445" t="s">
        <v>2447</v>
      </c>
      <c r="E234" s="2445">
        <v>45572</v>
      </c>
      <c r="F234" s="2445">
        <f t="shared" si="86"/>
        <v>45605</v>
      </c>
      <c r="G234" s="2445">
        <f t="shared" si="87"/>
        <v>45607</v>
      </c>
      <c r="H234" s="2445">
        <f>E234+40</f>
        <v>45612</v>
      </c>
      <c r="I234" s="2048"/>
      <c r="J234" s="640">
        <v>45932</v>
      </c>
      <c r="K234" s="640">
        <f t="shared" si="90"/>
        <v>45933</v>
      </c>
      <c r="M234" s="309"/>
    </row>
    <row r="235" spans="1:13" s="14" customFormat="1" ht="17.25" hidden="1" customHeight="1">
      <c r="A235" s="307"/>
      <c r="B235" s="2451" t="s">
        <v>1817</v>
      </c>
      <c r="C235" s="2449" t="s">
        <v>2448</v>
      </c>
      <c r="D235" s="2445" t="s">
        <v>2449</v>
      </c>
      <c r="E235" s="2445">
        <v>45579</v>
      </c>
      <c r="F235" s="2445">
        <f t="shared" si="86"/>
        <v>45612</v>
      </c>
      <c r="G235" s="2048">
        <f t="shared" si="87"/>
        <v>45614</v>
      </c>
      <c r="H235" s="2445">
        <f>E235+40</f>
        <v>45619</v>
      </c>
      <c r="I235" s="2048"/>
      <c r="J235" s="640">
        <v>45939</v>
      </c>
      <c r="K235" s="640">
        <f t="shared" ref="K235:K239" si="92">J235+1</f>
        <v>45940</v>
      </c>
      <c r="M235" s="309"/>
    </row>
    <row r="236" spans="1:13" s="14" customFormat="1" ht="41.25" hidden="1" customHeight="1">
      <c r="A236" s="307"/>
      <c r="B236" s="2451" t="s">
        <v>1820</v>
      </c>
      <c r="C236" s="2449" t="s">
        <v>2450</v>
      </c>
      <c r="D236" s="2445" t="s">
        <v>2451</v>
      </c>
      <c r="E236" s="2445">
        <v>45583</v>
      </c>
      <c r="F236" s="2445">
        <f t="shared" si="86"/>
        <v>45616</v>
      </c>
      <c r="G236" s="2498" t="s">
        <v>2452</v>
      </c>
      <c r="H236" s="2498" t="s">
        <v>2453</v>
      </c>
      <c r="I236" s="2048"/>
      <c r="J236" s="640">
        <v>45946</v>
      </c>
      <c r="K236" s="640">
        <f t="shared" si="92"/>
        <v>45947</v>
      </c>
      <c r="M236" s="309"/>
    </row>
    <row r="237" spans="1:13" s="14" customFormat="1" ht="39" hidden="1" customHeight="1" thickTop="1">
      <c r="A237" s="307" t="s">
        <v>2454</v>
      </c>
      <c r="B237" s="2451" t="s">
        <v>1823</v>
      </c>
      <c r="C237" s="2449" t="s">
        <v>2455</v>
      </c>
      <c r="D237" s="2445" t="s">
        <v>2456</v>
      </c>
      <c r="E237" s="2445">
        <v>45591</v>
      </c>
      <c r="F237" s="2445">
        <f t="shared" si="86"/>
        <v>45624</v>
      </c>
      <c r="G237" s="2445">
        <f>E237+35</f>
        <v>45626</v>
      </c>
      <c r="H237" s="2498" t="s">
        <v>2457</v>
      </c>
      <c r="I237" s="2048"/>
      <c r="J237" s="640">
        <v>45953</v>
      </c>
      <c r="K237" s="640">
        <f t="shared" si="92"/>
        <v>45954</v>
      </c>
      <c r="M237" s="309"/>
    </row>
    <row r="238" spans="1:13" s="14" customFormat="1" ht="17.25" hidden="1" customHeight="1">
      <c r="A238" s="307"/>
      <c r="B238" s="2451" t="s">
        <v>1826</v>
      </c>
      <c r="C238" s="2449" t="s">
        <v>2418</v>
      </c>
      <c r="D238" s="2445" t="s">
        <v>2458</v>
      </c>
      <c r="E238" s="2445">
        <v>45599</v>
      </c>
      <c r="F238" s="2445">
        <f t="shared" si="86"/>
        <v>45632</v>
      </c>
      <c r="G238" s="2445">
        <f>E238+35</f>
        <v>45634</v>
      </c>
      <c r="H238" s="2445">
        <f>E238+40</f>
        <v>45639</v>
      </c>
      <c r="I238" s="2048"/>
      <c r="J238" s="640">
        <v>45960</v>
      </c>
      <c r="K238" s="640">
        <f t="shared" si="92"/>
        <v>45961</v>
      </c>
      <c r="M238" s="309"/>
    </row>
    <row r="239" spans="1:13" s="14" customFormat="1" ht="17.25" hidden="1" customHeight="1">
      <c r="A239" s="307"/>
      <c r="B239" s="2451" t="s">
        <v>1829</v>
      </c>
      <c r="C239" s="868" t="s">
        <v>2459</v>
      </c>
      <c r="D239" s="1353" t="s">
        <v>2460</v>
      </c>
      <c r="E239" s="1353">
        <v>45971</v>
      </c>
      <c r="F239" s="1353">
        <f t="shared" ref="F239" si="93">E239+33</f>
        <v>46004</v>
      </c>
      <c r="G239" s="1353">
        <f>E239+35</f>
        <v>46006</v>
      </c>
      <c r="H239" s="1353">
        <f t="shared" ref="H239" si="94">E239+40</f>
        <v>46011</v>
      </c>
      <c r="I239" s="1366"/>
      <c r="J239" s="640">
        <v>45967</v>
      </c>
      <c r="K239" s="640">
        <f t="shared" si="92"/>
        <v>45968</v>
      </c>
      <c r="M239" s="309"/>
    </row>
    <row r="240" spans="1:13" s="14" customFormat="1" ht="51" hidden="1" customHeight="1">
      <c r="A240" s="307"/>
      <c r="B240" s="2451" t="s">
        <v>1832</v>
      </c>
      <c r="C240" s="877" t="s">
        <v>2421</v>
      </c>
      <c r="D240" s="487" t="s">
        <v>2461</v>
      </c>
      <c r="E240" s="487">
        <v>45613</v>
      </c>
      <c r="F240" s="487">
        <f t="shared" ref="F240" si="95">E240+33</f>
        <v>45646</v>
      </c>
      <c r="G240" s="2498" t="s">
        <v>2462</v>
      </c>
      <c r="H240" s="2498" t="s">
        <v>2463</v>
      </c>
      <c r="I240" s="2048"/>
      <c r="J240" s="640">
        <v>45974</v>
      </c>
      <c r="K240" s="640">
        <f t="shared" ref="K240" si="96">J240+1</f>
        <v>45975</v>
      </c>
      <c r="M240" s="309"/>
    </row>
    <row r="241" spans="1:13" s="14" customFormat="1" ht="46.5" hidden="1" customHeight="1" thickTop="1">
      <c r="A241" s="307" t="s">
        <v>2464</v>
      </c>
      <c r="B241" s="2451" t="s">
        <v>1835</v>
      </c>
      <c r="C241" s="877" t="s">
        <v>2465</v>
      </c>
      <c r="D241" s="487" t="s">
        <v>2466</v>
      </c>
      <c r="E241" s="487">
        <v>45981</v>
      </c>
      <c r="F241" s="487">
        <f t="shared" ref="F241:F243" si="97">E241+33</f>
        <v>46014</v>
      </c>
      <c r="G241" s="2494">
        <f t="shared" ref="G241" si="98">E241+35</f>
        <v>46016</v>
      </c>
      <c r="H241" s="2498" t="s">
        <v>2463</v>
      </c>
      <c r="I241" s="2048"/>
      <c r="J241" s="640">
        <v>45981</v>
      </c>
      <c r="K241" s="640">
        <f t="shared" ref="K241:K243" si="99">J241+1</f>
        <v>45982</v>
      </c>
      <c r="M241" s="309"/>
    </row>
    <row r="242" spans="1:13" s="14" customFormat="1" ht="49.5" hidden="1" customHeight="1">
      <c r="A242" s="307"/>
      <c r="B242" s="2451" t="s">
        <v>1840</v>
      </c>
      <c r="C242" s="877" t="s">
        <v>2467</v>
      </c>
      <c r="D242" s="487" t="s">
        <v>2468</v>
      </c>
      <c r="E242" s="487">
        <v>45990</v>
      </c>
      <c r="F242" s="487">
        <f t="shared" si="97"/>
        <v>46023</v>
      </c>
      <c r="G242" s="2494">
        <f>E242+35</f>
        <v>46025</v>
      </c>
      <c r="H242" s="2498" t="s">
        <v>2469</v>
      </c>
      <c r="I242" s="2048"/>
      <c r="J242" s="640">
        <v>45988</v>
      </c>
      <c r="K242" s="640">
        <f t="shared" si="99"/>
        <v>45989</v>
      </c>
      <c r="M242" s="309"/>
    </row>
    <row r="243" spans="1:13" s="14" customFormat="1" ht="17.25" hidden="1" customHeight="1" thickTop="1">
      <c r="A243" s="307"/>
      <c r="B243" s="2451" t="s">
        <v>1845</v>
      </c>
      <c r="C243" s="2450" t="s">
        <v>2470</v>
      </c>
      <c r="D243" s="2445" t="s">
        <v>2471</v>
      </c>
      <c r="E243" s="2445">
        <v>45633</v>
      </c>
      <c r="F243" s="2445">
        <f t="shared" si="97"/>
        <v>45666</v>
      </c>
      <c r="G243" s="2445">
        <f>E243+35</f>
        <v>45668</v>
      </c>
      <c r="H243" s="2445">
        <f t="shared" ref="H243" si="100">E243+40</f>
        <v>45673</v>
      </c>
      <c r="I243" s="2048"/>
      <c r="J243" s="640">
        <v>45995</v>
      </c>
      <c r="K243" s="640">
        <f t="shared" si="99"/>
        <v>45996</v>
      </c>
      <c r="M243" s="309"/>
    </row>
    <row r="244" spans="1:13" s="14" customFormat="1" ht="17.25" hidden="1" customHeight="1">
      <c r="A244" s="307"/>
      <c r="B244" s="2451"/>
      <c r="C244" s="27"/>
      <c r="D244" s="309"/>
      <c r="E244" s="309"/>
      <c r="F244" s="309"/>
      <c r="G244" s="309"/>
      <c r="H244" s="309"/>
      <c r="I244" s="309"/>
      <c r="J244" s="640"/>
      <c r="K244" s="640"/>
      <c r="M244" s="309"/>
    </row>
    <row r="245" spans="1:13" s="14" customFormat="1" ht="17.25" hidden="1" customHeight="1">
      <c r="A245" s="307"/>
      <c r="B245" s="2451"/>
      <c r="C245" s="308" t="s">
        <v>2389</v>
      </c>
      <c r="D245" s="309"/>
      <c r="E245" s="310" t="s">
        <v>100</v>
      </c>
      <c r="F245" s="313" t="s">
        <v>198</v>
      </c>
      <c r="G245" s="313" t="s">
        <v>408</v>
      </c>
      <c r="H245" s="313" t="s">
        <v>689</v>
      </c>
      <c r="I245" s="313" t="s">
        <v>105</v>
      </c>
      <c r="J245" s="313" t="s">
        <v>410</v>
      </c>
      <c r="K245" s="640"/>
      <c r="M245" s="309"/>
    </row>
    <row r="246" spans="1:13" s="14" customFormat="1" ht="21" hidden="1" customHeight="1" thickBot="1">
      <c r="A246" s="307"/>
      <c r="B246" s="2451"/>
      <c r="C246" s="508" t="s">
        <v>2373</v>
      </c>
      <c r="D246" s="2029" t="s">
        <v>1718</v>
      </c>
      <c r="E246" s="15"/>
      <c r="F246" s="315" t="s">
        <v>2472</v>
      </c>
      <c r="G246" s="315" t="s">
        <v>2150</v>
      </c>
      <c r="H246" s="315" t="s">
        <v>2473</v>
      </c>
      <c r="I246" s="315" t="s">
        <v>2474</v>
      </c>
      <c r="J246" s="315" t="s">
        <v>2475</v>
      </c>
      <c r="K246" s="2620" t="s">
        <v>1715</v>
      </c>
      <c r="L246" s="2620" t="s">
        <v>1716</v>
      </c>
      <c r="M246" s="309"/>
    </row>
    <row r="247" spans="1:13" s="14" customFormat="1" ht="36.75" hidden="1" customHeight="1" thickTop="1">
      <c r="A247" s="307"/>
      <c r="B247" s="2451" t="s">
        <v>1849</v>
      </c>
      <c r="C247" s="2449" t="s">
        <v>2393</v>
      </c>
      <c r="D247" s="2445" t="s">
        <v>2476</v>
      </c>
      <c r="E247" s="2445">
        <v>46007</v>
      </c>
      <c r="F247" s="2445">
        <f t="shared" ref="F247:F255" si="101">E247+28</f>
        <v>46035</v>
      </c>
      <c r="G247" s="2445">
        <f t="shared" ref="G247:G255" si="102">E247+33</f>
        <v>46040</v>
      </c>
      <c r="H247" s="2445">
        <f t="shared" ref="H247:H255" si="103">E247+36</f>
        <v>46043</v>
      </c>
      <c r="I247" s="2048">
        <f t="shared" ref="I247:I255" si="104">E247+41</f>
        <v>46048</v>
      </c>
      <c r="J247" s="2048">
        <f t="shared" ref="J247:J255" si="105">E247+45</f>
        <v>46052</v>
      </c>
      <c r="K247" s="2459">
        <v>46001</v>
      </c>
      <c r="L247" s="2459">
        <f t="shared" ref="L247:L255" si="106">K247+2</f>
        <v>46003</v>
      </c>
      <c r="M247" s="309"/>
    </row>
    <row r="248" spans="1:13" s="14" customFormat="1" ht="42" hidden="1" customHeight="1">
      <c r="A248" s="307"/>
      <c r="B248" s="2451" t="s">
        <v>1852</v>
      </c>
      <c r="C248" s="2449" t="s">
        <v>1912</v>
      </c>
      <c r="D248" s="2445" t="s">
        <v>2477</v>
      </c>
      <c r="E248" s="2445">
        <v>45649</v>
      </c>
      <c r="F248" s="2445">
        <f t="shared" si="101"/>
        <v>45677</v>
      </c>
      <c r="G248" s="2445">
        <f t="shared" si="102"/>
        <v>45682</v>
      </c>
      <c r="H248" s="2445">
        <f t="shared" si="103"/>
        <v>45685</v>
      </c>
      <c r="I248" s="2048">
        <f t="shared" si="104"/>
        <v>45690</v>
      </c>
      <c r="J248" s="2048">
        <f t="shared" si="105"/>
        <v>45694</v>
      </c>
      <c r="K248" s="2459">
        <v>46008</v>
      </c>
      <c r="L248" s="2459">
        <f t="shared" si="106"/>
        <v>46010</v>
      </c>
      <c r="M248" s="309"/>
    </row>
    <row r="249" spans="1:13" s="14" customFormat="1" ht="17.25" hidden="1" customHeight="1">
      <c r="A249" s="307"/>
      <c r="B249" s="2451" t="s">
        <v>1856</v>
      </c>
      <c r="C249" s="2449" t="s">
        <v>2478</v>
      </c>
      <c r="D249" s="2445" t="s">
        <v>2479</v>
      </c>
      <c r="E249" s="2445">
        <v>46384</v>
      </c>
      <c r="F249" s="2445">
        <f t="shared" si="101"/>
        <v>46412</v>
      </c>
      <c r="G249" s="2445">
        <f t="shared" si="102"/>
        <v>46417</v>
      </c>
      <c r="H249" s="2445">
        <f t="shared" si="103"/>
        <v>46420</v>
      </c>
      <c r="I249" s="2048">
        <f t="shared" si="104"/>
        <v>46425</v>
      </c>
      <c r="J249" s="2048">
        <f t="shared" si="105"/>
        <v>46429</v>
      </c>
      <c r="K249" s="2459">
        <v>46015</v>
      </c>
      <c r="L249" s="2459">
        <f t="shared" si="106"/>
        <v>46017</v>
      </c>
      <c r="M249" s="309"/>
    </row>
    <row r="250" spans="1:13" s="14" customFormat="1" ht="17.25" hidden="1" customHeight="1">
      <c r="A250" s="307"/>
      <c r="B250" s="2451" t="s">
        <v>1859</v>
      </c>
      <c r="C250" s="2789" t="s">
        <v>2480</v>
      </c>
      <c r="D250" s="487" t="s">
        <v>2481</v>
      </c>
      <c r="E250" s="487">
        <v>46026</v>
      </c>
      <c r="F250" s="487">
        <f t="shared" si="101"/>
        <v>46054</v>
      </c>
      <c r="G250" s="487">
        <f t="shared" si="102"/>
        <v>46059</v>
      </c>
      <c r="H250" s="487">
        <f t="shared" si="103"/>
        <v>46062</v>
      </c>
      <c r="I250" s="2048">
        <f t="shared" si="104"/>
        <v>46067</v>
      </c>
      <c r="J250" s="2048">
        <f t="shared" si="105"/>
        <v>46071</v>
      </c>
      <c r="K250" s="2459">
        <v>46022</v>
      </c>
      <c r="L250" s="2459">
        <f t="shared" si="106"/>
        <v>46024</v>
      </c>
      <c r="M250" s="309"/>
    </row>
    <row r="251" spans="1:13" s="14" customFormat="1" ht="17.25" hidden="1" customHeight="1">
      <c r="A251" s="307" t="s">
        <v>2482</v>
      </c>
      <c r="B251" s="2451" t="s">
        <v>1862</v>
      </c>
      <c r="C251" s="2789" t="s">
        <v>2483</v>
      </c>
      <c r="D251" s="487" t="s">
        <v>2484</v>
      </c>
      <c r="E251" s="487">
        <v>46033</v>
      </c>
      <c r="F251" s="487">
        <f t="shared" si="101"/>
        <v>46061</v>
      </c>
      <c r="G251" s="487">
        <f t="shared" si="102"/>
        <v>46066</v>
      </c>
      <c r="H251" s="487">
        <f t="shared" si="103"/>
        <v>46069</v>
      </c>
      <c r="I251" s="2048">
        <f t="shared" si="104"/>
        <v>46074</v>
      </c>
      <c r="J251" s="2048">
        <f t="shared" si="105"/>
        <v>46078</v>
      </c>
      <c r="K251" s="640">
        <v>46029</v>
      </c>
      <c r="L251" s="640">
        <f t="shared" si="106"/>
        <v>46031</v>
      </c>
      <c r="M251" s="309"/>
    </row>
    <row r="252" spans="1:13" s="14" customFormat="1" ht="17.25" hidden="1" customHeight="1" thickTop="1">
      <c r="A252" s="307"/>
      <c r="B252" s="2451" t="s">
        <v>1865</v>
      </c>
      <c r="C252" s="2789" t="s">
        <v>2253</v>
      </c>
      <c r="D252" s="487" t="s">
        <v>2485</v>
      </c>
      <c r="E252" s="487">
        <v>46043</v>
      </c>
      <c r="F252" s="487">
        <f t="shared" si="101"/>
        <v>46071</v>
      </c>
      <c r="G252" s="487">
        <f t="shared" si="102"/>
        <v>46076</v>
      </c>
      <c r="H252" s="487">
        <f t="shared" si="103"/>
        <v>46079</v>
      </c>
      <c r="I252" s="2494">
        <f t="shared" si="104"/>
        <v>46084</v>
      </c>
      <c r="J252" s="2048">
        <f t="shared" si="105"/>
        <v>46088</v>
      </c>
      <c r="K252" s="640">
        <v>46036</v>
      </c>
      <c r="L252" s="640">
        <f t="shared" si="106"/>
        <v>46038</v>
      </c>
      <c r="M252" s="309"/>
    </row>
    <row r="253" spans="1:13" s="14" customFormat="1" ht="34.5" hidden="1" customHeight="1">
      <c r="A253" s="307"/>
      <c r="B253" s="2451" t="s">
        <v>1868</v>
      </c>
      <c r="C253" s="3500" t="s">
        <v>2401</v>
      </c>
      <c r="D253" s="487" t="s">
        <v>2486</v>
      </c>
      <c r="E253" s="487">
        <v>46049</v>
      </c>
      <c r="F253" s="487">
        <f t="shared" si="101"/>
        <v>46077</v>
      </c>
      <c r="G253" s="2845" t="s">
        <v>2487</v>
      </c>
      <c r="H253" s="487">
        <f t="shared" si="103"/>
        <v>46085</v>
      </c>
      <c r="I253" s="2048">
        <f t="shared" si="104"/>
        <v>46090</v>
      </c>
      <c r="J253" s="2048">
        <f t="shared" si="105"/>
        <v>46094</v>
      </c>
      <c r="K253" s="640">
        <v>46043</v>
      </c>
      <c r="L253" s="640">
        <f t="shared" si="106"/>
        <v>46045</v>
      </c>
      <c r="M253" s="309"/>
    </row>
    <row r="254" spans="1:13" s="14" customFormat="1" ht="17.25" hidden="1" customHeight="1">
      <c r="A254" s="307" t="s">
        <v>2488</v>
      </c>
      <c r="B254" s="2451" t="s">
        <v>1871</v>
      </c>
      <c r="C254" s="2789" t="s">
        <v>2489</v>
      </c>
      <c r="D254" s="487" t="s">
        <v>2490</v>
      </c>
      <c r="E254" s="487">
        <v>46052</v>
      </c>
      <c r="F254" s="487">
        <f t="shared" si="101"/>
        <v>46080</v>
      </c>
      <c r="G254" s="487">
        <f t="shared" si="102"/>
        <v>46085</v>
      </c>
      <c r="H254" s="487">
        <f t="shared" si="103"/>
        <v>46088</v>
      </c>
      <c r="I254" s="2048">
        <f t="shared" si="104"/>
        <v>46093</v>
      </c>
      <c r="J254" s="2048">
        <f t="shared" si="105"/>
        <v>46097</v>
      </c>
      <c r="K254" s="640">
        <v>46050</v>
      </c>
      <c r="L254" s="640">
        <f t="shared" si="106"/>
        <v>46052</v>
      </c>
      <c r="M254" s="309"/>
    </row>
    <row r="255" spans="1:13" s="14" customFormat="1" ht="17.25" hidden="1" customHeight="1">
      <c r="A255" s="307" t="s">
        <v>2491</v>
      </c>
      <c r="B255" s="2451" t="s">
        <v>1875</v>
      </c>
      <c r="C255" s="2449" t="s">
        <v>2492</v>
      </c>
      <c r="D255" s="2445" t="s">
        <v>2493</v>
      </c>
      <c r="E255" s="2445">
        <v>46061</v>
      </c>
      <c r="F255" s="2445">
        <f t="shared" si="101"/>
        <v>46089</v>
      </c>
      <c r="G255" s="2445">
        <f t="shared" si="102"/>
        <v>46094</v>
      </c>
      <c r="H255" s="2445">
        <f t="shared" si="103"/>
        <v>46097</v>
      </c>
      <c r="I255" s="2048">
        <f t="shared" si="104"/>
        <v>46102</v>
      </c>
      <c r="J255" s="2048">
        <f t="shared" si="105"/>
        <v>46106</v>
      </c>
      <c r="K255" s="640">
        <v>46057</v>
      </c>
      <c r="L255" s="640">
        <f t="shared" si="106"/>
        <v>46059</v>
      </c>
      <c r="M255" s="309"/>
    </row>
    <row r="256" spans="1:13" s="14" customFormat="1" ht="17.25" hidden="1" customHeight="1" thickTop="1">
      <c r="A256" s="307"/>
      <c r="B256" s="2451" t="s">
        <v>1879</v>
      </c>
      <c r="C256" s="2449" t="s">
        <v>2448</v>
      </c>
      <c r="D256" s="2445" t="s">
        <v>2494</v>
      </c>
      <c r="E256" s="2445">
        <v>46073</v>
      </c>
      <c r="F256" s="2445">
        <f t="shared" ref="F256:F262" si="107">E256+28</f>
        <v>46101</v>
      </c>
      <c r="G256" s="2445">
        <f t="shared" ref="G256:G263" si="108">E256+33</f>
        <v>46106</v>
      </c>
      <c r="H256" s="2445">
        <f t="shared" ref="H256:H263" si="109">E256+36</f>
        <v>46109</v>
      </c>
      <c r="I256" s="2048">
        <f t="shared" ref="I256:I263" si="110">E256+41</f>
        <v>46114</v>
      </c>
      <c r="J256" s="2048">
        <f t="shared" ref="J256:J263" si="111">E256+45</f>
        <v>46118</v>
      </c>
      <c r="K256" s="640">
        <f t="shared" ref="K256:K263" si="112">K255+7</f>
        <v>46064</v>
      </c>
      <c r="L256" s="640">
        <f t="shared" ref="L256:L263" si="113">K256+2</f>
        <v>46066</v>
      </c>
      <c r="M256" s="309"/>
    </row>
    <row r="257" spans="1:13" s="14" customFormat="1" ht="17.25" hidden="1" customHeight="1">
      <c r="A257" s="307"/>
      <c r="B257" s="2451" t="s">
        <v>1881</v>
      </c>
      <c r="C257" s="2449" t="s">
        <v>2450</v>
      </c>
      <c r="D257" s="2445" t="s">
        <v>2495</v>
      </c>
      <c r="E257" s="2445">
        <v>46082</v>
      </c>
      <c r="F257" s="2445">
        <f t="shared" si="107"/>
        <v>46110</v>
      </c>
      <c r="G257" s="2445">
        <f t="shared" si="108"/>
        <v>46115</v>
      </c>
      <c r="H257" s="2445">
        <f t="shared" si="109"/>
        <v>46118</v>
      </c>
      <c r="I257" s="2048">
        <f t="shared" si="110"/>
        <v>46123</v>
      </c>
      <c r="J257" s="2048">
        <f t="shared" si="111"/>
        <v>46127</v>
      </c>
      <c r="K257" s="640">
        <f t="shared" si="112"/>
        <v>46071</v>
      </c>
      <c r="L257" s="640">
        <f t="shared" si="113"/>
        <v>46073</v>
      </c>
      <c r="M257" s="309"/>
    </row>
    <row r="258" spans="1:13" s="14" customFormat="1" ht="17.25" hidden="1" customHeight="1">
      <c r="A258" s="307" t="s">
        <v>2496</v>
      </c>
      <c r="B258" s="2451" t="s">
        <v>1884</v>
      </c>
      <c r="C258" s="2449" t="s">
        <v>2497</v>
      </c>
      <c r="D258" s="2445" t="s">
        <v>2498</v>
      </c>
      <c r="E258" s="2445">
        <v>46085</v>
      </c>
      <c r="F258" s="2445">
        <f t="shared" si="107"/>
        <v>46113</v>
      </c>
      <c r="G258" s="2445">
        <f t="shared" si="108"/>
        <v>46118</v>
      </c>
      <c r="H258" s="2445">
        <f t="shared" si="109"/>
        <v>46121</v>
      </c>
      <c r="I258" s="2048">
        <f t="shared" si="110"/>
        <v>46126</v>
      </c>
      <c r="J258" s="2048">
        <f t="shared" si="111"/>
        <v>46130</v>
      </c>
      <c r="K258" s="640">
        <f t="shared" si="112"/>
        <v>46078</v>
      </c>
      <c r="L258" s="640">
        <f t="shared" si="113"/>
        <v>46080</v>
      </c>
      <c r="M258" s="309"/>
    </row>
    <row r="259" spans="1:13" s="14" customFormat="1" ht="17.25" hidden="1" customHeight="1">
      <c r="A259" s="307" t="s">
        <v>1943</v>
      </c>
      <c r="B259" s="2451" t="s">
        <v>2499</v>
      </c>
      <c r="C259" s="2789" t="s">
        <v>2500</v>
      </c>
      <c r="D259" s="487" t="s">
        <v>2501</v>
      </c>
      <c r="E259" s="487">
        <v>46088</v>
      </c>
      <c r="F259" s="487">
        <f t="shared" si="107"/>
        <v>46116</v>
      </c>
      <c r="G259" s="487">
        <f t="shared" si="108"/>
        <v>46121</v>
      </c>
      <c r="H259" s="487">
        <f t="shared" si="109"/>
        <v>46124</v>
      </c>
      <c r="I259" s="2048">
        <f t="shared" si="110"/>
        <v>46129</v>
      </c>
      <c r="J259" s="2048">
        <f t="shared" si="111"/>
        <v>46133</v>
      </c>
      <c r="K259" s="640">
        <f t="shared" si="112"/>
        <v>46085</v>
      </c>
      <c r="L259" s="640">
        <f t="shared" si="113"/>
        <v>46087</v>
      </c>
      <c r="M259" s="309"/>
    </row>
    <row r="260" spans="1:13" s="14" customFormat="1" ht="17.25" hidden="1" customHeight="1" thickTop="1">
      <c r="A260" s="307"/>
      <c r="B260" s="2451" t="s">
        <v>2231</v>
      </c>
      <c r="C260" s="2877" t="s">
        <v>1824</v>
      </c>
      <c r="D260" s="1412" t="s">
        <v>2502</v>
      </c>
      <c r="E260" s="2048">
        <v>46085</v>
      </c>
      <c r="F260" s="2048">
        <f t="shared" si="107"/>
        <v>46113</v>
      </c>
      <c r="G260" s="2048">
        <f t="shared" si="108"/>
        <v>46118</v>
      </c>
      <c r="H260" s="2048">
        <f t="shared" si="109"/>
        <v>46121</v>
      </c>
      <c r="I260" s="2048">
        <f t="shared" si="110"/>
        <v>46126</v>
      </c>
      <c r="J260" s="2048">
        <f t="shared" si="111"/>
        <v>46130</v>
      </c>
      <c r="K260" s="640">
        <f t="shared" si="112"/>
        <v>46092</v>
      </c>
      <c r="L260" s="640">
        <f t="shared" si="113"/>
        <v>46094</v>
      </c>
      <c r="M260" s="309"/>
    </row>
    <row r="261" spans="1:13" s="14" customFormat="1" ht="19.5" hidden="1">
      <c r="A261" s="307"/>
      <c r="B261" s="2451" t="s">
        <v>1890</v>
      </c>
      <c r="C261" s="2789" t="s">
        <v>1728</v>
      </c>
      <c r="D261" s="487" t="s">
        <v>2503</v>
      </c>
      <c r="E261" s="487">
        <v>46102</v>
      </c>
      <c r="F261" s="487">
        <f t="shared" si="107"/>
        <v>46130</v>
      </c>
      <c r="G261" s="487">
        <f t="shared" si="108"/>
        <v>46135</v>
      </c>
      <c r="H261" s="487">
        <f>E261+36</f>
        <v>46138</v>
      </c>
      <c r="I261" s="487">
        <f t="shared" si="110"/>
        <v>46143</v>
      </c>
      <c r="J261" s="2048">
        <f t="shared" si="111"/>
        <v>46147</v>
      </c>
      <c r="K261" s="640">
        <f t="shared" si="112"/>
        <v>46099</v>
      </c>
      <c r="L261" s="640">
        <f t="shared" si="113"/>
        <v>46101</v>
      </c>
      <c r="M261" s="309"/>
    </row>
    <row r="262" spans="1:13" s="14" customFormat="1" ht="17.25" hidden="1" customHeight="1">
      <c r="A262" s="307" t="s">
        <v>2504</v>
      </c>
      <c r="B262" s="2451" t="s">
        <v>1892</v>
      </c>
      <c r="C262" s="2789" t="s">
        <v>2505</v>
      </c>
      <c r="D262" s="487" t="s">
        <v>2506</v>
      </c>
      <c r="E262" s="487">
        <v>46108</v>
      </c>
      <c r="F262" s="487">
        <f t="shared" si="107"/>
        <v>46136</v>
      </c>
      <c r="G262" s="487">
        <f t="shared" si="108"/>
        <v>46141</v>
      </c>
      <c r="H262" s="487">
        <f t="shared" si="109"/>
        <v>46144</v>
      </c>
      <c r="I262" s="487">
        <f t="shared" si="110"/>
        <v>46149</v>
      </c>
      <c r="J262" s="2048">
        <f t="shared" si="111"/>
        <v>46153</v>
      </c>
      <c r="K262" s="640">
        <f t="shared" si="112"/>
        <v>46106</v>
      </c>
      <c r="L262" s="640">
        <f t="shared" si="113"/>
        <v>46108</v>
      </c>
      <c r="M262" s="309"/>
    </row>
    <row r="263" spans="1:13" s="14" customFormat="1" ht="52.5" hidden="1" customHeight="1" thickTop="1">
      <c r="A263" s="307" t="s">
        <v>2507</v>
      </c>
      <c r="B263" s="2451" t="s">
        <v>1895</v>
      </c>
      <c r="C263" s="2449" t="s">
        <v>2508</v>
      </c>
      <c r="D263" s="2445" t="s">
        <v>2509</v>
      </c>
      <c r="E263" s="2445">
        <v>46114</v>
      </c>
      <c r="F263" s="2498" t="s">
        <v>2510</v>
      </c>
      <c r="G263" s="2445">
        <f t="shared" si="108"/>
        <v>46147</v>
      </c>
      <c r="H263" s="2445">
        <f t="shared" si="109"/>
        <v>46150</v>
      </c>
      <c r="I263" s="2445">
        <f t="shared" si="110"/>
        <v>46155</v>
      </c>
      <c r="J263" s="2048">
        <f t="shared" si="111"/>
        <v>46159</v>
      </c>
      <c r="K263" s="640">
        <f t="shared" si="112"/>
        <v>46113</v>
      </c>
      <c r="L263" s="640">
        <f t="shared" si="113"/>
        <v>46115</v>
      </c>
      <c r="M263" s="309"/>
    </row>
    <row r="264" spans="1:13" s="14" customFormat="1" ht="17.25" hidden="1" customHeight="1">
      <c r="A264" s="307"/>
      <c r="B264" s="2451" t="s">
        <v>1900</v>
      </c>
      <c r="C264" s="2449" t="s">
        <v>2511</v>
      </c>
      <c r="D264" s="2445" t="s">
        <v>2512</v>
      </c>
      <c r="E264" s="2445">
        <v>46121</v>
      </c>
      <c r="F264" s="2445">
        <f t="shared" ref="F264:F267" si="114">E264+28</f>
        <v>46149</v>
      </c>
      <c r="G264" s="2445">
        <f t="shared" ref="G264:G267" si="115">E264+33</f>
        <v>46154</v>
      </c>
      <c r="H264" s="2445">
        <f t="shared" ref="H264:H266" si="116">E264+36</f>
        <v>46157</v>
      </c>
      <c r="I264" s="2048">
        <f t="shared" ref="I264:I267" si="117">E264+41</f>
        <v>46162</v>
      </c>
      <c r="J264" s="2048">
        <f t="shared" ref="J264:J267" si="118">E264+45</f>
        <v>46166</v>
      </c>
      <c r="K264" s="640">
        <f t="shared" ref="K264:K267" si="119">K263+7</f>
        <v>46120</v>
      </c>
      <c r="L264" s="640">
        <f t="shared" ref="L264:L267" si="120">K264+2</f>
        <v>46122</v>
      </c>
      <c r="M264" s="309"/>
    </row>
    <row r="265" spans="1:13" s="14" customFormat="1" ht="17.25" hidden="1" customHeight="1" thickTop="1">
      <c r="A265" s="307" t="s">
        <v>2513</v>
      </c>
      <c r="B265" s="2451" t="s">
        <v>1905</v>
      </c>
      <c r="C265" s="2449" t="s">
        <v>1774</v>
      </c>
      <c r="D265" s="2445" t="s">
        <v>2514</v>
      </c>
      <c r="E265" s="2445">
        <v>46129</v>
      </c>
      <c r="F265" s="2445">
        <f t="shared" si="114"/>
        <v>46157</v>
      </c>
      <c r="G265" s="2445">
        <f t="shared" si="115"/>
        <v>46162</v>
      </c>
      <c r="H265" s="2445">
        <f t="shared" si="116"/>
        <v>46165</v>
      </c>
      <c r="I265" s="2445">
        <f t="shared" si="117"/>
        <v>46170</v>
      </c>
      <c r="J265" s="2048">
        <f t="shared" si="118"/>
        <v>46174</v>
      </c>
      <c r="K265" s="640">
        <f t="shared" si="119"/>
        <v>46127</v>
      </c>
      <c r="L265" s="640">
        <f t="shared" si="120"/>
        <v>46129</v>
      </c>
      <c r="M265" s="309"/>
    </row>
    <row r="266" spans="1:13" s="14" customFormat="1" ht="48.75" hidden="1" customHeight="1">
      <c r="A266" s="307" t="s">
        <v>2515</v>
      </c>
      <c r="B266" s="2451" t="s">
        <v>1911</v>
      </c>
      <c r="C266" s="2450" t="s">
        <v>2516</v>
      </c>
      <c r="D266" s="2445" t="s">
        <v>2517</v>
      </c>
      <c r="E266" s="2445">
        <v>46136</v>
      </c>
      <c r="F266" s="2498" t="s">
        <v>2518</v>
      </c>
      <c r="G266" s="2445">
        <f t="shared" si="115"/>
        <v>46169</v>
      </c>
      <c r="H266" s="2445">
        <f t="shared" si="116"/>
        <v>46172</v>
      </c>
      <c r="I266" s="2445">
        <f t="shared" si="117"/>
        <v>46177</v>
      </c>
      <c r="J266" s="2048">
        <f t="shared" si="118"/>
        <v>46181</v>
      </c>
      <c r="K266" s="640">
        <f t="shared" si="119"/>
        <v>46134</v>
      </c>
      <c r="L266" s="640">
        <f>K266+2</f>
        <v>46136</v>
      </c>
      <c r="M266" s="309"/>
    </row>
    <row r="267" spans="1:13" s="14" customFormat="1" ht="39" hidden="1" customHeight="1" thickTop="1">
      <c r="A267" s="307" t="s">
        <v>2519</v>
      </c>
      <c r="B267" s="2451" t="s">
        <v>1915</v>
      </c>
      <c r="C267" s="877" t="s">
        <v>2520</v>
      </c>
      <c r="D267" s="487" t="s">
        <v>2521</v>
      </c>
      <c r="E267" s="487">
        <v>46143</v>
      </c>
      <c r="F267" s="487">
        <f t="shared" si="114"/>
        <v>46171</v>
      </c>
      <c r="G267" s="487">
        <f t="shared" si="115"/>
        <v>46176</v>
      </c>
      <c r="H267" s="2498" t="s">
        <v>2522</v>
      </c>
      <c r="I267" s="2048">
        <f t="shared" si="117"/>
        <v>46184</v>
      </c>
      <c r="J267" s="2048">
        <f t="shared" si="118"/>
        <v>46188</v>
      </c>
      <c r="K267" s="640">
        <f t="shared" si="119"/>
        <v>46141</v>
      </c>
      <c r="L267" s="640">
        <f t="shared" si="120"/>
        <v>46143</v>
      </c>
      <c r="M267" s="309"/>
    </row>
    <row r="268" spans="1:13" s="14" customFormat="1" ht="17.25" hidden="1" customHeight="1">
      <c r="A268" s="307"/>
      <c r="B268" s="2451"/>
      <c r="C268" s="27"/>
      <c r="D268" s="309"/>
      <c r="E268" s="309"/>
      <c r="F268" s="309"/>
      <c r="G268" s="309"/>
      <c r="H268" s="309"/>
      <c r="I268" s="309"/>
      <c r="J268" s="309"/>
      <c r="K268" s="640"/>
      <c r="L268" s="640"/>
      <c r="M268" s="309"/>
    </row>
    <row r="269" spans="1:13" s="14" customFormat="1" ht="17.25" hidden="1" customHeight="1">
      <c r="A269" s="307"/>
      <c r="B269" s="2451"/>
      <c r="C269" s="27"/>
      <c r="D269" s="309"/>
      <c r="E269" s="309"/>
      <c r="F269" s="309"/>
      <c r="G269" s="309"/>
      <c r="H269" s="309"/>
      <c r="I269" s="309"/>
      <c r="J269" s="309"/>
      <c r="K269" s="640"/>
      <c r="L269" s="640"/>
      <c r="M269" s="309"/>
    </row>
    <row r="270" spans="1:13" s="14" customFormat="1" ht="33" customHeight="1">
      <c r="A270" s="307"/>
      <c r="B270" s="2451"/>
      <c r="C270" s="308" t="s">
        <v>2389</v>
      </c>
      <c r="D270" s="309"/>
      <c r="E270" s="310" t="s">
        <v>100</v>
      </c>
      <c r="F270" s="313" t="s">
        <v>198</v>
      </c>
      <c r="G270" s="313" t="s">
        <v>408</v>
      </c>
      <c r="H270" s="313" t="s">
        <v>689</v>
      </c>
      <c r="I270" s="313" t="s">
        <v>105</v>
      </c>
      <c r="J270" s="313" t="s">
        <v>410</v>
      </c>
      <c r="K270" s="312" t="s">
        <v>2523</v>
      </c>
      <c r="L270" s="640"/>
      <c r="M270" s="309"/>
    </row>
    <row r="271" spans="1:13" s="14" customFormat="1" ht="17.25" customHeight="1" thickBot="1">
      <c r="A271" s="307"/>
      <c r="B271" s="2451"/>
      <c r="C271" s="508"/>
      <c r="D271" s="2029" t="s">
        <v>1718</v>
      </c>
      <c r="E271" s="310"/>
      <c r="F271" s="3030" t="s">
        <v>2472</v>
      </c>
      <c r="G271" s="3030" t="s">
        <v>2150</v>
      </c>
      <c r="H271" s="3030" t="s">
        <v>2473</v>
      </c>
      <c r="I271" s="3030" t="s">
        <v>2474</v>
      </c>
      <c r="J271" s="3030" t="s">
        <v>2524</v>
      </c>
      <c r="K271" s="3030" t="s">
        <v>2525</v>
      </c>
      <c r="L271" s="2620"/>
      <c r="M271" s="2620"/>
    </row>
    <row r="272" spans="1:13" s="14" customFormat="1" ht="17.25" hidden="1" customHeight="1" thickTop="1">
      <c r="A272" s="307"/>
      <c r="B272" s="2451" t="s">
        <v>1921</v>
      </c>
      <c r="C272" s="2789" t="s">
        <v>2396</v>
      </c>
      <c r="D272" s="487" t="s">
        <v>2526</v>
      </c>
      <c r="E272" s="228">
        <v>46150</v>
      </c>
      <c r="F272" s="228">
        <f>E272+28</f>
        <v>46178</v>
      </c>
      <c r="G272" s="228">
        <f>E272+33</f>
        <v>46183</v>
      </c>
      <c r="H272" s="228">
        <f>E272+36</f>
        <v>46186</v>
      </c>
      <c r="I272" s="577">
        <f t="shared" ref="I272:I285" si="121">E272+41</f>
        <v>46191</v>
      </c>
      <c r="J272" s="577">
        <f t="shared" ref="J272:J285" si="122">E272+46</f>
        <v>46196</v>
      </c>
      <c r="K272" s="228">
        <f t="shared" ref="K272:K285" si="123">E272+51</f>
        <v>46201</v>
      </c>
      <c r="L272" s="640"/>
      <c r="M272" s="640"/>
    </row>
    <row r="273" spans="1:13" s="14" customFormat="1" ht="48.75" hidden="1" customHeight="1" thickTop="1">
      <c r="A273" s="307" t="s">
        <v>2527</v>
      </c>
      <c r="B273" s="2451" t="s">
        <v>1923</v>
      </c>
      <c r="C273" s="2789" t="s">
        <v>2528</v>
      </c>
      <c r="D273" s="487" t="s">
        <v>2529</v>
      </c>
      <c r="E273" s="487">
        <v>46156</v>
      </c>
      <c r="F273" s="487">
        <f>E273+28</f>
        <v>46184</v>
      </c>
      <c r="G273" s="487">
        <f>E273+33</f>
        <v>46189</v>
      </c>
      <c r="H273" s="2498" t="s">
        <v>2530</v>
      </c>
      <c r="I273" s="2048">
        <f t="shared" si="121"/>
        <v>46197</v>
      </c>
      <c r="J273" s="2048">
        <f t="shared" si="122"/>
        <v>46202</v>
      </c>
      <c r="K273" s="228">
        <f t="shared" si="123"/>
        <v>46207</v>
      </c>
      <c r="L273" s="640"/>
      <c r="M273" s="640"/>
    </row>
    <row r="274" spans="1:13" s="14" customFormat="1" ht="42.75" hidden="1" customHeight="1">
      <c r="A274" s="307" t="s">
        <v>2531</v>
      </c>
      <c r="B274" s="2451" t="s">
        <v>1928</v>
      </c>
      <c r="C274" s="2789" t="s">
        <v>1866</v>
      </c>
      <c r="D274" s="487" t="s">
        <v>2532</v>
      </c>
      <c r="E274" s="487">
        <v>46162</v>
      </c>
      <c r="F274" s="487">
        <f>E274+28</f>
        <v>46190</v>
      </c>
      <c r="G274" s="487">
        <f>E274+33</f>
        <v>46195</v>
      </c>
      <c r="H274" s="2498" t="s">
        <v>2533</v>
      </c>
      <c r="I274" s="2048">
        <f t="shared" si="121"/>
        <v>46203</v>
      </c>
      <c r="J274" s="2048">
        <f t="shared" si="122"/>
        <v>46208</v>
      </c>
      <c r="K274" s="228">
        <f t="shared" si="123"/>
        <v>46213</v>
      </c>
      <c r="L274" s="640"/>
      <c r="M274" s="640"/>
    </row>
    <row r="275" spans="1:13" s="14" customFormat="1" ht="44.25" hidden="1" customHeight="1">
      <c r="A275" s="307" t="s">
        <v>2534</v>
      </c>
      <c r="B275" s="2451" t="s">
        <v>1931</v>
      </c>
      <c r="C275" s="2789" t="s">
        <v>2535</v>
      </c>
      <c r="D275" s="487" t="s">
        <v>2536</v>
      </c>
      <c r="E275" s="487">
        <v>46171</v>
      </c>
      <c r="F275" s="487">
        <f>E275+28</f>
        <v>46199</v>
      </c>
      <c r="G275" s="487">
        <f>E275+33</f>
        <v>46204</v>
      </c>
      <c r="H275" s="2498" t="s">
        <v>2537</v>
      </c>
      <c r="I275" s="2048">
        <f t="shared" si="121"/>
        <v>46212</v>
      </c>
      <c r="J275" s="2048">
        <f t="shared" si="122"/>
        <v>46217</v>
      </c>
      <c r="K275" s="228">
        <f t="shared" si="123"/>
        <v>46222</v>
      </c>
      <c r="L275" s="640"/>
      <c r="M275" s="640"/>
    </row>
    <row r="276" spans="1:13" s="14" customFormat="1" ht="55.5" hidden="1" customHeight="1">
      <c r="A276" s="307" t="s">
        <v>2538</v>
      </c>
      <c r="B276" s="2451" t="s">
        <v>1935</v>
      </c>
      <c r="C276" s="2449" t="s">
        <v>2539</v>
      </c>
      <c r="D276" s="2445" t="s">
        <v>2540</v>
      </c>
      <c r="E276" s="2445">
        <v>46179</v>
      </c>
      <c r="F276" s="2445">
        <f>E276+28</f>
        <v>46207</v>
      </c>
      <c r="G276" s="2445">
        <f>E276+33</f>
        <v>46212</v>
      </c>
      <c r="H276" s="2498" t="s">
        <v>2541</v>
      </c>
      <c r="I276" s="2048">
        <f t="shared" si="121"/>
        <v>46220</v>
      </c>
      <c r="J276" s="2048">
        <f t="shared" si="122"/>
        <v>46225</v>
      </c>
      <c r="K276" s="3027">
        <f t="shared" si="123"/>
        <v>46230</v>
      </c>
      <c r="L276" s="640"/>
      <c r="M276" s="640"/>
    </row>
    <row r="277" spans="1:13" s="14" customFormat="1" ht="43.5" hidden="1" customHeight="1" thickTop="1">
      <c r="A277" s="307" t="s">
        <v>2542</v>
      </c>
      <c r="B277" s="2451" t="s">
        <v>1761</v>
      </c>
      <c r="C277" s="2449" t="s">
        <v>2543</v>
      </c>
      <c r="D277" s="2445" t="s">
        <v>2544</v>
      </c>
      <c r="E277" s="2445">
        <v>46184</v>
      </c>
      <c r="F277" s="2445">
        <f t="shared" ref="F277:F284" si="124">E277+28</f>
        <v>46212</v>
      </c>
      <c r="G277" s="2445">
        <f t="shared" ref="G277:G285" si="125">E277+33</f>
        <v>46217</v>
      </c>
      <c r="H277" s="2498" t="s">
        <v>2545</v>
      </c>
      <c r="I277" s="2048">
        <f t="shared" si="121"/>
        <v>46225</v>
      </c>
      <c r="J277" s="2048">
        <f t="shared" si="122"/>
        <v>46230</v>
      </c>
      <c r="K277" s="3027">
        <f t="shared" si="123"/>
        <v>46235</v>
      </c>
      <c r="L277" s="640"/>
      <c r="M277" s="640"/>
    </row>
    <row r="278" spans="1:13" s="14" customFormat="1" ht="17.25" hidden="1" customHeight="1">
      <c r="A278" s="307" t="s">
        <v>2546</v>
      </c>
      <c r="B278" s="2451" t="s">
        <v>1764</v>
      </c>
      <c r="C278" s="2449" t="s">
        <v>2547</v>
      </c>
      <c r="D278" s="2445" t="s">
        <v>2548</v>
      </c>
      <c r="E278" s="2445">
        <v>46192</v>
      </c>
      <c r="F278" s="2445">
        <f t="shared" si="124"/>
        <v>46220</v>
      </c>
      <c r="G278" s="2445">
        <f t="shared" si="125"/>
        <v>46225</v>
      </c>
      <c r="H278" s="2445">
        <f t="shared" ref="H278:H285" si="126">E278+36</f>
        <v>46228</v>
      </c>
      <c r="I278" s="2048">
        <f t="shared" si="121"/>
        <v>46233</v>
      </c>
      <c r="J278" s="2048">
        <f t="shared" si="122"/>
        <v>46238</v>
      </c>
      <c r="K278" s="3027">
        <f t="shared" si="123"/>
        <v>46243</v>
      </c>
      <c r="L278" s="640"/>
      <c r="M278" s="640"/>
    </row>
    <row r="279" spans="1:13" s="14" customFormat="1" ht="17.25" hidden="1" customHeight="1">
      <c r="A279" s="307" t="s">
        <v>2549</v>
      </c>
      <c r="B279" s="2451" t="s">
        <v>1767</v>
      </c>
      <c r="C279" s="2449" t="s">
        <v>2550</v>
      </c>
      <c r="D279" s="2445" t="s">
        <v>2551</v>
      </c>
      <c r="E279" s="2445">
        <v>46199</v>
      </c>
      <c r="F279" s="2445">
        <f t="shared" si="124"/>
        <v>46227</v>
      </c>
      <c r="G279" s="2445">
        <f t="shared" si="125"/>
        <v>46232</v>
      </c>
      <c r="H279" s="2445">
        <f t="shared" si="126"/>
        <v>46235</v>
      </c>
      <c r="I279" s="2048">
        <f t="shared" si="121"/>
        <v>46240</v>
      </c>
      <c r="J279" s="2048">
        <f t="shared" si="122"/>
        <v>46245</v>
      </c>
      <c r="K279" s="577">
        <f t="shared" si="123"/>
        <v>46250</v>
      </c>
      <c r="L279" s="640"/>
      <c r="M279" s="640"/>
    </row>
    <row r="280" spans="1:13" s="14" customFormat="1" ht="48" hidden="1" customHeight="1">
      <c r="A280" s="307" t="s">
        <v>2552</v>
      </c>
      <c r="B280" s="2451" t="s">
        <v>1770</v>
      </c>
      <c r="C280" s="2789" t="s">
        <v>2553</v>
      </c>
      <c r="D280" s="487" t="s">
        <v>2554</v>
      </c>
      <c r="E280" s="487">
        <v>46207</v>
      </c>
      <c r="F280" s="487">
        <f t="shared" si="124"/>
        <v>46235</v>
      </c>
      <c r="G280" s="487">
        <f t="shared" si="125"/>
        <v>46240</v>
      </c>
      <c r="H280" s="2498" t="s">
        <v>2555</v>
      </c>
      <c r="I280" s="2048">
        <f t="shared" si="121"/>
        <v>46248</v>
      </c>
      <c r="J280" s="2048">
        <f t="shared" si="122"/>
        <v>46253</v>
      </c>
      <c r="K280" s="577">
        <f t="shared" si="123"/>
        <v>46258</v>
      </c>
      <c r="L280" s="640"/>
      <c r="M280" s="640"/>
    </row>
    <row r="281" spans="1:13" s="14" customFormat="1" ht="51" customHeight="1" thickTop="1">
      <c r="A281" s="307"/>
      <c r="B281" s="2451" t="s">
        <v>1773</v>
      </c>
      <c r="C281" s="2789" t="s">
        <v>2556</v>
      </c>
      <c r="D281" s="487" t="s">
        <v>2557</v>
      </c>
      <c r="E281" s="487">
        <v>46216</v>
      </c>
      <c r="F281" s="487">
        <f t="shared" si="124"/>
        <v>46244</v>
      </c>
      <c r="G281" s="487">
        <f t="shared" si="125"/>
        <v>46249</v>
      </c>
      <c r="H281" s="2498" t="s">
        <v>2558</v>
      </c>
      <c r="I281" s="2048">
        <f t="shared" si="121"/>
        <v>46257</v>
      </c>
      <c r="J281" s="2048">
        <f t="shared" si="122"/>
        <v>46262</v>
      </c>
      <c r="K281" s="577">
        <f t="shared" si="123"/>
        <v>46267</v>
      </c>
      <c r="L281" s="640"/>
      <c r="M281" s="640"/>
    </row>
    <row r="282" spans="1:13" s="14" customFormat="1" ht="42" customHeight="1">
      <c r="A282" s="307"/>
      <c r="B282" s="2451" t="s">
        <v>1776</v>
      </c>
      <c r="C282" s="2789" t="s">
        <v>2470</v>
      </c>
      <c r="D282" s="487" t="s">
        <v>2559</v>
      </c>
      <c r="E282" s="487">
        <v>46223</v>
      </c>
      <c r="F282" s="487">
        <f t="shared" si="124"/>
        <v>46251</v>
      </c>
      <c r="G282" s="487">
        <f t="shared" si="125"/>
        <v>46256</v>
      </c>
      <c r="H282" s="2498" t="s">
        <v>2560</v>
      </c>
      <c r="I282" s="2048">
        <f t="shared" si="121"/>
        <v>46264</v>
      </c>
      <c r="J282" s="2048">
        <f t="shared" si="122"/>
        <v>46269</v>
      </c>
      <c r="K282" s="577">
        <f t="shared" si="123"/>
        <v>46274</v>
      </c>
      <c r="L282" s="640"/>
      <c r="M282" s="640"/>
    </row>
    <row r="283" spans="1:13" s="14" customFormat="1" ht="46.5" customHeight="1">
      <c r="A283" s="307" t="s">
        <v>2561</v>
      </c>
      <c r="B283" s="2451" t="s">
        <v>1780</v>
      </c>
      <c r="C283" s="2789" t="s">
        <v>2562</v>
      </c>
      <c r="D283" s="487" t="s">
        <v>2563</v>
      </c>
      <c r="E283" s="487">
        <v>46228</v>
      </c>
      <c r="F283" s="487">
        <f t="shared" si="124"/>
        <v>46256</v>
      </c>
      <c r="G283" s="487">
        <f t="shared" si="125"/>
        <v>46261</v>
      </c>
      <c r="H283" s="2498" t="s">
        <v>2564</v>
      </c>
      <c r="I283" s="2048">
        <f t="shared" si="121"/>
        <v>46269</v>
      </c>
      <c r="J283" s="2048">
        <f t="shared" si="122"/>
        <v>46274</v>
      </c>
      <c r="K283" s="577">
        <f t="shared" si="123"/>
        <v>46279</v>
      </c>
      <c r="L283" s="640"/>
      <c r="M283" s="640"/>
    </row>
    <row r="284" spans="1:13" s="14" customFormat="1" ht="17.25" customHeight="1">
      <c r="A284" s="307" t="s">
        <v>2565</v>
      </c>
      <c r="B284" s="2451" t="s">
        <v>1784</v>
      </c>
      <c r="C284" s="2789" t="s">
        <v>2516</v>
      </c>
      <c r="D284" s="487" t="s">
        <v>2566</v>
      </c>
      <c r="E284" s="487">
        <v>46241</v>
      </c>
      <c r="F284" s="487">
        <f t="shared" si="124"/>
        <v>46269</v>
      </c>
      <c r="G284" s="487">
        <f t="shared" si="125"/>
        <v>46274</v>
      </c>
      <c r="H284" s="487">
        <f t="shared" si="126"/>
        <v>46277</v>
      </c>
      <c r="I284" s="2048">
        <f t="shared" si="121"/>
        <v>46282</v>
      </c>
      <c r="J284" s="2048">
        <f t="shared" si="122"/>
        <v>46287</v>
      </c>
      <c r="K284" s="577">
        <f t="shared" si="123"/>
        <v>46292</v>
      </c>
      <c r="L284" s="640"/>
      <c r="M284" s="640"/>
    </row>
    <row r="285" spans="1:13" s="14" customFormat="1" ht="51.75" customHeight="1">
      <c r="A285" s="307" t="s">
        <v>2567</v>
      </c>
      <c r="B285" s="2451" t="s">
        <v>1787</v>
      </c>
      <c r="C285" s="2449" t="s">
        <v>1850</v>
      </c>
      <c r="D285" s="2445" t="s">
        <v>2568</v>
      </c>
      <c r="E285" s="2445">
        <v>46240</v>
      </c>
      <c r="F285" s="2498" t="s">
        <v>2569</v>
      </c>
      <c r="G285" s="2445">
        <f t="shared" si="125"/>
        <v>46273</v>
      </c>
      <c r="H285" s="2048">
        <f t="shared" si="126"/>
        <v>46276</v>
      </c>
      <c r="I285" s="2048">
        <f t="shared" si="121"/>
        <v>46281</v>
      </c>
      <c r="J285" s="2048">
        <f t="shared" si="122"/>
        <v>46286</v>
      </c>
      <c r="K285" s="577">
        <f t="shared" si="123"/>
        <v>46291</v>
      </c>
      <c r="L285" s="640"/>
      <c r="M285" s="640"/>
    </row>
    <row r="286" spans="1:13" s="14" customFormat="1" ht="17.25" customHeight="1">
      <c r="A286" s="307" t="s">
        <v>2570</v>
      </c>
      <c r="B286" s="2451" t="s">
        <v>1790</v>
      </c>
      <c r="C286" s="2449" t="s">
        <v>2571</v>
      </c>
      <c r="D286" s="2445" t="s">
        <v>2572</v>
      </c>
      <c r="E286" s="2445">
        <v>46246</v>
      </c>
      <c r="F286" s="2445">
        <f>E286+28</f>
        <v>46274</v>
      </c>
      <c r="G286" s="2445">
        <f>E286+33</f>
        <v>46279</v>
      </c>
      <c r="H286" s="2048">
        <f>E286+36</f>
        <v>46282</v>
      </c>
      <c r="I286" s="2048">
        <f>E286+41</f>
        <v>46287</v>
      </c>
      <c r="J286" s="2048">
        <f>E286+46</f>
        <v>46292</v>
      </c>
      <c r="K286" s="577">
        <f>E286+51</f>
        <v>46297</v>
      </c>
      <c r="L286" s="640"/>
      <c r="M286" s="640"/>
    </row>
    <row r="287" spans="1:13" s="14" customFormat="1" ht="17.25" customHeight="1">
      <c r="A287" s="307" t="s">
        <v>2573</v>
      </c>
      <c r="B287" s="438">
        <v>34</v>
      </c>
      <c r="C287" s="2449" t="s">
        <v>2574</v>
      </c>
      <c r="D287" s="2445" t="s">
        <v>2575</v>
      </c>
      <c r="E287" s="2445">
        <v>46253</v>
      </c>
      <c r="F287" s="2445">
        <f>E287+28</f>
        <v>46281</v>
      </c>
      <c r="G287" s="2445">
        <f>E287+33</f>
        <v>46286</v>
      </c>
      <c r="H287" s="2048">
        <f>E287+36</f>
        <v>46289</v>
      </c>
      <c r="I287" s="2048">
        <f>E287+41</f>
        <v>46294</v>
      </c>
      <c r="J287" s="2048">
        <f>E287+46</f>
        <v>46299</v>
      </c>
      <c r="K287" s="577">
        <f>E287+51</f>
        <v>46304</v>
      </c>
      <c r="L287" s="640"/>
      <c r="M287" s="640"/>
    </row>
    <row r="288" spans="1:13" s="14" customFormat="1" ht="17.25" customHeight="1">
      <c r="A288" s="307" t="s">
        <v>2576</v>
      </c>
      <c r="B288" s="438">
        <v>35</v>
      </c>
      <c r="C288" s="2449" t="s">
        <v>2577</v>
      </c>
      <c r="D288" s="2445" t="s">
        <v>2578</v>
      </c>
      <c r="E288" s="2445">
        <v>46260</v>
      </c>
      <c r="F288" s="2445">
        <f>E288+28</f>
        <v>46288</v>
      </c>
      <c r="G288" s="2445">
        <f>E288+33</f>
        <v>46293</v>
      </c>
      <c r="H288" s="2048">
        <f>E288+36</f>
        <v>46296</v>
      </c>
      <c r="I288" s="2048">
        <f>E288+41</f>
        <v>46301</v>
      </c>
      <c r="J288" s="2048">
        <f>E288+46</f>
        <v>46306</v>
      </c>
      <c r="K288" s="577">
        <f>E288+51</f>
        <v>46311</v>
      </c>
      <c r="L288" s="640"/>
      <c r="M288" s="640"/>
    </row>
    <row r="289" spans="1:13" s="14" customFormat="1" ht="17.25" customHeight="1">
      <c r="A289" s="307"/>
      <c r="B289" s="438">
        <v>36</v>
      </c>
      <c r="C289" s="2789" t="s">
        <v>1866</v>
      </c>
      <c r="D289" s="487" t="s">
        <v>2579</v>
      </c>
      <c r="E289" s="487">
        <v>46267</v>
      </c>
      <c r="F289" s="487">
        <f>E289+28</f>
        <v>46295</v>
      </c>
      <c r="G289" s="487">
        <f>E289+33</f>
        <v>46300</v>
      </c>
      <c r="H289" s="2048">
        <f>E289+36</f>
        <v>46303</v>
      </c>
      <c r="I289" s="2048">
        <f>E289+41</f>
        <v>46308</v>
      </c>
      <c r="J289" s="2048">
        <f>E289+46</f>
        <v>46313</v>
      </c>
      <c r="K289" s="577">
        <f>E289+51</f>
        <v>46318</v>
      </c>
      <c r="L289" s="640"/>
      <c r="M289" s="640"/>
    </row>
    <row r="290" spans="1:13" s="14" customFormat="1" ht="17.25" customHeight="1">
      <c r="A290" s="307" t="s">
        <v>10065</v>
      </c>
      <c r="B290" s="438">
        <v>37</v>
      </c>
      <c r="C290" s="2789" t="s">
        <v>10064</v>
      </c>
      <c r="D290" s="487" t="s">
        <v>2580</v>
      </c>
      <c r="E290" s="487">
        <v>46274</v>
      </c>
      <c r="F290" s="487">
        <f>E290+28</f>
        <v>46302</v>
      </c>
      <c r="G290" s="487">
        <f>E290+33</f>
        <v>46307</v>
      </c>
      <c r="H290" s="2048">
        <f>E290+36</f>
        <v>46310</v>
      </c>
      <c r="I290" s="2048">
        <f>E290+41</f>
        <v>46315</v>
      </c>
      <c r="J290" s="2048">
        <f>E290+46</f>
        <v>46320</v>
      </c>
      <c r="K290" s="577">
        <f>E290+51</f>
        <v>46325</v>
      </c>
      <c r="L290" s="640"/>
      <c r="M290" s="640"/>
    </row>
    <row r="291" spans="1:13" s="14" customFormat="1" ht="17.25" customHeight="1">
      <c r="A291" s="307"/>
      <c r="B291" s="438">
        <v>38</v>
      </c>
      <c r="C291" s="2789" t="s">
        <v>2581</v>
      </c>
      <c r="D291" s="487" t="s">
        <v>2582</v>
      </c>
      <c r="E291" s="487">
        <v>46281</v>
      </c>
      <c r="F291" s="487">
        <f t="shared" ref="F291:F294" si="127">E291+28</f>
        <v>46309</v>
      </c>
      <c r="G291" s="487">
        <f t="shared" ref="G291:G294" si="128">E291+33</f>
        <v>46314</v>
      </c>
      <c r="H291" s="2048">
        <f t="shared" ref="H291:H294" si="129">E291+36</f>
        <v>46317</v>
      </c>
      <c r="I291" s="2048">
        <f t="shared" ref="I291:I294" si="130">E291+41</f>
        <v>46322</v>
      </c>
      <c r="J291" s="2048">
        <f t="shared" ref="J291:J294" si="131">E291+46</f>
        <v>46327</v>
      </c>
      <c r="K291" s="577">
        <f t="shared" ref="K291:K294" si="132">E291+51</f>
        <v>46332</v>
      </c>
      <c r="L291" s="640"/>
      <c r="M291" s="640"/>
    </row>
    <row r="292" spans="1:13" s="14" customFormat="1" ht="17.25" customHeight="1">
      <c r="A292" s="307" t="s">
        <v>10067</v>
      </c>
      <c r="B292" s="438">
        <v>39</v>
      </c>
      <c r="C292" s="2789" t="s">
        <v>10066</v>
      </c>
      <c r="D292" s="487" t="s">
        <v>2583</v>
      </c>
      <c r="E292" s="487">
        <v>46288</v>
      </c>
      <c r="F292" s="487">
        <f t="shared" si="127"/>
        <v>46316</v>
      </c>
      <c r="G292" s="487">
        <f t="shared" si="128"/>
        <v>46321</v>
      </c>
      <c r="H292" s="2048">
        <f t="shared" si="129"/>
        <v>46324</v>
      </c>
      <c r="I292" s="2048">
        <f t="shared" si="130"/>
        <v>46329</v>
      </c>
      <c r="J292" s="2048">
        <f t="shared" si="131"/>
        <v>46334</v>
      </c>
      <c r="K292" s="577">
        <f t="shared" si="132"/>
        <v>46339</v>
      </c>
      <c r="L292" s="640"/>
      <c r="M292" s="640"/>
    </row>
    <row r="293" spans="1:13" s="14" customFormat="1" ht="17.25" customHeight="1">
      <c r="A293" s="307"/>
      <c r="B293" s="438">
        <v>40</v>
      </c>
      <c r="C293" s="2789" t="s">
        <v>2387</v>
      </c>
      <c r="D293" s="487" t="s">
        <v>2584</v>
      </c>
      <c r="E293" s="487">
        <v>46295</v>
      </c>
      <c r="F293" s="487">
        <f t="shared" si="127"/>
        <v>46323</v>
      </c>
      <c r="G293" s="487">
        <f t="shared" si="128"/>
        <v>46328</v>
      </c>
      <c r="H293" s="2048">
        <f t="shared" si="129"/>
        <v>46331</v>
      </c>
      <c r="I293" s="2048">
        <f t="shared" si="130"/>
        <v>46336</v>
      </c>
      <c r="J293" s="2048">
        <f t="shared" si="131"/>
        <v>46341</v>
      </c>
      <c r="K293" s="577">
        <f t="shared" si="132"/>
        <v>46346</v>
      </c>
      <c r="L293" s="640"/>
      <c r="M293" s="640"/>
    </row>
    <row r="294" spans="1:13" s="14" customFormat="1" ht="17.25" customHeight="1">
      <c r="A294" s="307"/>
      <c r="B294" s="438">
        <v>41</v>
      </c>
      <c r="C294" s="2449" t="s">
        <v>1758</v>
      </c>
      <c r="D294" s="2445" t="s">
        <v>2585</v>
      </c>
      <c r="E294" s="2445">
        <v>46302</v>
      </c>
      <c r="F294" s="2445">
        <f t="shared" si="127"/>
        <v>46330</v>
      </c>
      <c r="G294" s="2445">
        <f t="shared" si="128"/>
        <v>46335</v>
      </c>
      <c r="H294" s="2048">
        <f t="shared" si="129"/>
        <v>46338</v>
      </c>
      <c r="I294" s="2048">
        <f t="shared" si="130"/>
        <v>46343</v>
      </c>
      <c r="J294" s="2048">
        <f t="shared" si="131"/>
        <v>46348</v>
      </c>
      <c r="K294" s="577">
        <f t="shared" si="132"/>
        <v>46353</v>
      </c>
      <c r="L294" s="640"/>
      <c r="M294" s="640"/>
    </row>
    <row r="295" spans="1:13" s="14" customFormat="1" ht="17.25" customHeight="1">
      <c r="A295" s="1425"/>
      <c r="B295" s="1425"/>
      <c r="C295" s="17"/>
      <c r="D295"/>
      <c r="E295"/>
      <c r="F295"/>
      <c r="G295"/>
      <c r="H295"/>
      <c r="I295" s="20"/>
      <c r="J295"/>
      <c r="K295"/>
      <c r="L295" s="24"/>
      <c r="M295"/>
    </row>
    <row r="296" spans="1:13" s="14" customFormat="1" ht="17.25" customHeight="1">
      <c r="A296" s="1425"/>
      <c r="B296" s="1425"/>
      <c r="C296" s="4024" t="s">
        <v>112</v>
      </c>
      <c r="D296"/>
      <c r="E296"/>
      <c r="F296"/>
      <c r="G296"/>
      <c r="H296"/>
      <c r="I296" s="20"/>
      <c r="J296"/>
      <c r="K296"/>
      <c r="L296" s="24"/>
      <c r="M296"/>
    </row>
    <row r="297" spans="1:13" s="30" customFormat="1" ht="14.25">
      <c r="C297" s="23"/>
      <c r="D297"/>
      <c r="E297"/>
      <c r="F297" s="28"/>
      <c r="G297"/>
      <c r="H297"/>
      <c r="I297" s="20"/>
      <c r="J297"/>
      <c r="K297"/>
      <c r="L297" s="24"/>
      <c r="M297"/>
    </row>
    <row r="298" spans="1:13" s="30" customFormat="1" ht="14.25">
      <c r="C298" s="26" t="s">
        <v>0</v>
      </c>
      <c r="D298" s="27"/>
      <c r="E298" s="646" t="s">
        <v>1973</v>
      </c>
      <c r="F298" s="23"/>
      <c r="G298" s="23" t="s">
        <v>38</v>
      </c>
      <c r="H298" s="23"/>
      <c r="I298" s="27"/>
      <c r="J298" s="27"/>
      <c r="K298" s="23" t="s">
        <v>65</v>
      </c>
      <c r="L298" s="23" t="str">
        <f>'HOW TO-&gt;'!$B$136</f>
        <v>6011 2413</v>
      </c>
      <c r="M298" s="23"/>
    </row>
    <row r="299" spans="1:13">
      <c r="C299" s="31" t="s">
        <v>1</v>
      </c>
      <c r="D299" s="27"/>
      <c r="E299" s="205" t="s">
        <v>1974</v>
      </c>
      <c r="F299" s="23"/>
      <c r="G299" s="27" t="s">
        <v>1975</v>
      </c>
      <c r="H299" s="27"/>
      <c r="I299" s="205" t="s">
        <v>41</v>
      </c>
      <c r="J299" s="27"/>
      <c r="K299" s="27" t="s">
        <v>67</v>
      </c>
      <c r="L299" s="27"/>
      <c r="M299" s="206" t="s">
        <v>68</v>
      </c>
    </row>
    <row r="300" spans="1:13" s="29" customFormat="1" ht="14.25">
      <c r="C300" s="31"/>
      <c r="D300" s="27"/>
      <c r="E300" s="205"/>
      <c r="F300" s="5"/>
      <c r="G300" s="27"/>
      <c r="H300" s="27"/>
      <c r="I300" s="205"/>
      <c r="J300" s="27"/>
      <c r="K300" s="27" t="str">
        <f>'HOW TO-&gt;'!$A$138</f>
        <v>PERMIT</v>
      </c>
      <c r="L300" s="27"/>
      <c r="M300" s="2202" t="str">
        <f>'HOW TO-&gt;'!$C$138</f>
        <v>SG094-SinPermit@msc.com</v>
      </c>
    </row>
    <row r="301" spans="1:13" s="29" customFormat="1" ht="14.25">
      <c r="C301" s="277">
        <f>'HOW TO-&gt;'!$A$105</f>
        <v>0</v>
      </c>
      <c r="D301" s="277">
        <f>'HOW TO-&gt;'!$B$105</f>
        <v>0</v>
      </c>
      <c r="E301" s="4">
        <f>'HOW TO-&gt;'!$C$105</f>
        <v>0</v>
      </c>
      <c r="F301" s="5"/>
      <c r="G301" s="277" t="str">
        <f>'HOW TO-&gt;'!$A$124</f>
        <v>ROBERT CHIA</v>
      </c>
      <c r="H301" s="277" t="str">
        <f>'HOW TO-&gt;'!$B$124</f>
        <v>6011 0564</v>
      </c>
      <c r="I301" s="4" t="str">
        <f>'HOW TO-&gt;'!$C$124</f>
        <v>robert.chia@msc.com</v>
      </c>
      <c r="J301" s="5"/>
      <c r="K301" s="277" t="str">
        <f>'HOW TO-&gt;'!$A$139</f>
        <v>RAYNAR ANG</v>
      </c>
      <c r="L301" s="277" t="str">
        <f>'HOW TO-&gt;'!$B$139</f>
        <v>6011 2358</v>
      </c>
      <c r="M301" s="4" t="str">
        <f>'HOW TO-&gt;'!$C$139</f>
        <v>raynar.ang@msc.com</v>
      </c>
    </row>
    <row r="302" spans="1:13" s="29" customFormat="1" ht="14.25">
      <c r="C302" s="277" t="str">
        <f>'HOW TO-&gt;'!$A$106</f>
        <v>NATALIE LEW</v>
      </c>
      <c r="D302" s="277" t="str">
        <f>'HOW TO-&gt;'!$B$106</f>
        <v>6011 2399</v>
      </c>
      <c r="E302" s="4" t="str">
        <f>'HOW TO-&gt;'!$C$106</f>
        <v>natalie.lew@msc.com</v>
      </c>
      <c r="F302" s="5"/>
      <c r="G302" s="277" t="str">
        <f>'HOW TO-&gt;'!$A$125</f>
        <v>S. Y. LIEW</v>
      </c>
      <c r="H302" s="277" t="str">
        <f>'HOW TO-&gt;'!$B$125</f>
        <v>6011 2348</v>
      </c>
      <c r="I302" s="4" t="str">
        <f>'HOW TO-&gt;'!$C$125</f>
        <v>seoyi.liew@msc.com</v>
      </c>
      <c r="J302" s="5"/>
      <c r="K302" s="277" t="str">
        <f>'HOW TO-&gt;'!$A$140</f>
        <v>KAI SIANG</v>
      </c>
      <c r="L302" s="277" t="str">
        <f>'HOW TO-&gt;'!$B$140</f>
        <v>6011 2356</v>
      </c>
      <c r="M302" s="4" t="str">
        <f>'HOW TO-&gt;'!$C$140</f>
        <v>kaisiang.lim@msc.com</v>
      </c>
    </row>
    <row r="303" spans="1:13" s="29" customFormat="1" ht="14.25">
      <c r="C303" s="277" t="str">
        <f>'HOW TO-&gt;'!$A$107</f>
        <v>PHOEBE HUANG</v>
      </c>
      <c r="D303" s="277" t="str">
        <f>'HOW TO-&gt;'!$B$107</f>
        <v>6011 0562</v>
      </c>
      <c r="E303" s="4" t="str">
        <f>'HOW TO-&gt;'!$C$107</f>
        <v>phoebe.huang@msc.com</v>
      </c>
      <c r="F303" s="5"/>
      <c r="G303" s="277" t="str">
        <f>'HOW TO-&gt;'!$A$126</f>
        <v>SHARON KOH</v>
      </c>
      <c r="H303" s="277" t="str">
        <f>'HOW TO-&gt;'!$B$126</f>
        <v>6011 2349</v>
      </c>
      <c r="I303" s="4" t="str">
        <f>'HOW TO-&gt;'!$C$126</f>
        <v>sharon.koh@msc.com</v>
      </c>
      <c r="J303" s="5"/>
      <c r="K303" s="277" t="str">
        <f>'HOW TO-&gt;'!$A$141</f>
        <v>DEWI</v>
      </c>
      <c r="L303" s="277" t="str">
        <f>'HOW TO-&gt;'!$B$141</f>
        <v>6011 2354</v>
      </c>
      <c r="M303" s="4" t="str">
        <f>'HOW TO-&gt;'!$C$141</f>
        <v>dewi.ratnah@msc.com</v>
      </c>
    </row>
    <row r="304" spans="1:13" s="29" customFormat="1" ht="14.25">
      <c r="C304" s="277" t="str">
        <f>'HOW TO-&gt;'!$A$108</f>
        <v>SHERWIN LIM</v>
      </c>
      <c r="D304" s="277" t="str">
        <f>'HOW TO-&gt;'!$B$108</f>
        <v>6011 2395</v>
      </c>
      <c r="E304" s="4" t="str">
        <f>'HOW TO-&gt;'!$C$108</f>
        <v>sherwin.lim@msc.com</v>
      </c>
      <c r="F304" s="5"/>
      <c r="G304" s="277" t="str">
        <f>'HOW TO-&gt;'!$A$127</f>
        <v>ANGELIA LAU</v>
      </c>
      <c r="H304" s="277" t="str">
        <f>'HOW TO-&gt;'!$B$127</f>
        <v>6011 2346</v>
      </c>
      <c r="I304" s="4" t="str">
        <f>'HOW TO-&gt;'!$C$127</f>
        <v>angelia.lau@msc.com</v>
      </c>
      <c r="J304" s="5"/>
      <c r="K304" s="277" t="str">
        <f>'HOW TO-&gt;'!$A$142</f>
        <v>YU TING</v>
      </c>
      <c r="L304" s="277" t="str">
        <f>'HOW TO-&gt;'!$B$142</f>
        <v>6011 2359</v>
      </c>
      <c r="M304" s="4" t="str">
        <f>'HOW TO-&gt;'!$C$142</f>
        <v>yuting.luo@msc.com</v>
      </c>
    </row>
    <row r="305" spans="3:13" s="29" customFormat="1" ht="14.25">
      <c r="C305" s="277" t="str">
        <f>'HOW TO-&gt;'!$A$109</f>
        <v>CHOK KAR HEE</v>
      </c>
      <c r="D305" s="277" t="str">
        <f>'HOW TO-&gt;'!$B$109</f>
        <v>6011 2397</v>
      </c>
      <c r="E305" s="4" t="str">
        <f>'HOW TO-&gt;'!$C$109</f>
        <v>karhee.chok@msc.com</v>
      </c>
      <c r="F305" s="5"/>
      <c r="G305" s="277" t="str">
        <f>'HOW TO-&gt;'!$A$128</f>
        <v>NOOR AFNINDAH</v>
      </c>
      <c r="H305" s="277" t="str">
        <f>'HOW TO-&gt;'!$B$128</f>
        <v>6011 2347</v>
      </c>
      <c r="I305" s="4" t="str">
        <f>'HOW TO-&gt;'!$C$128</f>
        <v>noor.afnindah@msc.com</v>
      </c>
      <c r="J305" s="5"/>
      <c r="K305" s="277" t="str">
        <f>'HOW TO-&gt;'!$A$143</f>
        <v>SHAN SHAN</v>
      </c>
      <c r="L305" s="277" t="str">
        <f>'HOW TO-&gt;'!$B$143</f>
        <v>6011 2353</v>
      </c>
      <c r="M305" s="4" t="str">
        <f>'HOW TO-&gt;'!$C$143</f>
        <v>shanshan.chin@msc.com</v>
      </c>
    </row>
    <row r="306" spans="3:13" s="29" customFormat="1" ht="14.25">
      <c r="C306" s="277" t="str">
        <f>'HOW TO-&gt;'!$A$110</f>
        <v>LEWIS SOH</v>
      </c>
      <c r="D306" s="277" t="str">
        <f>'HOW TO-&gt;'!$B$110</f>
        <v>6011 7905</v>
      </c>
      <c r="E306" s="4" t="str">
        <f>'HOW TO-&gt;'!$C$110</f>
        <v>lewis.soh@msc.com</v>
      </c>
      <c r="F306" s="5"/>
      <c r="G306" s="277" t="str">
        <f>'HOW TO-&gt;'!$A$129</f>
        <v>NG CHING WEI</v>
      </c>
      <c r="H306" s="277" t="str">
        <f>'HOW TO-&gt;'!$B$129</f>
        <v>6011 2404</v>
      </c>
      <c r="I306" s="4" t="str">
        <f>'HOW TO-&gt;'!$C$129</f>
        <v>chingwei.ng@msc.com</v>
      </c>
      <c r="J306" s="5"/>
      <c r="K306" s="277" t="str">
        <f>'HOW TO-&gt;'!$A$144</f>
        <v>EUNICE</v>
      </c>
      <c r="L306" s="277" t="str">
        <f>'HOW TO-&gt;'!$B$144</f>
        <v>6011 2355</v>
      </c>
      <c r="M306" s="4" t="str">
        <f>'HOW TO-&gt;'!$C$144</f>
        <v>eunice.chan@msc.com</v>
      </c>
    </row>
    <row r="307" spans="3:13" s="29" customFormat="1" ht="14.25">
      <c r="C307" s="277" t="str">
        <f>'HOW TO-&gt;'!$A$111</f>
        <v xml:space="preserve">MELVIN TAN </v>
      </c>
      <c r="D307" s="277" t="str">
        <f>'HOW TO-&gt;'!$B$111</f>
        <v>6011 0561</v>
      </c>
      <c r="E307" s="4" t="str">
        <f>'HOW TO-&gt;'!$C$111</f>
        <v>melvin.tan@msc.com</v>
      </c>
      <c r="F307" s="5"/>
      <c r="G307" s="277" t="str">
        <f>'HOW TO-&gt;'!$A$130</f>
        <v>ZOEY ONG</v>
      </c>
      <c r="H307" s="277" t="str">
        <f>'HOW TO-&gt;'!$B$130</f>
        <v>6011 2424</v>
      </c>
      <c r="I307" s="4" t="str">
        <f>'HOW TO-&gt;'!$C$130</f>
        <v>zoey.ong@msc.com</v>
      </c>
      <c r="J307" s="5"/>
      <c r="K307" s="277" t="str">
        <f>'HOW TO-&gt;'!$A$145</f>
        <v>HAZEL</v>
      </c>
      <c r="L307" s="277" t="str">
        <f>'HOW TO-&gt;'!$B$145</f>
        <v>6011 2435</v>
      </c>
      <c r="M307" s="4" t="str">
        <f>'HOW TO-&gt;'!$C$145</f>
        <v>hazel.toh@msc.com</v>
      </c>
    </row>
    <row r="308" spans="3:13" s="29" customFormat="1" ht="14.25">
      <c r="C308" s="277" t="str">
        <f>'HOW TO-&gt;'!$A$112</f>
        <v>SUE ANN SOON</v>
      </c>
      <c r="D308" s="277" t="str">
        <f>'HOW TO-&gt;'!$B$112</f>
        <v>6011 2327</v>
      </c>
      <c r="E308" s="4" t="str">
        <f>'HOW TO-&gt;'!$C$112</f>
        <v>sueann.soon@msc.com</v>
      </c>
      <c r="F308" s="5"/>
      <c r="G308" s="277" t="str">
        <f>'HOW TO-&gt;'!$A$131</f>
        <v>.</v>
      </c>
      <c r="H308" s="277" t="str">
        <f>'HOW TO-&gt;'!$B$131</f>
        <v>.</v>
      </c>
      <c r="I308" s="4" t="str">
        <f>'HOW TO-&gt;'!$C$131</f>
        <v>.</v>
      </c>
      <c r="J308" s="5"/>
      <c r="K308" s="277">
        <f>'HOW TO-&gt;'!$A$146</f>
        <v>0</v>
      </c>
      <c r="L308" s="277">
        <f>'HOW TO-&gt;'!$B$146</f>
        <v>0</v>
      </c>
      <c r="M308" s="4">
        <f>'HOW TO-&gt;'!$C$146</f>
        <v>0</v>
      </c>
    </row>
    <row r="309" spans="3:13" s="29" customFormat="1" ht="14.25">
      <c r="C309" s="277" t="str">
        <f>'HOW TO-&gt;'!$A$113</f>
        <v>LAWRENCE ANG (CROSS-TRADE)</v>
      </c>
      <c r="D309" s="277" t="str">
        <f>'HOW TO-&gt;'!$B$113</f>
        <v>6011 2400</v>
      </c>
      <c r="E309" s="4" t="str">
        <f>'HOW TO-&gt;'!$C$113</f>
        <v>lawrence.ang@msc.com</v>
      </c>
      <c r="F309"/>
      <c r="G309" s="277">
        <f>'HOW TO-&gt;'!$A$132</f>
        <v>0</v>
      </c>
      <c r="H309" s="277">
        <f>'HOW TO-&gt;'!$B$132</f>
        <v>0</v>
      </c>
      <c r="I309" s="4">
        <f>'HOW TO-&gt;'!$C$132</f>
        <v>0</v>
      </c>
      <c r="J309" s="5"/>
      <c r="K309" s="277">
        <f>'HOW TO-&gt;'!$A$147</f>
        <v>0</v>
      </c>
      <c r="L309" s="277">
        <f>'HOW TO-&gt;'!$B$147</f>
        <v>0</v>
      </c>
      <c r="M309" s="4">
        <f>'HOW TO-&gt;'!$C$147</f>
        <v>0</v>
      </c>
    </row>
    <row r="310" spans="3:13" s="29" customFormat="1" ht="14.25">
      <c r="C310" s="277" t="str">
        <f>'HOW TO-&gt;'!$A$114</f>
        <v>DARIUS ONG</v>
      </c>
      <c r="D310" s="277" t="str">
        <f>'HOW TO-&gt;'!$B$114</f>
        <v>6011 2396</v>
      </c>
      <c r="E310" s="4" t="str">
        <f>'HOW TO-&gt;'!$C$114</f>
        <v>darius.ong@msc.com</v>
      </c>
      <c r="F310"/>
      <c r="G310"/>
      <c r="H310" s="11"/>
      <c r="I310" s="206"/>
      <c r="J310"/>
      <c r="K310" s="277">
        <f>'HOW TO-&gt;'!$A$148</f>
        <v>0</v>
      </c>
      <c r="L310" s="277">
        <f>'HOW TO-&gt;'!$B$148</f>
        <v>0</v>
      </c>
      <c r="M310" s="4">
        <f>'HOW TO-&gt;'!$C$148</f>
        <v>0</v>
      </c>
    </row>
    <row r="311" spans="3:13">
      <c r="C311" s="277" t="str">
        <f>'HOW TO-&gt;'!$A$115</f>
        <v>YURIKO KHOO</v>
      </c>
      <c r="D311" s="277" t="str">
        <f>'HOW TO-&gt;'!$B$115</f>
        <v>6011 2402</v>
      </c>
      <c r="E311" s="4" t="str">
        <f>'HOW TO-&gt;'!$C$115</f>
        <v>yuriko.k@msc.com</v>
      </c>
      <c r="H311" s="11"/>
      <c r="I311" s="11"/>
      <c r="J311" s="206"/>
      <c r="K311" s="277"/>
      <c r="L311" s="277"/>
      <c r="M311" s="4"/>
    </row>
    <row r="312" spans="3:13">
      <c r="C312" s="277" t="str">
        <f>'HOW TO-&gt;'!$A$116</f>
        <v>VICKY ZHU</v>
      </c>
      <c r="D312" s="277" t="str">
        <f>'HOW TO-&gt;'!$B$116</f>
        <v>6011 7900</v>
      </c>
      <c r="E312" s="4" t="str">
        <f>'HOW TO-&gt;'!$C$116</f>
        <v>vicky.zhu@msc.com</v>
      </c>
    </row>
    <row r="314" spans="3:13">
      <c r="C314" s="277" t="str">
        <f>'HOW TO-&gt;'!$A$119</f>
        <v xml:space="preserve">MAIN LINE  </v>
      </c>
      <c r="D314" s="277" t="str">
        <f>'HOW TO-&gt;'!$B$119</f>
        <v>6011 2424</v>
      </c>
      <c r="E314" s="4">
        <f>'HOW TO-&gt;'!$C$119</f>
        <v>0</v>
      </c>
    </row>
    <row r="315" spans="3:13">
      <c r="C315" s="34">
        <f>'HOW TO-&gt;'!$A$120</f>
        <v>0</v>
      </c>
      <c r="D315" s="34">
        <f>'HOW TO-&gt;'!$B$120</f>
        <v>0</v>
      </c>
      <c r="E315" s="24">
        <f>'HOW TO-&gt;'!$C$120</f>
        <v>0</v>
      </c>
    </row>
  </sheetData>
  <customSheetViews>
    <customSheetView guid="{25211047-2AA7-431D-8637-AA6183637E8E}" scale="70" fitToPage="1" hiddenRows="1">
      <selection activeCell="F40" sqref="F40"/>
      <pageMargins left="0" right="0" top="0" bottom="0" header="0" footer="0"/>
      <pageSetup paperSize="9" scale="45" orientation="landscape" r:id="rId1"/>
      <headerFooter>
        <oddFooter>&amp;RLast update : &amp;D   &amp;T&amp;L&amp;1#&amp;"Calibri"&amp;10&amp;K000000Sensitivity: Internal</oddFooter>
      </headerFooter>
    </customSheetView>
    <customSheetView guid="{B0B43395-6E32-4DB3-A2D8-DD2362C77F4F}" scale="70" fitToPage="1" hiddenRows="1">
      <selection activeCell="F40" sqref="F40"/>
      <pageMargins left="0" right="0" top="0" bottom="0" header="0" footer="0"/>
      <pageSetup paperSize="9" scale="45" orientation="landscape" r:id="rId2"/>
      <headerFooter>
        <oddFooter>&amp;RLast update : &amp;D   &amp;T&amp;L&amp;1#&amp;"Calibri"&amp;10&amp;K000000Sensitivity: Internal</oddFooter>
      </headerFooter>
    </customSheetView>
    <customSheetView guid="{82E65AA3-5988-4ED4-A56D-19D1BA591355}" scale="70" fitToPage="1" hiddenRows="1">
      <selection activeCell="K16" sqref="K16"/>
      <pageMargins left="0" right="0" top="0" bottom="0" header="0" footer="0"/>
      <pageSetup paperSize="9" scale="53" orientation="landscape" r:id="rId3"/>
      <headerFooter>
        <oddFooter>&amp;RLast update : &amp;D   &amp;T&amp;L&amp;1#&amp;"Calibri"&amp;10 Sensitivity: Internal</oddFooter>
      </headerFooter>
    </customSheetView>
    <customSheetView guid="{999D0099-E3FC-46FC-839A-D58F693EE82E}" scale="70" fitToPage="1" hiddenRows="1" topLeftCell="A4">
      <selection activeCell="G35" sqref="G35"/>
      <pageMargins left="0" right="0" top="0" bottom="0" header="0" footer="0"/>
      <pageSetup paperSize="9" scale="51" orientation="landscape" r:id="rId4"/>
      <headerFooter>
        <oddFooter>&amp;RLast update : &amp;D   &amp;T&amp;L&amp;1#&amp;"Calibri"&amp;10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49" orientation="landscape" r:id="rId5"/>
      <headerFooter>
        <oddFooter>&amp;RLast update : &amp;D   &amp;T</oddFooter>
      </headerFooter>
    </customSheetView>
    <customSheetView guid="{4207851A-A9C4-4C7F-A983-5888F88768C0}" scale="70" fitToPage="1" hiddenRows="1" topLeftCell="A4">
      <selection activeCell="M15" sqref="M15"/>
      <pageMargins left="0" right="0" top="0" bottom="0" header="0" footer="0"/>
      <pageSetup paperSize="9" scale="59" orientation="landscape" r:id="rId6"/>
      <headerFooter>
        <oddFooter>&amp;RLast update : &amp;D   &amp;T</oddFooter>
      </headerFooter>
    </customSheetView>
    <customSheetView guid="{1A9C4D40-FD7F-415B-AEEF-6F3B6F11E2D9}" scale="70" fitToPage="1" hiddenRows="1">
      <pageMargins left="0" right="0" top="0" bottom="0" header="0" footer="0"/>
      <pageSetup paperSize="9" scale="59" orientation="landscape" r:id="rId7"/>
      <headerFooter>
        <oddFooter>&amp;RLast update : &amp;D   &amp;T</oddFooter>
      </headerFooter>
    </customSheetView>
    <customSheetView guid="{160FD25C-1E8A-49AB-8AA3-887F1FFDB82C}" scale="70" fitToPage="1" hiddenRows="1">
      <selection activeCell="B26" sqref="B26"/>
      <pageMargins left="0" right="0" top="0" bottom="0" header="0" footer="0"/>
      <pageSetup paperSize="9" scale="49" orientation="landscape" r:id="rId8"/>
      <headerFooter>
        <oddFooter>&amp;RLast update : &amp;D   &amp;T</oddFooter>
      </headerFooter>
    </customSheetView>
    <customSheetView guid="{03674205-2BF0-451F-960D-B59271ECD65B}" scale="70" fitToPage="1" hiddenRows="1">
      <pageMargins left="0" right="0" top="0" bottom="0" header="0" footer="0"/>
      <pageSetup paperSize="9" scale="48"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0"/>
      <headerFooter>
        <oddFooter>&amp;RLast update : &amp;D   &amp;T</oddFooter>
      </headerFooter>
    </customSheetView>
    <customSheetView guid="{A1DFBD3A-7D67-4D0B-A768-38A02D65809C}" scale="70" fitToPage="1" hiddenRows="1" topLeftCell="A4">
      <selection activeCell="E22" sqref="E22"/>
      <pageMargins left="0" right="0" top="0" bottom="0" header="0" footer="0"/>
      <pageSetup paperSize="9" scale="54" orientation="landscape" r:id="rId11"/>
      <headerFooter>
        <oddFooter>&amp;RLast update : &amp;D   &amp;T</oddFooter>
      </headerFooter>
    </customSheetView>
    <customSheetView guid="{8F6257B3-44F8-495E-975F-715EC7CBE577}" scale="70" fitToPage="1" hiddenRows="1">
      <selection activeCell="B40" sqref="B40"/>
      <pageMargins left="0" right="0" top="0" bottom="0" header="0" footer="0"/>
      <pageSetup paperSize="9" scale="60" orientation="landscape" r:id="rId12"/>
      <headerFooter>
        <oddFooter>&amp;RLast update : &amp;D   &amp;T</oddFooter>
      </headerFooter>
    </customSheetView>
    <customSheetView guid="{4E666960-F75E-4DEC-AA08-CB80C5246F2D}" scale="70" fitToPage="1" hiddenRows="1">
      <selection activeCell="J5" sqref="I5:M5"/>
      <pageMargins left="0" right="0" top="0" bottom="0" header="0" footer="0"/>
      <pageSetup paperSize="9" scale="54" orientation="landscape" r:id="rId13"/>
      <headerFooter>
        <oddFooter>&amp;RLast update : &amp;D   &amp;T</oddFooter>
      </headerFooter>
    </customSheetView>
    <customSheetView guid="{DF664468-2591-4537-A401-E39E9401FA18}" scale="70" fitToPage="1" hiddenRows="1">
      <selection activeCell="G9" sqref="G9"/>
      <pageMargins left="0" right="0" top="0" bottom="0" header="0" footer="0"/>
      <pageSetup paperSize="9" scale="54" orientation="landscape" r:id="rId14"/>
      <headerFooter>
        <oddFooter>&amp;RLast update : &amp;D   &amp;T</oddFooter>
      </headerFooter>
    </customSheetView>
    <customSheetView guid="{16EA4947-C328-4911-A966-8572790A84A9}" scale="70" fitToPage="1" hiddenRows="1">
      <selection activeCell="A8" sqref="A8:XFD8"/>
      <pageMargins left="0" right="0" top="0" bottom="0" header="0" footer="0"/>
      <pageSetup paperSize="9" scale="48" orientation="landscape" r:id="rId15"/>
      <headerFooter>
        <oddFooter>&amp;RLast update : &amp;D   &amp;T&amp;L&amp;1#&amp;"Calibri"&amp;10 Sensitivity: Internal</oddFooter>
      </headerFooter>
    </customSheetView>
    <customSheetView guid="{5024D59A-F791-4B48-8A8A-90A9A8BA3CB8}" scale="70" fitToPage="1" hiddenRows="1" topLeftCell="A22">
      <selection activeCell="A36" sqref="A36:XFD39"/>
      <pageMargins left="0" right="0" top="0" bottom="0" header="0" footer="0"/>
      <pageSetup paperSize="9" scale="48" orientation="landscape" r:id="rId16"/>
      <headerFooter>
        <oddFooter>&amp;RLast update : &amp;D   &amp;T&amp;L&amp;1#&amp;"Calibri"&amp;10 Sensitivity: Internal</oddFooter>
      </headerFooter>
    </customSheetView>
    <customSheetView guid="{834388B3-D1C0-4496-81CB-D8907F6C94B1}" scale="70" fitToPage="1" hiddenRows="1">
      <selection activeCell="L20" sqref="L20"/>
      <pageMargins left="0" right="0" top="0" bottom="0" header="0" footer="0"/>
      <pageSetup paperSize="9" scale="60" orientation="landscape" r:id="rId17"/>
      <headerFooter>
        <oddFooter>&amp;RLast update : &amp;D   &amp;T&amp;L&amp;1#&amp;"Calibri"&amp;10 Sensitivity: Internal</oddFooter>
      </headerFooter>
    </customSheetView>
    <customSheetView guid="{C9B667F6-80E0-402E-8E37-77C446D41929}" scale="70" fitToPage="1" hiddenRows="1" topLeftCell="A22">
      <selection activeCell="G35" sqref="G35"/>
      <pageMargins left="0" right="0" top="0" bottom="0" header="0" footer="0"/>
      <pageSetup paperSize="9" scale="53" orientation="landscape" r:id="rId18"/>
      <headerFooter>
        <oddFooter>&amp;RLast update : &amp;D   &amp;T&amp;L&amp;1#&amp;"Calibri"&amp;10&amp;K000000Sensitivity: Internal</oddFooter>
      </headerFooter>
    </customSheetView>
    <customSheetView guid="{F64DF93A-0CD5-4665-A448-613906F88C7C}" scale="70" fitToPage="1" hiddenRows="1" topLeftCell="A30">
      <selection activeCell="F57" sqref="F57"/>
      <pageMargins left="0" right="0" top="0" bottom="0" header="0" footer="0"/>
      <pageSetup paperSize="9" scale="45" orientation="landscape" r:id="rId19"/>
      <headerFooter>
        <oddFooter>&amp;RLast update : &amp;D   &amp;T&amp;L&amp;1#&amp;"Calibri"&amp;10&amp;K000000Sensitivity: Internal</oddFooter>
      </headerFooter>
    </customSheetView>
    <customSheetView guid="{D8AE3607-C68D-4DD7-8BE1-F63EA4A613B4}" scale="70" fitToPage="1" hiddenRows="1">
      <selection activeCell="F40" sqref="F40"/>
      <pageMargins left="0" right="0" top="0" bottom="0" header="0" footer="0"/>
      <pageSetup paperSize="9" scale="45" orientation="landscape" r:id="rId20"/>
      <headerFooter>
        <oddFooter>&amp;RLast update : &amp;D   &amp;T&amp;L&amp;1#&amp;"Calibri"&amp;10&amp;K000000Sensitivity: Internal</oddFooter>
      </headerFooter>
    </customSheetView>
  </customSheetViews>
  <phoneticPr fontId="29" type="noConversion"/>
  <hyperlinks>
    <hyperlink ref="I299" display="custsvc@msca.com.sg" xr:uid="{E70FEC45-D7E6-486F-991F-2C8719522E53}"/>
    <hyperlink ref="M299" display="sinexp@msca.com.sg" xr:uid="{1F7D94DC-D253-4FD3-8981-D646C071D6A0}"/>
    <hyperlink ref="E298" r:id="rId21" xr:uid="{07DEB033-D4B8-4151-994B-4A0239C557DF}"/>
    <hyperlink ref="E299" display="mktg-dept@msca.com.sg" xr:uid="{FB400E2E-5375-4934-A4BD-1EC1711E699D}"/>
  </hyperlinks>
  <pageMargins left="0.19685039370078741" right="0.19685039370078741" top="0.74803149606299213" bottom="0.74803149606299213" header="0.31496062992125984" footer="0.31496062992125984"/>
  <pageSetup paperSize="9" scale="60" orientation="landscape" r:id="rId22"/>
  <headerFooter>
    <oddFooter>&amp;L_x000D_&amp;1#&amp;"Calibri"&amp;10&amp;K000000 Sensitivity: Internal&amp;RLast update : &amp;D   &amp;T&amp;</oddFooter>
  </headerFooter>
  <drawing r:id="rId2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09A2-AC89-4A20-B479-82AAE349E7C3}">
  <sheetPr codeName="Sheet391">
    <tabColor rgb="FFFF99FF"/>
    <pageSetUpPr fitToPage="1"/>
  </sheetPr>
  <dimension ref="A1:HX49"/>
  <sheetViews>
    <sheetView zoomScale="85" zoomScaleNormal="85" workbookViewId="0">
      <pane ySplit="7" topLeftCell="A16" activePane="bottomLeft" state="frozen"/>
      <selection pane="bottomLeft" activeCell="H28" sqref="H28"/>
    </sheetView>
  </sheetViews>
  <sheetFormatPr defaultColWidth="9.42578125" defaultRowHeight="12.75"/>
  <cols>
    <col min="1" max="1" width="16.85546875" style="4" customWidth="1"/>
    <col min="2" max="2" width="4.28515625" style="64" customWidth="1"/>
    <col min="3" max="3" width="22.7109375" style="5" customWidth="1"/>
    <col min="4" max="4" width="11.42578125" style="5" customWidth="1"/>
    <col min="5" max="5" width="12.5703125" style="5" customWidth="1"/>
    <col min="6" max="10" width="17" style="5" customWidth="1"/>
    <col min="11" max="12" width="15.28515625" style="5" customWidth="1"/>
    <col min="13" max="13" width="15.42578125" style="5" customWidth="1"/>
    <col min="14" max="14" width="13.85546875" style="5" customWidth="1"/>
    <col min="15" max="16" width="9.7109375" style="606" customWidth="1"/>
    <col min="17" max="16384" width="9.42578125" style="5"/>
  </cols>
  <sheetData>
    <row r="1" spans="1:232">
      <c r="T1" s="5">
        <v>13</v>
      </c>
    </row>
    <row r="2" spans="1:232" s="6" customFormat="1" ht="33">
      <c r="B2" s="60"/>
      <c r="C2" s="129" t="s">
        <v>1408</v>
      </c>
      <c r="D2" s="44"/>
      <c r="O2" s="606"/>
      <c r="P2" s="606"/>
    </row>
    <row r="3" spans="1:232" ht="15" customHeight="1">
      <c r="C3" s="45"/>
      <c r="D3" s="45"/>
      <c r="G3" s="849" t="s">
        <v>9758</v>
      </c>
      <c r="H3" s="45"/>
      <c r="I3" s="45"/>
      <c r="J3" s="45"/>
      <c r="K3" s="45"/>
      <c r="L3" s="37"/>
      <c r="M3" s="37"/>
      <c r="N3" s="37"/>
    </row>
    <row r="4" spans="1:232" ht="15">
      <c r="A4" s="10"/>
      <c r="C4" s="46"/>
      <c r="D4" s="46"/>
      <c r="E4" s="46"/>
      <c r="F4" s="46"/>
      <c r="G4" s="46"/>
      <c r="H4" s="46"/>
      <c r="I4" s="46"/>
      <c r="J4" s="46"/>
      <c r="K4" s="46"/>
      <c r="L4" s="37"/>
      <c r="M4" s="37"/>
      <c r="N4" s="37"/>
    </row>
    <row r="5" spans="1:232" s="14" customFormat="1" ht="16.5" customHeight="1">
      <c r="A5" s="95"/>
      <c r="B5" s="95"/>
      <c r="C5" s="841"/>
      <c r="D5" s="842"/>
      <c r="E5" s="842"/>
      <c r="F5" s="842"/>
      <c r="G5" s="843"/>
      <c r="H5" s="843"/>
      <c r="I5" s="842"/>
      <c r="J5" s="842"/>
      <c r="K5" s="842"/>
      <c r="L5" s="842"/>
      <c r="M5" s="842"/>
      <c r="N5" s="60"/>
      <c r="O5" s="606"/>
      <c r="P5" s="606"/>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row>
    <row r="6" spans="1:232" s="14" customFormat="1" ht="33.75" customHeight="1" thickBot="1">
      <c r="A6" s="373"/>
      <c r="B6" s="579"/>
      <c r="C6" s="2706"/>
      <c r="D6" s="2707"/>
      <c r="E6" s="2708" t="s">
        <v>100</v>
      </c>
      <c r="F6" s="2709" t="s">
        <v>4928</v>
      </c>
      <c r="G6" s="2709" t="s">
        <v>712</v>
      </c>
      <c r="H6" s="2709" t="s">
        <v>1302</v>
      </c>
      <c r="I6" s="2709" t="s">
        <v>9759</v>
      </c>
      <c r="J6" s="2709" t="s">
        <v>5409</v>
      </c>
      <c r="K6" s="2017"/>
      <c r="L6" s="2017"/>
      <c r="M6" s="2739"/>
      <c r="N6" s="2016"/>
      <c r="O6" s="2140"/>
      <c r="P6" s="847"/>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row>
    <row r="7" spans="1:232" s="14" customFormat="1" ht="20.25" thickTop="1">
      <c r="A7" s="373"/>
      <c r="B7" s="579"/>
      <c r="C7" s="2710" t="s">
        <v>9760</v>
      </c>
      <c r="D7" s="2710" t="s">
        <v>8605</v>
      </c>
      <c r="E7" s="2711" t="s">
        <v>1415</v>
      </c>
      <c r="F7" s="2712" t="s">
        <v>9761</v>
      </c>
      <c r="G7" s="2712" t="s">
        <v>9762</v>
      </c>
      <c r="H7" s="2712" t="s">
        <v>9763</v>
      </c>
      <c r="I7" s="2712" t="s">
        <v>9764</v>
      </c>
      <c r="J7" s="2712" t="s">
        <v>9765</v>
      </c>
      <c r="K7" s="2713"/>
      <c r="L7" s="2713"/>
      <c r="M7" s="2739"/>
      <c r="N7" s="2739"/>
      <c r="O7" s="2140"/>
      <c r="P7" s="847"/>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row>
    <row r="8" spans="1:232" s="14" customFormat="1" ht="24.75" hidden="1" customHeight="1">
      <c r="A8" s="579" t="s">
        <v>9766</v>
      </c>
      <c r="B8" s="1658">
        <v>32</v>
      </c>
      <c r="C8" s="2714" t="s">
        <v>5577</v>
      </c>
      <c r="D8" s="2715" t="s">
        <v>9767</v>
      </c>
      <c r="E8" s="1644" t="s">
        <v>1581</v>
      </c>
      <c r="F8" s="2902">
        <v>45921</v>
      </c>
      <c r="G8" s="2902">
        <v>45925</v>
      </c>
      <c r="H8" s="2903">
        <v>45930</v>
      </c>
      <c r="I8" s="2903">
        <v>45933</v>
      </c>
      <c r="J8" s="2904">
        <v>45934</v>
      </c>
      <c r="K8" s="2017"/>
      <c r="L8" s="2017"/>
      <c r="M8" s="2739"/>
      <c r="N8" s="2739"/>
      <c r="O8" s="2140"/>
      <c r="P8" s="847"/>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row>
    <row r="9" spans="1:232" s="14" customFormat="1" ht="24.75" hidden="1" customHeight="1">
      <c r="A9" s="579"/>
      <c r="B9" s="1658">
        <v>33</v>
      </c>
      <c r="C9" s="2714" t="s">
        <v>9755</v>
      </c>
      <c r="D9" s="2715" t="s">
        <v>9768</v>
      </c>
      <c r="E9" s="754">
        <v>45891</v>
      </c>
      <c r="F9" s="2840" t="s">
        <v>9769</v>
      </c>
      <c r="G9" s="2497">
        <f t="shared" ref="G9:G15" si="0">E9+45</f>
        <v>45936</v>
      </c>
      <c r="H9" s="2723">
        <f t="shared" ref="H9:H15" si="1">E9+50</f>
        <v>45941</v>
      </c>
      <c r="I9" s="2723">
        <f t="shared" ref="I9:I15" si="2">E9+53</f>
        <v>45944</v>
      </c>
      <c r="J9" s="2722">
        <f t="shared" ref="J9:J15" si="3">E9+54</f>
        <v>45945</v>
      </c>
      <c r="K9" s="2017"/>
      <c r="L9" s="2017"/>
      <c r="M9" s="2739"/>
      <c r="N9" s="2739"/>
      <c r="O9" s="2140"/>
      <c r="P9" s="847"/>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row>
    <row r="10" spans="1:232" s="14" customFormat="1" ht="24.75" hidden="1" customHeight="1">
      <c r="A10" s="373"/>
      <c r="B10" s="1658">
        <v>34</v>
      </c>
      <c r="C10" s="2714" t="s">
        <v>5067</v>
      </c>
      <c r="D10" s="2715" t="s">
        <v>9770</v>
      </c>
      <c r="E10" s="754">
        <v>45888</v>
      </c>
      <c r="F10" s="2840" t="s">
        <v>9769</v>
      </c>
      <c r="G10" s="2497">
        <f t="shared" si="0"/>
        <v>45933</v>
      </c>
      <c r="H10" s="2723">
        <f t="shared" si="1"/>
        <v>45938</v>
      </c>
      <c r="I10" s="2723">
        <f t="shared" si="2"/>
        <v>45941</v>
      </c>
      <c r="J10" s="2722">
        <f t="shared" si="3"/>
        <v>45942</v>
      </c>
      <c r="K10" s="2017"/>
      <c r="L10" s="2017"/>
      <c r="M10" s="2739"/>
      <c r="N10" s="2739"/>
      <c r="O10" s="2140"/>
      <c r="P10" s="847"/>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row>
    <row r="11" spans="1:232" s="14" customFormat="1" ht="24.75" hidden="1" customHeight="1">
      <c r="A11" s="373"/>
      <c r="B11" s="1658">
        <v>35</v>
      </c>
      <c r="C11" s="2714" t="s">
        <v>9771</v>
      </c>
      <c r="D11" s="2715" t="s">
        <v>9772</v>
      </c>
      <c r="E11" s="754">
        <v>45895</v>
      </c>
      <c r="F11" s="2840" t="s">
        <v>9769</v>
      </c>
      <c r="G11" s="2497">
        <f t="shared" si="0"/>
        <v>45940</v>
      </c>
      <c r="H11" s="2723">
        <f t="shared" si="1"/>
        <v>45945</v>
      </c>
      <c r="I11" s="2723">
        <f t="shared" si="2"/>
        <v>45948</v>
      </c>
      <c r="J11" s="2722">
        <f t="shared" si="3"/>
        <v>45949</v>
      </c>
      <c r="K11" s="2017"/>
      <c r="L11" s="2017"/>
      <c r="M11" s="2739"/>
      <c r="N11" s="2739"/>
      <c r="O11" s="2140"/>
      <c r="P11" s="847"/>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row>
    <row r="12" spans="1:232" s="14" customFormat="1" ht="24.75" hidden="1" customHeight="1">
      <c r="A12" s="373"/>
      <c r="B12" s="1658">
        <v>36</v>
      </c>
      <c r="C12" s="2840" t="s">
        <v>9773</v>
      </c>
      <c r="D12" s="2892" t="s">
        <v>9774</v>
      </c>
      <c r="E12" s="2890" t="s">
        <v>1581</v>
      </c>
      <c r="F12" s="2744" t="e">
        <f t="shared" ref="F12:F13" si="4">E12+41</f>
        <v>#VALUE!</v>
      </c>
      <c r="G12" s="2744" t="e">
        <f t="shared" si="0"/>
        <v>#VALUE!</v>
      </c>
      <c r="H12" s="2745" t="e">
        <f t="shared" si="1"/>
        <v>#VALUE!</v>
      </c>
      <c r="I12" s="2745" t="e">
        <f t="shared" si="2"/>
        <v>#VALUE!</v>
      </c>
      <c r="J12" s="2746" t="e">
        <f t="shared" si="3"/>
        <v>#VALUE!</v>
      </c>
      <c r="K12" s="2017"/>
      <c r="L12" s="2017"/>
      <c r="M12" s="2739"/>
      <c r="N12" s="2739"/>
      <c r="O12" s="2140"/>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24.75" hidden="1" customHeight="1">
      <c r="A13" s="373"/>
      <c r="B13" s="1658">
        <v>37</v>
      </c>
      <c r="C13" s="2714" t="s">
        <v>9775</v>
      </c>
      <c r="D13" s="2715" t="s">
        <v>9776</v>
      </c>
      <c r="E13" s="1644">
        <v>45911</v>
      </c>
      <c r="F13" s="2744">
        <f t="shared" si="4"/>
        <v>45952</v>
      </c>
      <c r="G13" s="2744">
        <f t="shared" si="0"/>
        <v>45956</v>
      </c>
      <c r="H13" s="2745">
        <f t="shared" si="1"/>
        <v>45961</v>
      </c>
      <c r="I13" s="2745">
        <f t="shared" si="2"/>
        <v>45964</v>
      </c>
      <c r="J13" s="2746">
        <f t="shared" si="3"/>
        <v>45965</v>
      </c>
      <c r="K13" s="2017"/>
      <c r="L13" s="2017"/>
      <c r="M13" s="2739"/>
      <c r="N13" s="2739"/>
      <c r="O13" s="2140"/>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24.75" hidden="1" customHeight="1">
      <c r="A14" s="373"/>
      <c r="B14" s="1658">
        <v>38</v>
      </c>
      <c r="C14" s="2840" t="s">
        <v>4558</v>
      </c>
      <c r="D14" s="2892" t="s">
        <v>9777</v>
      </c>
      <c r="E14" s="754">
        <v>45916</v>
      </c>
      <c r="F14" s="2840" t="s">
        <v>9769</v>
      </c>
      <c r="G14" s="2497">
        <f t="shared" ref="G14" si="5">E14+45</f>
        <v>45961</v>
      </c>
      <c r="H14" s="2723">
        <f t="shared" ref="H14" si="6">E14+50</f>
        <v>45966</v>
      </c>
      <c r="I14" s="2723">
        <f t="shared" ref="I14" si="7">E14+53</f>
        <v>45969</v>
      </c>
      <c r="J14" s="2722">
        <f t="shared" ref="J14" si="8">E14+54</f>
        <v>45970</v>
      </c>
      <c r="K14" s="2017"/>
      <c r="L14" s="2017"/>
      <c r="M14" s="2739"/>
      <c r="N14" s="2739"/>
      <c r="O14" s="2140"/>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24.75" hidden="1" customHeight="1">
      <c r="A15" s="373"/>
      <c r="B15" s="1658">
        <v>39</v>
      </c>
      <c r="C15" s="2840" t="s">
        <v>9778</v>
      </c>
      <c r="D15" s="2892" t="s">
        <v>9779</v>
      </c>
      <c r="E15" s="754">
        <v>45923</v>
      </c>
      <c r="F15" s="2840" t="s">
        <v>9769</v>
      </c>
      <c r="G15" s="2497">
        <f t="shared" si="0"/>
        <v>45968</v>
      </c>
      <c r="H15" s="2723">
        <f t="shared" si="1"/>
        <v>45973</v>
      </c>
      <c r="I15" s="2723">
        <f t="shared" si="2"/>
        <v>45976</v>
      </c>
      <c r="J15" s="2722">
        <f t="shared" si="3"/>
        <v>45977</v>
      </c>
      <c r="K15" s="2017"/>
      <c r="L15" s="2017"/>
      <c r="M15" s="2739"/>
      <c r="N15" s="2739"/>
      <c r="O15" s="2140"/>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24.75" customHeight="1">
      <c r="A16" s="373"/>
      <c r="B16" s="1658">
        <v>40</v>
      </c>
      <c r="C16" s="2840" t="s">
        <v>5672</v>
      </c>
      <c r="D16" s="2892" t="s">
        <v>9780</v>
      </c>
      <c r="E16" s="2890" t="s">
        <v>1581</v>
      </c>
      <c r="F16" s="2744">
        <v>45971</v>
      </c>
      <c r="G16" s="2744">
        <v>45975</v>
      </c>
      <c r="H16" s="2745">
        <v>45980</v>
      </c>
      <c r="I16" s="2745">
        <v>45983</v>
      </c>
      <c r="J16" s="2746">
        <v>45984</v>
      </c>
      <c r="K16" s="2017"/>
      <c r="L16" s="2017"/>
      <c r="M16" s="2739"/>
      <c r="N16" s="2739"/>
      <c r="O16" s="2140"/>
      <c r="P16" s="847"/>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row>
    <row r="17" spans="1:232" s="14" customFormat="1" ht="24.75" customHeight="1">
      <c r="A17" s="373"/>
      <c r="B17" s="1658">
        <v>41</v>
      </c>
      <c r="C17" s="2714" t="s">
        <v>9781</v>
      </c>
      <c r="D17" s="2715" t="s">
        <v>9782</v>
      </c>
      <c r="E17" s="2839">
        <v>45937</v>
      </c>
      <c r="F17" s="2744">
        <f t="shared" ref="F17:F24" si="9">E17+41</f>
        <v>45978</v>
      </c>
      <c r="G17" s="2744">
        <f t="shared" ref="G17:G24" si="10">E17+45</f>
        <v>45982</v>
      </c>
      <c r="H17" s="2745">
        <f t="shared" ref="H17:H24" si="11">E17+50</f>
        <v>45987</v>
      </c>
      <c r="I17" s="2745">
        <f t="shared" ref="I17:I24" si="12">E17+53</f>
        <v>45990</v>
      </c>
      <c r="J17" s="2746">
        <f t="shared" ref="J17:J24" si="13">E17+54</f>
        <v>45991</v>
      </c>
      <c r="K17" s="2017"/>
      <c r="L17" s="2017"/>
      <c r="M17" s="2739"/>
      <c r="N17" s="2739"/>
      <c r="O17" s="2140"/>
      <c r="P17" s="847"/>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row>
    <row r="18" spans="1:232" s="14" customFormat="1" ht="24.75" customHeight="1">
      <c r="A18" s="373"/>
      <c r="B18" s="1658">
        <v>42</v>
      </c>
      <c r="C18" s="2840" t="s">
        <v>9783</v>
      </c>
      <c r="D18" s="2892" t="s">
        <v>9784</v>
      </c>
      <c r="E18" s="2890" t="s">
        <v>1581</v>
      </c>
      <c r="F18" s="2744">
        <v>45985</v>
      </c>
      <c r="G18" s="2744">
        <v>45989</v>
      </c>
      <c r="H18" s="2745">
        <v>45994</v>
      </c>
      <c r="I18" s="2745">
        <v>45997</v>
      </c>
      <c r="J18" s="2746">
        <v>45998</v>
      </c>
      <c r="K18" s="2017"/>
      <c r="L18" s="2017"/>
      <c r="M18" s="2739"/>
      <c r="N18" s="2739"/>
      <c r="O18" s="2140"/>
      <c r="P18" s="847"/>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row>
    <row r="19" spans="1:232" s="14" customFormat="1" ht="24.75" customHeight="1">
      <c r="A19" s="373"/>
      <c r="B19" s="1658">
        <v>43</v>
      </c>
      <c r="C19" s="2891" t="s">
        <v>1573</v>
      </c>
      <c r="D19" s="2892" t="s">
        <v>9785</v>
      </c>
      <c r="E19" s="754">
        <v>45951</v>
      </c>
      <c r="F19" s="2497">
        <f t="shared" si="9"/>
        <v>45992</v>
      </c>
      <c r="G19" s="2497">
        <f t="shared" si="10"/>
        <v>45996</v>
      </c>
      <c r="H19" s="2723">
        <f t="shared" si="11"/>
        <v>46001</v>
      </c>
      <c r="I19" s="2723">
        <f t="shared" si="12"/>
        <v>46004</v>
      </c>
      <c r="J19" s="2722">
        <f t="shared" si="13"/>
        <v>46005</v>
      </c>
      <c r="K19" s="2017"/>
      <c r="L19" s="2017"/>
      <c r="M19" s="2739"/>
      <c r="N19" s="2739"/>
      <c r="O19" s="2140"/>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24.75" customHeight="1">
      <c r="A20" s="373"/>
      <c r="B20" s="1658">
        <v>44</v>
      </c>
      <c r="C20" s="2714" t="s">
        <v>9655</v>
      </c>
      <c r="D20" s="2715" t="s">
        <v>9786</v>
      </c>
      <c r="E20" s="2839">
        <v>45958</v>
      </c>
      <c r="F20" s="2744">
        <f>E20+41</f>
        <v>45999</v>
      </c>
      <c r="G20" s="2744">
        <f t="shared" si="10"/>
        <v>46003</v>
      </c>
      <c r="H20" s="2745">
        <f t="shared" si="11"/>
        <v>46008</v>
      </c>
      <c r="I20" s="2745">
        <f t="shared" si="12"/>
        <v>46011</v>
      </c>
      <c r="J20" s="2746">
        <f t="shared" si="13"/>
        <v>46012</v>
      </c>
      <c r="K20" s="2017"/>
      <c r="L20" s="2017"/>
      <c r="M20" s="2739"/>
      <c r="N20" s="2739"/>
      <c r="O20" s="2140"/>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24.75" customHeight="1">
      <c r="A21" s="373"/>
      <c r="B21" s="1658">
        <v>45</v>
      </c>
      <c r="C21" s="2840" t="s">
        <v>5577</v>
      </c>
      <c r="D21" s="2892" t="s">
        <v>9787</v>
      </c>
      <c r="E21" s="754">
        <v>45965</v>
      </c>
      <c r="F21" s="2840" t="s">
        <v>9769</v>
      </c>
      <c r="G21" s="754">
        <f t="shared" si="10"/>
        <v>46010</v>
      </c>
      <c r="H21" s="2899">
        <f t="shared" si="11"/>
        <v>46015</v>
      </c>
      <c r="I21" s="2899">
        <f t="shared" si="12"/>
        <v>46018</v>
      </c>
      <c r="J21" s="2900">
        <f t="shared" si="13"/>
        <v>46019</v>
      </c>
      <c r="K21" s="2017"/>
      <c r="L21" s="2017"/>
      <c r="M21" s="2739"/>
      <c r="N21" s="2739"/>
      <c r="O21" s="2140"/>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24.75" customHeight="1">
      <c r="A22" s="373"/>
      <c r="B22" s="1658">
        <v>46</v>
      </c>
      <c r="C22" s="2714" t="s">
        <v>9788</v>
      </c>
      <c r="D22" s="2715" t="s">
        <v>9789</v>
      </c>
      <c r="E22" s="2839">
        <f t="shared" ref="E22" si="14">E21+7</f>
        <v>45972</v>
      </c>
      <c r="F22" s="2744">
        <f t="shared" si="9"/>
        <v>46013</v>
      </c>
      <c r="G22" s="2744">
        <f t="shared" si="10"/>
        <v>46017</v>
      </c>
      <c r="H22" s="2745">
        <f t="shared" si="11"/>
        <v>46022</v>
      </c>
      <c r="I22" s="2745">
        <f t="shared" si="12"/>
        <v>46025</v>
      </c>
      <c r="J22" s="2746">
        <f t="shared" si="13"/>
        <v>46026</v>
      </c>
      <c r="K22" s="2017"/>
      <c r="L22" s="2017"/>
      <c r="M22" s="2739"/>
      <c r="N22" s="2739"/>
      <c r="O22" s="2140"/>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24.75" customHeight="1">
      <c r="A23" s="373"/>
      <c r="B23" s="1658">
        <v>47</v>
      </c>
      <c r="C23" s="2840" t="s">
        <v>4535</v>
      </c>
      <c r="D23" s="2892" t="s">
        <v>9790</v>
      </c>
      <c r="E23" s="2890" t="s">
        <v>1581</v>
      </c>
      <c r="F23" s="2744">
        <v>46020</v>
      </c>
      <c r="G23" s="2744">
        <v>46024</v>
      </c>
      <c r="H23" s="2745">
        <v>46029</v>
      </c>
      <c r="I23" s="2745">
        <v>46032</v>
      </c>
      <c r="J23" s="2746">
        <v>46033</v>
      </c>
      <c r="K23" s="2017"/>
      <c r="L23" s="2017"/>
      <c r="M23" s="2739"/>
      <c r="N23" s="2739"/>
      <c r="O23" s="2140"/>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4.75" customHeight="1">
      <c r="A24" s="373"/>
      <c r="B24" s="1658">
        <v>48</v>
      </c>
      <c r="C24" s="2714" t="s">
        <v>9755</v>
      </c>
      <c r="D24" s="2715" t="s">
        <v>9791</v>
      </c>
      <c r="E24" s="2839">
        <v>45986</v>
      </c>
      <c r="F24" s="2744">
        <f t="shared" si="9"/>
        <v>46027</v>
      </c>
      <c r="G24" s="2744">
        <f t="shared" si="10"/>
        <v>46031</v>
      </c>
      <c r="H24" s="2745">
        <f t="shared" si="11"/>
        <v>46036</v>
      </c>
      <c r="I24" s="2745">
        <f t="shared" si="12"/>
        <v>46039</v>
      </c>
      <c r="J24" s="2746">
        <f t="shared" si="13"/>
        <v>46040</v>
      </c>
      <c r="K24" s="2017"/>
      <c r="L24" s="2017"/>
      <c r="M24" s="2739"/>
      <c r="N24" s="2739"/>
      <c r="O24" s="2140"/>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24.75" customHeight="1">
      <c r="A25" s="373"/>
      <c r="B25" s="1658">
        <v>49</v>
      </c>
      <c r="C25" s="2714" t="s">
        <v>9773</v>
      </c>
      <c r="D25" s="2715" t="s">
        <v>9792</v>
      </c>
      <c r="E25" s="2839">
        <f>E24+7</f>
        <v>45993</v>
      </c>
      <c r="F25" s="2744">
        <f>E25+41</f>
        <v>46034</v>
      </c>
      <c r="G25" s="2744">
        <f>E25+45</f>
        <v>46038</v>
      </c>
      <c r="H25" s="2745">
        <f>E25+50</f>
        <v>46043</v>
      </c>
      <c r="I25" s="2745">
        <f>E25+53</f>
        <v>46046</v>
      </c>
      <c r="J25" s="2746">
        <f>E25+54</f>
        <v>46047</v>
      </c>
      <c r="K25" s="2017"/>
      <c r="L25" s="2017"/>
      <c r="M25" s="2739"/>
      <c r="N25" s="2739"/>
      <c r="O25" s="2140"/>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24.75" customHeight="1">
      <c r="A26" s="373"/>
      <c r="B26" s="1658">
        <v>50</v>
      </c>
      <c r="C26" s="2714" t="s">
        <v>9775</v>
      </c>
      <c r="D26" s="2715" t="s">
        <v>9793</v>
      </c>
      <c r="E26" s="2839">
        <f>E25+7</f>
        <v>46000</v>
      </c>
      <c r="F26" s="2744">
        <f>E26+41</f>
        <v>46041</v>
      </c>
      <c r="G26" s="2744">
        <f>E26+45</f>
        <v>46045</v>
      </c>
      <c r="H26" s="2745">
        <f>E26+50</f>
        <v>46050</v>
      </c>
      <c r="I26" s="2745">
        <f>E26+53</f>
        <v>46053</v>
      </c>
      <c r="J26" s="2746">
        <f>E26+54</f>
        <v>46054</v>
      </c>
      <c r="K26" s="2017"/>
      <c r="L26" s="2017"/>
      <c r="M26" s="2739"/>
      <c r="N26" s="2739"/>
      <c r="O26" s="2140"/>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24.75" customHeight="1">
      <c r="A27" s="373"/>
      <c r="B27" s="1658">
        <v>51</v>
      </c>
      <c r="C27" s="2714" t="s">
        <v>5515</v>
      </c>
      <c r="D27" s="2715" t="s">
        <v>9794</v>
      </c>
      <c r="E27" s="2839">
        <f>E26+7</f>
        <v>46007</v>
      </c>
      <c r="F27" s="2744">
        <f>E27+41</f>
        <v>46048</v>
      </c>
      <c r="G27" s="2744">
        <f>E27+45</f>
        <v>46052</v>
      </c>
      <c r="H27" s="2745">
        <f>E27+50</f>
        <v>46057</v>
      </c>
      <c r="I27" s="2745">
        <f>E27+53</f>
        <v>46060</v>
      </c>
      <c r="J27" s="2746">
        <f>E27+54</f>
        <v>46061</v>
      </c>
      <c r="K27" s="2017"/>
      <c r="L27" s="2017"/>
      <c r="M27" s="2739"/>
      <c r="N27" s="2739"/>
      <c r="O27" s="2140"/>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24.75" customHeight="1">
      <c r="A28" s="373"/>
      <c r="B28" s="1658">
        <v>52</v>
      </c>
      <c r="C28" s="2714" t="s">
        <v>410</v>
      </c>
      <c r="D28" s="2715" t="s">
        <v>9795</v>
      </c>
      <c r="E28" s="2839">
        <f>E27+7</f>
        <v>46014</v>
      </c>
      <c r="F28" s="2840" t="s">
        <v>9769</v>
      </c>
      <c r="G28" s="2744">
        <f>E28+45</f>
        <v>46059</v>
      </c>
      <c r="H28" s="2745">
        <f>E28+50</f>
        <v>46064</v>
      </c>
      <c r="I28" s="2745">
        <f>E28+53</f>
        <v>46067</v>
      </c>
      <c r="J28" s="2746">
        <f>E28+54</f>
        <v>46068</v>
      </c>
      <c r="K28" s="2017"/>
      <c r="L28" s="2017"/>
      <c r="M28" s="2739"/>
      <c r="N28" s="2739"/>
      <c r="O28" s="2140"/>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24.75" customHeight="1">
      <c r="A29" s="373"/>
      <c r="B29" s="1658">
        <v>1</v>
      </c>
      <c r="C29" s="2714" t="s">
        <v>5672</v>
      </c>
      <c r="D29" s="2715" t="s">
        <v>9796</v>
      </c>
      <c r="E29" s="2839">
        <f>E28+7</f>
        <v>46021</v>
      </c>
      <c r="F29" s="2744">
        <f>E29+41</f>
        <v>46062</v>
      </c>
      <c r="G29" s="2744">
        <f>E29+45</f>
        <v>46066</v>
      </c>
      <c r="H29" s="2745">
        <f>E29+50</f>
        <v>46071</v>
      </c>
      <c r="I29" s="2745">
        <f>E29+53</f>
        <v>46074</v>
      </c>
      <c r="J29" s="2746">
        <f>E29+54</f>
        <v>46075</v>
      </c>
      <c r="K29" s="2017"/>
      <c r="L29" s="2017"/>
      <c r="M29" s="2739"/>
      <c r="N29" s="2739"/>
      <c r="O29" s="2140"/>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6.5" customHeight="1">
      <c r="A30" s="373"/>
      <c r="B30" s="95"/>
      <c r="C30" s="4639" t="s">
        <v>112</v>
      </c>
      <c r="D30" s="4639"/>
      <c r="E30" s="4639"/>
      <c r="F30" s="4639"/>
      <c r="G30" s="4639"/>
      <c r="H30" s="2690"/>
      <c r="I30" s="2690"/>
      <c r="J30" s="2690"/>
      <c r="K30" s="2690"/>
      <c r="L30" s="2691"/>
      <c r="M30" s="2741"/>
      <c r="N30" s="2741"/>
      <c r="O30" s="847"/>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6.5" customHeight="1">
      <c r="A31" s="373"/>
      <c r="B31" s="95"/>
      <c r="C31" s="707"/>
      <c r="D31" s="708"/>
      <c r="E31" s="708"/>
      <c r="F31" s="887"/>
      <c r="G31" s="886"/>
      <c r="H31" s="886"/>
      <c r="I31" s="708"/>
      <c r="J31" s="708"/>
      <c r="K31" s="708"/>
      <c r="L31" s="708"/>
      <c r="M31" s="708"/>
      <c r="N31" s="708"/>
      <c r="O31" s="847"/>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30" customFormat="1" ht="14.25">
      <c r="A32" s="25"/>
      <c r="B32" s="95"/>
      <c r="C32" s="209" t="s">
        <v>0</v>
      </c>
      <c r="D32" s="69"/>
      <c r="E32" s="845" t="s">
        <v>1973</v>
      </c>
      <c r="F32" s="70"/>
      <c r="G32" s="70" t="s">
        <v>38</v>
      </c>
      <c r="H32" s="70"/>
      <c r="I32" s="69"/>
      <c r="J32" s="69"/>
      <c r="K32" s="70" t="s">
        <v>65</v>
      </c>
      <c r="L32" s="70" t="str">
        <f>'HOW TO-&gt;'!$B$136</f>
        <v>6011 2413</v>
      </c>
      <c r="M32" s="70"/>
      <c r="N32" s="60"/>
      <c r="O32" s="848"/>
      <c r="P32" s="848"/>
    </row>
    <row r="33" spans="1:232" s="30" customFormat="1" ht="14.25">
      <c r="A33" s="25"/>
      <c r="B33" s="95"/>
      <c r="C33" s="79" t="s">
        <v>1</v>
      </c>
      <c r="D33" s="69"/>
      <c r="E33" s="252" t="s">
        <v>1974</v>
      </c>
      <c r="F33" s="70"/>
      <c r="G33" s="69" t="s">
        <v>1975</v>
      </c>
      <c r="H33" s="69"/>
      <c r="I33" s="252" t="s">
        <v>41</v>
      </c>
      <c r="J33" s="69"/>
      <c r="K33" s="69" t="s">
        <v>67</v>
      </c>
      <c r="L33" s="69"/>
      <c r="M33" s="226" t="s">
        <v>68</v>
      </c>
      <c r="N33" s="60"/>
      <c r="O33" s="848"/>
      <c r="P33" s="848"/>
    </row>
    <row r="34" spans="1:232" s="29" customFormat="1" ht="14.25">
      <c r="A34" s="25"/>
      <c r="B34" s="95"/>
      <c r="C34" s="79"/>
      <c r="D34" s="69"/>
      <c r="E34" s="252"/>
      <c r="F34" s="60"/>
      <c r="G34" s="69"/>
      <c r="H34" s="69"/>
      <c r="I34" s="252"/>
      <c r="J34" s="69"/>
      <c r="K34" s="69" t="str">
        <f>'HOW TO-&gt;'!$A$138</f>
        <v>PERMIT</v>
      </c>
      <c r="L34" s="69"/>
      <c r="M34" s="2204" t="str">
        <f>'HOW TO-&gt;'!$C$138</f>
        <v>SG094-SinPermit@msc.com</v>
      </c>
      <c r="N34" s="60"/>
      <c r="O34" s="606"/>
      <c r="P34" s="606"/>
    </row>
    <row r="35" spans="1:232" s="29" customFormat="1" ht="14.25">
      <c r="A35" s="35"/>
      <c r="B35" s="98"/>
      <c r="C35" s="77">
        <f>'HOW TO-&gt;'!$A$105</f>
        <v>0</v>
      </c>
      <c r="D35" s="77">
        <f>'HOW TO-&gt;'!$B$105</f>
        <v>0</v>
      </c>
      <c r="E35" s="64">
        <f>'HOW TO-&gt;'!$C$105</f>
        <v>0</v>
      </c>
      <c r="F35" s="60"/>
      <c r="G35" s="77" t="str">
        <f>'HOW TO-&gt;'!$A$124</f>
        <v>ROBERT CHIA</v>
      </c>
      <c r="H35" s="77" t="str">
        <f>'HOW TO-&gt;'!$B$124</f>
        <v>6011 0564</v>
      </c>
      <c r="I35" s="64" t="str">
        <f>'HOW TO-&gt;'!$C$124</f>
        <v>robert.chia@msc.com</v>
      </c>
      <c r="J35" s="60"/>
      <c r="K35" s="77" t="str">
        <f>'HOW TO-&gt;'!$A$139</f>
        <v>RAYNAR ANG</v>
      </c>
      <c r="L35" s="77" t="str">
        <f>'HOW TO-&gt;'!$B$139</f>
        <v>6011 2358</v>
      </c>
      <c r="M35" s="64" t="str">
        <f>'HOW TO-&gt;'!$C$139</f>
        <v>raynar.ang@msc.com</v>
      </c>
      <c r="N35" s="60"/>
      <c r="O35" s="606"/>
      <c r="P35" s="606"/>
    </row>
    <row r="36" spans="1:232" s="29" customFormat="1" ht="14.25">
      <c r="A36" s="25"/>
      <c r="B36" s="95"/>
      <c r="C36" s="77" t="str">
        <f>'HOW TO-&gt;'!$A$107</f>
        <v>PHOEBE HUANG</v>
      </c>
      <c r="D36" s="77" t="str">
        <f>'HOW TO-&gt;'!$B$107</f>
        <v>6011 0562</v>
      </c>
      <c r="E36" s="64" t="str">
        <f>'HOW TO-&gt;'!$C$107</f>
        <v>phoebe.huang@msc.com</v>
      </c>
      <c r="F36" s="60"/>
      <c r="G36" s="77" t="str">
        <f>'HOW TO-&gt;'!$A$125</f>
        <v>S. Y. LIEW</v>
      </c>
      <c r="H36" s="77" t="str">
        <f>'HOW TO-&gt;'!$B$125</f>
        <v>6011 2348</v>
      </c>
      <c r="I36" s="64" t="str">
        <f>'HOW TO-&gt;'!$C$125</f>
        <v>seoyi.liew@msc.com</v>
      </c>
      <c r="J36" s="60"/>
      <c r="K36" s="77" t="str">
        <f>'HOW TO-&gt;'!$A$140</f>
        <v>KAI SIANG</v>
      </c>
      <c r="L36" s="77" t="str">
        <f>'HOW TO-&gt;'!$B$140</f>
        <v>6011 2356</v>
      </c>
      <c r="M36" s="64" t="str">
        <f>'HOW TO-&gt;'!$C$140</f>
        <v>kaisiang.lim@msc.com</v>
      </c>
      <c r="N36" s="60"/>
      <c r="O36" s="606"/>
      <c r="P36" s="606"/>
    </row>
    <row r="37" spans="1:232" s="29" customFormat="1" ht="14.25">
      <c r="A37" s="25"/>
      <c r="B37" s="95"/>
      <c r="C37" s="77" t="str">
        <f>'HOW TO-&gt;'!$A$108</f>
        <v>SHERWIN LIM</v>
      </c>
      <c r="D37" s="77" t="str">
        <f>'HOW TO-&gt;'!$B$108</f>
        <v>6011 2395</v>
      </c>
      <c r="E37" s="64" t="str">
        <f>'HOW TO-&gt;'!$C$108</f>
        <v>sherwin.lim@msc.com</v>
      </c>
      <c r="F37" s="60"/>
      <c r="G37" s="77" t="str">
        <f>'HOW TO-&gt;'!$A$126</f>
        <v>SHARON KOH</v>
      </c>
      <c r="H37" s="77" t="str">
        <f>'HOW TO-&gt;'!$B$126</f>
        <v>6011 2349</v>
      </c>
      <c r="I37" s="64" t="str">
        <f>'HOW TO-&gt;'!$C$126</f>
        <v>sharon.koh@msc.com</v>
      </c>
      <c r="J37" s="60"/>
      <c r="K37" s="77" t="str">
        <f>'HOW TO-&gt;'!$A$141</f>
        <v>DEWI</v>
      </c>
      <c r="L37" s="77" t="str">
        <f>'HOW TO-&gt;'!$B$141</f>
        <v>6011 2354</v>
      </c>
      <c r="M37" s="64" t="str">
        <f>'HOW TO-&gt;'!$C$141</f>
        <v>dewi.ratnah@msc.com</v>
      </c>
      <c r="N37" s="60"/>
      <c r="O37" s="606"/>
      <c r="P37" s="606"/>
    </row>
    <row r="38" spans="1:232" s="29" customFormat="1" ht="14.25">
      <c r="A38" s="25"/>
      <c r="B38" s="95"/>
      <c r="C38" s="77" t="str">
        <f>'HOW TO-&gt;'!$A$106</f>
        <v>NATALIE LEW</v>
      </c>
      <c r="D38" s="77" t="str">
        <f>'HOW TO-&gt;'!$B$106</f>
        <v>6011 2399</v>
      </c>
      <c r="E38" s="64" t="str">
        <f>'HOW TO-&gt;'!$C$106</f>
        <v>natalie.lew@msc.com</v>
      </c>
      <c r="F38" s="60"/>
      <c r="G38" s="77" t="str">
        <f>'HOW TO-&gt;'!$A$127</f>
        <v>ANGELIA LAU</v>
      </c>
      <c r="H38" s="77" t="str">
        <f>'HOW TO-&gt;'!$B$127</f>
        <v>6011 2346</v>
      </c>
      <c r="I38" s="64" t="str">
        <f>'HOW TO-&gt;'!$C$127</f>
        <v>angelia.lau@msc.com</v>
      </c>
      <c r="J38" s="60"/>
      <c r="K38" s="77" t="str">
        <f>'HOW TO-&gt;'!$A$142</f>
        <v>YU TING</v>
      </c>
      <c r="L38" s="77" t="str">
        <f>'HOW TO-&gt;'!$B$142</f>
        <v>6011 2359</v>
      </c>
      <c r="M38" s="64" t="str">
        <f>'HOW TO-&gt;'!$C$142</f>
        <v>yuting.luo@msc.com</v>
      </c>
      <c r="N38" s="60"/>
      <c r="O38" s="606"/>
      <c r="P38" s="606"/>
    </row>
    <row r="39" spans="1:232" s="29" customFormat="1" ht="14.25">
      <c r="A39" s="25"/>
      <c r="B39" s="95"/>
      <c r="C39" s="77" t="str">
        <f>'HOW TO-&gt;'!$A$109</f>
        <v>CHOK KAR HEE</v>
      </c>
      <c r="D39" s="77" t="str">
        <f>'HOW TO-&gt;'!$B$109</f>
        <v>6011 2397</v>
      </c>
      <c r="E39" s="64" t="str">
        <f>'HOW TO-&gt;'!$C$109</f>
        <v>karhee.chok@msc.com</v>
      </c>
      <c r="F39" s="60"/>
      <c r="G39" s="77" t="str">
        <f>'HOW TO-&gt;'!$A$128</f>
        <v>NOOR AFNINDAH</v>
      </c>
      <c r="H39" s="77" t="str">
        <f>'HOW TO-&gt;'!$B$128</f>
        <v>6011 2347</v>
      </c>
      <c r="I39" s="64" t="str">
        <f>'HOW TO-&gt;'!$C$128</f>
        <v>noor.afnindah@msc.com</v>
      </c>
      <c r="J39" s="60"/>
      <c r="K39" s="77" t="str">
        <f>'HOW TO-&gt;'!$A$143</f>
        <v>SHAN SHAN</v>
      </c>
      <c r="L39" s="77" t="str">
        <f>'HOW TO-&gt;'!$B$143</f>
        <v>6011 2353</v>
      </c>
      <c r="M39" s="64" t="str">
        <f>'HOW TO-&gt;'!$C$143</f>
        <v>shanshan.chin@msc.com</v>
      </c>
      <c r="N39" s="60"/>
      <c r="O39" s="606"/>
      <c r="P39" s="606"/>
    </row>
    <row r="40" spans="1:232" s="29" customFormat="1" ht="14.25">
      <c r="A40" s="25"/>
      <c r="B40" s="95"/>
      <c r="C40" s="77" t="str">
        <f>'HOW TO-&gt;'!$A$115</f>
        <v>YURIKO KHOO</v>
      </c>
      <c r="D40" s="77" t="str">
        <f>'HOW TO-&gt;'!$B$115</f>
        <v>6011 2402</v>
      </c>
      <c r="E40" s="64" t="str">
        <f>'HOW TO-&gt;'!$C$115</f>
        <v>yuriko.k@msc.com</v>
      </c>
      <c r="F40" s="60"/>
      <c r="G40" s="77" t="str">
        <f>'HOW TO-&gt;'!$A$129</f>
        <v>NG CHING WEI</v>
      </c>
      <c r="H40" s="77" t="str">
        <f>'HOW TO-&gt;'!$B$129</f>
        <v>6011 2404</v>
      </c>
      <c r="I40" s="64" t="str">
        <f>'HOW TO-&gt;'!$C$129</f>
        <v>chingwei.ng@msc.com</v>
      </c>
      <c r="J40" s="60"/>
      <c r="K40" s="77" t="str">
        <f>'HOW TO-&gt;'!$A$144</f>
        <v>EUNICE</v>
      </c>
      <c r="L40" s="77" t="str">
        <f>'HOW TO-&gt;'!$B$144</f>
        <v>6011 2355</v>
      </c>
      <c r="M40" s="64" t="str">
        <f>'HOW TO-&gt;'!$C$144</f>
        <v>eunice.chan@msc.com</v>
      </c>
      <c r="N40" s="60"/>
      <c r="O40" s="606"/>
      <c r="P40" s="606"/>
    </row>
    <row r="41" spans="1:232" s="29" customFormat="1" ht="14.25">
      <c r="A41" s="25"/>
      <c r="B41" s="95"/>
      <c r="C41" s="77" t="str">
        <f>'HOW TO-&gt;'!$A$113</f>
        <v>LAWRENCE ANG (CROSS-TRADE)</v>
      </c>
      <c r="D41" s="77" t="str">
        <f>'HOW TO-&gt;'!$B$113</f>
        <v>6011 2400</v>
      </c>
      <c r="E41" s="64" t="str">
        <f>'HOW TO-&gt;'!$C$113</f>
        <v>lawrence.ang@msc.com</v>
      </c>
      <c r="F41" s="60"/>
      <c r="G41" s="77" t="str">
        <f>'HOW TO-&gt;'!$A$130</f>
        <v>ZOEY ONG</v>
      </c>
      <c r="H41" s="77" t="str">
        <f>'HOW TO-&gt;'!$B$130</f>
        <v>6011 2424</v>
      </c>
      <c r="I41" s="64" t="str">
        <f>'HOW TO-&gt;'!$C$130</f>
        <v>zoey.ong@msc.com</v>
      </c>
      <c r="J41" s="60"/>
      <c r="K41" s="77" t="str">
        <f>'HOW TO-&gt;'!$A$145</f>
        <v>HAZEL</v>
      </c>
      <c r="L41" s="77" t="str">
        <f>'HOW TO-&gt;'!$B$145</f>
        <v>6011 2435</v>
      </c>
      <c r="M41" s="64" t="str">
        <f>'HOW TO-&gt;'!$C$145</f>
        <v>hazel.toh@msc.com</v>
      </c>
      <c r="N41" s="60"/>
      <c r="O41" s="606"/>
      <c r="P41" s="606"/>
    </row>
    <row r="42" spans="1:232" s="29" customFormat="1" ht="14.25">
      <c r="A42" s="25"/>
      <c r="B42" s="95"/>
      <c r="C42" s="77" t="str">
        <f>'HOW TO-&gt;'!$A$112</f>
        <v>SUE ANN SOON</v>
      </c>
      <c r="D42" s="77" t="str">
        <f>'HOW TO-&gt;'!$B$112</f>
        <v>6011 2327</v>
      </c>
      <c r="E42" s="64" t="str">
        <f>'HOW TO-&gt;'!$C$112</f>
        <v>sueann.soon@msc.com</v>
      </c>
      <c r="F42" s="60"/>
      <c r="G42" s="77" t="str">
        <f>'HOW TO-&gt;'!$A$131</f>
        <v>.</v>
      </c>
      <c r="H42" s="77" t="str">
        <f>'HOW TO-&gt;'!$B$131</f>
        <v>.</v>
      </c>
      <c r="I42" s="64" t="str">
        <f>'HOW TO-&gt;'!$C$131</f>
        <v>.</v>
      </c>
      <c r="J42" s="60"/>
      <c r="K42" s="77">
        <f>'HOW TO-&gt;'!$A$146</f>
        <v>0</v>
      </c>
      <c r="L42" s="77">
        <f>'HOW TO-&gt;'!$B$146</f>
        <v>0</v>
      </c>
      <c r="M42" s="64">
        <f>'HOW TO-&gt;'!$C$146</f>
        <v>0</v>
      </c>
      <c r="N42" s="60"/>
      <c r="O42" s="606"/>
      <c r="P42" s="606"/>
    </row>
    <row r="43" spans="1:232" s="29" customFormat="1" ht="14.25">
      <c r="A43" s="25"/>
      <c r="B43" s="95"/>
      <c r="C43" s="77" t="str">
        <f>'HOW TO-&gt;'!$A$114</f>
        <v>DARIUS ONG</v>
      </c>
      <c r="D43" s="77" t="str">
        <f>'HOW TO-&gt;'!$B$114</f>
        <v>6011 2396</v>
      </c>
      <c r="E43" s="64" t="str">
        <f>'HOW TO-&gt;'!$C$114</f>
        <v>darius.ong@msc.com</v>
      </c>
      <c r="F43" s="60"/>
      <c r="G43" s="77">
        <f>'HOW TO-&gt;'!$A$132</f>
        <v>0</v>
      </c>
      <c r="H43" s="77">
        <f>'HOW TO-&gt;'!$B$132</f>
        <v>0</v>
      </c>
      <c r="I43" s="64">
        <f>'HOW TO-&gt;'!$C$132</f>
        <v>0</v>
      </c>
      <c r="J43" s="60"/>
      <c r="K43" s="77">
        <f>'HOW TO-&gt;'!$A$147</f>
        <v>0</v>
      </c>
      <c r="L43" s="77">
        <f>'HOW TO-&gt;'!$B$147</f>
        <v>0</v>
      </c>
      <c r="M43" s="64">
        <f>'HOW TO-&gt;'!$C$147</f>
        <v>0</v>
      </c>
      <c r="N43" s="60"/>
      <c r="O43" s="606"/>
      <c r="P43" s="606"/>
    </row>
    <row r="44" spans="1:232">
      <c r="C44" s="77" t="str">
        <f>'HOW TO-&gt;'!$A$110</f>
        <v>LEWIS SOH</v>
      </c>
      <c r="D44" s="77" t="str">
        <f>'HOW TO-&gt;'!$B$110</f>
        <v>6011 7905</v>
      </c>
      <c r="E44" s="64" t="str">
        <f>'HOW TO-&gt;'!$C$110</f>
        <v>lewis.soh@msc.com</v>
      </c>
      <c r="F44" s="60"/>
      <c r="G44" s="60"/>
      <c r="H44" s="81"/>
      <c r="I44" s="226"/>
      <c r="J44" s="60"/>
      <c r="K44" s="77">
        <f>'HOW TO-&gt;'!$A$148</f>
        <v>0</v>
      </c>
      <c r="L44" s="77">
        <f>'HOW TO-&gt;'!$B$148</f>
        <v>0</v>
      </c>
      <c r="M44" s="64">
        <f>'HOW TO-&gt;'!$C$148</f>
        <v>0</v>
      </c>
      <c r="N44" s="60"/>
    </row>
    <row r="45" spans="1:232" s="606" customFormat="1">
      <c r="A45" s="5"/>
      <c r="B45" s="60"/>
      <c r="C45" s="77" t="str">
        <f>'HOW TO-&gt;'!$A$111</f>
        <v xml:space="preserve">MELVIN TAN </v>
      </c>
      <c r="D45" s="77" t="str">
        <f>'HOW TO-&gt;'!$B$111</f>
        <v>6011 0561</v>
      </c>
      <c r="E45" s="64" t="str">
        <f>'HOW TO-&gt;'!$C$111</f>
        <v>melvin.tan@msc.com</v>
      </c>
      <c r="F45" s="60"/>
      <c r="G45" s="60"/>
      <c r="H45" s="81"/>
      <c r="I45" s="81"/>
      <c r="J45" s="226"/>
      <c r="K45" s="77"/>
      <c r="L45" s="77"/>
      <c r="M45" s="64"/>
      <c r="N45" s="60"/>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606" customFormat="1">
      <c r="A46" s="5"/>
      <c r="B46" s="60"/>
      <c r="C46" s="77">
        <f>'HOW TO-&gt;'!$A$118</f>
        <v>0</v>
      </c>
      <c r="D46" s="77">
        <f>'HOW TO-&gt;'!$B$118</f>
        <v>0</v>
      </c>
      <c r="E46" s="64">
        <f>'HOW TO-&gt;'!$C$118</f>
        <v>0</v>
      </c>
      <c r="F46" s="60"/>
      <c r="G46" s="60"/>
      <c r="H46" s="60"/>
      <c r="I46" s="60"/>
      <c r="J46" s="60"/>
      <c r="K46" s="60"/>
      <c r="L46" s="60"/>
      <c r="M46" s="60"/>
      <c r="N46" s="60"/>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606" customFormat="1">
      <c r="A47" s="4"/>
      <c r="B47" s="64"/>
      <c r="C47" s="77" t="str">
        <f>'HOW TO-&gt;'!$A$119</f>
        <v xml:space="preserve">MAIN LINE  </v>
      </c>
      <c r="D47" s="77" t="str">
        <f>'HOW TO-&gt;'!$B$119</f>
        <v>6011 2424</v>
      </c>
      <c r="E47" s="64">
        <f>'HOW TO-&gt;'!$C$119</f>
        <v>0</v>
      </c>
      <c r="F47" s="60"/>
      <c r="G47" s="60"/>
      <c r="H47" s="60"/>
      <c r="I47" s="60"/>
      <c r="J47" s="60"/>
      <c r="K47" s="60"/>
      <c r="L47" s="60"/>
      <c r="M47" s="60"/>
      <c r="N47" s="60"/>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606" customFormat="1">
      <c r="A48" s="4"/>
      <c r="B48" s="64"/>
      <c r="C48" s="77">
        <f>'HOW TO-&gt;'!$A$120</f>
        <v>0</v>
      </c>
      <c r="D48" s="77">
        <f>'HOW TO-&gt;'!$B$120</f>
        <v>0</v>
      </c>
      <c r="E48" s="64">
        <f>'HOW TO-&gt;'!$C$120</f>
        <v>0</v>
      </c>
      <c r="F48" s="60"/>
      <c r="G48" s="60"/>
      <c r="H48" s="60"/>
      <c r="I48" s="60"/>
      <c r="J48" s="60"/>
      <c r="K48" s="60"/>
      <c r="L48" s="60"/>
      <c r="M48" s="60"/>
      <c r="N48" s="60"/>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606" customFormat="1">
      <c r="A49" s="4"/>
      <c r="B49" s="64"/>
      <c r="C49" s="60"/>
      <c r="D49" s="60"/>
      <c r="E49" s="60"/>
      <c r="F49" s="60"/>
      <c r="G49" s="60"/>
      <c r="H49" s="60"/>
      <c r="I49" s="60"/>
      <c r="J49" s="60"/>
      <c r="K49" s="60"/>
      <c r="L49" s="60"/>
      <c r="M49" s="60"/>
      <c r="N49" s="60"/>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sheetData>
  <sheetProtection formatCells="0"/>
  <mergeCells count="1">
    <mergeCell ref="C30:G30"/>
  </mergeCells>
  <hyperlinks>
    <hyperlink ref="I33" display="custsvc@msca.com.sg" xr:uid="{C7F25B2B-940E-4CAC-A622-C35D4C738C54}"/>
    <hyperlink ref="M33" display="sinexp@msca.com.sg" xr:uid="{25EAEEA2-2873-4B6E-8830-DB601EC10057}"/>
    <hyperlink ref="E32" r:id="rId1" xr:uid="{F2B74CED-BE04-402D-8AC1-046B001F4FA1}"/>
    <hyperlink ref="E33" display="mktg-dept@msca.com.sg" xr:uid="{73FBE3A6-1FEF-4715-A798-7BFD20FE519F}"/>
  </hyperlinks>
  <pageMargins left="0.70866141732283472" right="0.70866141732283472" top="0.74803149606299213" bottom="0.74803149606299213" header="0.31496062992125984" footer="0.31496062992125984"/>
  <pageSetup paperSize="9" scale="17" orientation="landscape" r:id="rId2"/>
  <headerFooter>
    <oddFooter>&amp;L_x000D_&amp;1#&amp;"Calibri"&amp;10&amp;K000000 Sensitivity: Internal</oddFooter>
  </headerFooter>
  <drawing r:id="rId3"/>
  <legacyDrawing r:id="rId4"/>
  <controls>
    <mc:AlternateContent xmlns:mc="http://schemas.openxmlformats.org/markup-compatibility/2006">
      <mc:Choice Requires="x14">
        <control shapeId="67587" r:id="rId5" name="Control 3">
          <controlPr defaultSize="0" r:id="rId6">
            <anchor moveWithCells="1">
              <from>
                <xdr:col>101</xdr:col>
                <xdr:colOff>314325</xdr:colOff>
                <xdr:row>15</xdr:row>
                <xdr:rowOff>0</xdr:rowOff>
              </from>
              <to>
                <xdr:col>101</xdr:col>
                <xdr:colOff>495300</xdr:colOff>
                <xdr:row>15</xdr:row>
                <xdr:rowOff>200025</xdr:rowOff>
              </to>
            </anchor>
          </controlPr>
        </control>
      </mc:Choice>
      <mc:Fallback>
        <control shapeId="67587" r:id="rId5" name="Control 3"/>
      </mc:Fallback>
    </mc:AlternateContent>
    <mc:AlternateContent xmlns:mc="http://schemas.openxmlformats.org/markup-compatibility/2006">
      <mc:Choice Requires="x14">
        <control shapeId="67586" r:id="rId7" name="Control 2">
          <controlPr defaultSize="0" r:id="rId6">
            <anchor moveWithCells="1">
              <from>
                <xdr:col>101</xdr:col>
                <xdr:colOff>314325</xdr:colOff>
                <xdr:row>15</xdr:row>
                <xdr:rowOff>0</xdr:rowOff>
              </from>
              <to>
                <xdr:col>101</xdr:col>
                <xdr:colOff>495300</xdr:colOff>
                <xdr:row>15</xdr:row>
                <xdr:rowOff>200025</xdr:rowOff>
              </to>
            </anchor>
          </controlPr>
        </control>
      </mc:Choice>
      <mc:Fallback>
        <control shapeId="67586" r:id="rId7" name="Control 2"/>
      </mc:Fallback>
    </mc:AlternateContent>
    <mc:AlternateContent xmlns:mc="http://schemas.openxmlformats.org/markup-compatibility/2006">
      <mc:Choice Requires="x14">
        <control shapeId="67585" r:id="rId8" name="Control 1">
          <controlPr defaultSize="0" r:id="rId9">
            <anchor moveWithCells="1">
              <from>
                <xdr:col>101</xdr:col>
                <xdr:colOff>314325</xdr:colOff>
                <xdr:row>15</xdr:row>
                <xdr:rowOff>0</xdr:rowOff>
              </from>
              <to>
                <xdr:col>101</xdr:col>
                <xdr:colOff>542925</xdr:colOff>
                <xdr:row>15</xdr:row>
                <xdr:rowOff>219075</xdr:rowOff>
              </to>
            </anchor>
          </controlPr>
        </control>
      </mc:Choice>
      <mc:Fallback>
        <control shapeId="67585" r:id="rId8" name="Control 1"/>
      </mc:Fallback>
    </mc:AlternateContent>
  </control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
    <tabColor rgb="FFFF99FF"/>
    <pageSetUpPr fitToPage="1"/>
  </sheetPr>
  <dimension ref="A2:Q195"/>
  <sheetViews>
    <sheetView zoomScale="80" zoomScaleNormal="80" workbookViewId="0">
      <pane ySplit="141" topLeftCell="A142" activePane="bottomLeft" state="frozen"/>
      <selection pane="bottomLeft" activeCell="H150" sqref="H150"/>
    </sheetView>
  </sheetViews>
  <sheetFormatPr defaultColWidth="9.42578125" defaultRowHeight="12.75"/>
  <cols>
    <col min="1" max="1" width="19" customWidth="1"/>
    <col min="2" max="2" width="10.42578125" customWidth="1"/>
    <col min="3" max="3" width="22.140625" customWidth="1"/>
    <col min="4" max="4" width="10.42578125" customWidth="1"/>
    <col min="5" max="5" width="13.85546875" customWidth="1"/>
    <col min="6" max="6" width="10.5703125" customWidth="1"/>
    <col min="7" max="7" width="29.140625" customWidth="1"/>
    <col min="8" max="9" width="12.28515625" customWidth="1"/>
    <col min="10" max="10" width="14.42578125" customWidth="1"/>
    <col min="11" max="11" width="12.85546875" customWidth="1"/>
    <col min="12" max="13" width="14.42578125" customWidth="1"/>
    <col min="14" max="14" width="13.42578125" customWidth="1"/>
    <col min="15" max="15" width="13.5703125" bestFit="1" customWidth="1"/>
    <col min="16" max="17" width="11.42578125" style="24" customWidth="1"/>
    <col min="19" max="19" width="10.85546875" customWidth="1"/>
    <col min="20" max="20" width="25.5703125" customWidth="1"/>
  </cols>
  <sheetData>
    <row r="2" spans="3:17" s="37" customFormat="1" ht="15.75">
      <c r="C2" s="7" t="s">
        <v>97</v>
      </c>
      <c r="P2" s="10"/>
      <c r="Q2" s="10"/>
    </row>
    <row r="3" spans="3:17" s="37" customFormat="1" ht="12" customHeight="1">
      <c r="C3" s="7"/>
      <c r="P3" s="10"/>
      <c r="Q3" s="10"/>
    </row>
    <row r="4" spans="3:17" s="60" customFormat="1" ht="18">
      <c r="C4" s="65"/>
      <c r="D4" s="65"/>
      <c r="E4" s="104" t="s">
        <v>9797</v>
      </c>
      <c r="F4" s="65"/>
      <c r="G4" s="65"/>
      <c r="H4" s="65"/>
      <c r="I4" s="65"/>
      <c r="J4" s="65"/>
      <c r="K4" s="65"/>
      <c r="P4" s="64"/>
      <c r="Q4" s="64"/>
    </row>
    <row r="5" spans="3:17" s="60" customFormat="1" ht="16.5" customHeight="1">
      <c r="C5" s="81"/>
      <c r="D5" s="81"/>
      <c r="E5" s="81"/>
      <c r="F5" s="81"/>
      <c r="G5" s="81"/>
      <c r="H5" s="81"/>
      <c r="I5" s="81"/>
      <c r="J5" s="532"/>
      <c r="K5" s="65"/>
      <c r="P5" s="64"/>
      <c r="Q5" s="64"/>
    </row>
    <row r="6" spans="3:17" s="70" customFormat="1" ht="24" hidden="1" thickTop="1">
      <c r="C6" s="891"/>
      <c r="D6" s="892"/>
      <c r="E6" s="893" t="s">
        <v>100</v>
      </c>
      <c r="F6" s="894" t="s">
        <v>165</v>
      </c>
      <c r="G6" s="990" t="s">
        <v>9798</v>
      </c>
      <c r="H6" s="991" t="s">
        <v>103</v>
      </c>
      <c r="I6" s="907" t="s">
        <v>8754</v>
      </c>
      <c r="J6" s="1375" t="s">
        <v>887</v>
      </c>
      <c r="K6" s="1375" t="s">
        <v>517</v>
      </c>
      <c r="L6" s="1375" t="s">
        <v>417</v>
      </c>
      <c r="M6" s="1375" t="s">
        <v>1213</v>
      </c>
      <c r="N6" s="1375" t="s">
        <v>731</v>
      </c>
      <c r="O6" s="1380"/>
      <c r="P6" s="209"/>
      <c r="Q6" s="209"/>
    </row>
    <row r="7" spans="3:17" s="70" customFormat="1" ht="12" hidden="1" thickBot="1">
      <c r="C7" s="1140" t="s">
        <v>4891</v>
      </c>
      <c r="D7" s="895" t="s">
        <v>4930</v>
      </c>
      <c r="E7" s="896" t="s">
        <v>2947</v>
      </c>
      <c r="F7" s="897"/>
      <c r="G7" s="988"/>
      <c r="H7" s="941"/>
      <c r="I7" s="989" t="s">
        <v>3157</v>
      </c>
      <c r="J7" s="989" t="s">
        <v>3458</v>
      </c>
      <c r="K7" s="989" t="s">
        <v>3214</v>
      </c>
      <c r="L7" s="989" t="s">
        <v>1920</v>
      </c>
      <c r="M7" s="989" t="s">
        <v>3460</v>
      </c>
      <c r="N7" s="989" t="s">
        <v>4804</v>
      </c>
      <c r="P7" s="209"/>
      <c r="Q7" s="209"/>
    </row>
    <row r="8" spans="3:17" ht="13.5" hidden="1" thickTop="1">
      <c r="C8" s="1085" t="s">
        <v>2158</v>
      </c>
      <c r="D8" s="557" t="s">
        <v>9799</v>
      </c>
      <c r="E8" s="557">
        <v>45469</v>
      </c>
      <c r="F8" s="890" t="s">
        <v>1581</v>
      </c>
      <c r="G8" s="1199" t="s">
        <v>1946</v>
      </c>
      <c r="H8" s="644" t="s">
        <v>9800</v>
      </c>
      <c r="I8" s="554">
        <v>45494</v>
      </c>
      <c r="J8" s="905" t="s">
        <v>1581</v>
      </c>
      <c r="K8" s="554">
        <v>45518</v>
      </c>
      <c r="L8" s="554">
        <v>45522</v>
      </c>
      <c r="M8" s="554">
        <v>45531</v>
      </c>
      <c r="N8" s="554">
        <v>45535</v>
      </c>
    </row>
    <row r="9" spans="3:17" ht="13.5" hidden="1" thickBot="1">
      <c r="C9" s="664"/>
      <c r="D9" s="665"/>
      <c r="E9" s="665"/>
      <c r="F9" s="884"/>
      <c r="G9" s="1087"/>
      <c r="H9" s="1086"/>
      <c r="I9" s="956"/>
      <c r="J9" s="956"/>
      <c r="K9" s="956"/>
      <c r="L9" s="956"/>
      <c r="M9" s="956"/>
      <c r="N9" s="956"/>
    </row>
    <row r="10" spans="3:17" ht="24.75" hidden="1" thickTop="1">
      <c r="C10" s="891"/>
      <c r="D10" s="1781"/>
      <c r="E10" s="1782" t="s">
        <v>100</v>
      </c>
      <c r="F10" s="1783" t="s">
        <v>165</v>
      </c>
      <c r="G10" s="1784" t="s">
        <v>9798</v>
      </c>
      <c r="H10" s="1785" t="s">
        <v>103</v>
      </c>
      <c r="I10" s="1786" t="s">
        <v>8754</v>
      </c>
      <c r="J10" s="1787" t="s">
        <v>508</v>
      </c>
      <c r="K10" s="1787" t="s">
        <v>517</v>
      </c>
      <c r="L10" s="1787" t="s">
        <v>417</v>
      </c>
      <c r="M10" s="1787" t="s">
        <v>1213</v>
      </c>
      <c r="N10" s="1787" t="s">
        <v>1283</v>
      </c>
    </row>
    <row r="11" spans="3:17" ht="24" hidden="1" thickBot="1">
      <c r="C11" s="1140" t="s">
        <v>4929</v>
      </c>
      <c r="D11" s="1788" t="s">
        <v>4930</v>
      </c>
      <c r="E11" s="1789" t="s">
        <v>2947</v>
      </c>
      <c r="F11" s="1790"/>
      <c r="G11" s="1791"/>
      <c r="H11" s="1792"/>
      <c r="I11" s="1793" t="s">
        <v>3157</v>
      </c>
      <c r="J11" s="1794" t="s">
        <v>3458</v>
      </c>
      <c r="K11" s="1794" t="s">
        <v>3214</v>
      </c>
      <c r="L11" s="1794" t="s">
        <v>1920</v>
      </c>
      <c r="M11" s="1794" t="s">
        <v>3460</v>
      </c>
      <c r="N11" s="1794" t="s">
        <v>4804</v>
      </c>
      <c r="O11" s="1380"/>
    </row>
    <row r="12" spans="3:17" ht="13.5" hidden="1" thickTop="1">
      <c r="C12" s="556" t="s">
        <v>1577</v>
      </c>
      <c r="D12" s="557" t="s">
        <v>8787</v>
      </c>
      <c r="E12" s="557">
        <v>45507</v>
      </c>
      <c r="F12" s="634">
        <v>45518</v>
      </c>
      <c r="G12" s="1168" t="s">
        <v>1573</v>
      </c>
      <c r="H12" s="644" t="s">
        <v>9801</v>
      </c>
      <c r="I12" s="688">
        <v>45534</v>
      </c>
      <c r="J12" s="688">
        <v>45554</v>
      </c>
      <c r="K12" s="688">
        <v>45557</v>
      </c>
      <c r="L12" s="688">
        <v>45563</v>
      </c>
      <c r="M12" s="688">
        <v>45574</v>
      </c>
      <c r="N12" s="688">
        <v>45578</v>
      </c>
    </row>
    <row r="13" spans="3:17" ht="13.5" hidden="1" thickBot="1">
      <c r="C13" s="664"/>
      <c r="D13" s="665"/>
      <c r="E13" s="665"/>
      <c r="F13" s="884"/>
      <c r="G13" s="1087"/>
      <c r="H13" s="1086"/>
      <c r="I13" s="956"/>
      <c r="J13" s="956"/>
      <c r="K13" s="956"/>
      <c r="L13" s="956"/>
      <c r="M13" s="956"/>
      <c r="N13" s="956"/>
    </row>
    <row r="14" spans="3:17" ht="13.5" hidden="1" thickTop="1">
      <c r="C14" s="556" t="s">
        <v>1606</v>
      </c>
      <c r="D14" s="557" t="s">
        <v>1632</v>
      </c>
      <c r="E14" s="557">
        <v>45512</v>
      </c>
      <c r="F14" s="634">
        <v>45523</v>
      </c>
      <c r="G14" s="968" t="s">
        <v>2480</v>
      </c>
      <c r="H14" s="644" t="s">
        <v>9802</v>
      </c>
      <c r="I14" s="554">
        <v>45536</v>
      </c>
      <c r="J14" s="554">
        <v>45556</v>
      </c>
      <c r="K14" s="554">
        <v>45559</v>
      </c>
      <c r="L14" s="554">
        <v>45565</v>
      </c>
      <c r="M14" s="554">
        <v>45576</v>
      </c>
      <c r="N14" s="554">
        <v>45580</v>
      </c>
    </row>
    <row r="15" spans="3:17" ht="13.5" hidden="1" thickBot="1">
      <c r="C15" s="664"/>
      <c r="D15" s="665"/>
      <c r="E15" s="665"/>
      <c r="F15" s="884"/>
      <c r="G15" s="1087"/>
      <c r="H15" s="1086"/>
      <c r="I15" s="956"/>
      <c r="J15" s="1625"/>
      <c r="K15" s="956"/>
      <c r="L15" s="956"/>
      <c r="M15" s="956"/>
      <c r="N15" s="956"/>
    </row>
    <row r="16" spans="3:17" ht="29.25" hidden="1" customHeight="1" thickTop="1">
      <c r="C16" s="891"/>
      <c r="D16" s="1781"/>
      <c r="E16" s="1782" t="s">
        <v>100</v>
      </c>
      <c r="F16" s="1783" t="s">
        <v>165</v>
      </c>
      <c r="G16" s="1784" t="s">
        <v>9798</v>
      </c>
      <c r="H16" s="1785" t="s">
        <v>103</v>
      </c>
      <c r="I16" s="1786" t="s">
        <v>8754</v>
      </c>
      <c r="J16" s="1865" t="s">
        <v>508</v>
      </c>
      <c r="K16" s="1787" t="s">
        <v>517</v>
      </c>
      <c r="L16" s="1865" t="s">
        <v>417</v>
      </c>
      <c r="M16" s="1787" t="s">
        <v>1213</v>
      </c>
      <c r="N16" s="1787" t="s">
        <v>1283</v>
      </c>
      <c r="O16" s="1787" t="s">
        <v>1231</v>
      </c>
    </row>
    <row r="17" spans="3:16" ht="24" hidden="1" thickBot="1">
      <c r="C17" s="1140" t="s">
        <v>4929</v>
      </c>
      <c r="D17" s="1788" t="s">
        <v>4930</v>
      </c>
      <c r="E17" s="1789" t="s">
        <v>2947</v>
      </c>
      <c r="F17" s="1790"/>
      <c r="G17" s="1791"/>
      <c r="H17" s="1792"/>
      <c r="I17" s="1793" t="s">
        <v>3157</v>
      </c>
      <c r="J17" s="1794" t="s">
        <v>3458</v>
      </c>
      <c r="K17" s="1794" t="s">
        <v>3214</v>
      </c>
      <c r="L17" s="1794" t="s">
        <v>1920</v>
      </c>
      <c r="M17" s="1794" t="s">
        <v>3460</v>
      </c>
      <c r="N17" s="1794" t="s">
        <v>4804</v>
      </c>
      <c r="O17" s="1794" t="s">
        <v>3173</v>
      </c>
      <c r="P17" s="1380"/>
    </row>
    <row r="18" spans="3:16" ht="13.5" hidden="1" thickTop="1">
      <c r="C18" s="1687" t="s">
        <v>1513</v>
      </c>
      <c r="D18" s="1688" t="s">
        <v>8797</v>
      </c>
      <c r="E18" s="1760">
        <v>45532</v>
      </c>
      <c r="F18" s="1706">
        <v>45543</v>
      </c>
      <c r="G18" s="1710" t="s">
        <v>1959</v>
      </c>
      <c r="H18" s="1778" t="s">
        <v>9803</v>
      </c>
      <c r="I18" s="1713">
        <v>45555</v>
      </c>
      <c r="J18" s="1713">
        <v>45575</v>
      </c>
      <c r="K18" s="1713">
        <v>45578</v>
      </c>
      <c r="L18" s="1855">
        <v>45584</v>
      </c>
      <c r="M18" s="1713">
        <v>45595</v>
      </c>
      <c r="N18" s="1713">
        <v>45599</v>
      </c>
      <c r="O18" s="1713">
        <v>45606</v>
      </c>
    </row>
    <row r="19" spans="3:16" ht="13.5" hidden="1" thickBot="1">
      <c r="C19" s="1714"/>
      <c r="D19" s="1708"/>
      <c r="E19" s="1708"/>
      <c r="F19" s="966"/>
      <c r="G19" s="1766"/>
      <c r="H19" s="1779"/>
      <c r="I19" s="1780"/>
      <c r="J19" s="1625" t="s">
        <v>9804</v>
      </c>
      <c r="K19" s="1780"/>
      <c r="L19" s="1856"/>
      <c r="M19" s="1780"/>
      <c r="N19" s="1780"/>
      <c r="O19" s="1780"/>
    </row>
    <row r="20" spans="3:16" ht="29.25" hidden="1" customHeight="1" thickTop="1">
      <c r="C20" s="891"/>
      <c r="D20" s="1781"/>
      <c r="E20" s="1782" t="s">
        <v>100</v>
      </c>
      <c r="F20" s="1783" t="s">
        <v>165</v>
      </c>
      <c r="G20" s="1784" t="s">
        <v>9798</v>
      </c>
      <c r="H20" s="1785" t="s">
        <v>103</v>
      </c>
      <c r="I20" s="1786" t="s">
        <v>8754</v>
      </c>
      <c r="J20" s="1787" t="s">
        <v>517</v>
      </c>
      <c r="K20" s="1787" t="s">
        <v>1283</v>
      </c>
      <c r="L20" s="1853" t="s">
        <v>1213</v>
      </c>
      <c r="M20" s="1861"/>
      <c r="N20" s="1857"/>
      <c r="O20" s="1857"/>
    </row>
    <row r="21" spans="3:16" ht="24" hidden="1" thickBot="1">
      <c r="C21" s="1140" t="s">
        <v>4929</v>
      </c>
      <c r="D21" s="1788" t="s">
        <v>4930</v>
      </c>
      <c r="E21" s="1789" t="s">
        <v>2947</v>
      </c>
      <c r="F21" s="1790"/>
      <c r="G21" s="1791"/>
      <c r="H21" s="1792"/>
      <c r="I21" s="1793" t="s">
        <v>3157</v>
      </c>
      <c r="J21" s="1794" t="s">
        <v>3596</v>
      </c>
      <c r="K21" s="1794" t="s">
        <v>3170</v>
      </c>
      <c r="L21" s="1854" t="s">
        <v>8045</v>
      </c>
      <c r="M21" s="1380"/>
      <c r="N21" s="1858"/>
      <c r="O21" s="1858"/>
    </row>
    <row r="22" spans="3:16" ht="13.5" hidden="1" thickTop="1">
      <c r="C22" s="1687" t="s">
        <v>4935</v>
      </c>
      <c r="D22" s="1688" t="s">
        <v>8801</v>
      </c>
      <c r="E22" s="1760">
        <v>45539</v>
      </c>
      <c r="F22" s="1706">
        <v>45552</v>
      </c>
      <c r="G22" s="1707" t="s">
        <v>1573</v>
      </c>
      <c r="H22" s="1778" t="s">
        <v>9805</v>
      </c>
      <c r="I22" s="1694">
        <v>45557</v>
      </c>
      <c r="J22" s="1694">
        <v>45579</v>
      </c>
      <c r="K22" s="1694">
        <v>45594</v>
      </c>
      <c r="L22" s="1912">
        <v>45597</v>
      </c>
      <c r="M22" s="1805"/>
      <c r="N22" s="1859"/>
      <c r="O22" s="1859"/>
    </row>
    <row r="23" spans="3:16" ht="13.5" hidden="1" thickBot="1">
      <c r="C23" s="1714"/>
      <c r="D23" s="1708"/>
      <c r="E23" s="1708"/>
      <c r="F23" s="966"/>
      <c r="G23" s="1766"/>
      <c r="H23" s="1779"/>
      <c r="I23" s="1780">
        <v>45584</v>
      </c>
      <c r="J23" s="1863"/>
      <c r="K23" s="1780"/>
      <c r="L23" s="1856"/>
      <c r="M23" s="1862"/>
      <c r="N23" s="1860"/>
      <c r="O23" s="1860"/>
    </row>
    <row r="24" spans="3:16" ht="13.5" hidden="1" thickTop="1">
      <c r="C24" s="1687" t="s">
        <v>1577</v>
      </c>
      <c r="D24" s="1688" t="s">
        <v>1650</v>
      </c>
      <c r="E24" s="1688">
        <v>45550</v>
      </c>
      <c r="F24" s="1706">
        <v>45561</v>
      </c>
      <c r="G24" s="1710" t="s">
        <v>7877</v>
      </c>
      <c r="H24" s="1778" t="s">
        <v>9806</v>
      </c>
      <c r="I24" s="1709" t="s">
        <v>1581</v>
      </c>
      <c r="J24" s="1713">
        <v>45592</v>
      </c>
      <c r="K24" s="1713">
        <v>45593</v>
      </c>
      <c r="L24" s="1855">
        <v>45599</v>
      </c>
      <c r="M24" s="1805"/>
      <c r="N24" s="1859"/>
      <c r="O24" s="1859"/>
    </row>
    <row r="25" spans="3:16" ht="13.5" hidden="1" thickBot="1">
      <c r="C25" s="1714"/>
      <c r="D25" s="1708"/>
      <c r="E25" s="1708"/>
      <c r="F25" s="966"/>
      <c r="G25" s="1766"/>
      <c r="H25" s="1779"/>
      <c r="I25" s="1780"/>
      <c r="J25" s="1923" t="s">
        <v>9807</v>
      </c>
      <c r="K25" s="1780"/>
      <c r="L25" s="1856"/>
      <c r="M25" s="1862"/>
      <c r="N25" s="1860"/>
      <c r="O25" s="1860"/>
    </row>
    <row r="26" spans="3:16" ht="13.5" hidden="1" thickTop="1">
      <c r="C26" s="1687" t="s">
        <v>1654</v>
      </c>
      <c r="D26" s="1688" t="s">
        <v>1655</v>
      </c>
      <c r="E26" s="1760">
        <v>45558</v>
      </c>
      <c r="F26" s="1706">
        <f>E26+11</f>
        <v>45569</v>
      </c>
      <c r="G26" s="1710" t="s">
        <v>7877</v>
      </c>
      <c r="H26" s="1778" t="s">
        <v>9806</v>
      </c>
      <c r="I26" s="1709" t="s">
        <v>1581</v>
      </c>
      <c r="J26" s="1713">
        <v>45592</v>
      </c>
      <c r="K26" s="1713">
        <v>45593</v>
      </c>
      <c r="L26" s="1855">
        <v>45599</v>
      </c>
      <c r="M26" s="1805"/>
      <c r="N26" s="1859"/>
      <c r="O26" s="1859"/>
    </row>
    <row r="27" spans="3:16" ht="13.5" hidden="1" thickBot="1">
      <c r="C27" s="1714"/>
      <c r="D27" s="1708"/>
      <c r="E27" s="1708"/>
      <c r="F27" s="966"/>
      <c r="G27" s="1766"/>
      <c r="H27" s="1779"/>
      <c r="I27" s="1780"/>
      <c r="J27" s="1923" t="s">
        <v>9807</v>
      </c>
      <c r="K27" s="1780"/>
      <c r="L27" s="1856"/>
      <c r="M27" s="1862"/>
      <c r="N27" s="1860"/>
      <c r="O27" s="1860"/>
    </row>
    <row r="28" spans="3:16" ht="13.5" hidden="1" thickTop="1">
      <c r="C28" s="1687" t="s">
        <v>1500</v>
      </c>
      <c r="D28" s="1688" t="s">
        <v>8593</v>
      </c>
      <c r="E28" s="1688">
        <v>45563</v>
      </c>
      <c r="F28" s="1706">
        <f>E28+11+3</f>
        <v>45577</v>
      </c>
      <c r="G28" s="1707" t="s">
        <v>1573</v>
      </c>
      <c r="H28" s="1778" t="s">
        <v>9808</v>
      </c>
      <c r="I28" s="1694" t="e">
        <f>I26+7</f>
        <v>#VALUE!</v>
      </c>
      <c r="J28" s="1694" t="e">
        <f>I28+22</f>
        <v>#VALUE!</v>
      </c>
      <c r="K28" s="1694" t="e">
        <f>I28+23</f>
        <v>#VALUE!</v>
      </c>
      <c r="L28" s="1912" t="e">
        <f>I28+29</f>
        <v>#VALUE!</v>
      </c>
      <c r="M28" s="1805"/>
      <c r="N28" s="1859"/>
      <c r="O28" s="1859"/>
    </row>
    <row r="29" spans="3:16" ht="13.5" hidden="1" thickBot="1">
      <c r="C29" s="1723"/>
      <c r="D29" s="1708"/>
      <c r="E29" s="1708"/>
      <c r="F29" s="966"/>
      <c r="G29" s="1766"/>
      <c r="H29" s="1779"/>
      <c r="I29" s="1780"/>
      <c r="J29" s="1625"/>
      <c r="K29" s="1780"/>
      <c r="L29" s="1856"/>
      <c r="M29" s="1862"/>
      <c r="N29" s="1860"/>
      <c r="O29" s="1860"/>
    </row>
    <row r="30" spans="3:16" ht="24.75" hidden="1" thickTop="1">
      <c r="C30" s="891"/>
      <c r="D30" s="1781"/>
      <c r="E30" s="1782" t="s">
        <v>100</v>
      </c>
      <c r="F30" s="1783" t="s">
        <v>165</v>
      </c>
      <c r="G30" s="1784" t="s">
        <v>9798</v>
      </c>
      <c r="H30" s="1785" t="s">
        <v>103</v>
      </c>
      <c r="I30" s="1786" t="s">
        <v>8754</v>
      </c>
      <c r="J30" s="1997" t="s">
        <v>517</v>
      </c>
      <c r="K30" s="1997" t="s">
        <v>417</v>
      </c>
      <c r="L30" s="1853" t="s">
        <v>1283</v>
      </c>
      <c r="M30" s="1787" t="s">
        <v>1213</v>
      </c>
      <c r="N30" s="1860"/>
      <c r="O30" s="1860"/>
    </row>
    <row r="31" spans="3:16" ht="24" hidden="1" thickBot="1">
      <c r="C31" s="1140" t="s">
        <v>4929</v>
      </c>
      <c r="D31" s="1788" t="s">
        <v>4930</v>
      </c>
      <c r="E31" s="1789" t="s">
        <v>2947</v>
      </c>
      <c r="F31" s="1790"/>
      <c r="G31" s="1791"/>
      <c r="H31" s="1792"/>
      <c r="I31" s="1793" t="s">
        <v>3157</v>
      </c>
      <c r="J31" s="1794" t="s">
        <v>1722</v>
      </c>
      <c r="K31" s="1794" t="s">
        <v>3337</v>
      </c>
      <c r="L31" s="1854" t="s">
        <v>4942</v>
      </c>
      <c r="M31" s="1794" t="s">
        <v>4806</v>
      </c>
      <c r="N31" s="1380"/>
      <c r="O31" s="1860"/>
    </row>
    <row r="32" spans="3:16" ht="13.5" hidden="1" thickTop="1">
      <c r="C32" s="1687" t="s">
        <v>1707</v>
      </c>
      <c r="D32" s="1688" t="s">
        <v>8855</v>
      </c>
      <c r="E32" s="1688">
        <v>45637</v>
      </c>
      <c r="F32" s="1706">
        <v>45648</v>
      </c>
      <c r="G32" s="1841" t="s">
        <v>3192</v>
      </c>
      <c r="H32" s="1980" t="s">
        <v>9809</v>
      </c>
      <c r="I32" s="1713">
        <v>45655</v>
      </c>
      <c r="J32" s="1713">
        <v>45677</v>
      </c>
      <c r="K32" s="1713">
        <v>45683</v>
      </c>
      <c r="L32" s="1855">
        <v>45692</v>
      </c>
      <c r="M32" s="1706">
        <v>45695</v>
      </c>
      <c r="N32" s="1860"/>
      <c r="O32" s="1860"/>
    </row>
    <row r="33" spans="3:16" ht="13.5" hidden="1" thickBot="1">
      <c r="C33" s="1714"/>
      <c r="D33" s="1708"/>
      <c r="E33" s="1708"/>
      <c r="F33" s="966"/>
      <c r="G33" s="1974"/>
      <c r="H33" s="1779"/>
      <c r="I33" s="1780"/>
      <c r="J33" s="1780"/>
      <c r="K33" s="1780"/>
      <c r="L33" s="1856"/>
      <c r="M33" s="1780"/>
      <c r="N33" s="1860"/>
      <c r="O33" s="1860"/>
    </row>
    <row r="34" spans="3:16" ht="24.75" hidden="1" thickTop="1">
      <c r="C34" s="891"/>
      <c r="D34" s="1781"/>
      <c r="E34" s="1782" t="s">
        <v>100</v>
      </c>
      <c r="F34" s="1783" t="s">
        <v>165</v>
      </c>
      <c r="G34" s="1784" t="s">
        <v>9798</v>
      </c>
      <c r="H34" s="1785" t="s">
        <v>103</v>
      </c>
      <c r="I34" s="1786" t="s">
        <v>8754</v>
      </c>
      <c r="J34" s="1997" t="s">
        <v>517</v>
      </c>
      <c r="K34" s="1997" t="s">
        <v>417</v>
      </c>
      <c r="L34" s="2050" t="s">
        <v>1213</v>
      </c>
      <c r="M34" s="2051" t="s">
        <v>1283</v>
      </c>
      <c r="N34" s="2051" t="s">
        <v>1231</v>
      </c>
      <c r="O34" s="1860"/>
    </row>
    <row r="35" spans="3:16" ht="17.25" hidden="1" customHeight="1" thickBot="1">
      <c r="C35" s="2111" t="s">
        <v>4891</v>
      </c>
      <c r="D35" s="2112" t="s">
        <v>4892</v>
      </c>
      <c r="E35" s="2113" t="s">
        <v>4190</v>
      </c>
      <c r="F35" s="1790"/>
      <c r="G35" s="1791"/>
      <c r="H35" s="1792"/>
      <c r="I35" s="1793" t="s">
        <v>3157</v>
      </c>
      <c r="J35" s="1794" t="s">
        <v>1722</v>
      </c>
      <c r="K35" s="1794" t="s">
        <v>3337</v>
      </c>
      <c r="L35" s="1854" t="s">
        <v>4942</v>
      </c>
      <c r="M35" s="1794" t="s">
        <v>4806</v>
      </c>
      <c r="N35" s="1794" t="s">
        <v>4806</v>
      </c>
      <c r="O35" s="2082"/>
    </row>
    <row r="36" spans="3:16" ht="13.5" hidden="1" thickTop="1">
      <c r="C36" s="2115" t="s">
        <v>1703</v>
      </c>
      <c r="D36" s="1689" t="s">
        <v>1704</v>
      </c>
      <c r="E36" s="1689">
        <v>45679</v>
      </c>
      <c r="F36" s="1160">
        <v>45690</v>
      </c>
      <c r="G36" s="2152" t="s">
        <v>1573</v>
      </c>
      <c r="H36" s="2143" t="s">
        <v>9810</v>
      </c>
      <c r="I36" s="2139">
        <v>45690</v>
      </c>
      <c r="J36" s="2139">
        <v>45712</v>
      </c>
      <c r="K36" s="2139">
        <v>45718</v>
      </c>
      <c r="L36" s="2149">
        <v>45727</v>
      </c>
      <c r="M36" s="2150">
        <v>45730</v>
      </c>
      <c r="N36" s="2150">
        <v>45752</v>
      </c>
      <c r="O36" s="2145"/>
    </row>
    <row r="37" spans="3:16" ht="13.5" hidden="1" thickBot="1">
      <c r="C37" s="1714"/>
      <c r="D37" s="1708"/>
      <c r="E37" s="1708"/>
      <c r="F37" s="966"/>
      <c r="G37" s="2142"/>
      <c r="H37" s="2146"/>
      <c r="I37" s="2147"/>
      <c r="J37" s="2147"/>
      <c r="K37" s="2147"/>
      <c r="L37" s="2148"/>
      <c r="M37" s="2147"/>
      <c r="N37" s="2147"/>
      <c r="O37" s="2145"/>
    </row>
    <row r="38" spans="3:16" ht="13.5" hidden="1" thickTop="1">
      <c r="C38" s="2115" t="s">
        <v>1654</v>
      </c>
      <c r="D38" s="1689" t="s">
        <v>1712</v>
      </c>
      <c r="E38" s="1689">
        <v>45693</v>
      </c>
      <c r="F38" s="1160">
        <v>45704</v>
      </c>
      <c r="G38" s="1707" t="s">
        <v>1824</v>
      </c>
      <c r="H38" s="2143" t="s">
        <v>9811</v>
      </c>
      <c r="I38" s="2139">
        <v>45711</v>
      </c>
      <c r="J38" s="2139">
        <v>45733</v>
      </c>
      <c r="K38" s="2139">
        <v>45740</v>
      </c>
      <c r="L38" s="2149">
        <v>45751</v>
      </c>
      <c r="M38" s="2150">
        <v>45754</v>
      </c>
      <c r="N38" s="2150">
        <v>45761</v>
      </c>
      <c r="O38" s="2145"/>
    </row>
    <row r="39" spans="3:16" ht="13.5" hidden="1" thickBot="1">
      <c r="C39" s="1714"/>
      <c r="D39" s="1708"/>
      <c r="E39" s="1708"/>
      <c r="F39" s="966"/>
      <c r="G39" s="2142"/>
      <c r="H39" s="2146"/>
      <c r="I39" s="2147"/>
      <c r="J39" s="2147"/>
      <c r="K39" s="2147"/>
      <c r="L39" s="2148"/>
      <c r="M39" s="2147"/>
      <c r="N39" s="2147"/>
      <c r="O39" s="2145"/>
    </row>
    <row r="40" spans="3:16" ht="13.5" hidden="1" thickTop="1">
      <c r="C40" s="2115" t="s">
        <v>1500</v>
      </c>
      <c r="D40" s="1689" t="s">
        <v>8599</v>
      </c>
      <c r="E40" s="1689">
        <v>45701</v>
      </c>
      <c r="F40" s="1160">
        <v>45711</v>
      </c>
      <c r="G40" s="2124" t="s">
        <v>9812</v>
      </c>
      <c r="H40" s="2143" t="s">
        <v>9813</v>
      </c>
      <c r="I40" s="1063">
        <v>45718</v>
      </c>
      <c r="J40" s="1063">
        <v>45740</v>
      </c>
      <c r="K40" s="1063">
        <v>45747</v>
      </c>
      <c r="L40" s="2144">
        <v>45758</v>
      </c>
      <c r="M40" s="1160">
        <v>45761</v>
      </c>
      <c r="N40" s="1160">
        <v>45768</v>
      </c>
      <c r="O40" s="2145"/>
    </row>
    <row r="41" spans="3:16" ht="13.5" hidden="1" thickBot="1">
      <c r="C41" s="1714"/>
      <c r="D41" s="1708"/>
      <c r="E41" s="1708"/>
      <c r="F41" s="966"/>
      <c r="G41" s="2142"/>
      <c r="H41" s="2146"/>
      <c r="I41" s="2147"/>
      <c r="J41" s="2147"/>
      <c r="K41" s="2147"/>
      <c r="L41" s="2148"/>
      <c r="M41" s="2147"/>
      <c r="N41" s="2147"/>
      <c r="O41" s="2145"/>
    </row>
    <row r="42" spans="3:16" ht="24.75" hidden="1" thickTop="1">
      <c r="C42" s="891"/>
      <c r="D42" s="1781"/>
      <c r="E42" s="1782" t="s">
        <v>100</v>
      </c>
      <c r="F42" s="1783" t="s">
        <v>165</v>
      </c>
      <c r="G42" s="1784" t="s">
        <v>9798</v>
      </c>
      <c r="H42" s="1785" t="s">
        <v>103</v>
      </c>
      <c r="I42" s="1786" t="s">
        <v>8754</v>
      </c>
      <c r="J42" s="1997" t="s">
        <v>517</v>
      </c>
      <c r="K42" s="1997" t="s">
        <v>417</v>
      </c>
      <c r="L42" s="1786" t="s">
        <v>886</v>
      </c>
      <c r="M42" s="2050" t="s">
        <v>1213</v>
      </c>
      <c r="N42" s="2051" t="s">
        <v>1283</v>
      </c>
      <c r="O42" s="2050" t="s">
        <v>1231</v>
      </c>
    </row>
    <row r="43" spans="3:16" ht="24" hidden="1" thickBot="1">
      <c r="C43" s="2111" t="s">
        <v>4891</v>
      </c>
      <c r="D43" s="2112" t="s">
        <v>8605</v>
      </c>
      <c r="E43" s="2113" t="s">
        <v>4190</v>
      </c>
      <c r="F43" s="1790"/>
      <c r="G43" s="1791"/>
      <c r="H43" s="2395" t="s">
        <v>5909</v>
      </c>
      <c r="I43" s="1793" t="s">
        <v>3157</v>
      </c>
      <c r="J43" s="1794" t="s">
        <v>1722</v>
      </c>
      <c r="K43" s="1794" t="s">
        <v>3337</v>
      </c>
      <c r="L43" s="1854" t="s">
        <v>4942</v>
      </c>
      <c r="M43" s="1854" t="s">
        <v>4942</v>
      </c>
      <c r="N43" s="1854" t="s">
        <v>4806</v>
      </c>
      <c r="O43" s="1794" t="s">
        <v>4806</v>
      </c>
      <c r="P43" s="2082"/>
    </row>
    <row r="44" spans="3:16" ht="13.5" hidden="1" thickTop="1">
      <c r="C44" s="2207" t="s">
        <v>4935</v>
      </c>
      <c r="D44" s="2118" t="s">
        <v>8603</v>
      </c>
      <c r="E44" s="2118">
        <v>45756</v>
      </c>
      <c r="F44" s="2144">
        <v>45767</v>
      </c>
      <c r="G44" s="2213" t="s">
        <v>1824</v>
      </c>
      <c r="H44" s="2143" t="s">
        <v>9814</v>
      </c>
      <c r="I44" s="2306">
        <v>45767</v>
      </c>
      <c r="J44" s="2306">
        <v>45789</v>
      </c>
      <c r="K44" s="2306">
        <v>45794</v>
      </c>
      <c r="L44" s="2306">
        <v>45802</v>
      </c>
      <c r="M44" s="2306">
        <v>45807</v>
      </c>
      <c r="N44" s="2306">
        <v>45811</v>
      </c>
      <c r="O44" s="2306">
        <v>45819</v>
      </c>
    </row>
    <row r="45" spans="3:16" ht="13.5" hidden="1" thickBot="1">
      <c r="C45" s="2208"/>
      <c r="D45" s="2122"/>
      <c r="E45" s="2122"/>
      <c r="F45" s="2209"/>
      <c r="G45" s="2136"/>
      <c r="H45" s="2206"/>
      <c r="I45" s="2147"/>
      <c r="J45" s="2147"/>
      <c r="K45" s="2147"/>
      <c r="L45" s="2148"/>
      <c r="M45" s="2148"/>
      <c r="N45" s="2148"/>
      <c r="O45" s="2147"/>
    </row>
    <row r="46" spans="3:16" ht="13.5" hidden="1" thickTop="1">
      <c r="C46" s="2207" t="s">
        <v>1500</v>
      </c>
      <c r="D46" s="2118" t="s">
        <v>8916</v>
      </c>
      <c r="E46" s="2118">
        <v>45800</v>
      </c>
      <c r="F46" s="2144">
        <v>45810</v>
      </c>
      <c r="G46" s="2233" t="s">
        <v>8745</v>
      </c>
      <c r="H46" s="2143" t="s">
        <v>9815</v>
      </c>
      <c r="I46" s="1063">
        <v>45809</v>
      </c>
      <c r="J46" s="1063">
        <v>45831</v>
      </c>
      <c r="K46" s="1063">
        <v>45836</v>
      </c>
      <c r="L46" s="1063">
        <v>45844</v>
      </c>
      <c r="M46" s="1063">
        <v>45849</v>
      </c>
      <c r="N46" s="1063">
        <v>45853</v>
      </c>
      <c r="O46" s="1063">
        <v>45861</v>
      </c>
    </row>
    <row r="47" spans="3:16" ht="13.5" hidden="1" thickBot="1">
      <c r="C47" s="2208"/>
      <c r="D47" s="2122"/>
      <c r="E47" s="2122"/>
      <c r="F47" s="2209"/>
      <c r="G47" s="2142"/>
      <c r="H47" s="2206"/>
      <c r="I47" s="2147"/>
      <c r="J47" s="2147"/>
      <c r="K47" s="2147"/>
      <c r="L47" s="2148"/>
      <c r="M47" s="2148"/>
      <c r="N47" s="2148"/>
      <c r="O47" s="2147"/>
    </row>
    <row r="48" spans="3:16" ht="14.25" hidden="1" thickTop="1" thickBot="1">
      <c r="C48" s="81"/>
      <c r="D48" s="81"/>
      <c r="E48" s="81"/>
      <c r="F48" s="81"/>
      <c r="G48" s="81"/>
      <c r="H48" s="81"/>
      <c r="I48" s="81"/>
      <c r="J48" s="532"/>
      <c r="K48" s="65"/>
      <c r="L48" s="60"/>
      <c r="M48" s="60"/>
      <c r="N48" s="60"/>
      <c r="O48" s="60"/>
      <c r="P48" s="64"/>
    </row>
    <row r="49" spans="1:16" ht="24.75" hidden="1" thickTop="1">
      <c r="C49" s="891"/>
      <c r="D49" s="1781"/>
      <c r="E49" s="1782" t="s">
        <v>100</v>
      </c>
      <c r="F49" s="1783" t="s">
        <v>165</v>
      </c>
      <c r="G49" s="1784" t="s">
        <v>9798</v>
      </c>
      <c r="H49" s="1785" t="s">
        <v>103</v>
      </c>
      <c r="I49" s="1786" t="s">
        <v>8754</v>
      </c>
      <c r="J49" s="1997" t="s">
        <v>517</v>
      </c>
      <c r="K49" s="1997" t="s">
        <v>417</v>
      </c>
      <c r="L49" s="1786" t="s">
        <v>886</v>
      </c>
      <c r="M49" s="2050" t="s">
        <v>1283</v>
      </c>
      <c r="N49" s="2050" t="s">
        <v>1213</v>
      </c>
      <c r="O49" s="2406"/>
    </row>
    <row r="50" spans="1:16" ht="18.75" hidden="1" thickBot="1">
      <c r="C50" s="2111" t="s">
        <v>4929</v>
      </c>
      <c r="D50" s="2112" t="s">
        <v>4892</v>
      </c>
      <c r="E50" s="2113" t="s">
        <v>4190</v>
      </c>
      <c r="F50" s="1790"/>
      <c r="G50" s="1791"/>
      <c r="H50" s="2395" t="s">
        <v>1415</v>
      </c>
      <c r="I50" s="1793" t="s">
        <v>3157</v>
      </c>
      <c r="J50" s="1794" t="s">
        <v>1722</v>
      </c>
      <c r="K50" s="1794" t="s">
        <v>3337</v>
      </c>
      <c r="L50" s="1854" t="s">
        <v>4942</v>
      </c>
      <c r="M50" s="1854" t="s">
        <v>4942</v>
      </c>
      <c r="N50" s="1794" t="s">
        <v>4806</v>
      </c>
      <c r="O50" s="2799"/>
    </row>
    <row r="51" spans="1:16" ht="13.5" hidden="1" thickTop="1">
      <c r="A51" s="2513"/>
      <c r="B51" s="2513"/>
      <c r="C51" s="2336" t="s">
        <v>7493</v>
      </c>
      <c r="D51" s="2337" t="s">
        <v>8619</v>
      </c>
      <c r="E51" s="2337">
        <v>45910</v>
      </c>
      <c r="F51" s="2368" t="s">
        <v>1581</v>
      </c>
      <c r="G51" s="2211" t="s">
        <v>2686</v>
      </c>
      <c r="H51" s="2143" t="s">
        <v>9816</v>
      </c>
      <c r="I51" s="1063">
        <v>45930</v>
      </c>
      <c r="J51" s="1063">
        <v>45952</v>
      </c>
      <c r="K51" s="1063">
        <v>45957</v>
      </c>
      <c r="L51" s="1063">
        <v>45965</v>
      </c>
      <c r="M51" s="1063">
        <v>45970</v>
      </c>
      <c r="N51" s="1063">
        <v>45974</v>
      </c>
      <c r="O51" s="2017"/>
    </row>
    <row r="52" spans="1:16" ht="13.5" hidden="1" thickBot="1">
      <c r="A52" s="2513"/>
      <c r="B52" s="2513"/>
      <c r="C52" s="2208" t="s">
        <v>9193</v>
      </c>
      <c r="D52" s="2122" t="s">
        <v>9194</v>
      </c>
      <c r="E52" s="2122">
        <v>45912</v>
      </c>
      <c r="F52" s="2209">
        <v>45919</v>
      </c>
      <c r="G52" s="2142"/>
      <c r="H52" s="2206"/>
      <c r="I52" s="2147"/>
      <c r="J52" s="2147"/>
      <c r="K52" s="2147"/>
      <c r="L52" s="2148"/>
      <c r="M52" s="2148"/>
      <c r="N52" s="2147"/>
      <c r="O52" s="2145"/>
    </row>
    <row r="53" spans="1:16" ht="24.75" hidden="1" thickTop="1">
      <c r="A53" s="2513"/>
      <c r="B53" s="2513"/>
      <c r="C53" s="891"/>
      <c r="D53" s="1781"/>
      <c r="E53" s="2955" t="s">
        <v>100</v>
      </c>
      <c r="F53" s="2956" t="s">
        <v>165</v>
      </c>
      <c r="G53" s="2957" t="s">
        <v>9798</v>
      </c>
      <c r="H53" s="2958" t="s">
        <v>103</v>
      </c>
      <c r="I53" s="2050" t="s">
        <v>8754</v>
      </c>
      <c r="J53" s="1997" t="s">
        <v>517</v>
      </c>
      <c r="K53" s="1997" t="s">
        <v>417</v>
      </c>
      <c r="L53" s="2050" t="s">
        <v>886</v>
      </c>
      <c r="M53" s="2050" t="s">
        <v>1283</v>
      </c>
      <c r="N53" s="2050" t="s">
        <v>1213</v>
      </c>
      <c r="O53" s="2050" t="s">
        <v>1231</v>
      </c>
      <c r="P53" s="2950"/>
    </row>
    <row r="54" spans="1:16" ht="21" hidden="1" thickBot="1">
      <c r="A54" s="2513"/>
      <c r="B54" s="2513"/>
      <c r="C54" s="2434" t="s">
        <v>4929</v>
      </c>
      <c r="D54" s="2112" t="s">
        <v>4892</v>
      </c>
      <c r="E54" s="2113" t="s">
        <v>4190</v>
      </c>
      <c r="F54" s="1790"/>
      <c r="G54" s="1791"/>
      <c r="H54" s="2395" t="s">
        <v>1415</v>
      </c>
      <c r="I54" s="1793" t="s">
        <v>3157</v>
      </c>
      <c r="J54" s="1794" t="s">
        <v>1722</v>
      </c>
      <c r="K54" s="1794" t="s">
        <v>3337</v>
      </c>
      <c r="L54" s="1854" t="s">
        <v>4942</v>
      </c>
      <c r="M54" s="1854" t="s">
        <v>4942</v>
      </c>
      <c r="N54" s="1794" t="s">
        <v>4806</v>
      </c>
      <c r="O54" s="1794" t="s">
        <v>4806</v>
      </c>
      <c r="P54" s="2951"/>
    </row>
    <row r="55" spans="1:16" ht="13.5" hidden="1" thickTop="1">
      <c r="A55" s="2513"/>
      <c r="B55" s="2513"/>
      <c r="C55" s="3135" t="s">
        <v>8438</v>
      </c>
      <c r="D55" s="3117" t="s">
        <v>9597</v>
      </c>
      <c r="E55" s="3117">
        <v>45923</v>
      </c>
      <c r="F55" s="3114">
        <v>45937</v>
      </c>
      <c r="G55" s="3115" t="s">
        <v>9817</v>
      </c>
      <c r="H55" s="3144" t="s">
        <v>9818</v>
      </c>
      <c r="I55" s="1619">
        <v>45937</v>
      </c>
      <c r="J55" s="1619">
        <v>45960</v>
      </c>
      <c r="K55" s="1619">
        <v>45970</v>
      </c>
      <c r="L55" s="1619">
        <v>45977</v>
      </c>
      <c r="M55" s="1619">
        <v>45980</v>
      </c>
      <c r="N55" s="1619">
        <v>45982</v>
      </c>
      <c r="O55" s="1619">
        <v>45991</v>
      </c>
      <c r="P55" s="2952"/>
    </row>
    <row r="56" spans="1:16" ht="13.5" hidden="1" thickBot="1">
      <c r="A56" s="2513"/>
      <c r="B56" s="2513"/>
      <c r="C56" s="3133"/>
      <c r="D56" s="3118"/>
      <c r="E56" s="3118"/>
      <c r="F56" s="3119"/>
      <c r="G56" s="3120"/>
      <c r="H56" s="3145"/>
      <c r="I56" s="3146"/>
      <c r="J56" s="3146"/>
      <c r="K56" s="3146"/>
      <c r="L56" s="3147"/>
      <c r="M56" s="3147"/>
      <c r="N56" s="3146"/>
      <c r="O56" s="3146"/>
      <c r="P56" s="2953"/>
    </row>
    <row r="57" spans="1:16" ht="13.5" hidden="1" thickTop="1">
      <c r="A57" s="2513"/>
      <c r="B57" s="2513"/>
      <c r="C57" s="2878" t="s">
        <v>9195</v>
      </c>
      <c r="D57" s="2879" t="s">
        <v>9196</v>
      </c>
      <c r="E57" s="2880">
        <v>45931</v>
      </c>
      <c r="F57" s="3124" t="s">
        <v>1581</v>
      </c>
      <c r="G57" s="3134" t="s">
        <v>1573</v>
      </c>
      <c r="H57" s="3144" t="s">
        <v>9819</v>
      </c>
      <c r="I57" s="2461">
        <v>45944</v>
      </c>
      <c r="J57" s="2461">
        <v>45966</v>
      </c>
      <c r="K57" s="2461">
        <v>45971</v>
      </c>
      <c r="L57" s="2461">
        <v>45979</v>
      </c>
      <c r="M57" s="2461">
        <v>45984</v>
      </c>
      <c r="N57" s="2461">
        <v>45988</v>
      </c>
      <c r="O57" s="2461">
        <v>46010</v>
      </c>
      <c r="P57" s="2952"/>
    </row>
    <row r="58" spans="1:16" ht="13.5" hidden="1" thickBot="1">
      <c r="A58" s="2513"/>
      <c r="B58" s="2513"/>
      <c r="C58" s="3133"/>
      <c r="D58" s="3118"/>
      <c r="E58" s="3118"/>
      <c r="F58" s="3119"/>
      <c r="G58" s="3120"/>
      <c r="H58" s="3145"/>
      <c r="I58" s="3146"/>
      <c r="J58" s="3146"/>
      <c r="K58" s="3146"/>
      <c r="L58" s="3147"/>
      <c r="M58" s="3147"/>
      <c r="N58" s="3146"/>
      <c r="O58" s="3146"/>
      <c r="P58" s="2953"/>
    </row>
    <row r="59" spans="1:16" ht="13.5" hidden="1" thickTop="1">
      <c r="A59" s="2513"/>
      <c r="B59" s="2513"/>
      <c r="C59" s="3135" t="s">
        <v>4922</v>
      </c>
      <c r="D59" s="3117" t="s">
        <v>8926</v>
      </c>
      <c r="E59" s="3117">
        <v>45934</v>
      </c>
      <c r="F59" s="3124" t="s">
        <v>1581</v>
      </c>
      <c r="G59" s="3132" t="s">
        <v>3012</v>
      </c>
      <c r="H59" s="3144" t="s">
        <v>9820</v>
      </c>
      <c r="I59" s="1619">
        <v>45957</v>
      </c>
      <c r="J59" s="1619">
        <f>I59+23</f>
        <v>45980</v>
      </c>
      <c r="K59" s="1619">
        <f>I59+33</f>
        <v>45990</v>
      </c>
      <c r="L59" s="1619">
        <f>I59+40</f>
        <v>45997</v>
      </c>
      <c r="M59" s="1619">
        <f>I59+43</f>
        <v>46000</v>
      </c>
      <c r="N59" s="1619">
        <f>I59+45</f>
        <v>46002</v>
      </c>
      <c r="O59" s="1619">
        <f>I59+54</f>
        <v>46011</v>
      </c>
      <c r="P59" s="2952"/>
    </row>
    <row r="60" spans="1:16" ht="13.5" hidden="1" thickBot="1">
      <c r="A60" s="2513"/>
      <c r="B60" s="2513"/>
      <c r="C60" s="3133" t="s">
        <v>8548</v>
      </c>
      <c r="D60" s="3118" t="s">
        <v>8928</v>
      </c>
      <c r="E60" s="2882">
        <v>45934</v>
      </c>
      <c r="F60" s="3119">
        <f>E60+11</f>
        <v>45945</v>
      </c>
      <c r="G60" s="3120"/>
      <c r="H60" s="3145"/>
      <c r="I60" s="3146"/>
      <c r="J60" s="3146"/>
      <c r="K60" s="3146"/>
      <c r="L60" s="3147"/>
      <c r="M60" s="3147"/>
      <c r="N60" s="3146"/>
      <c r="O60" s="3146"/>
      <c r="P60" s="2953"/>
    </row>
    <row r="61" spans="1:16" ht="13.5" hidden="1" thickTop="1">
      <c r="A61" s="2513"/>
      <c r="B61" s="2513"/>
      <c r="C61" s="3135" t="s">
        <v>1614</v>
      </c>
      <c r="D61" s="3117" t="s">
        <v>9058</v>
      </c>
      <c r="E61" s="3117">
        <v>45943</v>
      </c>
      <c r="F61" s="3114">
        <f>E61+14</f>
        <v>45957</v>
      </c>
      <c r="G61" s="3132" t="s">
        <v>9821</v>
      </c>
      <c r="H61" s="3144" t="s">
        <v>9822</v>
      </c>
      <c r="I61" s="1619">
        <v>45965</v>
      </c>
      <c r="J61" s="1619">
        <f>I61+23</f>
        <v>45988</v>
      </c>
      <c r="K61" s="1619">
        <f>I61+33</f>
        <v>45998</v>
      </c>
      <c r="L61" s="1619">
        <f>I61+40</f>
        <v>46005</v>
      </c>
      <c r="M61" s="1619">
        <f>I61+43</f>
        <v>46008</v>
      </c>
      <c r="N61" s="1619">
        <f>I61+45</f>
        <v>46010</v>
      </c>
      <c r="O61" s="1619">
        <f>I61+54</f>
        <v>46019</v>
      </c>
      <c r="P61" s="2952"/>
    </row>
    <row r="62" spans="1:16" ht="13.5" hidden="1" thickBot="1">
      <c r="A62" s="2513"/>
      <c r="B62" s="2513"/>
      <c r="C62" s="3133"/>
      <c r="D62" s="3118"/>
      <c r="E62" s="3118"/>
      <c r="F62" s="3119"/>
      <c r="G62" s="3120"/>
      <c r="H62" s="3145"/>
      <c r="I62" s="3146"/>
      <c r="J62" s="3146"/>
      <c r="K62" s="3146"/>
      <c r="L62" s="3147"/>
      <c r="M62" s="3147"/>
      <c r="N62" s="3146"/>
      <c r="O62" s="3146"/>
      <c r="P62" s="2953"/>
    </row>
    <row r="63" spans="1:16" ht="13.5" hidden="1" thickTop="1">
      <c r="A63" s="2513"/>
      <c r="B63" s="2513"/>
      <c r="C63" s="3135" t="s">
        <v>4474</v>
      </c>
      <c r="D63" s="3117" t="s">
        <v>9605</v>
      </c>
      <c r="E63" s="3117">
        <v>45953</v>
      </c>
      <c r="F63" s="3114">
        <f>E63+10</f>
        <v>45963</v>
      </c>
      <c r="G63" s="3115" t="s">
        <v>1781</v>
      </c>
      <c r="H63" s="3144" t="s">
        <v>9823</v>
      </c>
      <c r="I63" s="1619">
        <v>45975</v>
      </c>
      <c r="J63" s="1619">
        <f>I63+23</f>
        <v>45998</v>
      </c>
      <c r="K63" s="1619">
        <f>I63+33</f>
        <v>46008</v>
      </c>
      <c r="L63" s="1619">
        <f>I63+40</f>
        <v>46015</v>
      </c>
      <c r="M63" s="1619">
        <f>I63+43</f>
        <v>46018</v>
      </c>
      <c r="N63" s="1619">
        <f>I63+45</f>
        <v>46020</v>
      </c>
      <c r="O63" s="1619">
        <f>I63+54</f>
        <v>46029</v>
      </c>
      <c r="P63" s="2952"/>
    </row>
    <row r="64" spans="1:16" ht="13.5" hidden="1" thickBot="1">
      <c r="A64" s="2513"/>
      <c r="B64" s="2513"/>
      <c r="C64" s="3133"/>
      <c r="D64" s="3118"/>
      <c r="E64" s="3118"/>
      <c r="F64" s="3119"/>
      <c r="G64" s="3120"/>
      <c r="H64" s="3145"/>
      <c r="I64" s="3146"/>
      <c r="J64" s="3146"/>
      <c r="K64" s="3146"/>
      <c r="L64" s="3147"/>
      <c r="M64" s="3147"/>
      <c r="N64" s="3146"/>
      <c r="O64" s="3146"/>
      <c r="P64" s="2953"/>
    </row>
    <row r="65" spans="1:17" ht="13.5" hidden="1" thickTop="1">
      <c r="A65" s="2513"/>
      <c r="B65" s="2513"/>
      <c r="C65" s="3135" t="s">
        <v>7493</v>
      </c>
      <c r="D65" s="3117" t="s">
        <v>9199</v>
      </c>
      <c r="E65" s="3113">
        <v>45957</v>
      </c>
      <c r="F65" s="3114">
        <f>E65+14</f>
        <v>45971</v>
      </c>
      <c r="G65" s="3115" t="s">
        <v>5028</v>
      </c>
      <c r="H65" s="3144" t="s">
        <v>9824</v>
      </c>
      <c r="I65" s="1619">
        <v>45978</v>
      </c>
      <c r="J65" s="1619">
        <f>I65+23</f>
        <v>46001</v>
      </c>
      <c r="K65" s="1619">
        <f>I65+33</f>
        <v>46011</v>
      </c>
      <c r="L65" s="1619">
        <f>I65+40</f>
        <v>46018</v>
      </c>
      <c r="M65" s="1619">
        <f>I65+43</f>
        <v>46021</v>
      </c>
      <c r="N65" s="1619">
        <f>I65+45</f>
        <v>46023</v>
      </c>
      <c r="O65" s="1619">
        <f>I65+54</f>
        <v>46032</v>
      </c>
      <c r="P65" s="2952"/>
    </row>
    <row r="66" spans="1:17" ht="13.5" hidden="1" thickBot="1">
      <c r="A66" s="2513"/>
      <c r="B66" s="2513"/>
      <c r="C66" s="3133"/>
      <c r="D66" s="3118"/>
      <c r="E66" s="3118"/>
      <c r="F66" s="3119"/>
      <c r="G66" s="3120"/>
      <c r="H66" s="3145"/>
      <c r="I66" s="3146"/>
      <c r="J66" s="3146"/>
      <c r="K66" s="3146"/>
      <c r="L66" s="3147"/>
      <c r="M66" s="3147"/>
      <c r="N66" s="3146"/>
      <c r="O66" s="3146"/>
      <c r="P66" s="2953"/>
    </row>
    <row r="67" spans="1:17" ht="13.5" hidden="1" thickTop="1">
      <c r="A67" s="2513"/>
      <c r="B67" s="2513"/>
      <c r="C67" s="3135" t="s">
        <v>4935</v>
      </c>
      <c r="D67" s="3117" t="s">
        <v>9611</v>
      </c>
      <c r="E67" s="3148">
        <v>45965</v>
      </c>
      <c r="F67" s="3114">
        <f>E67+14</f>
        <v>45979</v>
      </c>
      <c r="G67" s="3115" t="s">
        <v>5032</v>
      </c>
      <c r="H67" s="3144" t="s">
        <v>9825</v>
      </c>
      <c r="I67" s="1619">
        <v>45986</v>
      </c>
      <c r="J67" s="1619">
        <f>I67+23</f>
        <v>46009</v>
      </c>
      <c r="K67" s="1619">
        <f>I67+33</f>
        <v>46019</v>
      </c>
      <c r="L67" s="1619">
        <f>I67+40</f>
        <v>46026</v>
      </c>
      <c r="M67" s="1619">
        <f>I67+43</f>
        <v>46029</v>
      </c>
      <c r="N67" s="1619">
        <f>I67+45</f>
        <v>46031</v>
      </c>
      <c r="O67" s="1619">
        <f>I67+54</f>
        <v>46040</v>
      </c>
      <c r="P67" s="2952"/>
    </row>
    <row r="68" spans="1:17" ht="13.5" hidden="1" thickBot="1">
      <c r="A68" s="2513"/>
      <c r="B68" s="2513"/>
      <c r="C68" s="3133"/>
      <c r="D68" s="3118"/>
      <c r="E68" s="3118"/>
      <c r="F68" s="3119"/>
      <c r="G68" s="3120"/>
      <c r="H68" s="3145"/>
      <c r="I68" s="3146"/>
      <c r="J68" s="3146"/>
      <c r="K68" s="3146"/>
      <c r="L68" s="3147"/>
      <c r="M68" s="3147"/>
      <c r="N68" s="3146"/>
      <c r="O68" s="3146"/>
      <c r="P68" s="2953"/>
    </row>
    <row r="69" spans="1:17" ht="13.5" hidden="1" thickTop="1">
      <c r="A69" s="2513"/>
      <c r="B69" s="2513"/>
      <c r="C69" s="3136" t="s">
        <v>1573</v>
      </c>
      <c r="D69" s="3117" t="s">
        <v>9612</v>
      </c>
      <c r="E69" s="3117">
        <v>45966</v>
      </c>
      <c r="F69" s="3114">
        <f>E69+14</f>
        <v>45980</v>
      </c>
      <c r="G69" s="3115" t="s">
        <v>9826</v>
      </c>
      <c r="H69" s="3144" t="s">
        <v>9827</v>
      </c>
      <c r="I69" s="1619">
        <v>45986</v>
      </c>
      <c r="J69" s="1619">
        <f>I69+23</f>
        <v>46009</v>
      </c>
      <c r="K69" s="1619">
        <f>I69+33</f>
        <v>46019</v>
      </c>
      <c r="L69" s="1619">
        <f>I69+40</f>
        <v>46026</v>
      </c>
      <c r="M69" s="1619">
        <f>I69+43</f>
        <v>46029</v>
      </c>
      <c r="N69" s="1619">
        <f>I69+45</f>
        <v>46031</v>
      </c>
      <c r="O69" s="1619">
        <f>I69+54</f>
        <v>46040</v>
      </c>
      <c r="P69" s="2953"/>
    </row>
    <row r="70" spans="1:17" ht="13.5" hidden="1" thickBot="1">
      <c r="A70" s="2513"/>
      <c r="B70" s="2513"/>
      <c r="C70" s="2881" t="s">
        <v>9739</v>
      </c>
      <c r="D70" s="2882" t="s">
        <v>9740</v>
      </c>
      <c r="E70" s="2882">
        <v>45966</v>
      </c>
      <c r="F70" s="2882">
        <f>E70+12</f>
        <v>45978</v>
      </c>
      <c r="G70" s="3120"/>
      <c r="H70" s="3145"/>
      <c r="I70" s="3146"/>
      <c r="J70" s="3146"/>
      <c r="K70" s="3146"/>
      <c r="L70" s="3147"/>
      <c r="M70" s="3147"/>
      <c r="N70" s="3146"/>
      <c r="O70" s="3146"/>
      <c r="P70" s="2952"/>
    </row>
    <row r="71" spans="1:17" ht="13.5" hidden="1" thickTop="1">
      <c r="A71" s="2513"/>
      <c r="B71" s="2513"/>
      <c r="C71" s="3137" t="s">
        <v>4686</v>
      </c>
      <c r="D71" s="3117" t="s">
        <v>9201</v>
      </c>
      <c r="E71" s="3117">
        <v>45981</v>
      </c>
      <c r="F71" s="3114">
        <f>E71+13</f>
        <v>45994</v>
      </c>
      <c r="G71" s="3115" t="s">
        <v>9828</v>
      </c>
      <c r="H71" s="3144" t="s">
        <v>9829</v>
      </c>
      <c r="I71" s="1619">
        <f>I69+7</f>
        <v>45993</v>
      </c>
      <c r="J71" s="1619">
        <f>I71+23</f>
        <v>46016</v>
      </c>
      <c r="K71" s="1619">
        <f>I71+33</f>
        <v>46026</v>
      </c>
      <c r="L71" s="1619">
        <f>I71+40</f>
        <v>46033</v>
      </c>
      <c r="M71" s="1619">
        <f>I71+43</f>
        <v>46036</v>
      </c>
      <c r="N71" s="1619">
        <f>I71+45</f>
        <v>46038</v>
      </c>
      <c r="O71" s="1619">
        <f>I71+54</f>
        <v>46047</v>
      </c>
      <c r="P71" s="2953"/>
    </row>
    <row r="72" spans="1:17" ht="13.5" hidden="1" thickBot="1">
      <c r="A72" s="2513"/>
      <c r="B72" s="2513"/>
      <c r="C72" s="3138"/>
      <c r="D72" s="3139"/>
      <c r="E72" s="3139"/>
      <c r="F72" s="3140">
        <f>E72+12</f>
        <v>12</v>
      </c>
      <c r="G72" s="3120"/>
      <c r="H72" s="3145"/>
      <c r="I72" s="3146"/>
      <c r="J72" s="3146"/>
      <c r="K72" s="3146"/>
      <c r="L72" s="3147"/>
      <c r="M72" s="3147"/>
      <c r="N72" s="3146"/>
      <c r="O72" s="3146"/>
      <c r="P72" s="2953"/>
    </row>
    <row r="73" spans="1:17" ht="13.5" hidden="1" thickTop="1">
      <c r="A73" s="2513"/>
      <c r="B73" s="2513"/>
      <c r="C73" s="3137" t="s">
        <v>7494</v>
      </c>
      <c r="D73" s="3141" t="s">
        <v>8702</v>
      </c>
      <c r="E73" s="3141">
        <v>45980</v>
      </c>
      <c r="F73" s="3142" t="s">
        <v>1581</v>
      </c>
      <c r="G73" s="3115" t="s">
        <v>2641</v>
      </c>
      <c r="H73" s="3144" t="s">
        <v>9830</v>
      </c>
      <c r="I73" s="1619">
        <f>I71+7</f>
        <v>46000</v>
      </c>
      <c r="J73" s="1619">
        <f>I73+23</f>
        <v>46023</v>
      </c>
      <c r="K73" s="1619">
        <f>I73+33</f>
        <v>46033</v>
      </c>
      <c r="L73" s="1619">
        <f>I73+40</f>
        <v>46040</v>
      </c>
      <c r="M73" s="1619">
        <f>I73+43</f>
        <v>46043</v>
      </c>
      <c r="N73" s="1619">
        <f>I73+45</f>
        <v>46045</v>
      </c>
      <c r="O73" s="1619">
        <f>I73+54</f>
        <v>46054</v>
      </c>
      <c r="P73" s="2953"/>
    </row>
    <row r="74" spans="1:17" hidden="1">
      <c r="A74" s="2513"/>
      <c r="B74" s="2513"/>
      <c r="C74" s="3735" t="s">
        <v>2039</v>
      </c>
      <c r="D74" s="3736" t="s">
        <v>8706</v>
      </c>
      <c r="E74" s="3737">
        <v>45989</v>
      </c>
      <c r="F74" s="3736">
        <f>E74+12</f>
        <v>46001</v>
      </c>
      <c r="G74" s="3738" t="s">
        <v>9831</v>
      </c>
      <c r="H74" s="3739" t="s">
        <v>8638</v>
      </c>
      <c r="I74" s="3740"/>
      <c r="J74" s="3740"/>
      <c r="K74" s="3740"/>
      <c r="L74" s="3741"/>
      <c r="M74" s="3741"/>
      <c r="N74" s="3740"/>
      <c r="O74" s="3740"/>
      <c r="P74" s="2953"/>
    </row>
    <row r="75" spans="1:17" ht="21" thickBot="1">
      <c r="A75" s="2513"/>
      <c r="B75" s="2513"/>
      <c r="C75" s="3149"/>
      <c r="D75" s="1851"/>
      <c r="E75" s="1851"/>
      <c r="F75" s="1851"/>
      <c r="G75" s="3150"/>
      <c r="H75" s="3150"/>
      <c r="I75" s="3151"/>
      <c r="J75" s="3151"/>
      <c r="K75" s="3151"/>
      <c r="L75" s="3151"/>
      <c r="M75" s="3151"/>
      <c r="N75" s="3151"/>
      <c r="O75" s="3151"/>
      <c r="P75" s="2951"/>
    </row>
    <row r="76" spans="1:17" ht="45.75" hidden="1" customHeight="1" thickTop="1">
      <c r="A76" s="2513"/>
      <c r="B76" s="4575"/>
      <c r="C76" s="3466"/>
      <c r="D76" s="3467"/>
      <c r="E76" s="3468" t="s">
        <v>100</v>
      </c>
      <c r="F76" s="3469" t="s">
        <v>165</v>
      </c>
      <c r="G76" s="3470" t="s">
        <v>9832</v>
      </c>
      <c r="H76" s="3471" t="s">
        <v>103</v>
      </c>
      <c r="I76" s="3471" t="s">
        <v>8754</v>
      </c>
      <c r="J76" s="3494" t="s">
        <v>517</v>
      </c>
      <c r="K76" s="3494" t="s">
        <v>417</v>
      </c>
      <c r="L76" s="3471" t="s">
        <v>886</v>
      </c>
      <c r="M76" s="3471" t="s">
        <v>1283</v>
      </c>
      <c r="N76" s="3471" t="s">
        <v>1213</v>
      </c>
      <c r="O76" s="3471" t="s">
        <v>1231</v>
      </c>
      <c r="P76"/>
      <c r="Q76"/>
    </row>
    <row r="77" spans="1:17" ht="21.75" hidden="1" customHeight="1" thickBot="1">
      <c r="A77" s="2513"/>
      <c r="B77" s="4575"/>
      <c r="C77" s="3472" t="s">
        <v>8707</v>
      </c>
      <c r="D77" s="3473"/>
      <c r="E77" s="3474" t="s">
        <v>2589</v>
      </c>
      <c r="F77" s="3475"/>
      <c r="G77" s="3476"/>
      <c r="H77" s="3495" t="s">
        <v>1415</v>
      </c>
      <c r="I77" s="3496" t="s">
        <v>3157</v>
      </c>
      <c r="J77" s="3497" t="s">
        <v>1722</v>
      </c>
      <c r="K77" s="3497" t="s">
        <v>3337</v>
      </c>
      <c r="L77" s="3498" t="s">
        <v>4942</v>
      </c>
      <c r="M77" s="3498" t="s">
        <v>4942</v>
      </c>
      <c r="N77" s="3497" t="s">
        <v>4806</v>
      </c>
      <c r="O77" s="3497" t="s">
        <v>4806</v>
      </c>
      <c r="P77"/>
      <c r="Q77"/>
    </row>
    <row r="78" spans="1:17" ht="15.75" hidden="1" thickTop="1">
      <c r="A78" s="2949" t="s">
        <v>4304</v>
      </c>
      <c r="B78" s="3464" t="s">
        <v>4241</v>
      </c>
      <c r="C78" s="3477" t="s">
        <v>7382</v>
      </c>
      <c r="D78" s="3478" t="s">
        <v>9205</v>
      </c>
      <c r="E78" s="3504">
        <v>45995</v>
      </c>
      <c r="F78" s="3488" t="s">
        <v>1581</v>
      </c>
      <c r="G78" s="3480" t="s">
        <v>8669</v>
      </c>
      <c r="H78" s="3492" t="s">
        <v>9833</v>
      </c>
      <c r="I78" s="3481">
        <v>46007</v>
      </c>
      <c r="J78" s="3481">
        <f>I78+23</f>
        <v>46030</v>
      </c>
      <c r="K78" s="3481">
        <f>I78+33</f>
        <v>46040</v>
      </c>
      <c r="L78" s="3481">
        <f>I78+40</f>
        <v>46047</v>
      </c>
      <c r="M78" s="3481">
        <f>I78+43</f>
        <v>46050</v>
      </c>
      <c r="N78" s="3481">
        <f>I78+45</f>
        <v>46052</v>
      </c>
      <c r="O78" s="3481">
        <f>I78+54</f>
        <v>46061</v>
      </c>
      <c r="P78" s="2953"/>
      <c r="Q78" s="2954"/>
    </row>
    <row r="79" spans="1:17" ht="15.75" hidden="1" thickBot="1">
      <c r="A79" s="2949"/>
      <c r="B79" s="3464"/>
      <c r="C79" s="3482" t="s">
        <v>9834</v>
      </c>
      <c r="D79" s="3483" t="s">
        <v>9835</v>
      </c>
      <c r="E79" s="3483">
        <v>45997</v>
      </c>
      <c r="F79" s="3484">
        <v>46008</v>
      </c>
      <c r="G79" s="3485"/>
      <c r="H79" s="3493"/>
      <c r="I79" s="3486"/>
      <c r="J79" s="3486"/>
      <c r="K79" s="3486"/>
      <c r="L79" s="3487"/>
      <c r="M79" s="3487"/>
      <c r="N79" s="3486"/>
      <c r="O79" s="3486"/>
      <c r="P79" s="2953"/>
    </row>
    <row r="80" spans="1:17" ht="15.75" hidden="1" thickTop="1">
      <c r="A80" s="2949" t="s">
        <v>4428</v>
      </c>
      <c r="B80" s="3464" t="s">
        <v>4243</v>
      </c>
      <c r="C80" s="3532" t="s">
        <v>4474</v>
      </c>
      <c r="D80" s="3597" t="s">
        <v>9836</v>
      </c>
      <c r="E80" s="3598">
        <v>45997</v>
      </c>
      <c r="F80" s="3586" t="s">
        <v>1581</v>
      </c>
      <c r="G80" s="3480" t="s">
        <v>3715</v>
      </c>
      <c r="H80" s="3492" t="s">
        <v>9837</v>
      </c>
      <c r="I80" s="3481">
        <v>46014</v>
      </c>
      <c r="J80" s="3481">
        <f>I80+23</f>
        <v>46037</v>
      </c>
      <c r="K80" s="3481">
        <f>I80+33</f>
        <v>46047</v>
      </c>
      <c r="L80" s="3481">
        <f>I80+40</f>
        <v>46054</v>
      </c>
      <c r="M80" s="3481">
        <f>I80+43</f>
        <v>46057</v>
      </c>
      <c r="N80" s="3481">
        <f>I80+45</f>
        <v>46059</v>
      </c>
      <c r="O80" s="3481">
        <f>I80+54</f>
        <v>46068</v>
      </c>
      <c r="P80" s="2953"/>
      <c r="Q80" s="2954"/>
    </row>
    <row r="81" spans="1:17" ht="15.75" hidden="1" thickBot="1">
      <c r="A81" s="2949"/>
      <c r="B81" s="3505" t="s">
        <v>4241</v>
      </c>
      <c r="C81" s="2881"/>
      <c r="D81" s="2882"/>
      <c r="E81" s="3459"/>
      <c r="F81" s="2882"/>
      <c r="G81" s="3485"/>
      <c r="H81" s="3493"/>
      <c r="I81" s="3486"/>
      <c r="J81" s="3486"/>
      <c r="K81" s="3486"/>
      <c r="L81" s="3487"/>
      <c r="M81" s="3487"/>
      <c r="N81" s="3486"/>
      <c r="O81" s="3486"/>
      <c r="P81" s="2953"/>
    </row>
    <row r="82" spans="1:17" ht="15.75" hidden="1" thickTop="1">
      <c r="A82" s="2949" t="s">
        <v>9838</v>
      </c>
      <c r="B82" s="3464" t="s">
        <v>5783</v>
      </c>
      <c r="C82" s="3137" t="s">
        <v>1541</v>
      </c>
      <c r="D82" s="3117" t="s">
        <v>9839</v>
      </c>
      <c r="E82" s="3117">
        <v>46011</v>
      </c>
      <c r="F82" s="3114">
        <f>E82+9</f>
        <v>46020</v>
      </c>
      <c r="G82" s="3480" t="s">
        <v>8655</v>
      </c>
      <c r="H82" s="3492" t="s">
        <v>9840</v>
      </c>
      <c r="I82" s="3481">
        <v>46021</v>
      </c>
      <c r="J82" s="3481">
        <f>I82+23</f>
        <v>46044</v>
      </c>
      <c r="K82" s="3481">
        <f>I82+33</f>
        <v>46054</v>
      </c>
      <c r="L82" s="3481">
        <f>I82+40</f>
        <v>46061</v>
      </c>
      <c r="M82" s="3481">
        <f>I82+43</f>
        <v>46064</v>
      </c>
      <c r="N82" s="3481">
        <f>I82+45</f>
        <v>46066</v>
      </c>
      <c r="O82" s="3481">
        <f>I82+54</f>
        <v>46075</v>
      </c>
      <c r="P82" s="2953"/>
      <c r="Q82" s="2954"/>
    </row>
    <row r="83" spans="1:17" ht="15.75" hidden="1" thickBot="1">
      <c r="A83" s="2949"/>
      <c r="B83" s="3464"/>
      <c r="C83" s="2881" t="s">
        <v>9841</v>
      </c>
      <c r="D83" s="2882" t="s">
        <v>9622</v>
      </c>
      <c r="E83" s="3459">
        <v>46009</v>
      </c>
      <c r="F83" s="2882">
        <f>E83+13</f>
        <v>46022</v>
      </c>
      <c r="G83" s="3489" t="s">
        <v>9842</v>
      </c>
      <c r="H83" s="3493"/>
      <c r="I83" s="3486"/>
      <c r="J83" s="3486"/>
      <c r="K83" s="3486"/>
      <c r="L83" s="3487"/>
      <c r="M83" s="3487"/>
      <c r="N83" s="3486"/>
      <c r="O83" s="3486"/>
      <c r="P83" s="2953"/>
    </row>
    <row r="84" spans="1:17" ht="15.75" hidden="1" thickTop="1">
      <c r="A84" s="2949" t="s">
        <v>4935</v>
      </c>
      <c r="B84" s="3464" t="s">
        <v>5787</v>
      </c>
      <c r="C84" s="3137" t="s">
        <v>8430</v>
      </c>
      <c r="D84" s="3117" t="s">
        <v>9843</v>
      </c>
      <c r="E84" s="3117">
        <v>46015</v>
      </c>
      <c r="F84" s="3114">
        <f>E84+9</f>
        <v>46024</v>
      </c>
      <c r="G84" s="3520" t="s">
        <v>2686</v>
      </c>
      <c r="H84" s="3492" t="s">
        <v>9844</v>
      </c>
      <c r="I84" s="3481">
        <v>46028</v>
      </c>
      <c r="J84" s="3481">
        <f>I84+23</f>
        <v>46051</v>
      </c>
      <c r="K84" s="3481">
        <f>I84+33</f>
        <v>46061</v>
      </c>
      <c r="L84" s="3481">
        <f>I84+40</f>
        <v>46068</v>
      </c>
      <c r="M84" s="3481">
        <f>I84+43</f>
        <v>46071</v>
      </c>
      <c r="N84" s="3481">
        <f>I84+45</f>
        <v>46073</v>
      </c>
      <c r="O84" s="3481">
        <f>I84+54</f>
        <v>46082</v>
      </c>
      <c r="P84" s="2953"/>
      <c r="Q84" s="2954"/>
    </row>
    <row r="85" spans="1:17" ht="15.75" hidden="1" thickBot="1">
      <c r="A85" s="2949"/>
      <c r="B85" s="3464"/>
      <c r="C85" s="3133"/>
      <c r="D85" s="3118"/>
      <c r="E85" s="3118"/>
      <c r="F85" s="3119"/>
      <c r="G85" s="3489" t="s">
        <v>5632</v>
      </c>
      <c r="H85" s="3493"/>
      <c r="I85" s="3486"/>
      <c r="J85" s="3486"/>
      <c r="K85" s="3486"/>
      <c r="L85" s="3487"/>
      <c r="M85" s="3487"/>
      <c r="N85" s="3486"/>
      <c r="O85" s="3486"/>
      <c r="P85" s="79"/>
    </row>
    <row r="86" spans="1:17" ht="15.75" hidden="1" thickTop="1">
      <c r="A86" s="2949" t="s">
        <v>9845</v>
      </c>
      <c r="B86" s="3464" t="s">
        <v>4508</v>
      </c>
      <c r="C86" s="3137" t="s">
        <v>7497</v>
      </c>
      <c r="D86" s="3117" t="s">
        <v>9630</v>
      </c>
      <c r="E86" s="3117">
        <v>46018</v>
      </c>
      <c r="F86" s="3114">
        <f>E86+9</f>
        <v>46027</v>
      </c>
      <c r="G86" s="3520" t="s">
        <v>7831</v>
      </c>
      <c r="H86" s="3492" t="s">
        <v>9846</v>
      </c>
      <c r="I86" s="3481">
        <v>46035</v>
      </c>
      <c r="J86" s="3481">
        <f>I86+23</f>
        <v>46058</v>
      </c>
      <c r="K86" s="3481">
        <f>I86+33</f>
        <v>46068</v>
      </c>
      <c r="L86" s="3481">
        <f>I86+40</f>
        <v>46075</v>
      </c>
      <c r="M86" s="3481">
        <f>I86+43</f>
        <v>46078</v>
      </c>
      <c r="N86" s="3481">
        <f>I86+45</f>
        <v>46080</v>
      </c>
      <c r="O86" s="3481">
        <f>I86+54</f>
        <v>46089</v>
      </c>
      <c r="P86" s="2953"/>
      <c r="Q86" s="2954"/>
    </row>
    <row r="87" spans="1:17" ht="15.75" hidden="1" thickBot="1">
      <c r="A87" s="2949"/>
      <c r="B87" s="3464"/>
      <c r="C87" s="3133"/>
      <c r="D87" s="3118"/>
      <c r="E87" s="3118"/>
      <c r="F87" s="3119"/>
      <c r="G87" s="3489" t="s">
        <v>9847</v>
      </c>
      <c r="H87" s="3493"/>
      <c r="I87" s="3486"/>
      <c r="J87" s="3486"/>
      <c r="K87" s="3486"/>
      <c r="L87" s="3487"/>
      <c r="M87" s="3487"/>
      <c r="N87" s="3486"/>
      <c r="O87" s="3486"/>
      <c r="P87" s="64"/>
    </row>
    <row r="88" spans="1:17" ht="15.75" hidden="1" thickTop="1">
      <c r="A88" s="2949" t="s">
        <v>9848</v>
      </c>
      <c r="B88" s="3464" t="s">
        <v>4512</v>
      </c>
      <c r="C88" s="3532" t="s">
        <v>8415</v>
      </c>
      <c r="D88" s="3598" t="s">
        <v>9208</v>
      </c>
      <c r="E88" s="3598">
        <v>46025</v>
      </c>
      <c r="F88" s="3599" t="s">
        <v>1581</v>
      </c>
      <c r="G88" s="3480" t="s">
        <v>1959</v>
      </c>
      <c r="H88" s="3492" t="s">
        <v>3539</v>
      </c>
      <c r="I88" s="3481">
        <v>46042</v>
      </c>
      <c r="J88" s="3481">
        <f>I88+23</f>
        <v>46065</v>
      </c>
      <c r="K88" s="3481">
        <f>I88+33</f>
        <v>46075</v>
      </c>
      <c r="L88" s="3481">
        <f>I88+40</f>
        <v>46082</v>
      </c>
      <c r="M88" s="3481">
        <f>I88+43</f>
        <v>46085</v>
      </c>
      <c r="N88" s="3481">
        <f>I88+45</f>
        <v>46087</v>
      </c>
      <c r="O88" s="3481">
        <f>I88+54</f>
        <v>46096</v>
      </c>
      <c r="P88" s="2953"/>
      <c r="Q88" s="2954"/>
    </row>
    <row r="89" spans="1:17" ht="15.75" hidden="1" thickBot="1">
      <c r="A89" s="2513"/>
      <c r="B89" s="3464"/>
      <c r="C89" s="3133"/>
      <c r="D89" s="3118"/>
      <c r="E89" s="3118"/>
      <c r="F89" s="3119"/>
      <c r="G89" s="3485"/>
      <c r="H89" s="3493"/>
      <c r="I89" s="3486"/>
      <c r="J89" s="3486"/>
      <c r="K89" s="3486"/>
      <c r="L89" s="3487"/>
      <c r="M89" s="3487"/>
      <c r="N89" s="3486"/>
      <c r="O89" s="3486"/>
      <c r="P89" s="64"/>
    </row>
    <row r="90" spans="1:17" ht="15.75" hidden="1" thickTop="1">
      <c r="A90" s="2513"/>
      <c r="B90" s="3464" t="s">
        <v>4516</v>
      </c>
      <c r="C90" s="3137" t="s">
        <v>9063</v>
      </c>
      <c r="D90" s="3117" t="s">
        <v>9064</v>
      </c>
      <c r="E90" s="3694">
        <v>46036</v>
      </c>
      <c r="F90" s="3114">
        <f>E90+9</f>
        <v>46045</v>
      </c>
      <c r="G90" s="3480" t="s">
        <v>2403</v>
      </c>
      <c r="H90" s="3492" t="s">
        <v>9849</v>
      </c>
      <c r="I90" s="3481">
        <v>46049</v>
      </c>
      <c r="J90" s="3481">
        <f>I90+23</f>
        <v>46072</v>
      </c>
      <c r="K90" s="3481">
        <f>I90+33</f>
        <v>46082</v>
      </c>
      <c r="L90" s="3481">
        <f>I90+40</f>
        <v>46089</v>
      </c>
      <c r="M90" s="3481">
        <f>I90+43</f>
        <v>46092</v>
      </c>
      <c r="N90" s="3481">
        <f>I90+45</f>
        <v>46094</v>
      </c>
      <c r="O90" s="3481">
        <f>I90+54</f>
        <v>46103</v>
      </c>
      <c r="P90" s="64"/>
    </row>
    <row r="91" spans="1:17" ht="15.75" hidden="1" thickBot="1">
      <c r="A91" s="2513"/>
      <c r="B91" s="3464"/>
      <c r="C91" s="3133"/>
      <c r="D91" s="3118"/>
      <c r="E91" s="3118"/>
      <c r="F91" s="3119"/>
      <c r="G91" s="3485"/>
      <c r="H91" s="3493"/>
      <c r="I91" s="3486"/>
      <c r="J91" s="3486"/>
      <c r="K91" s="3486"/>
      <c r="L91" s="3487"/>
      <c r="M91" s="3487"/>
      <c r="N91" s="3486"/>
      <c r="O91" s="3486"/>
      <c r="P91" s="64"/>
    </row>
    <row r="92" spans="1:17" ht="15.75" hidden="1" thickTop="1">
      <c r="A92" s="1141" t="s">
        <v>9850</v>
      </c>
      <c r="B92" s="3464" t="s">
        <v>4293</v>
      </c>
      <c r="C92" s="3143" t="s">
        <v>4922</v>
      </c>
      <c r="D92" s="3117" t="s">
        <v>8930</v>
      </c>
      <c r="E92" s="3694">
        <v>46044</v>
      </c>
      <c r="F92" s="3114">
        <f>E92+9</f>
        <v>46053</v>
      </c>
      <c r="G92" s="3520" t="s">
        <v>9851</v>
      </c>
      <c r="H92" s="3492" t="s">
        <v>9852</v>
      </c>
      <c r="I92" s="3481">
        <v>46056</v>
      </c>
      <c r="J92" s="3481">
        <f>I92+23</f>
        <v>46079</v>
      </c>
      <c r="K92" s="3481">
        <f>I92+33</f>
        <v>46089</v>
      </c>
      <c r="L92" s="3481">
        <f>I92+40</f>
        <v>46096</v>
      </c>
      <c r="M92" s="3481">
        <f>I92+43</f>
        <v>46099</v>
      </c>
      <c r="N92" s="3481">
        <f>I92+45</f>
        <v>46101</v>
      </c>
      <c r="O92" s="3481">
        <f>I92+54</f>
        <v>46110</v>
      </c>
      <c r="P92" s="64"/>
    </row>
    <row r="93" spans="1:17" ht="15.75" hidden="1" thickBot="1">
      <c r="A93" s="1141"/>
      <c r="B93" s="3464"/>
      <c r="C93" s="3133"/>
      <c r="D93" s="3118"/>
      <c r="E93" s="3118"/>
      <c r="F93" s="3119"/>
      <c r="G93" s="3485"/>
      <c r="H93" s="3493"/>
      <c r="I93" s="3486"/>
      <c r="J93" s="3486"/>
      <c r="K93" s="3486"/>
      <c r="L93" s="3487"/>
      <c r="M93" s="3487"/>
      <c r="N93" s="3486"/>
      <c r="O93" s="3486"/>
      <c r="P93" s="64"/>
    </row>
    <row r="94" spans="1:17" ht="15.75" hidden="1" thickTop="1">
      <c r="A94" s="1141" t="s">
        <v>1541</v>
      </c>
      <c r="B94" s="3464" t="s">
        <v>4298</v>
      </c>
      <c r="C94" s="3490" t="s">
        <v>1573</v>
      </c>
      <c r="D94" s="3558" t="s">
        <v>9853</v>
      </c>
      <c r="E94" s="3504">
        <v>46046</v>
      </c>
      <c r="F94" s="3504">
        <f>E94+9</f>
        <v>46055</v>
      </c>
      <c r="G94" s="3480" t="s">
        <v>2666</v>
      </c>
      <c r="H94" s="3492" t="s">
        <v>9854</v>
      </c>
      <c r="I94" s="3481">
        <v>46063</v>
      </c>
      <c r="J94" s="3481">
        <f>I94+23</f>
        <v>46086</v>
      </c>
      <c r="K94" s="3481">
        <f>I94+33</f>
        <v>46096</v>
      </c>
      <c r="L94" s="3481">
        <f>I94+40</f>
        <v>46103</v>
      </c>
      <c r="M94" s="3481">
        <f>I94+43</f>
        <v>46106</v>
      </c>
      <c r="N94" s="3481">
        <f>I94+45</f>
        <v>46108</v>
      </c>
      <c r="O94" s="3481">
        <f>I94+54</f>
        <v>46117</v>
      </c>
      <c r="P94" s="64"/>
    </row>
    <row r="95" spans="1:17" ht="15.75" hidden="1" thickBot="1">
      <c r="A95" s="1141"/>
      <c r="B95" s="3464"/>
      <c r="C95" s="4576" t="s">
        <v>4644</v>
      </c>
      <c r="D95" s="3483" t="s">
        <v>9641</v>
      </c>
      <c r="E95" s="3483">
        <v>46046</v>
      </c>
      <c r="F95" s="3484">
        <f>E95+14</f>
        <v>46060</v>
      </c>
      <c r="G95" s="3485"/>
      <c r="H95" s="3493"/>
      <c r="I95" s="3486"/>
      <c r="J95" s="3486"/>
      <c r="K95" s="3486"/>
      <c r="L95" s="3487"/>
      <c r="M95" s="3487"/>
      <c r="N95" s="3486"/>
      <c r="O95" s="3486"/>
      <c r="P95" s="64"/>
    </row>
    <row r="96" spans="1:17" ht="15.75" hidden="1" thickTop="1">
      <c r="A96" s="1141" t="s">
        <v>8430</v>
      </c>
      <c r="B96" s="3464" t="s">
        <v>4303</v>
      </c>
      <c r="C96" s="4555" t="s">
        <v>1541</v>
      </c>
      <c r="D96" s="3478" t="s">
        <v>8709</v>
      </c>
      <c r="E96" s="3478">
        <v>46053</v>
      </c>
      <c r="F96" s="3479">
        <f>E96+9</f>
        <v>46062</v>
      </c>
      <c r="G96" s="3480" t="s">
        <v>9855</v>
      </c>
      <c r="H96" s="3492" t="s">
        <v>9856</v>
      </c>
      <c r="I96" s="3481">
        <v>46070</v>
      </c>
      <c r="J96" s="3481">
        <f>I96+23</f>
        <v>46093</v>
      </c>
      <c r="K96" s="3481">
        <f>I96+33</f>
        <v>46103</v>
      </c>
      <c r="L96" s="3481">
        <f>I96+40</f>
        <v>46110</v>
      </c>
      <c r="M96" s="3481">
        <f>I96+43</f>
        <v>46113</v>
      </c>
      <c r="N96" s="3481">
        <f>I96+45</f>
        <v>46115</v>
      </c>
      <c r="O96" s="3481">
        <f>I96+54</f>
        <v>46124</v>
      </c>
      <c r="P96" s="64"/>
    </row>
    <row r="97" spans="1:17" ht="15.75" hidden="1" thickBot="1">
      <c r="A97" s="2513"/>
      <c r="B97" s="3464"/>
      <c r="C97" s="3482"/>
      <c r="D97" s="3483"/>
      <c r="E97" s="3483"/>
      <c r="F97" s="3484"/>
      <c r="G97" s="3485"/>
      <c r="H97" s="3493"/>
      <c r="I97" s="3486"/>
      <c r="J97" s="3486"/>
      <c r="K97" s="3486"/>
      <c r="L97" s="3487"/>
      <c r="M97" s="3487"/>
      <c r="N97" s="3486"/>
      <c r="O97" s="3486"/>
      <c r="P97" s="64"/>
    </row>
    <row r="98" spans="1:17" ht="15.75" hidden="1" thickTop="1">
      <c r="A98" s="1141" t="s">
        <v>8430</v>
      </c>
      <c r="B98" s="3464" t="s">
        <v>4308</v>
      </c>
      <c r="C98" s="3477" t="s">
        <v>8711</v>
      </c>
      <c r="D98" s="3478" t="s">
        <v>8712</v>
      </c>
      <c r="E98" s="3573">
        <v>46067</v>
      </c>
      <c r="F98" s="3479">
        <f>E98+9</f>
        <v>46076</v>
      </c>
      <c r="G98" s="3480" t="s">
        <v>2418</v>
      </c>
      <c r="H98" s="3492" t="s">
        <v>9857</v>
      </c>
      <c r="I98" s="3481">
        <v>46077</v>
      </c>
      <c r="J98" s="3481">
        <f>I98+23</f>
        <v>46100</v>
      </c>
      <c r="K98" s="3481">
        <f>I98+33</f>
        <v>46110</v>
      </c>
      <c r="L98" s="3481">
        <f>I98+40</f>
        <v>46117</v>
      </c>
      <c r="M98" s="3481">
        <f>I98+43</f>
        <v>46120</v>
      </c>
      <c r="N98" s="3481">
        <f>I98+45</f>
        <v>46122</v>
      </c>
      <c r="O98" s="3481">
        <f>I98+54</f>
        <v>46131</v>
      </c>
      <c r="P98" s="64"/>
    </row>
    <row r="99" spans="1:17" ht="15.75" hidden="1" thickBot="1">
      <c r="A99" s="2513"/>
      <c r="B99" s="3464"/>
      <c r="C99" s="3482"/>
      <c r="D99" s="3483"/>
      <c r="E99" s="3483"/>
      <c r="F99" s="3484"/>
      <c r="G99" s="3485"/>
      <c r="H99" s="3493"/>
      <c r="I99" s="3486"/>
      <c r="J99" s="3486"/>
      <c r="K99" s="3486"/>
      <c r="L99" s="3487"/>
      <c r="M99" s="3487"/>
      <c r="N99" s="3486"/>
      <c r="O99" s="3486"/>
      <c r="P99" s="64"/>
    </row>
    <row r="100" spans="1:17" ht="15.75" hidden="1" thickTop="1">
      <c r="A100" s="2513"/>
      <c r="B100" s="3464" t="s">
        <v>4191</v>
      </c>
      <c r="C100" s="4555" t="s">
        <v>7497</v>
      </c>
      <c r="D100" s="3478" t="s">
        <v>8713</v>
      </c>
      <c r="E100" s="3478">
        <v>46067</v>
      </c>
      <c r="F100" s="3479">
        <f>E100+9</f>
        <v>46076</v>
      </c>
      <c r="G100" s="3706" t="s">
        <v>1573</v>
      </c>
      <c r="H100" s="3707" t="s">
        <v>9858</v>
      </c>
      <c r="I100" s="3708">
        <v>46084</v>
      </c>
      <c r="J100" s="3708">
        <f>I100+23</f>
        <v>46107</v>
      </c>
      <c r="K100" s="3708">
        <f>I100+33</f>
        <v>46117</v>
      </c>
      <c r="L100" s="3708">
        <f>I100+40</f>
        <v>46124</v>
      </c>
      <c r="M100" s="3708">
        <f>I100+43</f>
        <v>46127</v>
      </c>
      <c r="N100" s="3708">
        <f>I100+45</f>
        <v>46129</v>
      </c>
      <c r="O100" s="3708">
        <f>I100+54</f>
        <v>46138</v>
      </c>
      <c r="P100" s="64"/>
    </row>
    <row r="101" spans="1:17" ht="15.75" hidden="1" thickBot="1">
      <c r="A101" s="2513"/>
      <c r="B101" s="3464"/>
      <c r="C101" s="3482"/>
      <c r="D101" s="3483"/>
      <c r="E101" s="3483"/>
      <c r="F101" s="3484"/>
      <c r="G101" s="3709"/>
      <c r="H101" s="3710"/>
      <c r="I101" s="3711"/>
      <c r="J101" s="3711"/>
      <c r="K101" s="3711"/>
      <c r="L101" s="3712"/>
      <c r="M101" s="3712"/>
      <c r="N101" s="3711"/>
      <c r="O101" s="3711"/>
      <c r="P101" s="64"/>
    </row>
    <row r="102" spans="1:17" ht="15.75" hidden="1" thickTop="1">
      <c r="A102" s="2513"/>
      <c r="B102" s="3464" t="s">
        <v>4193</v>
      </c>
      <c r="C102" s="4555" t="s">
        <v>1654</v>
      </c>
      <c r="D102" s="3478" t="s">
        <v>8715</v>
      </c>
      <c r="E102" s="3478">
        <v>46074</v>
      </c>
      <c r="F102" s="3479">
        <f>E102+9</f>
        <v>46083</v>
      </c>
      <c r="G102" s="3480" t="s">
        <v>9826</v>
      </c>
      <c r="H102" s="3492" t="s">
        <v>9859</v>
      </c>
      <c r="I102" s="3481">
        <v>46091</v>
      </c>
      <c r="J102" s="3481">
        <f>I102+23</f>
        <v>46114</v>
      </c>
      <c r="K102" s="3481">
        <f>I102+33</f>
        <v>46124</v>
      </c>
      <c r="L102" s="3481">
        <f>I102+40</f>
        <v>46131</v>
      </c>
      <c r="M102" s="3481">
        <f>I102+43</f>
        <v>46134</v>
      </c>
      <c r="N102" s="3481">
        <f>I102+45</f>
        <v>46136</v>
      </c>
      <c r="O102" s="3481">
        <f>I102+54</f>
        <v>46145</v>
      </c>
      <c r="P102" s="64"/>
    </row>
    <row r="103" spans="1:17" ht="15.75" hidden="1" thickBot="1">
      <c r="A103" s="2513"/>
      <c r="B103" s="3464"/>
      <c r="C103" s="3482"/>
      <c r="D103" s="3483"/>
      <c r="E103" s="3483"/>
      <c r="F103" s="3484"/>
      <c r="G103" s="3485"/>
      <c r="H103" s="3493"/>
      <c r="I103" s="3486"/>
      <c r="J103" s="3486"/>
      <c r="K103" s="3486"/>
      <c r="L103" s="3487"/>
      <c r="M103" s="3487"/>
      <c r="N103" s="3486"/>
      <c r="O103" s="3486"/>
      <c r="P103" s="64"/>
    </row>
    <row r="104" spans="1:17" ht="15.75" hidden="1" thickTop="1">
      <c r="A104" s="2513"/>
      <c r="B104" s="3464" t="s">
        <v>4196</v>
      </c>
      <c r="C104" s="4555" t="s">
        <v>9063</v>
      </c>
      <c r="D104" s="3478" t="s">
        <v>9860</v>
      </c>
      <c r="E104" s="3478">
        <v>46081</v>
      </c>
      <c r="F104" s="3479">
        <f>E104+9</f>
        <v>46090</v>
      </c>
      <c r="G104" s="3520" t="s">
        <v>1765</v>
      </c>
      <c r="H104" s="3492" t="s">
        <v>9861</v>
      </c>
      <c r="I104" s="3481">
        <v>46098</v>
      </c>
      <c r="J104" s="3481">
        <f>I104+23</f>
        <v>46121</v>
      </c>
      <c r="K104" s="3481">
        <f>I104+33</f>
        <v>46131</v>
      </c>
      <c r="L104" s="3481">
        <f>I104+40</f>
        <v>46138</v>
      </c>
      <c r="M104" s="3481">
        <f>I104+43</f>
        <v>46141</v>
      </c>
      <c r="N104" s="3481">
        <f>I104+45</f>
        <v>46143</v>
      </c>
      <c r="O104" s="3481">
        <f>I104+54</f>
        <v>46152</v>
      </c>
      <c r="P104" s="64"/>
    </row>
    <row r="105" spans="1:17" ht="15.75" hidden="1" thickBot="1">
      <c r="A105" s="2513"/>
      <c r="B105" s="3464"/>
      <c r="C105" s="3482"/>
      <c r="D105" s="3483"/>
      <c r="E105" s="3483"/>
      <c r="F105" s="3484"/>
      <c r="G105" s="3485"/>
      <c r="H105" s="3493"/>
      <c r="I105" s="3486"/>
      <c r="J105" s="3486"/>
      <c r="K105" s="3486"/>
      <c r="L105" s="3487"/>
      <c r="M105" s="3487"/>
      <c r="N105" s="3486"/>
      <c r="O105" s="3486"/>
      <c r="P105" s="64"/>
    </row>
    <row r="106" spans="1:17" ht="16.5" hidden="1" thickTop="1" thickBot="1">
      <c r="A106" s="2513" t="s">
        <v>9862</v>
      </c>
      <c r="B106" s="3464" t="s">
        <v>4197</v>
      </c>
      <c r="C106" s="4555" t="s">
        <v>4922</v>
      </c>
      <c r="D106" s="3478" t="s">
        <v>9663</v>
      </c>
      <c r="E106" s="3695">
        <v>46094</v>
      </c>
      <c r="F106" s="3479">
        <f>E106+9</f>
        <v>46103</v>
      </c>
      <c r="G106" s="3480" t="s">
        <v>2641</v>
      </c>
      <c r="H106" s="3492" t="s">
        <v>9863</v>
      </c>
      <c r="I106" s="3481">
        <v>46105</v>
      </c>
      <c r="J106" s="3481">
        <f>I106+23</f>
        <v>46128</v>
      </c>
      <c r="K106" s="3481">
        <f>I106+33</f>
        <v>46138</v>
      </c>
      <c r="L106" s="3481">
        <f>I106+40</f>
        <v>46145</v>
      </c>
      <c r="M106" s="3481">
        <f>I106+43</f>
        <v>46148</v>
      </c>
      <c r="N106" s="3481">
        <f>I106+45</f>
        <v>46150</v>
      </c>
      <c r="O106" s="3481">
        <f>I106+54</f>
        <v>46159</v>
      </c>
      <c r="P106" s="64"/>
    </row>
    <row r="107" spans="1:17" ht="16.5" hidden="1" thickTop="1" thickBot="1">
      <c r="A107" s="2513"/>
      <c r="B107" s="3464"/>
      <c r="C107" s="3482"/>
      <c r="D107" s="3483"/>
      <c r="E107" s="3483"/>
      <c r="F107" s="3484"/>
      <c r="G107" s="3485"/>
      <c r="H107" s="3493"/>
      <c r="I107" s="3486"/>
      <c r="J107" s="3486"/>
      <c r="K107" s="3486"/>
      <c r="L107" s="3487"/>
      <c r="M107" s="3487"/>
      <c r="N107" s="3486"/>
      <c r="O107" s="3486"/>
      <c r="P107" s="64"/>
    </row>
    <row r="108" spans="1:17" ht="15.75" hidden="1" thickTop="1">
      <c r="A108" s="2513"/>
      <c r="B108" s="3464"/>
      <c r="C108" s="4555" t="s">
        <v>1541</v>
      </c>
      <c r="D108" s="3478" t="s">
        <v>8717</v>
      </c>
      <c r="E108" s="3478">
        <v>46095</v>
      </c>
      <c r="F108" s="3479">
        <f>E108+9</f>
        <v>46104</v>
      </c>
      <c r="G108" s="3480" t="s">
        <v>2600</v>
      </c>
      <c r="H108" s="3492" t="s">
        <v>9864</v>
      </c>
      <c r="I108" s="3481">
        <v>46112</v>
      </c>
      <c r="J108" s="3481">
        <f>I108+23</f>
        <v>46135</v>
      </c>
      <c r="K108" s="3481">
        <f>I108+33</f>
        <v>46145</v>
      </c>
      <c r="L108" s="3481">
        <f>I108+40</f>
        <v>46152</v>
      </c>
      <c r="M108" s="3481">
        <f>I108+43</f>
        <v>46155</v>
      </c>
      <c r="N108" s="3481">
        <f>I108+45</f>
        <v>46157</v>
      </c>
      <c r="O108" s="3481">
        <f>I108+54</f>
        <v>46166</v>
      </c>
      <c r="P108" s="64"/>
    </row>
    <row r="109" spans="1:17" ht="15.75" hidden="1" thickBot="1">
      <c r="A109" s="2513"/>
      <c r="B109" s="3464"/>
      <c r="C109" s="3482"/>
      <c r="D109" s="3483"/>
      <c r="E109" s="3483"/>
      <c r="F109" s="3484"/>
      <c r="G109" s="3485"/>
      <c r="H109" s="3493"/>
      <c r="I109" s="3486"/>
      <c r="J109" s="3486"/>
      <c r="K109" s="3486"/>
      <c r="L109" s="3487"/>
      <c r="M109" s="3487"/>
      <c r="N109" s="3486"/>
      <c r="O109" s="3486"/>
      <c r="P109" s="64"/>
    </row>
    <row r="110" spans="1:17" ht="15.75" hidden="1" thickTop="1">
      <c r="A110" s="2513"/>
      <c r="B110" s="3464"/>
      <c r="C110" s="3590" t="s">
        <v>1824</v>
      </c>
      <c r="D110" s="3750" t="s">
        <v>9865</v>
      </c>
      <c r="E110" s="3504">
        <v>46102</v>
      </c>
      <c r="F110" s="3504">
        <f>E110+9</f>
        <v>46111</v>
      </c>
      <c r="G110" s="3480" t="s">
        <v>9866</v>
      </c>
      <c r="H110" s="3492" t="s">
        <v>9867</v>
      </c>
      <c r="I110" s="3481">
        <v>46119</v>
      </c>
      <c r="J110" s="3481">
        <f>I110+23</f>
        <v>46142</v>
      </c>
      <c r="K110" s="3481">
        <f>I110+33</f>
        <v>46152</v>
      </c>
      <c r="L110" s="3481">
        <f>I110+40</f>
        <v>46159</v>
      </c>
      <c r="M110" s="3481">
        <f>I110+43</f>
        <v>46162</v>
      </c>
      <c r="N110" s="3481">
        <f>I110+45</f>
        <v>46164</v>
      </c>
      <c r="O110" s="3481">
        <f>I110+54</f>
        <v>46173</v>
      </c>
      <c r="P110"/>
      <c r="Q110"/>
    </row>
    <row r="111" spans="1:17" ht="15.75" hidden="1" thickBot="1">
      <c r="A111" s="2513"/>
      <c r="B111" s="3464"/>
      <c r="C111" s="4007" t="s">
        <v>2701</v>
      </c>
      <c r="D111" s="4008" t="s">
        <v>9868</v>
      </c>
      <c r="E111" s="4008">
        <v>46099</v>
      </c>
      <c r="F111" s="4009">
        <f>E111+10</f>
        <v>46109</v>
      </c>
      <c r="G111" s="3485"/>
      <c r="H111" s="3493"/>
      <c r="I111" s="3486"/>
      <c r="J111" s="3486"/>
      <c r="K111" s="3486"/>
      <c r="L111" s="3487"/>
      <c r="M111" s="3487"/>
      <c r="N111" s="3486"/>
      <c r="O111" s="3486"/>
      <c r="P111"/>
      <c r="Q111"/>
    </row>
    <row r="112" spans="1:17" ht="15.75" hidden="1" thickTop="1">
      <c r="A112" s="2513"/>
      <c r="B112" s="3464"/>
      <c r="C112" s="3590" t="s">
        <v>1573</v>
      </c>
      <c r="D112" s="3750" t="s">
        <v>9869</v>
      </c>
      <c r="E112" s="3504">
        <v>46109</v>
      </c>
      <c r="F112" s="3504">
        <f>E112+9</f>
        <v>46118</v>
      </c>
      <c r="G112" s="3480" t="s">
        <v>1860</v>
      </c>
      <c r="H112" s="3492" t="s">
        <v>9870</v>
      </c>
      <c r="I112" s="3481">
        <v>46126</v>
      </c>
      <c r="J112" s="3481">
        <f>I112+23</f>
        <v>46149</v>
      </c>
      <c r="K112" s="3481">
        <f>I112+33</f>
        <v>46159</v>
      </c>
      <c r="L112" s="3481">
        <f>I112+40</f>
        <v>46166</v>
      </c>
      <c r="M112" s="3481">
        <f>I112+43</f>
        <v>46169</v>
      </c>
      <c r="N112" s="3481">
        <f>I112+45</f>
        <v>46171</v>
      </c>
      <c r="O112" s="3481">
        <f>I112+54</f>
        <v>46180</v>
      </c>
      <c r="P112"/>
      <c r="Q112"/>
    </row>
    <row r="113" spans="1:17" ht="15.75" hidden="1" thickBot="1">
      <c r="A113" s="2513"/>
      <c r="B113" s="3464"/>
      <c r="C113" s="4023" t="s">
        <v>9871</v>
      </c>
      <c r="D113" s="4009" t="s">
        <v>9872</v>
      </c>
      <c r="E113" s="4009">
        <v>46113</v>
      </c>
      <c r="F113" s="4009">
        <f>E113+8</f>
        <v>46121</v>
      </c>
      <c r="G113" s="3485"/>
      <c r="H113" s="3493"/>
      <c r="I113" s="3486"/>
      <c r="J113" s="3486"/>
      <c r="K113" s="3486"/>
      <c r="L113" s="3487"/>
      <c r="M113" s="3487"/>
      <c r="N113" s="3486"/>
      <c r="O113" s="3486"/>
      <c r="P113"/>
      <c r="Q113"/>
    </row>
    <row r="114" spans="1:17" ht="15.75" hidden="1" thickTop="1">
      <c r="A114" s="2513"/>
      <c r="B114" s="3464"/>
      <c r="C114" s="4555" t="s">
        <v>7497</v>
      </c>
      <c r="D114" s="3478" t="s">
        <v>9873</v>
      </c>
      <c r="E114" s="3478">
        <v>46116</v>
      </c>
      <c r="F114" s="3479">
        <f>E114+9</f>
        <v>46125</v>
      </c>
      <c r="G114" s="3480" t="s">
        <v>2686</v>
      </c>
      <c r="H114" s="3492" t="s">
        <v>9874</v>
      </c>
      <c r="I114" s="3481">
        <v>46133</v>
      </c>
      <c r="J114" s="3481">
        <f>I114+23</f>
        <v>46156</v>
      </c>
      <c r="K114" s="3481">
        <f>I114+33</f>
        <v>46166</v>
      </c>
      <c r="L114" s="3481">
        <f>I114+40</f>
        <v>46173</v>
      </c>
      <c r="M114" s="3481">
        <f>I114+43</f>
        <v>46176</v>
      </c>
      <c r="N114" s="3481">
        <f>I114+45</f>
        <v>46178</v>
      </c>
      <c r="O114" s="3481">
        <f>I114+54</f>
        <v>46187</v>
      </c>
      <c r="P114"/>
      <c r="Q114"/>
    </row>
    <row r="115" spans="1:17" ht="15.75" hidden="1" thickBot="1">
      <c r="A115" s="2513"/>
      <c r="B115" s="3464"/>
      <c r="C115" s="3482"/>
      <c r="D115" s="3483"/>
      <c r="E115" s="3483"/>
      <c r="F115" s="3484"/>
      <c r="G115" s="3485"/>
      <c r="H115" s="3493"/>
      <c r="I115" s="3486"/>
      <c r="J115" s="3486"/>
      <c r="K115" s="3486"/>
      <c r="L115" s="3487"/>
      <c r="M115" s="3487"/>
      <c r="N115" s="3486"/>
      <c r="O115" s="3486"/>
      <c r="P115"/>
      <c r="Q115"/>
    </row>
    <row r="116" spans="1:17" ht="15.75" hidden="1" thickTop="1">
      <c r="A116" s="2513"/>
      <c r="B116" s="3464"/>
      <c r="C116" s="4555" t="s">
        <v>8751</v>
      </c>
      <c r="D116" s="3478" t="s">
        <v>9875</v>
      </c>
      <c r="E116" s="3478">
        <v>46123</v>
      </c>
      <c r="F116" s="3479">
        <f>E116+9</f>
        <v>46132</v>
      </c>
      <c r="G116" s="3480" t="s">
        <v>2630</v>
      </c>
      <c r="H116" s="3492" t="s">
        <v>9876</v>
      </c>
      <c r="I116" s="3481">
        <v>46140</v>
      </c>
      <c r="J116" s="3481">
        <f>I116+23</f>
        <v>46163</v>
      </c>
      <c r="K116" s="3481">
        <f>I116+33</f>
        <v>46173</v>
      </c>
      <c r="L116" s="3481">
        <f>I116+40</f>
        <v>46180</v>
      </c>
      <c r="M116" s="3481">
        <f>I116+43</f>
        <v>46183</v>
      </c>
      <c r="N116" s="3481">
        <f>I116+45</f>
        <v>46185</v>
      </c>
      <c r="O116" s="3481">
        <f>I116+54</f>
        <v>46194</v>
      </c>
      <c r="P116"/>
      <c r="Q116"/>
    </row>
    <row r="117" spans="1:17" ht="15.75" hidden="1" thickBot="1">
      <c r="A117" s="2513"/>
      <c r="B117" s="3464"/>
      <c r="C117" s="3482"/>
      <c r="D117" s="3483"/>
      <c r="E117" s="3483"/>
      <c r="F117" s="3484"/>
      <c r="G117" s="3485"/>
      <c r="H117" s="3493"/>
      <c r="I117" s="3486"/>
      <c r="J117" s="3486"/>
      <c r="K117" s="3486"/>
      <c r="L117" s="3487"/>
      <c r="M117" s="3487"/>
      <c r="N117" s="3486"/>
      <c r="O117" s="3486"/>
      <c r="P117"/>
      <c r="Q117"/>
    </row>
    <row r="118" spans="1:17" ht="15.75" hidden="1" thickTop="1">
      <c r="A118" s="2513"/>
      <c r="B118" s="3464"/>
      <c r="C118" s="4555" t="s">
        <v>1500</v>
      </c>
      <c r="D118" s="3478" t="s">
        <v>9877</v>
      </c>
      <c r="E118" s="3478">
        <v>46133</v>
      </c>
      <c r="F118" s="3479">
        <f>E118+9</f>
        <v>46142</v>
      </c>
      <c r="G118" s="3480" t="s">
        <v>1959</v>
      </c>
      <c r="H118" s="3492" t="s">
        <v>9878</v>
      </c>
      <c r="I118" s="3481">
        <f>I116+7</f>
        <v>46147</v>
      </c>
      <c r="J118" s="3481">
        <f>I118+23</f>
        <v>46170</v>
      </c>
      <c r="K118" s="3481">
        <f>I118+33</f>
        <v>46180</v>
      </c>
      <c r="L118" s="3481">
        <f>I118+40</f>
        <v>46187</v>
      </c>
      <c r="M118" s="3481">
        <f>I118+43</f>
        <v>46190</v>
      </c>
      <c r="N118" s="3481">
        <f>I118+45</f>
        <v>46192</v>
      </c>
      <c r="O118" s="3481">
        <f>I118+54</f>
        <v>46201</v>
      </c>
      <c r="P118"/>
      <c r="Q118"/>
    </row>
    <row r="119" spans="1:17" ht="15.75" hidden="1" thickBot="1">
      <c r="A119" s="2513"/>
      <c r="B119" s="3464"/>
      <c r="C119" s="3482"/>
      <c r="D119" s="3483"/>
      <c r="E119" s="3483"/>
      <c r="F119" s="3484"/>
      <c r="G119" s="3485"/>
      <c r="H119" s="3493"/>
      <c r="I119" s="3486"/>
      <c r="J119" s="3486"/>
      <c r="K119" s="3486"/>
      <c r="L119" s="3487"/>
      <c r="M119" s="3487"/>
      <c r="N119" s="3486"/>
      <c r="O119" s="3486"/>
      <c r="P119"/>
      <c r="Q119"/>
    </row>
    <row r="120" spans="1:17" ht="15.75" hidden="1" thickTop="1">
      <c r="A120" s="2513"/>
      <c r="B120" s="3463" t="s">
        <v>9879</v>
      </c>
      <c r="C120" s="4555" t="s">
        <v>4922</v>
      </c>
      <c r="D120" s="3478" t="s">
        <v>9214</v>
      </c>
      <c r="E120" s="4049">
        <v>46144</v>
      </c>
      <c r="F120" s="3479">
        <f>E120+9</f>
        <v>46153</v>
      </c>
      <c r="G120" s="3480" t="s">
        <v>2467</v>
      </c>
      <c r="H120" s="3492" t="s">
        <v>9880</v>
      </c>
      <c r="I120" s="3481">
        <f>I118+7</f>
        <v>46154</v>
      </c>
      <c r="J120" s="3481">
        <f>I120+23</f>
        <v>46177</v>
      </c>
      <c r="K120" s="3481">
        <f>I120+33</f>
        <v>46187</v>
      </c>
      <c r="L120" s="3481">
        <f>I120+40</f>
        <v>46194</v>
      </c>
      <c r="M120" s="3481">
        <f>I120+43</f>
        <v>46197</v>
      </c>
      <c r="N120" s="3481">
        <f>I120+45</f>
        <v>46199</v>
      </c>
      <c r="O120" s="3481">
        <f>I120+54</f>
        <v>46208</v>
      </c>
      <c r="P120"/>
      <c r="Q120"/>
    </row>
    <row r="121" spans="1:17" ht="15.75" hidden="1" thickBot="1">
      <c r="A121" s="2513"/>
      <c r="B121" s="3464"/>
      <c r="C121" s="3482"/>
      <c r="D121" s="3483"/>
      <c r="E121" s="3483"/>
      <c r="F121" s="3484"/>
      <c r="G121" s="3485"/>
      <c r="H121" s="3493"/>
      <c r="I121" s="3486"/>
      <c r="J121" s="3486"/>
      <c r="K121" s="3486"/>
      <c r="L121" s="3487"/>
      <c r="M121" s="3487"/>
      <c r="N121" s="3486"/>
      <c r="O121" s="3486"/>
      <c r="P121" s="3400"/>
      <c r="Q121" s="3400"/>
    </row>
    <row r="122" spans="1:17" ht="15" hidden="1">
      <c r="A122" s="2513"/>
      <c r="B122" s="3463" t="s">
        <v>9881</v>
      </c>
      <c r="C122" s="4121" t="s">
        <v>8435</v>
      </c>
      <c r="D122" s="4122" t="s">
        <v>9216</v>
      </c>
      <c r="E122" s="4122">
        <v>46144</v>
      </c>
      <c r="F122" s="4123" t="s">
        <v>1581</v>
      </c>
      <c r="G122" s="3480" t="s">
        <v>9882</v>
      </c>
      <c r="H122" s="3492" t="s">
        <v>9883</v>
      </c>
      <c r="I122" s="3481">
        <f>I120+7</f>
        <v>46161</v>
      </c>
      <c r="J122" s="3481">
        <f>I122+23</f>
        <v>46184</v>
      </c>
      <c r="K122" s="3481">
        <f>I122+33</f>
        <v>46194</v>
      </c>
      <c r="L122" s="3481">
        <f>I122+40</f>
        <v>46201</v>
      </c>
      <c r="M122" s="3481">
        <f>I122+43</f>
        <v>46204</v>
      </c>
      <c r="N122" s="3481">
        <f>I122+45</f>
        <v>46206</v>
      </c>
      <c r="O122" s="3481">
        <f>I122+54</f>
        <v>46215</v>
      </c>
      <c r="P122" s="64"/>
    </row>
    <row r="123" spans="1:17" ht="15" hidden="1">
      <c r="A123" s="2513"/>
      <c r="B123" s="3464"/>
      <c r="C123" s="4023" t="s">
        <v>1541</v>
      </c>
      <c r="D123" s="4251" t="s">
        <v>9218</v>
      </c>
      <c r="E123" s="4252">
        <v>46146</v>
      </c>
      <c r="F123" s="4251">
        <f>E123+10</f>
        <v>46156</v>
      </c>
      <c r="G123" s="3480"/>
      <c r="H123" s="4233"/>
      <c r="I123" s="4234"/>
      <c r="J123" s="4234"/>
      <c r="K123" s="4234"/>
      <c r="L123" s="4235"/>
      <c r="M123" s="4235"/>
      <c r="N123" s="4234"/>
      <c r="O123" s="4234"/>
      <c r="P123" s="64"/>
    </row>
    <row r="124" spans="1:17" ht="15" hidden="1">
      <c r="A124" s="2513"/>
      <c r="B124" s="3464"/>
      <c r="C124" s="4555" t="s">
        <v>8721</v>
      </c>
      <c r="D124" s="4236" t="s">
        <v>9686</v>
      </c>
      <c r="E124" s="4237">
        <v>46157</v>
      </c>
      <c r="F124" s="4238">
        <f>E124+9</f>
        <v>46166</v>
      </c>
      <c r="G124" s="4239" t="s">
        <v>2581</v>
      </c>
      <c r="H124" s="4240" t="s">
        <v>9884</v>
      </c>
      <c r="I124" s="4241">
        <f>I122+7</f>
        <v>46168</v>
      </c>
      <c r="J124" s="4241">
        <f>I124+23</f>
        <v>46191</v>
      </c>
      <c r="K124" s="4241">
        <f>I124+33</f>
        <v>46201</v>
      </c>
      <c r="L124" s="4241">
        <f>I124+40</f>
        <v>46208</v>
      </c>
      <c r="M124" s="4241">
        <f>I124+43</f>
        <v>46211</v>
      </c>
      <c r="N124" s="4241">
        <f>I124+45</f>
        <v>46213</v>
      </c>
      <c r="O124" s="4242">
        <f>I124+54</f>
        <v>46222</v>
      </c>
      <c r="P124" s="64"/>
    </row>
    <row r="125" spans="1:17" ht="15" hidden="1">
      <c r="A125" s="2513"/>
      <c r="B125" s="3464"/>
      <c r="C125" s="3482"/>
      <c r="D125" s="4243"/>
      <c r="E125" s="4244"/>
      <c r="F125" s="4245"/>
      <c r="G125" s="4246"/>
      <c r="H125" s="4247"/>
      <c r="I125" s="4248"/>
      <c r="J125" s="4248"/>
      <c r="K125" s="4248"/>
      <c r="L125" s="4249"/>
      <c r="M125" s="4249"/>
      <c r="N125" s="4248"/>
      <c r="O125" s="4250"/>
      <c r="P125" s="64"/>
    </row>
    <row r="126" spans="1:17" ht="15" hidden="1">
      <c r="A126" s="2513"/>
      <c r="B126" s="3464"/>
      <c r="C126" s="3524"/>
      <c r="D126" s="3050"/>
      <c r="E126" s="3050"/>
      <c r="F126" s="3525"/>
      <c r="G126" s="3526"/>
      <c r="H126" s="3525"/>
      <c r="I126" s="3527"/>
      <c r="J126" s="3527"/>
      <c r="K126" s="3527"/>
      <c r="L126" s="3527"/>
      <c r="M126" s="3527"/>
      <c r="N126" s="3527"/>
      <c r="O126" s="3527"/>
      <c r="P126" s="64"/>
    </row>
    <row r="127" spans="1:17" ht="15" hidden="1">
      <c r="A127" s="2513"/>
      <c r="B127" s="3464"/>
      <c r="C127" s="3524"/>
      <c r="D127" s="3050"/>
      <c r="E127" s="3050"/>
      <c r="F127" s="3525"/>
      <c r="G127" s="3526"/>
      <c r="H127" s="3525"/>
      <c r="I127" s="3527"/>
      <c r="J127" s="3527"/>
      <c r="K127" s="3527"/>
      <c r="L127" s="3527"/>
      <c r="M127" s="3527"/>
      <c r="N127" s="3527"/>
      <c r="O127" s="3527"/>
      <c r="P127" s="64"/>
    </row>
    <row r="128" spans="1:17" ht="30.75" hidden="1" thickTop="1">
      <c r="A128" s="2513"/>
      <c r="B128" s="3464"/>
      <c r="C128" s="3466"/>
      <c r="D128" s="4268"/>
      <c r="E128" s="4253" t="s">
        <v>100</v>
      </c>
      <c r="F128" s="4254" t="s">
        <v>165</v>
      </c>
      <c r="G128" s="4255" t="s">
        <v>9832</v>
      </c>
      <c r="H128" s="4256" t="s">
        <v>103</v>
      </c>
      <c r="I128" s="4256" t="s">
        <v>8754</v>
      </c>
      <c r="J128" s="4257" t="s">
        <v>517</v>
      </c>
      <c r="K128" s="4257" t="s">
        <v>417</v>
      </c>
      <c r="L128" s="4258" t="s">
        <v>799</v>
      </c>
      <c r="M128" s="4256" t="s">
        <v>886</v>
      </c>
      <c r="N128" s="4256" t="s">
        <v>1283</v>
      </c>
      <c r="O128" s="4256" t="s">
        <v>1213</v>
      </c>
      <c r="P128" s="4259" t="s">
        <v>1231</v>
      </c>
    </row>
    <row r="129" spans="1:17" ht="29.25" hidden="1" customHeight="1" thickBot="1">
      <c r="A129" s="2513"/>
      <c r="B129" s="3464"/>
      <c r="C129" s="3472" t="s">
        <v>8707</v>
      </c>
      <c r="D129" s="4269"/>
      <c r="E129" s="4260" t="s">
        <v>2589</v>
      </c>
      <c r="F129" s="4261"/>
      <c r="G129" s="4262"/>
      <c r="H129" s="4263" t="s">
        <v>1415</v>
      </c>
      <c r="I129" s="4264" t="s">
        <v>3157</v>
      </c>
      <c r="J129" s="4265" t="s">
        <v>1722</v>
      </c>
      <c r="K129" s="4265" t="s">
        <v>3337</v>
      </c>
      <c r="L129" s="4266" t="s">
        <v>4942</v>
      </c>
      <c r="M129" s="4266" t="s">
        <v>4942</v>
      </c>
      <c r="N129" s="4266" t="s">
        <v>4942</v>
      </c>
      <c r="O129" s="4265" t="s">
        <v>4806</v>
      </c>
      <c r="P129" s="4267" t="s">
        <v>4806</v>
      </c>
    </row>
    <row r="130" spans="1:17" ht="15.75" hidden="1" thickTop="1">
      <c r="A130" s="2513"/>
      <c r="B130" s="3464"/>
      <c r="C130" s="3135" t="s">
        <v>4922</v>
      </c>
      <c r="D130" s="3117" t="s">
        <v>9224</v>
      </c>
      <c r="E130" s="3113">
        <v>46194</v>
      </c>
      <c r="F130" s="3114">
        <v>46203</v>
      </c>
      <c r="G130" s="3480" t="s">
        <v>3563</v>
      </c>
      <c r="H130" s="3492" t="s">
        <v>9885</v>
      </c>
      <c r="I130" s="3481">
        <v>46201</v>
      </c>
      <c r="J130" s="3481">
        <v>46224</v>
      </c>
      <c r="K130" s="3481">
        <v>46228</v>
      </c>
      <c r="L130" s="4314" t="s">
        <v>1581</v>
      </c>
      <c r="M130" s="3481">
        <v>46229</v>
      </c>
      <c r="N130" s="3481">
        <v>46246</v>
      </c>
      <c r="O130" s="3481">
        <v>46249</v>
      </c>
      <c r="P130" s="3481">
        <v>46257</v>
      </c>
    </row>
    <row r="131" spans="1:17" ht="15.75" hidden="1" thickBot="1">
      <c r="A131" s="2513"/>
      <c r="B131" s="3464"/>
      <c r="C131" s="3133"/>
      <c r="D131" s="3118"/>
      <c r="E131" s="3118"/>
      <c r="F131" s="3119"/>
      <c r="G131" s="3485"/>
      <c r="H131" s="3493"/>
      <c r="I131" s="3486"/>
      <c r="J131" s="3486"/>
      <c r="K131" s="3486"/>
      <c r="L131" s="3487"/>
      <c r="M131" s="3487"/>
      <c r="N131" s="3487"/>
      <c r="O131" s="3486"/>
      <c r="P131" s="3486"/>
    </row>
    <row r="132" spans="1:17" ht="16.5" hidden="1" thickTop="1" thickBot="1">
      <c r="A132" s="2513"/>
      <c r="B132" s="3464"/>
      <c r="C132" s="3149"/>
      <c r="D132" s="1851"/>
      <c r="E132" s="4335"/>
      <c r="F132" s="4336"/>
      <c r="G132" s="4337"/>
      <c r="H132" s="4338"/>
      <c r="I132" s="4339"/>
      <c r="J132" s="4339"/>
      <c r="K132" s="4339"/>
      <c r="L132" s="4339"/>
      <c r="M132" s="4339"/>
      <c r="N132" s="4339"/>
      <c r="O132" s="4339"/>
      <c r="P132" s="4339"/>
    </row>
    <row r="133" spans="1:17" ht="30.75" hidden="1" thickTop="1">
      <c r="A133" s="2513"/>
      <c r="B133" s="3464"/>
      <c r="C133" s="3466"/>
      <c r="D133" s="4268"/>
      <c r="E133" s="4253" t="s">
        <v>100</v>
      </c>
      <c r="F133" s="4254" t="s">
        <v>165</v>
      </c>
      <c r="G133" s="4255" t="s">
        <v>9832</v>
      </c>
      <c r="H133" s="4256" t="s">
        <v>103</v>
      </c>
      <c r="I133" s="4256" t="s">
        <v>8754</v>
      </c>
      <c r="J133" s="4257" t="s">
        <v>262</v>
      </c>
      <c r="K133" s="4257" t="s">
        <v>517</v>
      </c>
      <c r="L133" s="4257" t="s">
        <v>417</v>
      </c>
      <c r="M133" s="4258" t="s">
        <v>799</v>
      </c>
      <c r="N133" s="4256" t="s">
        <v>886</v>
      </c>
      <c r="O133" s="4256" t="s">
        <v>1283</v>
      </c>
      <c r="P133" s="4256" t="s">
        <v>1213</v>
      </c>
      <c r="Q133" s="4259" t="s">
        <v>1231</v>
      </c>
    </row>
    <row r="134" spans="1:17" ht="15.75" hidden="1" thickBot="1">
      <c r="A134" s="2513"/>
      <c r="B134" s="3464"/>
      <c r="C134" s="3472" t="s">
        <v>8707</v>
      </c>
      <c r="D134" s="4269"/>
      <c r="E134" s="4260" t="s">
        <v>2589</v>
      </c>
      <c r="F134" s="4261"/>
      <c r="G134" s="4262"/>
      <c r="H134" s="4263" t="s">
        <v>1415</v>
      </c>
      <c r="I134" s="4264" t="s">
        <v>3157</v>
      </c>
      <c r="J134" s="4265"/>
      <c r="K134" s="4265"/>
      <c r="L134" s="4266"/>
      <c r="M134" s="4266"/>
      <c r="N134" s="4266"/>
      <c r="O134" s="4266"/>
      <c r="P134" s="4265"/>
      <c r="Q134" s="4267"/>
    </row>
    <row r="135" spans="1:17" ht="15.75" hidden="1" thickTop="1">
      <c r="A135" s="2513"/>
      <c r="B135" s="3464"/>
      <c r="C135" s="3137" t="s">
        <v>4686</v>
      </c>
      <c r="D135" s="3117" t="s">
        <v>8719</v>
      </c>
      <c r="E135" s="3117">
        <v>46197</v>
      </c>
      <c r="F135" s="3114">
        <v>46206</v>
      </c>
      <c r="G135" s="3480" t="s">
        <v>3470</v>
      </c>
      <c r="H135" s="3492" t="s">
        <v>9886</v>
      </c>
      <c r="I135" s="3481">
        <v>46208</v>
      </c>
      <c r="J135" s="3481">
        <v>46229</v>
      </c>
      <c r="K135" s="3481">
        <v>46232</v>
      </c>
      <c r="L135" s="3481">
        <v>46235</v>
      </c>
      <c r="M135" s="4314" t="s">
        <v>1581</v>
      </c>
      <c r="N135" s="3481">
        <v>46250</v>
      </c>
      <c r="O135" s="3481">
        <v>46254</v>
      </c>
      <c r="P135" s="3481">
        <v>46256</v>
      </c>
      <c r="Q135" s="4241">
        <v>46263</v>
      </c>
    </row>
    <row r="136" spans="1:17" ht="15.75" hidden="1" thickBot="1">
      <c r="A136" s="2513"/>
      <c r="B136" s="3464"/>
      <c r="C136" s="4126"/>
      <c r="D136" s="3118"/>
      <c r="E136" s="3118"/>
      <c r="F136" s="3119"/>
      <c r="G136" s="3485"/>
      <c r="H136" s="3493"/>
      <c r="I136" s="3486"/>
      <c r="J136" s="3486"/>
      <c r="K136" s="3486"/>
      <c r="L136" s="3487"/>
      <c r="M136" s="3487"/>
      <c r="N136" s="3487"/>
      <c r="O136" s="3486"/>
      <c r="P136" s="3486"/>
      <c r="Q136" s="4318"/>
    </row>
    <row r="137" spans="1:17" ht="15.75" hidden="1" thickTop="1">
      <c r="A137" s="2513"/>
      <c r="B137" s="3464"/>
      <c r="C137" s="3532" t="s">
        <v>4935</v>
      </c>
      <c r="D137" s="3598" t="s">
        <v>8722</v>
      </c>
      <c r="E137" s="3598">
        <v>46200</v>
      </c>
      <c r="F137" s="3599" t="s">
        <v>1581</v>
      </c>
      <c r="G137" s="3480" t="s">
        <v>1777</v>
      </c>
      <c r="H137" s="3492" t="s">
        <v>9887</v>
      </c>
      <c r="I137" s="3481">
        <v>46215</v>
      </c>
      <c r="J137" s="3481">
        <v>46236</v>
      </c>
      <c r="K137" s="3481">
        <v>46239</v>
      </c>
      <c r="L137" s="3481">
        <v>46242</v>
      </c>
      <c r="M137" s="4314" t="s">
        <v>1581</v>
      </c>
      <c r="N137" s="3481">
        <v>46257</v>
      </c>
      <c r="O137" s="3481">
        <v>46261</v>
      </c>
      <c r="P137" s="3481">
        <v>46263</v>
      </c>
      <c r="Q137" s="3481">
        <v>46270</v>
      </c>
    </row>
    <row r="138" spans="1:17" ht="15.75" hidden="1" thickBot="1">
      <c r="A138" s="2513"/>
      <c r="B138" s="3464"/>
      <c r="C138" s="3133"/>
      <c r="D138" s="3118"/>
      <c r="E138" s="3118"/>
      <c r="F138" s="3119"/>
      <c r="G138" s="3485"/>
      <c r="H138" s="3493"/>
      <c r="I138" s="3486"/>
      <c r="J138" s="3486"/>
      <c r="K138" s="3486"/>
      <c r="L138" s="3487"/>
      <c r="M138" s="3487"/>
      <c r="N138" s="3487"/>
      <c r="O138" s="3486"/>
      <c r="P138" s="3486"/>
      <c r="Q138" s="4319"/>
    </row>
    <row r="139" spans="1:17" ht="16.5" hidden="1" thickTop="1" thickBot="1">
      <c r="A139" s="2513"/>
      <c r="B139" s="3464"/>
      <c r="C139" s="3149"/>
      <c r="D139" s="1851"/>
      <c r="E139" s="1851"/>
      <c r="F139" s="4333"/>
      <c r="G139" s="3566"/>
      <c r="H139" s="3565"/>
      <c r="I139" s="4334"/>
      <c r="J139" s="4334"/>
      <c r="K139" s="4334"/>
      <c r="L139" s="4334"/>
      <c r="M139" s="4334"/>
      <c r="N139" s="4334"/>
      <c r="O139" s="4334"/>
      <c r="P139" s="3527"/>
    </row>
    <row r="140" spans="1:17" ht="30.75" thickTop="1">
      <c r="A140" s="2513"/>
      <c r="B140" s="3464"/>
      <c r="C140" s="3466"/>
      <c r="D140" s="4268"/>
      <c r="E140" s="4253" t="s">
        <v>100</v>
      </c>
      <c r="F140" s="4254" t="s">
        <v>165</v>
      </c>
      <c r="G140" s="4255" t="s">
        <v>9832</v>
      </c>
      <c r="H140" s="4256" t="s">
        <v>103</v>
      </c>
      <c r="I140" s="4256" t="s">
        <v>8754</v>
      </c>
      <c r="J140" s="4317" t="s">
        <v>262</v>
      </c>
      <c r="K140" s="4257" t="s">
        <v>417</v>
      </c>
      <c r="L140" s="4256" t="s">
        <v>886</v>
      </c>
      <c r="M140" s="4256" t="s">
        <v>1283</v>
      </c>
      <c r="N140" s="4256" t="s">
        <v>1213</v>
      </c>
      <c r="O140" s="3471" t="s">
        <v>1231</v>
      </c>
      <c r="P140" s="4315"/>
    </row>
    <row r="141" spans="1:17" ht="15.75" thickBot="1">
      <c r="A141" s="2513"/>
      <c r="B141" s="3464"/>
      <c r="C141" s="3472" t="s">
        <v>8707</v>
      </c>
      <c r="D141" s="4269"/>
      <c r="E141" s="4260" t="s">
        <v>2589</v>
      </c>
      <c r="F141" s="4261"/>
      <c r="G141" s="4262"/>
      <c r="H141" s="4263" t="s">
        <v>1415</v>
      </c>
      <c r="I141" s="4264" t="s">
        <v>3157</v>
      </c>
      <c r="J141" s="4265"/>
      <c r="K141" s="4265"/>
      <c r="L141" s="4266"/>
      <c r="M141" s="4266"/>
      <c r="N141" s="4266"/>
      <c r="O141" s="4265"/>
      <c r="P141" s="4316"/>
    </row>
    <row r="142" spans="1:17" ht="15.75" thickTop="1">
      <c r="A142" s="2513"/>
      <c r="B142" s="3464"/>
      <c r="C142" s="3532" t="s">
        <v>8725</v>
      </c>
      <c r="D142" s="3598" t="s">
        <v>8726</v>
      </c>
      <c r="E142" s="3598">
        <v>46207</v>
      </c>
      <c r="F142" s="3597" t="s">
        <v>1581</v>
      </c>
      <c r="G142" s="3480" t="s">
        <v>1747</v>
      </c>
      <c r="H142" s="3492" t="s">
        <v>9888</v>
      </c>
      <c r="I142" s="3481">
        <v>46222</v>
      </c>
      <c r="J142" s="3481">
        <f>I142+21</f>
        <v>46243</v>
      </c>
      <c r="K142" s="3481">
        <f>I142+27</f>
        <v>46249</v>
      </c>
      <c r="L142" s="3481">
        <f>I142+35</f>
        <v>46257</v>
      </c>
      <c r="M142" s="3481">
        <f>I142+38</f>
        <v>46260</v>
      </c>
      <c r="N142" s="3481">
        <f>I142+40</f>
        <v>46262</v>
      </c>
      <c r="O142" s="3481">
        <f>I142+48</f>
        <v>46270</v>
      </c>
      <c r="P142" s="3525"/>
    </row>
    <row r="143" spans="1:17" ht="15.75" thickBot="1">
      <c r="A143" s="2513"/>
      <c r="B143" s="3464"/>
      <c r="C143" s="3133" t="s">
        <v>2775</v>
      </c>
      <c r="D143" s="3118" t="s">
        <v>8652</v>
      </c>
      <c r="E143" s="4162">
        <v>46213</v>
      </c>
      <c r="F143" s="3119">
        <v>46222</v>
      </c>
      <c r="G143" s="3485"/>
      <c r="H143" s="3493"/>
      <c r="I143" s="3486"/>
      <c r="J143" s="3486"/>
      <c r="K143" s="3486"/>
      <c r="L143" s="3487"/>
      <c r="M143" s="3487"/>
      <c r="N143" s="3487"/>
      <c r="O143" s="3486"/>
      <c r="P143" s="3527"/>
    </row>
    <row r="144" spans="1:17" ht="15.75" thickTop="1">
      <c r="A144" s="2513"/>
      <c r="B144" s="3464"/>
      <c r="C144" s="3137" t="s">
        <v>6278</v>
      </c>
      <c r="D144" s="3117" t="s">
        <v>8660</v>
      </c>
      <c r="E144" s="3694">
        <v>46216</v>
      </c>
      <c r="F144" s="3114">
        <v>46225</v>
      </c>
      <c r="G144" s="3480" t="s">
        <v>2686</v>
      </c>
      <c r="H144" s="3492" t="s">
        <v>9889</v>
      </c>
      <c r="I144" s="3481">
        <v>46229</v>
      </c>
      <c r="J144" s="3481">
        <f>I144+21</f>
        <v>46250</v>
      </c>
      <c r="K144" s="3481">
        <f>I144+27</f>
        <v>46256</v>
      </c>
      <c r="L144" s="3481">
        <f>I144+35</f>
        <v>46264</v>
      </c>
      <c r="M144" s="3481">
        <f>I144+38</f>
        <v>46267</v>
      </c>
      <c r="N144" s="3481">
        <f>I144+40</f>
        <v>46269</v>
      </c>
      <c r="O144" s="3481">
        <f>I144+48</f>
        <v>46277</v>
      </c>
      <c r="P144" s="3525"/>
    </row>
    <row r="145" spans="1:16" ht="15.75" thickBot="1">
      <c r="A145" s="2513"/>
      <c r="B145" s="3464"/>
      <c r="C145" s="3133"/>
      <c r="D145" s="3118"/>
      <c r="E145" s="3118"/>
      <c r="F145" s="3119"/>
      <c r="G145" s="3485"/>
      <c r="H145" s="3493"/>
      <c r="I145" s="3486"/>
      <c r="J145" s="3486"/>
      <c r="K145" s="3486"/>
      <c r="L145" s="3487"/>
      <c r="M145" s="3487"/>
      <c r="N145" s="3487"/>
      <c r="O145" s="3486"/>
      <c r="P145" s="3527"/>
    </row>
    <row r="146" spans="1:16" ht="15.75" thickTop="1">
      <c r="A146" s="2513"/>
      <c r="B146" s="3464"/>
      <c r="C146" s="3128" t="s">
        <v>1573</v>
      </c>
      <c r="D146" s="3352" t="str">
        <f>"HR"&amp;TEXT(MID(D144,3,LEN(D144)-3)+1,"000")&amp;"R"</f>
        <v>HR629R</v>
      </c>
      <c r="E146" s="3124">
        <f>E144+7</f>
        <v>46223</v>
      </c>
      <c r="F146" s="3124"/>
      <c r="G146" s="3480" t="s">
        <v>2630</v>
      </c>
      <c r="H146" s="3492" t="s">
        <v>9890</v>
      </c>
      <c r="I146" s="3481">
        <f>I144+7</f>
        <v>46236</v>
      </c>
      <c r="J146" s="3481">
        <f>I146+21</f>
        <v>46257</v>
      </c>
      <c r="K146" s="3481">
        <f>I146+27</f>
        <v>46263</v>
      </c>
      <c r="L146" s="3481">
        <f>I146+35</f>
        <v>46271</v>
      </c>
      <c r="M146" s="3481">
        <f>I146+38</f>
        <v>46274</v>
      </c>
      <c r="N146" s="3481">
        <f>I146+40</f>
        <v>46276</v>
      </c>
      <c r="O146" s="3481">
        <f>I146+48</f>
        <v>46284</v>
      </c>
      <c r="P146" s="3525"/>
    </row>
    <row r="147" spans="1:16" ht="15.75" thickBot="1">
      <c r="A147" s="2513"/>
      <c r="B147" s="3464"/>
      <c r="C147" s="3133" t="s">
        <v>8733</v>
      </c>
      <c r="D147" s="3118" t="s">
        <v>8663</v>
      </c>
      <c r="E147" s="4162">
        <v>46225</v>
      </c>
      <c r="F147" s="3119">
        <f>E147+12</f>
        <v>46237</v>
      </c>
      <c r="G147" s="3485"/>
      <c r="H147" s="3493"/>
      <c r="I147" s="3486"/>
      <c r="J147" s="3486"/>
      <c r="K147" s="3486"/>
      <c r="L147" s="3487"/>
      <c r="M147" s="3487"/>
      <c r="N147" s="3487"/>
      <c r="O147" s="3486"/>
      <c r="P147" s="3527"/>
    </row>
    <row r="148" spans="1:16" ht="15.75" thickTop="1">
      <c r="A148" s="2513"/>
      <c r="B148" s="3464"/>
      <c r="C148" s="3137" t="s">
        <v>8734</v>
      </c>
      <c r="D148" s="3117" t="s">
        <v>8735</v>
      </c>
      <c r="E148" s="3117">
        <f>E146+7</f>
        <v>46230</v>
      </c>
      <c r="F148" s="3479">
        <f>E148+9</f>
        <v>46239</v>
      </c>
      <c r="G148" s="3520" t="s">
        <v>9891</v>
      </c>
      <c r="H148" s="3492" t="s">
        <v>9892</v>
      </c>
      <c r="I148" s="3481">
        <f>I146+7</f>
        <v>46243</v>
      </c>
      <c r="J148" s="3481">
        <f>I148+21</f>
        <v>46264</v>
      </c>
      <c r="K148" s="3481">
        <f>I148+27</f>
        <v>46270</v>
      </c>
      <c r="L148" s="3481">
        <f>I148+35</f>
        <v>46278</v>
      </c>
      <c r="M148" s="3481">
        <f>I148+38</f>
        <v>46281</v>
      </c>
      <c r="N148" s="3481">
        <f>I148+40</f>
        <v>46283</v>
      </c>
      <c r="O148" s="3481">
        <f>I148+48</f>
        <v>46291</v>
      </c>
      <c r="P148" s="3525"/>
    </row>
    <row r="149" spans="1:16" ht="15.75" thickBot="1">
      <c r="A149" s="2513"/>
      <c r="B149" s="3464"/>
      <c r="C149" s="3133"/>
      <c r="D149" s="3118"/>
      <c r="E149" s="3118"/>
      <c r="F149" s="3484"/>
      <c r="G149" s="4073"/>
      <c r="H149" s="3493"/>
      <c r="I149" s="3486"/>
      <c r="J149" s="3486"/>
      <c r="K149" s="3486"/>
      <c r="L149" s="3487"/>
      <c r="M149" s="3487"/>
      <c r="N149" s="3487"/>
      <c r="O149" s="3486"/>
      <c r="P149" s="3527"/>
    </row>
    <row r="150" spans="1:16" ht="15.75" thickTop="1">
      <c r="A150" s="2513"/>
      <c r="B150" s="3464"/>
      <c r="C150" s="3137" t="s">
        <v>4922</v>
      </c>
      <c r="D150" s="3117" t="s">
        <v>8737</v>
      </c>
      <c r="E150" s="3117">
        <v>46235</v>
      </c>
      <c r="F150" s="3479">
        <f>E150+9</f>
        <v>46244</v>
      </c>
      <c r="G150" s="3520" t="s">
        <v>1853</v>
      </c>
      <c r="H150" s="3492" t="s">
        <v>9893</v>
      </c>
      <c r="I150" s="3481">
        <f>I148+7</f>
        <v>46250</v>
      </c>
      <c r="J150" s="3481">
        <f>I150+21</f>
        <v>46271</v>
      </c>
      <c r="K150" s="3481">
        <f>I150+27</f>
        <v>46277</v>
      </c>
      <c r="L150" s="3481">
        <f>I150+35</f>
        <v>46285</v>
      </c>
      <c r="M150" s="3481">
        <f>I150+38</f>
        <v>46288</v>
      </c>
      <c r="N150" s="3481">
        <f>I150+40</f>
        <v>46290</v>
      </c>
      <c r="O150" s="3481">
        <f>I150+48</f>
        <v>46298</v>
      </c>
      <c r="P150" s="3525"/>
    </row>
    <row r="151" spans="1:16" ht="15.75" thickBot="1">
      <c r="A151" s="2513"/>
      <c r="B151" s="3464"/>
      <c r="C151" s="3133"/>
      <c r="D151" s="3118"/>
      <c r="E151" s="3118"/>
      <c r="F151" s="3484"/>
      <c r="G151" s="3485"/>
      <c r="H151" s="3493"/>
      <c r="I151" s="3486"/>
      <c r="J151" s="3486"/>
      <c r="K151" s="3486"/>
      <c r="L151" s="3487"/>
      <c r="M151" s="3487"/>
      <c r="N151" s="3487"/>
      <c r="O151" s="3486"/>
      <c r="P151" s="3527"/>
    </row>
    <row r="152" spans="1:16" ht="15.75" thickTop="1">
      <c r="A152" s="2513"/>
      <c r="B152" s="3464"/>
      <c r="C152" s="3137" t="s">
        <v>4686</v>
      </c>
      <c r="D152" s="3117" t="s">
        <v>8740</v>
      </c>
      <c r="E152" s="3117">
        <v>46242</v>
      </c>
      <c r="F152" s="3479">
        <f>E152+9</f>
        <v>46251</v>
      </c>
      <c r="G152" s="3480" t="s">
        <v>2403</v>
      </c>
      <c r="H152" s="3492" t="s">
        <v>9894</v>
      </c>
      <c r="I152" s="3481">
        <f>I150+7</f>
        <v>46257</v>
      </c>
      <c r="J152" s="3481">
        <f>I152+21</f>
        <v>46278</v>
      </c>
      <c r="K152" s="3481">
        <f>I152+27</f>
        <v>46284</v>
      </c>
      <c r="L152" s="3481">
        <f>I152+35</f>
        <v>46292</v>
      </c>
      <c r="M152" s="3481">
        <f>I152+38</f>
        <v>46295</v>
      </c>
      <c r="N152" s="3481">
        <f>I152+40</f>
        <v>46297</v>
      </c>
      <c r="O152" s="3481">
        <f>I152+48</f>
        <v>46305</v>
      </c>
      <c r="P152" s="3525"/>
    </row>
    <row r="153" spans="1:16" ht="15.75" thickBot="1">
      <c r="A153" s="2513"/>
      <c r="B153" s="3464"/>
      <c r="C153" s="3133"/>
      <c r="D153" s="3118"/>
      <c r="E153" s="3118"/>
      <c r="F153" s="3484"/>
      <c r="G153" s="3485"/>
      <c r="H153" s="3493"/>
      <c r="I153" s="3486"/>
      <c r="J153" s="3486"/>
      <c r="K153" s="3486"/>
      <c r="L153" s="3487"/>
      <c r="M153" s="3487"/>
      <c r="N153" s="3487"/>
      <c r="O153" s="3486"/>
      <c r="P153" s="3527"/>
    </row>
    <row r="154" spans="1:16" ht="15.75" thickTop="1">
      <c r="A154" s="2513"/>
      <c r="B154" s="3464"/>
      <c r="C154" s="3137" t="s">
        <v>1707</v>
      </c>
      <c r="D154" s="3117" t="s">
        <v>8744</v>
      </c>
      <c r="E154" s="3117">
        <v>46249</v>
      </c>
      <c r="F154" s="3479">
        <f>E154+9</f>
        <v>46258</v>
      </c>
      <c r="G154" s="4045" t="s">
        <v>1966</v>
      </c>
      <c r="H154" s="3492" t="s">
        <v>9895</v>
      </c>
      <c r="I154" s="3481">
        <f>I152+7</f>
        <v>46264</v>
      </c>
      <c r="J154" s="3481">
        <f>I154+21</f>
        <v>46285</v>
      </c>
      <c r="K154" s="3481">
        <f>I154+27</f>
        <v>46291</v>
      </c>
      <c r="L154" s="3481">
        <f>I154+35</f>
        <v>46299</v>
      </c>
      <c r="M154" s="3481">
        <f>I154+38</f>
        <v>46302</v>
      </c>
      <c r="N154" s="3481">
        <f>I154+40</f>
        <v>46304</v>
      </c>
      <c r="O154" s="3481">
        <f>I154+48</f>
        <v>46312</v>
      </c>
      <c r="P154" s="3525"/>
    </row>
    <row r="155" spans="1:16" ht="15.75" thickBot="1">
      <c r="A155" s="2513"/>
      <c r="B155" s="3464"/>
      <c r="C155" s="3133"/>
      <c r="D155" s="3118"/>
      <c r="E155" s="3118"/>
      <c r="F155" s="3484"/>
      <c r="G155" s="3485"/>
      <c r="H155" s="3493"/>
      <c r="I155" s="3486"/>
      <c r="J155" s="3486"/>
      <c r="K155" s="3486"/>
      <c r="L155" s="3487"/>
      <c r="M155" s="3487"/>
      <c r="N155" s="3487"/>
      <c r="O155" s="3486"/>
      <c r="P155" s="3527"/>
    </row>
    <row r="156" spans="1:16" ht="15.75" thickTop="1">
      <c r="A156" s="2513"/>
      <c r="B156" s="3464"/>
      <c r="C156" s="3137" t="s">
        <v>6278</v>
      </c>
      <c r="D156" s="3117" t="str">
        <f>"HR"&amp;TEXT(MID(D154,3,LEN(D154)-3)+1,"000")&amp;"R"</f>
        <v>HR634R</v>
      </c>
      <c r="E156" s="3117">
        <v>46256</v>
      </c>
      <c r="F156" s="3479">
        <f>E156+9</f>
        <v>46265</v>
      </c>
      <c r="G156" s="3480" t="s">
        <v>2581</v>
      </c>
      <c r="H156" s="3492" t="s">
        <v>9896</v>
      </c>
      <c r="I156" s="3481">
        <f>I154+7</f>
        <v>46271</v>
      </c>
      <c r="J156" s="3481">
        <f>I156+21</f>
        <v>46292</v>
      </c>
      <c r="K156" s="3481">
        <f>I156+27</f>
        <v>46298</v>
      </c>
      <c r="L156" s="3481">
        <f>I156+35</f>
        <v>46306</v>
      </c>
      <c r="M156" s="3481">
        <f>I156+38</f>
        <v>46309</v>
      </c>
      <c r="N156" s="3481">
        <f>I156+40</f>
        <v>46311</v>
      </c>
      <c r="O156" s="3481">
        <f>I156+48</f>
        <v>46319</v>
      </c>
      <c r="P156" s="3525"/>
    </row>
    <row r="157" spans="1:16" ht="15.75" thickBot="1">
      <c r="A157" s="2513"/>
      <c r="B157" s="3464"/>
      <c r="C157" s="3133"/>
      <c r="D157" s="3118"/>
      <c r="E157" s="3118"/>
      <c r="F157" s="3484"/>
      <c r="G157" s="3485"/>
      <c r="H157" s="3493"/>
      <c r="I157" s="3486"/>
      <c r="J157" s="3486"/>
      <c r="K157" s="3486"/>
      <c r="L157" s="3487"/>
      <c r="M157" s="3487"/>
      <c r="N157" s="3487"/>
      <c r="O157" s="3486"/>
      <c r="P157" s="3527"/>
    </row>
    <row r="158" spans="1:16" ht="15.75" thickTop="1">
      <c r="A158" s="2513"/>
      <c r="B158" s="3464"/>
      <c r="C158" s="3128" t="s">
        <v>1573</v>
      </c>
      <c r="D158" s="3125" t="str">
        <f>"HR"&amp;TEXT(MID(D156,3,LEN(D156)-3)+1,"000")&amp;"R"</f>
        <v>HR635R</v>
      </c>
      <c r="E158" s="3352">
        <v>46263</v>
      </c>
      <c r="F158" s="3504">
        <f>E158+9</f>
        <v>46272</v>
      </c>
      <c r="G158" s="4045" t="s">
        <v>1966</v>
      </c>
      <c r="H158" s="3492" t="s">
        <v>9897</v>
      </c>
      <c r="I158" s="3481">
        <f>I156+7</f>
        <v>46278</v>
      </c>
      <c r="J158" s="3481">
        <f>I158+21</f>
        <v>46299</v>
      </c>
      <c r="K158" s="3481">
        <f>I158+27</f>
        <v>46305</v>
      </c>
      <c r="L158" s="3481">
        <f>I158+35</f>
        <v>46313</v>
      </c>
      <c r="M158" s="3481">
        <f>I158+38</f>
        <v>46316</v>
      </c>
      <c r="N158" s="3481">
        <f>I158+40</f>
        <v>46318</v>
      </c>
      <c r="O158" s="3481">
        <f>I158+48</f>
        <v>46326</v>
      </c>
      <c r="P158" s="3525"/>
    </row>
    <row r="159" spans="1:16" ht="15.75" thickBot="1">
      <c r="A159" s="2513"/>
      <c r="B159" s="3464"/>
      <c r="C159" s="3482"/>
      <c r="D159" s="3483"/>
      <c r="E159" s="3483"/>
      <c r="F159" s="3484"/>
      <c r="G159" s="3485"/>
      <c r="H159" s="3493"/>
      <c r="I159" s="3486"/>
      <c r="J159" s="3486"/>
      <c r="K159" s="3486"/>
      <c r="L159" s="3487"/>
      <c r="M159" s="3487"/>
      <c r="N159" s="3487"/>
      <c r="O159" s="3486"/>
      <c r="P159" s="3527"/>
    </row>
    <row r="160" spans="1:16" ht="15.75" thickTop="1">
      <c r="A160" s="2513"/>
      <c r="B160" s="3464"/>
      <c r="C160" s="3137" t="s">
        <v>8751</v>
      </c>
      <c r="D160" s="3117" t="str">
        <f>"HR"&amp;TEXT(MID(D158,3,LEN(D158)-3)+1,"000")&amp;"R"</f>
        <v>HR636R</v>
      </c>
      <c r="E160" s="3117">
        <v>46270</v>
      </c>
      <c r="F160" s="4378">
        <f>E160+9</f>
        <v>46279</v>
      </c>
      <c r="G160" s="4400" t="s">
        <v>1818</v>
      </c>
      <c r="H160" s="4406" t="s">
        <v>9898</v>
      </c>
      <c r="I160" s="4401">
        <f>I158+7</f>
        <v>46285</v>
      </c>
      <c r="J160" s="4401">
        <f>I160+21</f>
        <v>46306</v>
      </c>
      <c r="K160" s="4401">
        <f>I160+27</f>
        <v>46312</v>
      </c>
      <c r="L160" s="4401">
        <f>I160+35</f>
        <v>46320</v>
      </c>
      <c r="M160" s="4401">
        <f>I160+38</f>
        <v>46323</v>
      </c>
      <c r="N160" s="4401">
        <f>I160+40</f>
        <v>46325</v>
      </c>
      <c r="O160" s="4401">
        <f>I160+48</f>
        <v>46333</v>
      </c>
      <c r="P160" s="3527"/>
    </row>
    <row r="161" spans="1:17" ht="15.75" thickBot="1">
      <c r="A161" s="2513"/>
      <c r="B161" s="3464"/>
      <c r="C161" s="3133"/>
      <c r="D161" s="3118"/>
      <c r="E161" s="3118"/>
      <c r="F161" s="4376"/>
      <c r="G161" s="4402"/>
      <c r="H161" s="4403"/>
      <c r="I161" s="4404"/>
      <c r="J161" s="4404"/>
      <c r="K161" s="4404"/>
      <c r="L161" s="4405"/>
      <c r="M161" s="4405"/>
      <c r="N161" s="4405"/>
      <c r="O161" s="4404"/>
      <c r="P161" s="3527"/>
    </row>
    <row r="162" spans="1:17" ht="15.75" thickTop="1">
      <c r="A162" s="2513"/>
      <c r="B162" s="3464"/>
      <c r="C162" s="3137" t="s">
        <v>8734</v>
      </c>
      <c r="D162" s="3117" t="str">
        <f>"HR"&amp;TEXT(MID(D160,3,LEN(D160)-3)+1,"000")&amp;"R"</f>
        <v>HR637R</v>
      </c>
      <c r="E162" s="3117">
        <v>46277</v>
      </c>
      <c r="F162" s="4378">
        <f>E162+9</f>
        <v>46286</v>
      </c>
      <c r="G162" s="4400" t="s">
        <v>9826</v>
      </c>
      <c r="H162" s="4406" t="s">
        <v>9899</v>
      </c>
      <c r="I162" s="4401">
        <f>I160+7</f>
        <v>46292</v>
      </c>
      <c r="J162" s="4401">
        <f>I162+21</f>
        <v>46313</v>
      </c>
      <c r="K162" s="4401">
        <f>I162+27</f>
        <v>46319</v>
      </c>
      <c r="L162" s="4401">
        <f>I162+35</f>
        <v>46327</v>
      </c>
      <c r="M162" s="4401">
        <f>I162+38</f>
        <v>46330</v>
      </c>
      <c r="N162" s="4401">
        <f>I162+40</f>
        <v>46332</v>
      </c>
      <c r="O162" s="4401">
        <f>I162+48</f>
        <v>46340</v>
      </c>
      <c r="P162" s="3527"/>
    </row>
    <row r="163" spans="1:17" ht="15.75" thickBot="1">
      <c r="A163" s="2513"/>
      <c r="B163" s="3464"/>
      <c r="C163" s="3133"/>
      <c r="D163" s="3118"/>
      <c r="E163" s="3118"/>
      <c r="F163" s="4376"/>
      <c r="G163" s="4402"/>
      <c r="H163" s="4403"/>
      <c r="I163" s="4404"/>
      <c r="J163" s="4404"/>
      <c r="K163" s="4404"/>
      <c r="L163" s="4405"/>
      <c r="M163" s="4405"/>
      <c r="N163" s="4405"/>
      <c r="O163" s="4404"/>
      <c r="P163" s="3527"/>
    </row>
    <row r="164" spans="1:17" ht="15.75" thickTop="1">
      <c r="A164" s="2513"/>
      <c r="B164" s="3464"/>
      <c r="C164" s="3137" t="s">
        <v>9640</v>
      </c>
      <c r="D164" s="3117" t="str">
        <f>"HR"&amp;TEXT(MID(D162,3,LEN(D162)-3)+1,"000")&amp;"R"</f>
        <v>HR638R</v>
      </c>
      <c r="E164" s="3117">
        <v>46284</v>
      </c>
      <c r="F164" s="4378">
        <f>E164+9</f>
        <v>46293</v>
      </c>
      <c r="G164" s="4400" t="s">
        <v>1765</v>
      </c>
      <c r="H164" s="4406" t="s">
        <v>9900</v>
      </c>
      <c r="I164" s="4401">
        <f>I162+7</f>
        <v>46299</v>
      </c>
      <c r="J164" s="4401">
        <f>I164+21</f>
        <v>46320</v>
      </c>
      <c r="K164" s="4401">
        <f>I164+27</f>
        <v>46326</v>
      </c>
      <c r="L164" s="4401">
        <f>I164+35</f>
        <v>46334</v>
      </c>
      <c r="M164" s="4401">
        <f>I164+38</f>
        <v>46337</v>
      </c>
      <c r="N164" s="4401">
        <f>I164+40</f>
        <v>46339</v>
      </c>
      <c r="O164" s="4401">
        <f>I164+48</f>
        <v>46347</v>
      </c>
      <c r="P164" s="3527"/>
    </row>
    <row r="165" spans="1:17" ht="15.75" thickBot="1">
      <c r="A165" s="2513"/>
      <c r="B165" s="3464"/>
      <c r="C165" s="3133"/>
      <c r="D165" s="3118"/>
      <c r="E165" s="3118"/>
      <c r="F165" s="4376"/>
      <c r="G165" s="4402"/>
      <c r="H165" s="4403"/>
      <c r="I165" s="4404"/>
      <c r="J165" s="4404"/>
      <c r="K165" s="4404"/>
      <c r="L165" s="4405"/>
      <c r="M165" s="4405"/>
      <c r="N165" s="4405"/>
      <c r="O165" s="4404"/>
      <c r="P165" s="3527"/>
    </row>
    <row r="166" spans="1:17" ht="15.75" thickTop="1">
      <c r="A166" s="2513"/>
      <c r="B166" s="3464"/>
      <c r="C166" s="3137" t="s">
        <v>4686</v>
      </c>
      <c r="D166" s="3117" t="str">
        <f>"HR"&amp;TEXT(MID(D164,3,LEN(D164)-3)+1,"000")&amp;"R"</f>
        <v>HR639R</v>
      </c>
      <c r="E166" s="3117">
        <v>46291</v>
      </c>
      <c r="F166" s="4378">
        <f>E166+9</f>
        <v>46300</v>
      </c>
      <c r="G166" s="4400" t="s">
        <v>3563</v>
      </c>
      <c r="H166" s="4406" t="s">
        <v>9901</v>
      </c>
      <c r="I166" s="4401">
        <f>I164+7</f>
        <v>46306</v>
      </c>
      <c r="J166" s="4401">
        <f>I166+21</f>
        <v>46327</v>
      </c>
      <c r="K166" s="4401">
        <f>I166+27</f>
        <v>46333</v>
      </c>
      <c r="L166" s="4401">
        <f>I166+35</f>
        <v>46341</v>
      </c>
      <c r="M166" s="4401">
        <f>I166+38</f>
        <v>46344</v>
      </c>
      <c r="N166" s="4401">
        <f>I166+40</f>
        <v>46346</v>
      </c>
      <c r="O166" s="4401">
        <f>I166+48</f>
        <v>46354</v>
      </c>
      <c r="P166" s="3527"/>
    </row>
    <row r="167" spans="1:17" ht="15.75" thickBot="1">
      <c r="A167" s="2513"/>
      <c r="B167" s="3464"/>
      <c r="C167" s="3133"/>
      <c r="D167" s="3118"/>
      <c r="E167" s="3118"/>
      <c r="F167" s="4376"/>
      <c r="G167" s="4402"/>
      <c r="H167" s="4403"/>
      <c r="I167" s="4404"/>
      <c r="J167" s="4404"/>
      <c r="K167" s="4404"/>
      <c r="L167" s="4405"/>
      <c r="M167" s="4405"/>
      <c r="N167" s="4405"/>
      <c r="O167" s="4404"/>
      <c r="P167" s="3527"/>
    </row>
    <row r="168" spans="1:17" ht="15.75" thickTop="1">
      <c r="A168" s="2513"/>
      <c r="B168" s="3464"/>
      <c r="C168" s="3137" t="s">
        <v>1707</v>
      </c>
      <c r="D168" s="3117" t="str">
        <f>"HR"&amp;TEXT(MID(D166,3,LEN(D166)-3)+1,"000")&amp;"R"</f>
        <v>HR640R</v>
      </c>
      <c r="E168" s="3117">
        <v>46298</v>
      </c>
      <c r="F168" s="4378">
        <f>E168+9</f>
        <v>46307</v>
      </c>
      <c r="G168" s="4400" t="s">
        <v>3470</v>
      </c>
      <c r="H168" s="4406" t="s">
        <v>9902</v>
      </c>
      <c r="I168" s="4401">
        <f>I166+7</f>
        <v>46313</v>
      </c>
      <c r="J168" s="4401">
        <f>I168+21</f>
        <v>46334</v>
      </c>
      <c r="K168" s="4401">
        <f>I168+27</f>
        <v>46340</v>
      </c>
      <c r="L168" s="4401">
        <f>I168+35</f>
        <v>46348</v>
      </c>
      <c r="M168" s="4401">
        <f>I168+38</f>
        <v>46351</v>
      </c>
      <c r="N168" s="4401">
        <f>I168+40</f>
        <v>46353</v>
      </c>
      <c r="O168" s="4401">
        <f>I168+48</f>
        <v>46361</v>
      </c>
      <c r="P168" s="3527"/>
    </row>
    <row r="169" spans="1:17" ht="15.75" thickBot="1">
      <c r="A169" s="2513"/>
      <c r="B169" s="3464"/>
      <c r="C169" s="3133"/>
      <c r="D169" s="3118"/>
      <c r="E169" s="3118"/>
      <c r="F169" s="4376"/>
      <c r="G169" s="4402"/>
      <c r="H169" s="4403"/>
      <c r="I169" s="4404"/>
      <c r="J169" s="4404"/>
      <c r="K169" s="4404"/>
      <c r="L169" s="4405"/>
      <c r="M169" s="4405"/>
      <c r="N169" s="4405"/>
      <c r="O169" s="4404"/>
      <c r="P169" s="3527"/>
    </row>
    <row r="170" spans="1:17" ht="15.75" thickTop="1">
      <c r="A170" s="2513"/>
      <c r="B170" s="3464"/>
      <c r="C170" s="3137" t="s">
        <v>6278</v>
      </c>
      <c r="D170" s="3117" t="str">
        <f>"HR"&amp;TEXT(MID(D168,3,LEN(D168)-3)+1,"000")&amp;"R"</f>
        <v>HR641R</v>
      </c>
      <c r="E170" s="3117">
        <v>46305</v>
      </c>
      <c r="F170" s="4378">
        <f>E170+9</f>
        <v>46314</v>
      </c>
      <c r="G170" s="4400" t="s">
        <v>9903</v>
      </c>
      <c r="H170" s="4406" t="s">
        <v>9904</v>
      </c>
      <c r="I170" s="4401">
        <f>I168+7</f>
        <v>46320</v>
      </c>
      <c r="J170" s="4401">
        <f>I170+21</f>
        <v>46341</v>
      </c>
      <c r="K170" s="4401">
        <f>I170+27</f>
        <v>46347</v>
      </c>
      <c r="L170" s="4401">
        <f>I170+35</f>
        <v>46355</v>
      </c>
      <c r="M170" s="4401">
        <f>I170+38</f>
        <v>46358</v>
      </c>
      <c r="N170" s="4401">
        <f>I170+40</f>
        <v>46360</v>
      </c>
      <c r="O170" s="4401">
        <f>I170+48</f>
        <v>46368</v>
      </c>
      <c r="P170" s="3527"/>
    </row>
    <row r="171" spans="1:17" ht="15.75" thickBot="1">
      <c r="A171" s="2513"/>
      <c r="B171" s="3464"/>
      <c r="C171" s="3133"/>
      <c r="D171" s="3118"/>
      <c r="E171" s="3118"/>
      <c r="F171" s="4376"/>
      <c r="G171" s="4402"/>
      <c r="H171" s="4403"/>
      <c r="I171" s="4404"/>
      <c r="J171" s="4404"/>
      <c r="K171" s="4404"/>
      <c r="L171" s="4405"/>
      <c r="M171" s="4405"/>
      <c r="N171" s="4405"/>
      <c r="O171" s="4404"/>
      <c r="P171" s="3527"/>
    </row>
    <row r="172" spans="1:17" ht="15.75" thickTop="1">
      <c r="A172" s="2513"/>
      <c r="B172" s="3464"/>
      <c r="C172" s="3524"/>
      <c r="D172" s="3050"/>
      <c r="E172" s="3050"/>
      <c r="F172" s="3525"/>
      <c r="G172" s="3526"/>
      <c r="H172" s="3525"/>
      <c r="I172" s="3527"/>
      <c r="J172" s="3527"/>
      <c r="K172" s="3527"/>
      <c r="L172" s="3527"/>
      <c r="M172" s="3527"/>
      <c r="N172" s="3527"/>
      <c r="O172" s="3527"/>
      <c r="P172" s="3527"/>
    </row>
    <row r="173" spans="1:17" ht="15">
      <c r="A173" s="2513"/>
      <c r="B173" s="3464"/>
      <c r="C173" s="3524"/>
      <c r="D173" s="3050"/>
      <c r="E173" s="3050"/>
      <c r="F173" s="3525"/>
      <c r="G173" s="3526"/>
      <c r="H173" s="3525"/>
      <c r="I173" s="3527"/>
      <c r="J173" s="3527"/>
      <c r="K173" s="3527"/>
      <c r="L173" s="3527"/>
      <c r="M173" s="3527"/>
      <c r="N173" s="3527"/>
      <c r="O173" s="3527"/>
      <c r="P173" s="3527"/>
    </row>
    <row r="174" spans="1:17" ht="15">
      <c r="A174" s="2513"/>
      <c r="B174" s="3464"/>
      <c r="C174" s="3524"/>
      <c r="D174" s="3050"/>
      <c r="E174" s="3050"/>
      <c r="F174" s="3525"/>
      <c r="G174" s="3526"/>
      <c r="H174" s="3525"/>
      <c r="I174" s="3527"/>
      <c r="J174" s="3527"/>
      <c r="K174" s="3527"/>
      <c r="L174" s="3527"/>
      <c r="M174" s="3527"/>
      <c r="N174" s="3527"/>
      <c r="O174" s="3527"/>
      <c r="P174" s="64"/>
    </row>
    <row r="175" spans="1:17" ht="15">
      <c r="A175" s="2513"/>
      <c r="B175" s="3464"/>
      <c r="C175" s="3149"/>
      <c r="D175" s="1851"/>
      <c r="E175" s="1851"/>
      <c r="F175" s="3465"/>
      <c r="G175" s="3150"/>
      <c r="H175" s="3150"/>
      <c r="I175" s="3151"/>
      <c r="J175" s="3151"/>
      <c r="K175" s="3151"/>
      <c r="L175" s="3151"/>
      <c r="M175" s="3151"/>
      <c r="N175" s="3151"/>
      <c r="O175" s="3151"/>
      <c r="P175" s="64"/>
    </row>
    <row r="176" spans="1:17" s="70" customFormat="1" ht="18.75">
      <c r="B176" s="3464"/>
      <c r="C176" s="948" t="s">
        <v>112</v>
      </c>
      <c r="D176" s="948"/>
      <c r="E176" s="948"/>
      <c r="F176" s="948"/>
      <c r="G176" s="948"/>
      <c r="H176" s="948"/>
      <c r="I176" s="948"/>
      <c r="J176" s="948"/>
      <c r="K176" s="948"/>
      <c r="L176" s="948"/>
      <c r="M176" s="948"/>
      <c r="N176" s="949"/>
      <c r="O176" s="60"/>
      <c r="P176" s="79"/>
      <c r="Q176" s="209"/>
    </row>
    <row r="177" spans="2:17" s="69" customFormat="1" ht="15">
      <c r="B177" s="3464"/>
      <c r="C177" s="209"/>
      <c r="F177" s="210"/>
      <c r="G177" s="70"/>
      <c r="H177" s="70"/>
      <c r="I177" s="70"/>
      <c r="L177" s="70"/>
      <c r="M177" s="70"/>
      <c r="N177" s="70"/>
      <c r="O177" s="60"/>
      <c r="P177" s="79"/>
      <c r="Q177" s="79"/>
    </row>
    <row r="178" spans="2:17" s="69" customFormat="1" ht="15">
      <c r="B178" s="3464"/>
      <c r="C178" s="209" t="s">
        <v>0</v>
      </c>
      <c r="E178" s="845" t="s">
        <v>1973</v>
      </c>
      <c r="F178" s="70"/>
      <c r="G178" s="70" t="s">
        <v>38</v>
      </c>
      <c r="H178" s="70"/>
      <c r="K178" s="70" t="s">
        <v>65</v>
      </c>
      <c r="L178" s="70" t="str">
        <f>'HOW TO-&gt;'!$B$136</f>
        <v>6011 2413</v>
      </c>
      <c r="M178" s="70"/>
      <c r="N178" s="60"/>
      <c r="O178" s="60"/>
      <c r="P178" s="79"/>
      <c r="Q178" s="79"/>
    </row>
    <row r="179" spans="2:17" s="69" customFormat="1" ht="11.25">
      <c r="C179" s="79" t="s">
        <v>1</v>
      </c>
      <c r="E179" s="252" t="s">
        <v>1974</v>
      </c>
      <c r="F179" s="70"/>
      <c r="G179" s="69" t="s">
        <v>1975</v>
      </c>
      <c r="I179" s="252" t="s">
        <v>41</v>
      </c>
      <c r="K179" s="69" t="s">
        <v>67</v>
      </c>
      <c r="M179" s="226" t="s">
        <v>68</v>
      </c>
      <c r="N179" s="60"/>
      <c r="O179" s="60"/>
      <c r="P179" s="64"/>
      <c r="Q179" s="79"/>
    </row>
    <row r="180" spans="2:17" s="60" customFormat="1" ht="11.25">
      <c r="C180" s="79"/>
      <c r="D180" s="69"/>
      <c r="E180" s="252"/>
      <c r="G180" s="69"/>
      <c r="H180" s="69"/>
      <c r="I180" s="252"/>
      <c r="J180" s="69"/>
      <c r="K180" s="69" t="str">
        <f>'HOW TO-&gt;'!$A$138</f>
        <v>PERMIT</v>
      </c>
      <c r="L180" s="69"/>
      <c r="M180" s="2204" t="str">
        <f>'HOW TO-&gt;'!$C$138</f>
        <v>SG094-SinPermit@msc.com</v>
      </c>
      <c r="P180" s="64"/>
      <c r="Q180" s="64"/>
    </row>
    <row r="181" spans="2:17" s="60" customFormat="1" ht="11.25">
      <c r="C181" s="77">
        <f>'HOW TO-&gt;'!$A$105</f>
        <v>0</v>
      </c>
      <c r="D181" s="77">
        <f>'HOW TO-&gt;'!$B$105</f>
        <v>0</v>
      </c>
      <c r="E181" s="64">
        <f>'HOW TO-&gt;'!$C$105</f>
        <v>0</v>
      </c>
      <c r="G181" s="77" t="str">
        <f>'HOW TO-&gt;'!$A$124</f>
        <v>ROBERT CHIA</v>
      </c>
      <c r="H181" s="77" t="str">
        <f>'HOW TO-&gt;'!$B$124</f>
        <v>6011 0564</v>
      </c>
      <c r="I181" s="64" t="str">
        <f>'HOW TO-&gt;'!$C$124</f>
        <v>robert.chia@msc.com</v>
      </c>
      <c r="K181" s="77" t="str">
        <f>'HOW TO-&gt;'!$A$139</f>
        <v>RAYNAR ANG</v>
      </c>
      <c r="L181" s="77" t="str">
        <f>'HOW TO-&gt;'!$B$139</f>
        <v>6011 2358</v>
      </c>
      <c r="M181" s="64" t="str">
        <f>'HOW TO-&gt;'!$C$139</f>
        <v>raynar.ang@msc.com</v>
      </c>
      <c r="P181" s="64"/>
      <c r="Q181" s="64"/>
    </row>
    <row r="182" spans="2:17" s="60" customFormat="1" ht="11.25">
      <c r="C182" s="77" t="str">
        <f>'HOW TO-&gt;'!$A$107</f>
        <v>PHOEBE HUANG</v>
      </c>
      <c r="D182" s="77" t="str">
        <f>'HOW TO-&gt;'!$B$107</f>
        <v>6011 0562</v>
      </c>
      <c r="E182" s="64" t="str">
        <f>'HOW TO-&gt;'!$C$107</f>
        <v>phoebe.huang@msc.com</v>
      </c>
      <c r="G182" s="77" t="str">
        <f>'HOW TO-&gt;'!$A$125</f>
        <v>S. Y. LIEW</v>
      </c>
      <c r="H182" s="77" t="str">
        <f>'HOW TO-&gt;'!$B$125</f>
        <v>6011 2348</v>
      </c>
      <c r="I182" s="64" t="str">
        <f>'HOW TO-&gt;'!$C$125</f>
        <v>seoyi.liew@msc.com</v>
      </c>
      <c r="K182" s="77" t="str">
        <f>'HOW TO-&gt;'!$A$140</f>
        <v>KAI SIANG</v>
      </c>
      <c r="L182" s="77" t="str">
        <f>'HOW TO-&gt;'!$B$140</f>
        <v>6011 2356</v>
      </c>
      <c r="M182" s="64" t="str">
        <f>'HOW TO-&gt;'!$C$140</f>
        <v>kaisiang.lim@msc.com</v>
      </c>
      <c r="P182" s="64"/>
      <c r="Q182" s="64"/>
    </row>
    <row r="183" spans="2:17" s="60" customFormat="1" ht="11.25">
      <c r="C183" s="77" t="str">
        <f>'HOW TO-&gt;'!$A$108</f>
        <v>SHERWIN LIM</v>
      </c>
      <c r="D183" s="77" t="str">
        <f>'HOW TO-&gt;'!$B$108</f>
        <v>6011 2395</v>
      </c>
      <c r="E183" s="64" t="str">
        <f>'HOW TO-&gt;'!$C$108</f>
        <v>sherwin.lim@msc.com</v>
      </c>
      <c r="G183" s="77" t="str">
        <f>'HOW TO-&gt;'!$A$126</f>
        <v>SHARON KOH</v>
      </c>
      <c r="H183" s="77" t="str">
        <f>'HOW TO-&gt;'!$B$126</f>
        <v>6011 2349</v>
      </c>
      <c r="I183" s="64" t="str">
        <f>'HOW TO-&gt;'!$C$126</f>
        <v>sharon.koh@msc.com</v>
      </c>
      <c r="K183" s="77" t="str">
        <f>'HOW TO-&gt;'!$A$141</f>
        <v>DEWI</v>
      </c>
      <c r="L183" s="77" t="str">
        <f>'HOW TO-&gt;'!$B$141</f>
        <v>6011 2354</v>
      </c>
      <c r="M183" s="64" t="str">
        <f>'HOW TO-&gt;'!$C$141</f>
        <v>dewi.ratnah@msc.com</v>
      </c>
      <c r="P183" s="64"/>
      <c r="Q183" s="64"/>
    </row>
    <row r="184" spans="2:17" s="60" customFormat="1" ht="11.25">
      <c r="C184" s="77" t="str">
        <f>'HOW TO-&gt;'!$A$106</f>
        <v>NATALIE LEW</v>
      </c>
      <c r="D184" s="77" t="str">
        <f>'HOW TO-&gt;'!$B$106</f>
        <v>6011 2399</v>
      </c>
      <c r="E184" s="64" t="str">
        <f>'HOW TO-&gt;'!$C$106</f>
        <v>natalie.lew@msc.com</v>
      </c>
      <c r="G184" s="77" t="str">
        <f>'HOW TO-&gt;'!$A$127</f>
        <v>ANGELIA LAU</v>
      </c>
      <c r="H184" s="77" t="str">
        <f>'HOW TO-&gt;'!$B$127</f>
        <v>6011 2346</v>
      </c>
      <c r="I184" s="64" t="str">
        <f>'HOW TO-&gt;'!$C$127</f>
        <v>angelia.lau@msc.com</v>
      </c>
      <c r="K184" s="77" t="str">
        <f>'HOW TO-&gt;'!$A$142</f>
        <v>YU TING</v>
      </c>
      <c r="L184" s="77" t="str">
        <f>'HOW TO-&gt;'!$B$142</f>
        <v>6011 2359</v>
      </c>
      <c r="M184" s="64" t="str">
        <f>'HOW TO-&gt;'!$C$142</f>
        <v>yuting.luo@msc.com</v>
      </c>
      <c r="P184" s="64"/>
      <c r="Q184" s="64"/>
    </row>
    <row r="185" spans="2:17" s="60" customFormat="1" ht="11.25">
      <c r="C185" s="77" t="str">
        <f>'HOW TO-&gt;'!$A$109</f>
        <v>CHOK KAR HEE</v>
      </c>
      <c r="D185" s="77" t="str">
        <f>'HOW TO-&gt;'!$B$109</f>
        <v>6011 2397</v>
      </c>
      <c r="E185" s="64" t="str">
        <f>'HOW TO-&gt;'!$C$109</f>
        <v>karhee.chok@msc.com</v>
      </c>
      <c r="G185" s="77" t="str">
        <f>'HOW TO-&gt;'!$A$128</f>
        <v>NOOR AFNINDAH</v>
      </c>
      <c r="H185" s="77" t="str">
        <f>'HOW TO-&gt;'!$B$128</f>
        <v>6011 2347</v>
      </c>
      <c r="I185" s="64" t="str">
        <f>'HOW TO-&gt;'!$C$128</f>
        <v>noor.afnindah@msc.com</v>
      </c>
      <c r="K185" s="77" t="str">
        <f>'HOW TO-&gt;'!$A$143</f>
        <v>SHAN SHAN</v>
      </c>
      <c r="L185" s="77" t="str">
        <f>'HOW TO-&gt;'!$B$143</f>
        <v>6011 2353</v>
      </c>
      <c r="M185" s="64" t="str">
        <f>'HOW TO-&gt;'!$C$143</f>
        <v>shanshan.chin@msc.com</v>
      </c>
      <c r="P185" s="64"/>
      <c r="Q185" s="64"/>
    </row>
    <row r="186" spans="2:17" s="60" customFormat="1" ht="11.25">
      <c r="C186" s="77" t="str">
        <f>'HOW TO-&gt;'!$A$115</f>
        <v>YURIKO KHOO</v>
      </c>
      <c r="D186" s="77" t="str">
        <f>'HOW TO-&gt;'!$B$115</f>
        <v>6011 2402</v>
      </c>
      <c r="E186" s="64" t="str">
        <f>'HOW TO-&gt;'!$C$115</f>
        <v>yuriko.k@msc.com</v>
      </c>
      <c r="G186" s="77" t="str">
        <f>'HOW TO-&gt;'!$A$129</f>
        <v>NG CHING WEI</v>
      </c>
      <c r="H186" s="77" t="str">
        <f>'HOW TO-&gt;'!$B$129</f>
        <v>6011 2404</v>
      </c>
      <c r="I186" s="64" t="str">
        <f>'HOW TO-&gt;'!$C$129</f>
        <v>chingwei.ng@msc.com</v>
      </c>
      <c r="K186" s="77" t="str">
        <f>'HOW TO-&gt;'!$A$144</f>
        <v>EUNICE</v>
      </c>
      <c r="L186" s="77" t="str">
        <f>'HOW TO-&gt;'!$B$144</f>
        <v>6011 2355</v>
      </c>
      <c r="M186" s="64" t="str">
        <f>'HOW TO-&gt;'!$C$144</f>
        <v>eunice.chan@msc.com</v>
      </c>
      <c r="P186" s="64"/>
      <c r="Q186" s="64"/>
    </row>
    <row r="187" spans="2:17" s="60" customFormat="1" ht="11.25">
      <c r="C187" s="77" t="str">
        <f>'HOW TO-&gt;'!$A$113</f>
        <v>LAWRENCE ANG (CROSS-TRADE)</v>
      </c>
      <c r="D187" s="77" t="str">
        <f>'HOW TO-&gt;'!$B$113</f>
        <v>6011 2400</v>
      </c>
      <c r="E187" s="64" t="str">
        <f>'HOW TO-&gt;'!$C$113</f>
        <v>lawrence.ang@msc.com</v>
      </c>
      <c r="G187" s="77" t="str">
        <f>'HOW TO-&gt;'!$A$130</f>
        <v>ZOEY ONG</v>
      </c>
      <c r="H187" s="77" t="str">
        <f>'HOW TO-&gt;'!$B$130</f>
        <v>6011 2424</v>
      </c>
      <c r="I187" s="64" t="str">
        <f>'HOW TO-&gt;'!$C$130</f>
        <v>zoey.ong@msc.com</v>
      </c>
      <c r="K187" s="77" t="str">
        <f>'HOW TO-&gt;'!$A$145</f>
        <v>HAZEL</v>
      </c>
      <c r="L187" s="77" t="str">
        <f>'HOW TO-&gt;'!$B$145</f>
        <v>6011 2435</v>
      </c>
      <c r="M187" s="64" t="str">
        <f>'HOW TO-&gt;'!$C$145</f>
        <v>hazel.toh@msc.com</v>
      </c>
      <c r="P187" s="64"/>
      <c r="Q187" s="64"/>
    </row>
    <row r="188" spans="2:17" s="60" customFormat="1" ht="11.25">
      <c r="C188" s="77" t="str">
        <f>'HOW TO-&gt;'!$A$112</f>
        <v>SUE ANN SOON</v>
      </c>
      <c r="D188" s="77" t="str">
        <f>'HOW TO-&gt;'!$B$112</f>
        <v>6011 2327</v>
      </c>
      <c r="E188" s="64" t="str">
        <f>'HOW TO-&gt;'!$C$112</f>
        <v>sueann.soon@msc.com</v>
      </c>
      <c r="G188" s="77" t="str">
        <f>'HOW TO-&gt;'!$A$131</f>
        <v>.</v>
      </c>
      <c r="H188" s="77" t="str">
        <f>'HOW TO-&gt;'!$B$131</f>
        <v>.</v>
      </c>
      <c r="I188" s="64" t="str">
        <f>'HOW TO-&gt;'!$C$131</f>
        <v>.</v>
      </c>
      <c r="K188" s="77">
        <f>'HOW TO-&gt;'!$A$146</f>
        <v>0</v>
      </c>
      <c r="L188" s="77">
        <f>'HOW TO-&gt;'!$B$146</f>
        <v>0</v>
      </c>
      <c r="M188" s="64">
        <f>'HOW TO-&gt;'!$C$146</f>
        <v>0</v>
      </c>
      <c r="P188" s="64"/>
      <c r="Q188" s="64"/>
    </row>
    <row r="189" spans="2:17" s="60" customFormat="1" ht="11.25">
      <c r="C189" s="77" t="str">
        <f>'HOW TO-&gt;'!$A$114</f>
        <v>DARIUS ONG</v>
      </c>
      <c r="D189" s="77" t="str">
        <f>'HOW TO-&gt;'!$B$114</f>
        <v>6011 2396</v>
      </c>
      <c r="E189" s="64" t="str">
        <f>'HOW TO-&gt;'!$C$114</f>
        <v>darius.ong@msc.com</v>
      </c>
      <c r="G189" s="77">
        <f>'HOW TO-&gt;'!$A$132</f>
        <v>0</v>
      </c>
      <c r="H189" s="77">
        <f>'HOW TO-&gt;'!$B$132</f>
        <v>0</v>
      </c>
      <c r="I189" s="64">
        <f>'HOW TO-&gt;'!$C$132</f>
        <v>0</v>
      </c>
      <c r="K189" s="77">
        <f>'HOW TO-&gt;'!$A$147</f>
        <v>0</v>
      </c>
      <c r="L189" s="77">
        <f>'HOW TO-&gt;'!$B$147</f>
        <v>0</v>
      </c>
      <c r="M189" s="64">
        <f>'HOW TO-&gt;'!$C$147</f>
        <v>0</v>
      </c>
      <c r="P189" s="64"/>
      <c r="Q189" s="64"/>
    </row>
    <row r="190" spans="2:17" s="60" customFormat="1" ht="11.25">
      <c r="C190" s="77" t="str">
        <f>'HOW TO-&gt;'!$A$110</f>
        <v>LEWIS SOH</v>
      </c>
      <c r="D190" s="77" t="str">
        <f>'HOW TO-&gt;'!$B$110</f>
        <v>6011 7905</v>
      </c>
      <c r="E190" s="64" t="str">
        <f>'HOW TO-&gt;'!$C$110</f>
        <v>lewis.soh@msc.com</v>
      </c>
      <c r="H190" s="81"/>
      <c r="I190" s="226"/>
      <c r="K190" s="77">
        <f>'HOW TO-&gt;'!$A$148</f>
        <v>0</v>
      </c>
      <c r="L190" s="77">
        <f>'HOW TO-&gt;'!$B$148</f>
        <v>0</v>
      </c>
      <c r="M190" s="64">
        <f>'HOW TO-&gt;'!$C$148</f>
        <v>0</v>
      </c>
      <c r="P190" s="64"/>
      <c r="Q190" s="64"/>
    </row>
    <row r="191" spans="2:17" s="60" customFormat="1" ht="11.25">
      <c r="C191" s="77" t="str">
        <f>'HOW TO-&gt;'!$A$111</f>
        <v xml:space="preserve">MELVIN TAN </v>
      </c>
      <c r="D191" s="77" t="str">
        <f>'HOW TO-&gt;'!$B$111</f>
        <v>6011 0561</v>
      </c>
      <c r="E191" s="64" t="str">
        <f>'HOW TO-&gt;'!$C$111</f>
        <v>melvin.tan@msc.com</v>
      </c>
      <c r="H191" s="81"/>
      <c r="I191" s="81"/>
      <c r="J191" s="226"/>
      <c r="K191" s="77"/>
      <c r="L191" s="77"/>
      <c r="M191" s="64"/>
      <c r="P191" s="64"/>
      <c r="Q191" s="64"/>
    </row>
    <row r="192" spans="2:17">
      <c r="C192" s="77">
        <f>'HOW TO-&gt;'!$A$118</f>
        <v>0</v>
      </c>
      <c r="D192" s="77">
        <f>'HOW TO-&gt;'!$B$118</f>
        <v>0</v>
      </c>
      <c r="E192" s="64">
        <f>'HOW TO-&gt;'!$C$118</f>
        <v>0</v>
      </c>
      <c r="F192" s="60"/>
      <c r="G192" s="60"/>
      <c r="H192" s="60"/>
      <c r="I192" s="60"/>
      <c r="J192" s="60"/>
      <c r="K192" s="60"/>
      <c r="L192" s="60"/>
      <c r="M192" s="60"/>
      <c r="N192" s="60"/>
    </row>
    <row r="193" spans="3:14">
      <c r="C193" s="77" t="str">
        <f>'HOW TO-&gt;'!$A$119</f>
        <v xml:space="preserve">MAIN LINE  </v>
      </c>
      <c r="D193" s="77" t="str">
        <f>'HOW TO-&gt;'!$B$119</f>
        <v>6011 2424</v>
      </c>
      <c r="E193" s="64">
        <f>'HOW TO-&gt;'!$C$119</f>
        <v>0</v>
      </c>
      <c r="F193" s="60"/>
      <c r="G193" s="60"/>
      <c r="H193" s="60"/>
      <c r="I193" s="60"/>
      <c r="J193" s="60"/>
      <c r="K193" s="60"/>
      <c r="L193" s="60"/>
      <c r="M193" s="60"/>
      <c r="N193" s="60"/>
    </row>
    <row r="194" spans="3:14">
      <c r="C194" s="77">
        <f>'HOW TO-&gt;'!$A$120</f>
        <v>0</v>
      </c>
      <c r="D194" s="77">
        <f>'HOW TO-&gt;'!$B$120</f>
        <v>0</v>
      </c>
      <c r="E194" s="64">
        <f>'HOW TO-&gt;'!$C$120</f>
        <v>0</v>
      </c>
      <c r="F194" s="60"/>
      <c r="G194" s="60"/>
      <c r="H194" s="60"/>
      <c r="I194" s="60"/>
      <c r="J194" s="60"/>
      <c r="K194" s="60"/>
      <c r="L194" s="60"/>
      <c r="M194" s="60"/>
      <c r="N194" s="60"/>
    </row>
    <row r="195" spans="3:14">
      <c r="C195" s="60"/>
      <c r="D195" s="60"/>
      <c r="E195" s="60"/>
      <c r="F195" s="60"/>
      <c r="G195" s="60"/>
      <c r="H195" s="60"/>
      <c r="I195" s="60"/>
      <c r="J195" s="60"/>
      <c r="K195" s="60"/>
      <c r="L195" s="60"/>
      <c r="M195" s="60"/>
      <c r="N195" s="60"/>
    </row>
  </sheetData>
  <sheetProtection formatCells="0"/>
  <customSheetViews>
    <customSheetView guid="{25211047-2AA7-431D-8637-AA6183637E8E}" fitToPage="1" hiddenRows="1">
      <pageMargins left="0" right="0" top="0" bottom="0" header="0" footer="0"/>
      <pageSetup paperSize="9" scale="82" orientation="landscape" r:id="rId1"/>
      <headerFooter>
        <oddFooter>&amp;RLast update : &amp;D   &amp;T&amp;L&amp;1#&amp;"Calibri"&amp;10&amp;K000000Sensitivity: Internal</oddFooter>
      </headerFooter>
    </customSheetView>
    <customSheetView guid="{B0B43395-6E32-4DB3-A2D8-DD2362C77F4F}" fitToPage="1" hiddenRows="1">
      <pageMargins left="0" right="0" top="0" bottom="0" header="0" footer="0"/>
      <pageSetup paperSize="9" scale="82"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82" orientation="landscape" r:id="rId3"/>
      <headerFooter>
        <oddFooter>&amp;RLast update : &amp;D   &amp;T&amp;L&amp;1#&amp;"Calibri"&amp;10 Sensitivity: Internal</oddFooter>
      </headerFooter>
    </customSheetView>
    <customSheetView guid="{999D0099-E3FC-46FC-839A-D58F693EE82E}" fitToPage="1" hiddenRows="1">
      <pageMargins left="0" right="0" top="0" bottom="0" header="0" footer="0"/>
      <pageSetup paperSize="9" scale="82" orientation="landscape" r:id="rId4"/>
      <headerFooter>
        <oddFooter>&amp;RLast update : &amp;D   &amp;T&amp;L&amp;1#&amp;"Calibri"&amp;10 Sensitivity: Internal</oddFooter>
      </headerFooter>
    </customSheetView>
    <customSheetView guid="{9C701732-F58F-4708-A15C-976D1C40D46C}" fitToPage="1" hiddenRows="1">
      <selection activeCell="F11" sqref="F11"/>
      <pageMargins left="0" right="0" top="0" bottom="0" header="0" footer="0"/>
      <pageSetup paperSize="9" scale="82" orientation="landscape" r:id="rId5"/>
      <headerFooter>
        <oddFooter>&amp;RLast update : &amp;D   &amp;T</oddFooter>
      </headerFooter>
    </customSheetView>
    <customSheetView guid="{4207851A-A9C4-4C7F-A983-5888F88768C0}" fitToPage="1" hiddenRows="1">
      <selection activeCell="F11" sqref="F11"/>
      <pageMargins left="0" right="0" top="0" bottom="0" header="0" footer="0"/>
      <pageSetup paperSize="9" scale="82" orientation="landscape" r:id="rId6"/>
      <headerFooter>
        <oddFooter>&amp;RLast update : &amp;D   &amp;T</oddFooter>
      </headerFooter>
    </customSheetView>
    <customSheetView guid="{1A9C4D40-FD7F-415B-AEEF-6F3B6F11E2D9}" fitToPage="1" hiddenRows="1">
      <selection activeCell="M44" sqref="M44"/>
      <pageMargins left="0" right="0" top="0" bottom="0" header="0" footer="0"/>
      <pageSetup paperSize="9" scale="82" orientation="landscape" r:id="rId7"/>
      <headerFooter>
        <oddFooter>&amp;RLast update : &amp;D   &amp;T</oddFooter>
      </headerFooter>
    </customSheetView>
    <customSheetView guid="{160FD25C-1E8A-49AB-8AA3-887F1FFDB82C}" fitToPage="1" hiddenRows="1">
      <selection activeCell="M44" sqref="M44"/>
      <pageMargins left="0" right="0" top="0" bottom="0" header="0" footer="0"/>
      <pageSetup paperSize="9" scale="82"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2" orientation="landscape" r:id="rId9"/>
      <headerFooter>
        <oddFooter>&amp;RLast update : &amp;D   &amp;T</oddFooter>
      </headerFooter>
    </customSheetView>
    <customSheetView guid="{D36430BB-1304-416E-AC9B-64341E38D53B}" fitToPage="1" hiddenRows="1">
      <pageMargins left="0" right="0" top="0" bottom="0" header="0" footer="0"/>
      <pageSetup paperSize="9" scale="82" orientation="landscape" r:id="rId10"/>
      <headerFooter>
        <oddFooter>&amp;RLast update : &amp;D   &amp;T</oddFooter>
      </headerFooter>
    </customSheetView>
    <customSheetView guid="{16EA4947-C328-4911-A966-8572790A84A9}" fitToPage="1" hiddenRows="1">
      <pageMargins left="0" right="0" top="0" bottom="0" header="0" footer="0"/>
      <pageSetup paperSize="9" scale="82" orientation="landscape" r:id="rId11"/>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2" orientation="landscape" r:id="rId12"/>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82" orientation="landscape" r:id="rId13"/>
      <headerFooter>
        <oddFooter>&amp;RLast update : &amp;D   &amp;T&amp;L&amp;1#&amp;"Calibri"&amp;10 Sensitivity: Internal</oddFooter>
      </headerFooter>
    </customSheetView>
    <customSheetView guid="{C9B667F6-80E0-402E-8E37-77C446D41929}" fitToPage="1" hiddenRows="1">
      <pageMargins left="0" right="0" top="0" bottom="0" header="0" footer="0"/>
      <pageSetup paperSize="9" scale="82" orientation="landscape" r:id="rId14"/>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82" orientation="landscape" r:id="rId15"/>
      <headerFooter>
        <oddFooter>&amp;RLast update : &amp;D   &amp;T&amp;L&amp;1#&amp;"Calibri"&amp;10&amp;K000000Sensitivity: Internal</oddFooter>
      </headerFooter>
    </customSheetView>
    <customSheetView guid="{D8AE3607-C68D-4DD7-8BE1-F63EA4A613B4}" fitToPage="1" hiddenRows="1">
      <pageMargins left="0" right="0" top="0" bottom="0" header="0" footer="0"/>
      <pageSetup paperSize="9" scale="82" orientation="landscape" r:id="rId16"/>
      <headerFooter>
        <oddFooter>&amp;RLast update : &amp;D   &amp;T&amp;L&amp;1#&amp;"Calibri"&amp;10&amp;K000000Sensitivity: Internal</oddFooter>
      </headerFooter>
    </customSheetView>
  </customSheetViews>
  <hyperlinks>
    <hyperlink ref="E179" display="mktg-dept@msca.com.sg" xr:uid="{401ABDAA-5D4D-47A2-A206-A06004F5B0AE}"/>
    <hyperlink ref="E178" r:id="rId17" display="mailto:SG094-Sales@msc.com" xr:uid="{4ED78B8B-EED7-4E99-A9D7-F5199DA21E87}"/>
    <hyperlink ref="M179" display="sinexp@msca.com.sg" xr:uid="{2D85F523-1BFA-44AD-8A17-FAEFB49E6082}"/>
    <hyperlink ref="I179" display="custsvc@msca.com.sg" xr:uid="{A49AEBD6-2AE7-4637-AC46-5590830F703E}"/>
  </hyperlinks>
  <pageMargins left="0.19685039370078741" right="0.35433070866141736" top="0.74803149606299213" bottom="0.47244094488188981" header="0.31496062992125984" footer="0.31496062992125984"/>
  <pageSetup paperSize="9" scale="52" orientation="landscape" r:id="rId18"/>
  <headerFooter>
    <oddFooter>&amp;L_x000D_&amp;1#&amp;"Calibri"&amp;10&amp;K000000 Sensitivity: Internal&amp;RLast update : &amp;D   &amp;T&amp;</oddFooter>
  </headerFooter>
  <drawing r:id="rId19"/>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tabColor rgb="FFFF99FF"/>
    <pageSetUpPr fitToPage="1"/>
  </sheetPr>
  <dimension ref="A1:HX178"/>
  <sheetViews>
    <sheetView zoomScale="90" zoomScaleNormal="90" workbookViewId="0">
      <pane ySplit="66" topLeftCell="A134" activePane="bottomLeft" state="frozen"/>
      <selection pane="bottomLeft"/>
    </sheetView>
  </sheetViews>
  <sheetFormatPr defaultColWidth="9.42578125" defaultRowHeight="12.75"/>
  <cols>
    <col min="1" max="1" width="13.7109375" style="4" customWidth="1"/>
    <col min="2" max="2" width="8.85546875" style="64" customWidth="1"/>
    <col min="3" max="3" width="22.7109375" style="5" customWidth="1"/>
    <col min="4" max="4" width="11.42578125" style="5" customWidth="1"/>
    <col min="5" max="5" width="12.5703125" style="5" customWidth="1"/>
    <col min="6" max="6" width="11.85546875" style="5" customWidth="1"/>
    <col min="7" max="7" width="20.85546875" style="5" customWidth="1"/>
    <col min="8" max="12" width="12" style="5" customWidth="1"/>
    <col min="13" max="13" width="15.42578125" style="5" customWidth="1"/>
    <col min="14" max="14" width="13.85546875" style="5" customWidth="1"/>
    <col min="15" max="15" width="16.42578125" style="606" bestFit="1" customWidth="1"/>
    <col min="16" max="16" width="16.5703125" style="606" bestFit="1" customWidth="1"/>
    <col min="17" max="16384" width="9.42578125" style="5"/>
  </cols>
  <sheetData>
    <row r="1" spans="1:232">
      <c r="T1" s="5">
        <v>13</v>
      </c>
    </row>
    <row r="2" spans="1:232" s="6" customFormat="1" ht="33">
      <c r="B2" s="60"/>
      <c r="C2" s="129" t="s">
        <v>1408</v>
      </c>
      <c r="D2" s="44"/>
      <c r="O2" s="606"/>
      <c r="P2" s="606"/>
    </row>
    <row r="3" spans="1:232" s="6" customFormat="1" ht="15.75" customHeight="1">
      <c r="B3" s="60"/>
      <c r="C3" s="129"/>
      <c r="D3" s="44"/>
      <c r="O3" s="606"/>
      <c r="P3" s="606"/>
    </row>
    <row r="4" spans="1:232" ht="22.5" customHeight="1">
      <c r="C4" s="45"/>
      <c r="D4" s="45"/>
      <c r="G4" s="3354" t="s">
        <v>9905</v>
      </c>
      <c r="H4" s="45"/>
      <c r="I4" s="45"/>
      <c r="J4" s="45"/>
      <c r="K4" s="45"/>
      <c r="L4" s="37"/>
      <c r="M4" s="37"/>
      <c r="N4" s="37"/>
    </row>
    <row r="5" spans="1:232" ht="15.75" hidden="1" thickBot="1">
      <c r="A5" s="10"/>
      <c r="C5" s="46"/>
      <c r="D5" s="46"/>
      <c r="E5" s="46"/>
      <c r="F5" s="46"/>
      <c r="G5" s="46"/>
      <c r="H5" s="46"/>
      <c r="I5" s="46"/>
      <c r="J5" s="46"/>
      <c r="K5" s="46"/>
      <c r="L5" s="37"/>
      <c r="M5" s="37"/>
      <c r="N5" s="37"/>
    </row>
    <row r="6" spans="1:232" s="14" customFormat="1" ht="24.75" hidden="1" thickBot="1">
      <c r="A6" s="435"/>
      <c r="B6" s="95"/>
      <c r="C6" s="1748"/>
      <c r="D6" s="1749"/>
      <c r="E6" s="1750" t="s">
        <v>100</v>
      </c>
      <c r="F6" s="1751" t="s">
        <v>4887</v>
      </c>
      <c r="G6" s="1752" t="s">
        <v>9906</v>
      </c>
      <c r="H6" s="1752" t="s">
        <v>1718</v>
      </c>
      <c r="I6" s="1753" t="s">
        <v>4927</v>
      </c>
      <c r="J6" s="1753" t="s">
        <v>4928</v>
      </c>
      <c r="K6" s="1753" t="s">
        <v>712</v>
      </c>
      <c r="L6" s="1753" t="s">
        <v>990</v>
      </c>
      <c r="M6" s="1753" t="s">
        <v>916</v>
      </c>
      <c r="N6" s="1753" t="s">
        <v>5409</v>
      </c>
      <c r="O6" s="847"/>
      <c r="P6" s="847"/>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row>
    <row r="7" spans="1:232" s="14" customFormat="1" ht="14.25" hidden="1" customHeight="1" thickTop="1" thickBot="1">
      <c r="A7" s="435"/>
      <c r="B7" s="95"/>
      <c r="C7" s="1754" t="s">
        <v>4891</v>
      </c>
      <c r="D7" s="1755" t="s">
        <v>4930</v>
      </c>
      <c r="E7" s="1756" t="s">
        <v>2947</v>
      </c>
      <c r="F7" s="1757" t="s">
        <v>4457</v>
      </c>
      <c r="G7" s="1752"/>
      <c r="H7" s="1752"/>
      <c r="I7" s="1758" t="s">
        <v>3157</v>
      </c>
      <c r="J7" s="1758" t="s">
        <v>3337</v>
      </c>
      <c r="K7" s="1758" t="s">
        <v>4250</v>
      </c>
      <c r="L7" s="1758" t="s">
        <v>3170</v>
      </c>
      <c r="M7" s="1758" t="s">
        <v>8045</v>
      </c>
      <c r="N7" s="1758" t="s">
        <v>3171</v>
      </c>
      <c r="O7" s="847"/>
      <c r="P7" s="84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row>
    <row r="8" spans="1:232" s="14" customFormat="1" ht="14.25" hidden="1" customHeight="1" thickTop="1">
      <c r="A8" s="435"/>
      <c r="B8" s="95"/>
      <c r="C8" s="1759" t="s">
        <v>4532</v>
      </c>
      <c r="D8" s="1760" t="s">
        <v>9907</v>
      </c>
      <c r="E8" s="1689">
        <v>45322</v>
      </c>
      <c r="F8" s="1160">
        <v>45333</v>
      </c>
      <c r="G8" s="1761" t="s">
        <v>1573</v>
      </c>
      <c r="H8" s="1694" t="s">
        <v>9908</v>
      </c>
      <c r="I8" s="1694">
        <v>45344</v>
      </c>
      <c r="J8" s="1762">
        <v>45369</v>
      </c>
      <c r="K8" s="1762">
        <v>45373</v>
      </c>
      <c r="L8" s="1762">
        <v>45377</v>
      </c>
      <c r="M8" s="1762">
        <v>45380</v>
      </c>
      <c r="N8" s="1762">
        <v>45382</v>
      </c>
      <c r="O8" s="847"/>
      <c r="P8" s="847"/>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row>
    <row r="9" spans="1:232" s="14" customFormat="1" ht="14.25" hidden="1" customHeight="1" thickBot="1">
      <c r="A9" s="435"/>
      <c r="B9" s="95"/>
      <c r="C9" s="1695" t="s">
        <v>6733</v>
      </c>
      <c r="D9" s="1696" t="s">
        <v>9033</v>
      </c>
      <c r="E9" s="1697">
        <v>45321</v>
      </c>
      <c r="F9" s="1698">
        <v>45331</v>
      </c>
      <c r="G9" s="1282"/>
      <c r="H9" s="712"/>
      <c r="I9" s="712"/>
      <c r="J9" s="712"/>
      <c r="K9" s="712"/>
      <c r="L9" s="712"/>
      <c r="M9" s="712"/>
      <c r="N9" s="712"/>
      <c r="O9" s="847"/>
      <c r="P9" s="847"/>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row>
    <row r="10" spans="1:232" s="14" customFormat="1" ht="14.25" hidden="1" customHeight="1" thickTop="1">
      <c r="A10" s="435"/>
      <c r="B10" s="95"/>
      <c r="C10" s="1687" t="s">
        <v>1513</v>
      </c>
      <c r="D10" s="1688" t="s">
        <v>9092</v>
      </c>
      <c r="E10" s="1763" t="s">
        <v>1581</v>
      </c>
      <c r="F10" s="1764">
        <v>45442</v>
      </c>
      <c r="G10" s="1765" t="s">
        <v>1573</v>
      </c>
      <c r="H10" s="1691" t="s">
        <v>9909</v>
      </c>
      <c r="I10" s="1694">
        <v>45442</v>
      </c>
      <c r="J10" s="1762">
        <v>45467</v>
      </c>
      <c r="K10" s="1762">
        <v>45471</v>
      </c>
      <c r="L10" s="1762">
        <v>45475</v>
      </c>
      <c r="M10" s="1762">
        <v>45478</v>
      </c>
      <c r="N10" s="1762">
        <v>45480</v>
      </c>
      <c r="O10" s="847"/>
      <c r="P10" s="847"/>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row>
    <row r="11" spans="1:232" s="14" customFormat="1" ht="14.25" hidden="1" customHeight="1" thickBot="1">
      <c r="A11" s="435"/>
      <c r="B11" s="95"/>
      <c r="C11" s="1714"/>
      <c r="D11" s="1708"/>
      <c r="E11" s="1708"/>
      <c r="F11" s="966"/>
      <c r="G11" s="1766"/>
      <c r="H11" s="712"/>
      <c r="I11" s="712"/>
      <c r="J11" s="712"/>
      <c r="K11" s="712"/>
      <c r="L11" s="712"/>
      <c r="M11" s="712"/>
      <c r="N11" s="712"/>
      <c r="O11" s="847"/>
      <c r="P11" s="847"/>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row>
    <row r="12" spans="1:232" s="14" customFormat="1" ht="14.25" hidden="1" customHeight="1" thickTop="1">
      <c r="A12" s="373"/>
      <c r="B12" s="95"/>
      <c r="C12" s="1687" t="s">
        <v>1500</v>
      </c>
      <c r="D12" s="1688" t="s">
        <v>8761</v>
      </c>
      <c r="E12" s="1688">
        <v>45456</v>
      </c>
      <c r="F12" s="1706">
        <v>45467</v>
      </c>
      <c r="G12" s="1707" t="s">
        <v>1573</v>
      </c>
      <c r="H12" s="1691" t="s">
        <v>9910</v>
      </c>
      <c r="I12" s="1694">
        <v>45470</v>
      </c>
      <c r="J12" s="1762">
        <v>45495</v>
      </c>
      <c r="K12" s="1762">
        <v>45499</v>
      </c>
      <c r="L12" s="1762">
        <v>45503</v>
      </c>
      <c r="M12" s="1762">
        <v>45506</v>
      </c>
      <c r="N12" s="1762">
        <v>45508</v>
      </c>
      <c r="O12" s="847"/>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14.25" hidden="1" customHeight="1" thickBot="1">
      <c r="A13" s="373"/>
      <c r="B13" s="95"/>
      <c r="C13" s="1714"/>
      <c r="D13" s="1708"/>
      <c r="E13" s="1708"/>
      <c r="F13" s="966"/>
      <c r="G13" s="1766"/>
      <c r="H13" s="712"/>
      <c r="I13" s="712"/>
      <c r="J13" s="712"/>
      <c r="K13" s="712"/>
      <c r="L13" s="712"/>
      <c r="M13" s="712"/>
      <c r="N13" s="712"/>
      <c r="O13" s="847"/>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14.25" hidden="1" customHeight="1" thickTop="1">
      <c r="A14" s="373"/>
      <c r="B14" s="95"/>
      <c r="C14" s="1687" t="s">
        <v>2158</v>
      </c>
      <c r="D14" s="1688" t="s">
        <v>9799</v>
      </c>
      <c r="E14" s="1688">
        <v>45469</v>
      </c>
      <c r="F14" s="1709" t="s">
        <v>1581</v>
      </c>
      <c r="G14" s="1767" t="s">
        <v>9911</v>
      </c>
      <c r="H14" s="1691" t="s">
        <v>9912</v>
      </c>
      <c r="I14" s="1768" t="s">
        <v>1581</v>
      </c>
      <c r="J14" s="1769">
        <v>45516</v>
      </c>
      <c r="K14" s="1769" t="e">
        <v>#VALUE!</v>
      </c>
      <c r="L14" s="1769" t="e">
        <v>#VALUE!</v>
      </c>
      <c r="M14" s="1769" t="e">
        <v>#VALUE!</v>
      </c>
      <c r="N14" s="1769" t="e">
        <v>#VALUE!</v>
      </c>
      <c r="O14" s="847"/>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14.25" hidden="1" customHeight="1" thickBot="1">
      <c r="A15" s="373"/>
      <c r="B15" s="95"/>
      <c r="C15" s="1770" t="s">
        <v>1606</v>
      </c>
      <c r="D15" s="1771" t="s">
        <v>8768</v>
      </c>
      <c r="E15" s="1771">
        <v>45467</v>
      </c>
      <c r="F15" s="1772">
        <v>45478</v>
      </c>
      <c r="G15" s="1773"/>
      <c r="H15" s="712"/>
      <c r="I15" s="712"/>
      <c r="J15" s="712"/>
      <c r="K15" s="712"/>
      <c r="L15" s="712"/>
      <c r="M15" s="712"/>
      <c r="N15" s="712"/>
      <c r="O15" s="847"/>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14.25" hidden="1" customHeight="1" thickTop="1">
      <c r="A16" s="435"/>
      <c r="B16" s="95"/>
      <c r="C16" s="1687" t="s">
        <v>1500</v>
      </c>
      <c r="D16" s="1688" t="s">
        <v>8590</v>
      </c>
      <c r="E16" s="1688">
        <v>45502</v>
      </c>
      <c r="F16" s="1709" t="s">
        <v>1581</v>
      </c>
      <c r="G16" s="1765" t="s">
        <v>1573</v>
      </c>
      <c r="H16" s="1691" t="s">
        <v>9913</v>
      </c>
      <c r="I16" s="1694">
        <v>45519</v>
      </c>
      <c r="J16" s="1762">
        <v>45544</v>
      </c>
      <c r="K16" s="1762">
        <v>45548</v>
      </c>
      <c r="L16" s="1762">
        <v>45552</v>
      </c>
      <c r="M16" s="1762">
        <v>45555</v>
      </c>
      <c r="N16" s="1762">
        <v>45557</v>
      </c>
      <c r="O16" s="847"/>
      <c r="P16" s="847"/>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row>
    <row r="17" spans="1:232" s="14" customFormat="1" ht="14.25" hidden="1" customHeight="1" thickBot="1">
      <c r="A17" s="435"/>
      <c r="B17" s="95"/>
      <c r="C17" s="1714" t="s">
        <v>1629</v>
      </c>
      <c r="D17" s="1708" t="s">
        <v>1630</v>
      </c>
      <c r="E17" s="1708">
        <v>45502</v>
      </c>
      <c r="F17" s="966">
        <v>45510</v>
      </c>
      <c r="G17" s="1766"/>
      <c r="H17" s="712"/>
      <c r="I17" s="712"/>
      <c r="J17" s="712"/>
      <c r="K17" s="712"/>
      <c r="L17" s="712"/>
      <c r="M17" s="712"/>
      <c r="N17" s="712"/>
      <c r="O17" s="847"/>
      <c r="P17" s="84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row>
    <row r="18" spans="1:232" s="14" customFormat="1" ht="14.25" hidden="1" customHeight="1" thickTop="1">
      <c r="A18" s="435"/>
      <c r="B18" s="95"/>
      <c r="C18" s="1687" t="s">
        <v>1707</v>
      </c>
      <c r="D18" s="1688" t="s">
        <v>8831</v>
      </c>
      <c r="E18" s="1688">
        <v>45595</v>
      </c>
      <c r="F18" s="1706">
        <v>45606</v>
      </c>
      <c r="G18" s="1707" t="s">
        <v>1824</v>
      </c>
      <c r="H18" s="1691" t="s">
        <v>9914</v>
      </c>
      <c r="I18" s="1694">
        <v>45610</v>
      </c>
      <c r="J18" s="1762">
        <v>45635</v>
      </c>
      <c r="K18" s="1762">
        <v>45639</v>
      </c>
      <c r="L18" s="1762">
        <v>45643</v>
      </c>
      <c r="M18" s="1762">
        <v>45646</v>
      </c>
      <c r="N18" s="1762">
        <v>45648</v>
      </c>
      <c r="O18" s="847"/>
      <c r="P18" s="847"/>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row>
    <row r="19" spans="1:232" s="14" customFormat="1" ht="14.25" hidden="1" customHeight="1" thickBot="1">
      <c r="A19" s="373"/>
      <c r="B19" s="95"/>
      <c r="C19" s="1714"/>
      <c r="D19" s="1708"/>
      <c r="E19" s="1708"/>
      <c r="F19" s="966"/>
      <c r="G19" s="1937" t="s">
        <v>7947</v>
      </c>
      <c r="H19" s="712"/>
      <c r="I19" s="712"/>
      <c r="J19" s="712"/>
      <c r="K19" s="712"/>
      <c r="L19" s="712"/>
      <c r="M19" s="712"/>
      <c r="N19" s="712"/>
      <c r="O19" s="847"/>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14.25" hidden="1" customHeight="1" thickTop="1">
      <c r="A20" s="373"/>
      <c r="B20" s="95"/>
      <c r="C20" s="1687" t="s">
        <v>1703</v>
      </c>
      <c r="D20" s="1688" t="s">
        <v>1704</v>
      </c>
      <c r="E20" s="1688">
        <v>45679</v>
      </c>
      <c r="F20" s="1706">
        <v>45690</v>
      </c>
      <c r="G20" s="1710" t="s">
        <v>8022</v>
      </c>
      <c r="H20" s="1691" t="s">
        <v>9535</v>
      </c>
      <c r="I20" s="1691">
        <v>45687</v>
      </c>
      <c r="J20" s="1769">
        <v>45712</v>
      </c>
      <c r="K20" s="1769">
        <v>45716</v>
      </c>
      <c r="L20" s="1769">
        <v>45720</v>
      </c>
      <c r="M20" s="1769">
        <v>45723</v>
      </c>
      <c r="N20" s="1769">
        <v>45725</v>
      </c>
      <c r="O20" s="847"/>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14.25" hidden="1" customHeight="1" thickBot="1">
      <c r="A21" s="373"/>
      <c r="B21" s="95"/>
      <c r="C21" s="1714"/>
      <c r="D21" s="1708"/>
      <c r="E21" s="1708"/>
      <c r="F21" s="966"/>
      <c r="G21" s="1766"/>
      <c r="H21" s="712"/>
      <c r="I21" s="712"/>
      <c r="J21" s="712"/>
      <c r="K21" s="712"/>
      <c r="L21" s="712"/>
      <c r="M21" s="712"/>
      <c r="N21" s="712"/>
      <c r="O21" s="847"/>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37.5" hidden="1" customHeight="1" thickTop="1">
      <c r="A22" s="373"/>
      <c r="B22" s="95"/>
      <c r="C22" s="841"/>
      <c r="D22" s="842"/>
      <c r="E22" s="842"/>
      <c r="F22" s="842"/>
      <c r="G22" s="843"/>
      <c r="H22" s="843"/>
      <c r="I22" s="842"/>
      <c r="J22" s="842"/>
      <c r="K22" s="842"/>
      <c r="L22" s="842"/>
      <c r="M22" s="842"/>
      <c r="N22" s="60"/>
      <c r="O22" s="847"/>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33.75" hidden="1" customHeight="1" thickBot="1">
      <c r="A23" s="373"/>
      <c r="B23" s="95"/>
      <c r="C23" s="1748"/>
      <c r="D23" s="1749"/>
      <c r="E23" s="1750" t="s">
        <v>100</v>
      </c>
      <c r="F23" s="1751" t="s">
        <v>4887</v>
      </c>
      <c r="G23" s="1752" t="s">
        <v>9906</v>
      </c>
      <c r="H23" s="1752" t="s">
        <v>1718</v>
      </c>
      <c r="I23" s="1753" t="s">
        <v>4927</v>
      </c>
      <c r="J23" s="1753" t="s">
        <v>4928</v>
      </c>
      <c r="K23" s="1753" t="s">
        <v>712</v>
      </c>
      <c r="L23" s="1753" t="s">
        <v>990</v>
      </c>
      <c r="M23" s="1753" t="s">
        <v>9915</v>
      </c>
      <c r="N23" s="1753" t="s">
        <v>5409</v>
      </c>
      <c r="O23" s="847"/>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1" hidden="1" thickTop="1" thickBot="1">
      <c r="A24" s="373"/>
      <c r="B24" s="95"/>
      <c r="C24" s="2111" t="s">
        <v>4891</v>
      </c>
      <c r="D24" s="2112" t="s">
        <v>4892</v>
      </c>
      <c r="E24" s="2113" t="s">
        <v>4190</v>
      </c>
      <c r="F24" s="2215" t="s">
        <v>4893</v>
      </c>
      <c r="G24" s="1751"/>
      <c r="H24" s="1751"/>
      <c r="I24" s="1757" t="s">
        <v>3157</v>
      </c>
      <c r="J24" s="1757"/>
      <c r="K24" s="1757"/>
      <c r="L24" s="1757"/>
      <c r="M24" s="1757"/>
      <c r="N24" s="1757"/>
      <c r="O24" s="2140"/>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14.25" hidden="1" customHeight="1" thickTop="1">
      <c r="A25" s="373"/>
      <c r="B25" s="579" t="s">
        <v>133</v>
      </c>
      <c r="C25" s="2115" t="s">
        <v>1707</v>
      </c>
      <c r="D25" s="1689" t="s">
        <v>1708</v>
      </c>
      <c r="E25" s="1689">
        <v>45681</v>
      </c>
      <c r="F25" s="1160">
        <v>45692</v>
      </c>
      <c r="G25" s="1707" t="s">
        <v>1573</v>
      </c>
      <c r="H25" s="711" t="s">
        <v>9916</v>
      </c>
      <c r="I25" s="2139">
        <v>45694</v>
      </c>
      <c r="J25" s="2141">
        <v>45719</v>
      </c>
      <c r="K25" s="2141">
        <v>45723</v>
      </c>
      <c r="L25" s="2141">
        <v>45727</v>
      </c>
      <c r="M25" s="2141">
        <v>45730</v>
      </c>
      <c r="N25" s="2141">
        <v>45732</v>
      </c>
      <c r="O25" s="2140"/>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14.25" hidden="1" customHeight="1" thickBot="1">
      <c r="A26" s="373"/>
      <c r="B26" s="95"/>
      <c r="C26" s="1714"/>
      <c r="D26" s="1708"/>
      <c r="E26" s="1708"/>
      <c r="F26" s="966"/>
      <c r="G26" s="2136"/>
      <c r="H26" s="712"/>
      <c r="I26" s="712"/>
      <c r="J26" s="712"/>
      <c r="K26" s="712"/>
      <c r="L26" s="712"/>
      <c r="M26" s="712"/>
      <c r="N26" s="712"/>
      <c r="O26" s="2140"/>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14.25" hidden="1" customHeight="1" thickTop="1">
      <c r="A27" s="373"/>
      <c r="B27" s="95"/>
      <c r="C27" s="2125" t="s">
        <v>1703</v>
      </c>
      <c r="D27" s="1689" t="s">
        <v>8874</v>
      </c>
      <c r="E27" s="1689">
        <v>45716</v>
      </c>
      <c r="F27" s="1160">
        <v>45728</v>
      </c>
      <c r="G27" s="1707" t="s">
        <v>1573</v>
      </c>
      <c r="H27" s="711" t="s">
        <v>9917</v>
      </c>
      <c r="I27" s="2139">
        <v>45729</v>
      </c>
      <c r="J27" s="2141">
        <v>45754</v>
      </c>
      <c r="K27" s="2141">
        <v>45758</v>
      </c>
      <c r="L27" s="2141">
        <v>45763</v>
      </c>
      <c r="M27" s="2141">
        <v>45766</v>
      </c>
      <c r="N27" s="2141">
        <v>45767</v>
      </c>
      <c r="O27" s="2140"/>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14.25" hidden="1" customHeight="1" thickBot="1">
      <c r="A28" s="373"/>
      <c r="B28" s="95"/>
      <c r="C28" s="1714"/>
      <c r="D28" s="1708"/>
      <c r="E28" s="1708"/>
      <c r="F28" s="966"/>
      <c r="G28" s="2142"/>
      <c r="H28" s="712"/>
      <c r="I28" s="712"/>
      <c r="J28" s="712"/>
      <c r="K28" s="712"/>
      <c r="L28" s="712"/>
      <c r="M28" s="712"/>
      <c r="N28" s="712"/>
      <c r="O28" s="2140"/>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14.25" hidden="1" customHeight="1" thickTop="1">
      <c r="A29" s="373"/>
      <c r="B29" s="95"/>
      <c r="C29" s="2207" t="s">
        <v>1681</v>
      </c>
      <c r="D29" s="2118" t="s">
        <v>8900</v>
      </c>
      <c r="E29" s="2118">
        <v>45765</v>
      </c>
      <c r="F29" s="1063">
        <v>45776</v>
      </c>
      <c r="G29" s="2213" t="s">
        <v>1824</v>
      </c>
      <c r="H29" s="2341" t="s">
        <v>9918</v>
      </c>
      <c r="I29" s="2319">
        <v>45778</v>
      </c>
      <c r="J29" s="2053">
        <v>45803</v>
      </c>
      <c r="K29" s="2053">
        <v>45807</v>
      </c>
      <c r="L29" s="2053">
        <v>45812</v>
      </c>
      <c r="M29" s="2053">
        <v>45815</v>
      </c>
      <c r="N29" s="2053">
        <v>45816</v>
      </c>
      <c r="O29" s="2140"/>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4.25" hidden="1" customHeight="1" thickBot="1">
      <c r="A30" s="373"/>
      <c r="B30" s="95"/>
      <c r="C30" s="2208"/>
      <c r="D30" s="2122"/>
      <c r="E30" s="2122"/>
      <c r="F30" s="966"/>
      <c r="G30" s="2142"/>
      <c r="H30" s="2261"/>
      <c r="I30" s="966"/>
      <c r="J30" s="712"/>
      <c r="K30" s="712"/>
      <c r="L30" s="712"/>
      <c r="M30" s="712"/>
      <c r="N30" s="712"/>
      <c r="O30" s="2140"/>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4.25" hidden="1" customHeight="1" thickTop="1">
      <c r="A31" s="373"/>
      <c r="B31" s="95"/>
      <c r="C31" s="2207" t="s">
        <v>1513</v>
      </c>
      <c r="D31" s="2118" t="s">
        <v>8903</v>
      </c>
      <c r="E31" s="2118">
        <v>45772</v>
      </c>
      <c r="F31" s="1063">
        <v>45786</v>
      </c>
      <c r="G31" s="2211" t="s">
        <v>7947</v>
      </c>
      <c r="H31" s="2341" t="s">
        <v>9919</v>
      </c>
      <c r="I31" s="2117">
        <v>45785</v>
      </c>
      <c r="J31" s="725">
        <v>45810</v>
      </c>
      <c r="K31" s="725">
        <v>45814</v>
      </c>
      <c r="L31" s="725">
        <v>45819</v>
      </c>
      <c r="M31" s="725">
        <v>45822</v>
      </c>
      <c r="N31" s="725">
        <v>45823</v>
      </c>
      <c r="O31" s="2140"/>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14" customFormat="1" ht="14.25" hidden="1" customHeight="1" thickBot="1">
      <c r="A32" s="373"/>
      <c r="B32" s="95"/>
      <c r="C32" s="2208"/>
      <c r="D32" s="2122"/>
      <c r="E32" s="2122"/>
      <c r="F32" s="966"/>
      <c r="G32" s="2142"/>
      <c r="H32" s="2261"/>
      <c r="I32" s="966"/>
      <c r="J32" s="712"/>
      <c r="K32" s="712"/>
      <c r="L32" s="712"/>
      <c r="M32" s="712"/>
      <c r="N32" s="712"/>
      <c r="O32" s="2140"/>
      <c r="P32" s="847"/>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row>
    <row r="33" spans="1:232" s="14" customFormat="1" ht="14.25" hidden="1" customHeight="1" thickTop="1">
      <c r="A33" s="373"/>
      <c r="B33" s="95"/>
      <c r="C33" s="841"/>
      <c r="D33" s="842"/>
      <c r="E33" s="842"/>
      <c r="F33" s="842"/>
      <c r="G33" s="843"/>
      <c r="H33" s="843"/>
      <c r="I33" s="842"/>
      <c r="J33" s="842"/>
      <c r="K33" s="842"/>
      <c r="L33" s="842"/>
      <c r="M33" s="842"/>
      <c r="N33" s="60"/>
      <c r="O33" s="606"/>
      <c r="P33" s="847"/>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row>
    <row r="34" spans="1:232" s="14" customFormat="1" ht="24.75" hidden="1" thickBot="1">
      <c r="A34" s="373"/>
      <c r="B34" s="95"/>
      <c r="C34" s="1748"/>
      <c r="D34" s="1749"/>
      <c r="E34" s="1750" t="s">
        <v>100</v>
      </c>
      <c r="F34" s="1751" t="s">
        <v>4887</v>
      </c>
      <c r="G34" s="1752" t="s">
        <v>9906</v>
      </c>
      <c r="H34" s="1752" t="s">
        <v>1718</v>
      </c>
      <c r="I34" s="1753" t="s">
        <v>9920</v>
      </c>
      <c r="J34" s="1753" t="s">
        <v>4928</v>
      </c>
      <c r="K34" s="1753" t="s">
        <v>712</v>
      </c>
      <c r="L34" s="1753" t="s">
        <v>1302</v>
      </c>
      <c r="M34" s="1753" t="s">
        <v>9915</v>
      </c>
      <c r="N34" s="1753" t="s">
        <v>5409</v>
      </c>
      <c r="O34" s="847"/>
      <c r="P34" s="847"/>
      <c r="Q34" s="2843"/>
      <c r="R34" s="2843"/>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row>
    <row r="35" spans="1:232" s="14" customFormat="1" ht="21" hidden="1" thickTop="1" thickBot="1">
      <c r="A35" s="373"/>
      <c r="B35" s="95"/>
      <c r="C35" s="2801" t="s">
        <v>4929</v>
      </c>
      <c r="D35" s="2112" t="s">
        <v>8605</v>
      </c>
      <c r="E35" s="2113" t="s">
        <v>4190</v>
      </c>
      <c r="F35" s="2215"/>
      <c r="G35" s="1751"/>
      <c r="H35" s="2393" t="s">
        <v>2947</v>
      </c>
      <c r="I35" s="1757" t="s">
        <v>3157</v>
      </c>
      <c r="J35" s="1757"/>
      <c r="K35" s="1757"/>
      <c r="L35" s="1757"/>
      <c r="M35" s="1757"/>
      <c r="N35" s="1757"/>
      <c r="O35" s="1889"/>
      <c r="P35" s="1889"/>
      <c r="Q35" s="2816"/>
      <c r="R35" s="2816"/>
      <c r="S35" s="2817"/>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row>
    <row r="36" spans="1:232" s="14" customFormat="1" ht="13.5" hidden="1" customHeight="1" thickTop="1">
      <c r="A36" s="2528" t="s">
        <v>9038</v>
      </c>
      <c r="B36" s="2513">
        <v>35</v>
      </c>
      <c r="C36" s="2207" t="s">
        <v>4935</v>
      </c>
      <c r="D36" s="2118" t="s">
        <v>9039</v>
      </c>
      <c r="E36" s="2342">
        <v>45910</v>
      </c>
      <c r="F36" s="2144">
        <v>45924</v>
      </c>
      <c r="G36" s="2211" t="s">
        <v>9775</v>
      </c>
      <c r="H36" s="2341" t="s">
        <v>9921</v>
      </c>
      <c r="I36" s="2117">
        <v>45925</v>
      </c>
      <c r="J36" s="725">
        <v>45950</v>
      </c>
      <c r="K36" s="725">
        <v>45954</v>
      </c>
      <c r="L36" s="725">
        <v>45959</v>
      </c>
      <c r="M36" s="725">
        <v>45962</v>
      </c>
      <c r="N36" s="725">
        <v>45963</v>
      </c>
      <c r="O36" s="1889"/>
      <c r="P36" s="1889"/>
      <c r="Q36" s="2816"/>
      <c r="R36" s="2816"/>
      <c r="S36" s="2817"/>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row>
    <row r="37" spans="1:232" s="14" customFormat="1" ht="13.5" hidden="1" customHeight="1" thickBot="1">
      <c r="A37" s="2528"/>
      <c r="B37" s="2513"/>
      <c r="C37" s="2208"/>
      <c r="D37" s="2122"/>
      <c r="E37" s="2944"/>
      <c r="F37" s="2126"/>
      <c r="G37" s="2211"/>
      <c r="H37" s="2945"/>
      <c r="I37" s="1064"/>
      <c r="J37" s="725"/>
      <c r="K37" s="725"/>
      <c r="L37" s="725"/>
      <c r="M37" s="725"/>
      <c r="N37" s="725"/>
      <c r="O37" s="241"/>
      <c r="P37" s="2800"/>
      <c r="Q37" s="2817"/>
      <c r="R37" s="2817"/>
      <c r="S37" s="2817"/>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row>
    <row r="38" spans="1:232" s="14" customFormat="1" ht="37.5" hidden="1" customHeight="1">
      <c r="A38" s="2528"/>
      <c r="B38" s="4575"/>
      <c r="C38" s="3533"/>
      <c r="D38" s="3534"/>
      <c r="E38" s="2422" t="s">
        <v>100</v>
      </c>
      <c r="F38" s="2422" t="s">
        <v>4887</v>
      </c>
      <c r="G38" s="3535" t="s">
        <v>9906</v>
      </c>
      <c r="H38" s="3535" t="s">
        <v>1718</v>
      </c>
      <c r="I38" s="3535" t="s">
        <v>9920</v>
      </c>
      <c r="J38" s="3535" t="s">
        <v>712</v>
      </c>
      <c r="K38" s="3535" t="s">
        <v>4928</v>
      </c>
      <c r="L38" s="3535" t="s">
        <v>1302</v>
      </c>
      <c r="M38" s="3535" t="s">
        <v>9915</v>
      </c>
      <c r="N38" s="3535" t="s">
        <v>5409</v>
      </c>
      <c r="O38" s="847"/>
      <c r="P38" s="2800"/>
      <c r="Q38" s="2817"/>
      <c r="R38" s="2817"/>
      <c r="S38" s="2817"/>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row>
    <row r="39" spans="1:232" s="14" customFormat="1" ht="20.25" hidden="1" thickBot="1">
      <c r="A39" s="2528"/>
      <c r="B39" s="4575"/>
      <c r="C39" s="3536" t="s">
        <v>4929</v>
      </c>
      <c r="D39" s="3537" t="s">
        <v>8605</v>
      </c>
      <c r="E39" s="3538" t="s">
        <v>4190</v>
      </c>
      <c r="F39" s="3539"/>
      <c r="G39" s="3540"/>
      <c r="H39" s="3541" t="s">
        <v>2947</v>
      </c>
      <c r="I39" s="3542" t="s">
        <v>3157</v>
      </c>
      <c r="J39" s="3542"/>
      <c r="K39" s="3542"/>
      <c r="L39" s="3542"/>
      <c r="M39" s="3542"/>
      <c r="N39" s="3542"/>
      <c r="O39" s="847"/>
      <c r="P39" s="2800"/>
      <c r="Q39" s="2817"/>
      <c r="R39" s="2817"/>
      <c r="S39" s="2817"/>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row>
    <row r="40" spans="1:232" s="14" customFormat="1" ht="13.5" hidden="1" customHeight="1" thickTop="1">
      <c r="A40" s="2528" t="s">
        <v>8618</v>
      </c>
      <c r="B40" s="4575">
        <v>36</v>
      </c>
      <c r="C40" s="3543" t="s">
        <v>7493</v>
      </c>
      <c r="D40" s="3544" t="s">
        <v>8619</v>
      </c>
      <c r="E40" s="3544">
        <v>45910</v>
      </c>
      <c r="F40" s="3491" t="s">
        <v>1581</v>
      </c>
      <c r="G40" s="3480" t="s">
        <v>5515</v>
      </c>
      <c r="H40" s="3545" t="s">
        <v>9922</v>
      </c>
      <c r="I40" s="3546">
        <f>I36+7</f>
        <v>45932</v>
      </c>
      <c r="J40" s="3547">
        <f>I40+26</f>
        <v>45958</v>
      </c>
      <c r="K40" s="3547">
        <f>I40+30</f>
        <v>45962</v>
      </c>
      <c r="L40" s="3547">
        <f>I40+34</f>
        <v>45966</v>
      </c>
      <c r="M40" s="3547">
        <f>I40+37</f>
        <v>45969</v>
      </c>
      <c r="N40" s="3547">
        <f>I40+38</f>
        <v>45970</v>
      </c>
      <c r="O40" s="1889"/>
      <c r="P40" s="1889"/>
      <c r="Q40" s="2816"/>
      <c r="R40" s="2816"/>
      <c r="S40" s="2817"/>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row>
    <row r="41" spans="1:232" s="14" customFormat="1" ht="13.5" hidden="1" customHeight="1" thickBot="1">
      <c r="A41" s="2528"/>
      <c r="B41" s="4575"/>
      <c r="C41" s="3482" t="s">
        <v>9193</v>
      </c>
      <c r="D41" s="3483" t="s">
        <v>9194</v>
      </c>
      <c r="E41" s="3483">
        <v>45912</v>
      </c>
      <c r="F41" s="3484">
        <v>45919</v>
      </c>
      <c r="G41" s="3485"/>
      <c r="H41" s="3548"/>
      <c r="I41" s="3549"/>
      <c r="J41" s="3550"/>
      <c r="K41" s="3550"/>
      <c r="L41" s="3550"/>
      <c r="M41" s="3550"/>
      <c r="N41" s="3550"/>
      <c r="O41" s="241"/>
      <c r="P41" s="2800"/>
      <c r="Q41" s="2817"/>
      <c r="R41" s="2817"/>
      <c r="S41" s="2817"/>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row>
    <row r="42" spans="1:232" s="14" customFormat="1" ht="13.5" hidden="1" customHeight="1" thickTop="1">
      <c r="A42" s="2868" t="s">
        <v>9923</v>
      </c>
      <c r="B42" s="4575">
        <v>37</v>
      </c>
      <c r="C42" s="3551" t="s">
        <v>8438</v>
      </c>
      <c r="D42" s="3478" t="s">
        <v>9597</v>
      </c>
      <c r="E42" s="3478">
        <v>45923</v>
      </c>
      <c r="F42" s="3479">
        <f>E42+14</f>
        <v>45937</v>
      </c>
      <c r="G42" s="3480" t="s">
        <v>410</v>
      </c>
      <c r="H42" s="3545" t="s">
        <v>9924</v>
      </c>
      <c r="I42" s="3546">
        <f>I40+7</f>
        <v>45939</v>
      </c>
      <c r="J42" s="3547">
        <f>I42+26</f>
        <v>45965</v>
      </c>
      <c r="K42" s="3547">
        <f>I42+30</f>
        <v>45969</v>
      </c>
      <c r="L42" s="3547">
        <f>I42+34</f>
        <v>45973</v>
      </c>
      <c r="M42" s="3547">
        <f>I42+37</f>
        <v>45976</v>
      </c>
      <c r="N42" s="3547">
        <f>I42+38</f>
        <v>45977</v>
      </c>
      <c r="O42" s="1889"/>
      <c r="P42" s="1889"/>
      <c r="Q42" s="2816"/>
      <c r="R42" s="2816"/>
      <c r="S42" s="2817"/>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row>
    <row r="43" spans="1:232" s="14" customFormat="1" ht="13.5" hidden="1" customHeight="1" thickBot="1">
      <c r="A43" s="2868"/>
      <c r="B43" s="4575"/>
      <c r="C43" s="3482"/>
      <c r="D43" s="3483"/>
      <c r="E43" s="3483"/>
      <c r="F43" s="3484"/>
      <c r="G43" s="3485"/>
      <c r="H43" s="3548"/>
      <c r="I43" s="3549"/>
      <c r="J43" s="3550"/>
      <c r="K43" s="3550"/>
      <c r="L43" s="3550"/>
      <c r="M43" s="3550"/>
      <c r="N43" s="3550"/>
      <c r="O43" s="241"/>
      <c r="P43" s="2800"/>
      <c r="Q43" s="2817"/>
      <c r="R43" s="2817"/>
      <c r="S43" s="2817"/>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row>
    <row r="44" spans="1:232" s="14" customFormat="1" ht="13.5" hidden="1" customHeight="1" thickTop="1">
      <c r="A44" s="2868" t="s">
        <v>9925</v>
      </c>
      <c r="B44" s="4575">
        <v>38</v>
      </c>
      <c r="C44" s="3552" t="s">
        <v>9195</v>
      </c>
      <c r="D44" s="3553" t="s">
        <v>9196</v>
      </c>
      <c r="E44" s="3554">
        <v>45931</v>
      </c>
      <c r="F44" s="3491" t="s">
        <v>1581</v>
      </c>
      <c r="G44" s="3480" t="s">
        <v>5672</v>
      </c>
      <c r="H44" s="3545" t="s">
        <v>9926</v>
      </c>
      <c r="I44" s="3546">
        <f>I42+7</f>
        <v>45946</v>
      </c>
      <c r="J44" s="3547">
        <f>I44+26</f>
        <v>45972</v>
      </c>
      <c r="K44" s="3547">
        <f>I44+30</f>
        <v>45976</v>
      </c>
      <c r="L44" s="3547">
        <f>I44+34</f>
        <v>45980</v>
      </c>
      <c r="M44" s="3547">
        <f>I44+37</f>
        <v>45983</v>
      </c>
      <c r="N44" s="3547">
        <f>I44+38</f>
        <v>45984</v>
      </c>
      <c r="O44" s="1889"/>
      <c r="P44" s="1889"/>
      <c r="Q44" s="2816"/>
      <c r="R44" s="2816"/>
      <c r="S44" s="2817"/>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row>
    <row r="45" spans="1:232" s="14" customFormat="1" ht="13.5" hidden="1" customHeight="1" thickBot="1">
      <c r="A45" s="2868"/>
      <c r="B45" s="4575"/>
      <c r="C45" s="3555" t="s">
        <v>8548</v>
      </c>
      <c r="D45" s="3556" t="s">
        <v>8928</v>
      </c>
      <c r="E45" s="3556">
        <v>45934</v>
      </c>
      <c r="F45" s="3556">
        <f>E45+11</f>
        <v>45945</v>
      </c>
      <c r="G45" s="3485"/>
      <c r="H45" s="3548"/>
      <c r="I45" s="3549"/>
      <c r="J45" s="3550"/>
      <c r="K45" s="3550"/>
      <c r="L45" s="3550"/>
      <c r="M45" s="3550"/>
      <c r="N45" s="3550"/>
      <c r="O45" s="2870"/>
      <c r="P45" s="2870"/>
      <c r="Q45" s="2871"/>
      <c r="R45" s="2871"/>
      <c r="S45" s="2817"/>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14" customFormat="1" ht="13.5" hidden="1" customHeight="1" thickTop="1">
      <c r="A46" s="2868" t="s">
        <v>4922</v>
      </c>
      <c r="B46" s="4575">
        <v>39</v>
      </c>
      <c r="C46" s="3551" t="s">
        <v>4922</v>
      </c>
      <c r="D46" s="3478" t="s">
        <v>8926</v>
      </c>
      <c r="E46" s="3478">
        <v>45934</v>
      </c>
      <c r="F46" s="3491" t="s">
        <v>1581</v>
      </c>
      <c r="G46" s="3480" t="s">
        <v>9781</v>
      </c>
      <c r="H46" s="3545" t="s">
        <v>9927</v>
      </c>
      <c r="I46" s="3546">
        <f>I44+7</f>
        <v>45953</v>
      </c>
      <c r="J46" s="3547">
        <f>I46+26</f>
        <v>45979</v>
      </c>
      <c r="K46" s="3547">
        <f>I46+30</f>
        <v>45983</v>
      </c>
      <c r="L46" s="3547">
        <f>I46+34</f>
        <v>45987</v>
      </c>
      <c r="M46" s="3547">
        <f>I46+37</f>
        <v>45990</v>
      </c>
      <c r="N46" s="3547">
        <f>I46+38</f>
        <v>45991</v>
      </c>
      <c r="O46" s="1889"/>
      <c r="P46" s="1889"/>
      <c r="Q46" s="2816"/>
      <c r="R46" s="2816"/>
      <c r="S46" s="2817"/>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14" customFormat="1" ht="13.5" hidden="1" customHeight="1" thickBot="1">
      <c r="A47" s="2868"/>
      <c r="B47" s="4575"/>
      <c r="C47" s="3482"/>
      <c r="D47" s="3483"/>
      <c r="E47" s="3483"/>
      <c r="F47" s="3484"/>
      <c r="G47" s="3485"/>
      <c r="H47" s="3548"/>
      <c r="I47" s="3549"/>
      <c r="J47" s="3550"/>
      <c r="K47" s="3550"/>
      <c r="L47" s="3550"/>
      <c r="M47" s="3550"/>
      <c r="N47" s="3550"/>
      <c r="O47" s="241"/>
      <c r="P47" s="2800"/>
      <c r="Q47" s="2817"/>
      <c r="R47" s="2817"/>
      <c r="S47" s="2817"/>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14" customFormat="1" ht="13.5" hidden="1" customHeight="1" thickTop="1">
      <c r="A48" s="2868" t="s">
        <v>1614</v>
      </c>
      <c r="B48" s="4575">
        <v>40</v>
      </c>
      <c r="C48" s="3551" t="s">
        <v>1614</v>
      </c>
      <c r="D48" s="3478" t="s">
        <v>9058</v>
      </c>
      <c r="E48" s="3478">
        <v>45942</v>
      </c>
      <c r="F48" s="3479">
        <f>E48+14</f>
        <v>45956</v>
      </c>
      <c r="G48" s="3480" t="s">
        <v>9783</v>
      </c>
      <c r="H48" s="3545" t="s">
        <v>9928</v>
      </c>
      <c r="I48" s="3546">
        <f>I46+7</f>
        <v>45960</v>
      </c>
      <c r="J48" s="3547">
        <f>I48+26</f>
        <v>45986</v>
      </c>
      <c r="K48" s="3547">
        <f>I48+30</f>
        <v>45990</v>
      </c>
      <c r="L48" s="3547">
        <f>I48+34</f>
        <v>45994</v>
      </c>
      <c r="M48" s="3547">
        <f>I48+37</f>
        <v>45997</v>
      </c>
      <c r="N48" s="3547">
        <f>I48+38</f>
        <v>45998</v>
      </c>
      <c r="O48" s="1889"/>
      <c r="P48" s="1889"/>
      <c r="Q48" s="2816"/>
      <c r="R48" s="2816"/>
      <c r="S48" s="2817"/>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14" customFormat="1" ht="13.5" hidden="1" customHeight="1" thickBot="1">
      <c r="A49" s="2868"/>
      <c r="B49" s="4575"/>
      <c r="C49" s="3482"/>
      <c r="D49" s="3483"/>
      <c r="E49" s="3483"/>
      <c r="F49" s="3484"/>
      <c r="G49" s="3485"/>
      <c r="H49" s="3548"/>
      <c r="I49" s="3549"/>
      <c r="J49" s="3550"/>
      <c r="K49" s="3550"/>
      <c r="L49" s="3550"/>
      <c r="M49" s="3550"/>
      <c r="N49" s="3550"/>
      <c r="O49" s="241"/>
      <c r="P49" s="2800"/>
      <c r="Q49" s="2817"/>
      <c r="R49" s="2817"/>
      <c r="S49" s="2817"/>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row r="50" spans="1:232" s="14" customFormat="1" ht="13.5" hidden="1" customHeight="1" thickTop="1">
      <c r="A50" s="2868" t="s">
        <v>4474</v>
      </c>
      <c r="B50" s="4575">
        <v>41</v>
      </c>
      <c r="C50" s="3551" t="s">
        <v>4474</v>
      </c>
      <c r="D50" s="3478" t="s">
        <v>9605</v>
      </c>
      <c r="E50" s="3478">
        <v>45953</v>
      </c>
      <c r="F50" s="3479">
        <f>E50+10</f>
        <v>45963</v>
      </c>
      <c r="G50" s="3480" t="s">
        <v>5633</v>
      </c>
      <c r="H50" s="3545" t="s">
        <v>9929</v>
      </c>
      <c r="I50" s="3546">
        <f>I48+7</f>
        <v>45967</v>
      </c>
      <c r="J50" s="3547">
        <f>I50+26</f>
        <v>45993</v>
      </c>
      <c r="K50" s="3547">
        <f>I50+30</f>
        <v>45997</v>
      </c>
      <c r="L50" s="3547">
        <f>I50+34</f>
        <v>46001</v>
      </c>
      <c r="M50" s="3547">
        <f>I50+37</f>
        <v>46004</v>
      </c>
      <c r="N50" s="3547">
        <f>I50+38</f>
        <v>46005</v>
      </c>
      <c r="O50" s="1889"/>
      <c r="P50" s="1889"/>
      <c r="Q50" s="2816"/>
      <c r="R50" s="2816"/>
      <c r="S50" s="2817"/>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row>
    <row r="51" spans="1:232" s="14" customFormat="1" ht="13.5" hidden="1" customHeight="1" thickBot="1">
      <c r="A51" s="2868"/>
      <c r="B51" s="4575"/>
      <c r="C51" s="3482"/>
      <c r="D51" s="3483"/>
      <c r="E51" s="3483"/>
      <c r="F51" s="3484"/>
      <c r="G51" s="3485"/>
      <c r="H51" s="3548"/>
      <c r="I51" s="3549"/>
      <c r="J51" s="3550"/>
      <c r="K51" s="3550"/>
      <c r="L51" s="3550"/>
      <c r="M51" s="3550"/>
      <c r="N51" s="3550"/>
      <c r="O51" s="241"/>
      <c r="P51" s="2800"/>
      <c r="Q51" s="2817"/>
      <c r="R51" s="2817"/>
      <c r="S51" s="2817"/>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row>
    <row r="52" spans="1:232" s="14" customFormat="1" ht="13.5" hidden="1" customHeight="1" thickTop="1">
      <c r="A52" s="2868" t="s">
        <v>4935</v>
      </c>
      <c r="B52" s="3463">
        <v>42</v>
      </c>
      <c r="C52" s="3551" t="s">
        <v>7493</v>
      </c>
      <c r="D52" s="3478" t="s">
        <v>9199</v>
      </c>
      <c r="E52" s="3557">
        <v>45957</v>
      </c>
      <c r="F52" s="3479">
        <f>E52+14</f>
        <v>45971</v>
      </c>
      <c r="G52" s="3480" t="s">
        <v>9655</v>
      </c>
      <c r="H52" s="3545" t="s">
        <v>9930</v>
      </c>
      <c r="I52" s="3546">
        <f>I50+7</f>
        <v>45974</v>
      </c>
      <c r="J52" s="3547">
        <f>I52+26</f>
        <v>46000</v>
      </c>
      <c r="K52" s="3547">
        <f>I52+30</f>
        <v>46004</v>
      </c>
      <c r="L52" s="3547">
        <f>I52+34</f>
        <v>46008</v>
      </c>
      <c r="M52" s="3547">
        <f>I52+37</f>
        <v>46011</v>
      </c>
      <c r="N52" s="3547">
        <f>I52+38</f>
        <v>46012</v>
      </c>
      <c r="O52" s="1889"/>
      <c r="P52" s="1889"/>
      <c r="Q52" s="2816"/>
      <c r="R52" s="2816"/>
      <c r="S52" s="2817"/>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row>
    <row r="53" spans="1:232" s="14" customFormat="1" ht="13.5" hidden="1" customHeight="1" thickBot="1">
      <c r="A53" s="2868"/>
      <c r="B53" s="3463"/>
      <c r="C53" s="3482"/>
      <c r="D53" s="3483"/>
      <c r="E53" s="3483"/>
      <c r="F53" s="3484"/>
      <c r="G53" s="3485"/>
      <c r="H53" s="3548"/>
      <c r="I53" s="3549"/>
      <c r="J53" s="3550"/>
      <c r="K53" s="3550"/>
      <c r="L53" s="3550"/>
      <c r="M53" s="3550"/>
      <c r="N53" s="3550"/>
      <c r="O53" s="2800"/>
      <c r="P53" s="2800"/>
      <c r="Q53" s="2817"/>
      <c r="R53" s="2817"/>
      <c r="S53" s="2817"/>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row>
    <row r="54" spans="1:232" s="14" customFormat="1" ht="13.5" hidden="1" customHeight="1" thickTop="1">
      <c r="A54" s="2868" t="s">
        <v>7493</v>
      </c>
      <c r="B54" s="3463">
        <v>43</v>
      </c>
      <c r="C54" s="3551" t="s">
        <v>4935</v>
      </c>
      <c r="D54" s="3478" t="s">
        <v>9611</v>
      </c>
      <c r="E54" s="3558">
        <v>45965</v>
      </c>
      <c r="F54" s="3479">
        <f>E54+14</f>
        <v>45979</v>
      </c>
      <c r="G54" s="3520" t="s">
        <v>6490</v>
      </c>
      <c r="H54" s="3545" t="s">
        <v>9931</v>
      </c>
      <c r="I54" s="3546">
        <f>I52+7</f>
        <v>45981</v>
      </c>
      <c r="J54" s="3547">
        <f>I54+26</f>
        <v>46007</v>
      </c>
      <c r="K54" s="3547">
        <f>I54+30</f>
        <v>46011</v>
      </c>
      <c r="L54" s="3547">
        <f>I54+34</f>
        <v>46015</v>
      </c>
      <c r="M54" s="3547">
        <f>I54+37</f>
        <v>46018</v>
      </c>
      <c r="N54" s="3547">
        <f>I54+38</f>
        <v>46019</v>
      </c>
      <c r="O54" s="1889"/>
      <c r="P54" s="1889"/>
      <c r="Q54" s="2816"/>
      <c r="R54" s="2816"/>
      <c r="S54" s="2817"/>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row>
    <row r="55" spans="1:232" s="14" customFormat="1" ht="13.5" hidden="1" customHeight="1" thickBot="1">
      <c r="A55" s="2868"/>
      <c r="B55" s="3463"/>
      <c r="C55" s="3482"/>
      <c r="D55" s="3483"/>
      <c r="E55" s="3483"/>
      <c r="F55" s="3484"/>
      <c r="G55" s="3485"/>
      <c r="H55" s="3548"/>
      <c r="I55" s="3549"/>
      <c r="J55" s="3550"/>
      <c r="K55" s="3550"/>
      <c r="L55" s="3550"/>
      <c r="M55" s="3550"/>
      <c r="N55" s="3550"/>
      <c r="O55" s="2800"/>
      <c r="P55" s="2800"/>
      <c r="Q55" s="2817"/>
      <c r="R55" s="2817"/>
      <c r="S55" s="2817"/>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row>
    <row r="56" spans="1:232" s="14" customFormat="1" ht="13.5" hidden="1" customHeight="1" thickTop="1">
      <c r="A56" s="2868" t="s">
        <v>8438</v>
      </c>
      <c r="B56" s="3463">
        <v>44</v>
      </c>
      <c r="C56" s="3490" t="s">
        <v>1573</v>
      </c>
      <c r="D56" s="3478" t="s">
        <v>9612</v>
      </c>
      <c r="E56" s="3478">
        <v>45966</v>
      </c>
      <c r="F56" s="3479">
        <f>E56+14</f>
        <v>45980</v>
      </c>
      <c r="G56" s="3480" t="s">
        <v>9788</v>
      </c>
      <c r="H56" s="3545" t="s">
        <v>9932</v>
      </c>
      <c r="I56" s="3546">
        <f>I54+7</f>
        <v>45988</v>
      </c>
      <c r="J56" s="3547">
        <f>I56+26</f>
        <v>46014</v>
      </c>
      <c r="K56" s="3547">
        <f>I56+30</f>
        <v>46018</v>
      </c>
      <c r="L56" s="3547">
        <f>I56+34</f>
        <v>46022</v>
      </c>
      <c r="M56" s="3547">
        <f>I56+37</f>
        <v>46025</v>
      </c>
      <c r="N56" s="3547">
        <f>I56+38</f>
        <v>46026</v>
      </c>
      <c r="O56" s="1889"/>
      <c r="P56" s="1889"/>
      <c r="Q56" s="2816"/>
      <c r="R56" s="2816"/>
      <c r="S56" s="2817"/>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row>
    <row r="57" spans="1:232" s="14" customFormat="1" ht="13.5" hidden="1" customHeight="1" thickBot="1">
      <c r="A57" s="2868"/>
      <c r="B57" s="3463"/>
      <c r="C57" s="3555" t="s">
        <v>9739</v>
      </c>
      <c r="D57" s="3556" t="s">
        <v>9740</v>
      </c>
      <c r="E57" s="3556">
        <v>45966</v>
      </c>
      <c r="F57" s="3556">
        <f>E57+12</f>
        <v>45978</v>
      </c>
      <c r="G57" s="3485"/>
      <c r="H57" s="3548"/>
      <c r="I57" s="3549"/>
      <c r="J57" s="3550"/>
      <c r="K57" s="3550"/>
      <c r="L57" s="3550"/>
      <c r="M57" s="3550"/>
      <c r="N57" s="3550"/>
      <c r="O57" s="2894"/>
      <c r="P57" s="2894"/>
      <c r="Q57" s="2895"/>
      <c r="R57" s="2895"/>
      <c r="S57" s="2817"/>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row>
    <row r="58" spans="1:232" s="14" customFormat="1" ht="13.5" hidden="1" customHeight="1" thickTop="1">
      <c r="A58" s="2868" t="s">
        <v>2158</v>
      </c>
      <c r="B58" s="3463">
        <v>45</v>
      </c>
      <c r="C58" s="4555" t="s">
        <v>4686</v>
      </c>
      <c r="D58" s="3478" t="s">
        <v>9201</v>
      </c>
      <c r="E58" s="3478">
        <v>45981</v>
      </c>
      <c r="F58" s="3479">
        <f>E58+13</f>
        <v>45994</v>
      </c>
      <c r="G58" s="3480" t="s">
        <v>9362</v>
      </c>
      <c r="H58" s="3545" t="s">
        <v>9933</v>
      </c>
      <c r="I58" s="3546">
        <f>I56+7</f>
        <v>45995</v>
      </c>
      <c r="J58" s="3547">
        <f>I58+26</f>
        <v>46021</v>
      </c>
      <c r="K58" s="3547">
        <f>I58+30</f>
        <v>46025</v>
      </c>
      <c r="L58" s="3547">
        <f>I58+34</f>
        <v>46029</v>
      </c>
      <c r="M58" s="3547">
        <f>I58+37</f>
        <v>46032</v>
      </c>
      <c r="N58" s="3547">
        <f>I58+38</f>
        <v>46033</v>
      </c>
      <c r="O58" s="1889"/>
      <c r="P58" s="1889"/>
      <c r="Q58" s="2816"/>
      <c r="R58" s="2816"/>
      <c r="S58" s="2817"/>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row>
    <row r="59" spans="1:232" s="14" customFormat="1" ht="13.5" hidden="1" customHeight="1" thickBot="1">
      <c r="A59" s="2869"/>
      <c r="B59" s="3463"/>
      <c r="C59" s="3559"/>
      <c r="D59" s="3560"/>
      <c r="E59" s="3560"/>
      <c r="F59" s="3561">
        <f>E59+12</f>
        <v>12</v>
      </c>
      <c r="G59" s="3485"/>
      <c r="H59" s="3548"/>
      <c r="I59" s="3549"/>
      <c r="J59" s="3550"/>
      <c r="K59" s="3550"/>
      <c r="L59" s="3550"/>
      <c r="M59" s="3550"/>
      <c r="N59" s="3550"/>
      <c r="O59" s="847"/>
      <c r="P59" s="847"/>
      <c r="Q59" s="2817"/>
      <c r="R59" s="2817"/>
      <c r="S59" s="2817"/>
      <c r="T59" s="27"/>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row>
    <row r="60" spans="1:232" s="14" customFormat="1" ht="13.5" hidden="1" customHeight="1" thickTop="1">
      <c r="A60" s="2869" t="s">
        <v>9640</v>
      </c>
      <c r="B60" s="3463">
        <v>46</v>
      </c>
      <c r="C60" s="4555" t="s">
        <v>7494</v>
      </c>
      <c r="D60" s="3562" t="s">
        <v>8702</v>
      </c>
      <c r="E60" s="3562">
        <v>45980</v>
      </c>
      <c r="F60" s="3488" t="s">
        <v>1581</v>
      </c>
      <c r="G60" s="3480" t="s">
        <v>9755</v>
      </c>
      <c r="H60" s="3545" t="s">
        <v>9934</v>
      </c>
      <c r="I60" s="3546">
        <f>I58+7</f>
        <v>46002</v>
      </c>
      <c r="J60" s="3547">
        <f>I60+26</f>
        <v>46028</v>
      </c>
      <c r="K60" s="3547">
        <f>I60+30</f>
        <v>46032</v>
      </c>
      <c r="L60" s="3547">
        <f>I60+34</f>
        <v>46036</v>
      </c>
      <c r="M60" s="3547">
        <f>I60+37</f>
        <v>46039</v>
      </c>
      <c r="N60" s="3547">
        <f>I60+38</f>
        <v>46040</v>
      </c>
      <c r="O60" s="1889"/>
      <c r="P60" s="1889"/>
      <c r="Q60" s="2816"/>
      <c r="R60" s="2816"/>
      <c r="S60" s="2817"/>
      <c r="T60" s="27"/>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row>
    <row r="61" spans="1:232" s="14" customFormat="1" ht="13.5" hidden="1" customHeight="1" thickBot="1">
      <c r="A61" s="2869"/>
      <c r="B61" s="3463"/>
      <c r="C61" s="3555" t="s">
        <v>2039</v>
      </c>
      <c r="D61" s="3556" t="s">
        <v>8706</v>
      </c>
      <c r="E61" s="3563">
        <v>45989</v>
      </c>
      <c r="F61" s="3556">
        <f>E61+12</f>
        <v>46001</v>
      </c>
      <c r="G61" s="3485"/>
      <c r="H61" s="3548"/>
      <c r="I61" s="3549"/>
      <c r="J61" s="3550"/>
      <c r="K61" s="3550"/>
      <c r="L61" s="3550"/>
      <c r="M61" s="3550"/>
      <c r="N61" s="3550"/>
      <c r="O61" s="847"/>
      <c r="P61" s="847"/>
      <c r="Q61" s="2817"/>
      <c r="R61" s="2817"/>
      <c r="S61" s="2817"/>
      <c r="T61" s="27"/>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row>
    <row r="62" spans="1:232" s="14" customFormat="1" ht="13.5" hidden="1" customHeight="1" thickTop="1">
      <c r="A62" s="2869"/>
      <c r="B62" s="3463"/>
      <c r="C62" s="3524"/>
      <c r="D62" s="3050"/>
      <c r="E62" s="3564"/>
      <c r="F62" s="3565"/>
      <c r="G62" s="3566"/>
      <c r="H62" s="3567"/>
      <c r="I62" s="3565"/>
      <c r="J62" s="3564"/>
      <c r="K62" s="3564"/>
      <c r="L62" s="3564"/>
      <c r="M62" s="3564"/>
      <c r="N62" s="3564"/>
      <c r="O62" s="847"/>
      <c r="P62" s="847"/>
      <c r="Q62" s="2817"/>
      <c r="R62" s="2817"/>
      <c r="S62" s="2817"/>
      <c r="T62" s="27"/>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row>
    <row r="63" spans="1:232" s="14" customFormat="1" ht="13.5" customHeight="1">
      <c r="A63" s="2869"/>
      <c r="B63" s="3463"/>
      <c r="C63" s="3524"/>
      <c r="D63" s="3050"/>
      <c r="E63" s="3050"/>
      <c r="F63" s="3525"/>
      <c r="G63" s="3526"/>
      <c r="H63" s="3615"/>
      <c r="I63" s="3525"/>
      <c r="J63" s="3050"/>
      <c r="K63" s="3050"/>
      <c r="L63" s="3050"/>
      <c r="M63" s="3050"/>
      <c r="N63" s="3050"/>
      <c r="O63" s="847"/>
      <c r="P63" s="847"/>
      <c r="Q63" s="2817"/>
      <c r="R63" s="2817"/>
      <c r="S63" s="2817"/>
      <c r="T63" s="27"/>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row>
    <row r="64" spans="1:232" s="14" customFormat="1" ht="13.5" customHeight="1">
      <c r="A64" s="2869"/>
      <c r="B64" s="3463"/>
      <c r="C64" s="3524"/>
      <c r="D64" s="3050"/>
      <c r="E64" s="3568"/>
      <c r="F64" s="3569"/>
      <c r="G64" s="3570"/>
      <c r="H64" s="3571"/>
      <c r="I64" s="3569"/>
      <c r="J64" s="3568"/>
      <c r="K64" s="3568"/>
      <c r="L64" s="3568"/>
      <c r="M64" s="3568"/>
      <c r="N64" s="3568"/>
      <c r="O64" s="847"/>
      <c r="P64" s="847"/>
      <c r="Q64" s="2817"/>
      <c r="R64" s="2817"/>
      <c r="S64" s="2817"/>
      <c r="T64" s="27"/>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row>
    <row r="65" spans="1:232" s="14" customFormat="1" ht="36.75" customHeight="1">
      <c r="A65" s="2869"/>
      <c r="B65" s="3463"/>
      <c r="C65" s="3533"/>
      <c r="D65" s="3534"/>
      <c r="E65" s="2422" t="s">
        <v>100</v>
      </c>
      <c r="F65" s="2422" t="s">
        <v>4887</v>
      </c>
      <c r="G65" s="3535" t="s">
        <v>9906</v>
      </c>
      <c r="H65" s="3535" t="s">
        <v>1718</v>
      </c>
      <c r="I65" s="3535" t="s">
        <v>9920</v>
      </c>
      <c r="J65" s="3535" t="s">
        <v>712</v>
      </c>
      <c r="K65" s="3535" t="s">
        <v>4928</v>
      </c>
      <c r="L65" s="3535" t="s">
        <v>1302</v>
      </c>
      <c r="M65" s="3535" t="s">
        <v>9915</v>
      </c>
      <c r="N65" s="3535" t="s">
        <v>5409</v>
      </c>
      <c r="O65" s="2651"/>
      <c r="P65" s="2742"/>
      <c r="Q65" s="2843"/>
      <c r="R65" s="2843"/>
      <c r="S65"/>
      <c r="T65" s="27"/>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row>
    <row r="66" spans="1:232" s="14" customFormat="1" ht="15.75" customHeight="1" thickBot="1">
      <c r="A66" s="2869"/>
      <c r="B66" s="3463"/>
      <c r="C66" s="3536" t="s">
        <v>4929</v>
      </c>
      <c r="D66" s="3537"/>
      <c r="E66" s="3572" t="s">
        <v>2947</v>
      </c>
      <c r="F66" s="3539"/>
      <c r="G66" s="3540"/>
      <c r="H66" s="3541" t="s">
        <v>2947</v>
      </c>
      <c r="I66" s="3542" t="s">
        <v>3157</v>
      </c>
      <c r="J66" s="3542"/>
      <c r="K66" s="3542"/>
      <c r="L66" s="3542"/>
      <c r="M66" s="3542"/>
      <c r="N66" s="3542"/>
      <c r="O66" s="2651"/>
      <c r="P66" s="2651"/>
      <c r="Q66" s="2848"/>
      <c r="R66" s="2848"/>
      <c r="S66"/>
      <c r="T66" s="27"/>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row>
    <row r="67" spans="1:232" s="14" customFormat="1" ht="13.5" hidden="1" customHeight="1" thickTop="1">
      <c r="A67" s="2869" t="s">
        <v>1614</v>
      </c>
      <c r="B67" s="3464" t="s">
        <v>4239</v>
      </c>
      <c r="C67" s="3591" t="s">
        <v>1690</v>
      </c>
      <c r="D67" s="3578" t="s">
        <v>9619</v>
      </c>
      <c r="E67" s="3578">
        <v>45988</v>
      </c>
      <c r="F67" s="3579" t="s">
        <v>1581</v>
      </c>
      <c r="G67" s="3480" t="s">
        <v>9773</v>
      </c>
      <c r="H67" s="3545" t="s">
        <v>9935</v>
      </c>
      <c r="I67" s="3546">
        <f>I60+7</f>
        <v>46009</v>
      </c>
      <c r="J67" s="3547">
        <f>I67+26</f>
        <v>46035</v>
      </c>
      <c r="K67" s="3547">
        <f>I67+30</f>
        <v>46039</v>
      </c>
      <c r="L67" s="3547">
        <f>I67+34</f>
        <v>46043</v>
      </c>
      <c r="M67" s="3547">
        <f>I67+37</f>
        <v>46046</v>
      </c>
      <c r="N67" s="3547">
        <f>I67+38</f>
        <v>46047</v>
      </c>
      <c r="O67" s="1889"/>
      <c r="P67" s="1889"/>
      <c r="Q67" s="2816"/>
      <c r="R67" s="2816"/>
      <c r="S67" s="2817"/>
      <c r="T67" s="27"/>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row>
    <row r="68" spans="1:232" s="14" customFormat="1" ht="13.5" hidden="1" customHeight="1" thickBot="1">
      <c r="A68" s="2869"/>
      <c r="B68" s="3464"/>
      <c r="C68" s="4577" t="s">
        <v>7382</v>
      </c>
      <c r="D68" s="4578" t="s">
        <v>9205</v>
      </c>
      <c r="E68" s="4578">
        <v>45995</v>
      </c>
      <c r="F68" s="4578">
        <v>46006</v>
      </c>
      <c r="G68" s="3485"/>
      <c r="H68" s="3548"/>
      <c r="I68" s="3549"/>
      <c r="J68" s="3550"/>
      <c r="K68" s="3550"/>
      <c r="L68" s="3550"/>
      <c r="M68" s="3550"/>
      <c r="N68" s="3550"/>
      <c r="O68" s="2870"/>
      <c r="P68" s="2870"/>
      <c r="Q68" s="2817"/>
      <c r="R68" s="2817"/>
      <c r="S68" s="2817"/>
      <c r="T68" s="27"/>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row>
    <row r="69" spans="1:232" s="14" customFormat="1" ht="13.5" hidden="1" customHeight="1" thickTop="1">
      <c r="A69" s="2869" t="s">
        <v>4474</v>
      </c>
      <c r="B69" s="3464" t="s">
        <v>4241</v>
      </c>
      <c r="C69" s="4555" t="s">
        <v>7493</v>
      </c>
      <c r="D69" s="3478" t="s">
        <v>9622</v>
      </c>
      <c r="E69" s="3573">
        <v>46009</v>
      </c>
      <c r="F69" s="3479">
        <f>E69+13</f>
        <v>46022</v>
      </c>
      <c r="G69" s="3480" t="s">
        <v>9775</v>
      </c>
      <c r="H69" s="3545" t="s">
        <v>9936</v>
      </c>
      <c r="I69" s="3546">
        <f>I67+7</f>
        <v>46016</v>
      </c>
      <c r="J69" s="3547">
        <f>I69+26</f>
        <v>46042</v>
      </c>
      <c r="K69" s="3547">
        <f>I69+30</f>
        <v>46046</v>
      </c>
      <c r="L69" s="3547">
        <f>I69+34</f>
        <v>46050</v>
      </c>
      <c r="M69" s="3547">
        <f>I69+37</f>
        <v>46053</v>
      </c>
      <c r="N69" s="3547">
        <f>I69+38</f>
        <v>46054</v>
      </c>
      <c r="O69" s="1889"/>
      <c r="P69" s="1889"/>
      <c r="Q69" s="2816"/>
      <c r="R69" s="2816"/>
      <c r="S69" s="2817"/>
      <c r="T69" s="27"/>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row>
    <row r="70" spans="1:232" s="14" customFormat="1" ht="13.5" hidden="1" customHeight="1" thickBot="1">
      <c r="A70" s="2869"/>
      <c r="B70" s="3464"/>
      <c r="C70" s="3482"/>
      <c r="D70" s="3483"/>
      <c r="E70" s="3483"/>
      <c r="F70" s="3484"/>
      <c r="G70" s="3485"/>
      <c r="H70" s="3548"/>
      <c r="I70" s="3549"/>
      <c r="J70" s="3550"/>
      <c r="K70" s="3550"/>
      <c r="L70" s="3550"/>
      <c r="M70" s="3550"/>
      <c r="N70" s="3550"/>
      <c r="O70" s="847"/>
      <c r="P70" s="847"/>
      <c r="Q70" s="2817"/>
      <c r="R70" s="2817"/>
      <c r="S70" s="2817"/>
      <c r="T70" s="27"/>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row>
    <row r="71" spans="1:232" s="14" customFormat="1" ht="13.5" hidden="1" customHeight="1" thickTop="1">
      <c r="A71" s="2869" t="s">
        <v>7493</v>
      </c>
      <c r="B71" s="3464" t="s">
        <v>4243</v>
      </c>
      <c r="C71" s="3590" t="s">
        <v>1573</v>
      </c>
      <c r="D71" s="3491" t="s">
        <v>9624</v>
      </c>
      <c r="E71" s="3504">
        <v>46003</v>
      </c>
      <c r="F71" s="3488" t="s">
        <v>1581</v>
      </c>
      <c r="G71" s="3480" t="s">
        <v>3192</v>
      </c>
      <c r="H71" s="3545" t="s">
        <v>9937</v>
      </c>
      <c r="I71" s="3546">
        <v>46023</v>
      </c>
      <c r="J71" s="3547">
        <f>I71+26</f>
        <v>46049</v>
      </c>
      <c r="K71" s="3547">
        <f>I71+30</f>
        <v>46053</v>
      </c>
      <c r="L71" s="3547">
        <f>I71+34</f>
        <v>46057</v>
      </c>
      <c r="M71" s="3547">
        <f>I71+37</f>
        <v>46060</v>
      </c>
      <c r="N71" s="3547">
        <f>I71+38</f>
        <v>46061</v>
      </c>
      <c r="O71" s="1889"/>
      <c r="P71" s="1889"/>
      <c r="Q71" s="2816"/>
      <c r="R71" s="2816"/>
      <c r="S71" s="2817"/>
      <c r="T71" s="27"/>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row>
    <row r="72" spans="1:232" s="14" customFormat="1" ht="13.5" hidden="1" customHeight="1" thickBot="1">
      <c r="A72" s="2869"/>
      <c r="B72" s="3464"/>
      <c r="C72" s="3555"/>
      <c r="D72" s="3556"/>
      <c r="E72" s="3574"/>
      <c r="F72" s="3556"/>
      <c r="G72" s="3485"/>
      <c r="H72" s="3548"/>
      <c r="I72" s="3549"/>
      <c r="J72" s="3550"/>
      <c r="K72" s="3550"/>
      <c r="L72" s="3550"/>
      <c r="M72" s="3550"/>
      <c r="N72" s="3550"/>
      <c r="O72" s="847"/>
      <c r="P72" s="847"/>
      <c r="Q72" s="2817"/>
      <c r="R72" s="2817"/>
      <c r="S72" s="2817"/>
      <c r="T72" s="27"/>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row>
    <row r="73" spans="1:232" s="14" customFormat="1" ht="13.5" hidden="1" customHeight="1" thickTop="1">
      <c r="A73" s="2869" t="s">
        <v>4935</v>
      </c>
      <c r="B73" s="3464" t="s">
        <v>5783</v>
      </c>
      <c r="C73" s="4555" t="s">
        <v>4935</v>
      </c>
      <c r="D73" s="3478" t="s">
        <v>9626</v>
      </c>
      <c r="E73" s="3573">
        <v>46016</v>
      </c>
      <c r="F73" s="3479">
        <f>E73+14</f>
        <v>46030</v>
      </c>
      <c r="G73" s="3480" t="s">
        <v>105</v>
      </c>
      <c r="H73" s="3545" t="s">
        <v>9938</v>
      </c>
      <c r="I73" s="3546">
        <v>46030</v>
      </c>
      <c r="J73" s="3547">
        <f>I73+26</f>
        <v>46056</v>
      </c>
      <c r="K73" s="3547">
        <f>I73+30</f>
        <v>46060</v>
      </c>
      <c r="L73" s="3547">
        <f>I73+34</f>
        <v>46064</v>
      </c>
      <c r="M73" s="3547">
        <f>I73+37</f>
        <v>46067</v>
      </c>
      <c r="N73" s="3547">
        <f>I73+38</f>
        <v>46068</v>
      </c>
      <c r="O73" s="1889"/>
      <c r="P73" s="1889"/>
      <c r="Q73" s="2816"/>
      <c r="R73" s="2816"/>
      <c r="S73" s="2817"/>
      <c r="T73" s="27"/>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row>
    <row r="74" spans="1:232" s="14" customFormat="1" ht="13.5" hidden="1" customHeight="1" thickBot="1">
      <c r="A74" s="2869"/>
      <c r="B74" s="3464"/>
      <c r="C74" s="3482"/>
      <c r="D74" s="3483"/>
      <c r="E74" s="3483"/>
      <c r="F74" s="3484"/>
      <c r="G74" s="3575" t="s">
        <v>9939</v>
      </c>
      <c r="H74" s="3548"/>
      <c r="I74" s="3549"/>
      <c r="J74" s="3550"/>
      <c r="K74" s="3550"/>
      <c r="L74" s="3550"/>
      <c r="M74" s="3550"/>
      <c r="N74" s="3550"/>
      <c r="O74" s="847"/>
      <c r="P74" s="847"/>
      <c r="Q74" s="2817"/>
      <c r="R74" s="2817"/>
      <c r="S74" s="2817"/>
      <c r="T74" s="27"/>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row>
    <row r="75" spans="1:232" s="14" customFormat="1" ht="13.5" hidden="1" customHeight="1" thickTop="1">
      <c r="A75" s="2869" t="s">
        <v>9940</v>
      </c>
      <c r="B75" s="3464" t="s">
        <v>5787</v>
      </c>
      <c r="C75" s="3576" t="s">
        <v>7775</v>
      </c>
      <c r="D75" s="3577" t="s">
        <v>9628</v>
      </c>
      <c r="E75" s="3578">
        <v>46018</v>
      </c>
      <c r="F75" s="3579" t="s">
        <v>1581</v>
      </c>
      <c r="G75" s="3480" t="s">
        <v>5672</v>
      </c>
      <c r="H75" s="3545" t="s">
        <v>9941</v>
      </c>
      <c r="I75" s="3546">
        <v>46037</v>
      </c>
      <c r="J75" s="3547">
        <f>I75+26</f>
        <v>46063</v>
      </c>
      <c r="K75" s="3547">
        <f>I75+30</f>
        <v>46067</v>
      </c>
      <c r="L75" s="3547">
        <f>I75+34</f>
        <v>46071</v>
      </c>
      <c r="M75" s="3547">
        <f>I75+37</f>
        <v>46074</v>
      </c>
      <c r="N75" s="3547">
        <f>I75+38</f>
        <v>46075</v>
      </c>
      <c r="O75" s="1889"/>
      <c r="P75" s="1889"/>
      <c r="Q75" s="2816"/>
      <c r="R75" s="2816"/>
      <c r="S75" s="2817"/>
      <c r="T75" s="27"/>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row>
    <row r="76" spans="1:232" s="14" customFormat="1" ht="13.5" hidden="1" customHeight="1" thickBot="1">
      <c r="A76" s="2869"/>
      <c r="B76" s="3464"/>
      <c r="C76" s="3482" t="s">
        <v>7497</v>
      </c>
      <c r="D76" s="3483" t="s">
        <v>9630</v>
      </c>
      <c r="E76" s="3483">
        <v>46023</v>
      </c>
      <c r="F76" s="3484">
        <v>46027</v>
      </c>
      <c r="G76" s="3485"/>
      <c r="H76" s="3548"/>
      <c r="I76" s="3549"/>
      <c r="J76" s="3550"/>
      <c r="K76" s="3550"/>
      <c r="L76" s="3550"/>
      <c r="M76" s="3550"/>
      <c r="N76" s="3550"/>
      <c r="O76" s="847"/>
      <c r="P76" s="847"/>
      <c r="Q76" s="2817"/>
      <c r="R76" s="2817"/>
      <c r="S76" s="2817"/>
      <c r="T76" s="27"/>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row>
    <row r="77" spans="1:232" s="14" customFormat="1" ht="13.5" hidden="1" customHeight="1" thickTop="1">
      <c r="A77" s="2869" t="s">
        <v>4686</v>
      </c>
      <c r="B77" s="3464" t="s">
        <v>4508</v>
      </c>
      <c r="C77" s="4556" t="s">
        <v>4686</v>
      </c>
      <c r="D77" s="3577" t="s">
        <v>9631</v>
      </c>
      <c r="E77" s="3577">
        <v>46027</v>
      </c>
      <c r="F77" s="3604" t="s">
        <v>9632</v>
      </c>
      <c r="G77" s="3603" t="s">
        <v>4580</v>
      </c>
      <c r="H77" s="3545" t="s">
        <v>9942</v>
      </c>
      <c r="I77" s="3546">
        <f>I75+7</f>
        <v>46044</v>
      </c>
      <c r="J77" s="3547">
        <f>I77+26</f>
        <v>46070</v>
      </c>
      <c r="K77" s="3547">
        <f>I77+30</f>
        <v>46074</v>
      </c>
      <c r="L77" s="3547">
        <f>I77+34</f>
        <v>46078</v>
      </c>
      <c r="M77" s="3547">
        <f>I77+37</f>
        <v>46081</v>
      </c>
      <c r="N77" s="3547">
        <f>I77+38</f>
        <v>46082</v>
      </c>
      <c r="O77" s="1889"/>
      <c r="P77" s="1889"/>
      <c r="Q77" s="2816"/>
      <c r="R77" s="2816"/>
      <c r="S77" s="2817"/>
      <c r="T77" s="27"/>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row>
    <row r="78" spans="1:232" s="14" customFormat="1" ht="13.5" hidden="1" customHeight="1" thickBot="1">
      <c r="A78" s="2869"/>
      <c r="B78" s="3464"/>
      <c r="C78" s="3600" t="s">
        <v>8415</v>
      </c>
      <c r="D78" s="3601" t="s">
        <v>9208</v>
      </c>
      <c r="E78" s="3601">
        <v>45664</v>
      </c>
      <c r="F78" s="3602" t="s">
        <v>9632</v>
      </c>
      <c r="G78" s="3485"/>
      <c r="H78" s="3548"/>
      <c r="I78" s="3549"/>
      <c r="J78" s="3550"/>
      <c r="K78" s="3550"/>
      <c r="L78" s="3550"/>
      <c r="M78" s="3550"/>
      <c r="N78" s="3550"/>
      <c r="O78" s="847"/>
      <c r="P78" s="847"/>
      <c r="Q78" s="2817"/>
      <c r="R78" s="2817"/>
      <c r="S78" s="2817"/>
      <c r="T78" s="27"/>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row>
    <row r="79" spans="1:232" s="14" customFormat="1" ht="13.5" hidden="1" customHeight="1" thickTop="1">
      <c r="A79" s="2869"/>
      <c r="B79" s="3464" t="s">
        <v>4512</v>
      </c>
      <c r="C79" s="4555" t="s">
        <v>9635</v>
      </c>
      <c r="D79" s="3478" t="s">
        <v>9636</v>
      </c>
      <c r="E79" s="3478">
        <v>46036</v>
      </c>
      <c r="F79" s="3479">
        <f>E79+14</f>
        <v>46050</v>
      </c>
      <c r="G79" s="3480" t="s">
        <v>9783</v>
      </c>
      <c r="H79" s="3545" t="s">
        <v>9943</v>
      </c>
      <c r="I79" s="3546">
        <f>I77+7</f>
        <v>46051</v>
      </c>
      <c r="J79" s="3547">
        <f>I79+26</f>
        <v>46077</v>
      </c>
      <c r="K79" s="3547">
        <f>I79+30</f>
        <v>46081</v>
      </c>
      <c r="L79" s="3547">
        <f>I79+34</f>
        <v>46085</v>
      </c>
      <c r="M79" s="3547">
        <f>I79+37</f>
        <v>46088</v>
      </c>
      <c r="N79" s="3547">
        <f>I79+38</f>
        <v>46089</v>
      </c>
      <c r="O79" s="1889"/>
      <c r="P79" s="1889"/>
      <c r="Q79" s="2817"/>
      <c r="R79" s="2817"/>
      <c r="S79" s="2817"/>
      <c r="T79" s="27"/>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row>
    <row r="80" spans="1:232" s="14" customFormat="1" ht="13.5" hidden="1" customHeight="1" thickBot="1">
      <c r="A80" s="2869"/>
      <c r="B80" s="3464"/>
      <c r="C80" s="3482"/>
      <c r="D80" s="3483"/>
      <c r="E80" s="3483"/>
      <c r="F80" s="3484"/>
      <c r="G80" s="3485"/>
      <c r="H80" s="3548"/>
      <c r="I80" s="3549"/>
      <c r="J80" s="3550"/>
      <c r="K80" s="3550"/>
      <c r="L80" s="3550"/>
      <c r="M80" s="3550"/>
      <c r="N80" s="3550"/>
      <c r="O80" s="847"/>
      <c r="P80" s="847"/>
      <c r="Q80" s="2817"/>
      <c r="R80" s="2817"/>
      <c r="S80" s="2817"/>
      <c r="T80" s="27"/>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row>
    <row r="81" spans="1:232" s="14" customFormat="1" ht="13.5" hidden="1" customHeight="1" thickTop="1">
      <c r="A81" s="2869"/>
      <c r="B81" s="3464" t="s">
        <v>4516</v>
      </c>
      <c r="C81" s="3590" t="s">
        <v>1573</v>
      </c>
      <c r="D81" s="3491" t="s">
        <v>9638</v>
      </c>
      <c r="E81" s="3504">
        <v>46037</v>
      </c>
      <c r="F81" s="3504"/>
      <c r="G81" s="3480" t="s">
        <v>410</v>
      </c>
      <c r="H81" s="3545" t="s">
        <v>9944</v>
      </c>
      <c r="I81" s="3546">
        <v>46058</v>
      </c>
      <c r="J81" s="3547">
        <f>I81+26</f>
        <v>46084</v>
      </c>
      <c r="K81" s="3547">
        <f>I81+30</f>
        <v>46088</v>
      </c>
      <c r="L81" s="3547">
        <f>I81+34</f>
        <v>46092</v>
      </c>
      <c r="M81" s="3547">
        <f>I81+37</f>
        <v>46095</v>
      </c>
      <c r="N81" s="3547">
        <f>I81+38</f>
        <v>46096</v>
      </c>
      <c r="O81" s="1889"/>
      <c r="P81" s="1889"/>
      <c r="Q81" s="2817"/>
      <c r="R81" s="2817"/>
      <c r="S81" s="2817"/>
      <c r="T81" s="27"/>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row>
    <row r="82" spans="1:232" s="14" customFormat="1" ht="13.5" hidden="1" customHeight="1" thickBot="1">
      <c r="A82" s="2869" t="s">
        <v>9945</v>
      </c>
      <c r="B82" s="3464"/>
      <c r="C82" s="3482" t="s">
        <v>9640</v>
      </c>
      <c r="D82" s="3483" t="s">
        <v>8930</v>
      </c>
      <c r="E82" s="3695">
        <v>46044</v>
      </c>
      <c r="F82" s="3484">
        <f>E82+9</f>
        <v>46053</v>
      </c>
      <c r="G82" s="3485"/>
      <c r="H82" s="3548"/>
      <c r="I82" s="3549"/>
      <c r="J82" s="3550"/>
      <c r="K82" s="3550"/>
      <c r="L82" s="3550"/>
      <c r="M82" s="3550"/>
      <c r="N82" s="3550"/>
      <c r="O82" s="847"/>
      <c r="P82" s="847"/>
      <c r="Q82" s="2817"/>
      <c r="R82" s="2817"/>
      <c r="S82" s="2817"/>
      <c r="T82" s="27"/>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row>
    <row r="83" spans="1:232" s="14" customFormat="1" ht="13.5" hidden="1" customHeight="1" thickTop="1">
      <c r="A83" s="2869" t="s">
        <v>7493</v>
      </c>
      <c r="B83" s="3464" t="s">
        <v>4293</v>
      </c>
      <c r="C83" s="4555" t="s">
        <v>4644</v>
      </c>
      <c r="D83" s="3478" t="s">
        <v>9641</v>
      </c>
      <c r="E83" s="3478">
        <v>46044</v>
      </c>
      <c r="F83" s="3479">
        <f>E83+14</f>
        <v>46058</v>
      </c>
      <c r="G83" s="3480" t="s">
        <v>5633</v>
      </c>
      <c r="H83" s="3545" t="s">
        <v>9946</v>
      </c>
      <c r="I83" s="3546">
        <f>I81+7</f>
        <v>46065</v>
      </c>
      <c r="J83" s="3547">
        <f>I83+26</f>
        <v>46091</v>
      </c>
      <c r="K83" s="3547">
        <f>I83+32</f>
        <v>46097</v>
      </c>
      <c r="L83" s="3547">
        <f>I83+34</f>
        <v>46099</v>
      </c>
      <c r="M83" s="3547">
        <f>I83+37</f>
        <v>46102</v>
      </c>
      <c r="N83" s="3547">
        <f>I83+38</f>
        <v>46103</v>
      </c>
      <c r="O83" s="1889"/>
      <c r="P83" s="1889"/>
      <c r="Q83" s="2817"/>
      <c r="R83" s="2817"/>
      <c r="S83" s="2817"/>
      <c r="T83" s="27"/>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row>
    <row r="84" spans="1:232" s="14" customFormat="1" ht="13.5" hidden="1" customHeight="1" thickBot="1">
      <c r="A84" s="2869"/>
      <c r="B84" s="3464"/>
      <c r="C84" s="3482"/>
      <c r="D84" s="3483"/>
      <c r="E84" s="3483"/>
      <c r="F84" s="3484"/>
      <c r="G84" s="3485"/>
      <c r="H84" s="3548"/>
      <c r="I84" s="3549"/>
      <c r="J84" s="3550"/>
      <c r="K84" s="3550"/>
      <c r="L84" s="3550"/>
      <c r="M84" s="3550"/>
      <c r="N84" s="3550"/>
      <c r="O84" s="847"/>
      <c r="P84" s="847"/>
      <c r="Q84" s="2817"/>
      <c r="R84" s="2817"/>
      <c r="S84" s="2817"/>
      <c r="T84" s="27"/>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row>
    <row r="85" spans="1:232" s="14" customFormat="1" ht="13.5" hidden="1" customHeight="1" thickTop="1">
      <c r="A85" s="2869" t="s">
        <v>7414</v>
      </c>
      <c r="B85" s="3464" t="s">
        <v>4298</v>
      </c>
      <c r="C85" s="4555" t="s">
        <v>7493</v>
      </c>
      <c r="D85" s="3478" t="s">
        <v>9643</v>
      </c>
      <c r="E85" s="3573">
        <v>46052</v>
      </c>
      <c r="F85" s="3479">
        <f>E85+14</f>
        <v>46066</v>
      </c>
      <c r="G85" s="3480" t="s">
        <v>4525</v>
      </c>
      <c r="H85" s="3545" t="s">
        <v>9947</v>
      </c>
      <c r="I85" s="3546">
        <f>I83+7</f>
        <v>46072</v>
      </c>
      <c r="J85" s="3547">
        <f>I85+26</f>
        <v>46098</v>
      </c>
      <c r="K85" s="3547">
        <f>I85+30</f>
        <v>46102</v>
      </c>
      <c r="L85" s="3547">
        <f>I85+34</f>
        <v>46106</v>
      </c>
      <c r="M85" s="3547">
        <f>I85+37</f>
        <v>46109</v>
      </c>
      <c r="N85" s="3547">
        <f>I85+38</f>
        <v>46110</v>
      </c>
      <c r="O85" s="1889"/>
      <c r="P85" s="1889"/>
      <c r="Q85" s="2817"/>
      <c r="R85" s="2817"/>
      <c r="S85" s="2817"/>
      <c r="T85" s="27"/>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row>
    <row r="86" spans="1:232" s="14" customFormat="1" ht="13.5" hidden="1" customHeight="1" thickBot="1">
      <c r="A86" s="2869"/>
      <c r="B86" s="3464"/>
      <c r="C86" s="3482"/>
      <c r="D86" s="3483"/>
      <c r="E86" s="3483"/>
      <c r="F86" s="3484"/>
      <c r="G86" s="3625" t="s">
        <v>9948</v>
      </c>
      <c r="H86" s="3548"/>
      <c r="I86" s="3549"/>
      <c r="J86" s="3550"/>
      <c r="K86" s="3550"/>
      <c r="L86" s="3550"/>
      <c r="M86" s="3550"/>
      <c r="N86" s="3550"/>
      <c r="O86" s="847"/>
      <c r="P86" s="847"/>
      <c r="Q86" s="2817"/>
      <c r="R86" s="2817"/>
      <c r="S86" s="2817"/>
      <c r="T86" s="27"/>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row>
    <row r="87" spans="1:232" s="14" customFormat="1" ht="13.5" hidden="1" customHeight="1" thickTop="1">
      <c r="A87" s="2869" t="s">
        <v>4935</v>
      </c>
      <c r="B87" s="3464" t="s">
        <v>4303</v>
      </c>
      <c r="C87" s="4555" t="s">
        <v>4935</v>
      </c>
      <c r="D87" s="3478" t="s">
        <v>9646</v>
      </c>
      <c r="E87" s="3573">
        <v>46061</v>
      </c>
      <c r="F87" s="3479">
        <f>E87+14</f>
        <v>46075</v>
      </c>
      <c r="G87" s="3520" t="s">
        <v>9502</v>
      </c>
      <c r="H87" s="3742" t="s">
        <v>9465</v>
      </c>
      <c r="I87" s="3546">
        <f>I85+7</f>
        <v>46079</v>
      </c>
      <c r="J87" s="3547">
        <f>I87+26</f>
        <v>46105</v>
      </c>
      <c r="K87" s="3547">
        <f>I87+30</f>
        <v>46109</v>
      </c>
      <c r="L87" s="3547">
        <f>I87+34</f>
        <v>46113</v>
      </c>
      <c r="M87" s="3547">
        <f>I87+37</f>
        <v>46116</v>
      </c>
      <c r="N87" s="3547">
        <f>I87+38</f>
        <v>46117</v>
      </c>
      <c r="O87" s="1889"/>
      <c r="P87" s="1889"/>
      <c r="Q87" s="2817"/>
      <c r="R87" s="2817"/>
      <c r="S87" s="2817"/>
      <c r="T87" s="27"/>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row>
    <row r="88" spans="1:232" s="14" customFormat="1" ht="13.5" hidden="1" customHeight="1" thickBot="1">
      <c r="A88" s="2869"/>
      <c r="B88" s="3464"/>
      <c r="C88" s="3482"/>
      <c r="D88" s="3483"/>
      <c r="E88" s="3483"/>
      <c r="F88" s="3484"/>
      <c r="G88" s="3625" t="s">
        <v>9788</v>
      </c>
      <c r="H88" s="3548"/>
      <c r="I88" s="3549"/>
      <c r="J88" s="3550"/>
      <c r="K88" s="3550"/>
      <c r="L88" s="3550"/>
      <c r="M88" s="3550"/>
      <c r="N88" s="3550"/>
      <c r="O88" s="847"/>
      <c r="P88" s="847"/>
      <c r="Q88" s="2817"/>
      <c r="R88" s="2817"/>
      <c r="S88" s="2817"/>
      <c r="T88" s="27"/>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row>
    <row r="89" spans="1:232" s="14" customFormat="1" ht="13.5" hidden="1" customHeight="1" thickTop="1">
      <c r="A89" s="2869" t="s">
        <v>7775</v>
      </c>
      <c r="B89" s="3464" t="s">
        <v>4308</v>
      </c>
      <c r="C89" s="3768" t="s">
        <v>7414</v>
      </c>
      <c r="D89" s="3544" t="s">
        <v>9649</v>
      </c>
      <c r="E89" s="3770">
        <v>46077</v>
      </c>
      <c r="F89" s="3504">
        <f>E89+14</f>
        <v>46091</v>
      </c>
      <c r="G89" s="3630" t="s">
        <v>1824</v>
      </c>
      <c r="H89" s="3627" t="s">
        <v>9949</v>
      </c>
      <c r="I89" s="3628">
        <f>I87+7</f>
        <v>46086</v>
      </c>
      <c r="J89" s="3629">
        <f>I89+26</f>
        <v>46112</v>
      </c>
      <c r="K89" s="3629">
        <f>I89+30</f>
        <v>46116</v>
      </c>
      <c r="L89" s="3629">
        <f>I89+34</f>
        <v>46120</v>
      </c>
      <c r="M89" s="3629">
        <f>I89+37</f>
        <v>46123</v>
      </c>
      <c r="N89" s="3629">
        <f>I89+38</f>
        <v>46124</v>
      </c>
      <c r="O89" s="1889"/>
      <c r="P89" s="1889"/>
      <c r="Q89" s="2817"/>
      <c r="R89" s="2817"/>
      <c r="S89" s="2817"/>
      <c r="T89" s="27"/>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row>
    <row r="90" spans="1:232" s="14" customFormat="1" ht="13.5" hidden="1" customHeight="1" thickBot="1">
      <c r="A90" s="2869"/>
      <c r="B90" s="3783" t="s">
        <v>9651</v>
      </c>
      <c r="C90" s="3765" t="s">
        <v>2626</v>
      </c>
      <c r="D90" s="3766" t="s">
        <v>9652</v>
      </c>
      <c r="E90" s="3766">
        <v>46084</v>
      </c>
      <c r="F90" s="3767">
        <v>46092</v>
      </c>
      <c r="G90" s="3625" t="s">
        <v>9362</v>
      </c>
      <c r="H90" s="3548"/>
      <c r="I90" s="3549"/>
      <c r="J90" s="3550"/>
      <c r="K90" s="3550"/>
      <c r="L90" s="3550"/>
      <c r="M90" s="3550"/>
      <c r="N90" s="3550"/>
      <c r="O90" s="847"/>
      <c r="P90" s="847"/>
      <c r="Q90" s="2817"/>
      <c r="R90" s="2817"/>
      <c r="S90" s="2817"/>
      <c r="T90" s="27"/>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row>
    <row r="91" spans="1:232" s="14" customFormat="1" ht="13.5" hidden="1" customHeight="1" thickTop="1">
      <c r="A91" s="2869"/>
      <c r="B91" s="3464" t="s">
        <v>4191</v>
      </c>
      <c r="C91" s="3543" t="s">
        <v>9653</v>
      </c>
      <c r="D91" s="3544" t="s">
        <v>9654</v>
      </c>
      <c r="E91" s="3769">
        <v>46072</v>
      </c>
      <c r="F91" s="3504">
        <f>E91+14</f>
        <v>46086</v>
      </c>
      <c r="G91" s="3480" t="s">
        <v>9362</v>
      </c>
      <c r="H91" s="3545" t="s">
        <v>9950</v>
      </c>
      <c r="I91" s="3546">
        <f>I89+7</f>
        <v>46093</v>
      </c>
      <c r="J91" s="3547">
        <f>I91+26</f>
        <v>46119</v>
      </c>
      <c r="K91" s="3547">
        <f>I91+30</f>
        <v>46123</v>
      </c>
      <c r="L91" s="3547">
        <f>I91+34</f>
        <v>46127</v>
      </c>
      <c r="M91" s="3547">
        <f>I91+37</f>
        <v>46130</v>
      </c>
      <c r="N91" s="3547">
        <f>I91+38</f>
        <v>46131</v>
      </c>
      <c r="O91" s="1889"/>
      <c r="P91" s="1889"/>
      <c r="Q91" s="2817"/>
      <c r="R91" s="2817"/>
      <c r="S91" s="2817"/>
      <c r="T91" s="27"/>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row>
    <row r="92" spans="1:232" s="14" customFormat="1" ht="13.5" hidden="1" customHeight="1" thickBot="1">
      <c r="A92" s="2869"/>
      <c r="B92" s="4563"/>
      <c r="C92" s="3765" t="s">
        <v>1750</v>
      </c>
      <c r="D92" s="3766" t="s">
        <v>9657</v>
      </c>
      <c r="E92" s="3766">
        <v>46073</v>
      </c>
      <c r="F92" s="3767">
        <v>46082</v>
      </c>
      <c r="G92" s="3485"/>
      <c r="H92" s="3548"/>
      <c r="I92" s="3549"/>
      <c r="J92" s="3550"/>
      <c r="K92" s="3550"/>
      <c r="L92" s="3550"/>
      <c r="M92" s="3550"/>
      <c r="N92" s="3550"/>
      <c r="O92" s="1889"/>
      <c r="P92" s="1889"/>
      <c r="Q92" s="2817"/>
      <c r="R92" s="2817"/>
      <c r="S92" s="2817"/>
      <c r="T92" s="27"/>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row>
    <row r="93" spans="1:232" s="14" customFormat="1" ht="13.5" hidden="1" customHeight="1" thickTop="1">
      <c r="A93" s="2869"/>
      <c r="B93" s="3464" t="s">
        <v>4193</v>
      </c>
      <c r="C93" s="3768" t="s">
        <v>4400</v>
      </c>
      <c r="D93" s="3544" t="s">
        <v>9658</v>
      </c>
      <c r="E93" s="3544">
        <v>46079</v>
      </c>
      <c r="F93" s="3504">
        <f>E93+14</f>
        <v>46093</v>
      </c>
      <c r="G93" s="3480" t="s">
        <v>9951</v>
      </c>
      <c r="H93" s="3545" t="s">
        <v>9952</v>
      </c>
      <c r="I93" s="3546">
        <f>I91+7</f>
        <v>46100</v>
      </c>
      <c r="J93" s="3547">
        <f>I93+26</f>
        <v>46126</v>
      </c>
      <c r="K93" s="3547">
        <f>I93+30</f>
        <v>46130</v>
      </c>
      <c r="L93" s="3547">
        <f>I93+34</f>
        <v>46134</v>
      </c>
      <c r="M93" s="3547">
        <f>I93+37</f>
        <v>46137</v>
      </c>
      <c r="N93" s="3547">
        <f>I93+38</f>
        <v>46138</v>
      </c>
      <c r="O93" s="1889"/>
      <c r="P93" s="1889"/>
      <c r="Q93" s="2817"/>
      <c r="R93" s="2817"/>
      <c r="S93" s="2817"/>
      <c r="T93" s="27"/>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row>
    <row r="94" spans="1:232" s="14" customFormat="1" ht="13.5" hidden="1" customHeight="1" thickBot="1">
      <c r="A94" s="2869"/>
      <c r="B94" s="4563"/>
      <c r="C94" s="3765" t="s">
        <v>1654</v>
      </c>
      <c r="D94" s="3766" t="s">
        <v>8715</v>
      </c>
      <c r="E94" s="3766">
        <v>46079</v>
      </c>
      <c r="F94" s="3767">
        <v>46088</v>
      </c>
      <c r="G94" s="3485"/>
      <c r="H94" s="3548"/>
      <c r="I94" s="3549"/>
      <c r="J94" s="3550"/>
      <c r="K94" s="3550"/>
      <c r="L94" s="3550"/>
      <c r="M94" s="3550"/>
      <c r="N94" s="3550"/>
      <c r="O94" s="847"/>
      <c r="P94" s="847"/>
      <c r="Q94" s="2817"/>
      <c r="R94" s="2817"/>
      <c r="S94" s="2817"/>
      <c r="T94" s="27"/>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row>
    <row r="95" spans="1:232" s="14" customFormat="1" ht="13.5" hidden="1" customHeight="1" thickTop="1">
      <c r="A95" s="2869" t="s">
        <v>4644</v>
      </c>
      <c r="B95" s="3464" t="s">
        <v>4196</v>
      </c>
      <c r="C95" s="3768" t="s">
        <v>9660</v>
      </c>
      <c r="D95" s="3544" t="s">
        <v>9661</v>
      </c>
      <c r="E95" s="3544">
        <v>46086</v>
      </c>
      <c r="F95" s="3504">
        <f>E95+14</f>
        <v>46100</v>
      </c>
      <c r="G95" s="3480" t="s">
        <v>9773</v>
      </c>
      <c r="H95" s="3545" t="s">
        <v>9953</v>
      </c>
      <c r="I95" s="3546">
        <f>I93+7</f>
        <v>46107</v>
      </c>
      <c r="J95" s="3547">
        <f>I95+26</f>
        <v>46133</v>
      </c>
      <c r="K95" s="3547">
        <f>I95+30</f>
        <v>46137</v>
      </c>
      <c r="L95" s="3547">
        <f>I95+34</f>
        <v>46141</v>
      </c>
      <c r="M95" s="3547">
        <f>I95+37</f>
        <v>46144</v>
      </c>
      <c r="N95" s="3547">
        <f>I95+38</f>
        <v>46145</v>
      </c>
      <c r="O95" s="1889"/>
      <c r="P95" s="1889"/>
      <c r="Q95" s="2817"/>
      <c r="R95" s="2817"/>
      <c r="S95" s="2817"/>
      <c r="T95" s="27"/>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row>
    <row r="96" spans="1:232" s="14" customFormat="1" ht="13.5" hidden="1" customHeight="1" thickBot="1">
      <c r="A96" s="2869"/>
      <c r="B96" s="4563"/>
      <c r="C96" s="3765" t="s">
        <v>4922</v>
      </c>
      <c r="D96" s="3766" t="s">
        <v>9663</v>
      </c>
      <c r="E96" s="3695">
        <v>46092</v>
      </c>
      <c r="F96" s="3767">
        <f>E96+9</f>
        <v>46101</v>
      </c>
      <c r="G96" s="3485"/>
      <c r="H96" s="3548"/>
      <c r="I96" s="3549"/>
      <c r="J96" s="3550"/>
      <c r="K96" s="3550"/>
      <c r="L96" s="3550"/>
      <c r="M96" s="3550"/>
      <c r="N96" s="3550"/>
      <c r="O96" s="847"/>
      <c r="P96" s="847"/>
      <c r="Q96" s="2817"/>
      <c r="R96" s="2817"/>
      <c r="S96" s="2817"/>
      <c r="T96" s="27"/>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row>
    <row r="97" spans="1:232" s="14" customFormat="1" ht="13.5" hidden="1" customHeight="1" thickTop="1">
      <c r="A97" s="2869" t="s">
        <v>7493</v>
      </c>
      <c r="B97" s="3464" t="s">
        <v>4197</v>
      </c>
      <c r="C97" s="3590" t="s">
        <v>1573</v>
      </c>
      <c r="D97" s="3750" t="s">
        <v>9664</v>
      </c>
      <c r="E97" s="3504">
        <v>46093</v>
      </c>
      <c r="F97" s="3504">
        <f>E97+14</f>
        <v>46107</v>
      </c>
      <c r="G97" s="3480" t="s">
        <v>5642</v>
      </c>
      <c r="H97" s="3545" t="s">
        <v>9954</v>
      </c>
      <c r="I97" s="3779">
        <f>I95+7</f>
        <v>46114</v>
      </c>
      <c r="J97" s="3547">
        <f>I97+26</f>
        <v>46140</v>
      </c>
      <c r="K97" s="3547">
        <f>I97+30</f>
        <v>46144</v>
      </c>
      <c r="L97" s="3547">
        <f>I97+34</f>
        <v>46148</v>
      </c>
      <c r="M97" s="3547">
        <f>I97+37</f>
        <v>46151</v>
      </c>
      <c r="N97" s="3547">
        <f>I97+38</f>
        <v>46152</v>
      </c>
      <c r="O97" s="1889"/>
      <c r="P97" s="1889"/>
      <c r="Q97" s="2817"/>
      <c r="R97" s="2817"/>
      <c r="S97" s="2817"/>
      <c r="T97" s="27"/>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row>
    <row r="98" spans="1:232" s="14" customFormat="1" ht="13.5" hidden="1" customHeight="1" thickBot="1">
      <c r="A98" s="2869"/>
      <c r="B98" s="4563"/>
      <c r="C98" s="3765" t="s">
        <v>1541</v>
      </c>
      <c r="D98" s="3766" t="s">
        <v>8717</v>
      </c>
      <c r="E98" s="3766">
        <v>46103</v>
      </c>
      <c r="F98" s="3767">
        <f>E98+9</f>
        <v>46112</v>
      </c>
      <c r="G98" s="3485"/>
      <c r="H98" s="3550"/>
      <c r="I98" s="3549"/>
      <c r="J98" s="3550"/>
      <c r="K98" s="3550"/>
      <c r="L98" s="3550"/>
      <c r="M98" s="3550"/>
      <c r="N98" s="3550"/>
      <c r="O98" s="847"/>
      <c r="P98" s="847"/>
      <c r="Q98" s="2817"/>
      <c r="R98" s="2817"/>
      <c r="S98" s="2817"/>
      <c r="T98" s="27"/>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row>
    <row r="99" spans="1:232" s="14" customFormat="1" ht="13.5" hidden="1" customHeight="1" thickTop="1">
      <c r="A99" s="2869" t="s">
        <v>4935</v>
      </c>
      <c r="B99" s="3464" t="s">
        <v>4198</v>
      </c>
      <c r="C99" s="3590" t="s">
        <v>1573</v>
      </c>
      <c r="D99" s="3750" t="s">
        <v>9667</v>
      </c>
      <c r="E99" s="3504">
        <v>46100</v>
      </c>
      <c r="F99" s="3504">
        <f>E99+14</f>
        <v>46114</v>
      </c>
      <c r="G99" s="3480" t="s">
        <v>9955</v>
      </c>
      <c r="H99" s="3545" t="s">
        <v>9956</v>
      </c>
      <c r="I99" s="3546">
        <f>I97+7</f>
        <v>46121</v>
      </c>
      <c r="J99" s="3547">
        <f>I99+26</f>
        <v>46147</v>
      </c>
      <c r="K99" s="3547">
        <f>I99+30</f>
        <v>46151</v>
      </c>
      <c r="L99" s="3547">
        <f>I99+34</f>
        <v>46155</v>
      </c>
      <c r="M99" s="3547">
        <f>I99+37</f>
        <v>46158</v>
      </c>
      <c r="N99" s="3547">
        <f>I99+38</f>
        <v>46159</v>
      </c>
      <c r="O99" s="1889"/>
      <c r="P99" s="1889"/>
      <c r="Q99" s="2817"/>
      <c r="R99" s="2817"/>
      <c r="S99" s="2817"/>
      <c r="T99" s="27"/>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row>
    <row r="100" spans="1:232" s="14" customFormat="1" ht="13.5" hidden="1" customHeight="1" thickBot="1">
      <c r="A100" s="2869"/>
      <c r="B100" s="4563"/>
      <c r="C100" s="3482"/>
      <c r="D100" s="3483"/>
      <c r="E100" s="3483"/>
      <c r="F100" s="3484"/>
      <c r="G100" s="3485"/>
      <c r="H100" s="3548"/>
      <c r="I100" s="3549"/>
      <c r="J100" s="3550"/>
      <c r="K100" s="3550"/>
      <c r="L100" s="3550"/>
      <c r="M100" s="3550"/>
      <c r="N100" s="3550"/>
      <c r="O100" s="847"/>
      <c r="P100" s="847"/>
      <c r="Q100" s="2817"/>
      <c r="R100" s="2817"/>
      <c r="S100" s="2817"/>
      <c r="T100" s="27"/>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row>
    <row r="101" spans="1:232" s="14" customFormat="1" ht="13.5" hidden="1" customHeight="1" thickTop="1">
      <c r="A101" s="2869" t="s">
        <v>7414</v>
      </c>
      <c r="B101" s="3464" t="s">
        <v>4200</v>
      </c>
      <c r="C101" s="4555" t="s">
        <v>4935</v>
      </c>
      <c r="D101" s="3478" t="s">
        <v>9751</v>
      </c>
      <c r="E101" s="3573">
        <v>46110</v>
      </c>
      <c r="F101" s="3479">
        <f>E101+14</f>
        <v>46124</v>
      </c>
      <c r="G101" s="3480" t="s">
        <v>3192</v>
      </c>
      <c r="H101" s="3545" t="s">
        <v>9957</v>
      </c>
      <c r="I101" s="3546">
        <f>I99+7</f>
        <v>46128</v>
      </c>
      <c r="J101" s="3547">
        <f>I101+26</f>
        <v>46154</v>
      </c>
      <c r="K101" s="3547">
        <f>I101+30</f>
        <v>46158</v>
      </c>
      <c r="L101" s="3547">
        <f>I101+34</f>
        <v>46162</v>
      </c>
      <c r="M101" s="3547">
        <f>I101+37</f>
        <v>46165</v>
      </c>
      <c r="N101" s="3547">
        <f>I101+38</f>
        <v>46166</v>
      </c>
      <c r="O101" s="1889"/>
      <c r="P101" s="1889"/>
      <c r="Q101" s="2817"/>
      <c r="R101" s="2817"/>
      <c r="S101" s="2817"/>
      <c r="T101" s="27"/>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row>
    <row r="102" spans="1:232" s="14" customFormat="1" ht="13.5" hidden="1" customHeight="1" thickBot="1">
      <c r="A102" s="2869"/>
      <c r="B102" s="3464"/>
      <c r="C102" s="3482"/>
      <c r="D102" s="3483"/>
      <c r="E102" s="3483"/>
      <c r="F102" s="3484"/>
      <c r="G102" s="3485"/>
      <c r="H102" s="3548"/>
      <c r="I102" s="3549"/>
      <c r="J102" s="3550"/>
      <c r="K102" s="3550"/>
      <c r="L102" s="3550"/>
      <c r="M102" s="3550"/>
      <c r="N102" s="3550"/>
      <c r="O102" s="847"/>
      <c r="P102" s="847"/>
      <c r="Q102" s="2817"/>
      <c r="R102" s="2817"/>
      <c r="S102" s="2817"/>
      <c r="T102" s="27"/>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row>
    <row r="103" spans="1:232" s="14" customFormat="1" ht="13.5" hidden="1" customHeight="1" thickTop="1">
      <c r="A103" s="2869" t="s">
        <v>9958</v>
      </c>
      <c r="B103" s="3464" t="s">
        <v>4201</v>
      </c>
      <c r="C103" s="4555" t="s">
        <v>7493</v>
      </c>
      <c r="D103" s="3478" t="s">
        <v>9752</v>
      </c>
      <c r="E103" s="4049">
        <v>46118</v>
      </c>
      <c r="F103" s="3479">
        <f>E103+14</f>
        <v>46132</v>
      </c>
      <c r="G103" s="4045" t="s">
        <v>9959</v>
      </c>
      <c r="H103" s="3545" t="s">
        <v>9960</v>
      </c>
      <c r="I103" s="3546">
        <f>I101+7</f>
        <v>46135</v>
      </c>
      <c r="J103" s="3547">
        <f>I103+26</f>
        <v>46161</v>
      </c>
      <c r="K103" s="3547">
        <f>I103+30</f>
        <v>46165</v>
      </c>
      <c r="L103" s="3547">
        <f>I103+34</f>
        <v>46169</v>
      </c>
      <c r="M103" s="3547">
        <f>I103+37</f>
        <v>46172</v>
      </c>
      <c r="N103" s="3547">
        <f>I103+38</f>
        <v>46173</v>
      </c>
      <c r="O103" s="1889"/>
      <c r="P103" s="1889"/>
      <c r="Q103" s="2817"/>
      <c r="R103" s="2817"/>
      <c r="S103" s="2817"/>
      <c r="T103" s="27"/>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row>
    <row r="104" spans="1:232" s="14" customFormat="1" ht="13.5" hidden="1" customHeight="1" thickBot="1">
      <c r="A104" s="2869"/>
      <c r="B104" s="4224"/>
      <c r="C104" s="3482"/>
      <c r="D104" s="3483"/>
      <c r="E104" s="3483"/>
      <c r="F104" s="3484"/>
      <c r="G104" s="3485"/>
      <c r="H104" s="3548"/>
      <c r="I104" s="3549"/>
      <c r="J104" s="3550"/>
      <c r="K104" s="3550"/>
      <c r="L104" s="3550"/>
      <c r="M104" s="3550"/>
      <c r="N104" s="3550"/>
      <c r="O104" s="847"/>
      <c r="P104" s="847"/>
      <c r="Q104" s="2817"/>
      <c r="R104" s="2817"/>
      <c r="S104" s="2817"/>
      <c r="T104" s="27"/>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row>
    <row r="105" spans="1:232" s="14" customFormat="1" ht="13.5" hidden="1" customHeight="1" thickTop="1">
      <c r="A105" s="2869" t="s">
        <v>8812</v>
      </c>
      <c r="B105" s="4224" t="s">
        <v>4202</v>
      </c>
      <c r="C105" s="4020" t="s">
        <v>1573</v>
      </c>
      <c r="D105" s="3491" t="s">
        <v>9674</v>
      </c>
      <c r="E105" s="3504">
        <v>46121</v>
      </c>
      <c r="F105" s="3504">
        <f>E105+14</f>
        <v>46135</v>
      </c>
      <c r="G105" s="4045" t="s">
        <v>9961</v>
      </c>
      <c r="H105" s="3545" t="s">
        <v>9962</v>
      </c>
      <c r="I105" s="3546">
        <f>I103+7</f>
        <v>46142</v>
      </c>
      <c r="J105" s="3547">
        <f>I105+26</f>
        <v>46168</v>
      </c>
      <c r="K105" s="3547">
        <f>I105+30</f>
        <v>46172</v>
      </c>
      <c r="L105" s="3547">
        <f>I105+34</f>
        <v>46176</v>
      </c>
      <c r="M105" s="3547">
        <f>I105+37</f>
        <v>46179</v>
      </c>
      <c r="N105" s="3547">
        <f>I105+38</f>
        <v>46180</v>
      </c>
      <c r="O105" s="1889"/>
      <c r="P105" s="1889"/>
      <c r="Q105" s="2817"/>
      <c r="R105" s="2817"/>
      <c r="S105" s="2817"/>
      <c r="T105" s="27"/>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row>
    <row r="106" spans="1:232" s="14" customFormat="1" ht="13.5" hidden="1" customHeight="1" thickBot="1">
      <c r="A106" s="2869"/>
      <c r="B106" s="4224"/>
      <c r="C106" s="3482"/>
      <c r="D106" s="3483"/>
      <c r="E106" s="3483"/>
      <c r="F106" s="3484"/>
      <c r="G106" s="3485"/>
      <c r="H106" s="3548"/>
      <c r="I106" s="3549"/>
      <c r="J106" s="3550"/>
      <c r="K106" s="3550"/>
      <c r="L106" s="3550"/>
      <c r="M106" s="3550"/>
      <c r="N106" s="3550"/>
      <c r="O106" s="847"/>
      <c r="P106" s="847"/>
      <c r="Q106" s="2817"/>
      <c r="R106" s="2817"/>
      <c r="S106" s="2817"/>
      <c r="T106" s="27"/>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row>
    <row r="107" spans="1:232" s="14" customFormat="1" ht="13.5" hidden="1" customHeight="1" thickTop="1">
      <c r="A107" s="2869"/>
      <c r="B107" s="4224" t="s">
        <v>4203</v>
      </c>
      <c r="C107" s="4562" t="s">
        <v>4474</v>
      </c>
      <c r="D107" s="3491" t="s">
        <v>9676</v>
      </c>
      <c r="E107" s="3491">
        <v>46136</v>
      </c>
      <c r="F107" s="3504">
        <f>E107+14</f>
        <v>46150</v>
      </c>
      <c r="G107" s="3480" t="s">
        <v>410</v>
      </c>
      <c r="H107" s="3545" t="s">
        <v>9963</v>
      </c>
      <c r="I107" s="3546">
        <f>I105+7</f>
        <v>46149</v>
      </c>
      <c r="J107" s="3547">
        <f>I107+26</f>
        <v>46175</v>
      </c>
      <c r="K107" s="3547">
        <f>I107+30</f>
        <v>46179</v>
      </c>
      <c r="L107" s="3547">
        <f>I107+34</f>
        <v>46183</v>
      </c>
      <c r="M107" s="3547">
        <f>I107+37</f>
        <v>46186</v>
      </c>
      <c r="N107" s="3547">
        <f>I107+38</f>
        <v>46187</v>
      </c>
      <c r="O107" s="1889"/>
      <c r="P107" s="1889"/>
      <c r="Q107" s="2817"/>
      <c r="R107" s="2817"/>
      <c r="S107" s="2817"/>
      <c r="T107" s="27"/>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row>
    <row r="108" spans="1:232" s="14" customFormat="1" ht="13.5" hidden="1" customHeight="1" thickBot="1">
      <c r="A108" s="2869"/>
      <c r="B108" s="4224"/>
      <c r="C108" s="3482" t="s">
        <v>1500</v>
      </c>
      <c r="D108" s="3483" t="s">
        <v>9877</v>
      </c>
      <c r="E108" s="3483">
        <v>46133</v>
      </c>
      <c r="F108" s="3484">
        <v>46143</v>
      </c>
      <c r="G108" s="3485"/>
      <c r="H108" s="3548"/>
      <c r="I108" s="3549"/>
      <c r="J108" s="3550"/>
      <c r="K108" s="3550"/>
      <c r="L108" s="3550"/>
      <c r="M108" s="3550"/>
      <c r="N108" s="3550"/>
      <c r="O108" s="847"/>
      <c r="P108" s="847"/>
      <c r="Q108" s="2817"/>
      <c r="R108" s="2817"/>
      <c r="S108" s="2817"/>
      <c r="T108" s="27"/>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row>
    <row r="109" spans="1:232" s="14" customFormat="1" ht="13.5" hidden="1" customHeight="1" thickTop="1">
      <c r="A109" s="2869" t="s">
        <v>9958</v>
      </c>
      <c r="B109" s="4224" t="s">
        <v>4206</v>
      </c>
      <c r="C109" s="4555" t="s">
        <v>1541</v>
      </c>
      <c r="D109" s="3478" t="s">
        <v>9218</v>
      </c>
      <c r="E109" s="3557">
        <v>46147</v>
      </c>
      <c r="F109" s="3479">
        <f>E109+10</f>
        <v>46157</v>
      </c>
      <c r="G109" s="3480" t="s">
        <v>4580</v>
      </c>
      <c r="H109" s="3545" t="s">
        <v>9964</v>
      </c>
      <c r="I109" s="3546">
        <f>I107+7</f>
        <v>46156</v>
      </c>
      <c r="J109" s="3547">
        <f>I109+26</f>
        <v>46182</v>
      </c>
      <c r="K109" s="3547">
        <f>I109+30</f>
        <v>46186</v>
      </c>
      <c r="L109" s="3547">
        <f>I109+34</f>
        <v>46190</v>
      </c>
      <c r="M109" s="3547">
        <f>I109+37</f>
        <v>46193</v>
      </c>
      <c r="N109" s="3547">
        <f>I109+38</f>
        <v>46194</v>
      </c>
      <c r="O109" s="1889"/>
      <c r="P109" s="1889"/>
      <c r="Q109" s="2817"/>
      <c r="R109" s="2817"/>
      <c r="S109" s="2817"/>
      <c r="T109" s="27"/>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row>
    <row r="110" spans="1:232" s="14" customFormat="1" ht="13.5" hidden="1" customHeight="1" thickBot="1">
      <c r="A110" s="2869"/>
      <c r="B110" s="4224"/>
      <c r="C110" s="3482"/>
      <c r="D110" s="3483"/>
      <c r="E110" s="3483"/>
      <c r="F110" s="3484"/>
      <c r="G110" s="4073"/>
      <c r="H110" s="3548"/>
      <c r="I110" s="3549"/>
      <c r="J110" s="3550"/>
      <c r="K110" s="3550"/>
      <c r="L110" s="3550"/>
      <c r="M110" s="3550"/>
      <c r="N110" s="3550"/>
      <c r="O110" s="847"/>
      <c r="P110" s="847"/>
      <c r="Q110" s="2817"/>
      <c r="R110" s="2817"/>
      <c r="S110" s="2817"/>
      <c r="T110" s="27"/>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row>
    <row r="111" spans="1:232" s="14" customFormat="1" ht="13.5" hidden="1" customHeight="1" thickTop="1">
      <c r="A111" s="2869" t="s">
        <v>9965</v>
      </c>
      <c r="B111" s="4224" t="s">
        <v>4208</v>
      </c>
      <c r="C111" s="4106" t="s">
        <v>1707</v>
      </c>
      <c r="D111" s="4107" t="s">
        <v>9679</v>
      </c>
      <c r="E111" s="3479">
        <v>46148</v>
      </c>
      <c r="F111" s="3479">
        <f>E111+14</f>
        <v>46162</v>
      </c>
      <c r="G111" s="3520" t="s">
        <v>9574</v>
      </c>
      <c r="H111" s="3545" t="s">
        <v>9966</v>
      </c>
      <c r="I111" s="3546">
        <f>I109+7</f>
        <v>46163</v>
      </c>
      <c r="J111" s="3547">
        <f>I111+26</f>
        <v>46189</v>
      </c>
      <c r="K111" s="3547">
        <f>I111+30</f>
        <v>46193</v>
      </c>
      <c r="L111" s="3547">
        <f>I111+34</f>
        <v>46197</v>
      </c>
      <c r="M111" s="3547">
        <f>I111+37</f>
        <v>46200</v>
      </c>
      <c r="N111" s="3547">
        <f>I111+38</f>
        <v>46201</v>
      </c>
      <c r="O111" s="1889"/>
      <c r="P111" s="1889"/>
      <c r="Q111" s="2817"/>
      <c r="R111" s="2817"/>
      <c r="S111" s="2817"/>
      <c r="T111" s="27"/>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row>
    <row r="112" spans="1:232" s="14" customFormat="1" ht="13.5" hidden="1" customHeight="1" thickBot="1">
      <c r="A112" s="2869"/>
      <c r="B112" s="4224"/>
      <c r="C112" s="4108"/>
      <c r="D112" s="3484"/>
      <c r="E112" s="3484"/>
      <c r="F112" s="3484"/>
      <c r="G112" s="3485"/>
      <c r="H112" s="3548"/>
      <c r="I112" s="3549"/>
      <c r="J112" s="3550"/>
      <c r="K112" s="3550"/>
      <c r="L112" s="3550"/>
      <c r="M112" s="3550"/>
      <c r="N112" s="3550"/>
      <c r="O112" s="847"/>
      <c r="P112" s="847"/>
      <c r="Q112" s="2817"/>
      <c r="R112" s="2817"/>
      <c r="S112" s="2817"/>
      <c r="T112" s="27"/>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row>
    <row r="113" spans="1:232" s="14" customFormat="1" ht="13.5" hidden="1" customHeight="1" thickTop="1">
      <c r="A113" s="2869"/>
      <c r="B113" s="4224" t="s">
        <v>4210</v>
      </c>
      <c r="C113" s="4562" t="s">
        <v>9967</v>
      </c>
      <c r="D113" s="3504" t="s">
        <v>9669</v>
      </c>
      <c r="E113" s="3504">
        <v>46155</v>
      </c>
      <c r="F113" s="3504">
        <f>E113+14</f>
        <v>46169</v>
      </c>
      <c r="G113" s="3603" t="s">
        <v>9788</v>
      </c>
      <c r="H113" s="3545" t="s">
        <v>9968</v>
      </c>
      <c r="I113" s="3546">
        <f>I111+7</f>
        <v>46170</v>
      </c>
      <c r="J113" s="3547">
        <f>I113+26</f>
        <v>46196</v>
      </c>
      <c r="K113" s="3547">
        <f>I113+30</f>
        <v>46200</v>
      </c>
      <c r="L113" s="3547">
        <f>I113+34</f>
        <v>46204</v>
      </c>
      <c r="M113" s="3547">
        <f>I113+37</f>
        <v>46207</v>
      </c>
      <c r="N113" s="3547">
        <f>I113+38</f>
        <v>46208</v>
      </c>
      <c r="O113" s="1889"/>
      <c r="P113" s="1889"/>
      <c r="Q113" s="2817"/>
      <c r="R113" s="2817"/>
      <c r="S113" s="2817"/>
      <c r="T113" s="27"/>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row>
    <row r="114" spans="1:232" s="14" customFormat="1" ht="13.5" hidden="1" customHeight="1" thickBot="1">
      <c r="A114" s="2869"/>
      <c r="B114" s="4224"/>
      <c r="C114" s="3765" t="s">
        <v>9685</v>
      </c>
      <c r="D114" s="3766" t="s">
        <v>9686</v>
      </c>
      <c r="E114" s="3483">
        <v>46157</v>
      </c>
      <c r="F114" s="3484">
        <f>E114+9</f>
        <v>46166</v>
      </c>
      <c r="G114" s="3485"/>
      <c r="H114" s="3548"/>
      <c r="I114" s="3549"/>
      <c r="J114" s="3550"/>
      <c r="K114" s="3550"/>
      <c r="L114" s="3550"/>
      <c r="M114" s="3550"/>
      <c r="N114" s="3550"/>
      <c r="O114" s="847"/>
      <c r="P114" s="847"/>
      <c r="Q114" s="2817"/>
      <c r="R114" s="2817"/>
      <c r="S114" s="2817"/>
      <c r="T114" s="27"/>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row>
    <row r="115" spans="1:232" s="14" customFormat="1" ht="13.5" hidden="1" customHeight="1" thickTop="1">
      <c r="A115" s="2869"/>
      <c r="B115" s="4224" t="s">
        <v>4213</v>
      </c>
      <c r="C115" s="4562" t="s">
        <v>9687</v>
      </c>
      <c r="D115" s="3504" t="s">
        <v>9672</v>
      </c>
      <c r="E115" s="3504">
        <v>46164</v>
      </c>
      <c r="F115" s="3504" t="s">
        <v>1581</v>
      </c>
      <c r="G115" s="3480" t="s">
        <v>9969</v>
      </c>
      <c r="H115" s="3545" t="s">
        <v>9970</v>
      </c>
      <c r="I115" s="3546">
        <f>I113+7</f>
        <v>46177</v>
      </c>
      <c r="J115" s="3547">
        <f>I115+26</f>
        <v>46203</v>
      </c>
      <c r="K115" s="3547">
        <f>I115+30</f>
        <v>46207</v>
      </c>
      <c r="L115" s="3547">
        <f>I115+34</f>
        <v>46211</v>
      </c>
      <c r="M115" s="3547">
        <f>I115+37</f>
        <v>46214</v>
      </c>
      <c r="N115" s="3547">
        <f>I115+38</f>
        <v>46215</v>
      </c>
      <c r="O115" s="1889"/>
      <c r="P115" s="1889"/>
      <c r="Q115" s="2817"/>
      <c r="R115" s="2817"/>
      <c r="S115" s="2817"/>
      <c r="T115" s="27"/>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row>
    <row r="116" spans="1:232" s="14" customFormat="1" ht="13.5" hidden="1" customHeight="1" thickBot="1">
      <c r="A116" s="2869"/>
      <c r="B116" s="4224"/>
      <c r="C116" s="3765" t="s">
        <v>7497</v>
      </c>
      <c r="D116" s="3766" t="s">
        <v>9689</v>
      </c>
      <c r="E116" s="3695">
        <v>46168</v>
      </c>
      <c r="F116" s="3484">
        <f>E116+9</f>
        <v>46177</v>
      </c>
      <c r="G116" s="3485"/>
      <c r="H116" s="3548"/>
      <c r="I116" s="3549"/>
      <c r="J116" s="3550"/>
      <c r="K116" s="3550"/>
      <c r="L116" s="3550"/>
      <c r="M116" s="3550"/>
      <c r="N116" s="3550"/>
      <c r="O116" s="847"/>
      <c r="P116" s="847"/>
      <c r="Q116" s="2817"/>
      <c r="R116" s="2817"/>
      <c r="S116" s="2817"/>
      <c r="T116" s="27"/>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row>
    <row r="117" spans="1:232" s="14" customFormat="1" ht="13.5" hidden="1" customHeight="1" thickTop="1">
      <c r="A117" s="2869"/>
      <c r="B117" s="4224" t="s">
        <v>3617</v>
      </c>
      <c r="C117" s="4020" t="s">
        <v>1573</v>
      </c>
      <c r="D117" s="3504" t="s">
        <v>9690</v>
      </c>
      <c r="E117" s="3491">
        <v>46163</v>
      </c>
      <c r="F117" s="3491">
        <f>E117+14</f>
        <v>46177</v>
      </c>
      <c r="G117" s="3480" t="s">
        <v>5478</v>
      </c>
      <c r="H117" s="3545" t="s">
        <v>9971</v>
      </c>
      <c r="I117" s="3546">
        <f>I115+7</f>
        <v>46184</v>
      </c>
      <c r="J117" s="3547">
        <f>I117+26</f>
        <v>46210</v>
      </c>
      <c r="K117" s="3547">
        <f>I117+30</f>
        <v>46214</v>
      </c>
      <c r="L117" s="3547">
        <f>I117+34</f>
        <v>46218</v>
      </c>
      <c r="M117" s="3547">
        <f>I117+37</f>
        <v>46221</v>
      </c>
      <c r="N117" s="3629">
        <f>I117+38</f>
        <v>46222</v>
      </c>
      <c r="O117" s="1889"/>
      <c r="P117" s="1889"/>
      <c r="Q117" s="2817"/>
      <c r="R117" s="2817"/>
      <c r="S117" s="2817"/>
      <c r="T117" s="27"/>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row>
    <row r="118" spans="1:232" s="14" customFormat="1" ht="13.5" hidden="1" customHeight="1" thickBot="1">
      <c r="A118" s="2869"/>
      <c r="B118" s="4224"/>
      <c r="C118" s="3765"/>
      <c r="D118" s="3766"/>
      <c r="E118" s="3483"/>
      <c r="F118" s="3484"/>
      <c r="G118" s="3485"/>
      <c r="H118" s="3548"/>
      <c r="I118" s="3549"/>
      <c r="J118" s="3550"/>
      <c r="K118" s="3550"/>
      <c r="L118" s="3550"/>
      <c r="M118" s="3550"/>
      <c r="N118" s="3550"/>
      <c r="O118" s="847"/>
      <c r="P118" s="847"/>
      <c r="Q118" s="2817"/>
      <c r="R118" s="2817"/>
      <c r="S118" s="2817"/>
      <c r="T118" s="27"/>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row>
    <row r="119" spans="1:232" s="14" customFormat="1" ht="13.5" hidden="1" customHeight="1" thickTop="1">
      <c r="A119" s="2869" t="s">
        <v>8734</v>
      </c>
      <c r="B119" s="4224" t="s">
        <v>3619</v>
      </c>
      <c r="C119" s="4562"/>
      <c r="D119" s="3504" t="s">
        <v>9692</v>
      </c>
      <c r="E119" s="3504">
        <v>46177</v>
      </c>
      <c r="F119" s="3504">
        <f>E119+14</f>
        <v>46191</v>
      </c>
      <c r="G119" s="3480" t="s">
        <v>9773</v>
      </c>
      <c r="H119" s="3545" t="s">
        <v>9972</v>
      </c>
      <c r="I119" s="3546">
        <f>I117+7</f>
        <v>46191</v>
      </c>
      <c r="J119" s="3547">
        <f>I119+26</f>
        <v>46217</v>
      </c>
      <c r="K119" s="3547">
        <f>I119+30</f>
        <v>46221</v>
      </c>
      <c r="L119" s="3547">
        <f>I119+34</f>
        <v>46225</v>
      </c>
      <c r="M119" s="3547">
        <f>I119+37</f>
        <v>46228</v>
      </c>
      <c r="N119" s="3629">
        <f>I119+38</f>
        <v>46229</v>
      </c>
      <c r="O119" s="1889"/>
      <c r="P119" s="1889"/>
      <c r="Q119" s="2817"/>
      <c r="R119" s="2817"/>
      <c r="S119" s="2817"/>
      <c r="T119" s="27"/>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row>
    <row r="120" spans="1:232" s="14" customFormat="1" ht="13.5" hidden="1" customHeight="1" thickBot="1">
      <c r="A120" s="2869"/>
      <c r="B120" s="4224"/>
      <c r="C120" s="3482" t="s">
        <v>8751</v>
      </c>
      <c r="D120" s="3483" t="s">
        <v>8933</v>
      </c>
      <c r="E120" s="3483">
        <v>46175</v>
      </c>
      <c r="F120" s="3484">
        <f>E120+8</f>
        <v>46183</v>
      </c>
      <c r="G120" s="3485"/>
      <c r="H120" s="3548"/>
      <c r="I120" s="3549"/>
      <c r="J120" s="3550"/>
      <c r="K120" s="3550"/>
      <c r="L120" s="3550"/>
      <c r="M120" s="3550"/>
      <c r="N120" s="3550"/>
      <c r="O120" s="847"/>
      <c r="P120" s="847"/>
      <c r="Q120" s="2817"/>
      <c r="R120" s="2817"/>
      <c r="S120" s="2817"/>
      <c r="T120" s="27"/>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row>
    <row r="121" spans="1:232" s="14" customFormat="1" ht="13.5" customHeight="1" thickTop="1">
      <c r="A121" s="2869" t="s">
        <v>9973</v>
      </c>
      <c r="B121" s="4224" t="s">
        <v>3621</v>
      </c>
      <c r="C121" s="4555" t="s">
        <v>7775</v>
      </c>
      <c r="D121" s="3478" t="s">
        <v>9223</v>
      </c>
      <c r="E121" s="3478">
        <v>46187</v>
      </c>
      <c r="F121" s="3479">
        <f>E121+14</f>
        <v>46201</v>
      </c>
      <c r="G121" s="3520" t="s">
        <v>9354</v>
      </c>
      <c r="H121" s="3545" t="s">
        <v>9974</v>
      </c>
      <c r="I121" s="3546">
        <f>I119+7</f>
        <v>46198</v>
      </c>
      <c r="J121" s="3547">
        <f>I121+26</f>
        <v>46224</v>
      </c>
      <c r="K121" s="3547">
        <f>I121+30</f>
        <v>46228</v>
      </c>
      <c r="L121" s="3547">
        <f>I121+34</f>
        <v>46232</v>
      </c>
      <c r="M121" s="3547">
        <f>I121+37</f>
        <v>46235</v>
      </c>
      <c r="N121" s="3629">
        <f>I121+38</f>
        <v>46236</v>
      </c>
      <c r="O121" s="1889"/>
      <c r="P121" s="1889"/>
      <c r="Q121" s="2817"/>
      <c r="R121" s="2817"/>
      <c r="S121" s="2817"/>
      <c r="T121" s="27"/>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row>
    <row r="122" spans="1:232" s="14" customFormat="1" ht="13.5" customHeight="1" thickBot="1">
      <c r="A122" s="2869"/>
      <c r="B122" s="4224"/>
      <c r="C122" s="4109"/>
      <c r="D122" s="3483"/>
      <c r="E122" s="3483"/>
      <c r="F122" s="3484"/>
      <c r="G122" s="4073"/>
      <c r="H122" s="3548"/>
      <c r="I122" s="3549"/>
      <c r="J122" s="3550"/>
      <c r="K122" s="3550"/>
      <c r="L122" s="3550"/>
      <c r="M122" s="3550"/>
      <c r="N122" s="3550"/>
      <c r="O122" s="847"/>
      <c r="P122" s="847"/>
      <c r="Q122" s="2817"/>
      <c r="R122" s="2817"/>
      <c r="S122" s="2817"/>
      <c r="T122" s="27"/>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row>
    <row r="123" spans="1:232" s="14" customFormat="1" ht="13.5" customHeight="1" thickTop="1">
      <c r="A123" s="2869"/>
      <c r="B123" s="4224" t="s">
        <v>3623</v>
      </c>
      <c r="C123" s="4555" t="s">
        <v>1541</v>
      </c>
      <c r="D123" s="3478" t="s">
        <v>9696</v>
      </c>
      <c r="E123" s="4226">
        <v>46191</v>
      </c>
      <c r="F123" s="3479">
        <f>E123+14</f>
        <v>46205</v>
      </c>
      <c r="G123" s="3520" t="s">
        <v>9975</v>
      </c>
      <c r="H123" s="3545" t="s">
        <v>9976</v>
      </c>
      <c r="I123" s="3546">
        <f>I121+7</f>
        <v>46205</v>
      </c>
      <c r="J123" s="3547">
        <f>I123+26</f>
        <v>46231</v>
      </c>
      <c r="K123" s="3547">
        <f>I123+30</f>
        <v>46235</v>
      </c>
      <c r="L123" s="3547">
        <f>I123+34</f>
        <v>46239</v>
      </c>
      <c r="M123" s="3547">
        <f>I123+37</f>
        <v>46242</v>
      </c>
      <c r="N123" s="3629">
        <f>I123+38</f>
        <v>46243</v>
      </c>
      <c r="O123" s="1889"/>
      <c r="P123" s="1889"/>
      <c r="Q123" s="2817"/>
      <c r="R123" s="2817"/>
      <c r="S123" s="2817"/>
      <c r="T123" s="27"/>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row>
    <row r="124" spans="1:232" s="14" customFormat="1" ht="13.5" customHeight="1" thickBot="1">
      <c r="A124" s="2869"/>
      <c r="B124" s="4224"/>
      <c r="C124" s="3482"/>
      <c r="D124" s="3483"/>
      <c r="E124" s="3483"/>
      <c r="F124" s="3484"/>
      <c r="G124" s="3485"/>
      <c r="H124" s="3548"/>
      <c r="I124" s="3549"/>
      <c r="J124" s="3550"/>
      <c r="K124" s="3550"/>
      <c r="L124" s="3550"/>
      <c r="M124" s="3550"/>
      <c r="N124" s="3550"/>
      <c r="O124" s="847"/>
      <c r="P124" s="847"/>
      <c r="Q124" s="2817"/>
      <c r="R124" s="2817"/>
      <c r="S124" s="2817"/>
      <c r="T124" s="27"/>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row>
    <row r="125" spans="1:232" s="14" customFormat="1" ht="13.5" customHeight="1" thickTop="1">
      <c r="A125" s="2869" t="s">
        <v>4874</v>
      </c>
      <c r="B125" s="4224" t="s">
        <v>3625</v>
      </c>
      <c r="C125" s="4561" t="s">
        <v>1707</v>
      </c>
      <c r="D125" s="3478" t="s">
        <v>9698</v>
      </c>
      <c r="E125" s="4226">
        <v>46199</v>
      </c>
      <c r="F125" s="3479">
        <f>E125+14</f>
        <v>46213</v>
      </c>
      <c r="G125" s="3480" t="s">
        <v>105</v>
      </c>
      <c r="H125" s="3545" t="s">
        <v>9977</v>
      </c>
      <c r="I125" s="3546">
        <f>I123+7</f>
        <v>46212</v>
      </c>
      <c r="J125" s="3547">
        <f>I125+26</f>
        <v>46238</v>
      </c>
      <c r="K125" s="3547">
        <f>I125+30</f>
        <v>46242</v>
      </c>
      <c r="L125" s="3547">
        <f>I125+34</f>
        <v>46246</v>
      </c>
      <c r="M125" s="3547">
        <f>I125+37</f>
        <v>46249</v>
      </c>
      <c r="N125" s="3629">
        <f>I125+38</f>
        <v>46250</v>
      </c>
      <c r="O125" s="1889"/>
      <c r="P125" s="1889"/>
      <c r="Q125" s="2817"/>
      <c r="R125" s="2817"/>
      <c r="S125" s="2817"/>
      <c r="T125" s="27"/>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row>
    <row r="126" spans="1:232" s="14" customFormat="1" ht="13.5" customHeight="1" thickBot="1">
      <c r="A126" s="2869"/>
      <c r="B126" s="4224"/>
      <c r="C126" s="3482"/>
      <c r="D126" s="3483"/>
      <c r="E126" s="3483"/>
      <c r="F126" s="3484"/>
      <c r="G126" s="3485"/>
      <c r="H126" s="3548"/>
      <c r="I126" s="3549"/>
      <c r="J126" s="3550"/>
      <c r="K126" s="3550"/>
      <c r="L126" s="3550"/>
      <c r="M126" s="3550"/>
      <c r="N126" s="3550"/>
      <c r="O126" s="847"/>
      <c r="P126" s="847"/>
      <c r="Q126" s="2817"/>
      <c r="R126" s="2817"/>
      <c r="S126" s="2817"/>
      <c r="T126" s="27"/>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row>
    <row r="127" spans="1:232" s="14" customFormat="1" ht="13.5" customHeight="1" thickTop="1">
      <c r="A127" s="2869" t="s">
        <v>4935</v>
      </c>
      <c r="B127" s="4224" t="s">
        <v>3627</v>
      </c>
      <c r="C127" s="3590" t="s">
        <v>7493</v>
      </c>
      <c r="D127" s="3491" t="s">
        <v>9700</v>
      </c>
      <c r="E127" s="3504">
        <v>46198</v>
      </c>
      <c r="F127" s="3491" t="s">
        <v>1581</v>
      </c>
      <c r="G127" s="3480" t="s">
        <v>3192</v>
      </c>
      <c r="H127" s="3545" t="s">
        <v>9978</v>
      </c>
      <c r="I127" s="3546">
        <f>I125+7</f>
        <v>46219</v>
      </c>
      <c r="J127" s="3547">
        <f>I127+26</f>
        <v>46245</v>
      </c>
      <c r="K127" s="3547">
        <f>I127+30</f>
        <v>46249</v>
      </c>
      <c r="L127" s="3547">
        <f>I127+34</f>
        <v>46253</v>
      </c>
      <c r="M127" s="3547">
        <f>I127+37</f>
        <v>46256</v>
      </c>
      <c r="N127" s="3629">
        <f>I127+38</f>
        <v>46257</v>
      </c>
      <c r="O127" s="1889"/>
      <c r="P127" s="1889"/>
      <c r="Q127" s="2817"/>
      <c r="R127" s="2817"/>
      <c r="S127" s="2817"/>
      <c r="T127" s="27"/>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row>
    <row r="128" spans="1:232" s="14" customFormat="1" ht="13.5" customHeight="1" thickBot="1">
      <c r="A128" s="2869"/>
      <c r="B128" s="4224"/>
      <c r="C128" s="4109" t="s">
        <v>2701</v>
      </c>
      <c r="D128" s="3483" t="s">
        <v>8652</v>
      </c>
      <c r="E128" s="3695">
        <v>46212</v>
      </c>
      <c r="F128" s="3484">
        <f>E128+10</f>
        <v>46222</v>
      </c>
      <c r="G128" s="3485"/>
      <c r="H128" s="3548"/>
      <c r="I128" s="3549"/>
      <c r="J128" s="3550"/>
      <c r="K128" s="3550"/>
      <c r="L128" s="3550"/>
      <c r="M128" s="3550"/>
      <c r="N128" s="3550"/>
      <c r="O128" s="847"/>
      <c r="P128" s="847"/>
      <c r="Q128" s="2817"/>
      <c r="R128" s="2817"/>
      <c r="S128" s="2817"/>
      <c r="T128" s="27"/>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row>
    <row r="129" spans="1:232" s="14" customFormat="1" ht="13.5" customHeight="1" thickTop="1">
      <c r="A129" s="2869" t="s">
        <v>9979</v>
      </c>
      <c r="B129" s="4224" t="s">
        <v>3629</v>
      </c>
      <c r="C129" s="3590" t="s">
        <v>9702</v>
      </c>
      <c r="D129" s="3750" t="s">
        <v>9703</v>
      </c>
      <c r="E129" s="3491">
        <v>46205</v>
      </c>
      <c r="F129" s="3491" t="s">
        <v>1581</v>
      </c>
      <c r="G129" s="3480" t="s">
        <v>9959</v>
      </c>
      <c r="H129" s="3545" t="s">
        <v>9980</v>
      </c>
      <c r="I129" s="3546">
        <f>I127+7</f>
        <v>46226</v>
      </c>
      <c r="J129" s="3547">
        <f>I129+26</f>
        <v>46252</v>
      </c>
      <c r="K129" s="3547">
        <f>I129+30</f>
        <v>46256</v>
      </c>
      <c r="L129" s="3547">
        <f>I129+34</f>
        <v>46260</v>
      </c>
      <c r="M129" s="3547">
        <f>I129+37</f>
        <v>46263</v>
      </c>
      <c r="N129" s="3629">
        <f>I129+38</f>
        <v>46264</v>
      </c>
      <c r="O129" s="1889"/>
      <c r="P129" s="1889"/>
      <c r="Q129" s="2817"/>
      <c r="R129" s="2817"/>
      <c r="S129" s="2817"/>
      <c r="T129" s="27"/>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row>
    <row r="130" spans="1:232" s="14" customFormat="1" ht="13.5" customHeight="1" thickBot="1">
      <c r="A130" s="2869"/>
      <c r="B130" s="4224"/>
      <c r="C130" s="4109" t="s">
        <v>2701</v>
      </c>
      <c r="D130" s="3483" t="s">
        <v>8652</v>
      </c>
      <c r="E130" s="3695">
        <v>46212</v>
      </c>
      <c r="F130" s="3484">
        <f>E130+10</f>
        <v>46222</v>
      </c>
      <c r="G130" s="3485"/>
      <c r="H130" s="3548"/>
      <c r="I130" s="3549"/>
      <c r="J130" s="3550"/>
      <c r="K130" s="3550"/>
      <c r="L130" s="3550"/>
      <c r="M130" s="3550"/>
      <c r="N130" s="3550"/>
      <c r="O130" s="847"/>
      <c r="P130" s="847"/>
      <c r="Q130" s="2817"/>
      <c r="R130" s="2817"/>
      <c r="S130" s="2817"/>
      <c r="T130" s="27"/>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row>
    <row r="131" spans="1:232" s="14" customFormat="1" ht="13.5" customHeight="1" thickTop="1">
      <c r="A131" s="2869" t="s">
        <v>9981</v>
      </c>
      <c r="B131" s="4224" t="s">
        <v>4228</v>
      </c>
      <c r="C131" s="3590" t="s">
        <v>8751</v>
      </c>
      <c r="D131" s="3491" t="s">
        <v>9705</v>
      </c>
      <c r="E131" s="3491">
        <v>46212</v>
      </c>
      <c r="F131" s="3750" t="s">
        <v>1581</v>
      </c>
      <c r="G131" s="3480" t="s">
        <v>5693</v>
      </c>
      <c r="H131" s="3545" t="s">
        <v>9511</v>
      </c>
      <c r="I131" s="3546">
        <f>I129+7</f>
        <v>46233</v>
      </c>
      <c r="J131" s="3547">
        <f>I131+26</f>
        <v>46259</v>
      </c>
      <c r="K131" s="3547">
        <f>I131+30</f>
        <v>46263</v>
      </c>
      <c r="L131" s="3547">
        <f>I131+34</f>
        <v>46267</v>
      </c>
      <c r="M131" s="3547">
        <f>I131+37</f>
        <v>46270</v>
      </c>
      <c r="N131" s="3629">
        <f>I131+38</f>
        <v>46271</v>
      </c>
      <c r="O131" s="1889"/>
      <c r="P131" s="1889"/>
      <c r="Q131" s="2817"/>
      <c r="R131" s="2817"/>
      <c r="S131" s="2817"/>
      <c r="T131" s="27"/>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row>
    <row r="132" spans="1:232" s="14" customFormat="1" ht="13.5" customHeight="1" thickBot="1">
      <c r="A132" s="2869"/>
      <c r="B132" s="4224"/>
      <c r="C132" s="3482"/>
      <c r="D132" s="3483"/>
      <c r="E132" s="3483"/>
      <c r="F132" s="3484"/>
      <c r="G132" s="3485"/>
      <c r="H132" s="3548"/>
      <c r="I132" s="3549"/>
      <c r="J132" s="3550"/>
      <c r="K132" s="3550"/>
      <c r="L132" s="3550"/>
      <c r="M132" s="3550"/>
      <c r="N132" s="3550"/>
      <c r="O132" s="847"/>
      <c r="P132" s="847"/>
      <c r="Q132" s="2817"/>
      <c r="R132" s="2817"/>
      <c r="S132" s="2817"/>
      <c r="T132" s="27"/>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row>
    <row r="133" spans="1:232" s="14" customFormat="1" ht="13.5" customHeight="1" thickTop="1">
      <c r="A133" s="2869" t="s">
        <v>9982</v>
      </c>
      <c r="B133" s="4224" t="s">
        <v>3633</v>
      </c>
      <c r="C133" s="4555" t="s">
        <v>8662</v>
      </c>
      <c r="D133" s="3478" t="s">
        <v>8663</v>
      </c>
      <c r="E133" s="3478">
        <v>46224</v>
      </c>
      <c r="F133" s="3479">
        <f>E133+14</f>
        <v>46238</v>
      </c>
      <c r="G133" s="3480" t="s">
        <v>410</v>
      </c>
      <c r="H133" s="3545" t="s">
        <v>9983</v>
      </c>
      <c r="I133" s="3546">
        <f>I131+7</f>
        <v>46240</v>
      </c>
      <c r="J133" s="3547">
        <f>I133+26</f>
        <v>46266</v>
      </c>
      <c r="K133" s="3547">
        <f>I133+30</f>
        <v>46270</v>
      </c>
      <c r="L133" s="3547">
        <f>I133+34</f>
        <v>46274</v>
      </c>
      <c r="M133" s="3547">
        <f>I133+37</f>
        <v>46277</v>
      </c>
      <c r="N133" s="3629">
        <f>I133+38</f>
        <v>46278</v>
      </c>
      <c r="O133" s="1889"/>
      <c r="P133" s="1889"/>
      <c r="Q133" s="2817"/>
      <c r="R133" s="2817"/>
      <c r="S133" s="2817"/>
      <c r="T133" s="27"/>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row>
    <row r="134" spans="1:232" s="14" customFormat="1" ht="13.5" customHeight="1" thickBot="1">
      <c r="A134" s="2869"/>
      <c r="B134" s="4224"/>
      <c r="C134" s="3482"/>
      <c r="D134" s="3483"/>
      <c r="E134" s="3483"/>
      <c r="F134" s="3484"/>
      <c r="G134" s="3485"/>
      <c r="H134" s="3548"/>
      <c r="I134" s="3549"/>
      <c r="J134" s="3550"/>
      <c r="K134" s="3550"/>
      <c r="L134" s="3550"/>
      <c r="M134" s="3550"/>
      <c r="N134" s="3550"/>
      <c r="O134" s="847"/>
      <c r="P134" s="847"/>
      <c r="Q134" s="2817"/>
      <c r="R134" s="2817"/>
      <c r="S134" s="2817"/>
      <c r="T134" s="27"/>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row>
    <row r="135" spans="1:232" s="14" customFormat="1" ht="13.5" customHeight="1" thickTop="1">
      <c r="A135" s="2869" t="s">
        <v>1541</v>
      </c>
      <c r="B135" s="4224" t="s">
        <v>3637</v>
      </c>
      <c r="C135" s="4555" t="s">
        <v>7775</v>
      </c>
      <c r="D135" s="3478" t="s">
        <v>8667</v>
      </c>
      <c r="E135" s="3557">
        <v>46230</v>
      </c>
      <c r="F135" s="3479">
        <f>E135+14</f>
        <v>46244</v>
      </c>
      <c r="G135" s="3480" t="s">
        <v>4580</v>
      </c>
      <c r="H135" s="3545" t="s">
        <v>9984</v>
      </c>
      <c r="I135" s="3546">
        <f>I133+7</f>
        <v>46247</v>
      </c>
      <c r="J135" s="3547">
        <f>I135+26</f>
        <v>46273</v>
      </c>
      <c r="K135" s="3547">
        <f>I135+30</f>
        <v>46277</v>
      </c>
      <c r="L135" s="3547">
        <f>I135+34</f>
        <v>46281</v>
      </c>
      <c r="M135" s="3547">
        <f>I135+37</f>
        <v>46284</v>
      </c>
      <c r="N135" s="3629">
        <f>I135+38</f>
        <v>46285</v>
      </c>
      <c r="O135" s="1889"/>
      <c r="P135" s="1889"/>
      <c r="Q135" s="2817"/>
      <c r="R135" s="2817"/>
      <c r="S135" s="2817"/>
      <c r="T135" s="27"/>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row>
    <row r="136" spans="1:232" s="14" customFormat="1" ht="13.5" customHeight="1" thickBot="1">
      <c r="A136" s="2869"/>
      <c r="B136" s="4224"/>
      <c r="C136" s="3482"/>
      <c r="D136" s="3483"/>
      <c r="E136" s="3483"/>
      <c r="F136" s="3484"/>
      <c r="G136" s="3485"/>
      <c r="H136" s="3548"/>
      <c r="I136" s="3549"/>
      <c r="J136" s="3550"/>
      <c r="K136" s="3550"/>
      <c r="L136" s="3550"/>
      <c r="M136" s="3550"/>
      <c r="N136" s="3550"/>
      <c r="O136" s="847"/>
      <c r="P136" s="847"/>
      <c r="Q136" s="2817"/>
      <c r="R136" s="2817"/>
      <c r="S136" s="2817"/>
      <c r="T136" s="27"/>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row>
    <row r="137" spans="1:232" s="14" customFormat="1" ht="13.5" customHeight="1" thickTop="1">
      <c r="A137" s="2869" t="s">
        <v>1707</v>
      </c>
      <c r="B137" s="4224" t="s">
        <v>3639</v>
      </c>
      <c r="C137" s="3590" t="s">
        <v>1541</v>
      </c>
      <c r="D137" s="3750" t="s">
        <v>9710</v>
      </c>
      <c r="E137" s="3750">
        <v>46233</v>
      </c>
      <c r="F137" s="3750" t="s">
        <v>1581</v>
      </c>
      <c r="G137" s="3480" t="s">
        <v>9985</v>
      </c>
      <c r="H137" s="3545" t="s">
        <v>9986</v>
      </c>
      <c r="I137" s="3546">
        <f>I135+7</f>
        <v>46254</v>
      </c>
      <c r="J137" s="3547">
        <f>I137+26</f>
        <v>46280</v>
      </c>
      <c r="K137" s="3547">
        <f>I137+30</f>
        <v>46284</v>
      </c>
      <c r="L137" s="3547">
        <f>I137+34</f>
        <v>46288</v>
      </c>
      <c r="M137" s="3547">
        <f>I137+37</f>
        <v>46291</v>
      </c>
      <c r="N137" s="3629">
        <f>I137+38</f>
        <v>46292</v>
      </c>
      <c r="O137" s="1889"/>
      <c r="P137" s="1889"/>
      <c r="Q137" s="2817"/>
      <c r="R137" s="2817"/>
      <c r="S137" s="2817"/>
      <c r="T137" s="27"/>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row>
    <row r="138" spans="1:232" s="14" customFormat="1" ht="13.5" customHeight="1" thickBot="1">
      <c r="A138" s="2869"/>
      <c r="B138" s="4224"/>
      <c r="C138" s="3482"/>
      <c r="D138" s="3483"/>
      <c r="E138" s="3483"/>
      <c r="F138" s="3484"/>
      <c r="G138" s="3485"/>
      <c r="H138" s="3548"/>
      <c r="I138" s="3549"/>
      <c r="J138" s="3550"/>
      <c r="K138" s="3550"/>
      <c r="L138" s="3550"/>
      <c r="M138" s="3550"/>
      <c r="N138" s="3550"/>
      <c r="O138" s="847"/>
      <c r="P138" s="847"/>
      <c r="Q138" s="2817"/>
      <c r="R138" s="2817"/>
      <c r="S138" s="2817"/>
      <c r="T138" s="27"/>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row>
    <row r="139" spans="1:232" s="14" customFormat="1" ht="13.5" customHeight="1" thickTop="1">
      <c r="A139" s="2869" t="s">
        <v>9712</v>
      </c>
      <c r="B139" s="4224" t="s">
        <v>3641</v>
      </c>
      <c r="C139" s="4555" t="s">
        <v>9712</v>
      </c>
      <c r="D139" s="3478" t="s">
        <v>9713</v>
      </c>
      <c r="E139" s="3478">
        <v>46247</v>
      </c>
      <c r="F139" s="3479">
        <f>E139+14</f>
        <v>46261</v>
      </c>
      <c r="G139" s="3480" t="s">
        <v>5633</v>
      </c>
      <c r="H139" s="3545" t="s">
        <v>9987</v>
      </c>
      <c r="I139" s="3546">
        <f>I137+7</f>
        <v>46261</v>
      </c>
      <c r="J139" s="3547">
        <f>I139+26</f>
        <v>46287</v>
      </c>
      <c r="K139" s="3547">
        <f>I139+30</f>
        <v>46291</v>
      </c>
      <c r="L139" s="3547">
        <f>I139+34</f>
        <v>46295</v>
      </c>
      <c r="M139" s="3547">
        <f>I139+37</f>
        <v>46298</v>
      </c>
      <c r="N139" s="3629">
        <f>I139+38</f>
        <v>46299</v>
      </c>
      <c r="O139" s="847"/>
      <c r="P139" s="847"/>
      <c r="Q139" s="2817"/>
      <c r="R139" s="2817"/>
      <c r="S139" s="2817"/>
      <c r="T139" s="27"/>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row>
    <row r="140" spans="1:232" s="14" customFormat="1" ht="13.5" customHeight="1" thickBot="1">
      <c r="A140" s="2869"/>
      <c r="B140" s="4224"/>
      <c r="C140" s="3482"/>
      <c r="D140" s="3483"/>
      <c r="E140" s="3483"/>
      <c r="F140" s="4356"/>
      <c r="G140" s="4355"/>
      <c r="H140" s="3548"/>
      <c r="I140" s="3549"/>
      <c r="J140" s="3550"/>
      <c r="K140" s="3550"/>
      <c r="L140" s="3550"/>
      <c r="M140" s="3550"/>
      <c r="N140" s="3550"/>
      <c r="O140" s="847"/>
      <c r="P140" s="847"/>
      <c r="Q140" s="2817"/>
      <c r="R140" s="2817"/>
      <c r="S140" s="2817"/>
      <c r="T140" s="27"/>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row>
    <row r="141" spans="1:232" s="14" customFormat="1" ht="13.5" customHeight="1" thickTop="1">
      <c r="A141" s="2869" t="s">
        <v>1707</v>
      </c>
      <c r="B141" s="4224" t="s">
        <v>3643</v>
      </c>
      <c r="C141" s="3590" t="s">
        <v>4691</v>
      </c>
      <c r="D141" s="3750" t="s">
        <v>9715</v>
      </c>
      <c r="E141" s="3750">
        <v>46247</v>
      </c>
      <c r="F141" s="3750" t="s">
        <v>1581</v>
      </c>
      <c r="G141" s="3480" t="s">
        <v>9788</v>
      </c>
      <c r="H141" s="3545" t="s">
        <v>9988</v>
      </c>
      <c r="I141" s="3546">
        <f>I139+7</f>
        <v>46268</v>
      </c>
      <c r="J141" s="3547">
        <f>I141+26</f>
        <v>46294</v>
      </c>
      <c r="K141" s="3547">
        <f>I141+30</f>
        <v>46298</v>
      </c>
      <c r="L141" s="3547">
        <f>I141+34</f>
        <v>46302</v>
      </c>
      <c r="M141" s="3547">
        <f>I141+37</f>
        <v>46305</v>
      </c>
      <c r="N141" s="3629">
        <f>I141+38</f>
        <v>46306</v>
      </c>
      <c r="O141" s="847"/>
      <c r="P141" s="847"/>
      <c r="Q141" s="2817"/>
      <c r="R141" s="2817"/>
      <c r="S141" s="2817"/>
      <c r="T141" s="27"/>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row>
    <row r="142" spans="1:232" s="14" customFormat="1" ht="13.5" customHeight="1" thickBot="1">
      <c r="A142" s="2869"/>
      <c r="B142" s="4224"/>
      <c r="C142" s="3482"/>
      <c r="D142" s="3483"/>
      <c r="E142" s="3483"/>
      <c r="F142" s="3484"/>
      <c r="G142" s="3485"/>
      <c r="H142" s="3548"/>
      <c r="I142" s="3549"/>
      <c r="J142" s="3550"/>
      <c r="K142" s="3550"/>
      <c r="L142" s="3550"/>
      <c r="M142" s="3550"/>
      <c r="N142" s="3550"/>
      <c r="O142" s="847"/>
      <c r="P142" s="847"/>
      <c r="Q142" s="2817"/>
      <c r="R142" s="2817"/>
      <c r="S142" s="2817"/>
      <c r="T142" s="27"/>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row>
    <row r="143" spans="1:232" s="14" customFormat="1" ht="13.5" customHeight="1" thickTop="1">
      <c r="A143" s="2869" t="s">
        <v>9989</v>
      </c>
      <c r="B143" s="4224" t="s">
        <v>3645</v>
      </c>
      <c r="C143" s="3477" t="s">
        <v>9717</v>
      </c>
      <c r="D143" s="3478" t="s">
        <v>9718</v>
      </c>
      <c r="E143" s="3478">
        <v>46254</v>
      </c>
      <c r="F143" s="3479">
        <f>E143+14</f>
        <v>46268</v>
      </c>
      <c r="G143" s="3480" t="s">
        <v>5441</v>
      </c>
      <c r="H143" s="3545" t="s">
        <v>9990</v>
      </c>
      <c r="I143" s="3546">
        <f>I141+7</f>
        <v>46275</v>
      </c>
      <c r="J143" s="3547">
        <f>I143+26</f>
        <v>46301</v>
      </c>
      <c r="K143" s="3547">
        <f>I143+30</f>
        <v>46305</v>
      </c>
      <c r="L143" s="3547">
        <f>I143+34</f>
        <v>46309</v>
      </c>
      <c r="M143" s="3547">
        <f>I143+37</f>
        <v>46312</v>
      </c>
      <c r="N143" s="3629">
        <f>I143+38</f>
        <v>46313</v>
      </c>
      <c r="O143" s="847"/>
      <c r="P143" s="847"/>
      <c r="Q143" s="2817"/>
      <c r="R143" s="2817"/>
      <c r="S143" s="2817"/>
      <c r="T143" s="27"/>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row>
    <row r="144" spans="1:232" s="14" customFormat="1" ht="13.5" customHeight="1" thickBot="1">
      <c r="A144" s="2869"/>
      <c r="B144" s="4224"/>
      <c r="C144" s="3482"/>
      <c r="D144" s="3483"/>
      <c r="E144" s="3483"/>
      <c r="F144" s="3484"/>
      <c r="G144" s="3485"/>
      <c r="H144" s="3548"/>
      <c r="I144" s="3549"/>
      <c r="J144" s="3550"/>
      <c r="K144" s="3550"/>
      <c r="L144" s="3550"/>
      <c r="M144" s="3550"/>
      <c r="N144" s="3550"/>
      <c r="O144" s="847"/>
      <c r="P144" s="847"/>
      <c r="Q144" s="2817"/>
      <c r="R144" s="2817"/>
      <c r="S144" s="2817"/>
      <c r="T144" s="27"/>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row>
    <row r="145" spans="1:232" s="14" customFormat="1" ht="13.5" customHeight="1" thickTop="1">
      <c r="A145" s="2869" t="s">
        <v>8662</v>
      </c>
      <c r="B145" s="4224" t="s">
        <v>3647</v>
      </c>
      <c r="C145" s="3590" t="s">
        <v>1573</v>
      </c>
      <c r="D145" s="3750" t="s">
        <v>9720</v>
      </c>
      <c r="E145" s="3750">
        <v>46261</v>
      </c>
      <c r="F145" s="3750">
        <f>E145+14</f>
        <v>46275</v>
      </c>
      <c r="G145" s="3480" t="s">
        <v>9359</v>
      </c>
      <c r="H145" s="3545" t="s">
        <v>9991</v>
      </c>
      <c r="I145" s="3546">
        <f>I143+7</f>
        <v>46282</v>
      </c>
      <c r="J145" s="3547">
        <f>I145+26</f>
        <v>46308</v>
      </c>
      <c r="K145" s="3547">
        <f>I145+30</f>
        <v>46312</v>
      </c>
      <c r="L145" s="3547">
        <f>I145+34</f>
        <v>46316</v>
      </c>
      <c r="M145" s="3547">
        <f>I145+37</f>
        <v>46319</v>
      </c>
      <c r="N145" s="3629">
        <f>I145+38</f>
        <v>46320</v>
      </c>
      <c r="O145" s="847"/>
      <c r="P145" s="847"/>
      <c r="Q145" s="2817"/>
      <c r="R145" s="2817"/>
      <c r="S145" s="2817"/>
      <c r="T145" s="27"/>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row>
    <row r="146" spans="1:232" s="14" customFormat="1" ht="13.5" customHeight="1" thickBot="1">
      <c r="A146" s="2869"/>
      <c r="B146" s="4224"/>
      <c r="C146" s="3482"/>
      <c r="D146" s="3483"/>
      <c r="E146" s="3483"/>
      <c r="F146" s="3484"/>
      <c r="G146" s="3485"/>
      <c r="H146" s="3548"/>
      <c r="I146" s="3549"/>
      <c r="J146" s="3550"/>
      <c r="K146" s="3550"/>
      <c r="L146" s="3550"/>
      <c r="M146" s="3550"/>
      <c r="N146" s="3550"/>
      <c r="O146" s="847"/>
      <c r="P146" s="847"/>
      <c r="Q146" s="2817"/>
      <c r="R146" s="2817"/>
      <c r="S146" s="2817"/>
      <c r="T146" s="27"/>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row>
    <row r="147" spans="1:232" s="14" customFormat="1" ht="13.5" customHeight="1" thickTop="1">
      <c r="A147" s="2869" t="s">
        <v>9992</v>
      </c>
      <c r="B147" s="4224" t="s">
        <v>3649</v>
      </c>
      <c r="C147" s="4371" t="s">
        <v>1573</v>
      </c>
      <c r="D147" s="4424" t="s">
        <v>9722</v>
      </c>
      <c r="E147" s="4424">
        <v>46268</v>
      </c>
      <c r="F147" s="4424">
        <f>E147+14</f>
        <v>46282</v>
      </c>
      <c r="G147" s="3480" t="s">
        <v>9993</v>
      </c>
      <c r="H147" s="3545" t="s">
        <v>9994</v>
      </c>
      <c r="I147" s="3546">
        <f>I145+7</f>
        <v>46289</v>
      </c>
      <c r="J147" s="3547">
        <f>I147+26</f>
        <v>46315</v>
      </c>
      <c r="K147" s="3547">
        <f>I147+30</f>
        <v>46319</v>
      </c>
      <c r="L147" s="3547">
        <f>I147+34</f>
        <v>46323</v>
      </c>
      <c r="M147" s="3547">
        <f>I147+37</f>
        <v>46326</v>
      </c>
      <c r="N147" s="3629">
        <f>I147+38</f>
        <v>46327</v>
      </c>
      <c r="O147" s="847"/>
      <c r="P147" s="847"/>
      <c r="Q147" s="2817"/>
      <c r="R147" s="2817"/>
      <c r="S147" s="2817"/>
      <c r="T147" s="27"/>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row>
    <row r="148" spans="1:232" s="14" customFormat="1" ht="13.5" customHeight="1" thickBot="1">
      <c r="A148" s="2869"/>
      <c r="B148" s="4224"/>
      <c r="C148" s="3482"/>
      <c r="D148" s="3483"/>
      <c r="F148" s="3484"/>
      <c r="G148" s="3485"/>
      <c r="H148" s="3548"/>
      <c r="I148" s="3549"/>
      <c r="J148" s="3550"/>
      <c r="K148" s="3550"/>
      <c r="L148" s="3550"/>
      <c r="M148" s="3550"/>
      <c r="N148" s="3550"/>
      <c r="O148" s="847"/>
      <c r="P148" s="847"/>
      <c r="Q148" s="2817"/>
      <c r="R148" s="2817"/>
      <c r="S148" s="2817"/>
      <c r="T148" s="27"/>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row>
    <row r="149" spans="1:232" s="14" customFormat="1" ht="13.5" customHeight="1" thickTop="1">
      <c r="A149" s="2869"/>
      <c r="B149" s="4224" t="s">
        <v>3651</v>
      </c>
      <c r="C149" s="4555" t="s">
        <v>7775</v>
      </c>
      <c r="D149" s="3478" t="s">
        <v>9724</v>
      </c>
      <c r="E149" s="3478">
        <f>E147+7</f>
        <v>46275</v>
      </c>
      <c r="F149" s="3479">
        <f>E149+14</f>
        <v>46289</v>
      </c>
      <c r="G149" s="3480" t="s">
        <v>9354</v>
      </c>
      <c r="H149" s="3545" t="s">
        <v>9995</v>
      </c>
      <c r="I149" s="3546">
        <f>I147+7</f>
        <v>46296</v>
      </c>
      <c r="J149" s="3547">
        <f>I149+26</f>
        <v>46322</v>
      </c>
      <c r="K149" s="3547">
        <f>I149+30</f>
        <v>46326</v>
      </c>
      <c r="L149" s="3547">
        <f>I149+34</f>
        <v>46330</v>
      </c>
      <c r="M149" s="3547">
        <f>I149+37</f>
        <v>46333</v>
      </c>
      <c r="N149" s="3629">
        <f>I149+38</f>
        <v>46334</v>
      </c>
      <c r="O149" s="847"/>
      <c r="P149" s="847"/>
      <c r="Q149" s="2817"/>
      <c r="R149" s="2817"/>
      <c r="S149" s="2817"/>
      <c r="T149" s="27"/>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row>
    <row r="150" spans="1:232" s="14" customFormat="1" ht="13.5" customHeight="1" thickBot="1">
      <c r="A150" s="2869"/>
      <c r="B150" s="4224"/>
      <c r="C150" s="3482"/>
      <c r="D150" s="3483"/>
      <c r="E150" s="3483"/>
      <c r="F150" s="3484"/>
      <c r="G150" s="3485"/>
      <c r="H150" s="3548"/>
      <c r="I150" s="3549"/>
      <c r="J150" s="3550"/>
      <c r="K150" s="3550"/>
      <c r="L150" s="3550"/>
      <c r="M150" s="3550"/>
      <c r="N150" s="3550"/>
      <c r="O150" s="847"/>
      <c r="P150" s="847"/>
      <c r="Q150" s="2817"/>
      <c r="R150" s="2817"/>
      <c r="S150" s="2817"/>
      <c r="T150" s="27"/>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row>
    <row r="151" spans="1:232" s="14" customFormat="1" ht="13.5" customHeight="1" thickTop="1">
      <c r="A151" s="2869"/>
      <c r="B151" s="4224"/>
      <c r="C151" s="4555" t="s">
        <v>1541</v>
      </c>
      <c r="D151" s="3478" t="s">
        <v>9726</v>
      </c>
      <c r="E151" s="3478">
        <f>E149+7</f>
        <v>46282</v>
      </c>
      <c r="F151" s="3479">
        <f>E151+14</f>
        <v>46296</v>
      </c>
      <c r="G151" s="3480" t="s">
        <v>105</v>
      </c>
      <c r="H151" s="3545" t="s">
        <v>9996</v>
      </c>
      <c r="I151" s="3546">
        <f>I149+7</f>
        <v>46303</v>
      </c>
      <c r="J151" s="3547">
        <f>I151+26</f>
        <v>46329</v>
      </c>
      <c r="K151" s="3547">
        <f>I151+30</f>
        <v>46333</v>
      </c>
      <c r="L151" s="3547">
        <f>I151+34</f>
        <v>46337</v>
      </c>
      <c r="M151" s="3547">
        <f>I151+37</f>
        <v>46340</v>
      </c>
      <c r="N151" s="3629">
        <f>I151+38</f>
        <v>46341</v>
      </c>
      <c r="O151" s="847"/>
      <c r="P151" s="847"/>
      <c r="Q151" s="2817"/>
      <c r="R151" s="2817"/>
      <c r="S151" s="2817"/>
      <c r="T151" s="27"/>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row>
    <row r="152" spans="1:232" s="14" customFormat="1" ht="13.5" customHeight="1" thickBot="1">
      <c r="A152" s="2869"/>
      <c r="B152" s="4224"/>
      <c r="C152" s="3482"/>
      <c r="D152" s="3483"/>
      <c r="E152" s="3483"/>
      <c r="F152" s="3484"/>
      <c r="G152" s="3485"/>
      <c r="H152" s="3548"/>
      <c r="I152" s="3549"/>
      <c r="J152" s="3550"/>
      <c r="K152" s="3550"/>
      <c r="L152" s="3550"/>
      <c r="M152" s="3550"/>
      <c r="N152" s="3550"/>
      <c r="O152" s="847"/>
      <c r="P152" s="847"/>
      <c r="Q152" s="2817"/>
      <c r="R152" s="2817"/>
      <c r="S152" s="2817"/>
      <c r="T152" s="27"/>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row>
    <row r="153" spans="1:232" s="14" customFormat="1" ht="13.5" customHeight="1" thickTop="1">
      <c r="A153" s="2869"/>
      <c r="B153" s="4224"/>
      <c r="C153" s="4555" t="s">
        <v>9712</v>
      </c>
      <c r="D153" s="3478" t="s">
        <v>9728</v>
      </c>
      <c r="E153" s="3478">
        <f>E151+7</f>
        <v>46289</v>
      </c>
      <c r="F153" s="3479">
        <f>E153+14</f>
        <v>46303</v>
      </c>
      <c r="G153" s="3480" t="s">
        <v>9997</v>
      </c>
      <c r="H153" s="3545" t="s">
        <v>9998</v>
      </c>
      <c r="I153" s="3546">
        <f>I151+7</f>
        <v>46310</v>
      </c>
      <c r="J153" s="3547">
        <f>I153+26</f>
        <v>46336</v>
      </c>
      <c r="K153" s="3547">
        <f>I153+30</f>
        <v>46340</v>
      </c>
      <c r="L153" s="3547">
        <f>I153+34</f>
        <v>46344</v>
      </c>
      <c r="M153" s="3547">
        <f>I153+37</f>
        <v>46347</v>
      </c>
      <c r="N153" s="3629">
        <f>I153+38</f>
        <v>46348</v>
      </c>
      <c r="O153" s="847"/>
      <c r="P153" s="847"/>
      <c r="Q153" s="2817"/>
      <c r="R153" s="2817"/>
      <c r="S153" s="2817"/>
      <c r="T153" s="27"/>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row>
    <row r="154" spans="1:232" s="14" customFormat="1" ht="13.5" customHeight="1" thickBot="1">
      <c r="A154" s="2869"/>
      <c r="B154" s="4224"/>
      <c r="C154" s="3482"/>
      <c r="D154" s="3483"/>
      <c r="E154" s="3483"/>
      <c r="F154" s="3484"/>
      <c r="G154" s="3485"/>
      <c r="H154" s="3548"/>
      <c r="I154" s="3549"/>
      <c r="J154" s="3550"/>
      <c r="K154" s="3550"/>
      <c r="L154" s="3550"/>
      <c r="M154" s="3550"/>
      <c r="N154" s="3550"/>
      <c r="O154" s="847"/>
      <c r="P154" s="847"/>
      <c r="Q154" s="2817"/>
      <c r="R154" s="2817"/>
      <c r="S154" s="2817"/>
      <c r="T154" s="27"/>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row>
    <row r="155" spans="1:232" s="14" customFormat="1" ht="13.5" customHeight="1" thickTop="1">
      <c r="A155" s="2869"/>
      <c r="B155" s="4224"/>
      <c r="C155" s="4555" t="s">
        <v>4691</v>
      </c>
      <c r="D155" s="3478" t="s">
        <v>9730</v>
      </c>
      <c r="E155" s="3478">
        <f>E153+7</f>
        <v>46296</v>
      </c>
      <c r="F155" s="3479">
        <f>E155+14</f>
        <v>46310</v>
      </c>
      <c r="G155" s="3480" t="s">
        <v>1966</v>
      </c>
      <c r="H155" s="3545" t="s">
        <v>9999</v>
      </c>
      <c r="I155" s="3546">
        <f>I153+7</f>
        <v>46317</v>
      </c>
      <c r="J155" s="3547">
        <f>I155+26</f>
        <v>46343</v>
      </c>
      <c r="K155" s="3547">
        <f>I155+30</f>
        <v>46347</v>
      </c>
      <c r="L155" s="3547">
        <f>I155+34</f>
        <v>46351</v>
      </c>
      <c r="M155" s="3547">
        <f>I155+37</f>
        <v>46354</v>
      </c>
      <c r="N155" s="3629">
        <f>I155+38</f>
        <v>46355</v>
      </c>
      <c r="O155" s="847"/>
      <c r="P155" s="847"/>
      <c r="Q155" s="2817"/>
      <c r="R155" s="2817"/>
      <c r="S155" s="2817"/>
      <c r="T155" s="27"/>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row>
    <row r="156" spans="1:232" s="14" customFormat="1" ht="13.5" customHeight="1" thickBot="1">
      <c r="A156" s="2869"/>
      <c r="B156" s="4224"/>
      <c r="C156" s="3482"/>
      <c r="D156" s="3483"/>
      <c r="E156" s="3483"/>
      <c r="F156" s="3484"/>
      <c r="G156" s="3485"/>
      <c r="H156" s="3548"/>
      <c r="I156" s="3549"/>
      <c r="J156" s="3550"/>
      <c r="K156" s="3550"/>
      <c r="L156" s="3550"/>
      <c r="M156" s="3550"/>
      <c r="N156" s="3550"/>
      <c r="O156" s="847"/>
      <c r="P156" s="847"/>
      <c r="Q156" s="2817"/>
      <c r="R156" s="2817"/>
      <c r="S156" s="2817"/>
      <c r="T156" s="27"/>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row>
    <row r="157" spans="1:232" s="14" customFormat="1" ht="13.5" customHeight="1" thickTop="1">
      <c r="A157" s="2869"/>
      <c r="B157" s="4563"/>
      <c r="C157" s="3524"/>
      <c r="D157" s="3050"/>
      <c r="E157" s="3050"/>
      <c r="F157" s="3525"/>
      <c r="G157" s="3526"/>
      <c r="H157" s="3615"/>
      <c r="I157" s="3525"/>
      <c r="J157" s="3050"/>
      <c r="K157" s="3050"/>
      <c r="L157" s="3050"/>
      <c r="M157" s="3050"/>
      <c r="N157" s="3050"/>
      <c r="O157" s="847"/>
      <c r="P157" s="847"/>
      <c r="Q157" s="2817"/>
      <c r="R157" s="2817"/>
      <c r="S157" s="2817"/>
      <c r="T157" s="27"/>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row>
    <row r="158" spans="1:232" s="14" customFormat="1" ht="16.5" customHeight="1">
      <c r="A158" s="373"/>
      <c r="B158" s="95"/>
      <c r="C158" s="4631" t="s">
        <v>112</v>
      </c>
      <c r="D158" s="4631"/>
      <c r="E158" s="4631"/>
      <c r="F158" s="4631"/>
      <c r="G158" s="4631"/>
      <c r="H158" s="948"/>
      <c r="I158" s="948"/>
      <c r="J158" s="948"/>
      <c r="K158" s="948"/>
      <c r="L158" s="949"/>
      <c r="M158" s="708"/>
      <c r="N158" s="708"/>
      <c r="O158" s="1889"/>
      <c r="P158" s="1889"/>
      <c r="Q158" s="2174"/>
      <c r="R158" s="2174"/>
      <c r="S158" s="2174"/>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row>
    <row r="159" spans="1:232" s="14" customFormat="1" ht="16.5" customHeight="1">
      <c r="A159" s="373"/>
      <c r="B159" s="95"/>
      <c r="C159" s="2690"/>
      <c r="D159" s="2690"/>
      <c r="E159" s="2690"/>
      <c r="F159" s="2690"/>
      <c r="G159" s="2690"/>
      <c r="H159" s="2690"/>
      <c r="I159" s="2690"/>
      <c r="J159" s="2690"/>
      <c r="K159" s="2690"/>
      <c r="L159" s="2691"/>
      <c r="M159" s="887"/>
      <c r="N159" s="708"/>
      <c r="O159" s="847"/>
      <c r="P159" s="847"/>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row>
    <row r="160" spans="1:232" s="14" customFormat="1" ht="16.5" customHeight="1">
      <c r="A160" s="373"/>
      <c r="B160" s="95"/>
      <c r="C160" s="707"/>
      <c r="D160" s="708"/>
      <c r="E160" s="708"/>
      <c r="F160" s="887"/>
      <c r="G160" s="886"/>
      <c r="H160" s="886"/>
      <c r="I160" s="708"/>
      <c r="J160" s="708"/>
      <c r="K160" s="708"/>
      <c r="L160" s="708"/>
      <c r="M160" s="708"/>
      <c r="N160" s="708"/>
      <c r="O160" s="847"/>
      <c r="P160" s="847"/>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row>
    <row r="161" spans="1:16" s="30" customFormat="1" ht="14.25">
      <c r="A161" s="25"/>
      <c r="B161" s="95"/>
      <c r="C161" s="209" t="s">
        <v>0</v>
      </c>
      <c r="D161" s="69"/>
      <c r="E161" s="845" t="s">
        <v>1973</v>
      </c>
      <c r="F161" s="70"/>
      <c r="G161" s="70" t="s">
        <v>38</v>
      </c>
      <c r="H161" s="70"/>
      <c r="I161" s="69"/>
      <c r="J161" s="69"/>
      <c r="K161" s="70" t="s">
        <v>65</v>
      </c>
      <c r="L161" s="70" t="str">
        <f>'HOW TO-&gt;'!$B$136</f>
        <v>6011 2413</v>
      </c>
      <c r="M161" s="70"/>
      <c r="N161" s="60"/>
      <c r="O161" s="848"/>
      <c r="P161" s="848"/>
    </row>
    <row r="162" spans="1:16" s="30" customFormat="1" ht="14.25">
      <c r="A162" s="25"/>
      <c r="B162" s="95"/>
      <c r="C162" s="79" t="s">
        <v>1</v>
      </c>
      <c r="D162" s="69"/>
      <c r="E162" s="252" t="s">
        <v>1974</v>
      </c>
      <c r="F162" s="70"/>
      <c r="G162" s="69" t="s">
        <v>1975</v>
      </c>
      <c r="H162" s="69"/>
      <c r="I162" s="252" t="s">
        <v>41</v>
      </c>
      <c r="J162" s="69"/>
      <c r="K162" s="69" t="s">
        <v>67</v>
      </c>
      <c r="L162" s="69"/>
      <c r="M162" s="226" t="s">
        <v>68</v>
      </c>
      <c r="N162" s="60"/>
      <c r="O162" s="848"/>
      <c r="P162" s="848"/>
    </row>
    <row r="163" spans="1:16" s="29" customFormat="1" ht="14.25">
      <c r="A163" s="25"/>
      <c r="B163" s="95"/>
      <c r="C163" s="79"/>
      <c r="D163" s="69"/>
      <c r="E163" s="252"/>
      <c r="F163" s="60"/>
      <c r="G163" s="69"/>
      <c r="H163" s="69"/>
      <c r="I163" s="252"/>
      <c r="J163" s="69"/>
      <c r="K163" s="69" t="str">
        <f>'HOW TO-&gt;'!$A$138</f>
        <v>PERMIT</v>
      </c>
      <c r="L163" s="69"/>
      <c r="M163" s="2204" t="str">
        <f>'HOW TO-&gt;'!$C$138</f>
        <v>SG094-SinPermit@msc.com</v>
      </c>
      <c r="N163" s="60"/>
      <c r="O163" s="606"/>
      <c r="P163" s="606"/>
    </row>
    <row r="164" spans="1:16" s="29" customFormat="1" ht="14.25">
      <c r="A164" s="35"/>
      <c r="B164" s="98"/>
      <c r="C164" s="77">
        <f>'HOW TO-&gt;'!$A$105</f>
        <v>0</v>
      </c>
      <c r="D164" s="77">
        <f>'HOW TO-&gt;'!$B$105</f>
        <v>0</v>
      </c>
      <c r="E164" s="64">
        <f>'HOW TO-&gt;'!$C$105</f>
        <v>0</v>
      </c>
      <c r="F164" s="60"/>
      <c r="G164" s="77" t="str">
        <f>'HOW TO-&gt;'!$A$124</f>
        <v>ROBERT CHIA</v>
      </c>
      <c r="H164" s="77" t="str">
        <f>'HOW TO-&gt;'!$B$124</f>
        <v>6011 0564</v>
      </c>
      <c r="I164" s="64" t="str">
        <f>'HOW TO-&gt;'!$C$124</f>
        <v>robert.chia@msc.com</v>
      </c>
      <c r="J164" s="60"/>
      <c r="K164" s="77" t="str">
        <f>'HOW TO-&gt;'!$A$139</f>
        <v>RAYNAR ANG</v>
      </c>
      <c r="L164" s="77" t="str">
        <f>'HOW TO-&gt;'!$B$139</f>
        <v>6011 2358</v>
      </c>
      <c r="M164" s="64" t="str">
        <f>'HOW TO-&gt;'!$C$139</f>
        <v>raynar.ang@msc.com</v>
      </c>
      <c r="N164" s="60"/>
      <c r="O164" s="606"/>
      <c r="P164" s="606"/>
    </row>
    <row r="165" spans="1:16" s="29" customFormat="1" ht="14.25">
      <c r="A165" s="25"/>
      <c r="B165" s="95"/>
      <c r="C165" s="77" t="str">
        <f>'HOW TO-&gt;'!$A$107</f>
        <v>PHOEBE HUANG</v>
      </c>
      <c r="D165" s="77" t="str">
        <f>'HOW TO-&gt;'!$B$107</f>
        <v>6011 0562</v>
      </c>
      <c r="E165" s="64" t="str">
        <f>'HOW TO-&gt;'!$C$107</f>
        <v>phoebe.huang@msc.com</v>
      </c>
      <c r="F165" s="60"/>
      <c r="G165" s="77" t="str">
        <f>'HOW TO-&gt;'!$A$125</f>
        <v>S. Y. LIEW</v>
      </c>
      <c r="H165" s="77" t="str">
        <f>'HOW TO-&gt;'!$B$125</f>
        <v>6011 2348</v>
      </c>
      <c r="I165" s="64" t="str">
        <f>'HOW TO-&gt;'!$C$125</f>
        <v>seoyi.liew@msc.com</v>
      </c>
      <c r="J165" s="60"/>
      <c r="K165" s="77" t="str">
        <f>'HOW TO-&gt;'!$A$140</f>
        <v>KAI SIANG</v>
      </c>
      <c r="L165" s="77" t="str">
        <f>'HOW TO-&gt;'!$B$140</f>
        <v>6011 2356</v>
      </c>
      <c r="M165" s="64" t="str">
        <f>'HOW TO-&gt;'!$C$140</f>
        <v>kaisiang.lim@msc.com</v>
      </c>
      <c r="N165" s="60"/>
      <c r="O165" s="606"/>
      <c r="P165" s="606"/>
    </row>
    <row r="166" spans="1:16" s="29" customFormat="1" ht="14.25">
      <c r="A166" s="25"/>
      <c r="B166" s="95"/>
      <c r="C166" s="77" t="str">
        <f>'HOW TO-&gt;'!$A$108</f>
        <v>SHERWIN LIM</v>
      </c>
      <c r="D166" s="77" t="str">
        <f>'HOW TO-&gt;'!$B$108</f>
        <v>6011 2395</v>
      </c>
      <c r="E166" s="64" t="str">
        <f>'HOW TO-&gt;'!$C$108</f>
        <v>sherwin.lim@msc.com</v>
      </c>
      <c r="F166" s="60"/>
      <c r="G166" s="77" t="str">
        <f>'HOW TO-&gt;'!$A$126</f>
        <v>SHARON KOH</v>
      </c>
      <c r="H166" s="77" t="str">
        <f>'HOW TO-&gt;'!$B$126</f>
        <v>6011 2349</v>
      </c>
      <c r="I166" s="64" t="str">
        <f>'HOW TO-&gt;'!$C$126</f>
        <v>sharon.koh@msc.com</v>
      </c>
      <c r="J166" s="60"/>
      <c r="K166" s="77" t="str">
        <f>'HOW TO-&gt;'!$A$141</f>
        <v>DEWI</v>
      </c>
      <c r="L166" s="77" t="str">
        <f>'HOW TO-&gt;'!$B$141</f>
        <v>6011 2354</v>
      </c>
      <c r="M166" s="64" t="str">
        <f>'HOW TO-&gt;'!$C$141</f>
        <v>dewi.ratnah@msc.com</v>
      </c>
      <c r="N166" s="60"/>
      <c r="O166" s="606"/>
      <c r="P166" s="606"/>
    </row>
    <row r="167" spans="1:16" s="29" customFormat="1" ht="14.25">
      <c r="A167" s="25"/>
      <c r="B167" s="95"/>
      <c r="C167" s="77" t="str">
        <f>'HOW TO-&gt;'!$A$106</f>
        <v>NATALIE LEW</v>
      </c>
      <c r="D167" s="77" t="str">
        <f>'HOW TO-&gt;'!$B$106</f>
        <v>6011 2399</v>
      </c>
      <c r="E167" s="64" t="str">
        <f>'HOW TO-&gt;'!$C$106</f>
        <v>natalie.lew@msc.com</v>
      </c>
      <c r="F167" s="60"/>
      <c r="G167" s="77" t="str">
        <f>'HOW TO-&gt;'!$A$127</f>
        <v>ANGELIA LAU</v>
      </c>
      <c r="H167" s="77" t="str">
        <f>'HOW TO-&gt;'!$B$127</f>
        <v>6011 2346</v>
      </c>
      <c r="I167" s="64" t="str">
        <f>'HOW TO-&gt;'!$C$127</f>
        <v>angelia.lau@msc.com</v>
      </c>
      <c r="J167" s="60"/>
      <c r="K167" s="77" t="str">
        <f>'HOW TO-&gt;'!$A$142</f>
        <v>YU TING</v>
      </c>
      <c r="L167" s="77" t="str">
        <f>'HOW TO-&gt;'!$B$142</f>
        <v>6011 2359</v>
      </c>
      <c r="M167" s="64" t="str">
        <f>'HOW TO-&gt;'!$C$142</f>
        <v>yuting.luo@msc.com</v>
      </c>
      <c r="N167" s="60"/>
      <c r="O167" s="606"/>
      <c r="P167" s="606"/>
    </row>
    <row r="168" spans="1:16" s="29" customFormat="1" ht="14.25">
      <c r="A168" s="25"/>
      <c r="B168" s="95"/>
      <c r="C168" s="77" t="str">
        <f>'HOW TO-&gt;'!$A$109</f>
        <v>CHOK KAR HEE</v>
      </c>
      <c r="D168" s="77" t="str">
        <f>'HOW TO-&gt;'!$B$109</f>
        <v>6011 2397</v>
      </c>
      <c r="E168" s="64" t="str">
        <f>'HOW TO-&gt;'!$C$109</f>
        <v>karhee.chok@msc.com</v>
      </c>
      <c r="F168" s="60"/>
      <c r="G168" s="77" t="str">
        <f>'HOW TO-&gt;'!$A$128</f>
        <v>NOOR AFNINDAH</v>
      </c>
      <c r="H168" s="77" t="str">
        <f>'HOW TO-&gt;'!$B$128</f>
        <v>6011 2347</v>
      </c>
      <c r="I168" s="64" t="str">
        <f>'HOW TO-&gt;'!$C$128</f>
        <v>noor.afnindah@msc.com</v>
      </c>
      <c r="J168" s="60"/>
      <c r="K168" s="77" t="str">
        <f>'HOW TO-&gt;'!$A$143</f>
        <v>SHAN SHAN</v>
      </c>
      <c r="L168" s="77" t="str">
        <f>'HOW TO-&gt;'!$B$143</f>
        <v>6011 2353</v>
      </c>
      <c r="M168" s="64" t="str">
        <f>'HOW TO-&gt;'!$C$143</f>
        <v>shanshan.chin@msc.com</v>
      </c>
      <c r="N168" s="60"/>
      <c r="O168" s="606"/>
      <c r="P168" s="606"/>
    </row>
    <row r="169" spans="1:16" s="29" customFormat="1" ht="14.25">
      <c r="A169" s="25"/>
      <c r="B169" s="95"/>
      <c r="C169" s="77" t="str">
        <f>'HOW TO-&gt;'!$A$115</f>
        <v>YURIKO KHOO</v>
      </c>
      <c r="D169" s="77" t="str">
        <f>'HOW TO-&gt;'!$B$115</f>
        <v>6011 2402</v>
      </c>
      <c r="E169" s="64" t="str">
        <f>'HOW TO-&gt;'!$C$115</f>
        <v>yuriko.k@msc.com</v>
      </c>
      <c r="F169" s="60"/>
      <c r="G169" s="77" t="str">
        <f>'HOW TO-&gt;'!$A$129</f>
        <v>NG CHING WEI</v>
      </c>
      <c r="H169" s="77" t="str">
        <f>'HOW TO-&gt;'!$B$129</f>
        <v>6011 2404</v>
      </c>
      <c r="I169" s="64" t="str">
        <f>'HOW TO-&gt;'!$C$129</f>
        <v>chingwei.ng@msc.com</v>
      </c>
      <c r="J169" s="60"/>
      <c r="K169" s="77" t="str">
        <f>'HOW TO-&gt;'!$A$144</f>
        <v>EUNICE</v>
      </c>
      <c r="L169" s="77" t="str">
        <f>'HOW TO-&gt;'!$B$144</f>
        <v>6011 2355</v>
      </c>
      <c r="M169" s="64" t="str">
        <f>'HOW TO-&gt;'!$C$144</f>
        <v>eunice.chan@msc.com</v>
      </c>
      <c r="N169" s="60"/>
      <c r="O169" s="606"/>
      <c r="P169" s="606"/>
    </row>
    <row r="170" spans="1:16" s="29" customFormat="1" ht="14.25">
      <c r="A170" s="25"/>
      <c r="B170" s="95"/>
      <c r="C170" s="77" t="str">
        <f>'HOW TO-&gt;'!$A$113</f>
        <v>LAWRENCE ANG (CROSS-TRADE)</v>
      </c>
      <c r="D170" s="77" t="str">
        <f>'HOW TO-&gt;'!$B$113</f>
        <v>6011 2400</v>
      </c>
      <c r="E170" s="64" t="str">
        <f>'HOW TO-&gt;'!$C$113</f>
        <v>lawrence.ang@msc.com</v>
      </c>
      <c r="F170" s="60"/>
      <c r="G170" s="77" t="str">
        <f>'HOW TO-&gt;'!$A$130</f>
        <v>ZOEY ONG</v>
      </c>
      <c r="H170" s="77" t="str">
        <f>'HOW TO-&gt;'!$B$130</f>
        <v>6011 2424</v>
      </c>
      <c r="I170" s="64" t="str">
        <f>'HOW TO-&gt;'!$C$130</f>
        <v>zoey.ong@msc.com</v>
      </c>
      <c r="J170" s="60"/>
      <c r="K170" s="77" t="str">
        <f>'HOW TO-&gt;'!$A$145</f>
        <v>HAZEL</v>
      </c>
      <c r="L170" s="77" t="str">
        <f>'HOW TO-&gt;'!$B$145</f>
        <v>6011 2435</v>
      </c>
      <c r="M170" s="64" t="str">
        <f>'HOW TO-&gt;'!$C$145</f>
        <v>hazel.toh@msc.com</v>
      </c>
      <c r="N170" s="60"/>
      <c r="O170" s="606"/>
      <c r="P170" s="606"/>
    </row>
    <row r="171" spans="1:16" s="29" customFormat="1" ht="14.25">
      <c r="A171" s="25"/>
      <c r="B171" s="95"/>
      <c r="C171" s="77" t="str">
        <f>'HOW TO-&gt;'!$A$112</f>
        <v>SUE ANN SOON</v>
      </c>
      <c r="D171" s="77" t="str">
        <f>'HOW TO-&gt;'!$B$112</f>
        <v>6011 2327</v>
      </c>
      <c r="E171" s="64" t="str">
        <f>'HOW TO-&gt;'!$C$112</f>
        <v>sueann.soon@msc.com</v>
      </c>
      <c r="F171" s="60"/>
      <c r="G171" s="77" t="str">
        <f>'HOW TO-&gt;'!$A$131</f>
        <v>.</v>
      </c>
      <c r="H171" s="77" t="str">
        <f>'HOW TO-&gt;'!$B$131</f>
        <v>.</v>
      </c>
      <c r="I171" s="64" t="str">
        <f>'HOW TO-&gt;'!$C$131</f>
        <v>.</v>
      </c>
      <c r="J171" s="60"/>
      <c r="K171" s="77">
        <f>'HOW TO-&gt;'!$A$146</f>
        <v>0</v>
      </c>
      <c r="L171" s="77">
        <f>'HOW TO-&gt;'!$B$146</f>
        <v>0</v>
      </c>
      <c r="M171" s="64">
        <f>'HOW TO-&gt;'!$C$146</f>
        <v>0</v>
      </c>
      <c r="N171" s="60"/>
      <c r="O171" s="606"/>
      <c r="P171" s="606"/>
    </row>
    <row r="172" spans="1:16" s="29" customFormat="1" ht="14.25">
      <c r="A172" s="25"/>
      <c r="B172" s="95"/>
      <c r="C172" s="77" t="str">
        <f>'HOW TO-&gt;'!$A$114</f>
        <v>DARIUS ONG</v>
      </c>
      <c r="D172" s="77" t="str">
        <f>'HOW TO-&gt;'!$B$114</f>
        <v>6011 2396</v>
      </c>
      <c r="E172" s="64" t="str">
        <f>'HOW TO-&gt;'!$C$114</f>
        <v>darius.ong@msc.com</v>
      </c>
      <c r="F172" s="60"/>
      <c r="G172" s="77">
        <f>'HOW TO-&gt;'!$A$132</f>
        <v>0</v>
      </c>
      <c r="H172" s="77">
        <f>'HOW TO-&gt;'!$B$132</f>
        <v>0</v>
      </c>
      <c r="I172" s="64">
        <f>'HOW TO-&gt;'!$C$132</f>
        <v>0</v>
      </c>
      <c r="J172" s="60"/>
      <c r="K172" s="77">
        <f>'HOW TO-&gt;'!$A$147</f>
        <v>0</v>
      </c>
      <c r="L172" s="77">
        <f>'HOW TO-&gt;'!$B$147</f>
        <v>0</v>
      </c>
      <c r="M172" s="64">
        <f>'HOW TO-&gt;'!$C$147</f>
        <v>0</v>
      </c>
      <c r="N172" s="60"/>
      <c r="O172" s="606"/>
      <c r="P172" s="606"/>
    </row>
    <row r="173" spans="1:16">
      <c r="C173" s="77" t="str">
        <f>'HOW TO-&gt;'!$A$110</f>
        <v>LEWIS SOH</v>
      </c>
      <c r="D173" s="77" t="str">
        <f>'HOW TO-&gt;'!$B$110</f>
        <v>6011 7905</v>
      </c>
      <c r="E173" s="64" t="str">
        <f>'HOW TO-&gt;'!$C$110</f>
        <v>lewis.soh@msc.com</v>
      </c>
      <c r="F173" s="60"/>
      <c r="G173" s="60"/>
      <c r="H173" s="81"/>
      <c r="I173" s="226"/>
      <c r="J173" s="60"/>
      <c r="K173" s="77">
        <f>'HOW TO-&gt;'!$A$148</f>
        <v>0</v>
      </c>
      <c r="L173" s="77">
        <f>'HOW TO-&gt;'!$B$148</f>
        <v>0</v>
      </c>
      <c r="M173" s="64">
        <f>'HOW TO-&gt;'!$C$148</f>
        <v>0</v>
      </c>
      <c r="N173" s="60"/>
    </row>
    <row r="174" spans="1:16">
      <c r="A174" s="5"/>
      <c r="B174" s="60"/>
      <c r="C174" s="77" t="str">
        <f>'HOW TO-&gt;'!$A$111</f>
        <v xml:space="preserve">MELVIN TAN </v>
      </c>
      <c r="D174" s="77" t="str">
        <f>'HOW TO-&gt;'!$B$111</f>
        <v>6011 0561</v>
      </c>
      <c r="E174" s="64" t="str">
        <f>'HOW TO-&gt;'!$C$111</f>
        <v>melvin.tan@msc.com</v>
      </c>
      <c r="F174" s="60"/>
      <c r="G174" s="60"/>
      <c r="H174" s="81"/>
      <c r="I174" s="81"/>
      <c r="J174" s="226"/>
      <c r="K174" s="77"/>
      <c r="L174" s="77"/>
      <c r="M174" s="64"/>
      <c r="N174" s="60"/>
    </row>
    <row r="175" spans="1:16">
      <c r="A175" s="5"/>
      <c r="B175" s="60"/>
      <c r="C175" s="77">
        <f>'HOW TO-&gt;'!$A$118</f>
        <v>0</v>
      </c>
      <c r="D175" s="77">
        <f>'HOW TO-&gt;'!$B$118</f>
        <v>0</v>
      </c>
      <c r="E175" s="64">
        <f>'HOW TO-&gt;'!$C$118</f>
        <v>0</v>
      </c>
      <c r="F175" s="60"/>
      <c r="G175" s="60"/>
      <c r="H175" s="60"/>
      <c r="I175" s="60"/>
      <c r="J175" s="60"/>
      <c r="K175" s="60"/>
      <c r="L175" s="60"/>
      <c r="M175" s="60"/>
      <c r="N175" s="60"/>
    </row>
    <row r="176" spans="1:16">
      <c r="C176" s="77" t="str">
        <f>'HOW TO-&gt;'!$A$119</f>
        <v xml:space="preserve">MAIN LINE  </v>
      </c>
      <c r="D176" s="77" t="str">
        <f>'HOW TO-&gt;'!$B$119</f>
        <v>6011 2424</v>
      </c>
      <c r="E176" s="64">
        <f>'HOW TO-&gt;'!$C$119</f>
        <v>0</v>
      </c>
      <c r="F176" s="60"/>
      <c r="G176" s="60"/>
      <c r="H176" s="60"/>
      <c r="I176" s="60"/>
      <c r="J176" s="60"/>
      <c r="K176" s="60"/>
      <c r="L176" s="60"/>
      <c r="M176" s="60"/>
      <c r="N176" s="60"/>
    </row>
    <row r="177" spans="3:14">
      <c r="C177" s="77">
        <f>'HOW TO-&gt;'!$A$120</f>
        <v>0</v>
      </c>
      <c r="D177" s="77">
        <f>'HOW TO-&gt;'!$B$120</f>
        <v>0</v>
      </c>
      <c r="E177" s="64">
        <f>'HOW TO-&gt;'!$C$120</f>
        <v>0</v>
      </c>
      <c r="F177" s="60"/>
      <c r="G177" s="60"/>
      <c r="H177" s="60"/>
      <c r="I177" s="60"/>
      <c r="J177" s="60"/>
      <c r="K177" s="60"/>
      <c r="L177" s="60"/>
      <c r="M177" s="60"/>
      <c r="N177" s="60"/>
    </row>
    <row r="178" spans="3:14">
      <c r="C178" s="60"/>
      <c r="D178" s="60"/>
      <c r="E178" s="60"/>
      <c r="F178" s="60"/>
      <c r="G178" s="60"/>
      <c r="H178" s="60"/>
      <c r="I178" s="60"/>
      <c r="J178" s="60"/>
      <c r="K178" s="60"/>
      <c r="L178" s="60"/>
      <c r="M178" s="60"/>
      <c r="N178" s="60"/>
    </row>
  </sheetData>
  <sheetProtection formatCells="0"/>
  <customSheetViews>
    <customSheetView guid="{25211047-2AA7-431D-8637-AA6183637E8E}" scale="70" fitToPage="1" hiddenRows="1">
      <selection activeCell="F39" sqref="F39"/>
      <pageMargins left="0" right="0" top="0" bottom="0" header="0" footer="0"/>
      <pageSetup paperSize="9" scale="46" orientation="landscape" r:id="rId1"/>
      <headerFooter>
        <oddFooter>&amp;L&amp;1#&amp;"Calibri"&amp;10&amp;K000000Sensitivity: Internal</oddFooter>
      </headerFooter>
    </customSheetView>
    <customSheetView guid="{B0B43395-6E32-4DB3-A2D8-DD2362C77F4F}" scale="70" fitToPage="1" hiddenRows="1">
      <selection activeCell="F39" sqref="F39"/>
      <pageMargins left="0" right="0" top="0" bottom="0" header="0" footer="0"/>
      <pageSetup paperSize="9" scale="46" orientation="landscape" r:id="rId2"/>
      <headerFooter>
        <oddFooter>&amp;L&amp;1#&amp;"Calibri"&amp;10&amp;K000000Sensitivity: Internal</oddFooter>
      </headerFooter>
    </customSheetView>
    <customSheetView guid="{82E65AA3-5988-4ED4-A56D-19D1BA591355}" scale="85" fitToPage="1">
      <selection activeCell="A42" sqref="A42:XFD42"/>
      <pageMargins left="0" right="0" top="0" bottom="0" header="0" footer="0"/>
      <pageSetup paperSize="9" scale="46" orientation="landscape" verticalDpi="0" r:id="rId3"/>
      <headerFooter>
        <oddFooter>&amp;L&amp;1#&amp;"Calibri"&amp;10 Sensitivity: Internal</oddFooter>
      </headerFooter>
    </customSheetView>
    <customSheetView guid="{999D0099-E3FC-46FC-839A-D58F693EE82E}" scale="70" fitToPage="1">
      <selection activeCell="C18" sqref="C18"/>
      <pageMargins left="0" right="0" top="0" bottom="0" header="0" footer="0"/>
      <pageSetup paperSize="9" scale="46" orientation="landscape" verticalDpi="0" r:id="rId4"/>
      <headerFooter>
        <oddFooter>&amp;L&amp;1#&amp;"Calibri"&amp;10 Sensitivity: Internal</oddFooter>
      </headerFooter>
    </customSheetView>
    <customSheetView guid="{9C701732-F58F-4708-A15C-976D1C40D46C}" scale="70" fitToPage="1" topLeftCell="A4">
      <selection activeCell="E35" sqref="E35"/>
      <pageMargins left="0" right="0" top="0" bottom="0" header="0" footer="0"/>
      <pageSetup paperSize="9" scale="43" orientation="landscape" verticalDpi="0" r:id="rId5"/>
    </customSheetView>
    <customSheetView guid="{4207851A-A9C4-4C7F-A983-5888F88768C0}" scale="70" fitToPage="1">
      <selection activeCell="L8" sqref="L8"/>
      <pageMargins left="0" right="0" top="0" bottom="0" header="0" footer="0"/>
      <pageSetup paperSize="9" scale="43" orientation="landscape" verticalDpi="0" r:id="rId6"/>
    </customSheetView>
    <customSheetView guid="{1A9C4D40-FD7F-415B-AEEF-6F3B6F11E2D9}" scale="70" fitToPage="1">
      <selection activeCell="D14" sqref="D14"/>
      <pageMargins left="0" right="0" top="0" bottom="0" header="0" footer="0"/>
      <pageSetup paperSize="9" scale="43" orientation="landscape" verticalDpi="0" r:id="rId7"/>
    </customSheetView>
    <customSheetView guid="{160FD25C-1E8A-49AB-8AA3-887F1FFDB82C}" scale="70" fitToPage="1">
      <selection activeCell="A13" sqref="A13:XFD16"/>
      <pageMargins left="0" right="0" top="0" bottom="0" header="0" footer="0"/>
      <pageSetup paperSize="9" scale="43" orientation="landscape" verticalDpi="0" r:id="rId8"/>
    </customSheetView>
    <customSheetView guid="{03674205-2BF0-451F-960D-B59271ECD65B}" scale="70" fitToPage="1">
      <selection activeCell="C22" sqref="C22"/>
      <pageMargins left="0" right="0" top="0" bottom="0" header="0" footer="0"/>
      <pageSetup paperSize="9" scale="43" orientation="landscape" verticalDpi="0" r:id="rId9"/>
    </customSheetView>
    <customSheetView guid="{D36430BB-1304-416E-AC9B-64341E38D53B}" scale="70" fitToPage="1">
      <selection activeCell="B16" sqref="B16:E16"/>
      <pageMargins left="0" right="0" top="0" bottom="0" header="0" footer="0"/>
      <pageSetup paperSize="9" scale="43" orientation="landscape" verticalDpi="0" r:id="rId10"/>
    </customSheetView>
    <customSheetView guid="{A1DFBD3A-7D67-4D0B-A768-38A02D65809C}" scale="70" fitToPage="1" topLeftCell="A7">
      <selection activeCell="G33" sqref="G33"/>
      <pageMargins left="0" right="0" top="0" bottom="0" header="0" footer="0"/>
      <pageSetup paperSize="9" scale="43" orientation="landscape" verticalDpi="0" r:id="rId11"/>
    </customSheetView>
    <customSheetView guid="{8F6257B3-44F8-495E-975F-715EC7CBE577}" scale="70" fitToPage="1">
      <selection activeCell="F13" sqref="F13"/>
      <pageMargins left="0" right="0" top="0" bottom="0" header="0" footer="0"/>
      <pageSetup paperSize="9" scale="43" orientation="landscape" verticalDpi="0" r:id="rId12"/>
    </customSheetView>
    <customSheetView guid="{4E666960-F75E-4DEC-AA08-CB80C5246F2D}" scale="70" fitToPage="1">
      <selection activeCell="I10" sqref="I10"/>
      <pageMargins left="0" right="0" top="0" bottom="0" header="0" footer="0"/>
      <pageSetup paperSize="9" scale="43" orientation="landscape" verticalDpi="0" r:id="rId13"/>
    </customSheetView>
    <customSheetView guid="{DF664468-2591-4537-A401-E39E9401FA18}" scale="70" fitToPage="1">
      <selection activeCell="L12" sqref="L12"/>
      <pageMargins left="0" right="0" top="0" bottom="0" header="0" footer="0"/>
      <pageSetup paperSize="9" scale="43" orientation="landscape" verticalDpi="0" r:id="rId14"/>
    </customSheetView>
    <customSheetView guid="{16EA4947-C328-4911-A966-8572790A84A9}" scale="70" fitToPage="1">
      <selection activeCell="A38" sqref="A38:XFD39"/>
      <pageMargins left="0" right="0" top="0" bottom="0" header="0" footer="0"/>
      <pageSetup paperSize="9" scale="47" orientation="landscape" verticalDpi="0" r:id="rId15"/>
      <headerFooter>
        <oddFooter>&amp;L&amp;1#&amp;"Calibri"&amp;10 Sensitivity: Internal</oddFooter>
      </headerFooter>
    </customSheetView>
    <customSheetView guid="{5024D59A-F791-4B48-8A8A-90A9A8BA3CB8}" scale="70" fitToPage="1">
      <selection activeCell="H12" sqref="H12"/>
      <pageMargins left="0" right="0" top="0" bottom="0" header="0" footer="0"/>
      <pageSetup paperSize="9" scale="47" orientation="landscape" verticalDpi="0" r:id="rId16"/>
      <headerFooter>
        <oddFooter>&amp;L&amp;1#&amp;"Calibri"&amp;10 Sensitivity: Internal</oddFooter>
      </headerFooter>
    </customSheetView>
    <customSheetView guid="{834388B3-D1C0-4496-81CB-D8907F6C94B1}" scale="70" fitToPage="1" topLeftCell="A7">
      <selection activeCell="C29" sqref="C29"/>
      <pageMargins left="0" right="0" top="0" bottom="0" header="0" footer="0"/>
      <pageSetup paperSize="9" scale="45" orientation="landscape" verticalDpi="0" r:id="rId17"/>
      <headerFooter>
        <oddFooter>&amp;L&amp;1#&amp;"Calibri"&amp;10 Sensitivity: Internal</oddFooter>
      </headerFooter>
    </customSheetView>
    <customSheetView guid="{C9B667F6-80E0-402E-8E37-77C446D41929}" scale="85" fitToPage="1" topLeftCell="A19">
      <selection activeCell="B27" sqref="B27:E29"/>
      <pageMargins left="0" right="0" top="0" bottom="0" header="0" footer="0"/>
      <pageSetup paperSize="9" scale="46" orientation="landscape" verticalDpi="0" r:id="rId18"/>
      <headerFooter>
        <oddFooter>&amp;L&amp;1#&amp;"Calibri"&amp;10&amp;K000000Sensitivity: Internal</oddFooter>
      </headerFooter>
    </customSheetView>
    <customSheetView guid="{F64DF93A-0CD5-4665-A448-613906F88C7C}" scale="70" fitToPage="1" hiddenRows="1">
      <selection activeCell="B6" sqref="B6:I48"/>
      <pageMargins left="0" right="0" top="0" bottom="0" header="0" footer="0"/>
      <pageSetup paperSize="9" scale="46" orientation="landscape" r:id="rId19"/>
      <headerFooter>
        <oddFooter>&amp;L&amp;1#&amp;"Calibri"&amp;10&amp;K000000Sensitivity: Internal</oddFooter>
      </headerFooter>
    </customSheetView>
    <customSheetView guid="{D8AE3607-C68D-4DD7-8BE1-F63EA4A613B4}" scale="70" fitToPage="1" hiddenRows="1">
      <selection activeCell="F39" sqref="F39"/>
      <pageMargins left="0" right="0" top="0" bottom="0" header="0" footer="0"/>
      <pageSetup paperSize="9" scale="46" orientation="landscape" r:id="rId20"/>
      <headerFooter>
        <oddFooter>&amp;L&amp;1#&amp;"Calibri"&amp;10&amp;K000000Sensitivity: Internal</oddFooter>
      </headerFooter>
    </customSheetView>
  </customSheetViews>
  <mergeCells count="1">
    <mergeCell ref="C158:G158"/>
  </mergeCells>
  <phoneticPr fontId="29" type="noConversion"/>
  <hyperlinks>
    <hyperlink ref="G8" r:id="rId21" xr:uid="{5F890CCC-32E4-498A-AAA3-2B02C54DD646}"/>
    <hyperlink ref="I162" display="custsvc@msca.com.sg" xr:uid="{C963ACE1-F984-4857-8157-6C9DB9765263}"/>
    <hyperlink ref="M162" display="sinexp@msca.com.sg" xr:uid="{8C4DB119-4A3A-4CF7-8557-A05C432CD8EA}"/>
    <hyperlink ref="E162" display="mktg-dept@msca.com.sg" xr:uid="{8F3B1DC4-ACBD-4AA0-A3EA-4E22AFE4572B}"/>
    <hyperlink ref="E161" r:id="rId22" display="mailto:SG094-Sales@msc.com" xr:uid="{5278C3E7-B972-48B6-9B83-F1BBA9DD0EA5}"/>
  </hyperlinks>
  <pageMargins left="0.70866141732283472" right="0.70866141732283472" top="0.74803149606299213" bottom="0.74803149606299213" header="0.31496062992125984" footer="0.31496062992125984"/>
  <pageSetup paperSize="9" scale="17" orientation="landscape" r:id="rId23"/>
  <headerFooter>
    <oddFooter>&amp;L_x000D_&amp;1#&amp;"Calibri"&amp;10&amp;K000000 Sensitivity: Internal</oddFooter>
  </headerFooter>
  <drawing r:id="rId24"/>
  <legacyDrawing r:id="rId25"/>
  <controls>
    <mc:AlternateContent xmlns:mc="http://schemas.openxmlformats.org/markup-compatibility/2006">
      <mc:Choice Requires="x14">
        <control shapeId="15363" r:id="rId26" name="Control 3">
          <controlPr defaultSize="0" r:id="rId27">
            <anchor moveWithCells="1">
              <from>
                <xdr:col>103</xdr:col>
                <xdr:colOff>571500</xdr:colOff>
                <xdr:row>3</xdr:row>
                <xdr:rowOff>0</xdr:rowOff>
              </from>
              <to>
                <xdr:col>104</xdr:col>
                <xdr:colOff>133350</xdr:colOff>
                <xdr:row>3</xdr:row>
                <xdr:rowOff>209550</xdr:rowOff>
              </to>
            </anchor>
          </controlPr>
        </control>
      </mc:Choice>
      <mc:Fallback>
        <control shapeId="15363" r:id="rId26" name="Control 3"/>
      </mc:Fallback>
    </mc:AlternateContent>
    <mc:AlternateContent xmlns:mc="http://schemas.openxmlformats.org/markup-compatibility/2006">
      <mc:Choice Requires="x14">
        <control shapeId="15362" r:id="rId28" name="Control 2">
          <controlPr defaultSize="0" r:id="rId27">
            <anchor moveWithCells="1">
              <from>
                <xdr:col>103</xdr:col>
                <xdr:colOff>571500</xdr:colOff>
                <xdr:row>3</xdr:row>
                <xdr:rowOff>0</xdr:rowOff>
              </from>
              <to>
                <xdr:col>104</xdr:col>
                <xdr:colOff>133350</xdr:colOff>
                <xdr:row>3</xdr:row>
                <xdr:rowOff>209550</xdr:rowOff>
              </to>
            </anchor>
          </controlPr>
        </control>
      </mc:Choice>
      <mc:Fallback>
        <control shapeId="15362" r:id="rId28" name="Control 2"/>
      </mc:Fallback>
    </mc:AlternateContent>
    <mc:AlternateContent xmlns:mc="http://schemas.openxmlformats.org/markup-compatibility/2006">
      <mc:Choice Requires="x14">
        <control shapeId="15361" r:id="rId29" name="Control 1">
          <controlPr defaultSize="0" r:id="rId30">
            <anchor moveWithCells="1">
              <from>
                <xdr:col>103</xdr:col>
                <xdr:colOff>571500</xdr:colOff>
                <xdr:row>3</xdr:row>
                <xdr:rowOff>0</xdr:rowOff>
              </from>
              <to>
                <xdr:col>104</xdr:col>
                <xdr:colOff>180975</xdr:colOff>
                <xdr:row>3</xdr:row>
                <xdr:rowOff>219075</xdr:rowOff>
              </to>
            </anchor>
          </controlPr>
        </control>
      </mc:Choice>
      <mc:Fallback>
        <control shapeId="15361" r:id="rId29" name="Control 1"/>
      </mc:Fallback>
    </mc:AlternateContent>
  </control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5"/>
  <sheetViews>
    <sheetView workbookViewId="0">
      <selection activeCell="D21" sqref="D21"/>
    </sheetView>
  </sheetViews>
  <sheetFormatPr defaultRowHeight="12.75"/>
  <cols>
    <col min="1" max="1" width="30.5703125" style="368" bestFit="1" customWidth="1"/>
    <col min="2" max="2" width="9.5703125" style="368" bestFit="1" customWidth="1"/>
    <col min="3" max="3" width="23.5703125" style="368" bestFit="1" customWidth="1"/>
    <col min="4" max="4" width="138.5703125" bestFit="1" customWidth="1"/>
  </cols>
  <sheetData>
    <row r="1" spans="1:4" ht="15">
      <c r="A1" s="383" t="s">
        <v>10000</v>
      </c>
      <c r="B1" s="383"/>
    </row>
    <row r="2" spans="1:4">
      <c r="A2" s="368" t="s">
        <v>10001</v>
      </c>
      <c r="B2" s="368" t="s">
        <v>10002</v>
      </c>
    </row>
    <row r="3" spans="1:4" ht="15">
      <c r="A3" s="384"/>
      <c r="B3" s="384"/>
    </row>
    <row r="5" spans="1:4" ht="15">
      <c r="A5" s="380" t="s">
        <v>10003</v>
      </c>
      <c r="B5" s="380" t="s">
        <v>10004</v>
      </c>
      <c r="C5" s="380" t="s">
        <v>10005</v>
      </c>
      <c r="D5" s="380" t="s">
        <v>10006</v>
      </c>
    </row>
    <row r="6" spans="1:4">
      <c r="A6" s="381">
        <v>1</v>
      </c>
      <c r="B6" s="381" t="s">
        <v>10007</v>
      </c>
      <c r="C6" s="381" t="s">
        <v>10008</v>
      </c>
      <c r="D6" s="389" t="s">
        <v>10003</v>
      </c>
    </row>
    <row r="7" spans="1:4">
      <c r="A7" s="381">
        <v>2</v>
      </c>
      <c r="B7" s="381" t="s">
        <v>10007</v>
      </c>
      <c r="C7" s="381" t="s">
        <v>10009</v>
      </c>
      <c r="D7" s="389" t="s">
        <v>10003</v>
      </c>
    </row>
    <row r="8" spans="1:4">
      <c r="A8" s="381">
        <v>3</v>
      </c>
      <c r="B8" s="381" t="s">
        <v>10007</v>
      </c>
      <c r="C8" s="381" t="s">
        <v>10010</v>
      </c>
      <c r="D8" s="389" t="s">
        <v>10003</v>
      </c>
    </row>
    <row r="9" spans="1:4">
      <c r="A9" s="381">
        <v>4</v>
      </c>
      <c r="B9" s="381" t="s">
        <v>10007</v>
      </c>
      <c r="C9" s="381" t="s">
        <v>1029</v>
      </c>
      <c r="D9" s="389" t="s">
        <v>10003</v>
      </c>
    </row>
    <row r="10" spans="1:4">
      <c r="A10" s="381">
        <v>5</v>
      </c>
      <c r="B10" s="381" t="s">
        <v>10007</v>
      </c>
      <c r="C10" s="381" t="s">
        <v>10011</v>
      </c>
      <c r="D10" s="389" t="s">
        <v>10003</v>
      </c>
    </row>
    <row r="11" spans="1:4">
      <c r="A11" s="381">
        <v>6</v>
      </c>
      <c r="B11" s="381" t="s">
        <v>10012</v>
      </c>
      <c r="C11" s="381" t="s">
        <v>5109</v>
      </c>
      <c r="D11" s="389" t="s">
        <v>10003</v>
      </c>
    </row>
    <row r="12" spans="1:4">
      <c r="A12" s="381">
        <v>8</v>
      </c>
      <c r="B12" s="381" t="s">
        <v>10013</v>
      </c>
      <c r="C12" s="381" t="s">
        <v>10014</v>
      </c>
      <c r="D12" s="390" t="s">
        <v>10015</v>
      </c>
    </row>
    <row r="13" spans="1:4" ht="25.5">
      <c r="A13" s="381">
        <v>9</v>
      </c>
      <c r="B13" s="381" t="s">
        <v>10013</v>
      </c>
      <c r="C13" s="381" t="s">
        <v>10016</v>
      </c>
      <c r="D13" s="389" t="s">
        <v>10017</v>
      </c>
    </row>
    <row r="14" spans="1:4">
      <c r="A14" s="381">
        <v>10</v>
      </c>
      <c r="B14" s="381" t="s">
        <v>10013</v>
      </c>
      <c r="C14" s="381" t="s">
        <v>205</v>
      </c>
      <c r="D14" s="390" t="s">
        <v>10018</v>
      </c>
    </row>
    <row r="15" spans="1:4" ht="25.5">
      <c r="A15" s="381">
        <v>11</v>
      </c>
      <c r="B15" s="381" t="s">
        <v>10013</v>
      </c>
      <c r="C15" s="381" t="s">
        <v>521</v>
      </c>
      <c r="D15" s="390" t="s">
        <v>10019</v>
      </c>
    </row>
    <row r="16" spans="1:4">
      <c r="A16" s="381">
        <v>12</v>
      </c>
      <c r="B16" s="381" t="s">
        <v>10013</v>
      </c>
      <c r="C16" s="381" t="s">
        <v>559</v>
      </c>
      <c r="D16" s="390" t="s">
        <v>10020</v>
      </c>
    </row>
    <row r="17" spans="1:4" ht="51">
      <c r="A17" s="381">
        <v>13</v>
      </c>
      <c r="B17" s="381" t="s">
        <v>10013</v>
      </c>
      <c r="C17" s="381" t="s">
        <v>525</v>
      </c>
      <c r="D17" s="390" t="s">
        <v>10021</v>
      </c>
    </row>
    <row r="18" spans="1:4">
      <c r="A18" s="381">
        <v>14</v>
      </c>
      <c r="B18" s="381" t="s">
        <v>10013</v>
      </c>
      <c r="C18" s="382" t="s">
        <v>832</v>
      </c>
      <c r="D18" s="390" t="s">
        <v>10022</v>
      </c>
    </row>
    <row r="19" spans="1:4">
      <c r="A19" s="381">
        <v>15</v>
      </c>
      <c r="B19" s="381" t="s">
        <v>10013</v>
      </c>
      <c r="C19" s="382" t="s">
        <v>291</v>
      </c>
      <c r="D19" s="390" t="s">
        <v>10023</v>
      </c>
    </row>
    <row r="20" spans="1:4" ht="15">
      <c r="A20" s="381">
        <v>16</v>
      </c>
      <c r="B20" s="381" t="s">
        <v>10013</v>
      </c>
      <c r="C20" s="4579" t="s">
        <v>495</v>
      </c>
      <c r="D20" s="390" t="s">
        <v>10024</v>
      </c>
    </row>
    <row r="21" spans="1:4">
      <c r="A21" s="381">
        <v>17</v>
      </c>
      <c r="B21" s="381" t="s">
        <v>10013</v>
      </c>
      <c r="C21" s="381" t="s">
        <v>1323</v>
      </c>
      <c r="D21" s="390" t="s">
        <v>10025</v>
      </c>
    </row>
    <row r="22" spans="1:4">
      <c r="A22" s="381">
        <v>18</v>
      </c>
      <c r="B22" s="381" t="s">
        <v>10013</v>
      </c>
      <c r="C22" s="381" t="s">
        <v>10026</v>
      </c>
      <c r="D22" s="390" t="s">
        <v>10027</v>
      </c>
    </row>
    <row r="23" spans="1:4" ht="38.25">
      <c r="A23" s="381">
        <v>19</v>
      </c>
      <c r="B23" s="381" t="s">
        <v>10028</v>
      </c>
      <c r="C23" s="385" t="s">
        <v>447</v>
      </c>
      <c r="D23" s="390" t="s">
        <v>10029</v>
      </c>
    </row>
    <row r="24" spans="1:4">
      <c r="A24" s="381">
        <v>20</v>
      </c>
      <c r="B24" s="381" t="s">
        <v>10030</v>
      </c>
      <c r="C24" s="381" t="s">
        <v>10031</v>
      </c>
      <c r="D24" s="389" t="s">
        <v>10003</v>
      </c>
    </row>
    <row r="25" spans="1:4">
      <c r="A25" s="381">
        <v>21</v>
      </c>
      <c r="B25" s="381" t="s">
        <v>10030</v>
      </c>
      <c r="C25" s="381" t="s">
        <v>1104</v>
      </c>
      <c r="D25" s="389" t="s">
        <v>10003</v>
      </c>
    </row>
    <row r="26" spans="1:4">
      <c r="A26" s="381">
        <v>22</v>
      </c>
      <c r="B26" s="381" t="s">
        <v>10032</v>
      </c>
      <c r="C26" s="381" t="s">
        <v>548</v>
      </c>
      <c r="D26" s="389" t="s">
        <v>10033</v>
      </c>
    </row>
    <row r="27" spans="1:4">
      <c r="A27" s="381">
        <v>23</v>
      </c>
      <c r="B27" s="381" t="s">
        <v>10032</v>
      </c>
      <c r="C27" s="381" t="s">
        <v>870</v>
      </c>
      <c r="D27" s="389" t="s">
        <v>10033</v>
      </c>
    </row>
    <row r="28" spans="1:4">
      <c r="A28" s="381">
        <v>24</v>
      </c>
      <c r="B28" s="381" t="s">
        <v>10032</v>
      </c>
      <c r="C28" s="381" t="s">
        <v>1298</v>
      </c>
      <c r="D28" s="389" t="s">
        <v>10033</v>
      </c>
    </row>
    <row r="29" spans="1:4">
      <c r="A29" s="381">
        <v>25</v>
      </c>
      <c r="B29" s="381" t="s">
        <v>10034</v>
      </c>
      <c r="C29" s="381" t="s">
        <v>1083</v>
      </c>
      <c r="D29" s="389" t="s">
        <v>10035</v>
      </c>
    </row>
    <row r="30" spans="1:4">
      <c r="A30" s="381">
        <v>26</v>
      </c>
      <c r="B30" s="381" t="s">
        <v>10034</v>
      </c>
      <c r="C30" s="381" t="s">
        <v>1110</v>
      </c>
      <c r="D30" s="389" t="s">
        <v>10036</v>
      </c>
    </row>
    <row r="31" spans="1:4">
      <c r="A31" s="381">
        <v>27</v>
      </c>
      <c r="B31" s="381" t="s">
        <v>10034</v>
      </c>
      <c r="C31" s="381" t="s">
        <v>415</v>
      </c>
      <c r="D31" s="389" t="s">
        <v>10037</v>
      </c>
    </row>
    <row r="32" spans="1:4">
      <c r="A32" s="381">
        <v>28</v>
      </c>
      <c r="B32" s="381" t="s">
        <v>10034</v>
      </c>
      <c r="C32" s="381" t="s">
        <v>647</v>
      </c>
      <c r="D32" s="389" t="s">
        <v>10038</v>
      </c>
    </row>
    <row r="33" spans="1:4">
      <c r="A33" s="381">
        <v>29</v>
      </c>
      <c r="B33" s="381" t="s">
        <v>10034</v>
      </c>
      <c r="C33" s="381" t="s">
        <v>1047</v>
      </c>
      <c r="D33" s="389" t="s">
        <v>10039</v>
      </c>
    </row>
    <row r="34" spans="1:4">
      <c r="A34" s="381">
        <v>30</v>
      </c>
      <c r="B34" s="381" t="s">
        <v>10040</v>
      </c>
      <c r="C34" s="381" t="s">
        <v>926</v>
      </c>
      <c r="D34" s="389" t="s">
        <v>10003</v>
      </c>
    </row>
    <row r="35" spans="1:4">
      <c r="A35" s="381">
        <v>31</v>
      </c>
      <c r="B35" s="381" t="s">
        <v>10040</v>
      </c>
      <c r="C35" s="381" t="s">
        <v>10041</v>
      </c>
      <c r="D35" s="389" t="s">
        <v>10003</v>
      </c>
    </row>
  </sheetData>
  <autoFilter ref="A5:D35" xr:uid="{00000000-0001-0000-0000-000000000000}"/>
  <customSheetViews>
    <customSheetView guid="{25211047-2AA7-431D-8637-AA6183637E8E}">
      <selection activeCell="D11" sqref="D11"/>
      <pageMargins left="0" right="0" top="0" bottom="0" header="0" footer="0"/>
      <pageSetup paperSize="9" orientation="portrait" r:id="rId1"/>
      <headerFooter>
        <oddFooter>&amp;L&amp;1#&amp;"Calibri"&amp;10&amp;K000000Sensitivity: Internal</oddFooter>
      </headerFooter>
    </customSheetView>
    <customSheetView guid="{B0B43395-6E32-4DB3-A2D8-DD2362C77F4F}" showPageBreaks="1">
      <selection activeCell="D11" sqref="D11"/>
      <pageMargins left="0" right="0" top="0" bottom="0" header="0" footer="0"/>
      <pageSetup paperSize="9" orientation="portrait" r:id="rId2"/>
    </customSheetView>
    <customSheetView guid="{82E65AA3-5988-4ED4-A56D-19D1BA591355}">
      <selection activeCell="C24" sqref="C24"/>
      <pageMargins left="0" right="0" top="0" bottom="0" header="0" footer="0"/>
      <pageSetup orientation="portrait" r:id="rId3"/>
      <headerFooter>
        <oddFooter>&amp;L&amp;1#&amp;"Calibri"&amp;10 Sensitivity: Internal</oddFooter>
      </headerFooter>
    </customSheetView>
    <customSheetView guid="{999D0099-E3FC-46FC-839A-D58F693EE82E}">
      <selection activeCell="C24" sqref="C24"/>
      <pageMargins left="0" right="0" top="0" bottom="0" header="0" footer="0"/>
      <pageSetup orientation="portrait" r:id="rId4"/>
      <headerFooter>
        <oddFooter>&amp;L&amp;1#&amp;"Calibri"&amp;10 Sensitivity: Internal</oddFooter>
      </headerFooter>
    </customSheetView>
    <customSheetView guid="{C9B667F6-80E0-402E-8E37-77C446D41929}">
      <selection activeCell="C24" sqref="C24"/>
      <pageMargins left="0" right="0" top="0" bottom="0" header="0" footer="0"/>
      <pageSetup orientation="portrait" r:id="rId5"/>
      <headerFooter>
        <oddFooter>&amp;L&amp;1#&amp;"Calibri"&amp;10 Sensitivity: Internal</oddFooter>
      </headerFooter>
    </customSheetView>
    <customSheetView guid="{F64DF93A-0CD5-4665-A448-613906F88C7C}" showPageBreaks="1">
      <selection activeCell="C24" sqref="C24"/>
      <pageMargins left="0" right="0" top="0" bottom="0" header="0" footer="0"/>
      <pageSetup orientation="portrait" r:id="rId6"/>
      <headerFooter>
        <oddFooter>&amp;L&amp;1#&amp;"Calibri"&amp;10&amp;K000000Sensitivity: Internal</oddFooter>
      </headerFooter>
    </customSheetView>
    <customSheetView guid="{D8AE3607-C68D-4DD7-8BE1-F63EA4A613B4}">
      <selection activeCell="C24" sqref="C24"/>
      <pageMargins left="0" right="0" top="0" bottom="0" header="0" footer="0"/>
      <pageSetup orientation="portrait" r:id="rId7"/>
      <headerFooter>
        <oddFooter>&amp;L&amp;1#&amp;"Calibri"&amp;10 Sensitivity: Internal</oddFooter>
      </headerFooter>
    </customSheetView>
  </customSheetViews>
  <pageMargins left="0.7" right="0.7" top="0.75" bottom="0.75" header="0.3" footer="0.3"/>
  <pageSetup paperSize="9" orientation="portrait" r:id="rId8"/>
  <headerFooter>
    <oddFooter>&amp;L_x000D_&amp;1#&amp;"Calibri"&amp;10&amp;K000000 Sensitivity: Internal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2:Q25"/>
  <sheetViews>
    <sheetView zoomScaleNormal="100" workbookViewId="0"/>
  </sheetViews>
  <sheetFormatPr defaultRowHeight="12.75"/>
  <cols>
    <col min="1" max="1" width="4.42578125" customWidth="1"/>
    <col min="2" max="2" width="9.42578125" style="550"/>
    <col min="3" max="3" width="19.42578125" customWidth="1"/>
    <col min="5" max="5" width="10.42578125" customWidth="1"/>
    <col min="7" max="7" width="18.5703125" customWidth="1"/>
    <col min="9" max="13" width="11.5703125" customWidth="1"/>
  </cols>
  <sheetData>
    <row r="2" spans="3:17" ht="15.75">
      <c r="C2" s="409" t="s">
        <v>97</v>
      </c>
      <c r="D2" s="37"/>
      <c r="E2" s="37"/>
      <c r="F2" s="37"/>
      <c r="G2" s="37"/>
      <c r="H2" s="37"/>
      <c r="I2" s="37"/>
      <c r="J2" s="37"/>
      <c r="K2" s="37"/>
      <c r="L2" s="37"/>
      <c r="M2" s="37"/>
      <c r="N2" s="37"/>
      <c r="O2" s="37"/>
    </row>
    <row r="3" spans="3:17" ht="15.75">
      <c r="C3" s="409"/>
      <c r="D3" s="37"/>
      <c r="E3" s="37"/>
      <c r="F3" s="37"/>
      <c r="G3" s="37"/>
      <c r="H3" s="37"/>
      <c r="I3" s="37"/>
      <c r="J3" s="37"/>
      <c r="K3" s="37"/>
      <c r="L3" s="9"/>
      <c r="M3" s="9"/>
      <c r="N3" s="9"/>
      <c r="O3" s="37"/>
    </row>
    <row r="4" spans="3:17">
      <c r="C4" s="189" t="s">
        <v>4885</v>
      </c>
      <c r="D4" s="9"/>
      <c r="E4" s="9" t="s">
        <v>10042</v>
      </c>
      <c r="F4" s="9"/>
      <c r="G4" s="9"/>
      <c r="H4" s="9"/>
      <c r="I4" s="9"/>
      <c r="J4" s="9"/>
      <c r="K4" s="412"/>
      <c r="M4" s="100"/>
      <c r="N4" s="70"/>
      <c r="O4" s="70"/>
    </row>
    <row r="5" spans="3:17">
      <c r="C5" s="9"/>
      <c r="D5" s="9"/>
      <c r="E5" s="9"/>
      <c r="F5" s="9"/>
      <c r="G5" s="9"/>
      <c r="H5" s="9"/>
      <c r="I5" s="9"/>
      <c r="J5" s="9"/>
      <c r="K5" s="9"/>
      <c r="M5" s="100"/>
      <c r="N5" s="70"/>
      <c r="O5" s="70"/>
    </row>
    <row r="6" spans="3:17" ht="36.75" customHeight="1">
      <c r="C6" s="254"/>
      <c r="D6" s="255"/>
      <c r="E6" s="256" t="s">
        <v>100</v>
      </c>
      <c r="F6" s="256" t="s">
        <v>4887</v>
      </c>
      <c r="G6" s="257" t="s">
        <v>10043</v>
      </c>
      <c r="H6" s="256" t="s">
        <v>103</v>
      </c>
      <c r="I6" s="256" t="s">
        <v>165</v>
      </c>
      <c r="J6" s="690" t="s">
        <v>10044</v>
      </c>
      <c r="K6" s="292" t="s">
        <v>1236</v>
      </c>
      <c r="L6" s="584" t="s">
        <v>10045</v>
      </c>
      <c r="M6" s="79"/>
      <c r="N6" s="70"/>
      <c r="O6" s="70"/>
    </row>
    <row r="7" spans="3:17" ht="14.25" customHeight="1" thickBot="1">
      <c r="C7" s="258"/>
      <c r="D7" s="600" t="s">
        <v>10046</v>
      </c>
      <c r="E7" s="259" t="s">
        <v>2947</v>
      </c>
      <c r="F7" s="420" t="s">
        <v>4893</v>
      </c>
      <c r="G7" s="260"/>
      <c r="H7" s="260"/>
      <c r="I7" s="420" t="s">
        <v>4893</v>
      </c>
      <c r="J7" s="420" t="s">
        <v>8544</v>
      </c>
      <c r="K7" s="420" t="s">
        <v>8484</v>
      </c>
      <c r="L7" s="420" t="s">
        <v>4919</v>
      </c>
      <c r="M7" s="79"/>
      <c r="N7" s="669" t="s">
        <v>10047</v>
      </c>
      <c r="O7" s="670" t="s">
        <v>10048</v>
      </c>
      <c r="P7" s="669" t="s">
        <v>4913</v>
      </c>
      <c r="Q7" s="669" t="s">
        <v>4914</v>
      </c>
    </row>
    <row r="8" spans="3:17" ht="13.5" thickTop="1">
      <c r="C8" s="736" t="s">
        <v>2158</v>
      </c>
      <c r="D8" s="432" t="s">
        <v>10049</v>
      </c>
      <c r="E8" s="432" t="e">
        <f>#REF!+7</f>
        <v>#REF!</v>
      </c>
      <c r="F8" s="728">
        <v>44731</v>
      </c>
      <c r="G8" s="735" t="s">
        <v>2158</v>
      </c>
      <c r="H8" s="729" t="s">
        <v>10050</v>
      </c>
      <c r="I8" s="724" t="e">
        <f>#REF!+7</f>
        <v>#REF!</v>
      </c>
      <c r="J8" s="698" t="e">
        <f>I8+13</f>
        <v>#REF!</v>
      </c>
      <c r="K8" s="698" t="e">
        <f>I8+12</f>
        <v>#REF!</v>
      </c>
      <c r="L8" s="698" t="e">
        <f>I8+15</f>
        <v>#REF!</v>
      </c>
      <c r="M8" s="79" t="e">
        <f>IF(I8&gt;F8,".","XX")</f>
        <v>#REF!</v>
      </c>
      <c r="N8" s="677" t="e">
        <f>#REF!+7</f>
        <v>#REF!</v>
      </c>
      <c r="O8" s="670" t="e">
        <f>N8+2</f>
        <v>#REF!</v>
      </c>
      <c r="P8" s="669" t="e">
        <f>O8-6</f>
        <v>#REF!</v>
      </c>
      <c r="Q8" s="669" t="e">
        <f>P8</f>
        <v>#REF!</v>
      </c>
    </row>
    <row r="9" spans="3:17" ht="13.5" thickBot="1">
      <c r="C9" s="730"/>
      <c r="D9" s="731"/>
      <c r="E9" s="731"/>
      <c r="F9" s="732"/>
      <c r="G9" s="733"/>
      <c r="H9" s="734"/>
      <c r="I9" s="722"/>
      <c r="J9" s="723"/>
      <c r="K9" s="723"/>
      <c r="L9" s="723"/>
      <c r="M9" s="79" t="str">
        <f>IF(I9&gt;F8,".","XX")</f>
        <v>XX</v>
      </c>
      <c r="N9" s="669"/>
      <c r="O9" s="670"/>
      <c r="P9" s="669"/>
      <c r="Q9" s="669"/>
    </row>
    <row r="10" spans="3:17" ht="15.75" thickTop="1">
      <c r="C10" s="4640" t="s">
        <v>112</v>
      </c>
      <c r="D10" s="4640"/>
      <c r="E10" s="4640"/>
      <c r="F10" s="4640"/>
      <c r="G10" s="4640"/>
      <c r="H10" s="4640"/>
      <c r="I10" s="4640"/>
      <c r="J10" s="4640"/>
      <c r="K10" s="4640"/>
      <c r="L10" s="4640"/>
      <c r="M10" s="79"/>
      <c r="N10" s="609"/>
      <c r="O10" s="610"/>
      <c r="P10" s="609"/>
      <c r="Q10" s="609"/>
    </row>
    <row r="11" spans="3:17" ht="15">
      <c r="C11" s="372"/>
      <c r="D11" s="60"/>
      <c r="E11" s="60"/>
      <c r="F11" s="60"/>
      <c r="G11" s="60"/>
      <c r="H11" s="70"/>
      <c r="I11" s="70"/>
      <c r="J11" s="70"/>
      <c r="K11" s="70"/>
      <c r="L11" s="60"/>
      <c r="M11" s="79"/>
      <c r="N11" s="609"/>
      <c r="O11" s="610"/>
      <c r="P11" s="609"/>
      <c r="Q11" s="609"/>
    </row>
    <row r="12" spans="3:17">
      <c r="C12" s="209" t="s">
        <v>0</v>
      </c>
      <c r="D12" s="69"/>
      <c r="E12" t="s">
        <v>1973</v>
      </c>
      <c r="F12" s="210"/>
      <c r="G12" s="70" t="s">
        <v>38</v>
      </c>
      <c r="H12" s="70"/>
      <c r="I12" s="69"/>
      <c r="J12" s="69"/>
      <c r="K12" s="69"/>
      <c r="L12" s="70" t="s">
        <v>65</v>
      </c>
      <c r="M12" s="70"/>
      <c r="N12" s="70"/>
      <c r="O12" s="60"/>
    </row>
    <row r="13" spans="3:17">
      <c r="C13" s="79" t="s">
        <v>1</v>
      </c>
      <c r="D13" s="69"/>
      <c r="E13" s="205" t="s">
        <v>1974</v>
      </c>
      <c r="F13" s="70"/>
      <c r="G13" s="69" t="s">
        <v>1975</v>
      </c>
      <c r="H13" s="69"/>
      <c r="I13" s="252" t="s">
        <v>41</v>
      </c>
      <c r="J13" s="252"/>
      <c r="K13" s="60"/>
      <c r="L13" s="69" t="s">
        <v>67</v>
      </c>
      <c r="M13" s="69"/>
      <c r="N13" s="226" t="s">
        <v>68</v>
      </c>
      <c r="O13" s="60"/>
    </row>
    <row r="14" spans="3:17">
      <c r="C14" s="79"/>
      <c r="D14" s="69"/>
      <c r="E14" s="252"/>
      <c r="F14" s="70"/>
      <c r="G14" s="69"/>
      <c r="H14" s="69"/>
      <c r="I14" s="252"/>
      <c r="J14" s="252"/>
      <c r="K14" s="252"/>
      <c r="L14" s="69"/>
      <c r="M14" s="69"/>
      <c r="N14" s="226"/>
      <c r="O14" s="60"/>
    </row>
    <row r="15" spans="3:17">
      <c r="C15" s="410" t="str">
        <f>HOME!A$636</f>
        <v>BRITANNIA</v>
      </c>
      <c r="D15" s="410" t="str">
        <f>HOME!B$636</f>
        <v>VIZHINJAM INTERNATIONAL SEA PORT (INTRV)</v>
      </c>
      <c r="E15" s="411" t="str">
        <f>HOME!C$636</f>
        <v>INTRV</v>
      </c>
      <c r="F15" s="60"/>
      <c r="G15" s="410" t="e">
        <f>HOME!#REF!</f>
        <v>#REF!</v>
      </c>
      <c r="H15" s="410">
        <f>HOME!B$694</f>
        <v>0</v>
      </c>
      <c r="I15" s="411">
        <f>HOME!C$694</f>
        <v>0</v>
      </c>
      <c r="J15" s="411"/>
      <c r="K15" s="411"/>
      <c r="L15" s="410">
        <f>HOME!A$705</f>
        <v>0</v>
      </c>
      <c r="M15" s="410">
        <f>HOME!B$705</f>
        <v>0</v>
      </c>
      <c r="N15" s="411">
        <f>HOME!C$705</f>
        <v>0</v>
      </c>
      <c r="O15" s="60"/>
    </row>
    <row r="16" spans="3:17">
      <c r="C16" s="410" t="str">
        <f>HOME!A$637</f>
        <v>CARIOCA</v>
      </c>
      <c r="D16" s="410" t="str">
        <f>HOME!B$637</f>
        <v>VIZHINJAM INTERNATIONAL SEA PORT (INTRV)</v>
      </c>
      <c r="E16" s="411" t="str">
        <f>HOME!C$637</f>
        <v>INTRV</v>
      </c>
      <c r="F16" s="60"/>
      <c r="G16" s="410" t="e">
        <f>HOME!#REF!</f>
        <v>#REF!</v>
      </c>
      <c r="H16" s="410" t="e">
        <f>HOME!#REF!</f>
        <v>#REF!</v>
      </c>
      <c r="I16" s="411" t="e">
        <f>HOME!#REF!</f>
        <v>#REF!</v>
      </c>
      <c r="J16" s="411"/>
      <c r="K16" s="411"/>
      <c r="L16" s="410">
        <f>HOME!A$707</f>
        <v>0</v>
      </c>
      <c r="M16" s="410">
        <f>HOME!B$707</f>
        <v>0</v>
      </c>
      <c r="N16" s="411">
        <f>HOME!C$707</f>
        <v>0</v>
      </c>
      <c r="O16" s="60"/>
    </row>
    <row r="17" spans="3:15">
      <c r="C17" s="410" t="str">
        <f>HOME!A$640</f>
        <v>IROKO</v>
      </c>
      <c r="D17" s="410" t="str">
        <f>HOME!B$640</f>
        <v>WALVIS BAY</v>
      </c>
      <c r="E17" s="411" t="str">
        <f>HOME!C$640</f>
        <v>NAWVB</v>
      </c>
      <c r="F17" s="60"/>
      <c r="G17" s="410" t="e">
        <f>HOME!#REF!</f>
        <v>#REF!</v>
      </c>
      <c r="H17" s="410" t="e">
        <f>HOME!#REF!</f>
        <v>#REF!</v>
      </c>
      <c r="I17" s="411" t="e">
        <f>HOME!#REF!</f>
        <v>#REF!</v>
      </c>
      <c r="J17" s="411"/>
      <c r="K17" s="411"/>
      <c r="L17" s="410">
        <f>HOME!A$710</f>
        <v>0</v>
      </c>
      <c r="M17" s="410">
        <f>HOME!B$710</f>
        <v>0</v>
      </c>
      <c r="N17" s="411">
        <f>HOME!C$710</f>
        <v>0</v>
      </c>
      <c r="O17" s="60"/>
    </row>
    <row r="18" spans="3:15">
      <c r="C18" s="410" t="str">
        <f>HOME!A$647</f>
        <v xml:space="preserve">ORIGAMI </v>
      </c>
      <c r="D18" s="410" t="str">
        <f>HOME!B$647</f>
        <v>ZANZIBAR</v>
      </c>
      <c r="E18" s="411" t="str">
        <f>HOME!C$647</f>
        <v>TZZNZ</v>
      </c>
      <c r="F18" s="60"/>
      <c r="G18" s="410" t="e">
        <f>HOME!#REF!</f>
        <v>#REF!</v>
      </c>
      <c r="H18" s="410" t="e">
        <f>HOME!#REF!</f>
        <v>#REF!</v>
      </c>
      <c r="I18" s="411" t="e">
        <f>HOME!#REF!</f>
        <v>#REF!</v>
      </c>
      <c r="J18" s="411"/>
      <c r="K18" s="411"/>
      <c r="L18" s="410">
        <f>HOME!A$711</f>
        <v>0</v>
      </c>
      <c r="M18" s="410">
        <f>HOME!B$711</f>
        <v>0</v>
      </c>
      <c r="N18" s="411">
        <f>HOME!C$711</f>
        <v>0</v>
      </c>
      <c r="O18" s="60"/>
    </row>
    <row r="19" spans="3:15">
      <c r="C19" s="410" t="str">
        <f>HOME!A$651</f>
        <v>CARIOCA</v>
      </c>
      <c r="D19" s="410" t="str">
        <f>HOME!B$651</f>
        <v>ZARATE</v>
      </c>
      <c r="E19" s="411" t="str">
        <f>HOME!C$651</f>
        <v>ARZAE</v>
      </c>
      <c r="F19" s="60"/>
      <c r="G19" s="410" t="e">
        <f>HOME!#REF!</f>
        <v>#REF!</v>
      </c>
      <c r="H19" s="410" t="e">
        <f>HOME!#REF!</f>
        <v>#REF!</v>
      </c>
      <c r="I19" s="411" t="e">
        <f>HOME!#REF!</f>
        <v>#REF!</v>
      </c>
      <c r="J19" s="411"/>
      <c r="K19" s="411"/>
      <c r="L19" s="410">
        <f>HOME!A$706</f>
        <v>0</v>
      </c>
      <c r="M19" s="410">
        <f>HOME!B$706</f>
        <v>0</v>
      </c>
      <c r="N19" s="411">
        <f>HOME!C$706</f>
        <v>0</v>
      </c>
      <c r="O19" s="60"/>
    </row>
    <row r="20" spans="3:15">
      <c r="C20" s="410" t="str">
        <f>HOME!A$652</f>
        <v>CARIOCA</v>
      </c>
      <c r="D20" s="410" t="str">
        <f>HOME!B$652</f>
        <v>ZARATE</v>
      </c>
      <c r="E20" s="411" t="str">
        <f>HOME!C$652</f>
        <v>ARZAE</v>
      </c>
      <c r="F20" s="60"/>
      <c r="G20" s="410" t="str">
        <f>HOME!A$653</f>
        <v>IPANEMA</v>
      </c>
      <c r="H20" s="410" t="str">
        <f>HOME!B$653</f>
        <v>ZARATE</v>
      </c>
      <c r="I20" s="411" t="str">
        <f>HOME!C$653</f>
        <v>ARZAE</v>
      </c>
      <c r="J20" s="411"/>
      <c r="K20" s="411"/>
      <c r="L20" s="410">
        <f>HOME!A$708</f>
        <v>0</v>
      </c>
      <c r="M20" s="410">
        <f>HOME!B$708</f>
        <v>0</v>
      </c>
      <c r="N20" s="411">
        <f>HOME!C$708</f>
        <v>0</v>
      </c>
      <c r="O20" s="60"/>
    </row>
    <row r="21" spans="3:15">
      <c r="C21" s="410" t="e">
        <f>HOME!#REF!</f>
        <v>#REF!</v>
      </c>
      <c r="D21" s="410" t="e">
        <f>HOME!#REF!</f>
        <v>#REF!</v>
      </c>
      <c r="E21" s="411" t="e">
        <f>HOME!#REF!</f>
        <v>#REF!</v>
      </c>
      <c r="F21" s="60"/>
      <c r="G21" s="410">
        <f>HOME!A$696</f>
        <v>0</v>
      </c>
      <c r="H21" s="410">
        <f>HOME!B$696</f>
        <v>0</v>
      </c>
      <c r="I21" s="411">
        <f>HOME!C$696</f>
        <v>0</v>
      </c>
      <c r="J21" s="411"/>
      <c r="K21" s="411"/>
      <c r="L21" s="410">
        <f>HOME!A$712</f>
        <v>0</v>
      </c>
      <c r="M21" s="410">
        <f>HOME!B$712</f>
        <v>0</v>
      </c>
      <c r="N21" s="411">
        <f>HOME!C$712</f>
        <v>0</v>
      </c>
    </row>
    <row r="22" spans="3:15">
      <c r="C22" s="410" t="str">
        <f>HOME!A$694</f>
        <v>ENDD</v>
      </c>
      <c r="D22" s="410" t="e">
        <f>HOME!#REF!</f>
        <v>#REF!</v>
      </c>
      <c r="E22" s="411" t="e">
        <f>HOME!#REF!</f>
        <v>#REF!</v>
      </c>
      <c r="F22" s="60"/>
      <c r="G22" s="410">
        <f>HOME!A$697</f>
        <v>0</v>
      </c>
      <c r="H22" s="410">
        <f>HOME!B$697</f>
        <v>0</v>
      </c>
      <c r="I22" s="411">
        <f>HOME!C$697</f>
        <v>0</v>
      </c>
      <c r="J22" s="411"/>
      <c r="K22" s="411"/>
      <c r="L22" s="410">
        <f>HOME!A$709</f>
        <v>0</v>
      </c>
      <c r="M22" s="410">
        <f>HOME!B$709</f>
        <v>0</v>
      </c>
      <c r="N22" s="411">
        <f>HOME!C$709</f>
        <v>0</v>
      </c>
    </row>
    <row r="23" spans="3:15">
      <c r="C23" s="60"/>
      <c r="D23" s="60"/>
      <c r="E23" s="60"/>
      <c r="F23" s="60"/>
      <c r="G23" s="60"/>
      <c r="H23" s="227"/>
      <c r="I23" s="226"/>
      <c r="J23" s="226"/>
      <c r="K23" s="226"/>
      <c r="L23" s="410"/>
      <c r="M23" s="60"/>
      <c r="N23" s="60"/>
    </row>
    <row r="24" spans="3:15">
      <c r="C24" s="60"/>
      <c r="D24" s="60"/>
      <c r="E24" s="226"/>
      <c r="F24" s="60"/>
      <c r="G24" s="60"/>
      <c r="H24" s="227"/>
      <c r="I24" s="226"/>
      <c r="J24" s="226"/>
      <c r="K24" s="226"/>
      <c r="L24" s="60"/>
      <c r="M24" s="60"/>
      <c r="N24" s="60"/>
    </row>
    <row r="25" spans="3:15">
      <c r="C25" s="60" t="s">
        <v>36</v>
      </c>
      <c r="D25" s="60" t="s">
        <v>4959</v>
      </c>
      <c r="E25" s="226"/>
      <c r="F25" s="60"/>
      <c r="G25" s="60" t="s">
        <v>63</v>
      </c>
      <c r="H25" s="227" t="s">
        <v>64</v>
      </c>
      <c r="I25" s="227"/>
      <c r="J25" s="227"/>
      <c r="K25" s="227"/>
      <c r="L25" s="60" t="s">
        <v>63</v>
      </c>
      <c r="M25" s="60" t="s">
        <v>92</v>
      </c>
      <c r="N25" s="60"/>
    </row>
  </sheetData>
  <sheetProtection formatCells="0"/>
  <customSheetViews>
    <customSheetView guid="{25211047-2AA7-431D-8637-AA6183637E8E}" hiddenRows="1">
      <selection activeCell="A34" sqref="A34:XFD41"/>
      <pageMargins left="0" right="0" top="0" bottom="0" header="0" footer="0"/>
      <pageSetup paperSize="9" orientation="portrait" r:id="rId1"/>
      <headerFooter>
        <oddFooter>&amp;L&amp;1#&amp;"Calibri"&amp;10&amp;K000000Sensitivity: Internal</oddFooter>
      </headerFooter>
    </customSheetView>
    <customSheetView guid="{B0B43395-6E32-4DB3-A2D8-DD2362C77F4F}" hiddenRows="1">
      <selection activeCell="A34" sqref="A34:XFD41"/>
      <pageMargins left="0" right="0" top="0" bottom="0" header="0" footer="0"/>
      <pageSetup paperSize="9" orientation="portrait" r:id="rId2"/>
      <headerFooter>
        <oddFooter>&amp;L&amp;1#&amp;"Calibri"&amp;10&amp;K000000Sensitivity: Internal</oddFooter>
      </headerFooter>
    </customSheetView>
    <customSheetView guid="{82E65AA3-5988-4ED4-A56D-19D1BA591355}">
      <selection activeCell="J9" sqref="J9"/>
      <pageMargins left="0" right="0" top="0" bottom="0" header="0" footer="0"/>
      <pageSetup paperSize="9" orientation="portrait" verticalDpi="0" r:id="rId3"/>
      <headerFooter>
        <oddFooter>&amp;L&amp;1#&amp;"Calibri"&amp;10 Sensitivity: Internal</oddFooter>
      </headerFooter>
    </customSheetView>
    <customSheetView guid="{C9B667F6-80E0-402E-8E37-77C446D41929}">
      <selection activeCell="J21" sqref="J20:J21"/>
      <pageMargins left="0" right="0" top="0" bottom="0" header="0" footer="0"/>
      <pageSetup paperSize="9" orientation="portrait" verticalDpi="0" r:id="rId4"/>
      <headerFooter>
        <oddFooter>&amp;L&amp;1#&amp;"Calibri"&amp;10&amp;K000000Sensitivity: Internal</oddFooter>
      </headerFooter>
    </customSheetView>
    <customSheetView guid="{F64DF93A-0CD5-4665-A448-613906F88C7C}" hiddenRows="1">
      <selection activeCell="G20" sqref="G20:J21"/>
      <pageMargins left="0" right="0" top="0" bottom="0" header="0" footer="0"/>
      <pageSetup paperSize="9" orientation="portrait" r:id="rId5"/>
      <headerFooter>
        <oddFooter>&amp;L&amp;1#&amp;"Calibri"&amp;10&amp;K000000Sensitivity: Internal</oddFooter>
      </headerFooter>
    </customSheetView>
    <customSheetView guid="{D8AE3607-C68D-4DD7-8BE1-F63EA4A613B4}" hiddenRows="1">
      <selection activeCell="A34" sqref="A34:XFD41"/>
      <pageMargins left="0" right="0" top="0" bottom="0" header="0" footer="0"/>
      <pageSetup paperSize="9" orientation="portrait" r:id="rId6"/>
      <headerFooter>
        <oddFooter>&amp;L&amp;1#&amp;"Calibri"&amp;10&amp;K000000Sensitivity: Internal</oddFooter>
      </headerFooter>
    </customSheetView>
  </customSheetViews>
  <mergeCells count="1">
    <mergeCell ref="C10:L10"/>
  </mergeCells>
  <hyperlinks>
    <hyperlink ref="E13" display="mktg-dept@msca.com.sg" xr:uid="{1FA97E2A-F5EA-4F7E-9423-1A5F3C2E79AF}"/>
  </hyperlinks>
  <pageMargins left="0.7" right="0.7" top="0.75" bottom="0.75" header="0.3" footer="0.3"/>
  <pageSetup paperSize="9" orientation="portrait" r:id="rId7"/>
  <headerFooter>
    <oddFooter>&amp;L_x000D_&amp;1#&amp;"Calibri"&amp;10&amp;K000000 Sensitivity: Internal</oddFooter>
  </headerFooter>
  <drawing r:id="rId8"/>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tabColor rgb="FF00B050"/>
    <pageSetUpPr fitToPage="1"/>
  </sheetPr>
  <dimension ref="B2:L32"/>
  <sheetViews>
    <sheetView zoomScaleNormal="100" workbookViewId="0">
      <selection activeCell="B11" sqref="B11"/>
    </sheetView>
  </sheetViews>
  <sheetFormatPr defaultColWidth="9.42578125" defaultRowHeight="12.75"/>
  <cols>
    <col min="1" max="1" width="13.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10051</v>
      </c>
      <c r="E4" s="65"/>
      <c r="F4" s="65"/>
      <c r="G4" s="65"/>
      <c r="H4" s="65"/>
      <c r="I4" s="65"/>
    </row>
    <row r="5" spans="2:12" s="70" customFormat="1" ht="11.25">
      <c r="B5" s="81"/>
      <c r="C5" s="81"/>
      <c r="D5" s="81"/>
      <c r="E5" s="81"/>
      <c r="F5" s="81"/>
      <c r="G5" s="81"/>
      <c r="H5" s="532"/>
      <c r="I5" s="532"/>
      <c r="J5" s="60"/>
      <c r="K5" s="60"/>
    </row>
    <row r="6" spans="2:12" s="70" customFormat="1" ht="27.75" hidden="1">
      <c r="B6" s="254"/>
      <c r="C6" s="255"/>
      <c r="D6" s="256" t="s">
        <v>100</v>
      </c>
      <c r="E6" s="256" t="s">
        <v>4887</v>
      </c>
      <c r="F6" s="257" t="s">
        <v>10043</v>
      </c>
      <c r="G6" s="256" t="s">
        <v>103</v>
      </c>
      <c r="H6" s="256" t="s">
        <v>165</v>
      </c>
      <c r="I6" s="584" t="s">
        <v>10044</v>
      </c>
      <c r="J6" s="292" t="s">
        <v>1236</v>
      </c>
      <c r="K6" s="79"/>
    </row>
    <row r="7" spans="2:12" s="70" customFormat="1" ht="12" hidden="1" thickBot="1">
      <c r="B7" s="258"/>
      <c r="C7" s="600" t="s">
        <v>10052</v>
      </c>
      <c r="D7" s="259" t="s">
        <v>2589</v>
      </c>
      <c r="E7" s="261" t="s">
        <v>10053</v>
      </c>
      <c r="F7" s="260"/>
      <c r="G7" s="260"/>
      <c r="H7" s="261" t="s">
        <v>10053</v>
      </c>
      <c r="I7" s="420" t="s">
        <v>3163</v>
      </c>
      <c r="J7" s="420" t="s">
        <v>1934</v>
      </c>
      <c r="K7" s="79"/>
    </row>
    <row r="8" spans="2:12" s="70" customFormat="1" ht="12" hidden="1" thickTop="1">
      <c r="B8" s="585" t="s">
        <v>2251</v>
      </c>
      <c r="C8" s="586" t="s">
        <v>10054</v>
      </c>
      <c r="D8" s="586" t="e">
        <f>#REF!+7</f>
        <v>#REF!</v>
      </c>
      <c r="E8" s="586">
        <v>44338</v>
      </c>
      <c r="F8" s="595" t="s">
        <v>10055</v>
      </c>
      <c r="G8" s="596" t="s">
        <v>10056</v>
      </c>
      <c r="H8" s="596">
        <v>44340</v>
      </c>
      <c r="I8" s="596">
        <f>H8+11</f>
        <v>44351</v>
      </c>
      <c r="J8" s="596">
        <f>H8+16</f>
        <v>44356</v>
      </c>
      <c r="K8" s="79" t="str">
        <f>IF(H8&gt;E8,".","XX")</f>
        <v>.</v>
      </c>
    </row>
    <row r="9" spans="2:12" s="70" customFormat="1" ht="12" hidden="1" thickBot="1">
      <c r="B9" s="588"/>
      <c r="C9" s="589"/>
      <c r="D9" s="589"/>
      <c r="E9" s="589"/>
      <c r="F9" s="592"/>
      <c r="G9" s="590"/>
      <c r="H9" s="591"/>
      <c r="I9" s="599"/>
      <c r="J9" s="599"/>
      <c r="K9" s="79" t="str">
        <f t="shared" ref="K9" si="0">IF(I8&gt;E9,".","XX")</f>
        <v>.</v>
      </c>
    </row>
    <row r="10" spans="2:12" s="70" customFormat="1" ht="27.75">
      <c r="B10" s="254"/>
      <c r="C10" s="255"/>
      <c r="D10" s="256" t="s">
        <v>100</v>
      </c>
      <c r="E10" s="256" t="s">
        <v>4887</v>
      </c>
      <c r="F10" s="257" t="s">
        <v>10043</v>
      </c>
      <c r="G10" s="256" t="s">
        <v>103</v>
      </c>
      <c r="H10" s="256" t="s">
        <v>165</v>
      </c>
      <c r="I10" s="584" t="s">
        <v>10044</v>
      </c>
      <c r="J10" s="292" t="s">
        <v>1236</v>
      </c>
      <c r="K10" s="587"/>
    </row>
    <row r="11" spans="2:12" s="70" customFormat="1" ht="12" thickBot="1">
      <c r="B11" s="258"/>
      <c r="C11" s="600" t="s">
        <v>10052</v>
      </c>
      <c r="D11" s="259" t="s">
        <v>4505</v>
      </c>
      <c r="E11" s="259" t="s">
        <v>10053</v>
      </c>
      <c r="F11" s="260"/>
      <c r="G11" s="260"/>
      <c r="H11" s="420" t="s">
        <v>4893</v>
      </c>
      <c r="I11" s="420" t="s">
        <v>3163</v>
      </c>
      <c r="J11" s="420" t="s">
        <v>3213</v>
      </c>
      <c r="K11" s="587"/>
    </row>
    <row r="12" spans="2:12" s="70" customFormat="1" ht="12" thickTop="1">
      <c r="B12" s="593" t="s">
        <v>2241</v>
      </c>
      <c r="C12" s="594" t="s">
        <v>10057</v>
      </c>
      <c r="D12" s="594" t="e">
        <f>#REF!+7</f>
        <v>#REF!</v>
      </c>
      <c r="E12" s="594" t="e">
        <f>D12+15</f>
        <v>#REF!</v>
      </c>
      <c r="F12" s="595" t="s">
        <v>10055</v>
      </c>
      <c r="G12" s="596" t="s">
        <v>10058</v>
      </c>
      <c r="H12" s="596">
        <v>44386</v>
      </c>
      <c r="I12" s="596">
        <f>H12+11</f>
        <v>44397</v>
      </c>
      <c r="J12" s="596">
        <f>H12+16</f>
        <v>44402</v>
      </c>
      <c r="K12" s="79" t="e">
        <f>IF(H12&gt;E12,".","XX")</f>
        <v>#REF!</v>
      </c>
      <c r="L12" s="587"/>
    </row>
    <row r="13" spans="2:12" s="70" customFormat="1" ht="12" thickBot="1">
      <c r="B13" s="572"/>
      <c r="C13" s="573"/>
      <c r="D13" s="573"/>
      <c r="E13" s="573"/>
      <c r="F13" s="597"/>
      <c r="G13" s="598"/>
      <c r="H13" s="599"/>
      <c r="I13" s="599"/>
      <c r="J13" s="599"/>
      <c r="K13" s="79" t="str">
        <f t="shared" ref="K13" si="1">IF(I12&gt;E13,".","XX")</f>
        <v>.</v>
      </c>
      <c r="L13" s="587"/>
    </row>
    <row r="14" spans="2:12" s="70" customFormat="1" ht="12" thickTop="1">
      <c r="B14" s="580"/>
      <c r="C14" s="581"/>
      <c r="D14" s="581"/>
      <c r="E14" s="581"/>
      <c r="F14" s="602"/>
      <c r="G14" s="603"/>
      <c r="H14" s="601"/>
      <c r="I14" s="601"/>
      <c r="J14" s="601"/>
      <c r="K14" s="79"/>
      <c r="L14" s="587"/>
    </row>
    <row r="15" spans="2:12" s="70" customFormat="1" ht="11.25">
      <c r="B15" s="580"/>
      <c r="C15" s="581"/>
      <c r="D15" s="581"/>
      <c r="E15" s="581"/>
      <c r="F15" s="602"/>
      <c r="G15" s="603"/>
      <c r="H15" s="601"/>
      <c r="I15" s="601"/>
      <c r="J15" s="601"/>
      <c r="K15" s="79"/>
      <c r="L15" s="587"/>
    </row>
    <row r="16" spans="2:12" s="70" customFormat="1" ht="11.25">
      <c r="B16" s="75" t="s">
        <v>112</v>
      </c>
      <c r="C16" s="60"/>
      <c r="D16" s="60"/>
      <c r="E16" s="60"/>
      <c r="F16" s="60"/>
      <c r="G16" s="60"/>
      <c r="H16" s="76"/>
      <c r="I16" s="60"/>
      <c r="J16" s="60"/>
      <c r="K16" s="64"/>
      <c r="L16" s="60"/>
    </row>
    <row r="17" spans="2:12" s="70" customFormat="1" ht="17.25" customHeight="1">
      <c r="B17" s="75"/>
      <c r="C17" s="60"/>
      <c r="D17" s="60"/>
      <c r="E17" s="60"/>
      <c r="F17" s="60"/>
      <c r="G17" s="60"/>
      <c r="H17" s="76"/>
      <c r="I17" s="60"/>
      <c r="J17" s="60"/>
      <c r="K17" s="64"/>
      <c r="L17" s="60"/>
    </row>
    <row r="18" spans="2:12" s="69" customFormat="1" ht="11.25">
      <c r="B18" s="209"/>
      <c r="E18" s="210"/>
      <c r="F18" s="70"/>
      <c r="G18" s="70"/>
      <c r="J18" s="70"/>
      <c r="K18" s="70"/>
      <c r="L18" s="70"/>
    </row>
    <row r="19" spans="2:12" s="69" customFormat="1" ht="11.25">
      <c r="B19" s="209" t="s">
        <v>0</v>
      </c>
      <c r="E19" s="210"/>
      <c r="F19" s="70" t="s">
        <v>38</v>
      </c>
      <c r="G19" s="70"/>
      <c r="J19" s="70" t="s">
        <v>65</v>
      </c>
      <c r="K19" s="70"/>
      <c r="L19" s="70"/>
    </row>
    <row r="20" spans="2:12" s="69" customFormat="1" ht="11.25">
      <c r="B20" s="79" t="s">
        <v>1</v>
      </c>
      <c r="D20" s="80" t="s">
        <v>1974</v>
      </c>
      <c r="E20" s="70"/>
      <c r="F20" s="69" t="s">
        <v>1975</v>
      </c>
      <c r="H20" s="80" t="s">
        <v>41</v>
      </c>
      <c r="J20" s="69" t="s">
        <v>67</v>
      </c>
      <c r="L20" s="78" t="s">
        <v>68</v>
      </c>
    </row>
    <row r="22" spans="2:12" s="60" customFormat="1" ht="11.25">
      <c r="B22" s="77" t="str">
        <f>HOME!A$636</f>
        <v>BRITANNIA</v>
      </c>
      <c r="C22" s="77" t="str">
        <f>HOME!B$636</f>
        <v>VIZHINJAM INTERNATIONAL SEA PORT (INTRV)</v>
      </c>
      <c r="D22" s="64" t="str">
        <f>HOME!C$636</f>
        <v>INTRV</v>
      </c>
      <c r="F22" s="77" t="e">
        <f>HOME!#REF!</f>
        <v>#REF!</v>
      </c>
      <c r="G22" s="77">
        <f>HOME!B$694</f>
        <v>0</v>
      </c>
      <c r="H22" s="64">
        <f>HOME!C$694</f>
        <v>0</v>
      </c>
      <c r="J22" s="77">
        <f>HOME!A$705</f>
        <v>0</v>
      </c>
      <c r="K22" s="77">
        <f>HOME!B$705</f>
        <v>0</v>
      </c>
      <c r="L22" s="64">
        <f>HOME!C$705</f>
        <v>0</v>
      </c>
    </row>
    <row r="23" spans="2:12" s="60" customFormat="1" ht="11.25">
      <c r="B23" s="77" t="str">
        <f>HOME!A$637</f>
        <v>CARIOCA</v>
      </c>
      <c r="C23" s="77" t="str">
        <f>HOME!B$637</f>
        <v>VIZHINJAM INTERNATIONAL SEA PORT (INTRV)</v>
      </c>
      <c r="D23" s="64" t="str">
        <f>HOME!C$637</f>
        <v>INTRV</v>
      </c>
      <c r="F23" s="77" t="e">
        <f>HOME!#REF!</f>
        <v>#REF!</v>
      </c>
      <c r="G23" s="77" t="e">
        <f>HOME!#REF!</f>
        <v>#REF!</v>
      </c>
      <c r="H23" s="64" t="e">
        <f>HOME!#REF!</f>
        <v>#REF!</v>
      </c>
      <c r="J23" s="77">
        <f>HOME!A$707</f>
        <v>0</v>
      </c>
      <c r="K23" s="77">
        <f>HOME!B$707</f>
        <v>0</v>
      </c>
      <c r="L23" s="64">
        <f>HOME!C$707</f>
        <v>0</v>
      </c>
    </row>
    <row r="24" spans="2:12" s="60" customFormat="1" ht="11.25">
      <c r="B24" s="77" t="str">
        <f>HOME!A$640</f>
        <v>IROKO</v>
      </c>
      <c r="C24" s="77" t="str">
        <f>HOME!B$640</f>
        <v>WALVIS BAY</v>
      </c>
      <c r="D24" s="64" t="str">
        <f>HOME!C$640</f>
        <v>NAWVB</v>
      </c>
      <c r="F24" s="77" t="e">
        <f>HOME!#REF!</f>
        <v>#REF!</v>
      </c>
      <c r="G24" s="77" t="e">
        <f>HOME!#REF!</f>
        <v>#REF!</v>
      </c>
      <c r="H24" s="64" t="e">
        <f>HOME!#REF!</f>
        <v>#REF!</v>
      </c>
      <c r="J24" s="77">
        <f>HOME!A$710</f>
        <v>0</v>
      </c>
      <c r="K24" s="77">
        <f>HOME!B$710</f>
        <v>0</v>
      </c>
      <c r="L24" s="64">
        <f>HOME!C$710</f>
        <v>0</v>
      </c>
    </row>
    <row r="25" spans="2:12" s="60" customFormat="1" ht="11.25">
      <c r="B25" s="77" t="str">
        <f>HOME!A$647</f>
        <v xml:space="preserve">ORIGAMI </v>
      </c>
      <c r="C25" s="77" t="str">
        <f>HOME!B$647</f>
        <v>ZANZIBAR</v>
      </c>
      <c r="D25" s="64" t="str">
        <f>HOME!C$647</f>
        <v>TZZNZ</v>
      </c>
      <c r="F25" s="77" t="e">
        <f>HOME!#REF!</f>
        <v>#REF!</v>
      </c>
      <c r="G25" s="77" t="e">
        <f>HOME!#REF!</f>
        <v>#REF!</v>
      </c>
      <c r="H25" s="64" t="e">
        <f>HOME!#REF!</f>
        <v>#REF!</v>
      </c>
      <c r="J25" s="77">
        <f>HOME!A$711</f>
        <v>0</v>
      </c>
      <c r="K25" s="77">
        <f>HOME!B$711</f>
        <v>0</v>
      </c>
      <c r="L25" s="64">
        <f>HOME!C$711</f>
        <v>0</v>
      </c>
    </row>
    <row r="26" spans="2:12" s="60" customFormat="1" ht="11.25">
      <c r="B26" s="77" t="str">
        <f>HOME!A$651</f>
        <v>CARIOCA</v>
      </c>
      <c r="C26" s="77" t="str">
        <f>HOME!B$651</f>
        <v>ZARATE</v>
      </c>
      <c r="D26" s="64" t="str">
        <f>HOME!C$651</f>
        <v>ARZAE</v>
      </c>
      <c r="F26" s="77" t="e">
        <f>HOME!#REF!</f>
        <v>#REF!</v>
      </c>
      <c r="G26" s="77" t="e">
        <f>HOME!#REF!</f>
        <v>#REF!</v>
      </c>
      <c r="H26" s="64" t="e">
        <f>HOME!#REF!</f>
        <v>#REF!</v>
      </c>
      <c r="J26" s="77">
        <f>HOME!A$706</f>
        <v>0</v>
      </c>
      <c r="K26" s="77">
        <f>HOME!B$706</f>
        <v>0</v>
      </c>
      <c r="L26" s="64">
        <f>HOME!C$706</f>
        <v>0</v>
      </c>
    </row>
    <row r="27" spans="2:12" s="60" customFormat="1" ht="11.25">
      <c r="B27" s="77" t="str">
        <f>HOME!A$652</f>
        <v>CARIOCA</v>
      </c>
      <c r="C27" s="77" t="str">
        <f>HOME!B$652</f>
        <v>ZARATE</v>
      </c>
      <c r="D27" s="64" t="str">
        <f>HOME!C$652</f>
        <v>ARZAE</v>
      </c>
      <c r="F27" s="77" t="str">
        <f>HOME!A$653</f>
        <v>IPANEMA</v>
      </c>
      <c r="G27" s="77" t="str">
        <f>HOME!B$653</f>
        <v>ZARATE</v>
      </c>
      <c r="H27" s="64" t="str">
        <f>HOME!C$653</f>
        <v>ARZAE</v>
      </c>
      <c r="J27" s="77">
        <f>HOME!A$708</f>
        <v>0</v>
      </c>
      <c r="K27" s="77">
        <f>HOME!B$708</f>
        <v>0</v>
      </c>
      <c r="L27" s="64">
        <f>HOME!C$708</f>
        <v>0</v>
      </c>
    </row>
    <row r="28" spans="2:12" s="60" customFormat="1" ht="11.25">
      <c r="B28" s="77" t="e">
        <f>HOME!#REF!</f>
        <v>#REF!</v>
      </c>
      <c r="C28" s="77" t="e">
        <f>HOME!#REF!</f>
        <v>#REF!</v>
      </c>
      <c r="D28" s="64" t="e">
        <f>HOME!#REF!</f>
        <v>#REF!</v>
      </c>
      <c r="F28" s="77">
        <f>HOME!A$696</f>
        <v>0</v>
      </c>
      <c r="G28" s="77">
        <f>HOME!B$696</f>
        <v>0</v>
      </c>
      <c r="H28" s="64">
        <f>HOME!C$696</f>
        <v>0</v>
      </c>
      <c r="J28" s="77">
        <f>HOME!A$712</f>
        <v>0</v>
      </c>
      <c r="K28" s="77">
        <f>HOME!B$712</f>
        <v>0</v>
      </c>
      <c r="L28" s="64">
        <f>HOME!C$712</f>
        <v>0</v>
      </c>
    </row>
    <row r="29" spans="2:12" s="60" customFormat="1" ht="11.25">
      <c r="B29" s="77" t="str">
        <f>HOME!A$694</f>
        <v>ENDD</v>
      </c>
      <c r="C29" s="77" t="e">
        <f>HOME!#REF!</f>
        <v>#REF!</v>
      </c>
      <c r="D29" s="64" t="e">
        <f>HOME!#REF!</f>
        <v>#REF!</v>
      </c>
      <c r="F29" s="77">
        <f>HOME!A$697</f>
        <v>0</v>
      </c>
      <c r="G29" s="77">
        <f>HOME!B$697</f>
        <v>0</v>
      </c>
      <c r="H29" s="64">
        <f>HOME!C$697</f>
        <v>0</v>
      </c>
      <c r="J29" s="77">
        <f>HOME!A$709</f>
        <v>0</v>
      </c>
      <c r="K29" s="77">
        <f>HOME!B$709</f>
        <v>0</v>
      </c>
      <c r="L29" s="64">
        <f>HOME!C$709</f>
        <v>0</v>
      </c>
    </row>
    <row r="30" spans="2:12" s="60" customFormat="1" ht="11.25">
      <c r="G30" s="81"/>
      <c r="H30" s="78"/>
      <c r="J30" s="77"/>
    </row>
    <row r="31" spans="2:12" s="60" customFormat="1" ht="11.25">
      <c r="D31" s="78"/>
      <c r="G31" s="81"/>
      <c r="H31" s="78"/>
    </row>
    <row r="32" spans="2:12" s="60" customFormat="1" ht="11.25">
      <c r="B32" s="60" t="s">
        <v>36</v>
      </c>
      <c r="C32" s="60" t="s">
        <v>4959</v>
      </c>
      <c r="D32" s="78"/>
      <c r="F32" s="60" t="s">
        <v>63</v>
      </c>
      <c r="G32" s="81" t="s">
        <v>64</v>
      </c>
      <c r="H32" s="81"/>
      <c r="I32" s="78"/>
      <c r="J32" s="60" t="s">
        <v>63</v>
      </c>
      <c r="K32" s="60" t="s">
        <v>92</v>
      </c>
    </row>
  </sheetData>
  <customSheetViews>
    <customSheetView guid="{25211047-2AA7-431D-8637-AA6183637E8E}" fitToPage="1" hiddenRows="1">
      <pageMargins left="0" right="0" top="0" bottom="0" header="0" footer="0"/>
      <pageSetup paperSize="9" scale="73" orientation="landscape" r:id="rId1"/>
      <headerFooter>
        <oddFooter>&amp;RLast update : &amp;D   &amp;T&amp;L&amp;1#&amp;"Calibri"&amp;10&amp;K000000Sensitivity: Internal</oddFooter>
      </headerFooter>
    </customSheetView>
    <customSheetView guid="{B0B43395-6E32-4DB3-A2D8-DD2362C77F4F}" fitToPage="1" hiddenRows="1">
      <pageMargins left="0" right="0" top="0" bottom="0" header="0" footer="0"/>
      <pageSetup paperSize="9" scale="73"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73" orientation="landscape" r:id="rId3"/>
      <headerFooter>
        <oddFooter>&amp;RLast update : &amp;D   &amp;T&amp;L&amp;1#&amp;"Calibri"&amp;10 Sensitivity: Internal</oddFooter>
      </headerFooter>
    </customSheetView>
    <customSheetView guid="{999D0099-E3FC-46FC-839A-D58F693EE82E}"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9C701732-F58F-4708-A15C-976D1C40D46C}" fitToPage="1" hiddenRows="1">
      <selection activeCell="B4" sqref="B4:J31"/>
      <pageMargins left="0" right="0" top="0" bottom="0" header="0" footer="0"/>
      <pageSetup paperSize="9" scale="85" orientation="landscape" r:id="rId5"/>
      <headerFooter>
        <oddFooter>&amp;RLast update : &amp;D   &amp;T</oddFooter>
      </headerFooter>
    </customSheetView>
    <customSheetView guid="{4207851A-A9C4-4C7F-A983-5888F88768C0}" fitToPage="1" hiddenRows="1">
      <pageMargins left="0" right="0" top="0" bottom="0" header="0" footer="0"/>
      <pageSetup paperSize="9" scale="85" orientation="landscape" r:id="rId6"/>
      <headerFooter>
        <oddFooter>&amp;RLast update : &amp;D   &amp;T</oddFooter>
      </headerFooter>
    </customSheetView>
    <customSheetView guid="{1A9C4D40-FD7F-415B-AEEF-6F3B6F11E2D9}" fitToPage="1" hiddenRows="1">
      <selection activeCell="F18" sqref="F18"/>
      <pageMargins left="0" right="0" top="0" bottom="0" header="0" footer="0"/>
      <pageSetup paperSize="9" scale="85" orientation="landscape" r:id="rId7"/>
      <headerFooter>
        <oddFooter>&amp;RLast update : &amp;D   &amp;T</oddFooter>
      </headerFooter>
    </customSheetView>
    <customSheetView guid="{160FD25C-1E8A-49AB-8AA3-887F1FFDB82C}" fitToPage="1" hiddenRows="1">
      <selection activeCell="A34" sqref="A34:XFD35"/>
      <pageMargins left="0" right="0" top="0" bottom="0" header="0" footer="0"/>
      <pageSetup paperSize="9" scale="85" orientation="landscape" r:id="rId8"/>
      <headerFooter>
        <oddFooter>&amp;RLast update : &amp;D   &amp;T</oddFooter>
      </headerFooter>
    </customSheetView>
    <customSheetView guid="{03674205-2BF0-451F-960D-B59271ECD65B}" fitToPage="1" hiddenRows="1">
      <selection activeCell="D28" sqref="D28:J31"/>
      <pageMargins left="0" right="0" top="0" bottom="0" header="0" footer="0"/>
      <pageSetup paperSize="9" scale="85" orientation="landscape" r:id="rId9"/>
      <headerFooter>
        <oddFooter>&amp;RLast update : &amp;D   &amp;T</oddFooter>
      </headerFooter>
    </customSheetView>
    <customSheetView guid="{D36430BB-1304-416E-AC9B-64341E38D53B}" fitToPage="1" hiddenRows="1">
      <selection activeCell="B17" sqref="B17"/>
      <pageMargins left="0" right="0" top="0" bottom="0" header="0" footer="0"/>
      <pageSetup paperSize="9" scale="85" orientation="landscape" r:id="rId10"/>
      <headerFooter>
        <oddFooter>&amp;RLast update : &amp;D   &amp;T</oddFooter>
      </headerFooter>
    </customSheetView>
    <customSheetView guid="{A1DFBD3A-7D67-4D0B-A768-38A02D65809C}" fitToPage="1" hiddenRows="1">
      <selection activeCell="I6" sqref="I6"/>
      <pageMargins left="0" right="0" top="0" bottom="0" header="0" footer="0"/>
      <pageSetup paperSize="9" scale="85" orientation="landscape" r:id="rId11"/>
      <headerFooter>
        <oddFooter>&amp;RLast update : &amp;D   &amp;T</oddFooter>
      </headerFooter>
    </customSheetView>
    <customSheetView guid="{8F6257B3-44F8-495E-975F-715EC7CBE577}" fitToPage="1" hiddenRows="1">
      <selection activeCell="H14" sqref="H14"/>
      <pageMargins left="0" right="0" top="0" bottom="0" header="0" footer="0"/>
      <pageSetup paperSize="9" scale="87" orientation="landscape" r:id="rId12"/>
      <headerFooter>
        <oddFooter>&amp;RLast update : &amp;D   &amp;T</oddFooter>
      </headerFooter>
    </customSheetView>
    <customSheetView guid="{4E666960-F75E-4DEC-AA08-CB80C5246F2D}" showPageBreaks="1" fitToPage="1" printArea="1" hiddenRows="1" topLeftCell="A17">
      <selection activeCell="H50" sqref="H50"/>
      <pageMargins left="0" right="0" top="0" bottom="0" header="0" footer="0"/>
      <pageSetup paperSize="9" scale="94" orientation="landscape" r:id="rId13"/>
      <headerFooter>
        <oddFooter>&amp;RLast update : &amp;D   &amp;T</oddFooter>
      </headerFooter>
    </customSheetView>
    <customSheetView guid="{DF664468-2591-4537-A401-E39E9401FA18}" fitToPage="1" hiddenRows="1">
      <selection activeCell="L18" sqref="L18"/>
      <pageMargins left="0" right="0" top="0" bottom="0" header="0" footer="0"/>
      <pageSetup paperSize="9" scale="90" orientation="landscape" r:id="rId14"/>
      <headerFooter>
        <oddFooter>&amp;RLast update : &amp;D   &amp;T</oddFooter>
      </headerFooter>
    </customSheetView>
    <customSheetView guid="{16EA4947-C328-4911-A966-8572790A84A9}" fitToPage="1" hiddenRows="1">
      <pageMargins left="0" right="0" top="0" bottom="0" header="0" footer="0"/>
      <pageSetup paperSize="9" scale="73" orientation="landscape" r:id="rId15"/>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73" orientation="landscape" r:id="rId16"/>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C9B667F6-80E0-402E-8E37-77C446D41929}" fitToPage="1" hiddenRows="1">
      <pageMargins left="0" right="0" top="0" bottom="0" header="0" footer="0"/>
      <pageSetup paperSize="9" scale="73" orientation="landscape" r:id="rId18"/>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73" orientation="landscape" r:id="rId19"/>
      <headerFooter>
        <oddFooter>&amp;RLast update : &amp;D   &amp;T&amp;L&amp;1#&amp;"Calibri"&amp;10&amp;K000000Sensitivity: Internal</oddFooter>
      </headerFooter>
    </customSheetView>
    <customSheetView guid="{D8AE3607-C68D-4DD7-8BE1-F63EA4A613B4}" fitToPage="1" hiddenRows="1">
      <pageMargins left="0" right="0" top="0" bottom="0" header="0" footer="0"/>
      <pageSetup paperSize="9" scale="73" orientation="landscape" r:id="rId20"/>
      <headerFooter>
        <oddFooter>&amp;RLast update : &amp;D   &amp;T&amp;L&amp;1#&amp;"Calibri"&amp;10&amp;K000000Sensitivity: Internal</oddFooter>
      </headerFooter>
    </customSheetView>
  </customSheetViews>
  <hyperlinks>
    <hyperlink ref="H20" display="custsvc@msca.com.sg" xr:uid="{00000000-0004-0000-2600-000000000000}"/>
    <hyperlink ref="L20" display="sinexp@msca.com.sg" xr:uid="{00000000-0004-0000-2600-000001000000}"/>
    <hyperlink ref="D20" display="mktg-dept@msca.com.sg" xr:uid="{00000000-0004-0000-2600-000002000000}"/>
  </hyperlinks>
  <pageMargins left="0.19685039370078741" right="0.35433070866141736" top="0.74803149606299213" bottom="0.47244094488188981" header="0.31496062992125984" footer="0.31496062992125984"/>
  <pageSetup paperSize="9" scale="83" orientation="landscape" r:id="rId21"/>
  <headerFooter>
    <oddFooter>&amp;L_x000D_&amp;1#&amp;"Calibri"&amp;10&amp;K000000 Sensitivity: Internal&amp;RLast update : &amp;D   &amp;T&amp;</oddFooter>
  </headerFooter>
  <drawing r:id="rId2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pageSetUpPr fitToPage="1"/>
  </sheetPr>
  <dimension ref="B2:L26"/>
  <sheetViews>
    <sheetView zoomScaleNormal="100" workbookViewId="0"/>
  </sheetViews>
  <sheetFormatPr defaultColWidth="9.42578125" defaultRowHeight="12.75"/>
  <cols>
    <col min="1" max="1" width="7.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10059</v>
      </c>
      <c r="E4" s="65"/>
      <c r="F4" s="65"/>
      <c r="G4" s="65"/>
      <c r="H4" s="65"/>
      <c r="I4" s="65"/>
    </row>
    <row r="5" spans="2:12" s="60" customFormat="1" ht="11.25">
      <c r="B5" s="81"/>
      <c r="C5" s="81"/>
      <c r="D5" s="81"/>
      <c r="E5" s="81"/>
      <c r="F5" s="81"/>
      <c r="G5" s="81"/>
      <c r="H5" s="532"/>
      <c r="I5" s="81"/>
    </row>
    <row r="6" spans="2:12" s="70" customFormat="1" ht="22.5">
      <c r="B6" s="94"/>
      <c r="C6" s="212"/>
      <c r="D6" s="193" t="s">
        <v>100</v>
      </c>
      <c r="E6" s="193" t="s">
        <v>4887</v>
      </c>
      <c r="F6" s="155" t="s">
        <v>102</v>
      </c>
      <c r="G6" s="193" t="s">
        <v>103</v>
      </c>
      <c r="H6" s="193" t="s">
        <v>10060</v>
      </c>
      <c r="I6" s="215" t="s">
        <v>859</v>
      </c>
      <c r="J6" s="79"/>
      <c r="K6" s="76"/>
      <c r="L6" s="100"/>
    </row>
    <row r="7" spans="2:12" s="70" customFormat="1" ht="12" thickBot="1">
      <c r="B7" s="101"/>
      <c r="C7" s="143" t="s">
        <v>4505</v>
      </c>
      <c r="D7" s="194"/>
      <c r="E7" s="194"/>
      <c r="F7" s="156"/>
      <c r="G7" s="156"/>
      <c r="H7" s="211"/>
      <c r="I7" s="211" t="s">
        <v>6227</v>
      </c>
      <c r="J7" s="79"/>
      <c r="K7" s="76"/>
      <c r="L7" s="100"/>
    </row>
    <row r="8" spans="2:12" s="70" customFormat="1" ht="12" thickTop="1">
      <c r="B8" s="153" t="s">
        <v>2158</v>
      </c>
      <c r="C8" s="73" t="s">
        <v>10061</v>
      </c>
      <c r="D8" s="150" t="e">
        <f>#REF!+7</f>
        <v>#REF!</v>
      </c>
      <c r="E8" s="149" t="e">
        <f>D8+7</f>
        <v>#REF!</v>
      </c>
      <c r="F8" s="102" t="s">
        <v>2158</v>
      </c>
      <c r="G8" s="213" t="s">
        <v>10062</v>
      </c>
      <c r="H8" s="213" t="e">
        <f>#REF!+7</f>
        <v>#REF!</v>
      </c>
      <c r="I8" s="213" t="e">
        <f>D8+28</f>
        <v>#REF!</v>
      </c>
      <c r="J8" s="79" t="e">
        <f t="shared" ref="J8" si="0">IF(H8&gt;E8,".","XX")</f>
        <v>#REF!</v>
      </c>
      <c r="K8" s="76"/>
      <c r="L8" s="100"/>
    </row>
    <row r="9" spans="2:12" s="70" customFormat="1" ht="12" thickBot="1">
      <c r="B9" s="154"/>
      <c r="C9" s="152"/>
      <c r="D9" s="152"/>
      <c r="E9" s="152"/>
      <c r="F9" s="103"/>
      <c r="G9" s="214"/>
      <c r="H9" s="207"/>
      <c r="I9" s="207"/>
      <c r="J9" s="79" t="e">
        <f t="shared" ref="J9" si="1">IF(H8&gt;E9,".","XX")</f>
        <v>#REF!</v>
      </c>
      <c r="K9" s="76"/>
      <c r="L9" s="100"/>
    </row>
    <row r="10" spans="2:12" s="70" customFormat="1" ht="12" thickTop="1">
      <c r="B10" s="75" t="s">
        <v>112</v>
      </c>
      <c r="C10" s="60"/>
      <c r="D10" s="60"/>
      <c r="E10" s="60"/>
      <c r="F10" s="60"/>
      <c r="G10" s="60"/>
      <c r="H10" s="76"/>
      <c r="I10" s="60"/>
      <c r="J10" s="64"/>
      <c r="K10" s="60"/>
      <c r="L10" s="60"/>
    </row>
    <row r="11" spans="2:12" s="70" customFormat="1" ht="17.25" customHeight="1">
      <c r="B11" s="75"/>
      <c r="C11" s="60"/>
      <c r="D11" s="60"/>
      <c r="E11" s="60"/>
      <c r="F11" s="60"/>
      <c r="G11" s="60"/>
      <c r="H11" s="76"/>
      <c r="I11" s="60"/>
      <c r="J11" s="64"/>
      <c r="K11" s="60"/>
      <c r="L11" s="69"/>
    </row>
    <row r="12" spans="2:12" s="69" customFormat="1" ht="11.25">
      <c r="B12" s="209"/>
      <c r="E12" s="210"/>
      <c r="F12" s="70"/>
      <c r="G12" s="70"/>
      <c r="J12" s="70"/>
      <c r="K12" s="70"/>
      <c r="L12" s="70"/>
    </row>
    <row r="13" spans="2:12" s="69" customFormat="1" ht="11.25">
      <c r="B13" s="209" t="s">
        <v>0</v>
      </c>
      <c r="E13" s="210"/>
      <c r="F13" s="70" t="s">
        <v>38</v>
      </c>
      <c r="G13" s="70"/>
      <c r="J13" s="70" t="s">
        <v>65</v>
      </c>
      <c r="K13" s="70"/>
      <c r="L13" s="70"/>
    </row>
    <row r="14" spans="2:12" s="69" customFormat="1" ht="11.25">
      <c r="B14" s="79" t="s">
        <v>1</v>
      </c>
      <c r="D14" s="80" t="s">
        <v>1974</v>
      </c>
      <c r="E14" s="70"/>
      <c r="F14" s="69" t="s">
        <v>1975</v>
      </c>
      <c r="H14" s="80" t="s">
        <v>41</v>
      </c>
      <c r="J14" s="69" t="s">
        <v>67</v>
      </c>
      <c r="L14" s="78" t="s">
        <v>68</v>
      </c>
    </row>
    <row r="15" spans="2:12" s="60" customFormat="1" ht="11.25">
      <c r="B15" s="79"/>
      <c r="C15" s="69"/>
      <c r="D15" s="80"/>
      <c r="E15" s="70"/>
      <c r="F15" s="69"/>
      <c r="G15" s="69"/>
      <c r="H15" s="80"/>
      <c r="I15" s="69"/>
      <c r="J15" s="69"/>
      <c r="K15" s="69"/>
      <c r="L15" s="78"/>
    </row>
    <row r="16" spans="2:12" s="60" customFormat="1" ht="11.25">
      <c r="B16" s="77" t="str">
        <f>HOME!A$636</f>
        <v>BRITANNIA</v>
      </c>
      <c r="C16" s="77" t="str">
        <f>HOME!B$636</f>
        <v>VIZHINJAM INTERNATIONAL SEA PORT (INTRV)</v>
      </c>
      <c r="D16" s="64" t="str">
        <f>HOME!C$636</f>
        <v>INTRV</v>
      </c>
      <c r="F16" s="77" t="e">
        <f>HOME!#REF!</f>
        <v>#REF!</v>
      </c>
      <c r="G16" s="77">
        <f>HOME!B$694</f>
        <v>0</v>
      </c>
      <c r="H16" s="64">
        <f>HOME!C$694</f>
        <v>0</v>
      </c>
      <c r="J16" s="77">
        <f>HOME!A$705</f>
        <v>0</v>
      </c>
      <c r="K16" s="77">
        <f>HOME!B$705</f>
        <v>0</v>
      </c>
      <c r="L16" s="64">
        <f>HOME!C$705</f>
        <v>0</v>
      </c>
    </row>
    <row r="17" spans="2:12" s="60" customFormat="1" ht="11.25">
      <c r="B17" s="77" t="str">
        <f>HOME!A$637</f>
        <v>CARIOCA</v>
      </c>
      <c r="C17" s="77" t="str">
        <f>HOME!B$637</f>
        <v>VIZHINJAM INTERNATIONAL SEA PORT (INTRV)</v>
      </c>
      <c r="D17" s="64" t="str">
        <f>HOME!C$637</f>
        <v>INTRV</v>
      </c>
      <c r="F17" s="77" t="e">
        <f>HOME!#REF!</f>
        <v>#REF!</v>
      </c>
      <c r="G17" s="77" t="e">
        <f>HOME!#REF!</f>
        <v>#REF!</v>
      </c>
      <c r="H17" s="64" t="e">
        <f>HOME!#REF!</f>
        <v>#REF!</v>
      </c>
      <c r="J17" s="77">
        <f>HOME!A$707</f>
        <v>0</v>
      </c>
      <c r="K17" s="77">
        <f>HOME!B$707</f>
        <v>0</v>
      </c>
      <c r="L17" s="64">
        <f>HOME!C$707</f>
        <v>0</v>
      </c>
    </row>
    <row r="18" spans="2:12" s="60" customFormat="1" ht="11.25">
      <c r="B18" s="77" t="str">
        <f>HOME!A$640</f>
        <v>IROKO</v>
      </c>
      <c r="C18" s="77" t="str">
        <f>HOME!B$640</f>
        <v>WALVIS BAY</v>
      </c>
      <c r="D18" s="64" t="str">
        <f>HOME!C$640</f>
        <v>NAWVB</v>
      </c>
      <c r="F18" s="77" t="e">
        <f>HOME!#REF!</f>
        <v>#REF!</v>
      </c>
      <c r="G18" s="77" t="e">
        <f>HOME!#REF!</f>
        <v>#REF!</v>
      </c>
      <c r="H18" s="64" t="e">
        <f>HOME!#REF!</f>
        <v>#REF!</v>
      </c>
      <c r="J18" s="77">
        <f>HOME!A$710</f>
        <v>0</v>
      </c>
      <c r="K18" s="77">
        <f>HOME!B$710</f>
        <v>0</v>
      </c>
      <c r="L18" s="64">
        <f>HOME!C$710</f>
        <v>0</v>
      </c>
    </row>
    <row r="19" spans="2:12" s="60" customFormat="1" ht="11.25">
      <c r="B19" s="77" t="str">
        <f>HOME!A$647</f>
        <v xml:space="preserve">ORIGAMI </v>
      </c>
      <c r="C19" s="77" t="str">
        <f>HOME!B$647</f>
        <v>ZANZIBAR</v>
      </c>
      <c r="D19" s="64" t="str">
        <f>HOME!C$647</f>
        <v>TZZNZ</v>
      </c>
      <c r="F19" s="77" t="e">
        <f>HOME!#REF!</f>
        <v>#REF!</v>
      </c>
      <c r="G19" s="77" t="e">
        <f>HOME!#REF!</f>
        <v>#REF!</v>
      </c>
      <c r="H19" s="64" t="e">
        <f>HOME!#REF!</f>
        <v>#REF!</v>
      </c>
      <c r="J19" s="77">
        <f>HOME!A$711</f>
        <v>0</v>
      </c>
      <c r="K19" s="77">
        <f>HOME!B$711</f>
        <v>0</v>
      </c>
      <c r="L19" s="64">
        <f>HOME!C$711</f>
        <v>0</v>
      </c>
    </row>
    <row r="20" spans="2:12" s="60" customFormat="1" ht="11.25">
      <c r="B20" s="77" t="str">
        <f>HOME!A$651</f>
        <v>CARIOCA</v>
      </c>
      <c r="C20" s="77" t="str">
        <f>HOME!B$651</f>
        <v>ZARATE</v>
      </c>
      <c r="D20" s="64" t="str">
        <f>HOME!C$651</f>
        <v>ARZAE</v>
      </c>
      <c r="F20" s="77" t="e">
        <f>HOME!#REF!</f>
        <v>#REF!</v>
      </c>
      <c r="G20" s="77" t="e">
        <f>HOME!#REF!</f>
        <v>#REF!</v>
      </c>
      <c r="H20" s="64" t="e">
        <f>HOME!#REF!</f>
        <v>#REF!</v>
      </c>
      <c r="J20" s="77">
        <f>HOME!A$706</f>
        <v>0</v>
      </c>
      <c r="K20" s="77">
        <f>HOME!B$706</f>
        <v>0</v>
      </c>
      <c r="L20" s="64">
        <f>HOME!C$706</f>
        <v>0</v>
      </c>
    </row>
    <row r="21" spans="2:12" s="60" customFormat="1" ht="11.25">
      <c r="B21" s="77" t="str">
        <f>HOME!A$652</f>
        <v>CARIOCA</v>
      </c>
      <c r="C21" s="77" t="str">
        <f>HOME!B$652</f>
        <v>ZARATE</v>
      </c>
      <c r="D21" s="64" t="str">
        <f>HOME!C$652</f>
        <v>ARZAE</v>
      </c>
      <c r="F21" s="77" t="str">
        <f>HOME!A$653</f>
        <v>IPANEMA</v>
      </c>
      <c r="G21" s="77" t="str">
        <f>HOME!B$653</f>
        <v>ZARATE</v>
      </c>
      <c r="H21" s="64" t="str">
        <f>HOME!C$653</f>
        <v>ARZAE</v>
      </c>
      <c r="J21" s="77">
        <f>HOME!A$708</f>
        <v>0</v>
      </c>
      <c r="K21" s="77">
        <f>HOME!B$708</f>
        <v>0</v>
      </c>
      <c r="L21" s="64">
        <f>HOME!C$708</f>
        <v>0</v>
      </c>
    </row>
    <row r="22" spans="2:12" s="60" customFormat="1" ht="11.25">
      <c r="B22" s="77" t="e">
        <f>HOME!#REF!</f>
        <v>#REF!</v>
      </c>
      <c r="C22" s="77" t="e">
        <f>HOME!#REF!</f>
        <v>#REF!</v>
      </c>
      <c r="D22" s="64" t="e">
        <f>HOME!#REF!</f>
        <v>#REF!</v>
      </c>
      <c r="F22" s="77">
        <f>HOME!A$696</f>
        <v>0</v>
      </c>
      <c r="G22" s="77">
        <f>HOME!B$696</f>
        <v>0</v>
      </c>
      <c r="H22" s="64">
        <f>HOME!C$696</f>
        <v>0</v>
      </c>
      <c r="J22" s="77">
        <f>HOME!A$712</f>
        <v>0</v>
      </c>
      <c r="K22" s="77">
        <f>HOME!B$712</f>
        <v>0</v>
      </c>
      <c r="L22" s="64">
        <f>HOME!C$712</f>
        <v>0</v>
      </c>
    </row>
    <row r="23" spans="2:12" s="60" customFormat="1" ht="11.25">
      <c r="B23" s="77" t="str">
        <f>HOME!A$694</f>
        <v>ENDD</v>
      </c>
      <c r="C23" s="77" t="e">
        <f>HOME!#REF!</f>
        <v>#REF!</v>
      </c>
      <c r="D23" s="64" t="e">
        <f>HOME!#REF!</f>
        <v>#REF!</v>
      </c>
      <c r="F23" s="77">
        <f>HOME!A$697</f>
        <v>0</v>
      </c>
      <c r="G23" s="77">
        <f>HOME!B$697</f>
        <v>0</v>
      </c>
      <c r="H23" s="64">
        <f>HOME!C$697</f>
        <v>0</v>
      </c>
      <c r="J23" s="77">
        <f>HOME!A$709</f>
        <v>0</v>
      </c>
      <c r="K23" s="77">
        <f>HOME!B$709</f>
        <v>0</v>
      </c>
      <c r="L23" s="64">
        <f>HOME!C$709</f>
        <v>0</v>
      </c>
    </row>
    <row r="24" spans="2:12" s="60" customFormat="1" ht="11.25">
      <c r="G24" s="81"/>
      <c r="H24" s="78"/>
      <c r="J24" s="77"/>
    </row>
    <row r="25" spans="2:12" s="60" customFormat="1" ht="11.25">
      <c r="D25" s="78"/>
      <c r="G25" s="81"/>
      <c r="H25" s="78"/>
    </row>
    <row r="26" spans="2:12" s="60" customFormat="1" ht="11.25">
      <c r="B26" s="60" t="s">
        <v>36</v>
      </c>
      <c r="C26" s="60" t="s">
        <v>4959</v>
      </c>
      <c r="D26" s="78"/>
      <c r="F26" s="60" t="s">
        <v>63</v>
      </c>
      <c r="G26" s="81" t="s">
        <v>64</v>
      </c>
      <c r="H26" s="81"/>
      <c r="I26" s="78"/>
      <c r="J26" s="60" t="s">
        <v>63</v>
      </c>
      <c r="K26" s="60" t="s">
        <v>92</v>
      </c>
    </row>
  </sheetData>
  <customSheetViews>
    <customSheetView guid="{25211047-2AA7-431D-8637-AA6183637E8E}" fitToPage="1" hiddenRows="1">
      <selection activeCell="D8" sqref="D8"/>
      <pageMargins left="0" right="0" top="0" bottom="0" header="0" footer="0"/>
      <pageSetup paperSize="9" scale="87" orientation="landscape" r:id="rId1"/>
      <headerFooter>
        <oddFooter>&amp;RLast update : &amp;D   &amp;T&amp;L&amp;1#&amp;"Calibri"&amp;10&amp;K000000Sensitivity: Internal</oddFooter>
      </headerFooter>
    </customSheetView>
    <customSheetView guid="{B0B43395-6E32-4DB3-A2D8-DD2362C77F4F}" fitToPage="1" hiddenRows="1">
      <selection activeCell="D8" sqref="D8"/>
      <pageMargins left="0" right="0" top="0" bottom="0" header="0" footer="0"/>
      <pageSetup paperSize="9" scale="87" orientation="landscape" r:id="rId2"/>
      <headerFooter>
        <oddFooter>&amp;RLast update : &amp;D   &amp;T&amp;L&amp;1#&amp;"Calibri"&amp;10&amp;K000000Sensitivity: Internal</oddFooter>
      </headerFooter>
    </customSheetView>
    <customSheetView guid="{82E65AA3-5988-4ED4-A56D-19D1BA591355}" fitToPage="1" hiddenRows="1">
      <pageMargins left="0" right="0" top="0" bottom="0" header="0" footer="0"/>
      <pageSetup paperSize="9" scale="86" orientation="landscape" r:id="rId3"/>
      <headerFooter>
        <oddFooter>&amp;RLast update : &amp;D   &amp;T&amp;L&amp;1#&amp;"Calibri"&amp;10 Sensitivity: Internal</oddFooter>
      </headerFooter>
    </customSheetView>
    <customSheetView guid="{999D0099-E3FC-46FC-839A-D58F693EE82E}" fitToPage="1" hiddenRows="1">
      <pageMargins left="0" right="0" top="0" bottom="0" header="0" footer="0"/>
      <pageSetup paperSize="9" scale="86" orientation="landscape" r:id="rId4"/>
      <headerFooter>
        <oddFooter>&amp;RLast update : &amp;D   &amp;T&amp;L&amp;1#&amp;"Calibri"&amp;10 Sensitivity: Internal</oddFooter>
      </headerFooter>
    </customSheetView>
    <customSheetView guid="{9C701732-F58F-4708-A15C-976D1C40D46C}" fitToPage="1" hiddenRows="1">
      <pageMargins left="0" right="0" top="0" bottom="0" header="0" footer="0"/>
      <pageSetup paperSize="9" scale="90" orientation="landscape" r:id="rId5"/>
      <headerFooter>
        <oddFooter>&amp;RLast update : &amp;D   &amp;T</oddFooter>
      </headerFooter>
    </customSheetView>
    <customSheetView guid="{4207851A-A9C4-4C7F-A983-5888F88768C0}" fitToPage="1" hiddenRows="1">
      <pageMargins left="0" right="0" top="0" bottom="0" header="0" footer="0"/>
      <pageSetup paperSize="9" scale="90" orientation="landscape" r:id="rId6"/>
      <headerFooter>
        <oddFooter>&amp;RLast update : &amp;D   &amp;T</oddFooter>
      </headerFooter>
    </customSheetView>
    <customSheetView guid="{1A9C4D40-FD7F-415B-AEEF-6F3B6F11E2D9}" fitToPage="1" hiddenRows="1">
      <pageMargins left="0" right="0" top="0" bottom="0" header="0" footer="0"/>
      <pageSetup paperSize="9" scale="90" orientation="landscape" r:id="rId7"/>
      <headerFooter>
        <oddFooter>&amp;RLast update : &amp;D   &amp;T</oddFooter>
      </headerFooter>
    </customSheetView>
    <customSheetView guid="{160FD25C-1E8A-49AB-8AA3-887F1FFDB82C}" fitToPage="1" hiddenRows="1">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90" orientation="landscape" r:id="rId9"/>
      <headerFooter>
        <oddFooter>&amp;RLast update : &amp;D   &amp;T</oddFooter>
      </headerFooter>
    </customSheetView>
    <customSheetView guid="{D36430BB-1304-416E-AC9B-64341E38D53B}" fitToPage="1" hiddenRows="1">
      <selection activeCell="A8" sqref="A8:XFD8"/>
      <pageMargins left="0" right="0" top="0" bottom="0" header="0" footer="0"/>
      <pageSetup paperSize="9" scale="90" orientation="landscape" r:id="rId10"/>
      <headerFooter>
        <oddFooter>&amp;RLast update : &amp;D   &amp;T</oddFooter>
      </headerFooter>
    </customSheetView>
    <customSheetView guid="{A1DFBD3A-7D67-4D0B-A768-38A02D65809C}" fitToPage="1" hiddenRows="1">
      <pageMargins left="0" right="0" top="0" bottom="0" header="0" footer="0"/>
      <pageSetup paperSize="9" scale="90" orientation="landscape" r:id="rId11"/>
      <headerFooter>
        <oddFooter>&amp;RLast update : &amp;D   &amp;T</oddFooter>
      </headerFooter>
    </customSheetView>
    <customSheetView guid="{16EA4947-C328-4911-A966-8572790A84A9}" fitToPage="1" hiddenRows="1">
      <pageMargins left="0" right="0" top="0" bottom="0" header="0" footer="0"/>
      <pageSetup paperSize="9" scale="86" orientation="landscape" r:id="rId12"/>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6" orientation="landscape" r:id="rId13"/>
      <headerFooter>
        <oddFooter>&amp;RLast update : &amp;D   &amp;T&amp;L&amp;1#&amp;"Calibri"&amp;10 Sensitivity: Internal</oddFooter>
      </headerFooter>
    </customSheetView>
    <customSheetView guid="{834388B3-D1C0-4496-81CB-D8907F6C94B1}" fitToPage="1" hiddenRows="1">
      <pageMargins left="0" right="0" top="0" bottom="0" header="0" footer="0"/>
      <pageSetup paperSize="9" scale="86" orientation="landscape" r:id="rId14"/>
      <headerFooter>
        <oddFooter>&amp;RLast update : &amp;D   &amp;T&amp;L&amp;1#&amp;"Calibri"&amp;10 Sensitivity: Internal</oddFooter>
      </headerFooter>
    </customSheetView>
    <customSheetView guid="{C9B667F6-80E0-402E-8E37-77C446D41929}" fitToPage="1" hiddenRows="1">
      <pageMargins left="0" right="0" top="0" bottom="0" header="0" footer="0"/>
      <pageSetup paperSize="9" scale="86" orientation="landscape" r:id="rId15"/>
      <headerFooter>
        <oddFooter>&amp;RLast update : &amp;D   &amp;T&amp;L&amp;1#&amp;"Calibri"&amp;10&amp;K000000Sensitivity: Internal</oddFooter>
      </headerFooter>
    </customSheetView>
    <customSheetView guid="{F64DF93A-0CD5-4665-A448-613906F88C7C}" fitToPage="1" hiddenRows="1">
      <selection activeCell="D8" sqref="D8"/>
      <pageMargins left="0" right="0" top="0" bottom="0" header="0" footer="0"/>
      <pageSetup paperSize="9" scale="87" orientation="landscape" r:id="rId16"/>
      <headerFooter>
        <oddFooter>&amp;RLast update : &amp;D   &amp;T&amp;L&amp;1#&amp;"Calibri"&amp;10&amp;K000000Sensitivity: Internal</oddFooter>
      </headerFooter>
    </customSheetView>
    <customSheetView guid="{D8AE3607-C68D-4DD7-8BE1-F63EA4A613B4}" fitToPage="1" hiddenRows="1">
      <selection activeCell="D8" sqref="D8"/>
      <pageMargins left="0" right="0" top="0" bottom="0" header="0" footer="0"/>
      <pageSetup paperSize="9" scale="87" orientation="landscape" r:id="rId17"/>
      <headerFooter>
        <oddFooter>&amp;RLast update : &amp;D   &amp;T&amp;L&amp;1#&amp;"Calibri"&amp;10&amp;K000000Sensitivity: Internal</oddFooter>
      </headerFooter>
    </customSheetView>
  </customSheetViews>
  <hyperlinks>
    <hyperlink ref="H14" display="custsvc@msca.com.sg" xr:uid="{00000000-0004-0000-2800-000000000000}"/>
    <hyperlink ref="L14" display="sinexp@msca.com.sg" xr:uid="{00000000-0004-0000-2800-000001000000}"/>
    <hyperlink ref="D14" display="mktg-dept@msca.com.sg" xr:uid="{00000000-0004-0000-2800-000002000000}"/>
  </hyperlinks>
  <pageMargins left="0.19685039370078741" right="0.35433070866141736" top="0.74803149606299213" bottom="0.47244094488188981" header="0.31496062992125984" footer="0.31496062992125984"/>
  <pageSetup paperSize="9" scale="86" orientation="landscape" r:id="rId18"/>
  <headerFooter>
    <oddFooter>&amp;L_x000D_&amp;1#&amp;"Calibri"&amp;10&amp;K000000 Sensitivity: Internal&amp;RLast update : &amp;D   &amp;T&amp;</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7030A0"/>
    <pageSetUpPr fitToPage="1"/>
  </sheetPr>
  <dimension ref="A1:Q253"/>
  <sheetViews>
    <sheetView showGridLines="0" zoomScale="85" zoomScaleNormal="85" workbookViewId="0">
      <selection activeCell="E241" sqref="E241"/>
    </sheetView>
  </sheetViews>
  <sheetFormatPr defaultColWidth="9.42578125" defaultRowHeight="12.75"/>
  <cols>
    <col min="1" max="1" width="19" customWidth="1"/>
    <col min="2" max="2" width="9.7109375" bestFit="1" customWidth="1"/>
    <col min="3" max="3" width="32.85546875" customWidth="1"/>
    <col min="4" max="4" width="16.5703125" bestFit="1" customWidth="1"/>
    <col min="5" max="5" width="16.42578125" customWidth="1"/>
    <col min="6" max="6" width="19.5703125" customWidth="1"/>
    <col min="7" max="7" width="17.85546875" customWidth="1"/>
    <col min="8" max="8" width="16.7109375" customWidth="1"/>
    <col min="9" max="9" width="17.42578125" customWidth="1"/>
    <col min="10" max="10" width="17.5703125" customWidth="1"/>
    <col min="11" max="11" width="15.42578125" customWidth="1"/>
    <col min="12" max="12" width="20.5703125" customWidth="1"/>
    <col min="13" max="13" width="17.42578125" customWidth="1"/>
    <col min="14" max="14" width="18" customWidth="1"/>
    <col min="15" max="15" width="17.42578125" customWidth="1"/>
    <col min="16" max="16" width="16.28515625" customWidth="1"/>
    <col min="17" max="17" width="11.42578125" bestFit="1" customWidth="1"/>
  </cols>
  <sheetData>
    <row r="1" spans="1:15" ht="6" customHeight="1">
      <c r="A1" s="24" t="s">
        <v>2586</v>
      </c>
      <c r="B1" s="24"/>
      <c r="C1" s="5"/>
      <c r="D1" s="5"/>
      <c r="E1" s="5"/>
      <c r="F1" s="5"/>
      <c r="G1" s="5"/>
      <c r="H1" s="5"/>
      <c r="I1" s="5"/>
      <c r="J1" s="5"/>
      <c r="K1" s="5"/>
      <c r="L1" s="5"/>
      <c r="M1" s="5"/>
      <c r="N1" s="37"/>
      <c r="O1" s="5"/>
    </row>
    <row r="2" spans="1:15" s="6" customFormat="1" ht="33">
      <c r="C2" s="129" t="s">
        <v>1408</v>
      </c>
      <c r="D2" s="44"/>
      <c r="N2" s="37"/>
      <c r="O2" s="39"/>
    </row>
    <row r="3" spans="1:15" ht="15.75">
      <c r="A3" s="4"/>
      <c r="B3" s="4"/>
      <c r="C3" s="45"/>
      <c r="D3" s="45"/>
      <c r="E3" s="45" t="s">
        <v>2587</v>
      </c>
      <c r="F3" s="45"/>
      <c r="G3" s="45"/>
      <c r="H3" s="45"/>
      <c r="I3" s="45"/>
      <c r="J3" s="45"/>
      <c r="K3" s="37"/>
      <c r="L3" s="37"/>
      <c r="M3" s="37"/>
      <c r="N3" s="37"/>
      <c r="O3" s="5"/>
    </row>
    <row r="4" spans="1:15" ht="15">
      <c r="A4" s="10"/>
      <c r="B4" s="10"/>
      <c r="C4" s="465"/>
      <c r="D4" s="46"/>
      <c r="E4" s="46"/>
      <c r="F4" s="46"/>
      <c r="G4" s="46"/>
      <c r="H4" s="46"/>
      <c r="I4" s="47"/>
      <c r="J4" s="46"/>
      <c r="K4" s="37"/>
      <c r="L4" s="37"/>
      <c r="M4" s="37"/>
      <c r="N4" s="37"/>
      <c r="O4" s="5"/>
    </row>
    <row r="5" spans="1:15" s="14" customFormat="1" ht="51" hidden="1" customHeight="1">
      <c r="A5" s="332"/>
      <c r="B5" s="332"/>
      <c r="C5" s="308" t="s">
        <v>2588</v>
      </c>
      <c r="D5" s="526"/>
      <c r="E5" s="310" t="s">
        <v>100</v>
      </c>
      <c r="F5" s="90" t="s">
        <v>101</v>
      </c>
      <c r="G5" s="199" t="s">
        <v>102</v>
      </c>
      <c r="H5" s="200" t="s">
        <v>103</v>
      </c>
      <c r="I5" s="83" t="s">
        <v>104</v>
      </c>
      <c r="J5" s="132" t="s">
        <v>603</v>
      </c>
      <c r="K5" s="132" t="s">
        <v>410</v>
      </c>
      <c r="L5" s="132" t="s">
        <v>635</v>
      </c>
      <c r="M5" s="132" t="s">
        <v>638</v>
      </c>
      <c r="N5" s="132" t="s">
        <v>778</v>
      </c>
      <c r="O5" s="1163" t="s">
        <v>1978</v>
      </c>
    </row>
    <row r="6" spans="1:15" s="14" customFormat="1" ht="20.25" hidden="1" thickBot="1">
      <c r="A6" s="332"/>
      <c r="B6" s="332"/>
      <c r="C6" s="2046" t="s">
        <v>1414</v>
      </c>
      <c r="D6" s="4036" t="s">
        <v>2589</v>
      </c>
      <c r="E6" s="15"/>
      <c r="F6" s="85" t="s">
        <v>109</v>
      </c>
      <c r="G6" s="201"/>
      <c r="H6" s="202"/>
      <c r="I6" s="85"/>
      <c r="J6" s="85" t="s">
        <v>2590</v>
      </c>
      <c r="K6" s="85" t="s">
        <v>1417</v>
      </c>
      <c r="L6" s="85" t="s">
        <v>1418</v>
      </c>
      <c r="M6" s="85" t="s">
        <v>2591</v>
      </c>
      <c r="N6" s="85" t="s">
        <v>2592</v>
      </c>
      <c r="O6" s="306"/>
    </row>
    <row r="7" spans="1:15" s="14" customFormat="1" ht="20.25" hidden="1" thickTop="1">
      <c r="A7" s="307"/>
      <c r="B7" s="307"/>
      <c r="C7" s="27" t="s">
        <v>1500</v>
      </c>
      <c r="D7" s="318" t="s">
        <v>1538</v>
      </c>
      <c r="E7" s="317">
        <v>45300</v>
      </c>
      <c r="F7" s="318">
        <v>45302</v>
      </c>
      <c r="G7" s="320" t="s">
        <v>2593</v>
      </c>
      <c r="H7" s="320" t="s">
        <v>2594</v>
      </c>
      <c r="I7" s="145">
        <v>45308</v>
      </c>
      <c r="J7" s="145">
        <f>I7+18</f>
        <v>45326</v>
      </c>
      <c r="K7" s="145">
        <f>I7+21</f>
        <v>45329</v>
      </c>
      <c r="L7" s="145">
        <f>I7+26</f>
        <v>45334</v>
      </c>
      <c r="M7" s="145">
        <f>I7+27</f>
        <v>45335</v>
      </c>
      <c r="N7" s="145">
        <f>I7+29</f>
        <v>45337</v>
      </c>
      <c r="O7" s="306"/>
    </row>
    <row r="8" spans="1:15" s="14" customFormat="1" ht="20.25" hidden="1" thickBot="1">
      <c r="A8" s="307"/>
      <c r="B8" s="307"/>
      <c r="C8" s="18"/>
      <c r="D8" s="324"/>
      <c r="E8" s="323"/>
      <c r="F8" s="324"/>
      <c r="G8" s="146"/>
      <c r="H8" s="337"/>
      <c r="I8" s="336"/>
      <c r="J8" s="147"/>
      <c r="K8" s="147"/>
      <c r="L8" s="147"/>
      <c r="M8" s="147"/>
      <c r="N8" s="147"/>
      <c r="O8" s="306"/>
    </row>
    <row r="9" spans="1:15" s="14" customFormat="1" ht="20.25" hidden="1" thickTop="1">
      <c r="A9" s="307" t="s">
        <v>1540</v>
      </c>
      <c r="B9" s="307"/>
      <c r="C9" s="27" t="s">
        <v>1541</v>
      </c>
      <c r="D9" s="318" t="s">
        <v>1542</v>
      </c>
      <c r="E9" s="317">
        <v>45311</v>
      </c>
      <c r="F9" s="318">
        <v>45313</v>
      </c>
      <c r="G9" s="530" t="s">
        <v>1573</v>
      </c>
      <c r="H9" s="320" t="s">
        <v>2595</v>
      </c>
      <c r="I9" s="145">
        <v>45315</v>
      </c>
      <c r="J9" s="461"/>
      <c r="K9" s="461"/>
      <c r="L9" s="461"/>
      <c r="M9" s="461"/>
      <c r="N9" s="461"/>
      <c r="O9" s="306"/>
    </row>
    <row r="10" spans="1:15" s="14" customFormat="1" ht="20.25" hidden="1" thickBot="1">
      <c r="A10" s="307"/>
      <c r="B10" s="307"/>
      <c r="C10" s="18"/>
      <c r="D10" s="324"/>
      <c r="E10" s="323"/>
      <c r="F10" s="324"/>
      <c r="G10" s="146"/>
      <c r="H10" s="337"/>
      <c r="I10" s="336"/>
      <c r="J10" s="1089"/>
      <c r="K10" s="1089"/>
      <c r="L10" s="1089"/>
      <c r="M10" s="1089"/>
      <c r="N10" s="1089"/>
      <c r="O10" s="306"/>
    </row>
    <row r="11" spans="1:15" s="14" customFormat="1" ht="20.25" hidden="1" thickTop="1">
      <c r="A11" s="307"/>
      <c r="B11" s="307"/>
      <c r="C11" s="27" t="s">
        <v>1529</v>
      </c>
      <c r="D11" s="318" t="s">
        <v>1544</v>
      </c>
      <c r="E11" s="317">
        <v>45319</v>
      </c>
      <c r="F11" s="318">
        <v>45322</v>
      </c>
      <c r="G11" s="868" t="s">
        <v>2596</v>
      </c>
      <c r="H11" s="320" t="s">
        <v>2597</v>
      </c>
      <c r="I11" s="145">
        <v>45322</v>
      </c>
      <c r="J11" s="145">
        <f t="shared" ref="J11" si="0">I11+18</f>
        <v>45340</v>
      </c>
      <c r="K11" s="145">
        <f t="shared" ref="K11" si="1">I11+21</f>
        <v>45343</v>
      </c>
      <c r="L11" s="145">
        <f t="shared" ref="L11" si="2">I11+26</f>
        <v>45348</v>
      </c>
      <c r="M11" s="145">
        <f t="shared" ref="M11" si="3">I11+27</f>
        <v>45349</v>
      </c>
      <c r="N11" s="145">
        <f t="shared" ref="N11" si="4">I11+29</f>
        <v>45351</v>
      </c>
      <c r="O11" s="306"/>
    </row>
    <row r="12" spans="1:15" s="14" customFormat="1" ht="20.25" hidden="1" thickBot="1">
      <c r="A12" s="307"/>
      <c r="B12" s="307"/>
      <c r="C12" s="18"/>
      <c r="D12" s="324"/>
      <c r="E12" s="323"/>
      <c r="F12" s="324"/>
      <c r="G12" s="146"/>
      <c r="H12" s="337"/>
      <c r="I12" s="336"/>
      <c r="J12" s="147"/>
      <c r="K12" s="147"/>
      <c r="L12" s="147"/>
      <c r="M12" s="147"/>
      <c r="N12" s="147"/>
      <c r="O12" s="306"/>
    </row>
    <row r="13" spans="1:15" s="14" customFormat="1" ht="20.25" hidden="1" thickTop="1">
      <c r="A13" s="307"/>
      <c r="B13" s="307"/>
      <c r="C13" s="27" t="s">
        <v>1516</v>
      </c>
      <c r="D13" s="318" t="s">
        <v>1546</v>
      </c>
      <c r="E13" s="317">
        <v>45323</v>
      </c>
      <c r="F13" s="318">
        <v>45325</v>
      </c>
      <c r="G13" s="857" t="s">
        <v>2598</v>
      </c>
      <c r="H13" s="320" t="s">
        <v>2599</v>
      </c>
      <c r="I13" s="145">
        <v>45329</v>
      </c>
      <c r="J13" s="145">
        <f t="shared" ref="J13" si="5">I13+18</f>
        <v>45347</v>
      </c>
      <c r="K13" s="145">
        <f t="shared" ref="K13" si="6">I13+21</f>
        <v>45350</v>
      </c>
      <c r="L13" s="145">
        <f t="shared" ref="L13" si="7">I13+26</f>
        <v>45355</v>
      </c>
      <c r="M13" s="145">
        <f t="shared" ref="M13" si="8">I13+27</f>
        <v>45356</v>
      </c>
      <c r="N13" s="145">
        <f t="shared" ref="N13" si="9">I13+29</f>
        <v>45358</v>
      </c>
      <c r="O13" s="306"/>
    </row>
    <row r="14" spans="1:15" s="14" customFormat="1" ht="20.25" hidden="1" thickBot="1">
      <c r="A14" s="307"/>
      <c r="B14" s="307"/>
      <c r="C14" s="18"/>
      <c r="D14" s="324"/>
      <c r="E14" s="323"/>
      <c r="F14" s="324"/>
      <c r="G14" s="146"/>
      <c r="H14" s="337"/>
      <c r="I14" s="336"/>
      <c r="J14" s="147"/>
      <c r="K14" s="147"/>
      <c r="L14" s="147"/>
      <c r="M14" s="147"/>
      <c r="N14" s="147"/>
      <c r="O14" s="306"/>
    </row>
    <row r="15" spans="1:15" s="14" customFormat="1" ht="20.25" hidden="1" thickTop="1">
      <c r="A15" s="307"/>
      <c r="B15" s="307"/>
      <c r="C15" s="27" t="s">
        <v>1452</v>
      </c>
      <c r="D15" s="318" t="s">
        <v>1548</v>
      </c>
      <c r="E15" s="317">
        <v>45331</v>
      </c>
      <c r="F15" s="318">
        <v>45333</v>
      </c>
      <c r="G15" s="857" t="s">
        <v>2600</v>
      </c>
      <c r="H15" s="320" t="s">
        <v>2601</v>
      </c>
      <c r="I15" s="145">
        <v>45336</v>
      </c>
      <c r="J15" s="145">
        <f t="shared" ref="J15" si="10">I15+18</f>
        <v>45354</v>
      </c>
      <c r="K15" s="145">
        <f t="shared" ref="K15" si="11">I15+21</f>
        <v>45357</v>
      </c>
      <c r="L15" s="145">
        <f t="shared" ref="L15" si="12">I15+26</f>
        <v>45362</v>
      </c>
      <c r="M15" s="145">
        <f t="shared" ref="M15" si="13">I15+27</f>
        <v>45363</v>
      </c>
      <c r="N15" s="145">
        <f t="shared" ref="N15" si="14">I15+29</f>
        <v>45365</v>
      </c>
      <c r="O15" s="306"/>
    </row>
    <row r="16" spans="1:15" s="14" customFormat="1" ht="20.25" hidden="1" thickBot="1">
      <c r="A16" s="307"/>
      <c r="B16" s="307"/>
      <c r="C16" s="18"/>
      <c r="D16" s="324"/>
      <c r="E16" s="323"/>
      <c r="F16" s="324"/>
      <c r="G16" s="146"/>
      <c r="H16" s="337"/>
      <c r="I16" s="336"/>
      <c r="J16" s="147"/>
      <c r="K16" s="147"/>
      <c r="L16" s="147"/>
      <c r="M16" s="147"/>
      <c r="N16" s="147"/>
      <c r="O16" s="306"/>
    </row>
    <row r="17" spans="1:15" s="14" customFormat="1" ht="20.25" hidden="1" thickTop="1">
      <c r="A17" s="307" t="s">
        <v>1432</v>
      </c>
      <c r="B17" s="307"/>
      <c r="C17" s="27" t="s">
        <v>1513</v>
      </c>
      <c r="D17" s="318" t="s">
        <v>1550</v>
      </c>
      <c r="E17" s="317">
        <v>45334</v>
      </c>
      <c r="F17" s="318">
        <v>45336</v>
      </c>
      <c r="G17" s="857" t="s">
        <v>2602</v>
      </c>
      <c r="H17" s="320" t="s">
        <v>2603</v>
      </c>
      <c r="I17" s="145">
        <v>45343</v>
      </c>
      <c r="J17" s="145">
        <f>I17+32</f>
        <v>45375</v>
      </c>
      <c r="K17" s="145">
        <f>I17+34</f>
        <v>45377</v>
      </c>
      <c r="L17" s="145">
        <f>I17+39</f>
        <v>45382</v>
      </c>
      <c r="M17" s="145">
        <f>I17+42</f>
        <v>45385</v>
      </c>
      <c r="N17" s="145">
        <f>I17+46</f>
        <v>45389</v>
      </c>
      <c r="O17" s="306"/>
    </row>
    <row r="18" spans="1:15" s="14" customFormat="1" ht="20.25" hidden="1" thickBot="1">
      <c r="A18" s="307"/>
      <c r="B18" s="307"/>
      <c r="C18" s="18"/>
      <c r="D18" s="324"/>
      <c r="E18" s="323"/>
      <c r="F18" s="324"/>
      <c r="G18" s="146"/>
      <c r="H18" s="337"/>
      <c r="I18" s="336"/>
      <c r="J18" s="147"/>
      <c r="K18" s="147"/>
      <c r="L18" s="147"/>
      <c r="M18" s="147"/>
      <c r="N18" s="147"/>
      <c r="O18" s="306"/>
    </row>
    <row r="19" spans="1:15" s="14" customFormat="1" ht="20.25" hidden="1" thickTop="1">
      <c r="A19" s="307"/>
      <c r="B19" s="307"/>
      <c r="C19" s="27"/>
      <c r="D19" s="318"/>
      <c r="E19" s="317"/>
      <c r="F19" s="318"/>
      <c r="G19" s="857" t="s">
        <v>2604</v>
      </c>
      <c r="H19" s="320" t="s">
        <v>2605</v>
      </c>
      <c r="I19" s="145">
        <v>45350</v>
      </c>
      <c r="J19" s="145">
        <f>I19+32</f>
        <v>45382</v>
      </c>
      <c r="K19" s="145">
        <f>I19+34</f>
        <v>45384</v>
      </c>
      <c r="L19" s="145">
        <f>I19+39</f>
        <v>45389</v>
      </c>
      <c r="M19" s="145">
        <f>I19+42</f>
        <v>45392</v>
      </c>
      <c r="N19" s="145">
        <f>I19+46</f>
        <v>45396</v>
      </c>
      <c r="O19" s="39" t="s">
        <v>2303</v>
      </c>
    </row>
    <row r="20" spans="1:15" s="14" customFormat="1" ht="20.25" hidden="1" thickBot="1">
      <c r="A20" s="307"/>
      <c r="B20" s="307"/>
      <c r="C20" s="18"/>
      <c r="D20" s="324"/>
      <c r="E20" s="323"/>
      <c r="F20" s="324"/>
      <c r="G20" s="146"/>
      <c r="H20" s="337"/>
      <c r="I20" s="336"/>
      <c r="J20" s="147"/>
      <c r="K20" s="147"/>
      <c r="L20" s="147"/>
      <c r="M20" s="147"/>
      <c r="N20" s="147"/>
      <c r="O20" s="14" t="s">
        <v>2606</v>
      </c>
    </row>
    <row r="21" spans="1:15" s="14" customFormat="1" ht="20.25" hidden="1" thickTop="1">
      <c r="A21" s="307" t="s">
        <v>1555</v>
      </c>
      <c r="B21" s="307"/>
      <c r="C21" s="27" t="s">
        <v>1500</v>
      </c>
      <c r="D21" s="318" t="s">
        <v>1556</v>
      </c>
      <c r="E21" s="317">
        <v>45348</v>
      </c>
      <c r="F21" s="318">
        <v>45350</v>
      </c>
      <c r="G21" s="1142" t="s">
        <v>1573</v>
      </c>
      <c r="H21" s="320" t="s">
        <v>2607</v>
      </c>
      <c r="I21" s="145">
        <v>45357</v>
      </c>
      <c r="J21" s="461"/>
      <c r="K21" s="461"/>
      <c r="L21" s="461"/>
      <c r="M21" s="461"/>
      <c r="N21" s="461"/>
      <c r="O21" s="39"/>
    </row>
    <row r="22" spans="1:15" s="14" customFormat="1" ht="20.25" hidden="1" thickBot="1">
      <c r="A22" s="307"/>
      <c r="B22" s="307"/>
      <c r="C22" s="18" t="s">
        <v>1529</v>
      </c>
      <c r="D22" s="324" t="s">
        <v>1559</v>
      </c>
      <c r="E22" s="323">
        <v>45351</v>
      </c>
      <c r="F22" s="324">
        <v>45353</v>
      </c>
      <c r="G22" s="146"/>
      <c r="H22" s="337"/>
      <c r="I22" s="336"/>
      <c r="J22" s="1089"/>
      <c r="K22" s="1089"/>
      <c r="L22" s="1089"/>
      <c r="M22" s="1089"/>
      <c r="N22" s="1089"/>
    </row>
    <row r="23" spans="1:15" s="14" customFormat="1" ht="20.25" hidden="1" thickTop="1">
      <c r="A23" s="307"/>
      <c r="B23" s="307"/>
      <c r="C23" s="1172" t="s">
        <v>1516</v>
      </c>
      <c r="D23" s="318" t="s">
        <v>1560</v>
      </c>
      <c r="E23" s="317">
        <v>45359</v>
      </c>
      <c r="F23" s="318">
        <v>45361</v>
      </c>
      <c r="G23" s="857" t="s">
        <v>2608</v>
      </c>
      <c r="H23" s="320" t="s">
        <v>2609</v>
      </c>
      <c r="I23" s="145">
        <v>45364</v>
      </c>
      <c r="J23" s="145">
        <v>45396</v>
      </c>
      <c r="K23" s="145">
        <v>45398</v>
      </c>
      <c r="L23" s="145">
        <v>45403</v>
      </c>
      <c r="M23" s="145">
        <v>45405</v>
      </c>
      <c r="N23" s="145">
        <v>45406</v>
      </c>
      <c r="O23" s="39" t="s">
        <v>1552</v>
      </c>
    </row>
    <row r="24" spans="1:15" s="14" customFormat="1" ht="20.25" hidden="1" thickBot="1">
      <c r="A24" s="307"/>
      <c r="B24" s="307"/>
      <c r="C24" s="18"/>
      <c r="D24" s="324"/>
      <c r="E24" s="323"/>
      <c r="F24" s="324"/>
      <c r="G24" s="146"/>
      <c r="H24" s="337"/>
      <c r="I24" s="336"/>
      <c r="J24" s="147"/>
      <c r="K24" s="147"/>
      <c r="L24" s="147"/>
      <c r="M24" s="147"/>
      <c r="N24" s="147"/>
      <c r="O24" s="14" t="s">
        <v>2610</v>
      </c>
    </row>
    <row r="25" spans="1:15" s="14" customFormat="1" ht="20.25" hidden="1" thickTop="1">
      <c r="A25" s="307" t="s">
        <v>1562</v>
      </c>
      <c r="B25" s="307"/>
      <c r="C25" s="1172" t="s">
        <v>1491</v>
      </c>
      <c r="D25" s="318" t="s">
        <v>1563</v>
      </c>
      <c r="E25" s="317">
        <v>45364</v>
      </c>
      <c r="F25" s="318">
        <v>45366</v>
      </c>
      <c r="G25" s="1162" t="s">
        <v>2611</v>
      </c>
      <c r="H25" s="320" t="s">
        <v>2612</v>
      </c>
      <c r="I25" s="145">
        <v>45373</v>
      </c>
      <c r="J25" s="145">
        <f>I25+32</f>
        <v>45405</v>
      </c>
      <c r="K25" s="145">
        <f>I25+34</f>
        <v>45407</v>
      </c>
      <c r="L25" s="145">
        <f>I25+39</f>
        <v>45412</v>
      </c>
      <c r="M25" s="145">
        <f>I25+42</f>
        <v>45415</v>
      </c>
      <c r="N25" s="145">
        <f>I25+46</f>
        <v>45419</v>
      </c>
      <c r="O25" s="306"/>
    </row>
    <row r="26" spans="1:15" s="14" customFormat="1" ht="20.25" hidden="1" thickBot="1">
      <c r="A26" s="307"/>
      <c r="B26" s="307"/>
      <c r="C26" s="18"/>
      <c r="D26" s="324"/>
      <c r="E26" s="323"/>
      <c r="F26" s="324"/>
      <c r="G26" s="146"/>
      <c r="H26" s="337"/>
      <c r="I26" s="336"/>
      <c r="J26" s="147"/>
      <c r="K26" s="147"/>
      <c r="L26" s="147"/>
      <c r="M26" s="147"/>
      <c r="N26" s="147"/>
      <c r="O26" s="306"/>
    </row>
    <row r="27" spans="1:15" s="14" customFormat="1" ht="20.25" hidden="1" thickTop="1">
      <c r="A27" s="307" t="s">
        <v>1565</v>
      </c>
      <c r="B27" s="307"/>
      <c r="C27" s="1172" t="s">
        <v>1541</v>
      </c>
      <c r="D27" s="318" t="s">
        <v>1566</v>
      </c>
      <c r="E27" s="317">
        <v>45373</v>
      </c>
      <c r="F27" s="318">
        <v>45375</v>
      </c>
      <c r="G27" s="857" t="s">
        <v>2393</v>
      </c>
      <c r="H27" s="320" t="s">
        <v>2613</v>
      </c>
      <c r="I27" s="145">
        <v>45378</v>
      </c>
      <c r="J27" s="145">
        <f>I27+32</f>
        <v>45410</v>
      </c>
      <c r="K27" s="145">
        <f>I27+34</f>
        <v>45412</v>
      </c>
      <c r="L27" s="145">
        <f>I27+39</f>
        <v>45417</v>
      </c>
      <c r="M27" s="145">
        <f>I27+42</f>
        <v>45420</v>
      </c>
      <c r="N27" s="145">
        <f>I27+46</f>
        <v>45424</v>
      </c>
      <c r="O27" s="306"/>
    </row>
    <row r="28" spans="1:15" s="14" customFormat="1" ht="20.25" hidden="1" thickBot="1">
      <c r="A28" s="307"/>
      <c r="B28" s="307"/>
      <c r="C28" s="18"/>
      <c r="D28" s="324"/>
      <c r="E28" s="323"/>
      <c r="F28" s="324"/>
      <c r="G28" s="146"/>
      <c r="H28" s="337"/>
      <c r="I28" s="336"/>
      <c r="J28" s="147"/>
      <c r="K28" s="147"/>
      <c r="L28" s="147"/>
      <c r="M28" s="147"/>
      <c r="N28" s="147"/>
      <c r="O28" s="306"/>
    </row>
    <row r="29" spans="1:15" s="14" customFormat="1" ht="20.25" hidden="1" thickTop="1">
      <c r="A29" s="307"/>
      <c r="B29" s="307"/>
      <c r="C29" s="1172" t="s">
        <v>1555</v>
      </c>
      <c r="D29" s="318" t="s">
        <v>1568</v>
      </c>
      <c r="E29" s="317">
        <v>45383</v>
      </c>
      <c r="F29" s="318">
        <v>45385</v>
      </c>
      <c r="G29" s="857" t="s">
        <v>1758</v>
      </c>
      <c r="H29" s="320" t="s">
        <v>2614</v>
      </c>
      <c r="I29" s="145">
        <v>45385</v>
      </c>
      <c r="J29" s="145">
        <f>I29+32</f>
        <v>45417</v>
      </c>
      <c r="K29" s="145">
        <f>I29+34</f>
        <v>45419</v>
      </c>
      <c r="L29" s="145">
        <f>I29+39</f>
        <v>45424</v>
      </c>
      <c r="M29" s="145">
        <f>I29+42</f>
        <v>45427</v>
      </c>
      <c r="N29" s="145">
        <f>I29+46</f>
        <v>45431</v>
      </c>
      <c r="O29" s="306"/>
    </row>
    <row r="30" spans="1:15" s="14" customFormat="1" ht="20.25" hidden="1" thickBot="1">
      <c r="A30" s="307"/>
      <c r="B30" s="307"/>
      <c r="C30" s="18"/>
      <c r="D30" s="324"/>
      <c r="E30" s="323"/>
      <c r="F30" s="324"/>
      <c r="G30" s="146"/>
      <c r="H30" s="337"/>
      <c r="I30" s="336"/>
      <c r="J30" s="147"/>
      <c r="K30" s="147"/>
      <c r="L30" s="147"/>
      <c r="M30" s="147"/>
      <c r="N30" s="147"/>
      <c r="O30" s="306"/>
    </row>
    <row r="31" spans="1:15" s="14" customFormat="1" ht="20.25" hidden="1" thickTop="1">
      <c r="A31" s="307"/>
      <c r="B31" s="307"/>
      <c r="C31" s="1172"/>
      <c r="D31" s="318"/>
      <c r="E31" s="317"/>
      <c r="F31" s="318"/>
      <c r="G31" s="857" t="s">
        <v>1747</v>
      </c>
      <c r="H31" s="320" t="s">
        <v>2615</v>
      </c>
      <c r="I31" s="145">
        <v>45392</v>
      </c>
      <c r="J31" s="145">
        <f>I31+32</f>
        <v>45424</v>
      </c>
      <c r="K31" s="145">
        <f>I31+34</f>
        <v>45426</v>
      </c>
      <c r="L31" s="145">
        <f>I31+39</f>
        <v>45431</v>
      </c>
      <c r="M31" s="145">
        <f>I31+42</f>
        <v>45434</v>
      </c>
      <c r="N31" s="145">
        <f>I31+46</f>
        <v>45438</v>
      </c>
      <c r="O31" s="306"/>
    </row>
    <row r="32" spans="1:15" s="14" customFormat="1" ht="20.25" hidden="1" thickBot="1">
      <c r="A32" s="307"/>
      <c r="B32" s="307"/>
      <c r="C32" s="18"/>
      <c r="D32" s="324"/>
      <c r="E32" s="323"/>
      <c r="F32" s="324"/>
      <c r="G32" s="146"/>
      <c r="H32" s="337"/>
      <c r="I32" s="336"/>
      <c r="J32" s="147"/>
      <c r="K32" s="147"/>
      <c r="L32" s="147"/>
      <c r="M32" s="147"/>
      <c r="N32" s="147"/>
      <c r="O32" s="306"/>
    </row>
    <row r="33" spans="1:14" s="14" customFormat="1" ht="20.25" hidden="1" thickTop="1">
      <c r="A33" s="307"/>
      <c r="B33" s="307"/>
      <c r="C33" s="1172" t="s">
        <v>1529</v>
      </c>
      <c r="D33" s="318" t="s">
        <v>1571</v>
      </c>
      <c r="E33" s="317">
        <v>45390</v>
      </c>
      <c r="F33" s="318">
        <v>45393</v>
      </c>
      <c r="G33" s="857" t="s">
        <v>2421</v>
      </c>
      <c r="H33" s="320" t="s">
        <v>2616</v>
      </c>
      <c r="I33" s="145">
        <v>45399</v>
      </c>
      <c r="J33" s="145">
        <f>I33+32</f>
        <v>45431</v>
      </c>
      <c r="K33" s="145">
        <f>I33+34</f>
        <v>45433</v>
      </c>
      <c r="L33" s="145">
        <f>I33+39</f>
        <v>45438</v>
      </c>
      <c r="M33" s="145">
        <f>I33+42</f>
        <v>45441</v>
      </c>
      <c r="N33" s="145">
        <f>I33+46</f>
        <v>45445</v>
      </c>
    </row>
    <row r="34" spans="1:14" s="14" customFormat="1" ht="20.25" hidden="1" thickBot="1">
      <c r="A34" s="307"/>
      <c r="B34" s="307"/>
      <c r="C34" s="18"/>
      <c r="D34" s="324"/>
      <c r="E34" s="323"/>
      <c r="F34" s="324"/>
      <c r="G34" s="146"/>
      <c r="H34" s="337"/>
      <c r="I34" s="336"/>
      <c r="J34" s="147"/>
      <c r="K34" s="147"/>
      <c r="L34" s="147"/>
      <c r="M34" s="147"/>
      <c r="N34" s="147"/>
    </row>
    <row r="35" spans="1:14" s="14" customFormat="1" ht="20.25" hidden="1" thickTop="1">
      <c r="A35" s="307" t="s">
        <v>1452</v>
      </c>
      <c r="B35" s="307"/>
      <c r="C35" s="4042" t="s">
        <v>1573</v>
      </c>
      <c r="D35" s="318" t="s">
        <v>1574</v>
      </c>
      <c r="E35" s="317">
        <v>45396</v>
      </c>
      <c r="F35" s="624"/>
      <c r="G35" s="857" t="s">
        <v>2617</v>
      </c>
      <c r="H35" s="320" t="s">
        <v>2618</v>
      </c>
      <c r="I35" s="145">
        <v>45406</v>
      </c>
      <c r="J35" s="145">
        <f>I35+32</f>
        <v>45438</v>
      </c>
      <c r="K35" s="145">
        <f>I35+34</f>
        <v>45440</v>
      </c>
      <c r="L35" s="145">
        <f>I35+39</f>
        <v>45445</v>
      </c>
      <c r="M35" s="145">
        <f>I35+42</f>
        <v>45448</v>
      </c>
      <c r="N35" s="145">
        <f>I35+46</f>
        <v>45452</v>
      </c>
    </row>
    <row r="36" spans="1:14" s="14" customFormat="1" ht="20.25" hidden="1" thickBot="1">
      <c r="A36" s="307"/>
      <c r="B36" s="307"/>
      <c r="C36" s="18" t="s">
        <v>1516</v>
      </c>
      <c r="D36" s="324" t="s">
        <v>1576</v>
      </c>
      <c r="E36" s="323">
        <v>45399</v>
      </c>
      <c r="F36" s="324">
        <v>45401</v>
      </c>
      <c r="G36" s="1172"/>
      <c r="H36" s="548"/>
      <c r="I36" s="335"/>
      <c r="J36" s="335"/>
      <c r="K36" s="335"/>
      <c r="L36" s="335"/>
      <c r="M36" s="335"/>
      <c r="N36" s="335"/>
    </row>
    <row r="37" spans="1:14" s="14" customFormat="1" ht="20.25" hidden="1" thickBot="1">
      <c r="A37" s="307"/>
      <c r="B37" s="307"/>
      <c r="C37" s="18" t="s">
        <v>1577</v>
      </c>
      <c r="D37" s="324" t="s">
        <v>1578</v>
      </c>
      <c r="E37" s="323">
        <v>45400</v>
      </c>
      <c r="F37" s="324">
        <v>45402</v>
      </c>
      <c r="G37" s="146"/>
      <c r="H37" s="337"/>
      <c r="I37" s="336"/>
      <c r="J37" s="147"/>
      <c r="K37" s="147"/>
      <c r="L37" s="147"/>
      <c r="M37" s="147"/>
      <c r="N37" s="147"/>
    </row>
    <row r="38" spans="1:14" s="14" customFormat="1" ht="20.25" hidden="1" thickTop="1">
      <c r="A38" s="307" t="s">
        <v>1579</v>
      </c>
      <c r="B38" s="307"/>
      <c r="C38" s="1172" t="s">
        <v>1452</v>
      </c>
      <c r="D38" s="4037" t="s">
        <v>1580</v>
      </c>
      <c r="E38" s="436">
        <v>45411</v>
      </c>
      <c r="F38" s="1197" t="s">
        <v>1581</v>
      </c>
      <c r="G38" s="857" t="s">
        <v>1745</v>
      </c>
      <c r="H38" s="320" t="s">
        <v>2619</v>
      </c>
      <c r="I38" s="145">
        <v>45413</v>
      </c>
      <c r="J38" s="145">
        <f>I38+32</f>
        <v>45445</v>
      </c>
      <c r="K38" s="145">
        <f>I38+34</f>
        <v>45447</v>
      </c>
      <c r="L38" s="145">
        <f>I38+39</f>
        <v>45452</v>
      </c>
      <c r="M38" s="145">
        <f>I38+42</f>
        <v>45455</v>
      </c>
      <c r="N38" s="145">
        <f>I38+46</f>
        <v>45459</v>
      </c>
    </row>
    <row r="39" spans="1:14" s="14" customFormat="1" ht="20.25" hidden="1" thickBot="1">
      <c r="A39" s="307"/>
      <c r="B39" s="307"/>
      <c r="C39" s="18"/>
      <c r="D39" s="324"/>
      <c r="E39" s="323"/>
      <c r="F39" s="324"/>
      <c r="G39" s="146"/>
      <c r="H39" s="337"/>
      <c r="I39" s="336"/>
      <c r="J39" s="147"/>
      <c r="K39" s="147"/>
      <c r="L39" s="147"/>
      <c r="M39" s="147"/>
      <c r="N39" s="147"/>
    </row>
    <row r="40" spans="1:14" s="14" customFormat="1" ht="20.25" hidden="1" thickTop="1">
      <c r="A40" s="307" t="s">
        <v>1555</v>
      </c>
      <c r="B40" s="307"/>
      <c r="C40" s="1172" t="s">
        <v>1579</v>
      </c>
      <c r="D40" s="318" t="s">
        <v>1583</v>
      </c>
      <c r="E40" s="321">
        <v>45421</v>
      </c>
      <c r="F40" s="1197" t="s">
        <v>1581</v>
      </c>
      <c r="G40" s="857" t="s">
        <v>2403</v>
      </c>
      <c r="H40" s="320" t="s">
        <v>2620</v>
      </c>
      <c r="I40" s="145">
        <v>45426</v>
      </c>
      <c r="J40" s="145">
        <f>I40+32</f>
        <v>45458</v>
      </c>
      <c r="K40" s="145">
        <f>I40+34</f>
        <v>45460</v>
      </c>
      <c r="L40" s="145">
        <f>I40+39</f>
        <v>45465</v>
      </c>
      <c r="M40" s="145">
        <f>I40+42</f>
        <v>45468</v>
      </c>
      <c r="N40" s="145">
        <f>I40+46</f>
        <v>45472</v>
      </c>
    </row>
    <row r="41" spans="1:14" s="14" customFormat="1" ht="20.25" hidden="1" thickBot="1">
      <c r="A41" s="307"/>
      <c r="B41" s="307"/>
      <c r="C41" s="18"/>
      <c r="D41" s="324"/>
      <c r="E41" s="323"/>
      <c r="F41" s="324"/>
      <c r="G41" s="146"/>
      <c r="H41" s="337"/>
      <c r="I41" s="336"/>
      <c r="J41" s="147"/>
      <c r="K41" s="147"/>
      <c r="L41" s="147"/>
      <c r="M41" s="147"/>
      <c r="N41" s="147"/>
    </row>
    <row r="42" spans="1:14" s="14" customFormat="1" ht="20.25" hidden="1" thickTop="1">
      <c r="A42" s="307"/>
      <c r="B42" s="307"/>
      <c r="C42" s="18"/>
      <c r="D42" s="4037"/>
      <c r="E42" s="436"/>
      <c r="F42" s="1236"/>
      <c r="G42" s="857" t="s">
        <v>2621</v>
      </c>
      <c r="H42" s="320" t="s">
        <v>2622</v>
      </c>
      <c r="I42" s="145">
        <v>45432</v>
      </c>
      <c r="J42" s="145">
        <f>I42+32</f>
        <v>45464</v>
      </c>
      <c r="K42" s="145">
        <f>I42+34</f>
        <v>45466</v>
      </c>
      <c r="L42" s="145">
        <f>I42+39</f>
        <v>45471</v>
      </c>
      <c r="M42" s="145">
        <f>I42+42</f>
        <v>45474</v>
      </c>
      <c r="N42" s="145">
        <f>I42+46</f>
        <v>45478</v>
      </c>
    </row>
    <row r="43" spans="1:14" s="14" customFormat="1" ht="20.25" hidden="1" thickBot="1">
      <c r="A43" s="307"/>
      <c r="B43" s="307"/>
      <c r="C43" s="18"/>
      <c r="D43" s="324"/>
      <c r="E43" s="323"/>
      <c r="F43" s="324"/>
      <c r="G43" s="146"/>
      <c r="H43" s="337"/>
      <c r="I43" s="336"/>
      <c r="J43" s="147"/>
      <c r="K43" s="147"/>
      <c r="L43" s="147"/>
      <c r="M43" s="147"/>
      <c r="N43" s="147"/>
    </row>
    <row r="44" spans="1:14" s="14" customFormat="1" ht="20.25" hidden="1" thickTop="1">
      <c r="A44" s="307"/>
      <c r="B44" s="307"/>
      <c r="C44" s="1172" t="s">
        <v>1555</v>
      </c>
      <c r="D44" s="318" t="s">
        <v>1590</v>
      </c>
      <c r="E44" s="436">
        <v>45427</v>
      </c>
      <c r="F44" s="1236">
        <v>45432</v>
      </c>
      <c r="G44" s="857" t="s">
        <v>2623</v>
      </c>
      <c r="H44" s="320" t="s">
        <v>2624</v>
      </c>
      <c r="I44" s="145">
        <v>45436</v>
      </c>
      <c r="J44" s="145">
        <f>I44+32</f>
        <v>45468</v>
      </c>
      <c r="K44" s="145">
        <f>I44+34</f>
        <v>45470</v>
      </c>
      <c r="L44" s="145">
        <f>I44+39</f>
        <v>45475</v>
      </c>
      <c r="M44" s="145">
        <f>I44+42</f>
        <v>45478</v>
      </c>
      <c r="N44" s="145">
        <f>I44+46</f>
        <v>45482</v>
      </c>
    </row>
    <row r="45" spans="1:14" s="14" customFormat="1" ht="19.5" hidden="1">
      <c r="A45" s="307"/>
      <c r="B45" s="307"/>
      <c r="C45" s="18" t="s">
        <v>1587</v>
      </c>
      <c r="D45" s="1247" t="s">
        <v>1588</v>
      </c>
      <c r="E45" s="1242">
        <v>45426</v>
      </c>
      <c r="F45" s="1243">
        <v>45429</v>
      </c>
      <c r="G45" s="1172"/>
      <c r="H45" s="548"/>
      <c r="I45" s="335"/>
      <c r="J45" s="335"/>
      <c r="K45" s="335"/>
      <c r="L45" s="335"/>
      <c r="M45" s="335"/>
      <c r="N45" s="335"/>
    </row>
    <row r="46" spans="1:14" s="14" customFormat="1" ht="19.5" hidden="1">
      <c r="A46" s="307" t="s">
        <v>1591</v>
      </c>
      <c r="B46" s="307"/>
      <c r="C46" s="1172" t="s">
        <v>1592</v>
      </c>
      <c r="D46" s="1247" t="s">
        <v>1593</v>
      </c>
      <c r="E46" s="228">
        <v>45430</v>
      </c>
      <c r="F46" s="1237">
        <v>45433</v>
      </c>
      <c r="G46" s="1172"/>
      <c r="H46" s="548"/>
      <c r="I46" s="335"/>
      <c r="J46" s="335"/>
      <c r="K46" s="335"/>
      <c r="L46" s="335"/>
      <c r="M46" s="335"/>
      <c r="N46" s="335"/>
    </row>
    <row r="47" spans="1:14" s="14" customFormat="1" ht="20.25" hidden="1" thickBot="1">
      <c r="A47" s="307" t="s">
        <v>1516</v>
      </c>
      <c r="B47" s="307"/>
      <c r="C47" s="1172" t="s">
        <v>1529</v>
      </c>
      <c r="D47" s="526" t="s">
        <v>1594</v>
      </c>
      <c r="E47" s="321">
        <v>45429</v>
      </c>
      <c r="F47" s="1232" t="s">
        <v>1581</v>
      </c>
      <c r="G47" s="146"/>
      <c r="H47" s="337"/>
      <c r="I47" s="336"/>
      <c r="J47" s="147"/>
      <c r="K47" s="147"/>
      <c r="L47" s="147"/>
      <c r="M47" s="147"/>
      <c r="N47" s="147"/>
    </row>
    <row r="48" spans="1:14" s="14" customFormat="1" ht="20.25" hidden="1" thickTop="1">
      <c r="A48" s="307" t="s">
        <v>1516</v>
      </c>
      <c r="B48" s="307"/>
      <c r="C48" s="1172" t="s">
        <v>1500</v>
      </c>
      <c r="D48" s="318" t="s">
        <v>1595</v>
      </c>
      <c r="E48" s="317">
        <v>45446</v>
      </c>
      <c r="F48" s="318">
        <v>45447</v>
      </c>
      <c r="G48" s="857" t="s">
        <v>2418</v>
      </c>
      <c r="H48" s="320" t="s">
        <v>2625</v>
      </c>
      <c r="I48" s="145">
        <v>45444</v>
      </c>
      <c r="J48" s="145">
        <f>I48+32</f>
        <v>45476</v>
      </c>
      <c r="K48" s="145">
        <f>I48+34</f>
        <v>45478</v>
      </c>
      <c r="L48" s="145">
        <f>I48+39</f>
        <v>45483</v>
      </c>
      <c r="M48" s="145">
        <f>I48+42</f>
        <v>45486</v>
      </c>
      <c r="N48" s="145">
        <f>I48+46</f>
        <v>45490</v>
      </c>
    </row>
    <row r="49" spans="1:15" s="14" customFormat="1" ht="20.25" hidden="1" thickBot="1">
      <c r="A49" s="307"/>
      <c r="B49" s="307"/>
      <c r="C49" s="18"/>
      <c r="D49" s="324"/>
      <c r="E49" s="323"/>
      <c r="F49" s="324"/>
      <c r="G49" s="146"/>
      <c r="H49" s="337"/>
      <c r="I49" s="336"/>
      <c r="J49" s="147"/>
      <c r="K49" s="147"/>
      <c r="L49" s="147"/>
      <c r="M49" s="147"/>
      <c r="N49" s="147"/>
    </row>
    <row r="50" spans="1:15" s="14" customFormat="1" ht="20.25" hidden="1" thickTop="1">
      <c r="A50" s="307"/>
      <c r="B50" s="307"/>
      <c r="C50" s="1172" t="s">
        <v>1516</v>
      </c>
      <c r="D50" s="318" t="s">
        <v>1597</v>
      </c>
      <c r="E50" s="317">
        <v>45443</v>
      </c>
      <c r="F50" s="318">
        <v>45446</v>
      </c>
      <c r="G50" s="857" t="s">
        <v>2626</v>
      </c>
      <c r="H50" s="320" t="s">
        <v>2627</v>
      </c>
      <c r="I50" s="334">
        <v>45448</v>
      </c>
      <c r="J50" s="334">
        <f>I50+32</f>
        <v>45480</v>
      </c>
      <c r="K50" s="334">
        <f>I50+34</f>
        <v>45482</v>
      </c>
      <c r="L50" s="334">
        <f>I50+39</f>
        <v>45487</v>
      </c>
      <c r="M50" s="334">
        <f>I50+42</f>
        <v>45490</v>
      </c>
      <c r="N50" s="334">
        <f>I50+46</f>
        <v>45494</v>
      </c>
    </row>
    <row r="51" spans="1:15" s="14" customFormat="1" ht="20.25" hidden="1" thickBot="1">
      <c r="A51" s="307"/>
      <c r="B51" s="307"/>
      <c r="C51" s="18" t="s">
        <v>1452</v>
      </c>
      <c r="D51" s="324" t="s">
        <v>1600</v>
      </c>
      <c r="E51" s="323">
        <v>45442</v>
      </c>
      <c r="F51" s="682" t="s">
        <v>1581</v>
      </c>
      <c r="G51" s="146"/>
      <c r="H51" s="337"/>
      <c r="I51" s="336"/>
      <c r="J51" s="147"/>
      <c r="K51" s="147"/>
      <c r="L51" s="147"/>
      <c r="M51" s="147"/>
      <c r="N51" s="147"/>
    </row>
    <row r="52" spans="1:15" s="14" customFormat="1" ht="19.5" hidden="1">
      <c r="A52" s="307"/>
      <c r="B52" s="307"/>
      <c r="C52" s="18"/>
      <c r="D52" s="309"/>
      <c r="E52" s="309"/>
      <c r="F52" s="309"/>
      <c r="G52" s="333"/>
      <c r="H52" s="48"/>
      <c r="I52" s="306"/>
      <c r="J52" s="306"/>
      <c r="K52" s="306"/>
      <c r="L52" s="306"/>
      <c r="M52" s="306"/>
      <c r="N52" s="306"/>
    </row>
    <row r="53" spans="1:15" s="14" customFormat="1" ht="19.5" hidden="1">
      <c r="A53" s="307"/>
      <c r="B53" s="307"/>
      <c r="C53" s="18"/>
      <c r="D53" s="309"/>
      <c r="E53" s="309"/>
      <c r="F53" s="309"/>
      <c r="G53" s="333"/>
      <c r="H53" s="48"/>
      <c r="I53" s="306"/>
      <c r="J53" s="306"/>
      <c r="K53" s="306"/>
      <c r="L53" s="306"/>
      <c r="M53" s="306"/>
      <c r="N53" s="306"/>
    </row>
    <row r="54" spans="1:15" s="14" customFormat="1" ht="30" hidden="1">
      <c r="A54" s="307"/>
      <c r="B54" s="307"/>
      <c r="C54" s="308" t="s">
        <v>2588</v>
      </c>
      <c r="D54" s="526"/>
      <c r="E54" s="310" t="s">
        <v>100</v>
      </c>
      <c r="F54" s="1285" t="s">
        <v>101</v>
      </c>
      <c r="G54" s="1286" t="s">
        <v>102</v>
      </c>
      <c r="H54" s="304" t="s">
        <v>103</v>
      </c>
      <c r="I54" s="83" t="s">
        <v>104</v>
      </c>
      <c r="J54" s="132" t="s">
        <v>603</v>
      </c>
      <c r="K54" s="132" t="s">
        <v>410</v>
      </c>
      <c r="L54" s="132" t="s">
        <v>2628</v>
      </c>
      <c r="M54" s="132" t="s">
        <v>635</v>
      </c>
      <c r="N54" s="132" t="s">
        <v>638</v>
      </c>
      <c r="O54" s="132" t="s">
        <v>778</v>
      </c>
    </row>
    <row r="55" spans="1:15" s="14" customFormat="1" ht="20.25" hidden="1" thickTop="1">
      <c r="A55" s="307"/>
      <c r="B55" s="307"/>
      <c r="C55" s="4042" t="s">
        <v>1601</v>
      </c>
      <c r="D55" s="4038" t="s">
        <v>1600</v>
      </c>
      <c r="E55" s="424" t="s">
        <v>1581</v>
      </c>
      <c r="F55" s="318" t="s">
        <v>1602</v>
      </c>
      <c r="G55" s="857" t="s">
        <v>1765</v>
      </c>
      <c r="H55" s="548" t="s">
        <v>2629</v>
      </c>
      <c r="I55" s="88">
        <v>45455</v>
      </c>
      <c r="J55" s="88">
        <f t="shared" ref="J55" si="15">I55+32</f>
        <v>45487</v>
      </c>
      <c r="K55" s="88">
        <f t="shared" ref="K55" si="16">I55+34</f>
        <v>45489</v>
      </c>
      <c r="L55" s="88">
        <f>I55+37</f>
        <v>45492</v>
      </c>
      <c r="M55" s="88">
        <f>I55+40</f>
        <v>45495</v>
      </c>
      <c r="N55" s="88">
        <f>I55+41</f>
        <v>45496</v>
      </c>
      <c r="O55" s="88">
        <f>I55+42</f>
        <v>45497</v>
      </c>
    </row>
    <row r="56" spans="1:15" s="14" customFormat="1" ht="20.25" hidden="1" thickBot="1">
      <c r="A56" s="307"/>
      <c r="B56" s="307"/>
      <c r="C56" s="18"/>
      <c r="D56" s="324"/>
      <c r="E56" s="323"/>
      <c r="F56" s="324"/>
      <c r="G56" s="146"/>
      <c r="H56" s="337"/>
      <c r="I56" s="336"/>
      <c r="J56" s="147"/>
      <c r="K56" s="147"/>
      <c r="L56" s="147"/>
      <c r="M56" s="147"/>
      <c r="N56" s="147"/>
      <c r="O56" s="147"/>
    </row>
    <row r="57" spans="1:15" s="14" customFormat="1" ht="20.25" hidden="1" thickTop="1">
      <c r="A57" s="307"/>
      <c r="B57" s="307"/>
      <c r="C57" s="1172" t="s">
        <v>1579</v>
      </c>
      <c r="D57" s="318" t="s">
        <v>1604</v>
      </c>
      <c r="E57" s="317">
        <v>45464</v>
      </c>
      <c r="F57" s="318">
        <v>45466</v>
      </c>
      <c r="G57" s="857" t="s">
        <v>2630</v>
      </c>
      <c r="H57" s="320" t="s">
        <v>2631</v>
      </c>
      <c r="I57" s="145">
        <v>45462</v>
      </c>
      <c r="J57" s="88">
        <f>I57+32</f>
        <v>45494</v>
      </c>
      <c r="K57" s="88">
        <f>I57+34</f>
        <v>45496</v>
      </c>
      <c r="L57" s="88">
        <f>I57+37</f>
        <v>45499</v>
      </c>
      <c r="M57" s="88">
        <f>I57+40</f>
        <v>45502</v>
      </c>
      <c r="N57" s="88">
        <f>I57+41</f>
        <v>45503</v>
      </c>
      <c r="O57" s="88">
        <f>I57+42</f>
        <v>45504</v>
      </c>
    </row>
    <row r="58" spans="1:15" s="14" customFormat="1" ht="20.25" hidden="1" thickBot="1">
      <c r="A58" s="307" t="s">
        <v>1555</v>
      </c>
      <c r="B58" s="307"/>
      <c r="C58" s="1416" t="s">
        <v>1606</v>
      </c>
      <c r="D58" s="4039" t="s">
        <v>1607</v>
      </c>
      <c r="E58" s="323">
        <v>45457</v>
      </c>
      <c r="F58" s="324">
        <v>45460</v>
      </c>
      <c r="G58" s="146"/>
      <c r="H58" s="337"/>
      <c r="I58" s="336"/>
      <c r="J58" s="147"/>
      <c r="K58" s="147"/>
      <c r="L58" s="147"/>
      <c r="M58" s="147"/>
      <c r="N58" s="147"/>
      <c r="O58" s="147"/>
    </row>
    <row r="59" spans="1:15" s="14" customFormat="1" ht="20.25" hidden="1" thickTop="1">
      <c r="A59" s="307" t="s">
        <v>1529</v>
      </c>
      <c r="B59" s="307"/>
      <c r="C59" s="1172" t="s">
        <v>1555</v>
      </c>
      <c r="D59" s="318" t="s">
        <v>1610</v>
      </c>
      <c r="E59" s="317">
        <v>45470</v>
      </c>
      <c r="F59" s="318">
        <v>45472</v>
      </c>
      <c r="G59" s="857" t="s">
        <v>2632</v>
      </c>
      <c r="H59" s="320" t="s">
        <v>2633</v>
      </c>
      <c r="I59" s="145">
        <v>45474</v>
      </c>
      <c r="J59" s="88">
        <f>I59+32</f>
        <v>45506</v>
      </c>
      <c r="K59" s="88">
        <f>I59+34</f>
        <v>45508</v>
      </c>
      <c r="L59" s="88">
        <f>I59+37</f>
        <v>45511</v>
      </c>
      <c r="M59" s="88">
        <f>I59+40</f>
        <v>45514</v>
      </c>
      <c r="N59" s="88">
        <f>I59+41</f>
        <v>45515</v>
      </c>
      <c r="O59" s="88">
        <f>I59+42</f>
        <v>45516</v>
      </c>
    </row>
    <row r="60" spans="1:15" s="14" customFormat="1" ht="20.25" hidden="1" thickBot="1">
      <c r="A60" s="307"/>
      <c r="B60" s="307"/>
      <c r="C60" s="18"/>
      <c r="D60" s="324"/>
      <c r="E60" s="323"/>
      <c r="F60" s="324"/>
      <c r="G60" s="146"/>
      <c r="H60" s="337"/>
      <c r="I60" s="336"/>
      <c r="J60" s="147"/>
      <c r="K60" s="147"/>
      <c r="L60" s="147"/>
      <c r="M60" s="147"/>
      <c r="N60" s="147"/>
      <c r="O60" s="147"/>
    </row>
    <row r="61" spans="1:15" s="14" customFormat="1" ht="20.25" hidden="1" thickTop="1">
      <c r="A61" s="307"/>
      <c r="B61" s="307"/>
      <c r="C61" s="1172" t="s">
        <v>1541</v>
      </c>
      <c r="D61" s="318" t="s">
        <v>1612</v>
      </c>
      <c r="E61" s="317">
        <v>45471</v>
      </c>
      <c r="F61" s="318">
        <v>45473</v>
      </c>
      <c r="G61" s="857" t="s">
        <v>1768</v>
      </c>
      <c r="H61" s="320" t="s">
        <v>2634</v>
      </c>
      <c r="I61" s="145">
        <v>45483</v>
      </c>
      <c r="J61" s="88">
        <f>I61+32</f>
        <v>45515</v>
      </c>
      <c r="K61" s="88">
        <f>I61+34</f>
        <v>45517</v>
      </c>
      <c r="L61" s="88">
        <f>I61+37</f>
        <v>45520</v>
      </c>
      <c r="M61" s="88">
        <f>I61+40</f>
        <v>45523</v>
      </c>
      <c r="N61" s="88">
        <f>I61+41</f>
        <v>45524</v>
      </c>
      <c r="O61" s="88">
        <f>I61+42</f>
        <v>45525</v>
      </c>
    </row>
    <row r="62" spans="1:15" s="14" customFormat="1" ht="21" hidden="1" thickTop="1" thickBot="1">
      <c r="A62" s="307" t="s">
        <v>1613</v>
      </c>
      <c r="B62" s="307"/>
      <c r="C62" s="1172" t="s">
        <v>1614</v>
      </c>
      <c r="D62" s="4037" t="s">
        <v>1615</v>
      </c>
      <c r="E62" s="317">
        <v>45478</v>
      </c>
      <c r="F62" s="318">
        <v>45481</v>
      </c>
      <c r="G62" s="146"/>
      <c r="H62" s="337"/>
      <c r="I62" s="336"/>
      <c r="J62" s="147"/>
      <c r="K62" s="147"/>
      <c r="L62" s="147"/>
      <c r="M62" s="147"/>
      <c r="N62" s="147"/>
      <c r="O62" s="147"/>
    </row>
    <row r="63" spans="1:15" s="14" customFormat="1" ht="20.25" hidden="1" thickTop="1">
      <c r="A63" s="307"/>
      <c r="B63" s="307"/>
      <c r="C63" s="1172"/>
      <c r="D63" s="4037"/>
      <c r="E63" s="317"/>
      <c r="F63" s="318"/>
      <c r="G63" s="1187" t="s">
        <v>1727</v>
      </c>
      <c r="H63" s="320" t="s">
        <v>2635</v>
      </c>
      <c r="I63" s="145">
        <v>45488</v>
      </c>
      <c r="J63" s="88">
        <f>I63+32</f>
        <v>45520</v>
      </c>
      <c r="K63" s="88">
        <f>I63+34</f>
        <v>45522</v>
      </c>
      <c r="L63" s="88">
        <f>I63+37</f>
        <v>45525</v>
      </c>
      <c r="M63" s="88">
        <f>I63+40</f>
        <v>45528</v>
      </c>
      <c r="N63" s="88">
        <f>I63+41</f>
        <v>45529</v>
      </c>
      <c r="O63" s="88">
        <f>I63+42</f>
        <v>45530</v>
      </c>
    </row>
    <row r="64" spans="1:15" s="14" customFormat="1" ht="20.25" hidden="1" thickTop="1">
      <c r="A64" s="307" t="s">
        <v>1617</v>
      </c>
      <c r="B64" s="307"/>
      <c r="C64" s="1172" t="s">
        <v>1601</v>
      </c>
      <c r="D64" s="526" t="s">
        <v>1618</v>
      </c>
      <c r="E64" s="317">
        <v>45483</v>
      </c>
      <c r="F64" s="318">
        <v>45485</v>
      </c>
      <c r="G64" s="1172"/>
      <c r="H64" s="684"/>
      <c r="I64" s="335"/>
      <c r="J64" s="335"/>
      <c r="K64" s="335"/>
      <c r="L64" s="335"/>
      <c r="M64" s="335"/>
      <c r="N64" s="335"/>
      <c r="O64" s="335"/>
    </row>
    <row r="65" spans="1:17" s="14" customFormat="1" ht="20.25" hidden="1" thickBot="1">
      <c r="A65" s="307" t="s">
        <v>1452</v>
      </c>
      <c r="B65" s="307"/>
      <c r="C65" s="18" t="s">
        <v>1516</v>
      </c>
      <c r="D65" s="324" t="s">
        <v>1620</v>
      </c>
      <c r="E65" s="323">
        <v>45486</v>
      </c>
      <c r="F65" s="324">
        <v>45488</v>
      </c>
      <c r="G65" s="1172"/>
      <c r="H65" s="684"/>
      <c r="I65" s="147"/>
      <c r="J65" s="147"/>
      <c r="K65" s="147"/>
      <c r="L65" s="147"/>
      <c r="M65" s="147"/>
      <c r="N65" s="147"/>
      <c r="O65" s="147"/>
    </row>
    <row r="66" spans="1:17" s="14" customFormat="1" ht="20.25" hidden="1" thickTop="1">
      <c r="A66" s="307"/>
      <c r="B66" s="307"/>
      <c r="C66" s="1172" t="s">
        <v>1579</v>
      </c>
      <c r="D66" s="318" t="s">
        <v>1621</v>
      </c>
      <c r="E66" s="317">
        <v>45489</v>
      </c>
      <c r="F66" s="318">
        <v>45491</v>
      </c>
      <c r="G66" s="857" t="s">
        <v>1771</v>
      </c>
      <c r="H66" s="320" t="s">
        <v>2636</v>
      </c>
      <c r="I66" s="88">
        <v>45493</v>
      </c>
      <c r="J66" s="88">
        <f>I66+32</f>
        <v>45525</v>
      </c>
      <c r="K66" s="88">
        <f>I66+34</f>
        <v>45527</v>
      </c>
      <c r="L66" s="88">
        <f>I66+37</f>
        <v>45530</v>
      </c>
      <c r="M66" s="88">
        <f>I66+40</f>
        <v>45533</v>
      </c>
      <c r="N66" s="88">
        <f>I66+41</f>
        <v>45534</v>
      </c>
      <c r="O66" s="88">
        <f>I66+42</f>
        <v>45535</v>
      </c>
    </row>
    <row r="67" spans="1:17" s="14" customFormat="1" ht="20.25" hidden="1" thickBot="1">
      <c r="A67" s="307"/>
      <c r="B67" s="307"/>
      <c r="C67" s="18"/>
      <c r="D67" s="324"/>
      <c r="E67" s="323"/>
      <c r="F67" s="324"/>
      <c r="G67" s="146"/>
      <c r="H67" s="337"/>
      <c r="I67" s="336"/>
      <c r="J67" s="147"/>
      <c r="K67" s="147"/>
      <c r="L67" s="147"/>
      <c r="M67" s="147"/>
      <c r="N67" s="147"/>
      <c r="O67" s="147"/>
    </row>
    <row r="68" spans="1:17" s="14" customFormat="1" ht="19.5" hidden="1">
      <c r="A68" s="307"/>
      <c r="B68" s="307"/>
      <c r="C68" s="18"/>
      <c r="D68" s="526"/>
      <c r="E68" s="321"/>
      <c r="F68" s="526"/>
      <c r="G68" s="333"/>
      <c r="H68" s="549"/>
      <c r="I68" s="335"/>
      <c r="J68" s="335"/>
      <c r="K68" s="335"/>
      <c r="L68" s="335"/>
      <c r="M68" s="335"/>
      <c r="N68" s="335"/>
      <c r="O68" s="335"/>
    </row>
    <row r="69" spans="1:17" s="14" customFormat="1" ht="19.5" hidden="1">
      <c r="A69" s="307"/>
      <c r="B69" s="307"/>
      <c r="C69" s="18"/>
      <c r="D69" s="526"/>
      <c r="E69" s="321"/>
      <c r="F69" s="526"/>
      <c r="G69" s="333"/>
      <c r="H69" s="549"/>
      <c r="I69" s="335"/>
      <c r="J69" s="335"/>
      <c r="K69" s="335"/>
      <c r="L69" s="335"/>
      <c r="M69" s="335"/>
      <c r="N69" s="335"/>
      <c r="O69" s="335"/>
    </row>
    <row r="70" spans="1:17" s="14" customFormat="1" ht="30" hidden="1">
      <c r="A70" s="307"/>
      <c r="B70" s="307"/>
      <c r="C70" s="308" t="s">
        <v>2588</v>
      </c>
      <c r="D70" s="526"/>
      <c r="E70" s="310" t="s">
        <v>100</v>
      </c>
      <c r="F70" s="90" t="s">
        <v>101</v>
      </c>
      <c r="G70" s="199" t="s">
        <v>102</v>
      </c>
      <c r="H70" s="200" t="s">
        <v>103</v>
      </c>
      <c r="I70" s="83" t="s">
        <v>104</v>
      </c>
      <c r="J70" s="132" t="s">
        <v>603</v>
      </c>
      <c r="K70" s="132" t="s">
        <v>367</v>
      </c>
      <c r="L70" s="132" t="s">
        <v>410</v>
      </c>
      <c r="M70" s="132" t="s">
        <v>689</v>
      </c>
      <c r="N70" s="132" t="s">
        <v>635</v>
      </c>
      <c r="O70" s="132" t="s">
        <v>638</v>
      </c>
      <c r="P70" s="132" t="s">
        <v>778</v>
      </c>
      <c r="Q70" s="1163" t="s">
        <v>1978</v>
      </c>
    </row>
    <row r="71" spans="1:17" s="14" customFormat="1" ht="20.25" hidden="1" thickBot="1">
      <c r="A71" s="307"/>
      <c r="B71" s="307"/>
      <c r="C71" s="2046" t="s">
        <v>1414</v>
      </c>
      <c r="D71" s="4036" t="s">
        <v>2589</v>
      </c>
      <c r="E71" s="15"/>
      <c r="F71" s="85" t="s">
        <v>109</v>
      </c>
      <c r="G71" s="201"/>
      <c r="H71" s="202"/>
      <c r="I71" s="85"/>
      <c r="J71" s="85" t="s">
        <v>2590</v>
      </c>
      <c r="K71" s="85" t="s">
        <v>1417</v>
      </c>
      <c r="L71" s="85" t="s">
        <v>2637</v>
      </c>
      <c r="M71" s="85" t="s">
        <v>2638</v>
      </c>
      <c r="N71" s="85" t="s">
        <v>2639</v>
      </c>
      <c r="O71" s="85" t="s">
        <v>2236</v>
      </c>
      <c r="P71" s="85" t="s">
        <v>2591</v>
      </c>
    </row>
    <row r="72" spans="1:17" s="14" customFormat="1" ht="20.25" hidden="1" thickTop="1">
      <c r="A72" s="307"/>
      <c r="B72" s="307"/>
      <c r="C72" s="1172" t="s">
        <v>1577</v>
      </c>
      <c r="D72" s="318" t="s">
        <v>1623</v>
      </c>
      <c r="E72" s="317">
        <v>45495</v>
      </c>
      <c r="F72" s="318">
        <v>45499</v>
      </c>
      <c r="G72" s="857" t="s">
        <v>1936</v>
      </c>
      <c r="H72" s="320" t="s">
        <v>2640</v>
      </c>
      <c r="I72" s="145">
        <v>45503</v>
      </c>
      <c r="J72" s="88">
        <f>I72+32</f>
        <v>45535</v>
      </c>
      <c r="K72" s="88">
        <f>I72+34</f>
        <v>45537</v>
      </c>
      <c r="L72" s="88">
        <f>I72+35</f>
        <v>45538</v>
      </c>
      <c r="M72" s="88">
        <f>I72+37</f>
        <v>45540</v>
      </c>
      <c r="N72" s="88">
        <f>I72+40</f>
        <v>45543</v>
      </c>
      <c r="O72" s="88">
        <f>I72+41</f>
        <v>45544</v>
      </c>
      <c r="P72" s="88">
        <f>I72+42</f>
        <v>45545</v>
      </c>
    </row>
    <row r="73" spans="1:17" s="14" customFormat="1" ht="20.25" hidden="1" thickBot="1">
      <c r="A73" s="307"/>
      <c r="B73" s="307"/>
      <c r="C73" s="18"/>
      <c r="D73" s="324"/>
      <c r="E73" s="323"/>
      <c r="F73" s="324"/>
      <c r="G73" s="146"/>
      <c r="H73" s="337"/>
      <c r="I73" s="336"/>
      <c r="J73" s="147"/>
      <c r="K73" s="147"/>
      <c r="L73" s="147"/>
      <c r="M73" s="147"/>
      <c r="N73" s="147"/>
      <c r="O73" s="147"/>
      <c r="P73" s="147"/>
    </row>
    <row r="74" spans="1:17" s="14" customFormat="1" ht="20.25" hidden="1" thickTop="1">
      <c r="A74" s="307" t="s">
        <v>1628</v>
      </c>
      <c r="B74" s="307"/>
      <c r="C74" s="1172" t="s">
        <v>1629</v>
      </c>
      <c r="D74" s="318" t="s">
        <v>1630</v>
      </c>
      <c r="E74" s="317">
        <v>45502</v>
      </c>
      <c r="F74" s="318">
        <v>45504</v>
      </c>
      <c r="G74" s="857" t="s">
        <v>2641</v>
      </c>
      <c r="H74" s="320" t="s">
        <v>2642</v>
      </c>
      <c r="I74" s="145">
        <v>45508</v>
      </c>
      <c r="J74" s="88">
        <f>I74+32</f>
        <v>45540</v>
      </c>
      <c r="K74" s="88">
        <f>I74+34</f>
        <v>45542</v>
      </c>
      <c r="L74" s="88">
        <f>I74+35</f>
        <v>45543</v>
      </c>
      <c r="M74" s="88">
        <f>I74+37</f>
        <v>45545</v>
      </c>
      <c r="N74" s="88">
        <f>I74+40</f>
        <v>45548</v>
      </c>
      <c r="O74" s="88">
        <f>I74+41</f>
        <v>45549</v>
      </c>
      <c r="P74" s="88">
        <f>I74+42</f>
        <v>45550</v>
      </c>
    </row>
    <row r="75" spans="1:17" s="14" customFormat="1" ht="20.25" hidden="1" thickBot="1">
      <c r="A75" s="307"/>
      <c r="B75" s="307"/>
      <c r="C75" s="18"/>
      <c r="D75" s="324"/>
      <c r="E75" s="323"/>
      <c r="F75" s="324"/>
      <c r="G75" s="146"/>
      <c r="H75" s="337"/>
      <c r="I75" s="336"/>
      <c r="J75" s="147"/>
      <c r="K75" s="147"/>
      <c r="L75" s="147"/>
      <c r="M75" s="147"/>
      <c r="N75" s="147"/>
      <c r="O75" s="147"/>
      <c r="P75" s="147"/>
    </row>
    <row r="76" spans="1:17" s="14" customFormat="1" ht="20.25" hidden="1" thickTop="1">
      <c r="A76" s="307" t="s">
        <v>1625</v>
      </c>
      <c r="B76" s="307"/>
      <c r="C76" s="1172" t="s">
        <v>1606</v>
      </c>
      <c r="D76" s="318" t="s">
        <v>1626</v>
      </c>
      <c r="E76" s="317">
        <v>45503</v>
      </c>
      <c r="F76" s="318">
        <v>45505</v>
      </c>
      <c r="G76" s="857" t="s">
        <v>1741</v>
      </c>
      <c r="H76" s="320" t="s">
        <v>2643</v>
      </c>
      <c r="I76" s="145">
        <v>45511</v>
      </c>
      <c r="J76" s="88">
        <f>I76+32</f>
        <v>45543</v>
      </c>
      <c r="K76" s="88">
        <f>I76+34</f>
        <v>45545</v>
      </c>
      <c r="L76" s="88">
        <f>I76+35</f>
        <v>45546</v>
      </c>
      <c r="M76" s="88">
        <f>I76+37</f>
        <v>45548</v>
      </c>
      <c r="N76" s="88">
        <f>I76+40</f>
        <v>45551</v>
      </c>
      <c r="O76" s="88">
        <f>I76+41</f>
        <v>45552</v>
      </c>
      <c r="P76" s="88">
        <f>I76+42</f>
        <v>45553</v>
      </c>
    </row>
    <row r="77" spans="1:17" s="14" customFormat="1" ht="20.25" hidden="1" thickBot="1">
      <c r="A77" s="307"/>
      <c r="B77" s="307"/>
      <c r="C77" s="18"/>
      <c r="D77" s="324"/>
      <c r="E77" s="323"/>
      <c r="F77" s="324"/>
      <c r="G77" s="146"/>
      <c r="H77" s="337"/>
      <c r="I77" s="336"/>
      <c r="J77" s="147"/>
      <c r="K77" s="147"/>
      <c r="L77" s="147"/>
      <c r="M77" s="147"/>
      <c r="N77" s="147"/>
      <c r="O77" s="147"/>
      <c r="P77" s="147"/>
    </row>
    <row r="78" spans="1:17" s="14" customFormat="1" ht="20.25" hidden="1" thickTop="1">
      <c r="A78" s="1424" t="s">
        <v>1631</v>
      </c>
      <c r="B78" s="1424"/>
      <c r="C78" s="1172" t="s">
        <v>1606</v>
      </c>
      <c r="D78" s="318" t="s">
        <v>1632</v>
      </c>
      <c r="E78" s="317">
        <v>45512</v>
      </c>
      <c r="F78" s="318">
        <v>45514</v>
      </c>
      <c r="G78" s="857" t="s">
        <v>2411</v>
      </c>
      <c r="H78" s="320" t="s">
        <v>2644</v>
      </c>
      <c r="I78" s="145">
        <v>45518</v>
      </c>
      <c r="J78" s="88">
        <f>I78+32</f>
        <v>45550</v>
      </c>
      <c r="K78" s="88">
        <f>I78+34</f>
        <v>45552</v>
      </c>
      <c r="L78" s="88">
        <f>I78+35</f>
        <v>45553</v>
      </c>
      <c r="M78" s="88">
        <f>I78+37</f>
        <v>45555</v>
      </c>
      <c r="N78" s="88">
        <f>I78+40</f>
        <v>45558</v>
      </c>
      <c r="O78" s="88">
        <f>I78+41</f>
        <v>45559</v>
      </c>
      <c r="P78" s="88">
        <f>I78+42</f>
        <v>45560</v>
      </c>
    </row>
    <row r="79" spans="1:17" s="14" customFormat="1" ht="20.25" hidden="1" thickBot="1">
      <c r="A79" s="307"/>
      <c r="B79" s="307"/>
      <c r="C79" s="18"/>
      <c r="D79" s="324"/>
      <c r="E79" s="323"/>
      <c r="F79" s="324"/>
      <c r="G79" s="146"/>
      <c r="H79" s="337"/>
      <c r="I79" s="336"/>
      <c r="J79" s="147"/>
      <c r="K79" s="147"/>
      <c r="L79" s="147"/>
      <c r="M79" s="147"/>
      <c r="N79" s="147"/>
      <c r="O79" s="147"/>
      <c r="P79" s="147"/>
    </row>
    <row r="80" spans="1:17" s="14" customFormat="1" ht="20.25" hidden="1" thickTop="1">
      <c r="A80" s="307" t="s">
        <v>1601</v>
      </c>
      <c r="B80" s="307"/>
      <c r="C80" s="1172" t="s">
        <v>1634</v>
      </c>
      <c r="D80" s="318" t="s">
        <v>1635</v>
      </c>
      <c r="E80" s="317">
        <v>45518</v>
      </c>
      <c r="F80" s="318">
        <v>45520</v>
      </c>
      <c r="G80" s="857" t="s">
        <v>2645</v>
      </c>
      <c r="H80" s="320" t="s">
        <v>2646</v>
      </c>
      <c r="I80" s="145">
        <v>45529</v>
      </c>
      <c r="J80" s="88">
        <f>I80+32</f>
        <v>45561</v>
      </c>
      <c r="K80" s="88">
        <f>I80+34</f>
        <v>45563</v>
      </c>
      <c r="L80" s="88">
        <f>I80+35</f>
        <v>45564</v>
      </c>
      <c r="M80" s="88">
        <f>I80+37</f>
        <v>45566</v>
      </c>
      <c r="N80" s="88">
        <f>I80+40</f>
        <v>45569</v>
      </c>
      <c r="O80" s="88">
        <f>I80+41</f>
        <v>45570</v>
      </c>
      <c r="P80" s="88">
        <f>I80+42</f>
        <v>45571</v>
      </c>
    </row>
    <row r="81" spans="1:16" s="14" customFormat="1" ht="20.25" hidden="1" thickBot="1">
      <c r="A81" s="307"/>
      <c r="B81" s="307"/>
      <c r="C81" s="18" t="s">
        <v>1601</v>
      </c>
      <c r="D81" s="324" t="s">
        <v>1637</v>
      </c>
      <c r="E81" s="323">
        <v>45527</v>
      </c>
      <c r="F81" s="682" t="s">
        <v>1581</v>
      </c>
      <c r="G81" s="146"/>
      <c r="H81" s="337"/>
      <c r="I81" s="336"/>
      <c r="J81" s="147"/>
      <c r="K81" s="147"/>
      <c r="L81" s="147"/>
      <c r="M81" s="147"/>
      <c r="N81" s="147"/>
      <c r="O81" s="147"/>
      <c r="P81" s="147"/>
    </row>
    <row r="82" spans="1:16" s="14" customFormat="1" ht="20.25" hidden="1" thickTop="1">
      <c r="A82" s="307"/>
      <c r="B82" s="307"/>
      <c r="C82" s="1172" t="s">
        <v>1579</v>
      </c>
      <c r="D82" s="318" t="s">
        <v>1643</v>
      </c>
      <c r="E82" s="317">
        <v>45532</v>
      </c>
      <c r="F82" s="318">
        <v>45534</v>
      </c>
      <c r="G82" s="857" t="s">
        <v>1906</v>
      </c>
      <c r="H82" s="320" t="s">
        <v>2647</v>
      </c>
      <c r="I82" s="145">
        <v>45537</v>
      </c>
      <c r="J82" s="88">
        <f>I82+32</f>
        <v>45569</v>
      </c>
      <c r="K82" s="88">
        <f>I82+34</f>
        <v>45571</v>
      </c>
      <c r="L82" s="88">
        <f>I82+35</f>
        <v>45572</v>
      </c>
      <c r="M82" s="88">
        <f>I82+37</f>
        <v>45574</v>
      </c>
      <c r="N82" s="88">
        <f>I82+40</f>
        <v>45577</v>
      </c>
      <c r="O82" s="88">
        <f>I82+41</f>
        <v>45578</v>
      </c>
      <c r="P82" s="88">
        <f>I82+42</f>
        <v>45579</v>
      </c>
    </row>
    <row r="83" spans="1:16" s="14" customFormat="1" ht="20.25" hidden="1" thickBot="1">
      <c r="A83" s="307"/>
      <c r="B83" s="307"/>
      <c r="C83" s="18"/>
      <c r="D83" s="324"/>
      <c r="E83" s="323"/>
      <c r="F83" s="682"/>
      <c r="G83" s="146"/>
      <c r="H83" s="337"/>
      <c r="I83" s="336"/>
      <c r="J83" s="147"/>
      <c r="K83" s="147"/>
      <c r="L83" s="147"/>
      <c r="M83" s="147"/>
      <c r="N83" s="147"/>
      <c r="O83" s="147"/>
      <c r="P83" s="147"/>
    </row>
    <row r="84" spans="1:16" s="14" customFormat="1" ht="20.25" hidden="1" thickTop="1">
      <c r="A84" s="307" t="s">
        <v>1639</v>
      </c>
      <c r="B84" s="307"/>
      <c r="C84" s="1172" t="s">
        <v>1640</v>
      </c>
      <c r="D84" s="318" t="s">
        <v>1641</v>
      </c>
      <c r="E84" s="317">
        <v>45533</v>
      </c>
      <c r="F84" s="513" t="s">
        <v>1581</v>
      </c>
      <c r="G84" s="857" t="s">
        <v>2648</v>
      </c>
      <c r="H84" s="320" t="s">
        <v>2649</v>
      </c>
      <c r="I84" s="145">
        <v>45545</v>
      </c>
      <c r="J84" s="88">
        <f>I84+32</f>
        <v>45577</v>
      </c>
      <c r="K84" s="88">
        <f>I84+34</f>
        <v>45579</v>
      </c>
      <c r="L84" s="88">
        <f>I84+35</f>
        <v>45580</v>
      </c>
      <c r="M84" s="88">
        <f>I84+37</f>
        <v>45582</v>
      </c>
      <c r="N84" s="88">
        <f>I84+40</f>
        <v>45585</v>
      </c>
      <c r="O84" s="88">
        <f>I84+41</f>
        <v>45586</v>
      </c>
      <c r="P84" s="88">
        <f>I84+42</f>
        <v>45587</v>
      </c>
    </row>
    <row r="85" spans="1:16" s="14" customFormat="1" ht="20.25" hidden="1" thickBot="1">
      <c r="A85" s="307"/>
      <c r="B85" s="307"/>
      <c r="C85" s="18" t="s">
        <v>1579</v>
      </c>
      <c r="D85" s="324" t="s">
        <v>1643</v>
      </c>
      <c r="E85" s="323">
        <v>45532</v>
      </c>
      <c r="F85" s="324">
        <v>45534</v>
      </c>
      <c r="G85" s="146"/>
      <c r="H85" s="337"/>
      <c r="I85" s="336"/>
      <c r="J85" s="147"/>
      <c r="K85" s="147"/>
      <c r="L85" s="147"/>
      <c r="M85" s="147"/>
      <c r="N85" s="147"/>
      <c r="O85" s="147"/>
      <c r="P85" s="147"/>
    </row>
    <row r="86" spans="1:16" s="14" customFormat="1" ht="20.25" hidden="1" thickTop="1">
      <c r="A86" s="307"/>
      <c r="B86" s="307"/>
      <c r="C86" s="1172" t="s">
        <v>1614</v>
      </c>
      <c r="D86" s="318" t="s">
        <v>1644</v>
      </c>
      <c r="E86" s="317">
        <v>45538</v>
      </c>
      <c r="F86" s="318">
        <v>45541</v>
      </c>
      <c r="G86" s="857" t="s">
        <v>2650</v>
      </c>
      <c r="H86" s="320" t="s">
        <v>2651</v>
      </c>
      <c r="I86" s="145">
        <v>45546</v>
      </c>
      <c r="J86" s="88">
        <f>I86+32</f>
        <v>45578</v>
      </c>
      <c r="K86" s="88">
        <f>I86+34</f>
        <v>45580</v>
      </c>
      <c r="L86" s="88">
        <f>I86+35</f>
        <v>45581</v>
      </c>
      <c r="M86" s="88">
        <f>I86+37</f>
        <v>45583</v>
      </c>
      <c r="N86" s="88">
        <f>I86+40</f>
        <v>45586</v>
      </c>
      <c r="O86" s="88">
        <f>I86+41</f>
        <v>45587</v>
      </c>
      <c r="P86" s="88">
        <f>I86+42</f>
        <v>45588</v>
      </c>
    </row>
    <row r="87" spans="1:16" s="14" customFormat="1" ht="20.25" hidden="1" thickBot="1">
      <c r="A87" s="307"/>
      <c r="B87" s="307"/>
      <c r="C87" s="18"/>
      <c r="D87" s="324"/>
      <c r="E87" s="323"/>
      <c r="F87" s="324"/>
      <c r="G87" s="146"/>
      <c r="H87" s="337"/>
      <c r="I87" s="336"/>
      <c r="J87" s="147"/>
      <c r="K87" s="147"/>
      <c r="L87" s="147"/>
      <c r="M87" s="147"/>
      <c r="N87" s="147"/>
      <c r="O87" s="147"/>
      <c r="P87" s="147"/>
    </row>
    <row r="88" spans="1:16" s="14" customFormat="1" ht="20.25" hidden="1" thickTop="1">
      <c r="A88" s="307"/>
      <c r="B88" s="307"/>
      <c r="C88" s="1172" t="s">
        <v>1516</v>
      </c>
      <c r="D88" s="318" t="s">
        <v>1646</v>
      </c>
      <c r="E88" s="317">
        <v>45547</v>
      </c>
      <c r="F88" s="318">
        <v>45549</v>
      </c>
      <c r="G88" s="857" t="s">
        <v>2652</v>
      </c>
      <c r="H88" s="320" t="s">
        <v>2653</v>
      </c>
      <c r="I88" s="145">
        <v>45553</v>
      </c>
      <c r="J88" s="88">
        <f>I88+32</f>
        <v>45585</v>
      </c>
      <c r="K88" s="88">
        <f>I88+34</f>
        <v>45587</v>
      </c>
      <c r="L88" s="88">
        <f>I88+35</f>
        <v>45588</v>
      </c>
      <c r="M88" s="88">
        <f>I88+37</f>
        <v>45590</v>
      </c>
      <c r="N88" s="88">
        <f>I88+40</f>
        <v>45593</v>
      </c>
      <c r="O88" s="88">
        <f>I88+41</f>
        <v>45594</v>
      </c>
      <c r="P88" s="88">
        <f>I88+42</f>
        <v>45595</v>
      </c>
    </row>
    <row r="89" spans="1:16" s="14" customFormat="1" ht="20.25" hidden="1" thickBot="1">
      <c r="A89" s="307"/>
      <c r="B89" s="307"/>
      <c r="C89" s="18"/>
      <c r="D89" s="324"/>
      <c r="E89" s="323"/>
      <c r="F89" s="324"/>
      <c r="G89" s="146"/>
      <c r="H89" s="337"/>
      <c r="I89" s="336"/>
      <c r="J89" s="147"/>
      <c r="K89" s="147"/>
      <c r="L89" s="147"/>
      <c r="M89" s="147"/>
      <c r="N89" s="147"/>
      <c r="O89" s="147"/>
      <c r="P89" s="147"/>
    </row>
    <row r="90" spans="1:16" s="14" customFormat="1" ht="20.25" hidden="1" thickTop="1">
      <c r="A90" s="307"/>
      <c r="B90" s="307"/>
      <c r="C90" s="1172" t="s">
        <v>1601</v>
      </c>
      <c r="D90" s="318" t="s">
        <v>1648</v>
      </c>
      <c r="E90" s="317">
        <v>45550</v>
      </c>
      <c r="F90" s="513" t="s">
        <v>1581</v>
      </c>
      <c r="G90" s="857" t="s">
        <v>2654</v>
      </c>
      <c r="H90" s="320" t="s">
        <v>2655</v>
      </c>
      <c r="I90" s="145">
        <v>45560</v>
      </c>
      <c r="J90" s="88">
        <f>I90+32</f>
        <v>45592</v>
      </c>
      <c r="K90" s="88">
        <f>I90+34</f>
        <v>45594</v>
      </c>
      <c r="L90" s="88">
        <f>I90+35</f>
        <v>45595</v>
      </c>
      <c r="M90" s="88">
        <f>I90+37</f>
        <v>45597</v>
      </c>
      <c r="N90" s="88">
        <f>I90+40</f>
        <v>45600</v>
      </c>
      <c r="O90" s="88">
        <f>I90+41</f>
        <v>45601</v>
      </c>
      <c r="P90" s="88">
        <f>I90+42</f>
        <v>45602</v>
      </c>
    </row>
    <row r="91" spans="1:16" s="14" customFormat="1" ht="20.25" hidden="1" thickBot="1">
      <c r="A91" s="307"/>
      <c r="B91" s="307"/>
      <c r="C91" s="18" t="s">
        <v>1577</v>
      </c>
      <c r="D91" s="324" t="s">
        <v>1650</v>
      </c>
      <c r="E91" s="323">
        <v>45551</v>
      </c>
      <c r="F91" s="324">
        <v>45553</v>
      </c>
      <c r="G91" s="146"/>
      <c r="H91" s="337"/>
      <c r="I91" s="336"/>
      <c r="J91" s="147"/>
      <c r="K91" s="147"/>
      <c r="L91" s="147"/>
      <c r="M91" s="147"/>
      <c r="N91" s="147"/>
      <c r="O91" s="147"/>
      <c r="P91" s="147"/>
    </row>
    <row r="92" spans="1:16" s="14" customFormat="1" ht="20.25" hidden="1" thickTop="1">
      <c r="A92" s="307" t="s">
        <v>1579</v>
      </c>
      <c r="B92" s="307"/>
      <c r="C92" s="1172" t="s">
        <v>1640</v>
      </c>
      <c r="D92" s="318" t="s">
        <v>1652</v>
      </c>
      <c r="E92" s="317">
        <v>45557</v>
      </c>
      <c r="F92" s="513" t="s">
        <v>1581</v>
      </c>
      <c r="G92" s="857" t="s">
        <v>1750</v>
      </c>
      <c r="H92" s="320" t="s">
        <v>2656</v>
      </c>
      <c r="I92" s="145">
        <v>45567</v>
      </c>
      <c r="J92" s="88">
        <f>I92+32</f>
        <v>45599</v>
      </c>
      <c r="K92" s="88">
        <f>I92+34</f>
        <v>45601</v>
      </c>
      <c r="L92" s="88">
        <f>I92+35</f>
        <v>45602</v>
      </c>
      <c r="M92" s="88">
        <f>I92+37</f>
        <v>45604</v>
      </c>
      <c r="N92" s="88">
        <f>I92+40</f>
        <v>45607</v>
      </c>
      <c r="O92" s="88">
        <f>I92+41</f>
        <v>45608</v>
      </c>
      <c r="P92" s="88">
        <f>I92+42</f>
        <v>45609</v>
      </c>
    </row>
    <row r="93" spans="1:16" s="14" customFormat="1" ht="20.25" hidden="1" thickBot="1">
      <c r="A93" s="307"/>
      <c r="B93" s="307"/>
      <c r="C93" s="18" t="s">
        <v>1654</v>
      </c>
      <c r="D93" s="324" t="s">
        <v>1655</v>
      </c>
      <c r="E93" s="323">
        <v>45557</v>
      </c>
      <c r="F93" s="324">
        <v>45559</v>
      </c>
      <c r="G93" s="146"/>
      <c r="H93" s="337"/>
      <c r="I93" s="336"/>
      <c r="J93" s="147"/>
      <c r="K93" s="147"/>
      <c r="L93" s="147"/>
      <c r="M93" s="147"/>
      <c r="N93" s="147"/>
      <c r="O93" s="147"/>
      <c r="P93" s="147"/>
    </row>
    <row r="94" spans="1:16" s="14" customFormat="1" ht="20.25" hidden="1" thickTop="1">
      <c r="A94" s="307" t="s">
        <v>1640</v>
      </c>
      <c r="B94" s="307"/>
      <c r="C94" s="1172" t="s">
        <v>1513</v>
      </c>
      <c r="D94" s="318" t="s">
        <v>1656</v>
      </c>
      <c r="E94" s="317">
        <v>45568</v>
      </c>
      <c r="F94" s="318">
        <v>45571</v>
      </c>
      <c r="G94" s="1261" t="s">
        <v>2621</v>
      </c>
      <c r="H94" s="320" t="s">
        <v>2657</v>
      </c>
      <c r="I94" s="145">
        <v>45574</v>
      </c>
      <c r="J94" s="88">
        <f>I94+32</f>
        <v>45606</v>
      </c>
      <c r="K94" s="88">
        <f>I94+34</f>
        <v>45608</v>
      </c>
      <c r="L94" s="88">
        <f>I94+35</f>
        <v>45609</v>
      </c>
      <c r="M94" s="88">
        <f>I94+37</f>
        <v>45611</v>
      </c>
      <c r="N94" s="88">
        <f>I94+40</f>
        <v>45614</v>
      </c>
      <c r="O94" s="88">
        <f>I94+41</f>
        <v>45615</v>
      </c>
      <c r="P94" s="88">
        <f>I94+42</f>
        <v>45616</v>
      </c>
    </row>
    <row r="95" spans="1:16" s="14" customFormat="1" ht="20.25" hidden="1" thickBot="1">
      <c r="A95" s="307" t="s">
        <v>1579</v>
      </c>
      <c r="B95" s="307"/>
      <c r="C95" s="308" t="s">
        <v>1614</v>
      </c>
      <c r="D95" s="324" t="s">
        <v>1658</v>
      </c>
      <c r="E95" s="323">
        <v>45567</v>
      </c>
      <c r="F95" s="324">
        <v>45571</v>
      </c>
      <c r="G95" s="146"/>
      <c r="H95" s="337"/>
      <c r="I95" s="336"/>
      <c r="J95" s="147"/>
      <c r="K95" s="147"/>
      <c r="L95" s="147"/>
      <c r="M95" s="147"/>
      <c r="N95" s="147"/>
      <c r="O95" s="147"/>
      <c r="P95" s="147"/>
    </row>
    <row r="96" spans="1:16" s="14" customFormat="1" ht="20.25" hidden="1" thickTop="1">
      <c r="A96" s="307" t="s">
        <v>1659</v>
      </c>
      <c r="B96" s="307"/>
      <c r="C96" s="1172" t="s">
        <v>1513</v>
      </c>
      <c r="D96" s="4037" t="s">
        <v>1660</v>
      </c>
      <c r="E96" s="436">
        <v>45577</v>
      </c>
      <c r="F96" s="1236">
        <v>45580</v>
      </c>
      <c r="G96" s="857" t="s">
        <v>2658</v>
      </c>
      <c r="H96" s="320" t="s">
        <v>2659</v>
      </c>
      <c r="I96" s="145">
        <v>45581</v>
      </c>
      <c r="J96" s="88">
        <f>I96+32</f>
        <v>45613</v>
      </c>
      <c r="K96" s="88">
        <f>I96+34</f>
        <v>45615</v>
      </c>
      <c r="L96" s="88">
        <f>I96+35</f>
        <v>45616</v>
      </c>
      <c r="M96" s="88">
        <f>I96+37</f>
        <v>45618</v>
      </c>
      <c r="N96" s="88">
        <f>I96+40</f>
        <v>45621</v>
      </c>
      <c r="O96" s="88">
        <f>I96+41</f>
        <v>45622</v>
      </c>
      <c r="P96" s="88">
        <f>I96+42</f>
        <v>45623</v>
      </c>
    </row>
    <row r="97" spans="1:16" s="14" customFormat="1" ht="20.25" hidden="1" thickBot="1">
      <c r="A97" s="307"/>
      <c r="B97" s="307"/>
      <c r="C97" s="18"/>
      <c r="D97" s="324"/>
      <c r="E97" s="323"/>
      <c r="F97" s="324"/>
      <c r="G97" s="325"/>
      <c r="H97" s="337"/>
      <c r="I97" s="336"/>
      <c r="J97" s="147"/>
      <c r="K97" s="147"/>
      <c r="L97" s="147"/>
      <c r="M97" s="147"/>
      <c r="N97" s="147"/>
      <c r="O97" s="147"/>
      <c r="P97" s="147"/>
    </row>
    <row r="98" spans="1:16" s="14" customFormat="1" ht="20.25" hidden="1" thickTop="1">
      <c r="A98" s="307" t="s">
        <v>1662</v>
      </c>
      <c r="B98" s="307"/>
      <c r="C98" s="1172" t="s">
        <v>1663</v>
      </c>
      <c r="D98" s="318" t="s">
        <v>1664</v>
      </c>
      <c r="E98" s="317">
        <v>45582</v>
      </c>
      <c r="F98" s="318">
        <v>45584</v>
      </c>
      <c r="G98" s="857" t="s">
        <v>2403</v>
      </c>
      <c r="H98" s="320" t="s">
        <v>2660</v>
      </c>
      <c r="I98" s="145">
        <v>45588</v>
      </c>
      <c r="J98" s="88">
        <f>I98+32</f>
        <v>45620</v>
      </c>
      <c r="K98" s="88">
        <f>I98+34</f>
        <v>45622</v>
      </c>
      <c r="L98" s="88">
        <f>I98+35</f>
        <v>45623</v>
      </c>
      <c r="M98" s="88">
        <f>I98+37</f>
        <v>45625</v>
      </c>
      <c r="N98" s="88">
        <f>I98+40</f>
        <v>45628</v>
      </c>
      <c r="O98" s="88">
        <f>I98+41</f>
        <v>45629</v>
      </c>
      <c r="P98" s="88">
        <f>I98+42</f>
        <v>45630</v>
      </c>
    </row>
    <row r="99" spans="1:16" s="14" customFormat="1" ht="20.25" hidden="1" thickBot="1">
      <c r="A99" s="307"/>
      <c r="B99" s="307"/>
      <c r="C99" s="18"/>
      <c r="D99" s="324"/>
      <c r="E99" s="323"/>
      <c r="F99" s="324"/>
      <c r="G99" s="325"/>
      <c r="H99" s="337"/>
      <c r="I99" s="336"/>
      <c r="J99" s="147"/>
      <c r="K99" s="147"/>
      <c r="L99" s="147"/>
      <c r="M99" s="147"/>
      <c r="N99" s="147"/>
      <c r="O99" s="147"/>
      <c r="P99" s="147"/>
    </row>
    <row r="100" spans="1:16" s="14" customFormat="1" ht="20.25" hidden="1" thickTop="1">
      <c r="A100" s="307" t="s">
        <v>1667</v>
      </c>
      <c r="B100" s="307"/>
      <c r="C100" s="1172" t="s">
        <v>1668</v>
      </c>
      <c r="D100" s="318" t="s">
        <v>1669</v>
      </c>
      <c r="E100" s="317">
        <v>45588</v>
      </c>
      <c r="F100" s="318">
        <v>45590</v>
      </c>
      <c r="G100" s="857" t="s">
        <v>2617</v>
      </c>
      <c r="H100" s="320" t="s">
        <v>2661</v>
      </c>
      <c r="I100" s="145">
        <v>45595</v>
      </c>
      <c r="J100" s="88">
        <f>I100+32</f>
        <v>45627</v>
      </c>
      <c r="K100" s="88">
        <f>I100+34</f>
        <v>45629</v>
      </c>
      <c r="L100" s="88">
        <f>I100+35</f>
        <v>45630</v>
      </c>
      <c r="M100" s="88">
        <f>I100+37</f>
        <v>45632</v>
      </c>
      <c r="N100" s="88">
        <f>I100+40</f>
        <v>45635</v>
      </c>
      <c r="O100" s="88">
        <f>I100+41</f>
        <v>45636</v>
      </c>
      <c r="P100" s="88">
        <f>I100+42</f>
        <v>45637</v>
      </c>
    </row>
    <row r="101" spans="1:16" s="14" customFormat="1" ht="20.25" hidden="1" thickBot="1">
      <c r="A101" s="307"/>
      <c r="B101" s="307"/>
      <c r="C101" s="18"/>
      <c r="D101" s="324"/>
      <c r="E101" s="323"/>
      <c r="F101" s="324"/>
      <c r="G101" s="325"/>
      <c r="H101" s="337"/>
      <c r="I101" s="336"/>
      <c r="J101" s="147"/>
      <c r="K101" s="147"/>
      <c r="L101" s="147"/>
      <c r="M101" s="147"/>
      <c r="N101" s="147"/>
      <c r="O101" s="147"/>
      <c r="P101" s="147"/>
    </row>
    <row r="102" spans="1:16" s="14" customFormat="1" ht="20.25" hidden="1" thickTop="1">
      <c r="A102" s="307" t="s">
        <v>1671</v>
      </c>
      <c r="B102" s="307"/>
      <c r="C102" s="1172" t="s">
        <v>1672</v>
      </c>
      <c r="D102" s="318" t="s">
        <v>1673</v>
      </c>
      <c r="E102" s="317">
        <v>45596</v>
      </c>
      <c r="F102" s="318">
        <v>45598</v>
      </c>
      <c r="G102" s="857" t="s">
        <v>2662</v>
      </c>
      <c r="H102" s="320" t="s">
        <v>2663</v>
      </c>
      <c r="I102" s="145">
        <v>45602</v>
      </c>
      <c r="J102" s="88">
        <f>I102+32</f>
        <v>45634</v>
      </c>
      <c r="K102" s="88">
        <f>I102+34</f>
        <v>45636</v>
      </c>
      <c r="L102" s="88">
        <f>I102+35</f>
        <v>45637</v>
      </c>
      <c r="M102" s="88">
        <f>I102+37</f>
        <v>45639</v>
      </c>
      <c r="N102" s="88">
        <f>I102+40</f>
        <v>45642</v>
      </c>
      <c r="O102" s="88">
        <f>I102+41</f>
        <v>45643</v>
      </c>
      <c r="P102" s="88">
        <f>I102+42</f>
        <v>45644</v>
      </c>
    </row>
    <row r="103" spans="1:16" s="14" customFormat="1" ht="20.25" hidden="1" thickBot="1">
      <c r="A103" s="307"/>
      <c r="B103" s="307"/>
      <c r="C103" s="18"/>
      <c r="D103" s="324"/>
      <c r="E103" s="323"/>
      <c r="F103" s="324"/>
      <c r="G103" s="325"/>
      <c r="H103" s="337"/>
      <c r="I103" s="336"/>
      <c r="J103" s="147"/>
      <c r="K103" s="147"/>
      <c r="L103" s="147"/>
      <c r="M103" s="147"/>
      <c r="N103" s="147"/>
      <c r="O103" s="147"/>
      <c r="P103" s="147"/>
    </row>
    <row r="104" spans="1:16" s="14" customFormat="1" ht="20.25" hidden="1" thickTop="1">
      <c r="A104" s="307" t="s">
        <v>1675</v>
      </c>
      <c r="B104" s="307"/>
      <c r="C104" s="1172" t="s">
        <v>1654</v>
      </c>
      <c r="D104" s="4040" t="s">
        <v>1676</v>
      </c>
      <c r="E104" s="317">
        <v>45605</v>
      </c>
      <c r="F104" s="318">
        <v>45607</v>
      </c>
      <c r="G104" s="857" t="s">
        <v>2664</v>
      </c>
      <c r="H104" s="320" t="s">
        <v>2665</v>
      </c>
      <c r="I104" s="145">
        <v>45609</v>
      </c>
      <c r="J104" s="88">
        <f>I104+32</f>
        <v>45641</v>
      </c>
      <c r="K104" s="88">
        <f>I104+34</f>
        <v>45643</v>
      </c>
      <c r="L104" s="88">
        <f>I104+35</f>
        <v>45644</v>
      </c>
      <c r="M104" s="88">
        <f>I104+37</f>
        <v>45646</v>
      </c>
      <c r="N104" s="88">
        <f>I104+40</f>
        <v>45649</v>
      </c>
      <c r="O104" s="88">
        <f>I104+41</f>
        <v>45650</v>
      </c>
      <c r="P104" s="88">
        <f>I104+42</f>
        <v>45651</v>
      </c>
    </row>
    <row r="105" spans="1:16" s="14" customFormat="1" ht="20.25" hidden="1" thickBot="1">
      <c r="A105" s="307"/>
      <c r="B105" s="307"/>
      <c r="C105" s="18"/>
      <c r="D105" s="324"/>
      <c r="E105" s="323"/>
      <c r="F105" s="324"/>
      <c r="G105" s="325"/>
      <c r="H105" s="337"/>
      <c r="I105" s="336"/>
      <c r="J105" s="147"/>
      <c r="K105" s="147"/>
      <c r="L105" s="147"/>
      <c r="M105" s="147"/>
      <c r="N105" s="147"/>
      <c r="O105" s="147"/>
      <c r="P105" s="147"/>
    </row>
    <row r="106" spans="1:16" s="14" customFormat="1" ht="20.25" hidden="1" thickTop="1">
      <c r="A106" s="307"/>
      <c r="B106" s="307"/>
      <c r="C106" s="1172" t="s">
        <v>1614</v>
      </c>
      <c r="D106" s="318" t="s">
        <v>1678</v>
      </c>
      <c r="E106" s="317">
        <v>45612</v>
      </c>
      <c r="F106" s="318">
        <v>45614</v>
      </c>
      <c r="G106" s="857" t="s">
        <v>2666</v>
      </c>
      <c r="H106" s="320" t="s">
        <v>2667</v>
      </c>
      <c r="I106" s="145">
        <v>45616</v>
      </c>
      <c r="J106" s="88">
        <f>I106+32</f>
        <v>45648</v>
      </c>
      <c r="K106" s="88">
        <f>I106+34</f>
        <v>45650</v>
      </c>
      <c r="L106" s="88">
        <f>I106+35</f>
        <v>45651</v>
      </c>
      <c r="M106" s="88">
        <f>I106+37</f>
        <v>45653</v>
      </c>
      <c r="N106" s="88">
        <f>I106+40</f>
        <v>45656</v>
      </c>
      <c r="O106" s="88">
        <f>I106+41</f>
        <v>45657</v>
      </c>
      <c r="P106" s="88">
        <f>I106+42</f>
        <v>45658</v>
      </c>
    </row>
    <row r="107" spans="1:16" s="14" customFormat="1" ht="20.25" hidden="1" thickBot="1">
      <c r="A107" s="307"/>
      <c r="B107" s="307"/>
      <c r="C107" s="18"/>
      <c r="D107" s="324"/>
      <c r="E107" s="323"/>
      <c r="F107" s="324"/>
      <c r="G107" s="325"/>
      <c r="H107" s="337"/>
      <c r="I107" s="336"/>
      <c r="J107" s="147"/>
      <c r="K107" s="147"/>
      <c r="L107" s="147"/>
      <c r="M107" s="147"/>
      <c r="N107" s="147"/>
      <c r="O107" s="147"/>
      <c r="P107" s="147"/>
    </row>
    <row r="108" spans="1:16" s="14" customFormat="1" ht="20.25" hidden="1" thickTop="1">
      <c r="A108" s="307" t="s">
        <v>1680</v>
      </c>
      <c r="B108" s="307"/>
      <c r="C108" s="1172" t="s">
        <v>1681</v>
      </c>
      <c r="D108" s="4040" t="s">
        <v>1682</v>
      </c>
      <c r="E108" s="317">
        <v>45621</v>
      </c>
      <c r="F108" s="318">
        <v>45623</v>
      </c>
      <c r="G108" s="857" t="s">
        <v>1827</v>
      </c>
      <c r="H108" s="320" t="s">
        <v>2668</v>
      </c>
      <c r="I108" s="145">
        <v>45630</v>
      </c>
      <c r="J108" s="88">
        <f>I108+32</f>
        <v>45662</v>
      </c>
      <c r="K108" s="88">
        <f>I108+34</f>
        <v>45664</v>
      </c>
      <c r="L108" s="88">
        <f>I108+35</f>
        <v>45665</v>
      </c>
      <c r="M108" s="88">
        <f>I108+37</f>
        <v>45667</v>
      </c>
      <c r="N108" s="88">
        <f>I108+40</f>
        <v>45670</v>
      </c>
      <c r="O108" s="88">
        <f>I108+41</f>
        <v>45671</v>
      </c>
      <c r="P108" s="88">
        <f>I108+42</f>
        <v>45672</v>
      </c>
    </row>
    <row r="109" spans="1:16" s="14" customFormat="1" ht="20.25" hidden="1" thickBot="1">
      <c r="A109" s="307"/>
      <c r="B109" s="307"/>
      <c r="C109" s="18"/>
      <c r="D109" s="324"/>
      <c r="E109" s="323"/>
      <c r="F109" s="324"/>
      <c r="G109" s="325"/>
      <c r="H109" s="337"/>
      <c r="I109" s="336"/>
      <c r="J109" s="147"/>
      <c r="K109" s="147"/>
      <c r="L109" s="147"/>
      <c r="M109" s="147"/>
      <c r="N109" s="147"/>
      <c r="O109" s="147"/>
      <c r="P109" s="147"/>
    </row>
    <row r="110" spans="1:16" s="14" customFormat="1" ht="20.25" hidden="1" thickTop="1">
      <c r="A110" s="307"/>
      <c r="B110" s="307"/>
      <c r="C110" s="1172" t="s">
        <v>1684</v>
      </c>
      <c r="D110" s="318" t="s">
        <v>1685</v>
      </c>
      <c r="E110" s="317">
        <v>45625</v>
      </c>
      <c r="F110" s="318">
        <v>45627</v>
      </c>
      <c r="G110" s="857" t="s">
        <v>1771</v>
      </c>
      <c r="H110" s="320" t="s">
        <v>2669</v>
      </c>
      <c r="I110" s="145">
        <v>45635</v>
      </c>
      <c r="J110" s="88">
        <f>I110+32</f>
        <v>45667</v>
      </c>
      <c r="K110" s="88">
        <f>I110+34</f>
        <v>45669</v>
      </c>
      <c r="L110" s="88">
        <f>I110+35</f>
        <v>45670</v>
      </c>
      <c r="M110" s="88">
        <f>I110+37</f>
        <v>45672</v>
      </c>
      <c r="N110" s="88">
        <f>I110+40</f>
        <v>45675</v>
      </c>
      <c r="O110" s="88">
        <f>I110+41</f>
        <v>45676</v>
      </c>
      <c r="P110" s="88">
        <f>I110+42</f>
        <v>45677</v>
      </c>
    </row>
    <row r="111" spans="1:16" s="14" customFormat="1" ht="20.25" hidden="1" thickBot="1">
      <c r="A111" s="307"/>
      <c r="B111" s="307"/>
      <c r="C111" s="18"/>
      <c r="D111" s="324"/>
      <c r="E111" s="323"/>
      <c r="F111" s="324"/>
      <c r="G111" s="325"/>
      <c r="H111" s="337"/>
      <c r="I111" s="336"/>
      <c r="J111" s="147"/>
      <c r="K111" s="147"/>
      <c r="L111" s="147"/>
      <c r="M111" s="147"/>
      <c r="N111" s="147"/>
      <c r="O111" s="147"/>
      <c r="P111" s="147"/>
    </row>
    <row r="112" spans="1:16" s="14" customFormat="1" ht="20.25" hidden="1" thickTop="1">
      <c r="A112" s="307"/>
      <c r="B112" s="307"/>
      <c r="C112" s="1172" t="s">
        <v>1687</v>
      </c>
      <c r="D112" s="318" t="s">
        <v>1688</v>
      </c>
      <c r="E112" s="317">
        <v>45640</v>
      </c>
      <c r="F112" s="318">
        <v>45642</v>
      </c>
      <c r="G112" s="857" t="s">
        <v>2632</v>
      </c>
      <c r="H112" s="320" t="s">
        <v>2670</v>
      </c>
      <c r="I112" s="145">
        <v>45642</v>
      </c>
      <c r="J112" s="88">
        <f>I112+32</f>
        <v>45674</v>
      </c>
      <c r="K112" s="88">
        <f>I112+34</f>
        <v>45676</v>
      </c>
      <c r="L112" s="88">
        <f>I112+35</f>
        <v>45677</v>
      </c>
      <c r="M112" s="88">
        <f>I112+37</f>
        <v>45679</v>
      </c>
      <c r="N112" s="88">
        <f>I112+40</f>
        <v>45682</v>
      </c>
      <c r="O112" s="88">
        <f>I112+41</f>
        <v>45683</v>
      </c>
      <c r="P112" s="88">
        <f>I112+42</f>
        <v>45684</v>
      </c>
    </row>
    <row r="113" spans="1:16" s="14" customFormat="1" ht="20.25" hidden="1" thickBot="1">
      <c r="A113" s="307"/>
      <c r="B113" s="307"/>
      <c r="C113" s="18"/>
      <c r="D113" s="324"/>
      <c r="E113" s="323"/>
      <c r="F113" s="324"/>
      <c r="G113" s="325"/>
      <c r="H113" s="337"/>
      <c r="I113" s="336"/>
      <c r="J113" s="147"/>
      <c r="K113" s="147"/>
      <c r="L113" s="147"/>
      <c r="M113" s="147"/>
      <c r="N113" s="147"/>
      <c r="O113" s="147"/>
      <c r="P113" s="147"/>
    </row>
    <row r="114" spans="1:16" s="14" customFormat="1" ht="20.25" hidden="1" thickTop="1">
      <c r="A114" s="307"/>
      <c r="B114" s="307"/>
      <c r="C114" s="1172" t="s">
        <v>1690</v>
      </c>
      <c r="D114" s="318" t="s">
        <v>1691</v>
      </c>
      <c r="E114" s="317">
        <v>45647</v>
      </c>
      <c r="F114" s="318">
        <v>45649</v>
      </c>
      <c r="G114" s="857" t="s">
        <v>2596</v>
      </c>
      <c r="H114" s="320" t="s">
        <v>2671</v>
      </c>
      <c r="I114" s="145">
        <v>45651</v>
      </c>
      <c r="J114" s="88">
        <f>I114+32</f>
        <v>45683</v>
      </c>
      <c r="K114" s="88">
        <f>I114+34</f>
        <v>45685</v>
      </c>
      <c r="L114" s="88">
        <f>I114+35</f>
        <v>45686</v>
      </c>
      <c r="M114" s="88">
        <f>I114+37</f>
        <v>45688</v>
      </c>
      <c r="N114" s="88">
        <f>I114+40</f>
        <v>45691</v>
      </c>
      <c r="O114" s="88">
        <f>I114+41</f>
        <v>45692</v>
      </c>
      <c r="P114" s="88">
        <f>I114+42</f>
        <v>45693</v>
      </c>
    </row>
    <row r="115" spans="1:16" s="14" customFormat="1" ht="20.25" hidden="1" thickBot="1">
      <c r="A115" s="307"/>
      <c r="B115" s="307"/>
      <c r="C115" s="18"/>
      <c r="D115" s="324"/>
      <c r="E115" s="323"/>
      <c r="F115" s="324"/>
      <c r="G115" s="325"/>
      <c r="H115" s="337"/>
      <c r="I115" s="336"/>
      <c r="J115" s="147"/>
      <c r="K115" s="147"/>
      <c r="L115" s="147"/>
      <c r="M115" s="147"/>
      <c r="N115" s="147"/>
      <c r="O115" s="147"/>
      <c r="P115" s="147"/>
    </row>
    <row r="116" spans="1:16" s="14" customFormat="1" ht="20.25" hidden="1" thickTop="1">
      <c r="A116" s="307"/>
      <c r="B116" s="307"/>
      <c r="C116" s="1172" t="s">
        <v>1577</v>
      </c>
      <c r="D116" s="318" t="s">
        <v>1693</v>
      </c>
      <c r="E116" s="317">
        <v>45649</v>
      </c>
      <c r="F116" s="318">
        <v>45651</v>
      </c>
      <c r="G116" s="857" t="s">
        <v>2672</v>
      </c>
      <c r="H116" s="320" t="s">
        <v>2673</v>
      </c>
      <c r="I116" s="145">
        <v>45655</v>
      </c>
      <c r="J116" s="88">
        <f>I116+32</f>
        <v>45687</v>
      </c>
      <c r="K116" s="88">
        <f>I116+34</f>
        <v>45689</v>
      </c>
      <c r="L116" s="88">
        <f>I116+35</f>
        <v>45690</v>
      </c>
      <c r="M116" s="88">
        <f>I116+37</f>
        <v>45692</v>
      </c>
      <c r="N116" s="88">
        <f>I116+40</f>
        <v>45695</v>
      </c>
      <c r="O116" s="88">
        <f>I116+41</f>
        <v>45696</v>
      </c>
      <c r="P116" s="88">
        <f>I116+42</f>
        <v>45697</v>
      </c>
    </row>
    <row r="117" spans="1:16" s="14" customFormat="1" ht="20.25" hidden="1" thickBot="1">
      <c r="A117" s="307"/>
      <c r="B117" s="307"/>
      <c r="C117" s="18"/>
      <c r="D117" s="324"/>
      <c r="E117" s="323"/>
      <c r="F117" s="324"/>
      <c r="G117" s="325"/>
      <c r="H117" s="337"/>
      <c r="I117" s="336"/>
      <c r="J117" s="147"/>
      <c r="K117" s="147"/>
      <c r="L117" s="147"/>
      <c r="M117" s="147"/>
      <c r="N117" s="147"/>
      <c r="O117" s="147"/>
      <c r="P117" s="147"/>
    </row>
    <row r="118" spans="1:16" s="14" customFormat="1" ht="20.25" hidden="1" thickTop="1">
      <c r="A118" s="307"/>
      <c r="B118" s="307"/>
      <c r="C118" s="1172" t="s">
        <v>1614</v>
      </c>
      <c r="D118" s="318" t="s">
        <v>1695</v>
      </c>
      <c r="E118" s="317">
        <v>45653</v>
      </c>
      <c r="F118" s="318">
        <v>45655</v>
      </c>
      <c r="G118" s="857" t="s">
        <v>1757</v>
      </c>
      <c r="H118" s="320" t="s">
        <v>2674</v>
      </c>
      <c r="I118" s="145">
        <v>45299</v>
      </c>
      <c r="J118" s="88">
        <f>I118+32</f>
        <v>45331</v>
      </c>
      <c r="K118" s="88">
        <f>I118+34</f>
        <v>45333</v>
      </c>
      <c r="L118" s="88">
        <f>I118+35</f>
        <v>45334</v>
      </c>
      <c r="M118" s="88">
        <f>I118+37</f>
        <v>45336</v>
      </c>
      <c r="N118" s="88">
        <f>I118+40</f>
        <v>45339</v>
      </c>
      <c r="O118" s="88">
        <f>I118+41</f>
        <v>45340</v>
      </c>
      <c r="P118" s="88">
        <f>I118+42</f>
        <v>45341</v>
      </c>
    </row>
    <row r="119" spans="1:16" s="14" customFormat="1" ht="20.25" hidden="1" thickBot="1">
      <c r="A119" s="307"/>
      <c r="B119" s="307"/>
      <c r="C119" s="18"/>
      <c r="D119" s="324"/>
      <c r="E119" s="323"/>
      <c r="F119" s="324"/>
      <c r="G119" s="325"/>
      <c r="H119" s="337"/>
      <c r="I119" s="336"/>
      <c r="J119" s="147"/>
      <c r="K119" s="147"/>
      <c r="L119" s="147"/>
      <c r="M119" s="147"/>
      <c r="N119" s="147"/>
      <c r="O119" s="147"/>
      <c r="P119" s="147"/>
    </row>
    <row r="120" spans="1:16" s="14" customFormat="1" ht="20.25" hidden="1" thickTop="1">
      <c r="A120" s="307"/>
      <c r="B120" s="307"/>
      <c r="C120" s="4042" t="s">
        <v>1684</v>
      </c>
      <c r="D120" s="318" t="s">
        <v>1697</v>
      </c>
      <c r="E120" s="317">
        <v>45294</v>
      </c>
      <c r="F120" s="318">
        <v>45662</v>
      </c>
      <c r="G120" s="857" t="s">
        <v>1768</v>
      </c>
      <c r="H120" s="320" t="s">
        <v>2675</v>
      </c>
      <c r="I120" s="145">
        <v>45301</v>
      </c>
      <c r="J120" s="88">
        <f>I120+32</f>
        <v>45333</v>
      </c>
      <c r="K120" s="88">
        <f>I120+34</f>
        <v>45335</v>
      </c>
      <c r="L120" s="88">
        <f>I120+35</f>
        <v>45336</v>
      </c>
      <c r="M120" s="88">
        <f>I120+37</f>
        <v>45338</v>
      </c>
      <c r="N120" s="88">
        <f>I120+40</f>
        <v>45341</v>
      </c>
      <c r="O120" s="88">
        <f>I120+41</f>
        <v>45342</v>
      </c>
      <c r="P120" s="88">
        <f>I120+42</f>
        <v>45343</v>
      </c>
    </row>
    <row r="121" spans="1:16" s="14" customFormat="1" ht="20.25" hidden="1" thickBot="1">
      <c r="A121" s="307"/>
      <c r="B121" s="307"/>
      <c r="C121" s="18"/>
      <c r="D121" s="324"/>
      <c r="E121" s="323"/>
      <c r="F121" s="324"/>
      <c r="G121" s="325"/>
      <c r="H121" s="337"/>
      <c r="I121" s="336"/>
      <c r="J121" s="147"/>
      <c r="K121" s="147"/>
      <c r="L121" s="147"/>
      <c r="M121" s="147"/>
      <c r="N121" s="147"/>
      <c r="O121" s="147"/>
      <c r="P121" s="147"/>
    </row>
    <row r="122" spans="1:16" s="14" customFormat="1" ht="20.25" hidden="1" thickTop="1">
      <c r="A122" s="307" t="s">
        <v>1579</v>
      </c>
      <c r="B122" s="307"/>
      <c r="C122" s="1172" t="s">
        <v>1681</v>
      </c>
      <c r="D122" s="318" t="s">
        <v>1699</v>
      </c>
      <c r="E122" s="317">
        <v>45669</v>
      </c>
      <c r="F122" s="318">
        <v>45671</v>
      </c>
      <c r="G122" s="857" t="s">
        <v>2418</v>
      </c>
      <c r="H122" s="320" t="s">
        <v>2676</v>
      </c>
      <c r="I122" s="145">
        <v>45681</v>
      </c>
      <c r="J122" s="88">
        <f>I122+32</f>
        <v>45713</v>
      </c>
      <c r="K122" s="88">
        <f>I122+34</f>
        <v>45715</v>
      </c>
      <c r="L122" s="88">
        <f>I122+35</f>
        <v>45716</v>
      </c>
      <c r="M122" s="88">
        <f>I122+37</f>
        <v>45718</v>
      </c>
      <c r="N122" s="88">
        <f>I122+40</f>
        <v>45721</v>
      </c>
      <c r="O122" s="88">
        <f>I122+41</f>
        <v>45722</v>
      </c>
      <c r="P122" s="88">
        <f>I122+42</f>
        <v>45723</v>
      </c>
    </row>
    <row r="123" spans="1:16" s="14" customFormat="1" ht="20.25" hidden="1" thickBot="1">
      <c r="A123" s="307"/>
      <c r="B123" s="307"/>
      <c r="C123" s="18"/>
      <c r="D123" s="324"/>
      <c r="E123" s="323"/>
      <c r="F123" s="324"/>
      <c r="G123" s="325"/>
      <c r="H123" s="337"/>
      <c r="I123" s="336"/>
      <c r="J123" s="147"/>
      <c r="K123" s="147"/>
      <c r="L123" s="147"/>
      <c r="M123" s="147"/>
      <c r="N123" s="147"/>
      <c r="O123" s="147"/>
      <c r="P123" s="147"/>
    </row>
    <row r="124" spans="1:16" s="14" customFormat="1" ht="20.25" hidden="1" thickTop="1">
      <c r="A124" s="307" t="s">
        <v>1687</v>
      </c>
      <c r="B124" s="307"/>
      <c r="C124" s="1172" t="s">
        <v>1513</v>
      </c>
      <c r="D124" s="318" t="s">
        <v>1701</v>
      </c>
      <c r="E124" s="317">
        <v>45673</v>
      </c>
      <c r="F124" s="318">
        <v>45676</v>
      </c>
      <c r="G124" s="857" t="s">
        <v>2497</v>
      </c>
      <c r="H124" s="320" t="s">
        <v>2677</v>
      </c>
      <c r="I124" s="145">
        <v>45687</v>
      </c>
      <c r="J124" s="88">
        <f>I124+32</f>
        <v>45719</v>
      </c>
      <c r="K124" s="88">
        <f>I124+34</f>
        <v>45721</v>
      </c>
      <c r="L124" s="88">
        <f>I124+35</f>
        <v>45722</v>
      </c>
      <c r="M124" s="88">
        <f>I124+37</f>
        <v>45724</v>
      </c>
      <c r="N124" s="88">
        <f>I124+40</f>
        <v>45727</v>
      </c>
      <c r="O124" s="88">
        <f>I124+41</f>
        <v>45728</v>
      </c>
      <c r="P124" s="88">
        <f>I124+42</f>
        <v>45729</v>
      </c>
    </row>
    <row r="125" spans="1:16" s="14" customFormat="1" ht="20.25" hidden="1" thickBot="1">
      <c r="A125" s="583" t="s">
        <v>1687</v>
      </c>
      <c r="B125" s="583"/>
      <c r="C125" s="18" t="s">
        <v>1703</v>
      </c>
      <c r="D125" s="324" t="s">
        <v>1704</v>
      </c>
      <c r="E125" s="323">
        <v>45678</v>
      </c>
      <c r="F125" s="324">
        <v>45681</v>
      </c>
      <c r="G125" s="325"/>
      <c r="H125" s="337"/>
      <c r="I125" s="336"/>
      <c r="J125" s="147"/>
      <c r="K125" s="147"/>
      <c r="L125" s="147"/>
      <c r="M125" s="147"/>
      <c r="N125" s="147"/>
      <c r="O125" s="147"/>
      <c r="P125" s="147"/>
    </row>
    <row r="126" spans="1:16" s="14" customFormat="1" ht="20.25" hidden="1" thickTop="1">
      <c r="A126" s="307" t="s">
        <v>1690</v>
      </c>
      <c r="B126" s="307"/>
      <c r="C126" s="4043" t="s">
        <v>1687</v>
      </c>
      <c r="D126" s="628" t="s">
        <v>1705</v>
      </c>
      <c r="E126" s="627">
        <v>45680</v>
      </c>
      <c r="F126" s="628">
        <v>45683</v>
      </c>
      <c r="G126" s="857" t="s">
        <v>1762</v>
      </c>
      <c r="H126" s="320" t="s">
        <v>2678</v>
      </c>
      <c r="I126" s="145">
        <v>45686</v>
      </c>
      <c r="J126" s="88">
        <f>I126+32</f>
        <v>45718</v>
      </c>
      <c r="K126" s="88">
        <f>I126+34</f>
        <v>45720</v>
      </c>
      <c r="L126" s="88">
        <f>I126+35</f>
        <v>45721</v>
      </c>
      <c r="M126" s="88">
        <f>I126+37</f>
        <v>45723</v>
      </c>
      <c r="N126" s="88">
        <f>I126+40</f>
        <v>45726</v>
      </c>
      <c r="O126" s="88">
        <f>I126+41</f>
        <v>45727</v>
      </c>
      <c r="P126" s="88">
        <f>I126+42</f>
        <v>45728</v>
      </c>
    </row>
    <row r="127" spans="1:16" s="14" customFormat="1" ht="20.25" hidden="1" thickBot="1">
      <c r="A127" s="307" t="s">
        <v>1577</v>
      </c>
      <c r="B127" s="307"/>
      <c r="C127" s="18" t="s">
        <v>1707</v>
      </c>
      <c r="D127" s="324" t="s">
        <v>1708</v>
      </c>
      <c r="E127" s="323">
        <v>45682</v>
      </c>
      <c r="F127" s="324">
        <v>45684</v>
      </c>
      <c r="G127" s="325"/>
      <c r="H127" s="337"/>
      <c r="I127" s="336"/>
      <c r="J127" s="147"/>
      <c r="K127" s="147"/>
      <c r="L127" s="147"/>
      <c r="M127" s="147"/>
      <c r="N127" s="147"/>
      <c r="O127" s="147"/>
      <c r="P127" s="147"/>
    </row>
    <row r="128" spans="1:16" s="14" customFormat="1" ht="20.25" hidden="1" thickTop="1">
      <c r="A128" s="307"/>
      <c r="B128" s="307"/>
      <c r="C128" s="4043" t="s">
        <v>1577</v>
      </c>
      <c r="D128" s="628" t="s">
        <v>1709</v>
      </c>
      <c r="E128" s="627">
        <v>45687</v>
      </c>
      <c r="F128" s="628">
        <v>45690</v>
      </c>
      <c r="G128" s="857" t="s">
        <v>2679</v>
      </c>
      <c r="H128" s="320" t="s">
        <v>2680</v>
      </c>
      <c r="I128" s="145">
        <v>45693</v>
      </c>
      <c r="J128" s="88">
        <f>I128+32</f>
        <v>45725</v>
      </c>
      <c r="K128" s="88">
        <f>I128+34</f>
        <v>45727</v>
      </c>
      <c r="L128" s="88">
        <f>I128+35</f>
        <v>45728</v>
      </c>
      <c r="M128" s="88">
        <f>I128+37</f>
        <v>45730</v>
      </c>
      <c r="N128" s="88">
        <f>I128+40</f>
        <v>45733</v>
      </c>
      <c r="O128" s="88">
        <f>I128+41</f>
        <v>45734</v>
      </c>
      <c r="P128" s="88">
        <f>I128+42</f>
        <v>45735</v>
      </c>
    </row>
    <row r="129" spans="1:16" s="14" customFormat="1" ht="20.25" hidden="1" thickBot="1">
      <c r="A129" s="307" t="s">
        <v>1614</v>
      </c>
      <c r="B129" s="307"/>
      <c r="C129" s="18" t="s">
        <v>1681</v>
      </c>
      <c r="D129" s="324" t="s">
        <v>1711</v>
      </c>
      <c r="E129" s="323">
        <v>45690</v>
      </c>
      <c r="F129" s="324">
        <v>45692</v>
      </c>
      <c r="G129" s="325"/>
      <c r="H129" s="337"/>
      <c r="I129" s="336"/>
      <c r="J129" s="147"/>
      <c r="K129" s="147"/>
      <c r="L129" s="147"/>
      <c r="M129" s="147"/>
      <c r="N129" s="147"/>
      <c r="O129" s="147"/>
      <c r="P129" s="147"/>
    </row>
    <row r="130" spans="1:16" s="14" customFormat="1" ht="20.25" hidden="1" thickTop="1">
      <c r="A130" s="307" t="s">
        <v>1579</v>
      </c>
      <c r="B130" s="307"/>
      <c r="C130" s="1172" t="s">
        <v>1654</v>
      </c>
      <c r="D130" s="318" t="s">
        <v>1712</v>
      </c>
      <c r="E130" s="317">
        <v>45693</v>
      </c>
      <c r="F130" s="318">
        <v>45696</v>
      </c>
      <c r="G130" s="857" t="s">
        <v>2681</v>
      </c>
      <c r="H130" s="320" t="s">
        <v>2682</v>
      </c>
      <c r="I130" s="145">
        <v>45334</v>
      </c>
      <c r="J130" s="88">
        <f>I130+32</f>
        <v>45366</v>
      </c>
      <c r="K130" s="88">
        <f>I130+34</f>
        <v>45368</v>
      </c>
      <c r="L130" s="88">
        <f>I130+35</f>
        <v>45369</v>
      </c>
      <c r="M130" s="88">
        <f>I130+37</f>
        <v>45371</v>
      </c>
      <c r="N130" s="88">
        <f>I130+40</f>
        <v>45374</v>
      </c>
      <c r="O130" s="88">
        <f>I130+41</f>
        <v>45375</v>
      </c>
      <c r="P130" s="88">
        <f>I130+42</f>
        <v>45376</v>
      </c>
    </row>
    <row r="131" spans="1:16" s="14" customFormat="1" ht="20.25" hidden="1" thickBot="1">
      <c r="A131" s="307"/>
      <c r="B131" s="307"/>
      <c r="C131" s="18"/>
      <c r="D131" s="324"/>
      <c r="E131" s="323"/>
      <c r="F131" s="324"/>
      <c r="G131" s="325"/>
      <c r="H131" s="337"/>
      <c r="I131" s="336"/>
      <c r="J131" s="147"/>
      <c r="K131" s="147"/>
      <c r="L131" s="147"/>
      <c r="M131" s="147"/>
      <c r="N131" s="147"/>
      <c r="O131" s="147"/>
      <c r="P131" s="147"/>
    </row>
    <row r="132" spans="1:16" s="14" customFormat="1" ht="19.5" hidden="1">
      <c r="A132" s="307"/>
      <c r="B132" s="307"/>
      <c r="C132" s="18"/>
      <c r="D132" s="309"/>
      <c r="E132" s="309"/>
      <c r="F132" s="309"/>
      <c r="G132" s="339"/>
      <c r="H132" s="48"/>
      <c r="I132" s="306"/>
      <c r="J132" s="306"/>
      <c r="K132" s="306"/>
      <c r="L132" s="306"/>
      <c r="M132" s="306"/>
      <c r="N132" s="306"/>
      <c r="O132" s="306"/>
      <c r="P132" s="306"/>
    </row>
    <row r="133" spans="1:16" s="14" customFormat="1" ht="19.5" hidden="1">
      <c r="A133" s="307"/>
      <c r="B133" s="307"/>
      <c r="C133" s="18" t="s">
        <v>1714</v>
      </c>
      <c r="D133" s="309"/>
      <c r="E133" s="309"/>
      <c r="F133" s="309"/>
      <c r="G133" s="333"/>
      <c r="H133" s="48"/>
      <c r="I133" s="306"/>
      <c r="J133" s="306"/>
      <c r="K133" s="306"/>
      <c r="L133" s="306"/>
      <c r="M133" s="306"/>
      <c r="N133" s="306"/>
    </row>
    <row r="134" spans="1:16" s="14" customFormat="1" ht="22.5" hidden="1">
      <c r="A134" s="307"/>
      <c r="B134" s="307"/>
      <c r="C134" s="308"/>
      <c r="D134" s="309"/>
      <c r="E134" s="310" t="s">
        <v>100</v>
      </c>
      <c r="F134" s="313" t="s">
        <v>408</v>
      </c>
      <c r="G134" s="313" t="s">
        <v>105</v>
      </c>
      <c r="H134" s="313" t="s">
        <v>1411</v>
      </c>
      <c r="I134" s="313" t="s">
        <v>129</v>
      </c>
      <c r="J134" s="313" t="s">
        <v>689</v>
      </c>
      <c r="K134" s="638" t="s">
        <v>2147</v>
      </c>
      <c r="L134" s="638" t="s">
        <v>1422</v>
      </c>
      <c r="M134" s="14" t="s">
        <v>1423</v>
      </c>
    </row>
    <row r="135" spans="1:16" s="14" customFormat="1" ht="20.25" hidden="1" thickBot="1">
      <c r="A135" s="307"/>
      <c r="B135" s="307"/>
      <c r="C135" s="2046" t="s">
        <v>1717</v>
      </c>
      <c r="D135" s="2029" t="s">
        <v>1718</v>
      </c>
      <c r="E135" s="15"/>
      <c r="F135" s="315" t="s">
        <v>2150</v>
      </c>
      <c r="G135" s="315" t="s">
        <v>2473</v>
      </c>
      <c r="H135" s="315" t="s">
        <v>2683</v>
      </c>
      <c r="I135" s="315" t="s">
        <v>2375</v>
      </c>
      <c r="J135" s="315" t="s">
        <v>2524</v>
      </c>
      <c r="K135" s="640"/>
      <c r="L135" s="640"/>
    </row>
    <row r="136" spans="1:16" s="14" customFormat="1" ht="19.5" hidden="1">
      <c r="A136" s="307"/>
      <c r="B136" s="307"/>
      <c r="C136" s="4044" t="s">
        <v>1573</v>
      </c>
      <c r="D136" s="526" t="s">
        <v>2684</v>
      </c>
      <c r="E136" s="321">
        <v>45343</v>
      </c>
      <c r="F136" s="577"/>
      <c r="G136" s="577"/>
      <c r="H136" s="577"/>
      <c r="I136" s="577"/>
      <c r="J136" s="577"/>
      <c r="K136" s="640">
        <v>45709</v>
      </c>
      <c r="L136" s="640">
        <v>45710</v>
      </c>
      <c r="M136" s="14">
        <v>8</v>
      </c>
    </row>
    <row r="137" spans="1:16" s="14" customFormat="1" ht="19.5" hidden="1">
      <c r="A137" s="307" t="s">
        <v>2685</v>
      </c>
      <c r="B137" s="307"/>
      <c r="C137" s="1172" t="s">
        <v>2686</v>
      </c>
      <c r="D137" s="4041" t="s">
        <v>2687</v>
      </c>
      <c r="E137" s="487">
        <v>45717</v>
      </c>
      <c r="F137" s="487">
        <f t="shared" ref="F137:F141" si="17">E137+33</f>
        <v>45750</v>
      </c>
      <c r="G137" s="487">
        <f t="shared" ref="G137:G141" si="18">E137+36</f>
        <v>45753</v>
      </c>
      <c r="H137" s="487">
        <f t="shared" ref="H137:H141" si="19">E137+39</f>
        <v>45756</v>
      </c>
      <c r="I137" s="487">
        <f t="shared" ref="I137:I141" si="20">E137+42</f>
        <v>45759</v>
      </c>
      <c r="J137" s="487">
        <f t="shared" ref="J137:J141" si="21">E137+46</f>
        <v>45763</v>
      </c>
      <c r="K137" s="640">
        <v>45715</v>
      </c>
      <c r="L137" s="640">
        <v>45716</v>
      </c>
      <c r="M137" s="14">
        <v>9</v>
      </c>
    </row>
    <row r="138" spans="1:16" s="14" customFormat="1" ht="19.5" hidden="1">
      <c r="A138" s="307" t="s">
        <v>2688</v>
      </c>
      <c r="B138" s="307"/>
      <c r="C138" s="1172" t="s">
        <v>1860</v>
      </c>
      <c r="D138" s="526" t="s">
        <v>2689</v>
      </c>
      <c r="E138" s="321">
        <v>45727</v>
      </c>
      <c r="F138" s="487">
        <f t="shared" si="17"/>
        <v>45760</v>
      </c>
      <c r="G138" s="487">
        <f t="shared" si="18"/>
        <v>45763</v>
      </c>
      <c r="H138" s="487">
        <f t="shared" si="19"/>
        <v>45766</v>
      </c>
      <c r="I138" s="487">
        <f t="shared" si="20"/>
        <v>45769</v>
      </c>
      <c r="J138" s="487">
        <f t="shared" si="21"/>
        <v>45773</v>
      </c>
      <c r="K138" s="640">
        <v>45722</v>
      </c>
      <c r="L138" s="640">
        <v>45723</v>
      </c>
      <c r="M138" s="14">
        <v>10</v>
      </c>
    </row>
    <row r="139" spans="1:16" s="14" customFormat="1" ht="19.5" hidden="1">
      <c r="A139" s="307"/>
      <c r="B139" s="307"/>
      <c r="C139" s="1172" t="s">
        <v>2690</v>
      </c>
      <c r="D139" s="4041" t="s">
        <v>2691</v>
      </c>
      <c r="E139" s="487">
        <v>45737</v>
      </c>
      <c r="F139" s="487">
        <f t="shared" si="17"/>
        <v>45770</v>
      </c>
      <c r="G139" s="487">
        <f t="shared" si="18"/>
        <v>45773</v>
      </c>
      <c r="H139" s="487">
        <f t="shared" si="19"/>
        <v>45776</v>
      </c>
      <c r="I139" s="487">
        <f t="shared" si="20"/>
        <v>45779</v>
      </c>
      <c r="J139" s="487">
        <f t="shared" si="21"/>
        <v>45783</v>
      </c>
      <c r="K139" s="640">
        <v>45729</v>
      </c>
      <c r="L139" s="640">
        <v>45730</v>
      </c>
      <c r="M139" s="14">
        <v>11</v>
      </c>
      <c r="N139" s="2277" t="s">
        <v>2692</v>
      </c>
    </row>
    <row r="140" spans="1:16" s="14" customFormat="1" ht="19.5" hidden="1">
      <c r="A140" s="307" t="s">
        <v>2393</v>
      </c>
      <c r="B140" s="307"/>
      <c r="C140" s="1172" t="s">
        <v>2693</v>
      </c>
      <c r="D140" s="1917" t="s">
        <v>2694</v>
      </c>
      <c r="E140" s="321">
        <v>45739</v>
      </c>
      <c r="F140" s="1353">
        <f t="shared" si="17"/>
        <v>45772</v>
      </c>
      <c r="G140" s="1353">
        <f t="shared" si="18"/>
        <v>45775</v>
      </c>
      <c r="H140" s="1353">
        <f t="shared" si="19"/>
        <v>45778</v>
      </c>
      <c r="I140" s="1353">
        <f t="shared" si="20"/>
        <v>45781</v>
      </c>
      <c r="J140" s="1353">
        <f t="shared" si="21"/>
        <v>45785</v>
      </c>
      <c r="K140" s="640">
        <v>45736</v>
      </c>
      <c r="L140" s="640">
        <v>45737</v>
      </c>
      <c r="M140" s="14">
        <v>12</v>
      </c>
    </row>
    <row r="141" spans="1:16" s="14" customFormat="1" ht="19.5" hidden="1">
      <c r="A141" s="307" t="s">
        <v>2571</v>
      </c>
      <c r="B141" s="307"/>
      <c r="C141" s="1172" t="s">
        <v>2695</v>
      </c>
      <c r="D141" s="4041" t="s">
        <v>2696</v>
      </c>
      <c r="E141" s="487">
        <v>45746</v>
      </c>
      <c r="F141" s="487">
        <f t="shared" si="17"/>
        <v>45779</v>
      </c>
      <c r="G141" s="487">
        <f t="shared" si="18"/>
        <v>45782</v>
      </c>
      <c r="H141" s="487">
        <f t="shared" si="19"/>
        <v>45785</v>
      </c>
      <c r="I141" s="487">
        <f t="shared" si="20"/>
        <v>45788</v>
      </c>
      <c r="J141" s="487">
        <f t="shared" si="21"/>
        <v>45792</v>
      </c>
      <c r="K141" s="640">
        <v>45743</v>
      </c>
      <c r="L141" s="640">
        <v>45744</v>
      </c>
      <c r="M141" s="14">
        <v>13</v>
      </c>
      <c r="N141" s="2277" t="s">
        <v>2697</v>
      </c>
    </row>
    <row r="142" spans="1:16" s="14" customFormat="1" ht="19.5" hidden="1">
      <c r="A142" s="307"/>
      <c r="B142" s="307"/>
      <c r="C142" s="309"/>
      <c r="D142" s="309"/>
      <c r="E142" s="309"/>
      <c r="F142" s="309"/>
      <c r="G142" s="309"/>
      <c r="H142" s="309"/>
      <c r="I142" s="309"/>
      <c r="J142" s="309"/>
      <c r="K142" s="640"/>
      <c r="L142" s="640"/>
    </row>
    <row r="143" spans="1:16" s="14" customFormat="1" ht="22.5" hidden="1">
      <c r="A143" s="307"/>
      <c r="B143" s="14" t="s">
        <v>1423</v>
      </c>
      <c r="C143" s="308"/>
      <c r="D143" s="309"/>
      <c r="E143" s="310" t="s">
        <v>100</v>
      </c>
      <c r="F143" s="313" t="s">
        <v>198</v>
      </c>
      <c r="G143" s="313" t="s">
        <v>408</v>
      </c>
      <c r="H143" s="313" t="s">
        <v>105</v>
      </c>
      <c r="I143" s="313" t="s">
        <v>1411</v>
      </c>
      <c r="J143" s="313" t="s">
        <v>129</v>
      </c>
      <c r="K143" s="313" t="s">
        <v>689</v>
      </c>
      <c r="L143" s="638" t="s">
        <v>2147</v>
      </c>
      <c r="M143" s="638" t="s">
        <v>1422</v>
      </c>
    </row>
    <row r="144" spans="1:16" s="14" customFormat="1" ht="20.25" hidden="1" thickBot="1">
      <c r="A144" s="307"/>
      <c r="C144" s="2046" t="s">
        <v>1717</v>
      </c>
      <c r="D144" s="2029" t="s">
        <v>1718</v>
      </c>
      <c r="E144" s="875"/>
      <c r="F144" s="279" t="s">
        <v>2698</v>
      </c>
      <c r="G144" s="279" t="s">
        <v>2374</v>
      </c>
      <c r="H144" s="279" t="s">
        <v>2390</v>
      </c>
      <c r="I144" s="279" t="s">
        <v>2151</v>
      </c>
      <c r="J144" s="279" t="s">
        <v>2474</v>
      </c>
      <c r="K144" s="315" t="s">
        <v>2475</v>
      </c>
      <c r="L144" s="640"/>
      <c r="M144" s="640"/>
    </row>
    <row r="145" spans="1:15" s="14" customFormat="1" ht="19.5" hidden="1">
      <c r="A145" s="307" t="s">
        <v>2396</v>
      </c>
      <c r="B145" s="14">
        <v>14</v>
      </c>
      <c r="C145" s="1172" t="s">
        <v>2571</v>
      </c>
      <c r="D145" s="1917" t="s">
        <v>2699</v>
      </c>
      <c r="E145" s="1353">
        <v>45755</v>
      </c>
      <c r="F145" s="1353">
        <f>E145+27</f>
        <v>45782</v>
      </c>
      <c r="G145" s="1353">
        <f>E145+32</f>
        <v>45787</v>
      </c>
      <c r="H145" s="1366"/>
      <c r="I145" s="1353">
        <f>E145+38</f>
        <v>45793</v>
      </c>
      <c r="J145" s="1353">
        <f>E145+41</f>
        <v>45796</v>
      </c>
      <c r="K145" s="1353">
        <f>E145+45</f>
        <v>45800</v>
      </c>
      <c r="L145" s="640">
        <v>45750</v>
      </c>
      <c r="M145" s="640">
        <v>45751</v>
      </c>
      <c r="O145" s="333"/>
    </row>
    <row r="146" spans="1:15" s="14" customFormat="1" ht="19.5" hidden="1">
      <c r="A146" s="307" t="s">
        <v>2480</v>
      </c>
      <c r="B146" s="14">
        <v>15</v>
      </c>
      <c r="C146" s="1172" t="s">
        <v>2470</v>
      </c>
      <c r="D146" s="4041" t="s">
        <v>2700</v>
      </c>
      <c r="E146" s="487">
        <v>45765</v>
      </c>
      <c r="F146" s="487">
        <f>E146+27</f>
        <v>45792</v>
      </c>
      <c r="G146" s="487">
        <f>E146+32</f>
        <v>45797</v>
      </c>
      <c r="H146" s="2048"/>
      <c r="I146" s="487">
        <f>E146+38</f>
        <v>45803</v>
      </c>
      <c r="J146" s="487">
        <f>E146+41</f>
        <v>45806</v>
      </c>
      <c r="K146" s="487">
        <f>E146+45</f>
        <v>45810</v>
      </c>
      <c r="L146" s="640">
        <v>45757</v>
      </c>
      <c r="M146" s="640">
        <v>45758</v>
      </c>
      <c r="O146" s="333"/>
    </row>
    <row r="147" spans="1:15" s="14" customFormat="1" ht="19.5" hidden="1">
      <c r="A147" s="307"/>
      <c r="B147" s="14">
        <v>16</v>
      </c>
      <c r="C147" s="1172" t="s">
        <v>2701</v>
      </c>
      <c r="D147" s="4041" t="s">
        <v>2702</v>
      </c>
      <c r="E147" s="487">
        <v>45773</v>
      </c>
      <c r="F147" s="487">
        <f>E147+27</f>
        <v>45800</v>
      </c>
      <c r="G147" s="487">
        <f>E147+32</f>
        <v>45805</v>
      </c>
      <c r="H147" s="2048"/>
      <c r="I147" s="487">
        <f>E147+38</f>
        <v>45811</v>
      </c>
      <c r="J147" s="487">
        <f>E147+41</f>
        <v>45814</v>
      </c>
      <c r="K147" s="487">
        <f>E147+45</f>
        <v>45818</v>
      </c>
      <c r="L147" s="640">
        <v>45764</v>
      </c>
      <c r="M147" s="640">
        <v>45765</v>
      </c>
      <c r="O147" s="333"/>
    </row>
    <row r="148" spans="1:15" s="14" customFormat="1" ht="19.5" hidden="1">
      <c r="A148" s="307"/>
      <c r="B148" s="14">
        <v>17</v>
      </c>
      <c r="C148" s="1172" t="s">
        <v>2617</v>
      </c>
      <c r="D148" s="4041" t="s">
        <v>2703</v>
      </c>
      <c r="E148" s="487">
        <v>45781</v>
      </c>
      <c r="F148" s="487">
        <f>E148+27</f>
        <v>45808</v>
      </c>
      <c r="G148" s="487">
        <f>E148+32</f>
        <v>45813</v>
      </c>
      <c r="H148" s="2048"/>
      <c r="I148" s="487">
        <f>E148+38</f>
        <v>45819</v>
      </c>
      <c r="J148" s="487">
        <f>E148+41</f>
        <v>45822</v>
      </c>
      <c r="K148" s="487">
        <f>E148+45</f>
        <v>45826</v>
      </c>
      <c r="L148" s="640">
        <v>45771</v>
      </c>
      <c r="M148" s="640">
        <v>45772</v>
      </c>
      <c r="O148" s="333"/>
    </row>
    <row r="149" spans="1:15" s="14" customFormat="1" ht="19.5" hidden="1">
      <c r="A149" s="307" t="s">
        <v>2403</v>
      </c>
      <c r="B149" s="14">
        <v>18</v>
      </c>
      <c r="C149" s="1172" t="s">
        <v>2621</v>
      </c>
      <c r="D149" s="4041" t="s">
        <v>2704</v>
      </c>
      <c r="E149" s="487">
        <v>45786</v>
      </c>
      <c r="F149" s="487">
        <f>E149+27</f>
        <v>45813</v>
      </c>
      <c r="G149" s="487">
        <f>E149+32</f>
        <v>45818</v>
      </c>
      <c r="H149" s="2048"/>
      <c r="I149" s="487">
        <f>E149+38</f>
        <v>45824</v>
      </c>
      <c r="J149" s="487">
        <f>E149+41</f>
        <v>45827</v>
      </c>
      <c r="K149" s="487">
        <f>E149+45</f>
        <v>45831</v>
      </c>
      <c r="L149" s="640">
        <v>45778</v>
      </c>
      <c r="M149" s="640">
        <v>45779</v>
      </c>
      <c r="O149" s="333"/>
    </row>
    <row r="150" spans="1:15" s="14" customFormat="1" ht="19.5" hidden="1">
      <c r="A150" s="307"/>
      <c r="B150" s="14">
        <v>19</v>
      </c>
      <c r="C150" s="1172" t="s">
        <v>1946</v>
      </c>
      <c r="D150" s="4041" t="s">
        <v>2705</v>
      </c>
      <c r="E150" s="487">
        <v>45800</v>
      </c>
      <c r="F150" s="487">
        <f t="shared" ref="F150:F159" si="22">E150+27</f>
        <v>45827</v>
      </c>
      <c r="G150" s="487">
        <f t="shared" ref="G150:G159" si="23">E150+32</f>
        <v>45832</v>
      </c>
      <c r="H150" s="2048"/>
      <c r="I150" s="487">
        <f t="shared" ref="I150:I159" si="24">E150+38</f>
        <v>45838</v>
      </c>
      <c r="J150" s="487">
        <f t="shared" ref="J150:J159" si="25">E150+41</f>
        <v>45841</v>
      </c>
      <c r="K150" s="487">
        <f t="shared" ref="K150:K159" si="26">E150+45</f>
        <v>45845</v>
      </c>
      <c r="L150" s="640">
        <v>45785</v>
      </c>
      <c r="M150" s="640">
        <v>45786</v>
      </c>
      <c r="O150" s="333"/>
    </row>
    <row r="151" spans="1:15" s="14" customFormat="1" ht="19.5" hidden="1">
      <c r="A151" s="307" t="s">
        <v>2706</v>
      </c>
      <c r="B151" s="14">
        <v>20</v>
      </c>
      <c r="C151" s="1172" t="s">
        <v>2662</v>
      </c>
      <c r="D151" s="4041" t="s">
        <v>2707</v>
      </c>
      <c r="E151" s="487">
        <v>45801</v>
      </c>
      <c r="F151" s="487">
        <f t="shared" si="22"/>
        <v>45828</v>
      </c>
      <c r="G151" s="487">
        <f t="shared" si="23"/>
        <v>45833</v>
      </c>
      <c r="H151" s="2048"/>
      <c r="I151" s="487">
        <f t="shared" si="24"/>
        <v>45839</v>
      </c>
      <c r="J151" s="487">
        <f t="shared" si="25"/>
        <v>45842</v>
      </c>
      <c r="K151" s="487">
        <f t="shared" si="26"/>
        <v>45846</v>
      </c>
      <c r="L151" s="640">
        <v>45792</v>
      </c>
      <c r="M151" s="640">
        <v>45793</v>
      </c>
      <c r="O151" s="333"/>
    </row>
    <row r="152" spans="1:15" s="14" customFormat="1" ht="19.5" hidden="1">
      <c r="A152" s="307"/>
      <c r="C152" s="1172"/>
      <c r="D152" s="4041"/>
      <c r="E152" s="487"/>
      <c r="F152" s="487"/>
      <c r="G152" s="487"/>
      <c r="H152" s="2048"/>
      <c r="I152" s="487"/>
      <c r="J152" s="487"/>
      <c r="K152" s="487"/>
      <c r="L152" s="640"/>
      <c r="M152" s="640"/>
      <c r="O152" s="333"/>
    </row>
    <row r="153" spans="1:15" s="14" customFormat="1" ht="19.5" hidden="1">
      <c r="A153" s="307"/>
      <c r="C153" s="1172"/>
      <c r="D153" s="4041"/>
      <c r="E153" s="487"/>
      <c r="F153" s="487"/>
      <c r="G153" s="487"/>
      <c r="H153" s="2048"/>
      <c r="I153" s="487"/>
      <c r="J153" s="487"/>
      <c r="K153" s="487"/>
      <c r="L153" s="640"/>
      <c r="M153" s="640"/>
      <c r="O153" s="333"/>
    </row>
    <row r="154" spans="1:15" s="14" customFormat="1" ht="19.5" hidden="1">
      <c r="A154" s="307"/>
      <c r="C154" s="307"/>
      <c r="D154" s="309"/>
      <c r="E154" s="309"/>
      <c r="F154" s="309"/>
      <c r="G154" s="309"/>
      <c r="H154" s="309"/>
      <c r="I154" s="309"/>
      <c r="J154" s="309"/>
      <c r="K154" s="309"/>
      <c r="L154" s="640"/>
      <c r="M154" s="640"/>
      <c r="O154" s="333"/>
    </row>
    <row r="155" spans="1:15" s="14" customFormat="1" ht="19.5">
      <c r="A155" s="307"/>
      <c r="C155" s="307"/>
      <c r="D155" s="309"/>
      <c r="E155" s="309"/>
      <c r="F155" s="309"/>
      <c r="G155" s="309"/>
      <c r="H155" s="309"/>
      <c r="I155" s="309"/>
      <c r="J155" s="309"/>
      <c r="K155" s="309"/>
      <c r="L155" s="640"/>
      <c r="M155" s="640"/>
      <c r="O155" s="333"/>
    </row>
    <row r="156" spans="1:15" s="14" customFormat="1" ht="19.5" hidden="1">
      <c r="A156" s="307"/>
      <c r="C156" s="308" t="s">
        <v>128</v>
      </c>
      <c r="D156" s="309"/>
      <c r="E156" s="310" t="s">
        <v>100</v>
      </c>
      <c r="F156" s="313" t="s">
        <v>198</v>
      </c>
      <c r="G156" s="313" t="s">
        <v>408</v>
      </c>
      <c r="H156" s="313" t="s">
        <v>105</v>
      </c>
      <c r="I156" s="313" t="s">
        <v>1411</v>
      </c>
      <c r="J156" s="313" t="s">
        <v>129</v>
      </c>
      <c r="K156" s="313" t="s">
        <v>689</v>
      </c>
      <c r="L156" s="2620" t="s">
        <v>1715</v>
      </c>
      <c r="M156" s="2620" t="s">
        <v>1716</v>
      </c>
      <c r="O156" s="333"/>
    </row>
    <row r="157" spans="1:15" s="14" customFormat="1" ht="20.25" hidden="1" thickBot="1">
      <c r="A157" s="307"/>
      <c r="B157" s="14" t="s">
        <v>1423</v>
      </c>
      <c r="C157" s="508" t="s">
        <v>1717</v>
      </c>
      <c r="D157" s="2029" t="s">
        <v>1718</v>
      </c>
      <c r="E157" s="875"/>
      <c r="F157" s="279" t="s">
        <v>2698</v>
      </c>
      <c r="G157" s="279" t="s">
        <v>2374</v>
      </c>
      <c r="H157" s="279" t="s">
        <v>2390</v>
      </c>
      <c r="I157" s="279" t="s">
        <v>2151</v>
      </c>
      <c r="J157" s="279" t="s">
        <v>2474</v>
      </c>
      <c r="K157" s="315" t="s">
        <v>2475</v>
      </c>
      <c r="L157" s="640"/>
      <c r="M157" s="640"/>
      <c r="O157" s="333"/>
    </row>
    <row r="158" spans="1:15" s="14" customFormat="1" ht="19.5" hidden="1">
      <c r="A158" s="307" t="s">
        <v>2708</v>
      </c>
      <c r="B158" s="14">
        <v>21</v>
      </c>
      <c r="C158" s="868" t="s">
        <v>2709</v>
      </c>
      <c r="D158" s="487" t="s">
        <v>2710</v>
      </c>
      <c r="E158" s="487">
        <v>45810</v>
      </c>
      <c r="F158" s="487">
        <f t="shared" si="22"/>
        <v>45837</v>
      </c>
      <c r="G158" s="487">
        <f t="shared" si="23"/>
        <v>45842</v>
      </c>
      <c r="H158" s="2048"/>
      <c r="I158" s="487">
        <f t="shared" si="24"/>
        <v>45848</v>
      </c>
      <c r="J158" s="487">
        <f t="shared" si="25"/>
        <v>45851</v>
      </c>
      <c r="K158" s="487">
        <f t="shared" si="26"/>
        <v>45855</v>
      </c>
      <c r="L158" s="640">
        <v>45799</v>
      </c>
      <c r="M158" s="640">
        <v>45800</v>
      </c>
      <c r="O158" s="333"/>
    </row>
    <row r="159" spans="1:15" s="14" customFormat="1" ht="19.5" hidden="1">
      <c r="A159" s="307" t="s">
        <v>1812</v>
      </c>
      <c r="B159" s="14">
        <v>22</v>
      </c>
      <c r="C159" s="868" t="s">
        <v>1812</v>
      </c>
      <c r="D159" s="487" t="s">
        <v>2711</v>
      </c>
      <c r="E159" s="487">
        <v>45811</v>
      </c>
      <c r="F159" s="487">
        <f t="shared" si="22"/>
        <v>45838</v>
      </c>
      <c r="G159" s="487">
        <f t="shared" si="23"/>
        <v>45843</v>
      </c>
      <c r="H159" s="2048"/>
      <c r="I159" s="487">
        <f t="shared" si="24"/>
        <v>45849</v>
      </c>
      <c r="J159" s="487">
        <f t="shared" si="25"/>
        <v>45852</v>
      </c>
      <c r="K159" s="487">
        <f t="shared" si="26"/>
        <v>45856</v>
      </c>
      <c r="L159" s="640">
        <v>45806</v>
      </c>
      <c r="M159" s="640">
        <v>45807</v>
      </c>
      <c r="O159" s="333"/>
    </row>
    <row r="160" spans="1:15" s="14" customFormat="1" ht="19.5" hidden="1">
      <c r="A160" s="307" t="s">
        <v>2666</v>
      </c>
      <c r="B160" s="14">
        <v>23</v>
      </c>
      <c r="C160" s="2447" t="s">
        <v>2650</v>
      </c>
      <c r="D160" s="2445" t="s">
        <v>2712</v>
      </c>
      <c r="E160" s="2445">
        <v>45819</v>
      </c>
      <c r="F160" s="2445">
        <f t="shared" ref="F160:F163" si="27">E160+27</f>
        <v>45846</v>
      </c>
      <c r="G160" s="2445">
        <f t="shared" ref="G160:G163" si="28">E160+32</f>
        <v>45851</v>
      </c>
      <c r="H160" s="2048"/>
      <c r="I160" s="2445">
        <f t="shared" ref="I160:I163" si="29">E160+38</f>
        <v>45857</v>
      </c>
      <c r="J160" s="2445">
        <f t="shared" ref="J160:J163" si="30">E160+41</f>
        <v>45860</v>
      </c>
      <c r="K160" s="2445">
        <f t="shared" ref="K160:K163" si="31">E160+45</f>
        <v>45864</v>
      </c>
      <c r="L160" s="640">
        <v>45813</v>
      </c>
      <c r="M160" s="640">
        <v>45814</v>
      </c>
    </row>
    <row r="161" spans="1:14" s="14" customFormat="1" ht="19.5" hidden="1">
      <c r="A161" s="307" t="s">
        <v>1827</v>
      </c>
      <c r="B161" s="2451" t="s">
        <v>1761</v>
      </c>
      <c r="C161" s="2447" t="s">
        <v>2713</v>
      </c>
      <c r="D161" s="2445" t="s">
        <v>2714</v>
      </c>
      <c r="E161" s="2445">
        <v>45830</v>
      </c>
      <c r="F161" s="2445">
        <f t="shared" si="27"/>
        <v>45857</v>
      </c>
      <c r="G161" s="2445">
        <f t="shared" si="28"/>
        <v>45862</v>
      </c>
      <c r="H161" s="2048"/>
      <c r="I161" s="2445">
        <f t="shared" si="29"/>
        <v>45868</v>
      </c>
      <c r="J161" s="2445">
        <f t="shared" si="30"/>
        <v>45871</v>
      </c>
      <c r="K161" s="2445">
        <f t="shared" si="31"/>
        <v>45875</v>
      </c>
      <c r="L161" s="640">
        <v>45820</v>
      </c>
      <c r="M161" s="640">
        <v>45821</v>
      </c>
    </row>
    <row r="162" spans="1:14" s="14" customFormat="1" ht="19.5" hidden="1">
      <c r="A162" s="307" t="s">
        <v>2715</v>
      </c>
      <c r="B162" s="2451" t="s">
        <v>1764</v>
      </c>
      <c r="C162" s="2447" t="s">
        <v>2716</v>
      </c>
      <c r="D162" s="2445" t="s">
        <v>2717</v>
      </c>
      <c r="E162" s="2445">
        <v>45835</v>
      </c>
      <c r="F162" s="2445">
        <f t="shared" si="27"/>
        <v>45862</v>
      </c>
      <c r="G162" s="2445">
        <f t="shared" si="28"/>
        <v>45867</v>
      </c>
      <c r="H162" s="2048"/>
      <c r="I162" s="2445">
        <f t="shared" si="29"/>
        <v>45873</v>
      </c>
      <c r="J162" s="2445">
        <f t="shared" si="30"/>
        <v>45876</v>
      </c>
      <c r="K162" s="2445">
        <f t="shared" si="31"/>
        <v>45880</v>
      </c>
      <c r="L162" s="640">
        <v>45827</v>
      </c>
      <c r="M162" s="640">
        <v>45828</v>
      </c>
    </row>
    <row r="163" spans="1:14" s="14" customFormat="1" ht="19.5" hidden="1">
      <c r="A163" s="307"/>
      <c r="B163" s="2451" t="s">
        <v>1767</v>
      </c>
      <c r="C163" s="2447" t="s">
        <v>2715</v>
      </c>
      <c r="D163" s="2445" t="s">
        <v>2718</v>
      </c>
      <c r="E163" s="2445">
        <v>45840</v>
      </c>
      <c r="F163" s="2445">
        <f t="shared" si="27"/>
        <v>45867</v>
      </c>
      <c r="G163" s="2445">
        <f t="shared" si="28"/>
        <v>45872</v>
      </c>
      <c r="H163" s="2048">
        <f>E163+35</f>
        <v>45875</v>
      </c>
      <c r="I163" s="2445">
        <f t="shared" si="29"/>
        <v>45878</v>
      </c>
      <c r="J163" s="2445">
        <f t="shared" si="30"/>
        <v>45881</v>
      </c>
      <c r="K163" s="2445">
        <f t="shared" si="31"/>
        <v>45885</v>
      </c>
      <c r="L163" s="640">
        <v>45834</v>
      </c>
      <c r="M163" s="640">
        <v>45835</v>
      </c>
    </row>
    <row r="164" spans="1:14" s="14" customFormat="1" ht="25.5" hidden="1">
      <c r="A164" s="307" t="s">
        <v>2648</v>
      </c>
      <c r="B164" s="2451" t="s">
        <v>1770</v>
      </c>
      <c r="C164" s="877" t="s">
        <v>1953</v>
      </c>
      <c r="D164" s="487" t="s">
        <v>2719</v>
      </c>
      <c r="E164" s="487">
        <v>45847</v>
      </c>
      <c r="F164" s="2498" t="s">
        <v>2720</v>
      </c>
      <c r="G164" s="487">
        <f t="shared" ref="G164:G165" si="32">E164+32</f>
        <v>45879</v>
      </c>
      <c r="H164" s="2048">
        <f>E164+35</f>
        <v>45882</v>
      </c>
      <c r="I164" s="487">
        <f t="shared" ref="I164:I165" si="33">E164+38</f>
        <v>45885</v>
      </c>
      <c r="J164" s="487">
        <f t="shared" ref="J164:J165" si="34">E164+41</f>
        <v>45888</v>
      </c>
      <c r="K164" s="487">
        <f t="shared" ref="K164:K165" si="35">E164+45</f>
        <v>45892</v>
      </c>
      <c r="L164" s="640">
        <v>45841</v>
      </c>
      <c r="M164" s="640">
        <v>45842</v>
      </c>
    </row>
    <row r="165" spans="1:14" s="14" customFormat="1" ht="48" hidden="1" customHeight="1">
      <c r="A165" s="307"/>
      <c r="B165" s="2451" t="s">
        <v>1773</v>
      </c>
      <c r="C165" s="868" t="s">
        <v>1737</v>
      </c>
      <c r="D165" s="487" t="s">
        <v>2721</v>
      </c>
      <c r="E165" s="487">
        <v>45854</v>
      </c>
      <c r="F165" s="2498" t="s">
        <v>2722</v>
      </c>
      <c r="G165" s="487">
        <f t="shared" si="32"/>
        <v>45886</v>
      </c>
      <c r="H165" s="487">
        <f>E165+35</f>
        <v>45889</v>
      </c>
      <c r="I165" s="487">
        <f t="shared" si="33"/>
        <v>45892</v>
      </c>
      <c r="J165" s="487">
        <f t="shared" si="34"/>
        <v>45895</v>
      </c>
      <c r="K165" s="487">
        <f t="shared" si="35"/>
        <v>45899</v>
      </c>
      <c r="L165" s="640">
        <v>45848</v>
      </c>
      <c r="M165" s="640">
        <v>45849</v>
      </c>
    </row>
    <row r="166" spans="1:14" s="14" customFormat="1" ht="19.5" hidden="1">
      <c r="A166" s="307" t="s">
        <v>2723</v>
      </c>
      <c r="B166" s="2451" t="s">
        <v>1776</v>
      </c>
      <c r="C166" s="868" t="s">
        <v>2724</v>
      </c>
      <c r="D166" s="487" t="s">
        <v>2725</v>
      </c>
      <c r="E166" s="487">
        <v>45865</v>
      </c>
      <c r="F166" s="487">
        <f t="shared" ref="F166:F169" si="36">E166+27</f>
        <v>45892</v>
      </c>
      <c r="G166" s="487">
        <f t="shared" ref="G166:G169" si="37">E166+32</f>
        <v>45897</v>
      </c>
      <c r="H166" s="2048">
        <f t="shared" ref="H166:H170" si="38">E166+35</f>
        <v>45900</v>
      </c>
      <c r="I166" s="487">
        <f t="shared" ref="I166:I169" si="39">E166+38</f>
        <v>45903</v>
      </c>
      <c r="J166" s="487">
        <f t="shared" ref="J166:J169" si="40">E166+41</f>
        <v>45906</v>
      </c>
      <c r="K166" s="487">
        <f t="shared" ref="K166:K169" si="41">E166+45</f>
        <v>45910</v>
      </c>
      <c r="L166" s="2459">
        <v>45861</v>
      </c>
      <c r="M166" s="2459">
        <v>45862</v>
      </c>
      <c r="N166" s="2234" t="s">
        <v>2726</v>
      </c>
    </row>
    <row r="167" spans="1:14" s="14" customFormat="1" ht="19.5" hidden="1">
      <c r="A167" s="307"/>
      <c r="B167" s="2451" t="s">
        <v>1780</v>
      </c>
      <c r="C167" s="868" t="s">
        <v>2626</v>
      </c>
      <c r="D167" s="487" t="s">
        <v>2727</v>
      </c>
      <c r="E167" s="487">
        <v>45872</v>
      </c>
      <c r="F167" s="487">
        <f t="shared" si="36"/>
        <v>45899</v>
      </c>
      <c r="G167" s="487">
        <f t="shared" si="37"/>
        <v>45904</v>
      </c>
      <c r="H167" s="2048">
        <f t="shared" si="38"/>
        <v>45907</v>
      </c>
      <c r="I167" s="487">
        <f t="shared" si="39"/>
        <v>45910</v>
      </c>
      <c r="J167" s="487">
        <f t="shared" si="40"/>
        <v>45913</v>
      </c>
      <c r="K167" s="487">
        <f t="shared" si="41"/>
        <v>45917</v>
      </c>
      <c r="L167" s="2459">
        <v>45868</v>
      </c>
      <c r="M167" s="2459">
        <v>45869</v>
      </c>
    </row>
    <row r="168" spans="1:14" s="14" customFormat="1" ht="19.5" hidden="1">
      <c r="A168" s="307"/>
      <c r="B168" s="2451" t="s">
        <v>1784</v>
      </c>
      <c r="C168" s="2447" t="s">
        <v>2470</v>
      </c>
      <c r="D168" s="2445" t="s">
        <v>2728</v>
      </c>
      <c r="E168" s="2445">
        <v>45879</v>
      </c>
      <c r="F168" s="2445">
        <f t="shared" si="36"/>
        <v>45906</v>
      </c>
      <c r="G168" s="2445">
        <f t="shared" si="37"/>
        <v>45911</v>
      </c>
      <c r="H168" s="2048">
        <f t="shared" si="38"/>
        <v>45914</v>
      </c>
      <c r="I168" s="2445">
        <f t="shared" si="39"/>
        <v>45917</v>
      </c>
      <c r="J168" s="2445">
        <f t="shared" si="40"/>
        <v>45920</v>
      </c>
      <c r="K168" s="2445">
        <f t="shared" si="41"/>
        <v>45924</v>
      </c>
      <c r="L168" s="2459">
        <v>45875</v>
      </c>
      <c r="M168" s="2459">
        <v>45876</v>
      </c>
    </row>
    <row r="169" spans="1:14" s="14" customFormat="1" ht="19.5" hidden="1">
      <c r="A169" s="307"/>
      <c r="B169" s="2451" t="s">
        <v>1787</v>
      </c>
      <c r="C169" s="2447" t="s">
        <v>2701</v>
      </c>
      <c r="D169" s="2445" t="s">
        <v>2729</v>
      </c>
      <c r="E169" s="2445">
        <v>45885</v>
      </c>
      <c r="F169" s="2445">
        <f t="shared" si="36"/>
        <v>45912</v>
      </c>
      <c r="G169" s="2445">
        <f t="shared" si="37"/>
        <v>45917</v>
      </c>
      <c r="H169" s="2048">
        <f t="shared" si="38"/>
        <v>45920</v>
      </c>
      <c r="I169" s="2445">
        <f t="shared" si="39"/>
        <v>45923</v>
      </c>
      <c r="J169" s="2445">
        <f t="shared" si="40"/>
        <v>45926</v>
      </c>
      <c r="K169" s="2445">
        <f t="shared" si="41"/>
        <v>45930</v>
      </c>
      <c r="L169" s="2459">
        <v>45882</v>
      </c>
      <c r="M169" s="2459">
        <v>45883</v>
      </c>
    </row>
    <row r="170" spans="1:14" s="14" customFormat="1" ht="19.5" hidden="1">
      <c r="A170" s="307" t="s">
        <v>2730</v>
      </c>
      <c r="B170" s="2451" t="s">
        <v>1790</v>
      </c>
      <c r="C170" s="2447" t="s">
        <v>2731</v>
      </c>
      <c r="D170" s="2445" t="s">
        <v>2732</v>
      </c>
      <c r="E170" s="2445">
        <v>45896</v>
      </c>
      <c r="F170" s="2445">
        <f t="shared" ref="F170" si="42">E170+27</f>
        <v>45923</v>
      </c>
      <c r="G170" s="2445">
        <f t="shared" ref="G170" si="43">E170+32</f>
        <v>45928</v>
      </c>
      <c r="H170" s="2048">
        <f t="shared" si="38"/>
        <v>45931</v>
      </c>
      <c r="I170" s="2445">
        <f t="shared" ref="I170" si="44">E170+38</f>
        <v>45934</v>
      </c>
      <c r="J170" s="2445">
        <f t="shared" ref="J170" si="45">E170+41</f>
        <v>45937</v>
      </c>
      <c r="K170" s="2445">
        <f t="shared" ref="K170" si="46">E170+45</f>
        <v>45941</v>
      </c>
      <c r="L170" s="640">
        <v>45889</v>
      </c>
      <c r="M170" s="640">
        <f>L170+1</f>
        <v>45890</v>
      </c>
    </row>
    <row r="171" spans="1:14" s="14" customFormat="1" ht="19.5" hidden="1">
      <c r="A171" s="307"/>
      <c r="B171" s="2451" t="s">
        <v>1793</v>
      </c>
      <c r="C171" s="2447" t="s">
        <v>2733</v>
      </c>
      <c r="D171" s="2445" t="s">
        <v>2734</v>
      </c>
      <c r="E171" s="2445">
        <v>45903</v>
      </c>
      <c r="F171" s="2445">
        <f t="shared" ref="F171" si="47">E171+27</f>
        <v>45930</v>
      </c>
      <c r="G171" s="2445">
        <f t="shared" ref="G171:G172" si="48">E171+32</f>
        <v>45935</v>
      </c>
      <c r="H171" s="2445">
        <f>E171+35</f>
        <v>45938</v>
      </c>
      <c r="I171" s="2445">
        <f t="shared" ref="I171:I172" si="49">E171+38</f>
        <v>45941</v>
      </c>
      <c r="J171" s="2445">
        <f t="shared" ref="J171:J172" si="50">E171+41</f>
        <v>45944</v>
      </c>
      <c r="K171" s="2445">
        <f t="shared" ref="K171:K172" si="51">E171+45</f>
        <v>45948</v>
      </c>
      <c r="L171" s="640">
        <v>45896</v>
      </c>
      <c r="M171" s="640">
        <f t="shared" ref="M171:M172" si="52">L171+1</f>
        <v>45897</v>
      </c>
    </row>
    <row r="172" spans="1:14" s="14" customFormat="1" ht="19.5" hidden="1">
      <c r="A172" s="307" t="s">
        <v>2735</v>
      </c>
      <c r="B172" s="2451" t="s">
        <v>1796</v>
      </c>
      <c r="C172" s="868" t="s">
        <v>1932</v>
      </c>
      <c r="D172" s="487" t="s">
        <v>2736</v>
      </c>
      <c r="E172" s="487">
        <v>45909</v>
      </c>
      <c r="F172" s="2048"/>
      <c r="G172" s="487">
        <f t="shared" si="48"/>
        <v>45941</v>
      </c>
      <c r="H172" s="487">
        <f>E172+35</f>
        <v>45944</v>
      </c>
      <c r="I172" s="487">
        <f t="shared" si="49"/>
        <v>45947</v>
      </c>
      <c r="J172" s="487">
        <f t="shared" si="50"/>
        <v>45950</v>
      </c>
      <c r="K172" s="487">
        <f t="shared" si="51"/>
        <v>45954</v>
      </c>
      <c r="L172" s="640">
        <v>45903</v>
      </c>
      <c r="M172" s="640">
        <f t="shared" si="52"/>
        <v>45904</v>
      </c>
    </row>
    <row r="173" spans="1:14" s="14" customFormat="1" ht="19.5" hidden="1">
      <c r="A173" s="307" t="s">
        <v>2737</v>
      </c>
      <c r="B173" s="2451" t="s">
        <v>1800</v>
      </c>
      <c r="C173" s="868" t="s">
        <v>2738</v>
      </c>
      <c r="D173" s="487" t="s">
        <v>2739</v>
      </c>
      <c r="E173" s="487">
        <v>45917</v>
      </c>
      <c r="F173" s="487">
        <f t="shared" ref="F173:F176" si="53">E173+27</f>
        <v>45944</v>
      </c>
      <c r="G173" s="487">
        <f t="shared" ref="G173:G176" si="54">E173+32</f>
        <v>45949</v>
      </c>
      <c r="H173" s="2048"/>
      <c r="I173" s="487">
        <f t="shared" ref="I173:I176" si="55">E173+38</f>
        <v>45955</v>
      </c>
      <c r="J173" s="487">
        <f t="shared" ref="J173:J176" si="56">E173+41</f>
        <v>45958</v>
      </c>
      <c r="K173" s="487">
        <f t="shared" ref="K173:K176" si="57">E173+45</f>
        <v>45962</v>
      </c>
      <c r="L173" s="640">
        <v>45910</v>
      </c>
      <c r="M173" s="640">
        <f t="shared" ref="M173:M176" si="58">L173+1</f>
        <v>45911</v>
      </c>
    </row>
    <row r="174" spans="1:14" s="14" customFormat="1" ht="38.25" hidden="1">
      <c r="A174" s="307" t="s">
        <v>2740</v>
      </c>
      <c r="B174" s="2451" t="s">
        <v>1804</v>
      </c>
      <c r="C174" s="868" t="s">
        <v>2741</v>
      </c>
      <c r="D174" s="487" t="s">
        <v>2742</v>
      </c>
      <c r="E174" s="487">
        <v>45924</v>
      </c>
      <c r="F174" s="487">
        <f t="shared" si="53"/>
        <v>45951</v>
      </c>
      <c r="G174" s="487">
        <f t="shared" si="54"/>
        <v>45956</v>
      </c>
      <c r="H174" s="2048"/>
      <c r="I174" s="487">
        <f t="shared" si="55"/>
        <v>45962</v>
      </c>
      <c r="J174" s="487">
        <f t="shared" si="56"/>
        <v>45965</v>
      </c>
      <c r="K174" s="2498" t="s">
        <v>2743</v>
      </c>
      <c r="L174" s="640">
        <v>45917</v>
      </c>
      <c r="M174" s="640">
        <f t="shared" si="58"/>
        <v>45918</v>
      </c>
    </row>
    <row r="175" spans="1:14" s="14" customFormat="1" ht="19.5" hidden="1">
      <c r="A175" s="307" t="s">
        <v>2744</v>
      </c>
      <c r="B175" s="2451" t="s">
        <v>1808</v>
      </c>
      <c r="C175" s="868" t="s">
        <v>2745</v>
      </c>
      <c r="D175" s="487" t="s">
        <v>2746</v>
      </c>
      <c r="E175" s="487">
        <v>45924</v>
      </c>
      <c r="F175" s="487">
        <f>E175+27</f>
        <v>45951</v>
      </c>
      <c r="G175" s="487">
        <f t="shared" si="54"/>
        <v>45956</v>
      </c>
      <c r="H175" s="2048"/>
      <c r="I175" s="487">
        <f t="shared" si="55"/>
        <v>45962</v>
      </c>
      <c r="J175" s="487">
        <f t="shared" si="56"/>
        <v>45965</v>
      </c>
      <c r="K175" s="487">
        <f t="shared" si="57"/>
        <v>45969</v>
      </c>
      <c r="L175" s="640">
        <v>45924</v>
      </c>
      <c r="M175" s="640">
        <f t="shared" si="58"/>
        <v>45925</v>
      </c>
    </row>
    <row r="176" spans="1:14" s="14" customFormat="1" ht="19.5" hidden="1">
      <c r="A176" s="307" t="s">
        <v>2747</v>
      </c>
      <c r="B176" s="2451" t="s">
        <v>1811</v>
      </c>
      <c r="C176" s="2449" t="s">
        <v>2748</v>
      </c>
      <c r="D176" s="2445" t="s">
        <v>2749</v>
      </c>
      <c r="E176" s="2445">
        <v>45940</v>
      </c>
      <c r="F176" s="2445">
        <f t="shared" si="53"/>
        <v>45967</v>
      </c>
      <c r="G176" s="2445">
        <f t="shared" si="54"/>
        <v>45972</v>
      </c>
      <c r="H176" s="2048"/>
      <c r="I176" s="2445">
        <f t="shared" si="55"/>
        <v>45978</v>
      </c>
      <c r="J176" s="2445">
        <f t="shared" si="56"/>
        <v>45981</v>
      </c>
      <c r="K176" s="2445">
        <f t="shared" si="57"/>
        <v>45985</v>
      </c>
      <c r="L176" s="640">
        <v>45931</v>
      </c>
      <c r="M176" s="640">
        <f t="shared" si="58"/>
        <v>45932</v>
      </c>
    </row>
    <row r="177" spans="1:13" s="14" customFormat="1" ht="19.5" hidden="1">
      <c r="A177" s="307" t="s">
        <v>2750</v>
      </c>
      <c r="B177" s="2451" t="s">
        <v>1814</v>
      </c>
      <c r="C177" s="2449" t="s">
        <v>1939</v>
      </c>
      <c r="D177" s="2445" t="s">
        <v>2751</v>
      </c>
      <c r="E177" s="2445">
        <v>45946</v>
      </c>
      <c r="F177" s="2445">
        <f t="shared" ref="F177:F180" si="59">E177+27</f>
        <v>45973</v>
      </c>
      <c r="G177" s="2445">
        <f t="shared" ref="G177:G181" si="60">E177+32</f>
        <v>45978</v>
      </c>
      <c r="H177" s="2445">
        <f>E177+35</f>
        <v>45981</v>
      </c>
      <c r="I177" s="2445">
        <f t="shared" ref="I177:I181" si="61">E177+38</f>
        <v>45984</v>
      </c>
      <c r="J177" s="2445">
        <f t="shared" ref="J177:J181" si="62">E177+41</f>
        <v>45987</v>
      </c>
      <c r="K177" s="2445">
        <f t="shared" ref="K177:K181" si="63">E177+45</f>
        <v>45991</v>
      </c>
      <c r="L177" s="640">
        <v>45938</v>
      </c>
      <c r="M177" s="640">
        <f t="shared" ref="M177:M181" si="64">L177+1</f>
        <v>45939</v>
      </c>
    </row>
    <row r="178" spans="1:13" s="14" customFormat="1" ht="32.25" hidden="1" customHeight="1">
      <c r="A178" s="307" t="s">
        <v>2752</v>
      </c>
      <c r="B178" s="2451" t="s">
        <v>1817</v>
      </c>
      <c r="C178" s="2810" t="s">
        <v>1573</v>
      </c>
      <c r="D178" s="2775" t="s">
        <v>1966</v>
      </c>
      <c r="E178" s="2048">
        <v>45945</v>
      </c>
      <c r="F178" s="2498" t="s">
        <v>2753</v>
      </c>
      <c r="G178" s="2048">
        <f t="shared" si="60"/>
        <v>45977</v>
      </c>
      <c r="H178" s="2048"/>
      <c r="I178" s="2048">
        <f t="shared" si="61"/>
        <v>45983</v>
      </c>
      <c r="J178" s="2048">
        <f t="shared" si="62"/>
        <v>45986</v>
      </c>
      <c r="K178" s="2048">
        <f t="shared" si="63"/>
        <v>45990</v>
      </c>
      <c r="L178" s="640">
        <v>45945</v>
      </c>
      <c r="M178" s="640">
        <f t="shared" si="64"/>
        <v>45946</v>
      </c>
    </row>
    <row r="179" spans="1:13" s="14" customFormat="1" ht="19.5" hidden="1">
      <c r="A179" s="307" t="s">
        <v>2754</v>
      </c>
      <c r="B179" s="2451" t="s">
        <v>1820</v>
      </c>
      <c r="C179" s="2449" t="s">
        <v>2755</v>
      </c>
      <c r="D179" s="2445" t="s">
        <v>2756</v>
      </c>
      <c r="E179" s="2445">
        <v>45954</v>
      </c>
      <c r="F179" s="2445">
        <f t="shared" si="59"/>
        <v>45981</v>
      </c>
      <c r="G179" s="2445">
        <f t="shared" si="60"/>
        <v>45986</v>
      </c>
      <c r="H179" s="2445">
        <f>E179+35</f>
        <v>45989</v>
      </c>
      <c r="I179" s="2445">
        <f t="shared" si="61"/>
        <v>45992</v>
      </c>
      <c r="J179" s="2445">
        <f t="shared" si="62"/>
        <v>45995</v>
      </c>
      <c r="K179" s="2445">
        <f t="shared" si="63"/>
        <v>45999</v>
      </c>
      <c r="L179" s="640">
        <v>45952</v>
      </c>
      <c r="M179" s="640">
        <f t="shared" si="64"/>
        <v>45953</v>
      </c>
    </row>
    <row r="180" spans="1:13" s="14" customFormat="1" ht="20.25" hidden="1" thickTop="1">
      <c r="A180" s="307" t="s">
        <v>2757</v>
      </c>
      <c r="B180" s="2451" t="s">
        <v>1823</v>
      </c>
      <c r="C180" s="2449" t="s">
        <v>2715</v>
      </c>
      <c r="D180" s="2445" t="s">
        <v>2758</v>
      </c>
      <c r="E180" s="2445">
        <v>45962</v>
      </c>
      <c r="F180" s="2445">
        <f t="shared" si="59"/>
        <v>45989</v>
      </c>
      <c r="G180" s="2445">
        <f t="shared" si="60"/>
        <v>45994</v>
      </c>
      <c r="H180" s="2445">
        <f>E180+35</f>
        <v>45997</v>
      </c>
      <c r="I180" s="2445">
        <f t="shared" si="61"/>
        <v>46000</v>
      </c>
      <c r="J180" s="2445">
        <f t="shared" si="62"/>
        <v>46003</v>
      </c>
      <c r="K180" s="2445">
        <f t="shared" si="63"/>
        <v>46007</v>
      </c>
      <c r="L180" s="640">
        <v>45959</v>
      </c>
      <c r="M180" s="640">
        <f t="shared" si="64"/>
        <v>45960</v>
      </c>
    </row>
    <row r="181" spans="1:13" s="14" customFormat="1" ht="35.25" hidden="1" customHeight="1">
      <c r="A181" s="307"/>
      <c r="B181" s="2451" t="s">
        <v>1826</v>
      </c>
      <c r="C181" s="2789" t="s">
        <v>1737</v>
      </c>
      <c r="D181" s="487" t="s">
        <v>2759</v>
      </c>
      <c r="E181" s="487">
        <v>45967</v>
      </c>
      <c r="F181" s="2498" t="s">
        <v>2760</v>
      </c>
      <c r="G181" s="487">
        <f t="shared" si="60"/>
        <v>45999</v>
      </c>
      <c r="H181" s="2048"/>
      <c r="I181" s="487">
        <f t="shared" si="61"/>
        <v>46005</v>
      </c>
      <c r="J181" s="487">
        <f t="shared" si="62"/>
        <v>46008</v>
      </c>
      <c r="K181" s="487">
        <f t="shared" si="63"/>
        <v>46012</v>
      </c>
      <c r="L181" s="640">
        <v>45966</v>
      </c>
      <c r="M181" s="640">
        <f t="shared" si="64"/>
        <v>45967</v>
      </c>
    </row>
    <row r="182" spans="1:13" s="14" customFormat="1" ht="20.25" hidden="1" thickTop="1">
      <c r="A182" s="307"/>
      <c r="B182" s="2451" t="s">
        <v>1829</v>
      </c>
      <c r="C182" s="2789" t="s">
        <v>2724</v>
      </c>
      <c r="D182" s="487" t="s">
        <v>2761</v>
      </c>
      <c r="E182" s="487">
        <v>45978</v>
      </c>
      <c r="F182" s="487">
        <f t="shared" ref="F182:F185" si="65">E182+27</f>
        <v>46005</v>
      </c>
      <c r="G182" s="487">
        <f t="shared" ref="G182:G185" si="66">E182+32</f>
        <v>46010</v>
      </c>
      <c r="H182" s="2048"/>
      <c r="I182" s="487">
        <f t="shared" ref="I182:I185" si="67">E182+38</f>
        <v>46016</v>
      </c>
      <c r="J182" s="487">
        <f t="shared" ref="J182:J185" si="68">E182+41</f>
        <v>46019</v>
      </c>
      <c r="K182" s="487">
        <f t="shared" ref="K182:K183" si="69">E182+45</f>
        <v>46023</v>
      </c>
      <c r="L182" s="640">
        <v>45973</v>
      </c>
      <c r="M182" s="640">
        <f t="shared" ref="M182:M185" si="70">L182+1</f>
        <v>45974</v>
      </c>
    </row>
    <row r="183" spans="1:13" s="14" customFormat="1" ht="19.5" hidden="1">
      <c r="A183" s="307"/>
      <c r="B183" s="2451" t="s">
        <v>1832</v>
      </c>
      <c r="C183" s="868" t="s">
        <v>1750</v>
      </c>
      <c r="D183" s="1353" t="s">
        <v>2762</v>
      </c>
      <c r="E183" s="1353">
        <v>45984</v>
      </c>
      <c r="F183" s="1353">
        <f t="shared" si="65"/>
        <v>46011</v>
      </c>
      <c r="G183" s="1353">
        <f t="shared" si="66"/>
        <v>46016</v>
      </c>
      <c r="H183" s="1366"/>
      <c r="I183" s="1353">
        <f t="shared" si="67"/>
        <v>46022</v>
      </c>
      <c r="J183" s="1353">
        <f t="shared" si="68"/>
        <v>46025</v>
      </c>
      <c r="K183" s="1353">
        <f t="shared" si="69"/>
        <v>46029</v>
      </c>
      <c r="L183" s="640">
        <v>45980</v>
      </c>
      <c r="M183" s="640">
        <f t="shared" si="70"/>
        <v>45981</v>
      </c>
    </row>
    <row r="184" spans="1:13" s="14" customFormat="1" ht="51" hidden="1">
      <c r="A184" s="307"/>
      <c r="B184" s="2451" t="s">
        <v>1835</v>
      </c>
      <c r="C184" s="877" t="s">
        <v>2626</v>
      </c>
      <c r="D184" s="487" t="s">
        <v>2763</v>
      </c>
      <c r="E184" s="487">
        <v>45990</v>
      </c>
      <c r="F184" s="487">
        <f t="shared" si="65"/>
        <v>46017</v>
      </c>
      <c r="G184" s="487">
        <f t="shared" si="66"/>
        <v>46022</v>
      </c>
      <c r="H184" s="2445">
        <f>E184+35</f>
        <v>46025</v>
      </c>
      <c r="I184" s="487">
        <f t="shared" si="67"/>
        <v>46028</v>
      </c>
      <c r="J184" s="487">
        <f>E184+41</f>
        <v>46031</v>
      </c>
      <c r="K184" s="2498" t="s">
        <v>2764</v>
      </c>
      <c r="L184" s="640">
        <v>45987</v>
      </c>
      <c r="M184" s="640">
        <f t="shared" si="70"/>
        <v>45988</v>
      </c>
    </row>
    <row r="185" spans="1:13" s="14" customFormat="1" ht="38.25" hidden="1">
      <c r="A185" s="307"/>
      <c r="B185" s="2451" t="s">
        <v>1840</v>
      </c>
      <c r="C185" s="2450" t="s">
        <v>2765</v>
      </c>
      <c r="D185" s="2445" t="s">
        <v>2766</v>
      </c>
      <c r="E185" s="2445">
        <v>45997</v>
      </c>
      <c r="F185" s="2445">
        <f t="shared" si="65"/>
        <v>46024</v>
      </c>
      <c r="G185" s="2445">
        <f t="shared" si="66"/>
        <v>46029</v>
      </c>
      <c r="H185" s="2498" t="s">
        <v>2767</v>
      </c>
      <c r="I185" s="2445">
        <f t="shared" si="67"/>
        <v>46035</v>
      </c>
      <c r="J185" s="2445">
        <f t="shared" si="68"/>
        <v>46038</v>
      </c>
      <c r="K185" s="2498" t="s">
        <v>2767</v>
      </c>
      <c r="L185" s="640">
        <v>45994</v>
      </c>
      <c r="M185" s="640">
        <f t="shared" si="70"/>
        <v>45995</v>
      </c>
    </row>
    <row r="186" spans="1:13" s="14" customFormat="1" ht="19.5" hidden="1">
      <c r="A186" s="307"/>
      <c r="B186" s="438"/>
      <c r="C186" s="27"/>
      <c r="D186" s="309"/>
      <c r="E186" s="309"/>
      <c r="F186" s="309"/>
      <c r="G186" s="309"/>
      <c r="H186" s="309"/>
      <c r="I186" s="309"/>
      <c r="J186" s="309"/>
      <c r="K186" s="309"/>
      <c r="L186" s="640"/>
      <c r="M186" s="640"/>
    </row>
    <row r="187" spans="1:13" s="14" customFormat="1" ht="36" customHeight="1">
      <c r="A187" s="307"/>
      <c r="B187" s="438"/>
      <c r="C187" s="308" t="s">
        <v>128</v>
      </c>
      <c r="D187" s="309"/>
      <c r="E187" s="310" t="s">
        <v>100</v>
      </c>
      <c r="F187" s="312" t="s">
        <v>2768</v>
      </c>
      <c r="G187" s="313" t="s">
        <v>410</v>
      </c>
      <c r="H187" s="313" t="s">
        <v>1411</v>
      </c>
      <c r="I187" s="313" t="s">
        <v>129</v>
      </c>
      <c r="J187" s="313" t="s">
        <v>2769</v>
      </c>
      <c r="K187" s="313" t="s">
        <v>106</v>
      </c>
      <c r="L187" s="2620"/>
      <c r="M187" s="2620"/>
    </row>
    <row r="188" spans="1:13" s="14" customFormat="1" ht="20.25" thickBot="1">
      <c r="A188" s="307"/>
      <c r="B188" s="438"/>
      <c r="C188" s="508"/>
      <c r="D188" s="2029" t="s">
        <v>1718</v>
      </c>
      <c r="E188" s="310"/>
      <c r="F188" s="3030" t="s">
        <v>2374</v>
      </c>
      <c r="G188" s="3030" t="s">
        <v>2473</v>
      </c>
      <c r="H188" s="3030" t="s">
        <v>2391</v>
      </c>
      <c r="I188" s="3030" t="s">
        <v>2375</v>
      </c>
      <c r="J188" s="3030" t="s">
        <v>2770</v>
      </c>
      <c r="K188" s="3030" t="s">
        <v>2771</v>
      </c>
      <c r="L188" s="640"/>
      <c r="M188" s="640"/>
    </row>
    <row r="189" spans="1:13" s="14" customFormat="1" ht="20.25" hidden="1" thickTop="1">
      <c r="A189" s="307" t="s">
        <v>2772</v>
      </c>
      <c r="B189" s="2451" t="s">
        <v>1845</v>
      </c>
      <c r="C189" s="2449" t="s">
        <v>2773</v>
      </c>
      <c r="D189" s="2445" t="s">
        <v>2774</v>
      </c>
      <c r="E189" s="3027">
        <v>46004</v>
      </c>
      <c r="F189" s="3027">
        <f t="shared" ref="F189:F193" si="71">E189+32</f>
        <v>46036</v>
      </c>
      <c r="G189" s="3027">
        <f t="shared" ref="G189:G198" si="72">E189+36</f>
        <v>46040</v>
      </c>
      <c r="H189" s="3027">
        <f t="shared" ref="H189:H198" si="73">E189+40</f>
        <v>46044</v>
      </c>
      <c r="I189" s="3027">
        <f t="shared" ref="I189:I198" si="74">E189+42</f>
        <v>46046</v>
      </c>
      <c r="J189" s="577">
        <f t="shared" ref="J189:J198" si="75">E189+47</f>
        <v>46051</v>
      </c>
      <c r="K189" s="577">
        <f t="shared" ref="K189:K198" si="76">E189+48</f>
        <v>46052</v>
      </c>
      <c r="L189" s="640"/>
      <c r="M189" s="640"/>
    </row>
    <row r="190" spans="1:13" s="14" customFormat="1" ht="19.5" hidden="1">
      <c r="A190" s="307" t="s">
        <v>1783</v>
      </c>
      <c r="B190" s="2451" t="s">
        <v>1849</v>
      </c>
      <c r="C190" s="2449" t="s">
        <v>2775</v>
      </c>
      <c r="D190" s="2445" t="s">
        <v>2776</v>
      </c>
      <c r="E190" s="2445">
        <v>46012</v>
      </c>
      <c r="F190" s="3027">
        <f t="shared" si="71"/>
        <v>46044</v>
      </c>
      <c r="G190" s="3027">
        <f t="shared" si="72"/>
        <v>46048</v>
      </c>
      <c r="H190" s="3027">
        <f t="shared" si="73"/>
        <v>46052</v>
      </c>
      <c r="I190" s="3027">
        <f t="shared" si="74"/>
        <v>46054</v>
      </c>
      <c r="J190" s="577">
        <f t="shared" si="75"/>
        <v>46059</v>
      </c>
      <c r="K190" s="577">
        <f t="shared" si="76"/>
        <v>46060</v>
      </c>
      <c r="L190" s="640"/>
      <c r="M190" s="640"/>
    </row>
    <row r="191" spans="1:13" s="14" customFormat="1" ht="38.25" hidden="1">
      <c r="A191" s="307"/>
      <c r="B191" s="2451" t="s">
        <v>1852</v>
      </c>
      <c r="C191" s="2449" t="s">
        <v>2777</v>
      </c>
      <c r="D191" s="2445" t="s">
        <v>2778</v>
      </c>
      <c r="E191" s="2445">
        <v>46018</v>
      </c>
      <c r="F191" s="3027">
        <f t="shared" si="71"/>
        <v>46050</v>
      </c>
      <c r="G191" s="2498" t="s">
        <v>2779</v>
      </c>
      <c r="H191" s="3027">
        <f t="shared" si="73"/>
        <v>46058</v>
      </c>
      <c r="I191" s="3027">
        <f t="shared" si="74"/>
        <v>46060</v>
      </c>
      <c r="J191" s="577">
        <f t="shared" si="75"/>
        <v>46065</v>
      </c>
      <c r="K191" s="577">
        <f t="shared" si="76"/>
        <v>46066</v>
      </c>
      <c r="L191" s="640"/>
      <c r="M191" s="640"/>
    </row>
    <row r="192" spans="1:13" s="14" customFormat="1" ht="19.5" hidden="1">
      <c r="A192" s="307" t="s">
        <v>2780</v>
      </c>
      <c r="B192" s="2451" t="s">
        <v>1856</v>
      </c>
      <c r="C192" s="2789" t="s">
        <v>2781</v>
      </c>
      <c r="D192" s="487" t="s">
        <v>2782</v>
      </c>
      <c r="E192" s="487">
        <v>45661</v>
      </c>
      <c r="F192" s="228">
        <f t="shared" si="71"/>
        <v>45693</v>
      </c>
      <c r="G192" s="228">
        <f t="shared" si="72"/>
        <v>45697</v>
      </c>
      <c r="H192" s="228">
        <f t="shared" si="73"/>
        <v>45701</v>
      </c>
      <c r="I192" s="228">
        <f>E192+42</f>
        <v>45703</v>
      </c>
      <c r="J192" s="577">
        <f t="shared" si="75"/>
        <v>45708</v>
      </c>
      <c r="K192" s="577">
        <f t="shared" si="76"/>
        <v>45709</v>
      </c>
      <c r="L192" s="640"/>
      <c r="M192" s="640"/>
    </row>
    <row r="193" spans="1:13" s="14" customFormat="1" ht="20.25" hidden="1" thickTop="1">
      <c r="A193" s="307"/>
      <c r="B193" s="2451" t="s">
        <v>1859</v>
      </c>
      <c r="C193" s="2789" t="s">
        <v>2783</v>
      </c>
      <c r="D193" s="487" t="s">
        <v>2784</v>
      </c>
      <c r="E193" s="487">
        <v>46033</v>
      </c>
      <c r="F193" s="228">
        <f t="shared" si="71"/>
        <v>46065</v>
      </c>
      <c r="G193" s="228">
        <f t="shared" si="72"/>
        <v>46069</v>
      </c>
      <c r="H193" s="228">
        <f t="shared" si="73"/>
        <v>46073</v>
      </c>
      <c r="I193" s="228">
        <f t="shared" si="74"/>
        <v>46075</v>
      </c>
      <c r="J193" s="577">
        <f t="shared" si="75"/>
        <v>46080</v>
      </c>
      <c r="K193" s="577">
        <f t="shared" si="76"/>
        <v>46081</v>
      </c>
      <c r="L193" s="640"/>
      <c r="M193" s="640"/>
    </row>
    <row r="194" spans="1:13" s="14" customFormat="1" ht="45.75" hidden="1" customHeight="1">
      <c r="A194" s="307"/>
      <c r="B194" s="2451" t="s">
        <v>1862</v>
      </c>
      <c r="C194" s="2789" t="s">
        <v>2785</v>
      </c>
      <c r="D194" s="487" t="s">
        <v>2786</v>
      </c>
      <c r="E194" s="487">
        <v>46038</v>
      </c>
      <c r="F194" s="2498" t="s">
        <v>2787</v>
      </c>
      <c r="G194" s="228">
        <f t="shared" si="72"/>
        <v>46074</v>
      </c>
      <c r="H194" s="228">
        <f t="shared" si="73"/>
        <v>46078</v>
      </c>
      <c r="I194" s="228">
        <f>E194+42</f>
        <v>46080</v>
      </c>
      <c r="J194" s="577">
        <f t="shared" si="75"/>
        <v>46085</v>
      </c>
      <c r="K194" s="577">
        <f t="shared" si="76"/>
        <v>46086</v>
      </c>
      <c r="L194" s="640"/>
      <c r="M194" s="640"/>
    </row>
    <row r="195" spans="1:13" s="14" customFormat="1" ht="45" hidden="1" customHeight="1">
      <c r="A195" s="307"/>
      <c r="B195" s="2451" t="s">
        <v>1865</v>
      </c>
      <c r="C195" s="2789" t="s">
        <v>2788</v>
      </c>
      <c r="D195" s="487" t="s">
        <v>2789</v>
      </c>
      <c r="E195" s="487">
        <v>46046</v>
      </c>
      <c r="F195" s="2498" t="s">
        <v>2790</v>
      </c>
      <c r="G195" s="228">
        <f t="shared" si="72"/>
        <v>46082</v>
      </c>
      <c r="H195" s="228">
        <f t="shared" si="73"/>
        <v>46086</v>
      </c>
      <c r="I195" s="228">
        <f t="shared" si="74"/>
        <v>46088</v>
      </c>
      <c r="J195" s="577">
        <f t="shared" si="75"/>
        <v>46093</v>
      </c>
      <c r="K195" s="577">
        <f t="shared" si="76"/>
        <v>46094</v>
      </c>
      <c r="L195" s="640"/>
      <c r="M195" s="640"/>
    </row>
    <row r="196" spans="1:13" s="14" customFormat="1" ht="60" hidden="1" customHeight="1">
      <c r="A196" s="307"/>
      <c r="B196" s="2451" t="s">
        <v>1868</v>
      </c>
      <c r="C196" s="2789" t="s">
        <v>2411</v>
      </c>
      <c r="D196" s="487" t="s">
        <v>2791</v>
      </c>
      <c r="E196" s="487">
        <v>46054</v>
      </c>
      <c r="F196" s="2498" t="s">
        <v>2792</v>
      </c>
      <c r="G196" s="228">
        <f t="shared" si="72"/>
        <v>46090</v>
      </c>
      <c r="H196" s="228">
        <f t="shared" si="73"/>
        <v>46094</v>
      </c>
      <c r="I196" s="228">
        <f t="shared" si="74"/>
        <v>46096</v>
      </c>
      <c r="J196" s="577">
        <f t="shared" si="75"/>
        <v>46101</v>
      </c>
      <c r="K196" s="577">
        <f t="shared" si="76"/>
        <v>46102</v>
      </c>
      <c r="L196" s="640"/>
      <c r="M196" s="640"/>
    </row>
    <row r="197" spans="1:13" s="14" customFormat="1" ht="37.5" hidden="1" customHeight="1" thickTop="1">
      <c r="A197" s="307"/>
      <c r="B197" s="2451" t="s">
        <v>1871</v>
      </c>
      <c r="C197" s="2449" t="s">
        <v>2793</v>
      </c>
      <c r="D197" s="2445" t="s">
        <v>2794</v>
      </c>
      <c r="E197" s="2445">
        <v>46060</v>
      </c>
      <c r="F197" s="2498" t="s">
        <v>2795</v>
      </c>
      <c r="G197" s="3027">
        <f t="shared" ref="G197" si="77">E197+36</f>
        <v>46096</v>
      </c>
      <c r="H197" s="3027">
        <f t="shared" ref="H197" si="78">E197+40</f>
        <v>46100</v>
      </c>
      <c r="I197" s="3027">
        <f t="shared" ref="I197" si="79">E197+42</f>
        <v>46102</v>
      </c>
      <c r="J197" s="577">
        <f t="shared" ref="J197" si="80">E197+47</f>
        <v>46107</v>
      </c>
      <c r="K197" s="577">
        <f t="shared" ref="K197" si="81">E197+48</f>
        <v>46108</v>
      </c>
      <c r="L197" s="640"/>
      <c r="M197" s="640"/>
    </row>
    <row r="198" spans="1:13" s="14" customFormat="1" ht="36.75" hidden="1" customHeight="1">
      <c r="A198" s="307" t="s">
        <v>2796</v>
      </c>
      <c r="B198" s="2451" t="s">
        <v>1875</v>
      </c>
      <c r="C198" s="2449" t="s">
        <v>2455</v>
      </c>
      <c r="D198" s="2445" t="s">
        <v>2797</v>
      </c>
      <c r="E198" s="2445">
        <v>46071</v>
      </c>
      <c r="F198" s="2498" t="s">
        <v>2795</v>
      </c>
      <c r="G198" s="3027">
        <f t="shared" si="72"/>
        <v>46107</v>
      </c>
      <c r="H198" s="3027">
        <f t="shared" si="73"/>
        <v>46111</v>
      </c>
      <c r="I198" s="3027">
        <f t="shared" si="74"/>
        <v>46113</v>
      </c>
      <c r="J198" s="577">
        <f t="shared" si="75"/>
        <v>46118</v>
      </c>
      <c r="K198" s="577">
        <f t="shared" si="76"/>
        <v>46119</v>
      </c>
      <c r="L198" s="640"/>
      <c r="M198" s="640"/>
    </row>
    <row r="199" spans="1:13" s="14" customFormat="1" ht="36.75" hidden="1" customHeight="1">
      <c r="A199" s="307" t="s">
        <v>2798</v>
      </c>
      <c r="B199" s="2451" t="s">
        <v>1879</v>
      </c>
      <c r="C199" s="2449" t="s">
        <v>2799</v>
      </c>
      <c r="D199" s="2445" t="s">
        <v>2800</v>
      </c>
      <c r="E199" s="2445">
        <v>46079</v>
      </c>
      <c r="F199" s="2498" t="s">
        <v>2795</v>
      </c>
      <c r="G199" s="3027">
        <f>E199+36</f>
        <v>46115</v>
      </c>
      <c r="H199" s="3027">
        <f t="shared" ref="H199:H205" si="82">E199+40</f>
        <v>46119</v>
      </c>
      <c r="I199" s="3027">
        <f t="shared" ref="I199:I205" si="83">E199+42</f>
        <v>46121</v>
      </c>
      <c r="J199" s="577">
        <f t="shared" ref="J199:J203" si="84">E199+47</f>
        <v>46126</v>
      </c>
      <c r="K199" s="577">
        <f t="shared" ref="K199:K203" si="85">E199+48</f>
        <v>46127</v>
      </c>
      <c r="L199" s="640"/>
      <c r="M199" s="640"/>
    </row>
    <row r="200" spans="1:13" s="14" customFormat="1" ht="19.5" hidden="1">
      <c r="A200" s="307"/>
      <c r="B200" s="2451" t="s">
        <v>1881</v>
      </c>
      <c r="C200" s="2449" t="s">
        <v>1737</v>
      </c>
      <c r="D200" s="2445" t="s">
        <v>2801</v>
      </c>
      <c r="E200" s="2445">
        <v>46084</v>
      </c>
      <c r="F200" s="3027">
        <f t="shared" ref="F200:F203" si="86">E200+32</f>
        <v>46116</v>
      </c>
      <c r="G200" s="3027">
        <f>E200+36</f>
        <v>46120</v>
      </c>
      <c r="H200" s="3027">
        <f t="shared" si="82"/>
        <v>46124</v>
      </c>
      <c r="I200" s="3027">
        <f t="shared" si="83"/>
        <v>46126</v>
      </c>
      <c r="J200" s="577">
        <f t="shared" si="84"/>
        <v>46131</v>
      </c>
      <c r="K200" s="577">
        <f t="shared" si="85"/>
        <v>46132</v>
      </c>
      <c r="L200" s="640"/>
      <c r="M200" s="640"/>
    </row>
    <row r="201" spans="1:13" s="14" customFormat="1" ht="38.25" hidden="1">
      <c r="A201" s="307"/>
      <c r="B201" s="2451" t="s">
        <v>1884</v>
      </c>
      <c r="C201" s="2877" t="s">
        <v>1824</v>
      </c>
      <c r="D201" s="1412" t="s">
        <v>2802</v>
      </c>
      <c r="E201" s="2048">
        <v>46085</v>
      </c>
      <c r="F201" s="577">
        <f t="shared" si="86"/>
        <v>46117</v>
      </c>
      <c r="G201" s="2498" t="s">
        <v>2803</v>
      </c>
      <c r="H201" s="577">
        <f t="shared" si="82"/>
        <v>46125</v>
      </c>
      <c r="I201" s="577">
        <f t="shared" si="83"/>
        <v>46127</v>
      </c>
      <c r="J201" s="577">
        <f t="shared" si="84"/>
        <v>46132</v>
      </c>
      <c r="K201" s="577">
        <f t="shared" si="85"/>
        <v>46133</v>
      </c>
      <c r="L201" s="640"/>
      <c r="M201" s="640"/>
    </row>
    <row r="202" spans="1:13" s="14" customFormat="1" ht="20.25" hidden="1" thickTop="1">
      <c r="A202" s="307" t="s">
        <v>2804</v>
      </c>
      <c r="B202" s="2451" t="s">
        <v>2499</v>
      </c>
      <c r="C202" s="2789" t="s">
        <v>2805</v>
      </c>
      <c r="D202" s="487" t="s">
        <v>2806</v>
      </c>
      <c r="E202" s="487">
        <v>46096</v>
      </c>
      <c r="F202" s="228">
        <f t="shared" si="86"/>
        <v>46128</v>
      </c>
      <c r="G202" s="228">
        <f t="shared" ref="G202:G210" si="87">E202+36</f>
        <v>46132</v>
      </c>
      <c r="H202" s="228">
        <f t="shared" si="82"/>
        <v>46136</v>
      </c>
      <c r="I202" s="228">
        <f t="shared" si="83"/>
        <v>46138</v>
      </c>
      <c r="J202" s="228">
        <f t="shared" si="84"/>
        <v>46143</v>
      </c>
      <c r="K202" s="577">
        <f t="shared" si="85"/>
        <v>46144</v>
      </c>
      <c r="L202" s="640"/>
      <c r="M202" s="640"/>
    </row>
    <row r="203" spans="1:13" s="14" customFormat="1" ht="19.5" hidden="1">
      <c r="A203" s="307" t="s">
        <v>2807</v>
      </c>
      <c r="B203" s="2451" t="s">
        <v>2231</v>
      </c>
      <c r="C203" s="2789" t="s">
        <v>2808</v>
      </c>
      <c r="D203" s="487" t="s">
        <v>2809</v>
      </c>
      <c r="E203" s="487">
        <v>46102</v>
      </c>
      <c r="F203" s="228">
        <f t="shared" si="86"/>
        <v>46134</v>
      </c>
      <c r="G203" s="228">
        <f t="shared" si="87"/>
        <v>46138</v>
      </c>
      <c r="H203" s="228">
        <f t="shared" si="82"/>
        <v>46142</v>
      </c>
      <c r="I203" s="228">
        <f t="shared" si="83"/>
        <v>46144</v>
      </c>
      <c r="J203" s="577">
        <f t="shared" si="84"/>
        <v>46149</v>
      </c>
      <c r="K203" s="577">
        <f t="shared" si="85"/>
        <v>46150</v>
      </c>
      <c r="L203" s="640"/>
      <c r="M203" s="640"/>
    </row>
    <row r="204" spans="1:13" s="14" customFormat="1" ht="35.25" hidden="1" customHeight="1" thickTop="1">
      <c r="A204" s="307" t="s">
        <v>2810</v>
      </c>
      <c r="B204" s="2451" t="s">
        <v>1890</v>
      </c>
      <c r="C204" s="2789" t="s">
        <v>1750</v>
      </c>
      <c r="D204" s="487" t="s">
        <v>2811</v>
      </c>
      <c r="E204" s="487">
        <v>46106</v>
      </c>
      <c r="F204" s="2498" t="s">
        <v>2795</v>
      </c>
      <c r="G204" s="228">
        <f t="shared" si="87"/>
        <v>46142</v>
      </c>
      <c r="H204" s="228">
        <f t="shared" si="82"/>
        <v>46146</v>
      </c>
      <c r="I204" s="228">
        <f t="shared" si="83"/>
        <v>46148</v>
      </c>
      <c r="J204" s="577"/>
      <c r="K204" s="577"/>
      <c r="L204" s="640"/>
      <c r="M204" s="640"/>
    </row>
    <row r="205" spans="1:13" s="14" customFormat="1" ht="19.5" hidden="1">
      <c r="A205" s="307" t="s">
        <v>2812</v>
      </c>
      <c r="B205" s="2451" t="s">
        <v>1892</v>
      </c>
      <c r="C205" s="2449" t="s">
        <v>2813</v>
      </c>
      <c r="D205" s="2445" t="s">
        <v>2814</v>
      </c>
      <c r="E205" s="2445">
        <v>46113</v>
      </c>
      <c r="F205" s="3027">
        <f t="shared" ref="F205:F207" si="88">E205+32</f>
        <v>46145</v>
      </c>
      <c r="G205" s="3027">
        <f t="shared" si="87"/>
        <v>46149</v>
      </c>
      <c r="H205" s="3027">
        <f t="shared" si="82"/>
        <v>46153</v>
      </c>
      <c r="I205" s="3027">
        <f t="shared" si="83"/>
        <v>46155</v>
      </c>
      <c r="J205" s="577"/>
      <c r="K205" s="577"/>
      <c r="L205" s="640"/>
      <c r="M205" s="640"/>
    </row>
    <row r="206" spans="1:13" s="14" customFormat="1" ht="20.25" hidden="1" thickTop="1">
      <c r="A206" s="307" t="s">
        <v>2815</v>
      </c>
      <c r="B206" s="2451" t="s">
        <v>1895</v>
      </c>
      <c r="C206" s="2449" t="s">
        <v>2816</v>
      </c>
      <c r="D206" s="2445" t="s">
        <v>2817</v>
      </c>
      <c r="E206" s="2445">
        <v>46121</v>
      </c>
      <c r="F206" s="3027">
        <f t="shared" si="88"/>
        <v>46153</v>
      </c>
      <c r="G206" s="3027">
        <f t="shared" si="87"/>
        <v>46157</v>
      </c>
      <c r="H206" s="3027">
        <f t="shared" ref="H206:H214" si="89">E206+40</f>
        <v>46161</v>
      </c>
      <c r="I206" s="3027">
        <f t="shared" ref="I206:I214" si="90">E206+42</f>
        <v>46163</v>
      </c>
      <c r="J206" s="577"/>
      <c r="K206" s="577"/>
      <c r="L206" s="640"/>
      <c r="M206" s="640"/>
    </row>
    <row r="207" spans="1:13" s="14" customFormat="1" ht="19.5" hidden="1">
      <c r="A207" s="307"/>
      <c r="B207" s="2451" t="s">
        <v>1900</v>
      </c>
      <c r="C207" s="2449" t="s">
        <v>2701</v>
      </c>
      <c r="D207" s="2445" t="s">
        <v>2818</v>
      </c>
      <c r="E207" s="2445">
        <v>46128</v>
      </c>
      <c r="F207" s="3027">
        <f t="shared" si="88"/>
        <v>46160</v>
      </c>
      <c r="G207" s="3027">
        <f t="shared" si="87"/>
        <v>46164</v>
      </c>
      <c r="H207" s="3027">
        <f t="shared" si="89"/>
        <v>46168</v>
      </c>
      <c r="I207" s="3027">
        <f t="shared" si="90"/>
        <v>46170</v>
      </c>
      <c r="J207" s="577"/>
      <c r="K207" s="577"/>
      <c r="L207" s="640"/>
      <c r="M207" s="640"/>
    </row>
    <row r="208" spans="1:13" s="14" customFormat="1" ht="20.25" hidden="1" thickTop="1">
      <c r="A208" s="307" t="s">
        <v>2819</v>
      </c>
      <c r="B208" s="2451" t="s">
        <v>1905</v>
      </c>
      <c r="C208" s="2449" t="s">
        <v>2820</v>
      </c>
      <c r="D208" s="2445" t="s">
        <v>2821</v>
      </c>
      <c r="E208" s="2445">
        <v>46136</v>
      </c>
      <c r="F208" s="577"/>
      <c r="G208" s="3027">
        <f t="shared" si="87"/>
        <v>46172</v>
      </c>
      <c r="H208" s="3027">
        <f t="shared" si="89"/>
        <v>46176</v>
      </c>
      <c r="I208" s="3027">
        <f t="shared" si="90"/>
        <v>46178</v>
      </c>
      <c r="J208" s="577"/>
      <c r="K208" s="577"/>
      <c r="L208" s="640"/>
      <c r="M208" s="640"/>
    </row>
    <row r="209" spans="1:13" s="14" customFormat="1" ht="19.5" hidden="1">
      <c r="A209" s="307" t="s">
        <v>2822</v>
      </c>
      <c r="B209" s="2451" t="s">
        <v>1911</v>
      </c>
      <c r="C209" s="2449" t="s">
        <v>2823</v>
      </c>
      <c r="D209" s="2445" t="s">
        <v>2824</v>
      </c>
      <c r="E209" s="2445">
        <v>46140</v>
      </c>
      <c r="F209" s="577"/>
      <c r="G209" s="3027">
        <f t="shared" si="87"/>
        <v>46176</v>
      </c>
      <c r="H209" s="3027">
        <f t="shared" si="89"/>
        <v>46180</v>
      </c>
      <c r="I209" s="3027">
        <f t="shared" si="90"/>
        <v>46182</v>
      </c>
      <c r="J209" s="577">
        <f t="shared" ref="J209" si="91">E209+47</f>
        <v>46187</v>
      </c>
      <c r="K209" s="577"/>
      <c r="L209" s="640"/>
      <c r="M209" s="640"/>
    </row>
    <row r="210" spans="1:13" s="14" customFormat="1" ht="19.5" hidden="1">
      <c r="A210" s="307" t="s">
        <v>2825</v>
      </c>
      <c r="B210" s="2451" t="s">
        <v>1915</v>
      </c>
      <c r="C210" s="2789" t="s">
        <v>1752</v>
      </c>
      <c r="D210" s="487" t="s">
        <v>2826</v>
      </c>
      <c r="E210" s="487">
        <v>46148</v>
      </c>
      <c r="F210" s="577"/>
      <c r="G210" s="228">
        <f t="shared" si="87"/>
        <v>46184</v>
      </c>
      <c r="H210" s="228">
        <f t="shared" si="89"/>
        <v>46188</v>
      </c>
      <c r="I210" s="228">
        <f t="shared" si="90"/>
        <v>46190</v>
      </c>
      <c r="J210" s="577"/>
      <c r="K210" s="577"/>
      <c r="L210" s="640"/>
      <c r="M210" s="640"/>
    </row>
    <row r="211" spans="1:13" s="14" customFormat="1" ht="19.5" hidden="1">
      <c r="A211" s="307" t="s">
        <v>2827</v>
      </c>
      <c r="B211" s="2451" t="s">
        <v>1921</v>
      </c>
      <c r="C211" s="2789" t="s">
        <v>2828</v>
      </c>
      <c r="D211" s="487" t="s">
        <v>2829</v>
      </c>
      <c r="E211" s="487">
        <v>46155</v>
      </c>
      <c r="F211" s="228">
        <f>E211+32</f>
        <v>46187</v>
      </c>
      <c r="G211" s="228">
        <f>E211+36</f>
        <v>46191</v>
      </c>
      <c r="H211" s="228">
        <f t="shared" si="89"/>
        <v>46195</v>
      </c>
      <c r="I211" s="228">
        <f t="shared" si="90"/>
        <v>46197</v>
      </c>
      <c r="J211" s="577"/>
      <c r="K211" s="577"/>
      <c r="L211" s="640"/>
      <c r="M211" s="640"/>
    </row>
    <row r="212" spans="1:13" s="14" customFormat="1" ht="20.25" hidden="1" thickTop="1">
      <c r="A212" s="307"/>
      <c r="B212" s="2451" t="s">
        <v>1923</v>
      </c>
      <c r="C212" s="2789" t="s">
        <v>2783</v>
      </c>
      <c r="D212" s="487" t="s">
        <v>2830</v>
      </c>
      <c r="E212" s="487">
        <v>46164</v>
      </c>
      <c r="F212" s="577"/>
      <c r="G212" s="228">
        <f>E212+36</f>
        <v>46200</v>
      </c>
      <c r="H212" s="228">
        <f t="shared" si="89"/>
        <v>46204</v>
      </c>
      <c r="I212" s="228">
        <f t="shared" si="90"/>
        <v>46206</v>
      </c>
      <c r="J212" s="228">
        <f>E212+47</f>
        <v>46211</v>
      </c>
      <c r="K212" s="577"/>
      <c r="L212" s="640"/>
      <c r="M212" s="640"/>
    </row>
    <row r="213" spans="1:13" s="14" customFormat="1" ht="19.5" hidden="1">
      <c r="A213" s="307"/>
      <c r="B213" s="2451" t="s">
        <v>1928</v>
      </c>
      <c r="C213" s="2789" t="s">
        <v>2831</v>
      </c>
      <c r="D213" s="487" t="s">
        <v>2832</v>
      </c>
      <c r="E213" s="487">
        <v>46169</v>
      </c>
      <c r="F213" s="577"/>
      <c r="G213" s="228">
        <f>E213+36</f>
        <v>46205</v>
      </c>
      <c r="H213" s="228">
        <f t="shared" si="89"/>
        <v>46209</v>
      </c>
      <c r="I213" s="228">
        <f t="shared" si="90"/>
        <v>46211</v>
      </c>
      <c r="J213" s="228">
        <f>E213+47</f>
        <v>46216</v>
      </c>
      <c r="K213" s="577"/>
      <c r="L213" s="640"/>
      <c r="M213" s="640"/>
    </row>
    <row r="214" spans="1:13" s="14" customFormat="1" ht="19.5" hidden="1">
      <c r="A214" s="307"/>
      <c r="B214" s="2451" t="s">
        <v>1935</v>
      </c>
      <c r="C214" s="2449" t="s">
        <v>2833</v>
      </c>
      <c r="D214" s="2445" t="s">
        <v>2834</v>
      </c>
      <c r="E214" s="2445">
        <v>46177</v>
      </c>
      <c r="F214" s="577"/>
      <c r="G214" s="3027">
        <f>E214+36</f>
        <v>46213</v>
      </c>
      <c r="H214" s="3027">
        <f t="shared" si="89"/>
        <v>46217</v>
      </c>
      <c r="I214" s="3027">
        <f t="shared" si="90"/>
        <v>46219</v>
      </c>
      <c r="J214" s="577"/>
      <c r="K214" s="577"/>
      <c r="L214" s="640"/>
      <c r="M214" s="640"/>
    </row>
    <row r="215" spans="1:13" s="14" customFormat="1" ht="18.75" hidden="1" customHeight="1">
      <c r="A215" s="332" t="s">
        <v>2835</v>
      </c>
      <c r="B215" s="2451" t="s">
        <v>1761</v>
      </c>
      <c r="C215" s="2449" t="s">
        <v>2836</v>
      </c>
      <c r="D215" s="2445" t="s">
        <v>2837</v>
      </c>
      <c r="E215" s="2445">
        <v>46183</v>
      </c>
      <c r="F215" s="577"/>
      <c r="G215" s="3027">
        <f t="shared" ref="G215:G216" si="92">E215+36</f>
        <v>46219</v>
      </c>
      <c r="H215" s="3027">
        <f t="shared" ref="H215:H216" si="93">E215+40</f>
        <v>46223</v>
      </c>
      <c r="I215" s="3027">
        <f t="shared" ref="I215:I216" si="94">E215+42</f>
        <v>46225</v>
      </c>
      <c r="J215" s="3027">
        <f>E215+47</f>
        <v>46230</v>
      </c>
      <c r="K215" s="577"/>
      <c r="L215" s="640"/>
      <c r="M215" s="640"/>
    </row>
    <row r="216" spans="1:13" s="14" customFormat="1" ht="18.75" hidden="1" customHeight="1" thickTop="1">
      <c r="A216" s="332"/>
      <c r="B216" s="2451" t="s">
        <v>1764</v>
      </c>
      <c r="C216" s="2449" t="s">
        <v>2455</v>
      </c>
      <c r="D216" s="2445" t="s">
        <v>2838</v>
      </c>
      <c r="E216" s="2445">
        <v>46191</v>
      </c>
      <c r="F216" s="577"/>
      <c r="G216" s="3027">
        <f t="shared" si="92"/>
        <v>46227</v>
      </c>
      <c r="H216" s="3027">
        <f t="shared" si="93"/>
        <v>46231</v>
      </c>
      <c r="I216" s="3027">
        <f t="shared" si="94"/>
        <v>46233</v>
      </c>
      <c r="J216" s="577"/>
      <c r="K216" s="577"/>
      <c r="L216" s="640"/>
      <c r="M216" s="640"/>
    </row>
    <row r="217" spans="1:13" s="14" customFormat="1" ht="18.75" hidden="1" customHeight="1">
      <c r="A217" s="332"/>
      <c r="B217" s="2451" t="s">
        <v>1767</v>
      </c>
      <c r="C217" s="2449" t="s">
        <v>2839</v>
      </c>
      <c r="D217" s="2445" t="s">
        <v>2840</v>
      </c>
      <c r="E217" s="2445">
        <v>46201</v>
      </c>
      <c r="F217" s="577"/>
      <c r="G217" s="3027">
        <f t="shared" ref="G217:G223" si="95">E217+36</f>
        <v>46237</v>
      </c>
      <c r="H217" s="3027">
        <f t="shared" ref="H217:H223" si="96">E217+40</f>
        <v>46241</v>
      </c>
      <c r="I217" s="3027">
        <f t="shared" ref="I217:I223" si="97">E217+42</f>
        <v>46243</v>
      </c>
      <c r="J217" s="577"/>
      <c r="K217" s="577"/>
      <c r="L217" s="640"/>
      <c r="M217" s="640"/>
    </row>
    <row r="218" spans="1:13" s="14" customFormat="1" ht="18.75" hidden="1" customHeight="1">
      <c r="A218" s="332"/>
      <c r="B218" s="2451" t="s">
        <v>1770</v>
      </c>
      <c r="C218" s="2789" t="s">
        <v>1737</v>
      </c>
      <c r="D218" s="487" t="s">
        <v>2841</v>
      </c>
      <c r="E218" s="487">
        <v>46206</v>
      </c>
      <c r="F218" s="577"/>
      <c r="G218" s="228">
        <f t="shared" si="95"/>
        <v>46242</v>
      </c>
      <c r="H218" s="228">
        <f t="shared" si="96"/>
        <v>46246</v>
      </c>
      <c r="I218" s="228">
        <f t="shared" si="97"/>
        <v>46248</v>
      </c>
      <c r="J218" s="4232">
        <f t="shared" ref="J218:J228" si="98">E218+47</f>
        <v>46253</v>
      </c>
      <c r="K218" s="577"/>
      <c r="L218" s="640"/>
      <c r="M218" s="640"/>
    </row>
    <row r="219" spans="1:13" s="14" customFormat="1" ht="18.75" hidden="1" customHeight="1">
      <c r="A219" s="332"/>
      <c r="B219" s="2451" t="s">
        <v>1773</v>
      </c>
      <c r="C219" s="2789" t="s">
        <v>2842</v>
      </c>
      <c r="D219" s="487" t="s">
        <v>2843</v>
      </c>
      <c r="E219" s="487">
        <v>46214</v>
      </c>
      <c r="F219" s="577"/>
      <c r="G219" s="228">
        <f t="shared" si="95"/>
        <v>46250</v>
      </c>
      <c r="H219" s="228">
        <f t="shared" si="96"/>
        <v>46254</v>
      </c>
      <c r="I219" s="228">
        <f t="shared" si="97"/>
        <v>46256</v>
      </c>
      <c r="J219" s="4232">
        <f t="shared" si="98"/>
        <v>46261</v>
      </c>
      <c r="K219" s="577"/>
      <c r="L219" s="640"/>
      <c r="M219" s="640"/>
    </row>
    <row r="220" spans="1:13" s="14" customFormat="1" ht="18.75" customHeight="1" thickTop="1">
      <c r="A220" s="332"/>
      <c r="B220" s="2451" t="s">
        <v>1776</v>
      </c>
      <c r="C220" s="2789" t="s">
        <v>1750</v>
      </c>
      <c r="D220" s="487" t="s">
        <v>2844</v>
      </c>
      <c r="E220" s="487">
        <v>46218</v>
      </c>
      <c r="F220" s="577"/>
      <c r="G220" s="228">
        <f t="shared" si="95"/>
        <v>46254</v>
      </c>
      <c r="H220" s="228">
        <f t="shared" si="96"/>
        <v>46258</v>
      </c>
      <c r="I220" s="228">
        <f t="shared" si="97"/>
        <v>46260</v>
      </c>
      <c r="J220" s="4232">
        <f t="shared" si="98"/>
        <v>46265</v>
      </c>
      <c r="K220" s="577"/>
      <c r="L220" s="640"/>
      <c r="M220" s="640"/>
    </row>
    <row r="221" spans="1:13" s="14" customFormat="1" ht="18.75" customHeight="1">
      <c r="A221" s="332"/>
      <c r="B221" s="2451" t="s">
        <v>1780</v>
      </c>
      <c r="C221" s="2789" t="s">
        <v>2845</v>
      </c>
      <c r="D221" s="487" t="s">
        <v>2846</v>
      </c>
      <c r="E221" s="487">
        <v>46229</v>
      </c>
      <c r="F221" s="577"/>
      <c r="G221" s="228">
        <f t="shared" si="95"/>
        <v>46265</v>
      </c>
      <c r="H221" s="228">
        <f t="shared" si="96"/>
        <v>46269</v>
      </c>
      <c r="I221" s="228">
        <f t="shared" si="97"/>
        <v>46271</v>
      </c>
      <c r="J221" s="4232">
        <f t="shared" si="98"/>
        <v>46276</v>
      </c>
      <c r="K221" s="577"/>
      <c r="L221" s="640"/>
      <c r="M221" s="640"/>
    </row>
    <row r="222" spans="1:13" s="14" customFormat="1" ht="42" customHeight="1">
      <c r="A222" s="332"/>
      <c r="B222" s="2451" t="s">
        <v>1784</v>
      </c>
      <c r="C222" s="2789" t="s">
        <v>2765</v>
      </c>
      <c r="D222" s="487" t="s">
        <v>2847</v>
      </c>
      <c r="E222" s="487">
        <v>46237</v>
      </c>
      <c r="F222" s="577"/>
      <c r="G222" s="228">
        <f t="shared" si="95"/>
        <v>46273</v>
      </c>
      <c r="H222" s="228">
        <f t="shared" si="96"/>
        <v>46277</v>
      </c>
      <c r="I222" s="228">
        <f t="shared" si="97"/>
        <v>46279</v>
      </c>
      <c r="J222" s="2498" t="s">
        <v>2848</v>
      </c>
      <c r="K222" s="577"/>
      <c r="L222" s="640"/>
      <c r="M222" s="640"/>
    </row>
    <row r="223" spans="1:13" s="14" customFormat="1" ht="18.75" customHeight="1">
      <c r="A223" s="332"/>
      <c r="B223" s="2451" t="s">
        <v>1787</v>
      </c>
      <c r="C223" s="2449" t="s">
        <v>2701</v>
      </c>
      <c r="D223" s="2445" t="s">
        <v>2849</v>
      </c>
      <c r="E223" s="2445">
        <v>46241</v>
      </c>
      <c r="F223" s="577"/>
      <c r="G223" s="3027">
        <f t="shared" si="95"/>
        <v>46277</v>
      </c>
      <c r="H223" s="3027">
        <f t="shared" si="96"/>
        <v>46281</v>
      </c>
      <c r="I223" s="3027">
        <f t="shared" si="97"/>
        <v>46283</v>
      </c>
      <c r="J223" s="3027">
        <f t="shared" si="98"/>
        <v>46288</v>
      </c>
      <c r="K223" s="577"/>
      <c r="L223" s="640"/>
      <c r="M223" s="640"/>
    </row>
    <row r="224" spans="1:13" s="14" customFormat="1" ht="18.75" customHeight="1">
      <c r="A224" s="332"/>
      <c r="B224" s="2451" t="s">
        <v>1790</v>
      </c>
      <c r="C224" s="2449" t="s">
        <v>1857</v>
      </c>
      <c r="D224" s="2445" t="s">
        <v>2850</v>
      </c>
      <c r="E224" s="2445">
        <v>46246</v>
      </c>
      <c r="F224" s="577"/>
      <c r="G224" s="3027">
        <f>E224+36</f>
        <v>46282</v>
      </c>
      <c r="H224" s="3027">
        <f>E224+40</f>
        <v>46286</v>
      </c>
      <c r="I224" s="3027">
        <f>E224+42</f>
        <v>46288</v>
      </c>
      <c r="J224" s="3027">
        <f t="shared" si="98"/>
        <v>46293</v>
      </c>
      <c r="K224" s="577"/>
      <c r="L224" s="640"/>
      <c r="M224" s="640"/>
    </row>
    <row r="225" spans="1:14" s="14" customFormat="1" ht="18.75" customHeight="1">
      <c r="A225" s="332"/>
      <c r="B225" s="2451" t="s">
        <v>1793</v>
      </c>
      <c r="C225" s="2449" t="s">
        <v>2421</v>
      </c>
      <c r="D225" s="2445" t="s">
        <v>2851</v>
      </c>
      <c r="E225" s="2445">
        <v>46253</v>
      </c>
      <c r="F225" s="577"/>
      <c r="G225" s="3027">
        <f>E225+36</f>
        <v>46289</v>
      </c>
      <c r="H225" s="3027">
        <f>E225+40</f>
        <v>46293</v>
      </c>
      <c r="I225" s="3027">
        <f>E225+42</f>
        <v>46295</v>
      </c>
      <c r="J225" s="3027">
        <f t="shared" si="98"/>
        <v>46300</v>
      </c>
      <c r="K225" s="577"/>
      <c r="L225" s="640"/>
      <c r="M225" s="640"/>
    </row>
    <row r="226" spans="1:14" s="14" customFormat="1" ht="18.75" customHeight="1">
      <c r="A226" s="332"/>
      <c r="B226" s="14">
        <v>35</v>
      </c>
      <c r="C226" s="2449" t="s">
        <v>1752</v>
      </c>
      <c r="D226" s="2445" t="s">
        <v>2852</v>
      </c>
      <c r="E226" s="2445">
        <v>46260</v>
      </c>
      <c r="F226" s="577"/>
      <c r="G226" s="3027">
        <f>E226+36</f>
        <v>46296</v>
      </c>
      <c r="H226" s="3027">
        <f>E226+40</f>
        <v>46300</v>
      </c>
      <c r="I226" s="3027">
        <f>E226+42</f>
        <v>46302</v>
      </c>
      <c r="J226" s="3027">
        <f t="shared" si="98"/>
        <v>46307</v>
      </c>
      <c r="K226" s="577"/>
      <c r="L226" s="640"/>
      <c r="M226" s="640"/>
    </row>
    <row r="227" spans="1:14" s="14" customFormat="1" ht="18.75" customHeight="1">
      <c r="A227" s="332"/>
      <c r="B227" s="14">
        <v>36</v>
      </c>
      <c r="C227" s="2789" t="s">
        <v>1742</v>
      </c>
      <c r="D227" s="487" t="s">
        <v>2853</v>
      </c>
      <c r="E227" s="487">
        <v>46267</v>
      </c>
      <c r="F227" s="577"/>
      <c r="G227" s="228">
        <f>E227+36</f>
        <v>46303</v>
      </c>
      <c r="H227" s="228">
        <f>E227+40</f>
        <v>46307</v>
      </c>
      <c r="I227" s="228">
        <f>E227+42</f>
        <v>46309</v>
      </c>
      <c r="J227" s="4232">
        <f t="shared" si="98"/>
        <v>46314</v>
      </c>
      <c r="K227" s="577"/>
      <c r="L227" s="640"/>
      <c r="M227" s="640"/>
    </row>
    <row r="228" spans="1:14" s="14" customFormat="1" ht="18.75" customHeight="1">
      <c r="A228" s="332"/>
      <c r="B228" s="14">
        <v>37</v>
      </c>
      <c r="C228" s="2789" t="s">
        <v>2783</v>
      </c>
      <c r="D228" s="487" t="s">
        <v>2854</v>
      </c>
      <c r="E228" s="487">
        <v>46274</v>
      </c>
      <c r="F228" s="577"/>
      <c r="G228" s="228">
        <f>E228+36</f>
        <v>46310</v>
      </c>
      <c r="H228" s="228">
        <f>E228+40</f>
        <v>46314</v>
      </c>
      <c r="I228" s="228">
        <f>E228+42</f>
        <v>46316</v>
      </c>
      <c r="J228" s="4232">
        <f t="shared" si="98"/>
        <v>46321</v>
      </c>
      <c r="K228" s="577"/>
      <c r="L228" s="640"/>
      <c r="M228" s="640"/>
    </row>
    <row r="229" spans="1:14" s="14" customFormat="1" ht="18.75" customHeight="1">
      <c r="A229" s="332"/>
      <c r="B229" s="14">
        <v>38</v>
      </c>
      <c r="C229" s="2789" t="s">
        <v>2831</v>
      </c>
      <c r="D229" s="487" t="s">
        <v>2855</v>
      </c>
      <c r="E229" s="487">
        <v>46281</v>
      </c>
      <c r="F229" s="577"/>
      <c r="G229" s="228">
        <f t="shared" ref="G229:G232" si="99">E229+36</f>
        <v>46317</v>
      </c>
      <c r="H229" s="228">
        <f t="shared" ref="H229:H232" si="100">E229+40</f>
        <v>46321</v>
      </c>
      <c r="I229" s="228">
        <f t="shared" ref="I229:I232" si="101">E229+42</f>
        <v>46323</v>
      </c>
      <c r="J229" s="4232">
        <f t="shared" ref="J229:J232" si="102">E229+47</f>
        <v>46328</v>
      </c>
      <c r="K229" s="577"/>
      <c r="L229" s="640"/>
      <c r="M229" s="640"/>
    </row>
    <row r="230" spans="1:14" s="14" customFormat="1" ht="18.75" customHeight="1">
      <c r="A230" s="332"/>
      <c r="B230" s="14">
        <v>39</v>
      </c>
      <c r="C230" s="2789" t="s">
        <v>2411</v>
      </c>
      <c r="D230" s="487" t="s">
        <v>2856</v>
      </c>
      <c r="E230" s="487">
        <v>46288</v>
      </c>
      <c r="F230" s="577"/>
      <c r="G230" s="228">
        <f t="shared" si="99"/>
        <v>46324</v>
      </c>
      <c r="H230" s="228">
        <f t="shared" si="100"/>
        <v>46328</v>
      </c>
      <c r="I230" s="228">
        <f t="shared" si="101"/>
        <v>46330</v>
      </c>
      <c r="J230" s="4232">
        <f t="shared" si="102"/>
        <v>46335</v>
      </c>
      <c r="K230" s="577"/>
      <c r="L230" s="640"/>
      <c r="M230" s="640"/>
    </row>
    <row r="231" spans="1:14" s="14" customFormat="1" ht="18.75" customHeight="1">
      <c r="A231" s="332"/>
      <c r="B231" s="14">
        <v>40</v>
      </c>
      <c r="C231" s="2789" t="s">
        <v>2836</v>
      </c>
      <c r="D231" s="487" t="s">
        <v>2857</v>
      </c>
      <c r="E231" s="487">
        <v>46295</v>
      </c>
      <c r="F231" s="577"/>
      <c r="G231" s="228">
        <f t="shared" si="99"/>
        <v>46331</v>
      </c>
      <c r="H231" s="228">
        <f t="shared" si="100"/>
        <v>46335</v>
      </c>
      <c r="I231" s="228">
        <f t="shared" si="101"/>
        <v>46337</v>
      </c>
      <c r="J231" s="4232">
        <f t="shared" si="102"/>
        <v>46342</v>
      </c>
      <c r="K231" s="577"/>
      <c r="L231" s="640"/>
      <c r="M231" s="640"/>
    </row>
    <row r="232" spans="1:14" s="14" customFormat="1" ht="18.75" customHeight="1">
      <c r="A232" s="332"/>
      <c r="B232" s="14">
        <v>41</v>
      </c>
      <c r="C232" s="2449" t="s">
        <v>2414</v>
      </c>
      <c r="D232" s="2445" t="s">
        <v>2858</v>
      </c>
      <c r="E232" s="2445">
        <v>46302</v>
      </c>
      <c r="F232" s="577"/>
      <c r="G232" s="3027">
        <f t="shared" si="99"/>
        <v>46338</v>
      </c>
      <c r="H232" s="3027">
        <f t="shared" si="100"/>
        <v>46342</v>
      </c>
      <c r="I232" s="3027">
        <f t="shared" si="101"/>
        <v>46344</v>
      </c>
      <c r="J232" s="3027">
        <f t="shared" si="102"/>
        <v>46349</v>
      </c>
      <c r="K232" s="577"/>
      <c r="L232" s="640"/>
      <c r="M232" s="640"/>
    </row>
    <row r="233" spans="1:14" s="14" customFormat="1" ht="20.25" customHeight="1">
      <c r="A233" s="22"/>
      <c r="B233" s="22"/>
      <c r="C233" s="4024" t="s">
        <v>112</v>
      </c>
      <c r="D233" s="29"/>
      <c r="E233" s="29"/>
      <c r="F233" s="29"/>
      <c r="G233" s="29"/>
      <c r="H233" s="29"/>
      <c r="I233" s="50"/>
      <c r="J233" s="29"/>
      <c r="K233" s="29"/>
      <c r="L233" s="38"/>
      <c r="M233" s="29"/>
      <c r="N233" s="37"/>
    </row>
    <row r="234" spans="1:14" s="14" customFormat="1" ht="17.25" customHeight="1">
      <c r="A234" s="22"/>
      <c r="B234" s="22"/>
      <c r="C234" s="49"/>
      <c r="D234" s="29"/>
      <c r="E234" s="29"/>
      <c r="F234" s="29"/>
      <c r="G234" s="29"/>
      <c r="H234" s="29"/>
      <c r="I234" s="50"/>
      <c r="J234" s="29"/>
      <c r="K234" s="29"/>
      <c r="L234" s="38"/>
      <c r="M234" s="29"/>
      <c r="N234" s="41"/>
    </row>
    <row r="235" spans="1:14" s="30" customFormat="1" ht="15">
      <c r="A235" s="25"/>
      <c r="B235" s="25"/>
      <c r="C235" s="23"/>
      <c r="D235"/>
      <c r="E235"/>
      <c r="F235" s="28"/>
      <c r="G235"/>
      <c r="H235"/>
      <c r="I235" s="20"/>
      <c r="J235"/>
      <c r="K235"/>
      <c r="L235" s="24"/>
      <c r="M235"/>
      <c r="N235" s="37"/>
    </row>
    <row r="236" spans="1:14" s="29" customFormat="1" ht="15">
      <c r="A236" s="25"/>
      <c r="B236" s="25"/>
      <c r="C236" s="26" t="s">
        <v>0</v>
      </c>
      <c r="D236" s="27"/>
      <c r="E236" s="646" t="s">
        <v>1973</v>
      </c>
      <c r="F236" s="23"/>
      <c r="G236" s="23" t="s">
        <v>38</v>
      </c>
      <c r="H236" s="23"/>
      <c r="I236" s="27"/>
      <c r="J236" s="27"/>
      <c r="K236" s="23" t="s">
        <v>65</v>
      </c>
      <c r="L236" s="23" t="str">
        <f>'HOW TO-&gt;'!$B$136</f>
        <v>6011 2413</v>
      </c>
      <c r="M236" s="23"/>
      <c r="N236" s="37"/>
    </row>
    <row r="237" spans="1:14" s="29" customFormat="1" ht="15">
      <c r="A237" s="35"/>
      <c r="B237" s="35"/>
      <c r="C237" s="31" t="s">
        <v>1</v>
      </c>
      <c r="D237" s="27"/>
      <c r="E237" s="205"/>
      <c r="F237" s="23"/>
      <c r="G237" s="27" t="s">
        <v>1975</v>
      </c>
      <c r="H237" s="27"/>
      <c r="I237" s="205" t="s">
        <v>41</v>
      </c>
      <c r="J237" s="27"/>
      <c r="K237" s="27" t="s">
        <v>67</v>
      </c>
      <c r="L237" s="27"/>
      <c r="M237" s="206" t="s">
        <v>68</v>
      </c>
      <c r="N237" s="37"/>
    </row>
    <row r="238" spans="1:14" s="29" customFormat="1" ht="15">
      <c r="A238" s="25"/>
      <c r="B238" s="25"/>
      <c r="C238" s="31"/>
      <c r="D238" s="27"/>
      <c r="E238" s="205"/>
      <c r="F238" s="5"/>
      <c r="G238" s="27"/>
      <c r="H238" s="27"/>
      <c r="I238" s="205"/>
      <c r="J238" s="27"/>
      <c r="K238" s="27" t="str">
        <f>'HOW TO-&gt;'!$A$138</f>
        <v>PERMIT</v>
      </c>
      <c r="L238" s="27"/>
      <c r="M238" s="2202" t="str">
        <f>'HOW TO-&gt;'!$C$138</f>
        <v>SG094-SinPermit@msc.com</v>
      </c>
      <c r="N238" s="37"/>
    </row>
    <row r="239" spans="1:14" s="29" customFormat="1" ht="15">
      <c r="A239" s="25"/>
      <c r="B239" s="25"/>
      <c r="C239" s="277">
        <f>'HOW TO-&gt;'!$A$105</f>
        <v>0</v>
      </c>
      <c r="D239" s="277">
        <f>'HOW TO-&gt;'!$B$105</f>
        <v>0</v>
      </c>
      <c r="E239" s="4">
        <f>'HOW TO-&gt;'!$C$105</f>
        <v>0</v>
      </c>
      <c r="F239" s="5"/>
      <c r="G239" s="277" t="str">
        <f>'HOW TO-&gt;'!$A$124</f>
        <v>ROBERT CHIA</v>
      </c>
      <c r="H239" s="277" t="str">
        <f>'HOW TO-&gt;'!$B$124</f>
        <v>6011 0564</v>
      </c>
      <c r="I239" s="4" t="str">
        <f>'HOW TO-&gt;'!$C$124</f>
        <v>robert.chia@msc.com</v>
      </c>
      <c r="J239" s="5"/>
      <c r="K239" s="277" t="str">
        <f>'HOW TO-&gt;'!$A$139</f>
        <v>RAYNAR ANG</v>
      </c>
      <c r="L239" s="277" t="str">
        <f>'HOW TO-&gt;'!$B$139</f>
        <v>6011 2358</v>
      </c>
      <c r="M239" s="4" t="str">
        <f>'HOW TO-&gt;'!$C$139</f>
        <v>raynar.ang@msc.com</v>
      </c>
      <c r="N239" s="37"/>
    </row>
    <row r="240" spans="1:14" s="29" customFormat="1" ht="15">
      <c r="A240" s="25"/>
      <c r="B240" s="25"/>
      <c r="C240" s="277" t="str">
        <f>'HOW TO-&gt;'!$A$106</f>
        <v>NATALIE LEW</v>
      </c>
      <c r="D240" s="277" t="str">
        <f>'HOW TO-&gt;'!$B$106</f>
        <v>6011 2399</v>
      </c>
      <c r="E240" s="4" t="str">
        <f>'HOW TO-&gt;'!$C$106</f>
        <v>natalie.lew@msc.com</v>
      </c>
      <c r="F240" s="5"/>
      <c r="G240" s="277" t="str">
        <f>'HOW TO-&gt;'!$A$125</f>
        <v>S. Y. LIEW</v>
      </c>
      <c r="H240" s="277" t="str">
        <f>'HOW TO-&gt;'!$B$125</f>
        <v>6011 2348</v>
      </c>
      <c r="I240" s="4" t="str">
        <f>'HOW TO-&gt;'!$C$125</f>
        <v>seoyi.liew@msc.com</v>
      </c>
      <c r="J240" s="5"/>
      <c r="K240" s="277" t="str">
        <f>'HOW TO-&gt;'!$A$140</f>
        <v>KAI SIANG</v>
      </c>
      <c r="L240" s="277" t="str">
        <f>'HOW TO-&gt;'!$B$140</f>
        <v>6011 2356</v>
      </c>
      <c r="M240" s="4" t="str">
        <f>'HOW TO-&gt;'!$C$140</f>
        <v>kaisiang.lim@msc.com</v>
      </c>
      <c r="N240" s="37"/>
    </row>
    <row r="241" spans="1:14" s="29" customFormat="1" ht="15">
      <c r="A241" s="25"/>
      <c r="B241" s="25"/>
      <c r="C241" s="277" t="str">
        <f>'HOW TO-&gt;'!$A$107</f>
        <v>PHOEBE HUANG</v>
      </c>
      <c r="D241" s="277" t="str">
        <f>'HOW TO-&gt;'!$B$107</f>
        <v>6011 0562</v>
      </c>
      <c r="E241" s="4" t="b">
        <f>C179='HOW TO-&gt;'!$C$107</f>
        <v>0</v>
      </c>
      <c r="F241" s="5"/>
      <c r="G241" s="277" t="str">
        <f>'HOW TO-&gt;'!$A$126</f>
        <v>SHARON KOH</v>
      </c>
      <c r="H241" s="277" t="str">
        <f>'HOW TO-&gt;'!$B$126</f>
        <v>6011 2349</v>
      </c>
      <c r="I241" s="4" t="str">
        <f>'HOW TO-&gt;'!$C$126</f>
        <v>sharon.koh@msc.com</v>
      </c>
      <c r="J241" s="5"/>
      <c r="K241" s="277" t="str">
        <f>'HOW TO-&gt;'!$A$141</f>
        <v>DEWI</v>
      </c>
      <c r="L241" s="277" t="str">
        <f>'HOW TO-&gt;'!$B$141</f>
        <v>6011 2354</v>
      </c>
      <c r="M241" s="4" t="str">
        <f>'HOW TO-&gt;'!$C$141</f>
        <v>dewi.ratnah@msc.com</v>
      </c>
      <c r="N241" s="37"/>
    </row>
    <row r="242" spans="1:14" s="29" customFormat="1" ht="15">
      <c r="A242" s="25"/>
      <c r="B242" s="25"/>
      <c r="C242" s="277" t="str">
        <f>'HOW TO-&gt;'!$A$108</f>
        <v>SHERWIN LIM</v>
      </c>
      <c r="D242" s="277" t="str">
        <f>'HOW TO-&gt;'!$B$108</f>
        <v>6011 2395</v>
      </c>
      <c r="E242" s="4" t="str">
        <f>'HOW TO-&gt;'!$C$108</f>
        <v>sherwin.lim@msc.com</v>
      </c>
      <c r="F242" s="5"/>
      <c r="G242" s="277" t="str">
        <f>'HOW TO-&gt;'!$A$127</f>
        <v>ANGELIA LAU</v>
      </c>
      <c r="H242" s="277" t="str">
        <f>'HOW TO-&gt;'!$B$127</f>
        <v>6011 2346</v>
      </c>
      <c r="I242" s="4" t="str">
        <f>'HOW TO-&gt;'!$C$127</f>
        <v>angelia.lau@msc.com</v>
      </c>
      <c r="J242" s="5"/>
      <c r="K242" s="277" t="str">
        <f>'HOW TO-&gt;'!$A$142</f>
        <v>YU TING</v>
      </c>
      <c r="L242" s="277" t="str">
        <f>'HOW TO-&gt;'!$B$142</f>
        <v>6011 2359</v>
      </c>
      <c r="M242" s="4" t="str">
        <f>'HOW TO-&gt;'!$C$142</f>
        <v>yuting.luo@msc.com</v>
      </c>
      <c r="N242" s="37"/>
    </row>
    <row r="243" spans="1:14" s="29" customFormat="1" ht="15">
      <c r="A243" s="25"/>
      <c r="B243" s="25"/>
      <c r="C243" s="277" t="str">
        <f>'HOW TO-&gt;'!$A$109</f>
        <v>CHOK KAR HEE</v>
      </c>
      <c r="D243" s="277" t="str">
        <f>'HOW TO-&gt;'!$B$109</f>
        <v>6011 2397</v>
      </c>
      <c r="E243" s="4" t="str">
        <f>'HOW TO-&gt;'!$C$109</f>
        <v>karhee.chok@msc.com</v>
      </c>
      <c r="F243" s="5"/>
      <c r="G243" s="277" t="str">
        <f>'HOW TO-&gt;'!$A$128</f>
        <v>NOOR AFNINDAH</v>
      </c>
      <c r="H243" s="277" t="str">
        <f>'HOW TO-&gt;'!$B$128</f>
        <v>6011 2347</v>
      </c>
      <c r="I243" s="4" t="str">
        <f>'HOW TO-&gt;'!$C$128</f>
        <v>noor.afnindah@msc.com</v>
      </c>
      <c r="J243" s="5"/>
      <c r="K243" s="277" t="str">
        <f>'HOW TO-&gt;'!$A$143</f>
        <v>SHAN SHAN</v>
      </c>
      <c r="L243" s="277" t="str">
        <f>'HOW TO-&gt;'!$B$143</f>
        <v>6011 2353</v>
      </c>
      <c r="M243" s="4" t="str">
        <f>'HOW TO-&gt;'!$C$143</f>
        <v>shanshan.chin@msc.com</v>
      </c>
      <c r="N243" s="37"/>
    </row>
    <row r="244" spans="1:14" s="29" customFormat="1" ht="15">
      <c r="A244" s="25"/>
      <c r="B244" s="25"/>
      <c r="C244" s="277" t="str">
        <f>'HOW TO-&gt;'!$A$110</f>
        <v>LEWIS SOH</v>
      </c>
      <c r="D244" s="277" t="str">
        <f>'HOW TO-&gt;'!$B$110</f>
        <v>6011 7905</v>
      </c>
      <c r="E244" s="4" t="str">
        <f>'HOW TO-&gt;'!$C$110</f>
        <v>lewis.soh@msc.com</v>
      </c>
      <c r="F244" s="5"/>
      <c r="G244" s="277" t="str">
        <f>'HOW TO-&gt;'!$A$129</f>
        <v>NG CHING WEI</v>
      </c>
      <c r="H244" s="277" t="str">
        <f>'HOW TO-&gt;'!$B$129</f>
        <v>6011 2404</v>
      </c>
      <c r="I244" s="4" t="str">
        <f>'HOW TO-&gt;'!$C$129</f>
        <v>chingwei.ng@msc.com</v>
      </c>
      <c r="J244" s="5"/>
      <c r="K244" s="277" t="str">
        <f>'HOW TO-&gt;'!$A$144</f>
        <v>EUNICE</v>
      </c>
      <c r="L244" s="277" t="str">
        <f>'HOW TO-&gt;'!$B$144</f>
        <v>6011 2355</v>
      </c>
      <c r="M244" s="4" t="str">
        <f>'HOW TO-&gt;'!$C$144</f>
        <v>eunice.chan@msc.com</v>
      </c>
      <c r="N244" s="37"/>
    </row>
    <row r="245" spans="1:14" s="29" customFormat="1" ht="15">
      <c r="A245" s="25"/>
      <c r="B245" s="25"/>
      <c r="C245" s="277" t="str">
        <f>'HOW TO-&gt;'!$A$111</f>
        <v xml:space="preserve">MELVIN TAN </v>
      </c>
      <c r="D245" s="277" t="str">
        <f>'HOW TO-&gt;'!$B$111</f>
        <v>6011 0561</v>
      </c>
      <c r="E245" s="4" t="str">
        <f>'HOW TO-&gt;'!$C$111</f>
        <v>melvin.tan@msc.com</v>
      </c>
      <c r="F245" s="5"/>
      <c r="G245" s="277" t="str">
        <f>'HOW TO-&gt;'!$A$130</f>
        <v>ZOEY ONG</v>
      </c>
      <c r="H245" s="277" t="str">
        <f>'HOW TO-&gt;'!$B$130</f>
        <v>6011 2424</v>
      </c>
      <c r="I245" s="4" t="str">
        <f>'HOW TO-&gt;'!$C$130</f>
        <v>zoey.ong@msc.com</v>
      </c>
      <c r="J245" s="5"/>
      <c r="K245" s="277" t="str">
        <f>'HOW TO-&gt;'!$A$145</f>
        <v>HAZEL</v>
      </c>
      <c r="L245" s="277" t="str">
        <f>'HOW TO-&gt;'!$B$145</f>
        <v>6011 2435</v>
      </c>
      <c r="M245" s="4" t="str">
        <f>'HOW TO-&gt;'!$C$145</f>
        <v>hazel.toh@msc.com</v>
      </c>
      <c r="N245" s="37"/>
    </row>
    <row r="246" spans="1:14" s="29" customFormat="1" ht="15">
      <c r="A246" s="25"/>
      <c r="B246" s="25"/>
      <c r="C246" s="277" t="str">
        <f>'HOW TO-&gt;'!$A$112</f>
        <v>SUE ANN SOON</v>
      </c>
      <c r="D246" s="277" t="str">
        <f>'HOW TO-&gt;'!$B$112</f>
        <v>6011 2327</v>
      </c>
      <c r="E246" s="4" t="str">
        <f>'HOW TO-&gt;'!$C$112</f>
        <v>sueann.soon@msc.com</v>
      </c>
      <c r="F246" s="5"/>
      <c r="G246" s="277" t="str">
        <f>'HOW TO-&gt;'!$A$131</f>
        <v>.</v>
      </c>
      <c r="H246" s="277" t="str">
        <f>'HOW TO-&gt;'!$B$131</f>
        <v>.</v>
      </c>
      <c r="I246" s="4" t="str">
        <f>'HOW TO-&gt;'!$C$131</f>
        <v>.</v>
      </c>
      <c r="J246" s="5"/>
      <c r="K246" s="277">
        <f>'HOW TO-&gt;'!$A$146</f>
        <v>0</v>
      </c>
      <c r="L246" s="277">
        <f>'HOW TO-&gt;'!$B$146</f>
        <v>0</v>
      </c>
      <c r="M246" s="4">
        <f>'HOW TO-&gt;'!$C$146</f>
        <v>0</v>
      </c>
      <c r="N246" s="37"/>
    </row>
    <row r="247" spans="1:14" ht="14.25">
      <c r="A247" s="38"/>
      <c r="B247" s="38"/>
      <c r="C247" s="277" t="str">
        <f>'HOW TO-&gt;'!$A$113</f>
        <v>LAWRENCE ANG (CROSS-TRADE)</v>
      </c>
      <c r="D247" s="277" t="str">
        <f>'HOW TO-&gt;'!$B$113</f>
        <v>6011 2400</v>
      </c>
      <c r="E247" s="4" t="str">
        <f>'HOW TO-&gt;'!$C$113</f>
        <v>lawrence.ang@msc.com</v>
      </c>
      <c r="G247" s="277">
        <f>'HOW TO-&gt;'!$A$132</f>
        <v>0</v>
      </c>
      <c r="H247" s="277">
        <f>'HOW TO-&gt;'!$B$132</f>
        <v>0</v>
      </c>
      <c r="I247" s="4">
        <f>'HOW TO-&gt;'!$C$132</f>
        <v>0</v>
      </c>
      <c r="J247" s="5"/>
      <c r="K247" s="277">
        <f>'HOW TO-&gt;'!$A$147</f>
        <v>0</v>
      </c>
      <c r="L247" s="277">
        <f>'HOW TO-&gt;'!$B$147</f>
        <v>0</v>
      </c>
      <c r="M247" s="4">
        <f>'HOW TO-&gt;'!$C$147</f>
        <v>0</v>
      </c>
    </row>
    <row r="248" spans="1:14">
      <c r="A248" s="5"/>
      <c r="B248" s="5"/>
      <c r="C248" s="277" t="str">
        <f>'HOW TO-&gt;'!$A$114</f>
        <v>DARIUS ONG</v>
      </c>
      <c r="D248" s="277" t="str">
        <f>'HOW TO-&gt;'!$B$114</f>
        <v>6011 2396</v>
      </c>
      <c r="E248" s="4" t="str">
        <f>'HOW TO-&gt;'!$C$114</f>
        <v>darius.ong@msc.com</v>
      </c>
      <c r="H248" s="11"/>
      <c r="I248" s="206"/>
      <c r="K248" s="277">
        <f>'HOW TO-&gt;'!$A$148</f>
        <v>0</v>
      </c>
      <c r="L248" s="277">
        <f>'HOW TO-&gt;'!$B$148</f>
        <v>0</v>
      </c>
      <c r="M248" s="4">
        <f>'HOW TO-&gt;'!$C$148</f>
        <v>0</v>
      </c>
    </row>
    <row r="249" spans="1:14">
      <c r="A249" s="5"/>
      <c r="B249" s="5"/>
      <c r="C249" s="277" t="str">
        <f>'HOW TO-&gt;'!$A$115</f>
        <v>YURIKO KHOO</v>
      </c>
      <c r="D249" s="277" t="str">
        <f>'HOW TO-&gt;'!$B$115</f>
        <v>6011 2402</v>
      </c>
      <c r="E249" s="4" t="str">
        <f>'HOW TO-&gt;'!$C$115</f>
        <v>yuriko.k@msc.com</v>
      </c>
      <c r="H249" s="11"/>
      <c r="I249" s="11"/>
      <c r="J249" s="206"/>
      <c r="K249" s="277"/>
      <c r="L249" s="277"/>
      <c r="M249" s="4"/>
    </row>
    <row r="250" spans="1:14">
      <c r="C250" s="277" t="str">
        <f>'HOW TO-&gt;'!$A$116</f>
        <v>VICKY ZHU</v>
      </c>
      <c r="D250" s="277" t="str">
        <f>'HOW TO-&gt;'!$B$116</f>
        <v>6011 7900</v>
      </c>
      <c r="E250" s="4" t="str">
        <f>'HOW TO-&gt;'!$C$116</f>
        <v>vicky.zhu@msc.com</v>
      </c>
    </row>
    <row r="252" spans="1:14">
      <c r="C252" s="277" t="str">
        <f>'HOW TO-&gt;'!$A$119</f>
        <v xml:space="preserve">MAIN LINE  </v>
      </c>
      <c r="D252" s="277" t="str">
        <f>'HOW TO-&gt;'!$B$119</f>
        <v>6011 2424</v>
      </c>
      <c r="E252" s="4">
        <f>'HOW TO-&gt;'!$C$119</f>
        <v>0</v>
      </c>
    </row>
    <row r="253" spans="1:14">
      <c r="C253" s="34">
        <f>'HOW TO-&gt;'!$A$120</f>
        <v>0</v>
      </c>
      <c r="D253" s="34">
        <f>'HOW TO-&gt;'!$B$120</f>
        <v>0</v>
      </c>
      <c r="E253" s="24">
        <f>'HOW TO-&gt;'!$C$120</f>
        <v>0</v>
      </c>
    </row>
  </sheetData>
  <customSheetViews>
    <customSheetView guid="{25211047-2AA7-431D-8637-AA6183637E8E}" scale="70" fitToPage="1" hiddenRows="1">
      <selection activeCell="F48" sqref="F48"/>
      <pageMargins left="0" right="0" top="0" bottom="0" header="0" footer="0"/>
      <pageSetup paperSize="9" scale="39" orientation="landscape" r:id="rId1"/>
      <headerFooter>
        <oddFooter>&amp;RLast update : &amp;D   &amp;T&amp;L&amp;1#&amp;"Calibri"&amp;10&amp;K000000Sensitivity: Internal</oddFooter>
      </headerFooter>
    </customSheetView>
    <customSheetView guid="{B0B43395-6E32-4DB3-A2D8-DD2362C77F4F}" scale="70" fitToPage="1" hiddenRows="1">
      <selection activeCell="F48" sqref="F48"/>
      <pageMargins left="0" right="0" top="0" bottom="0" header="0" footer="0"/>
      <pageSetup paperSize="9" scale="39" orientation="landscape" r:id="rId2"/>
      <headerFooter>
        <oddFooter>&amp;RLast update : &amp;D   &amp;T&amp;L&amp;1#&amp;"Calibri"&amp;10&amp;K000000Sensitivity: Internal</oddFooter>
      </headerFooter>
    </customSheetView>
    <customSheetView guid="{82E65AA3-5988-4ED4-A56D-19D1BA591355}" scale="70" fitToPage="1" hiddenRows="1">
      <selection activeCell="A7" sqref="A7:XFD10"/>
      <pageMargins left="0" right="0" top="0" bottom="0" header="0" footer="0"/>
      <pageSetup paperSize="9" scale="47" orientation="landscape" r:id="rId3"/>
      <headerFooter>
        <oddFooter>&amp;RLast update : &amp;D   &amp;T&amp;L&amp;1#&amp;"Calibri"&amp;10 Sensitivity: Internal</oddFooter>
      </headerFooter>
    </customSheetView>
    <customSheetView guid="{999D0099-E3FC-46FC-839A-D58F693EE82E}" scale="70" fitToPage="1" hiddenRows="1">
      <selection activeCell="F12" sqref="F12"/>
      <pageMargins left="0" right="0" top="0" bottom="0" header="0" footer="0"/>
      <pageSetup paperSize="9" scale="43" orientation="landscape" r:id="rId4"/>
      <headerFooter>
        <oddFooter>&amp;RLast update : &amp;D   &amp;T&amp;L&amp;1#&amp;"Calibri"&amp;10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50" orientation="landscape" r:id="rId5"/>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5" orientation="landscape" r:id="rId6"/>
      <headerFooter>
        <oddFooter>&amp;RLast update : &amp;D   &amp;T</oddFooter>
      </headerFooter>
    </customSheetView>
    <customSheetView guid="{1A9C4D40-FD7F-415B-AEEF-6F3B6F11E2D9}" scale="70" fitToPage="1" hiddenRows="1">
      <selection activeCell="F15" sqref="F15:H16"/>
      <pageMargins left="0" right="0" top="0" bottom="0" header="0" footer="0"/>
      <pageSetup paperSize="9" scale="65" orientation="landscape" r:id="rId7"/>
      <headerFooter>
        <oddFooter>&amp;RLast update : &amp;D   &amp;T</oddFooter>
      </headerFooter>
    </customSheetView>
    <customSheetView guid="{160FD25C-1E8A-49AB-8AA3-887F1FFDB82C}" scale="70" fitToPage="1" hiddenRows="1">
      <selection activeCell="B22" sqref="B22"/>
      <pageMargins left="0" right="0" top="0" bottom="0" header="0" footer="0"/>
      <pageSetup paperSize="9" scale="49" orientation="landscape" r:id="rId8"/>
      <headerFooter>
        <oddFooter>&amp;RLast update : &amp;D   &amp;T</oddFooter>
      </headerFooter>
    </customSheetView>
    <customSheetView guid="{03674205-2BF0-451F-960D-B59271ECD65B}" scale="70" fitToPage="1" hiddenRows="1">
      <selection activeCell="B5" sqref="B5"/>
      <pageMargins left="0" right="0" top="0" bottom="0" header="0" footer="0"/>
      <pageSetup paperSize="9" scale="46" orientation="landscape" r:id="rId9"/>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65" orientation="landscape" r:id="rId10"/>
      <headerFooter>
        <oddFooter>&amp;RLast update : &amp;D   &amp;T</oddFooter>
      </headerFooter>
    </customSheetView>
    <customSheetView guid="{A1DFBD3A-7D67-4D0B-A768-38A02D65809C}" scale="70" fitToPage="1" hiddenRows="1">
      <selection activeCell="C12" sqref="C12"/>
      <pageMargins left="0" right="0" top="0" bottom="0" header="0" footer="0"/>
      <pageSetup paperSize="9" scale="54" orientation="landscape" r:id="rId11"/>
      <headerFooter>
        <oddFooter>&amp;RLast update : &amp;D   &amp;T</oddFooter>
      </headerFooter>
    </customSheetView>
    <customSheetView guid="{8F6257B3-44F8-495E-975F-715EC7CBE577}" scale="70" fitToPage="1" hiddenRows="1">
      <selection activeCell="E33" sqref="E33"/>
      <pageMargins left="0" right="0" top="0" bottom="0" header="0" footer="0"/>
      <pageSetup paperSize="9" scale="51" orientation="landscape" r:id="rId12"/>
      <headerFooter>
        <oddFooter>&amp;RLast update : &amp;D   &amp;T</oddFooter>
      </headerFooter>
    </customSheetView>
    <customSheetView guid="{4E666960-F75E-4DEC-AA08-CB80C5246F2D}" scale="70" fitToPage="1" hiddenRows="1">
      <selection activeCell="I5" sqref="I5:N5"/>
      <pageMargins left="0" right="0" top="0" bottom="0" header="0" footer="0"/>
      <pageSetup paperSize="9" scale="54" orientation="landscape" r:id="rId13"/>
      <headerFooter>
        <oddFooter>&amp;RLast update : &amp;D   &amp;T</oddFooter>
      </headerFooter>
    </customSheetView>
    <customSheetView guid="{DF664468-2591-4537-A401-E39E9401FA18}" scale="70" fitToPage="1" hiddenRows="1">
      <selection activeCell="J18" sqref="J18"/>
      <pageMargins left="0" right="0" top="0" bottom="0" header="0" footer="0"/>
      <pageSetup paperSize="9" scale="54" orientation="landscape" r:id="rId14"/>
      <headerFooter>
        <oddFooter>&amp;RLast update : &amp;D   &amp;T</oddFooter>
      </headerFooter>
    </customSheetView>
    <customSheetView guid="{16EA4947-C328-4911-A966-8572790A84A9}" scale="70" fitToPage="1" hiddenRows="1" state="hidden">
      <selection activeCell="G10" sqref="G10"/>
      <pageMargins left="0" right="0" top="0" bottom="0" header="0" footer="0"/>
      <pageSetup paperSize="9" scale="61" orientation="landscape" r:id="rId15"/>
      <headerFooter>
        <oddFooter>&amp;RLast update : &amp;D   &amp;T&amp;L&amp;1#&amp;"Calibri"&amp;10 Sensitivity: Internal</oddFooter>
      </headerFooter>
    </customSheetView>
    <customSheetView guid="{5024D59A-F791-4B48-8A8A-90A9A8BA3CB8}" scale="70" fitToPage="1" hiddenRows="1" topLeftCell="A13">
      <selection activeCell="A29" sqref="A29:XFD32"/>
      <pageMargins left="0" right="0" top="0" bottom="0" header="0" footer="0"/>
      <pageSetup paperSize="9" scale="61" orientation="landscape" r:id="rId16"/>
      <headerFooter>
        <oddFooter>&amp;RLast update : &amp;D   &amp;T&amp;L&amp;1#&amp;"Calibri"&amp;10 Sensitivity: Internal</oddFooter>
      </headerFooter>
    </customSheetView>
    <customSheetView guid="{834388B3-D1C0-4496-81CB-D8907F6C94B1}" scale="70" fitToPage="1" hiddenRows="1">
      <selection activeCell="B19" sqref="B19:B26"/>
      <pageMargins left="0" right="0" top="0" bottom="0" header="0" footer="0"/>
      <pageSetup paperSize="9" scale="53" orientation="landscape" r:id="rId17"/>
      <headerFooter>
        <oddFooter>&amp;RLast update : &amp;D   &amp;T&amp;L&amp;1#&amp;"Calibri"&amp;10 Sensitivity: Internal</oddFooter>
      </headerFooter>
    </customSheetView>
    <customSheetView guid="{C9B667F6-80E0-402E-8E37-77C446D41929}" scale="70" fitToPage="1" hiddenRows="1" topLeftCell="A31">
      <selection activeCell="H47" sqref="H47"/>
      <pageMargins left="0" right="0" top="0" bottom="0" header="0" footer="0"/>
      <pageSetup paperSize="9" scale="47" orientation="landscape" r:id="rId18"/>
      <headerFooter>
        <oddFooter>&amp;RLast update : &amp;D   &amp;T&amp;L&amp;1#&amp;"Calibri"&amp;10&amp;K000000Sensitivity: Internal</oddFooter>
      </headerFooter>
    </customSheetView>
    <customSheetView guid="{F64DF93A-0CD5-4665-A448-613906F88C7C}" scale="70" fitToPage="1" hiddenRows="1" topLeftCell="A35">
      <selection activeCell="F48" sqref="F48"/>
      <pageMargins left="0" right="0" top="0" bottom="0" header="0" footer="0"/>
      <pageSetup paperSize="9" scale="39" orientation="landscape" r:id="rId19"/>
      <headerFooter>
        <oddFooter>&amp;RLast update : &amp;D   &amp;T&amp;L&amp;1#&amp;"Calibri"&amp;10&amp;K000000Sensitivity: Internal</oddFooter>
      </headerFooter>
    </customSheetView>
    <customSheetView guid="{D8AE3607-C68D-4DD7-8BE1-F63EA4A613B4}" scale="70" fitToPage="1" hiddenRows="1">
      <selection activeCell="F48" sqref="F48"/>
      <pageMargins left="0" right="0" top="0" bottom="0" header="0" footer="0"/>
      <pageSetup paperSize="9" scale="39" orientation="landscape" r:id="rId20"/>
      <headerFooter>
        <oddFooter>&amp;RLast update : &amp;D   &amp;T&amp;L&amp;1#&amp;"Calibri"&amp;10&amp;K000000Sensitivity: Internal</oddFooter>
      </headerFooter>
    </customSheetView>
  </customSheetViews>
  <phoneticPr fontId="29" type="noConversion"/>
  <hyperlinks>
    <hyperlink ref="I237" display="custsvc@msca.com.sg" xr:uid="{864BEA19-1B0B-4497-B1F6-3410812B6835}"/>
    <hyperlink ref="M237" display="sinexp@msca.com.sg" xr:uid="{8C0E157C-B0E3-4688-8432-9F656C783F40}"/>
    <hyperlink ref="E236" r:id="rId21" xr:uid="{1163CA79-F48D-406B-BFFF-998EFA5E96D9}"/>
  </hyperlinks>
  <pageMargins left="0.2362204724409449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7030A0"/>
    <pageSetUpPr fitToPage="1"/>
  </sheetPr>
  <dimension ref="A2:Q306"/>
  <sheetViews>
    <sheetView zoomScale="85" zoomScaleNormal="85" workbookViewId="0">
      <selection activeCell="G283" sqref="G283"/>
    </sheetView>
  </sheetViews>
  <sheetFormatPr defaultColWidth="9.42578125" defaultRowHeight="12.75"/>
  <cols>
    <col min="1" max="1" width="21.140625" customWidth="1"/>
    <col min="2" max="2" width="9.7109375" style="34" bestFit="1" customWidth="1"/>
    <col min="3" max="3" width="24.7109375" customWidth="1"/>
    <col min="4" max="4" width="16.5703125" bestFit="1" customWidth="1"/>
    <col min="5" max="5" width="16.42578125" customWidth="1"/>
    <col min="6" max="6" width="20.140625" hidden="1" customWidth="1"/>
    <col min="7" max="7" width="21.140625" customWidth="1"/>
    <col min="8" max="8" width="20.140625" customWidth="1"/>
    <col min="9" max="9" width="21.28515625" customWidth="1"/>
    <col min="10" max="10" width="16.42578125" bestFit="1" customWidth="1"/>
    <col min="11" max="11" width="20.5703125" customWidth="1"/>
    <col min="12" max="12" width="19.42578125" customWidth="1"/>
    <col min="13" max="13" width="21.5703125" customWidth="1"/>
    <col min="14" max="14" width="29.140625" customWidth="1"/>
    <col min="15" max="15" width="17.5703125" bestFit="1" customWidth="1"/>
    <col min="16" max="16" width="13" bestFit="1" customWidth="1"/>
    <col min="18" max="18" width="11" bestFit="1" customWidth="1"/>
  </cols>
  <sheetData>
    <row r="2" spans="1:16" s="6" customFormat="1" ht="33">
      <c r="B2" s="276"/>
      <c r="C2" s="129" t="s">
        <v>1408</v>
      </c>
      <c r="D2" s="44"/>
      <c r="N2" s="37"/>
      <c r="O2" s="39"/>
    </row>
    <row r="3" spans="1:16" ht="15.75">
      <c r="A3" s="4"/>
      <c r="B3" s="277"/>
      <c r="C3" s="45"/>
      <c r="D3" s="45"/>
      <c r="E3" s="45"/>
      <c r="F3" s="45" t="s">
        <v>2859</v>
      </c>
      <c r="G3" s="45"/>
      <c r="H3" s="45"/>
      <c r="I3" s="45"/>
      <c r="J3" s="45"/>
      <c r="K3" s="37"/>
      <c r="L3" s="37"/>
      <c r="M3" s="37"/>
      <c r="N3" s="37"/>
      <c r="O3" s="5"/>
    </row>
    <row r="4" spans="1:16" s="14" customFormat="1" ht="19.5">
      <c r="A4" s="327"/>
      <c r="B4" s="327"/>
      <c r="C4" s="465"/>
      <c r="D4" s="309"/>
      <c r="E4" s="309"/>
      <c r="F4" s="306"/>
      <c r="G4" s="333"/>
      <c r="H4" s="48"/>
      <c r="I4" s="306"/>
      <c r="J4" s="306"/>
      <c r="K4" s="306"/>
      <c r="L4" s="309"/>
      <c r="M4" s="309"/>
      <c r="N4" s="309"/>
      <c r="O4" s="309"/>
      <c r="P4" s="309"/>
    </row>
    <row r="5" spans="1:16" s="14" customFormat="1" ht="36" hidden="1" customHeight="1">
      <c r="A5" s="307"/>
      <c r="B5" s="307"/>
      <c r="C5" s="308" t="s">
        <v>99</v>
      </c>
      <c r="D5" s="321"/>
      <c r="E5" s="310" t="s">
        <v>100</v>
      </c>
      <c r="F5" s="90" t="s">
        <v>101</v>
      </c>
      <c r="G5" s="304" t="s">
        <v>102</v>
      </c>
      <c r="H5" s="304" t="s">
        <v>103</v>
      </c>
      <c r="I5" s="83" t="s">
        <v>104</v>
      </c>
      <c r="J5" s="83" t="s">
        <v>194</v>
      </c>
      <c r="K5" s="132" t="s">
        <v>603</v>
      </c>
      <c r="L5" s="132" t="s">
        <v>689</v>
      </c>
      <c r="M5" s="312" t="s">
        <v>410</v>
      </c>
      <c r="N5" s="359" t="s">
        <v>2860</v>
      </c>
      <c r="O5" s="359" t="s">
        <v>408</v>
      </c>
      <c r="P5" s="1163" t="s">
        <v>1978</v>
      </c>
    </row>
    <row r="6" spans="1:16" s="14" customFormat="1" ht="30.75" hidden="1" customHeight="1" thickBot="1">
      <c r="A6" s="278" t="s">
        <v>1413</v>
      </c>
      <c r="B6" s="1355"/>
      <c r="C6" s="508" t="s">
        <v>1414</v>
      </c>
      <c r="D6" s="361" t="s">
        <v>108</v>
      </c>
      <c r="E6" s="15"/>
      <c r="F6" s="305" t="s">
        <v>109</v>
      </c>
      <c r="G6" s="202"/>
      <c r="H6" s="202"/>
      <c r="I6" s="305"/>
      <c r="J6" s="305" t="s">
        <v>2861</v>
      </c>
      <c r="K6" s="305" t="s">
        <v>2234</v>
      </c>
      <c r="L6" s="305" t="s">
        <v>2862</v>
      </c>
      <c r="M6" s="305" t="s">
        <v>2863</v>
      </c>
      <c r="N6" s="305" t="s">
        <v>2637</v>
      </c>
      <c r="O6" s="305" t="s">
        <v>2638</v>
      </c>
    </row>
    <row r="7" spans="1:16" s="14" customFormat="1" ht="20.25" hidden="1" customHeight="1" thickTop="1">
      <c r="A7" s="307"/>
      <c r="B7" s="307"/>
      <c r="C7" s="582" t="s">
        <v>1424</v>
      </c>
      <c r="D7" s="317" t="s">
        <v>1425</v>
      </c>
      <c r="E7" s="317">
        <v>45083</v>
      </c>
      <c r="F7" s="318">
        <v>45084</v>
      </c>
      <c r="G7" s="330" t="s">
        <v>2864</v>
      </c>
      <c r="H7" s="320" t="s">
        <v>1431</v>
      </c>
      <c r="I7" s="334">
        <v>45086</v>
      </c>
      <c r="J7" s="335">
        <f t="shared" ref="J7" si="0">I7+5</f>
        <v>45091</v>
      </c>
      <c r="K7" s="393"/>
      <c r="L7" s="335">
        <f t="shared" ref="L7" si="1">I7+25</f>
        <v>45111</v>
      </c>
      <c r="M7" s="321">
        <f t="shared" ref="M7" si="2">I7+29</f>
        <v>45115</v>
      </c>
      <c r="N7" s="321">
        <f t="shared" ref="N7" si="3">I7+32</f>
        <v>45118</v>
      </c>
      <c r="O7" s="321">
        <f t="shared" ref="O7" si="4">I7+34</f>
        <v>45120</v>
      </c>
    </row>
    <row r="8" spans="1:16" s="14" customFormat="1" ht="20.25" hidden="1" customHeight="1" thickBot="1">
      <c r="A8" s="307"/>
      <c r="B8" s="307"/>
      <c r="C8" s="583"/>
      <c r="D8" s="323"/>
      <c r="E8" s="323"/>
      <c r="F8" s="324"/>
      <c r="G8" s="146"/>
      <c r="H8" s="331"/>
      <c r="I8" s="336"/>
      <c r="J8" s="336"/>
      <c r="K8" s="374"/>
      <c r="L8" s="336"/>
      <c r="M8" s="323"/>
      <c r="N8" s="323"/>
      <c r="O8" s="323"/>
    </row>
    <row r="9" spans="1:16" s="14" customFormat="1" ht="20.25" hidden="1" customHeight="1" thickTop="1">
      <c r="A9" s="307"/>
      <c r="B9" s="307"/>
      <c r="C9" s="582" t="s">
        <v>1428</v>
      </c>
      <c r="D9" s="317" t="s">
        <v>1429</v>
      </c>
      <c r="E9" s="317">
        <v>45089</v>
      </c>
      <c r="F9" s="318">
        <v>45090</v>
      </c>
      <c r="G9" s="330" t="s">
        <v>2865</v>
      </c>
      <c r="H9" s="320" t="s">
        <v>1435</v>
      </c>
      <c r="I9" s="334">
        <v>45093</v>
      </c>
      <c r="J9" s="335">
        <f t="shared" ref="J9" si="5">I9+5</f>
        <v>45098</v>
      </c>
      <c r="K9" s="393"/>
      <c r="L9" s="335">
        <f t="shared" ref="L9" si="6">I9+25</f>
        <v>45118</v>
      </c>
      <c r="M9" s="321">
        <f t="shared" ref="M9" si="7">I9+29</f>
        <v>45122</v>
      </c>
      <c r="N9" s="321">
        <f t="shared" ref="N9" si="8">I9+32</f>
        <v>45125</v>
      </c>
      <c r="O9" s="321">
        <f t="shared" ref="O9" si="9">I9+34</f>
        <v>45127</v>
      </c>
    </row>
    <row r="10" spans="1:16" s="14" customFormat="1" ht="20.25" hidden="1" customHeight="1" thickBot="1">
      <c r="A10" s="307"/>
      <c r="B10" s="307"/>
      <c r="C10" s="583"/>
      <c r="D10" s="323"/>
      <c r="E10" s="323"/>
      <c r="F10" s="324"/>
      <c r="G10" s="146"/>
      <c r="H10" s="331"/>
      <c r="I10" s="336"/>
      <c r="J10" s="336"/>
      <c r="K10" s="374"/>
      <c r="L10" s="336"/>
      <c r="M10" s="323"/>
      <c r="N10" s="323"/>
      <c r="O10" s="323"/>
    </row>
    <row r="11" spans="1:16" s="14" customFormat="1" ht="20.25" hidden="1" customHeight="1" thickTop="1" thickBot="1">
      <c r="A11" s="307"/>
      <c r="B11" s="307"/>
      <c r="C11" s="582" t="s">
        <v>1432</v>
      </c>
      <c r="D11" s="317" t="s">
        <v>1433</v>
      </c>
      <c r="E11" s="317">
        <v>45094</v>
      </c>
      <c r="F11" s="318">
        <v>45095</v>
      </c>
      <c r="G11" s="330" t="s">
        <v>2866</v>
      </c>
      <c r="H11" s="320" t="s">
        <v>1442</v>
      </c>
      <c r="I11" s="334">
        <v>45100</v>
      </c>
      <c r="J11" s="335">
        <f t="shared" ref="J11" si="10">I11+5</f>
        <v>45105</v>
      </c>
      <c r="K11" s="393"/>
      <c r="L11" s="335">
        <f t="shared" ref="L11" si="11">I11+25</f>
        <v>45125</v>
      </c>
      <c r="M11" s="321">
        <f t="shared" ref="M11" si="12">I11+29</f>
        <v>45129</v>
      </c>
      <c r="N11" s="321">
        <f t="shared" ref="N11" si="13">I11+32</f>
        <v>45132</v>
      </c>
      <c r="O11" s="321">
        <f t="shared" ref="O11" si="14">I11+34</f>
        <v>45134</v>
      </c>
    </row>
    <row r="12" spans="1:16" s="14" customFormat="1" ht="20.25" hidden="1" customHeight="1" thickTop="1" thickBot="1">
      <c r="A12" s="307" t="s">
        <v>1436</v>
      </c>
      <c r="B12" s="307"/>
      <c r="C12" s="582" t="s">
        <v>1437</v>
      </c>
      <c r="D12" s="317" t="s">
        <v>1438</v>
      </c>
      <c r="E12" s="317">
        <v>45097</v>
      </c>
      <c r="F12" s="318">
        <v>45098</v>
      </c>
      <c r="G12" s="146"/>
      <c r="H12" s="331"/>
      <c r="I12" s="336"/>
      <c r="J12" s="336"/>
      <c r="K12" s="374"/>
      <c r="L12" s="336"/>
      <c r="M12" s="323"/>
      <c r="N12" s="323"/>
      <c r="O12" s="323"/>
    </row>
    <row r="13" spans="1:16" s="14" customFormat="1" ht="20.25" hidden="1" customHeight="1" thickTop="1">
      <c r="A13" s="307"/>
      <c r="B13" s="307"/>
      <c r="C13" s="582" t="s">
        <v>1439</v>
      </c>
      <c r="D13" s="317" t="s">
        <v>1440</v>
      </c>
      <c r="E13" s="317">
        <v>45101</v>
      </c>
      <c r="F13" s="318">
        <v>45102</v>
      </c>
      <c r="G13" s="330" t="s">
        <v>2867</v>
      </c>
      <c r="H13" s="320" t="s">
        <v>1446</v>
      </c>
      <c r="I13" s="334">
        <v>45107</v>
      </c>
      <c r="J13" s="335">
        <f t="shared" ref="J13" si="15">I13+5</f>
        <v>45112</v>
      </c>
      <c r="K13" s="393"/>
      <c r="L13" s="335">
        <f t="shared" ref="L13" si="16">I13+25</f>
        <v>45132</v>
      </c>
      <c r="M13" s="321">
        <f t="shared" ref="M13" si="17">I13+29</f>
        <v>45136</v>
      </c>
      <c r="N13" s="321">
        <f t="shared" ref="N13" si="18">I13+32</f>
        <v>45139</v>
      </c>
      <c r="O13" s="321">
        <f t="shared" ref="O13" si="19">I13+34</f>
        <v>45141</v>
      </c>
    </row>
    <row r="14" spans="1:16" s="14" customFormat="1" ht="20.25" hidden="1" customHeight="1" thickBot="1">
      <c r="A14" s="307"/>
      <c r="B14" s="307"/>
      <c r="C14" s="583"/>
      <c r="D14" s="323"/>
      <c r="E14" s="323"/>
      <c r="F14" s="324"/>
      <c r="G14" s="146"/>
      <c r="H14" s="331"/>
      <c r="I14" s="336"/>
      <c r="J14" s="336"/>
      <c r="K14" s="374"/>
      <c r="L14" s="336"/>
      <c r="M14" s="323"/>
      <c r="N14" s="323"/>
      <c r="O14" s="323"/>
    </row>
    <row r="15" spans="1:16" s="14" customFormat="1" ht="20.25" hidden="1" customHeight="1" thickTop="1">
      <c r="A15" s="307"/>
      <c r="B15" s="307"/>
      <c r="C15" s="582" t="s">
        <v>1443</v>
      </c>
      <c r="D15" s="317" t="s">
        <v>1444</v>
      </c>
      <c r="E15" s="317">
        <v>45108</v>
      </c>
      <c r="F15" s="318">
        <v>45109</v>
      </c>
      <c r="G15" s="330" t="s">
        <v>2868</v>
      </c>
      <c r="H15" s="320" t="s">
        <v>1450</v>
      </c>
      <c r="I15" s="334">
        <v>45114</v>
      </c>
      <c r="J15" s="335">
        <f t="shared" ref="J15" si="20">I15+5</f>
        <v>45119</v>
      </c>
      <c r="K15" s="393"/>
      <c r="L15" s="335">
        <f t="shared" ref="L15" si="21">I15+25</f>
        <v>45139</v>
      </c>
      <c r="M15" s="321">
        <f t="shared" ref="M15" si="22">I15+29</f>
        <v>45143</v>
      </c>
      <c r="N15" s="321">
        <f t="shared" ref="N15" si="23">I15+32</f>
        <v>45146</v>
      </c>
      <c r="O15" s="321">
        <f t="shared" ref="O15" si="24">I15+34</f>
        <v>45148</v>
      </c>
    </row>
    <row r="16" spans="1:16" s="14" customFormat="1" ht="20.25" hidden="1" customHeight="1" thickBot="1">
      <c r="A16" s="307"/>
      <c r="B16" s="307"/>
      <c r="C16" s="583"/>
      <c r="D16" s="323"/>
      <c r="E16" s="323"/>
      <c r="F16" s="324"/>
      <c r="G16" s="146"/>
      <c r="H16" s="331"/>
      <c r="I16" s="336"/>
      <c r="J16" s="336"/>
      <c r="K16" s="374"/>
      <c r="L16" s="336"/>
      <c r="M16" s="323"/>
      <c r="N16" s="323"/>
      <c r="O16" s="323"/>
    </row>
    <row r="17" spans="1:15" s="14" customFormat="1" ht="20.25" hidden="1" customHeight="1" thickTop="1">
      <c r="A17" s="307"/>
      <c r="B17" s="307"/>
      <c r="C17" s="582" t="s">
        <v>1447</v>
      </c>
      <c r="D17" s="317" t="s">
        <v>1448</v>
      </c>
      <c r="E17" s="317">
        <v>45115</v>
      </c>
      <c r="F17" s="318">
        <v>45116</v>
      </c>
      <c r="G17" s="330" t="s">
        <v>1585</v>
      </c>
      <c r="H17" s="320" t="s">
        <v>1455</v>
      </c>
      <c r="I17" s="334">
        <v>45121</v>
      </c>
      <c r="J17" s="335">
        <f>I17+5</f>
        <v>45126</v>
      </c>
      <c r="K17" s="393"/>
      <c r="L17" s="335">
        <f>I17+25</f>
        <v>45146</v>
      </c>
      <c r="M17" s="321">
        <f>I17+29</f>
        <v>45150</v>
      </c>
      <c r="N17" s="321">
        <f>I17+32</f>
        <v>45153</v>
      </c>
      <c r="O17" s="321">
        <f>I17+34</f>
        <v>45155</v>
      </c>
    </row>
    <row r="18" spans="1:15" s="14" customFormat="1" ht="20.25" hidden="1" customHeight="1" thickBot="1">
      <c r="A18" s="307"/>
      <c r="B18" s="307"/>
      <c r="C18" s="583"/>
      <c r="D18" s="323"/>
      <c r="E18" s="323"/>
      <c r="F18" s="324"/>
      <c r="G18" s="146"/>
      <c r="H18" s="331"/>
      <c r="I18" s="336"/>
      <c r="J18" s="336"/>
      <c r="K18" s="374"/>
      <c r="L18" s="336"/>
      <c r="M18" s="323"/>
      <c r="N18" s="323"/>
      <c r="O18" s="323"/>
    </row>
    <row r="19" spans="1:15" s="14" customFormat="1" ht="20.25" hidden="1" customHeight="1" thickTop="1">
      <c r="A19" s="307" t="s">
        <v>1451</v>
      </c>
      <c r="B19" s="307"/>
      <c r="C19" s="582" t="s">
        <v>1452</v>
      </c>
      <c r="D19" s="317" t="s">
        <v>1453</v>
      </c>
      <c r="E19" s="317">
        <v>45126</v>
      </c>
      <c r="F19" s="318">
        <v>45127</v>
      </c>
      <c r="G19" s="330" t="s">
        <v>2135</v>
      </c>
      <c r="H19" s="320" t="s">
        <v>1458</v>
      </c>
      <c r="I19" s="334">
        <v>45128</v>
      </c>
      <c r="J19" s="335">
        <f>I19+5</f>
        <v>45133</v>
      </c>
      <c r="K19" s="393"/>
      <c r="L19" s="335">
        <f>I19+25</f>
        <v>45153</v>
      </c>
      <c r="M19" s="321">
        <f>I19+29</f>
        <v>45157</v>
      </c>
      <c r="N19" s="321">
        <f>I19+32</f>
        <v>45160</v>
      </c>
      <c r="O19" s="321">
        <f>I19+34</f>
        <v>45162</v>
      </c>
    </row>
    <row r="20" spans="1:15" s="14" customFormat="1" ht="20.25" hidden="1" customHeight="1" thickBot="1">
      <c r="A20" s="307"/>
      <c r="B20" s="307"/>
      <c r="C20" s="583"/>
      <c r="D20" s="323"/>
      <c r="E20" s="323"/>
      <c r="F20" s="324"/>
      <c r="G20" s="146"/>
      <c r="H20" s="331"/>
      <c r="I20" s="336"/>
      <c r="J20" s="336"/>
      <c r="K20" s="374"/>
      <c r="L20" s="336"/>
      <c r="M20" s="323"/>
      <c r="N20" s="323"/>
      <c r="O20" s="323"/>
    </row>
    <row r="21" spans="1:15" s="14" customFormat="1" ht="20.25" hidden="1" customHeight="1" thickTop="1">
      <c r="A21" s="307" t="s">
        <v>1432</v>
      </c>
      <c r="B21" s="307"/>
      <c r="C21" s="582" t="s">
        <v>1447</v>
      </c>
      <c r="D21" s="317" t="s">
        <v>1456</v>
      </c>
      <c r="E21" s="317">
        <v>45128</v>
      </c>
      <c r="F21" s="318">
        <v>45129</v>
      </c>
      <c r="G21" s="330" t="s">
        <v>2869</v>
      </c>
      <c r="H21" s="320" t="s">
        <v>1460</v>
      </c>
      <c r="I21" s="334">
        <v>45135</v>
      </c>
      <c r="J21" s="335">
        <f>I21+5</f>
        <v>45140</v>
      </c>
      <c r="K21" s="393"/>
      <c r="L21" s="335">
        <f>I21+25</f>
        <v>45160</v>
      </c>
      <c r="M21" s="321">
        <f>I21+29</f>
        <v>45164</v>
      </c>
      <c r="N21" s="321">
        <f>I21+32</f>
        <v>45167</v>
      </c>
      <c r="O21" s="321">
        <f>I21+34</f>
        <v>45169</v>
      </c>
    </row>
    <row r="22" spans="1:15" ht="13.5" hidden="1" thickBot="1"/>
    <row r="23" spans="1:15" s="14" customFormat="1" ht="20.25" hidden="1" customHeight="1" thickTop="1">
      <c r="A23" s="307" t="s">
        <v>1461</v>
      </c>
      <c r="B23" s="307"/>
      <c r="C23" s="582" t="s">
        <v>1462</v>
      </c>
      <c r="D23" s="317" t="s">
        <v>1463</v>
      </c>
      <c r="E23" s="317">
        <v>45138</v>
      </c>
      <c r="F23" s="318">
        <v>45140</v>
      </c>
      <c r="G23" s="330" t="s">
        <v>2870</v>
      </c>
      <c r="H23" s="320" t="s">
        <v>1465</v>
      </c>
      <c r="I23" s="334">
        <v>45142</v>
      </c>
      <c r="J23" s="335">
        <f>I23+5</f>
        <v>45147</v>
      </c>
      <c r="K23" s="393"/>
      <c r="L23" s="335">
        <f>I23+25</f>
        <v>45167</v>
      </c>
      <c r="M23" s="321">
        <f>I23+29</f>
        <v>45171</v>
      </c>
      <c r="N23" s="321">
        <f>I23+32</f>
        <v>45174</v>
      </c>
      <c r="O23" s="321">
        <f>I23+34</f>
        <v>45176</v>
      </c>
    </row>
    <row r="24" spans="1:15" s="14" customFormat="1" ht="20.25" hidden="1" customHeight="1" thickBot="1">
      <c r="A24" s="307"/>
      <c r="B24" s="307"/>
      <c r="C24" s="583"/>
      <c r="D24" s="323"/>
      <c r="E24" s="323"/>
      <c r="F24" s="324"/>
      <c r="G24" s="146"/>
      <c r="H24" s="331"/>
      <c r="I24" s="336"/>
      <c r="J24" s="336"/>
      <c r="K24" s="374"/>
      <c r="L24" s="336"/>
      <c r="M24" s="323"/>
      <c r="N24" s="323"/>
      <c r="O24" s="323"/>
    </row>
    <row r="25" spans="1:15" s="14" customFormat="1" ht="20.25" hidden="1" customHeight="1" thickTop="1">
      <c r="A25" s="307" t="s">
        <v>1443</v>
      </c>
      <c r="B25" s="307"/>
      <c r="C25" s="582" t="s">
        <v>1443</v>
      </c>
      <c r="D25" s="317" t="s">
        <v>1466</v>
      </c>
      <c r="E25" s="317">
        <v>45145</v>
      </c>
      <c r="F25" s="318">
        <v>45148</v>
      </c>
      <c r="G25" s="330" t="s">
        <v>2142</v>
      </c>
      <c r="H25" s="320" t="s">
        <v>1468</v>
      </c>
      <c r="I25" s="334">
        <v>45149</v>
      </c>
      <c r="J25" s="335">
        <f>I25+5</f>
        <v>45154</v>
      </c>
      <c r="K25" s="393"/>
      <c r="L25" s="335">
        <f>I25+25</f>
        <v>45174</v>
      </c>
      <c r="M25" s="321">
        <f>I25+29</f>
        <v>45178</v>
      </c>
      <c r="N25" s="321">
        <f>I25+32</f>
        <v>45181</v>
      </c>
      <c r="O25" s="321">
        <f>I25+34</f>
        <v>45183</v>
      </c>
    </row>
    <row r="26" spans="1:15" s="14" customFormat="1" ht="20.25" hidden="1" customHeight="1" thickBot="1">
      <c r="A26" s="307"/>
      <c r="B26" s="307"/>
      <c r="C26" s="583"/>
      <c r="D26" s="323"/>
      <c r="E26" s="323"/>
      <c r="F26" s="324"/>
      <c r="G26" s="146"/>
      <c r="H26" s="331"/>
      <c r="I26" s="336"/>
      <c r="J26" s="336"/>
      <c r="K26" s="374"/>
      <c r="L26" s="336"/>
      <c r="M26" s="323"/>
      <c r="N26" s="323"/>
      <c r="O26" s="323"/>
    </row>
    <row r="27" spans="1:15" s="14" customFormat="1" ht="20.25" hidden="1" customHeight="1" thickTop="1">
      <c r="A27" s="307" t="s">
        <v>1469</v>
      </c>
      <c r="B27" s="307"/>
      <c r="C27" s="582" t="s">
        <v>1470</v>
      </c>
      <c r="D27" s="317" t="s">
        <v>1471</v>
      </c>
      <c r="E27" s="317">
        <v>45153</v>
      </c>
      <c r="F27" s="318">
        <v>45155</v>
      </c>
      <c r="G27" s="330" t="s">
        <v>2871</v>
      </c>
      <c r="H27" s="320" t="s">
        <v>1473</v>
      </c>
      <c r="I27" s="334">
        <v>45156</v>
      </c>
      <c r="J27" s="335">
        <f>I27+5</f>
        <v>45161</v>
      </c>
      <c r="K27" s="393"/>
      <c r="L27" s="335">
        <f>I27+25</f>
        <v>45181</v>
      </c>
      <c r="M27" s="321">
        <f>I27+29</f>
        <v>45185</v>
      </c>
      <c r="N27" s="321">
        <f>I27+32</f>
        <v>45188</v>
      </c>
      <c r="O27" s="321">
        <f>I27+34</f>
        <v>45190</v>
      </c>
    </row>
    <row r="28" spans="1:15" s="14" customFormat="1" ht="20.25" hidden="1" customHeight="1" thickBot="1">
      <c r="A28" s="307"/>
      <c r="B28" s="307"/>
      <c r="C28" s="583"/>
      <c r="D28" s="323"/>
      <c r="E28" s="323"/>
      <c r="F28" s="324"/>
      <c r="G28" s="146"/>
      <c r="H28" s="331"/>
      <c r="I28" s="336"/>
      <c r="J28" s="336"/>
      <c r="K28" s="374"/>
      <c r="L28" s="336"/>
      <c r="M28" s="323"/>
      <c r="N28" s="323"/>
      <c r="O28" s="323"/>
    </row>
    <row r="29" spans="1:15" s="14" customFormat="1" ht="20.25" hidden="1" customHeight="1" thickTop="1">
      <c r="A29" s="307"/>
      <c r="B29" s="307"/>
      <c r="C29" s="582"/>
      <c r="D29" s="317"/>
      <c r="E29" s="317"/>
      <c r="F29" s="318"/>
      <c r="G29" s="330" t="s">
        <v>2872</v>
      </c>
      <c r="H29" s="320" t="s">
        <v>1478</v>
      </c>
      <c r="I29" s="459">
        <v>45163</v>
      </c>
      <c r="J29" s="335">
        <f>I29+5</f>
        <v>45168</v>
      </c>
      <c r="K29" s="393"/>
      <c r="L29" s="335">
        <f>I29+25</f>
        <v>45188</v>
      </c>
      <c r="M29" s="321">
        <f>I29+29</f>
        <v>45192</v>
      </c>
      <c r="N29" s="321">
        <f>I29+32</f>
        <v>45195</v>
      </c>
      <c r="O29" s="321">
        <f>I29+34</f>
        <v>45197</v>
      </c>
    </row>
    <row r="30" spans="1:15" s="14" customFormat="1" ht="20.25" hidden="1" customHeight="1" thickBot="1">
      <c r="A30" s="307"/>
      <c r="B30" s="307"/>
      <c r="C30" s="583"/>
      <c r="D30" s="323"/>
      <c r="E30" s="323"/>
      <c r="F30" s="324"/>
      <c r="G30" s="146"/>
      <c r="H30" s="331"/>
      <c r="I30" s="336"/>
      <c r="J30" s="336"/>
      <c r="K30" s="374"/>
      <c r="L30" s="336"/>
      <c r="M30" s="323"/>
      <c r="N30" s="323"/>
      <c r="O30" s="323"/>
    </row>
    <row r="31" spans="1:15" s="14" customFormat="1" ht="20.25" hidden="1" customHeight="1" thickTop="1" thickBot="1">
      <c r="A31" s="307" t="s">
        <v>2873</v>
      </c>
      <c r="B31" s="307"/>
      <c r="C31" s="582" t="s">
        <v>1475</v>
      </c>
      <c r="D31" s="317" t="s">
        <v>1476</v>
      </c>
      <c r="E31" s="317">
        <v>45160</v>
      </c>
      <c r="F31" s="318">
        <v>45161</v>
      </c>
      <c r="G31" s="330" t="s">
        <v>2144</v>
      </c>
      <c r="H31" s="320" t="s">
        <v>1482</v>
      </c>
      <c r="I31" s="334">
        <v>45170</v>
      </c>
      <c r="J31" s="335">
        <f>I31+5</f>
        <v>45175</v>
      </c>
      <c r="K31" s="393"/>
      <c r="L31" s="335">
        <f>I31+25</f>
        <v>45195</v>
      </c>
      <c r="M31" s="321">
        <f>I31+29</f>
        <v>45199</v>
      </c>
      <c r="N31" s="321">
        <f>I31+32</f>
        <v>45202</v>
      </c>
      <c r="O31" s="321">
        <f>I31+34</f>
        <v>45204</v>
      </c>
    </row>
    <row r="32" spans="1:15" s="14" customFormat="1" ht="20.25" hidden="1" customHeight="1" thickTop="1" thickBot="1">
      <c r="A32" s="307" t="s">
        <v>1479</v>
      </c>
      <c r="B32" s="307"/>
      <c r="C32" s="582" t="s">
        <v>1447</v>
      </c>
      <c r="D32" s="317" t="s">
        <v>1480</v>
      </c>
      <c r="E32" s="323">
        <v>45166</v>
      </c>
      <c r="F32" s="318">
        <v>45168</v>
      </c>
      <c r="G32" s="146"/>
      <c r="H32" s="331"/>
      <c r="I32" s="336"/>
      <c r="J32" s="336"/>
      <c r="K32" s="374"/>
      <c r="L32" s="336"/>
      <c r="M32" s="323"/>
      <c r="N32" s="323"/>
      <c r="O32" s="323"/>
    </row>
    <row r="33" spans="1:15" s="14" customFormat="1" ht="20.25" hidden="1" customHeight="1" thickTop="1">
      <c r="A33" s="307"/>
      <c r="B33" s="307"/>
      <c r="C33" s="582" t="s">
        <v>1452</v>
      </c>
      <c r="D33" s="317" t="s">
        <v>1483</v>
      </c>
      <c r="E33" s="317">
        <v>45173</v>
      </c>
      <c r="F33" s="318">
        <v>45175</v>
      </c>
      <c r="G33" s="330" t="s">
        <v>2864</v>
      </c>
      <c r="H33" s="320" t="s">
        <v>1484</v>
      </c>
      <c r="I33" s="334">
        <v>45177</v>
      </c>
      <c r="J33" s="335">
        <f>I33+5</f>
        <v>45182</v>
      </c>
      <c r="K33" s="393"/>
      <c r="L33" s="335">
        <f>I33+25</f>
        <v>45202</v>
      </c>
      <c r="M33" s="321">
        <f>I33+29</f>
        <v>45206</v>
      </c>
      <c r="N33" s="321">
        <f>I33+32</f>
        <v>45209</v>
      </c>
      <c r="O33" s="321">
        <f>I33+34</f>
        <v>45211</v>
      </c>
    </row>
    <row r="34" spans="1:15" s="14" customFormat="1" ht="20.25" hidden="1" customHeight="1" thickBot="1">
      <c r="A34" s="307"/>
      <c r="B34" s="307"/>
      <c r="C34" s="583"/>
      <c r="D34" s="323"/>
      <c r="E34" s="323"/>
      <c r="F34" s="324"/>
      <c r="G34" s="146"/>
      <c r="H34" s="331"/>
      <c r="I34" s="336"/>
      <c r="J34" s="336"/>
      <c r="K34" s="374"/>
      <c r="L34" s="336"/>
      <c r="M34" s="323"/>
      <c r="N34" s="323"/>
      <c r="O34" s="323"/>
    </row>
    <row r="35" spans="1:15" s="14" customFormat="1" ht="20.25" hidden="1" customHeight="1" thickTop="1">
      <c r="A35" s="307"/>
      <c r="B35" s="307"/>
      <c r="C35" s="582" t="s">
        <v>1432</v>
      </c>
      <c r="D35" s="317" t="s">
        <v>1485</v>
      </c>
      <c r="E35" s="317">
        <v>45179</v>
      </c>
      <c r="F35" s="318">
        <v>45181</v>
      </c>
      <c r="G35" s="330" t="s">
        <v>2045</v>
      </c>
      <c r="H35" s="320" t="s">
        <v>1489</v>
      </c>
      <c r="I35" s="334">
        <v>45184</v>
      </c>
      <c r="J35" s="335">
        <f>I35+5</f>
        <v>45189</v>
      </c>
      <c r="K35" s="393"/>
      <c r="L35" s="335">
        <f>I35+25</f>
        <v>45209</v>
      </c>
      <c r="M35" s="321">
        <f>I35+29</f>
        <v>45213</v>
      </c>
      <c r="N35" s="321">
        <f>I35+32</f>
        <v>45216</v>
      </c>
      <c r="O35" s="321">
        <f>I35+34</f>
        <v>45218</v>
      </c>
    </row>
    <row r="36" spans="1:15" s="14" customFormat="1" ht="20.25" hidden="1" customHeight="1" thickBot="1">
      <c r="A36" s="307"/>
      <c r="B36" s="307"/>
      <c r="C36" s="583"/>
      <c r="D36" s="323"/>
      <c r="E36" s="323"/>
      <c r="F36" s="324"/>
      <c r="G36" s="146"/>
      <c r="H36" s="331"/>
      <c r="I36" s="336"/>
      <c r="J36" s="336"/>
      <c r="K36" s="374"/>
      <c r="L36" s="336"/>
      <c r="M36" s="323"/>
      <c r="N36" s="323"/>
      <c r="O36" s="323"/>
    </row>
    <row r="37" spans="1:15" s="14" customFormat="1" ht="20.25" hidden="1" customHeight="1" thickTop="1">
      <c r="A37" s="307" t="s">
        <v>1486</v>
      </c>
      <c r="B37" s="307"/>
      <c r="C37" s="857" t="s">
        <v>1487</v>
      </c>
      <c r="D37" s="317" t="s">
        <v>1488</v>
      </c>
      <c r="E37" s="317">
        <v>45186</v>
      </c>
      <c r="F37" s="318">
        <v>45187</v>
      </c>
      <c r="G37" s="330" t="s">
        <v>2866</v>
      </c>
      <c r="H37" s="320" t="s">
        <v>1493</v>
      </c>
      <c r="I37" s="334">
        <v>45191</v>
      </c>
      <c r="J37" s="335">
        <f>I37+5</f>
        <v>45196</v>
      </c>
      <c r="K37" s="393"/>
      <c r="L37" s="335">
        <f>I37+25</f>
        <v>45216</v>
      </c>
      <c r="M37" s="321">
        <f>I37+29</f>
        <v>45220</v>
      </c>
      <c r="N37" s="321">
        <f>I37+32</f>
        <v>45223</v>
      </c>
      <c r="O37" s="321">
        <f>I37+34</f>
        <v>45225</v>
      </c>
    </row>
    <row r="38" spans="1:15" ht="13.5" hidden="1" thickBot="1"/>
    <row r="39" spans="1:15" s="14" customFormat="1" ht="20.25" hidden="1" customHeight="1" thickTop="1">
      <c r="A39" s="307" t="s">
        <v>1490</v>
      </c>
      <c r="B39" s="307"/>
      <c r="C39" s="582" t="s">
        <v>1491</v>
      </c>
      <c r="D39" s="317" t="s">
        <v>1492</v>
      </c>
      <c r="E39" s="317">
        <v>45196</v>
      </c>
      <c r="F39" s="318">
        <v>45197</v>
      </c>
      <c r="G39" s="330" t="s">
        <v>2867</v>
      </c>
      <c r="H39" s="320" t="s">
        <v>1496</v>
      </c>
      <c r="I39" s="334">
        <v>45198</v>
      </c>
      <c r="J39" s="335">
        <f>I39+5</f>
        <v>45203</v>
      </c>
      <c r="K39" s="393"/>
      <c r="L39" s="335">
        <f>I39+25</f>
        <v>45223</v>
      </c>
      <c r="M39" s="321">
        <f>I39+29</f>
        <v>45227</v>
      </c>
      <c r="N39" s="321">
        <f>I39+32</f>
        <v>45230</v>
      </c>
      <c r="O39" s="321">
        <f>I39+34</f>
        <v>45232</v>
      </c>
    </row>
    <row r="40" spans="1:15" s="14" customFormat="1" ht="20.25" hidden="1" customHeight="1" thickBot="1">
      <c r="A40" s="307"/>
      <c r="B40" s="307"/>
      <c r="C40" s="583"/>
      <c r="D40" s="323"/>
      <c r="E40" s="323"/>
      <c r="F40" s="324"/>
      <c r="G40" s="146"/>
      <c r="H40" s="331"/>
      <c r="I40" s="336"/>
      <c r="J40" s="336"/>
      <c r="K40" s="374"/>
      <c r="L40" s="336"/>
      <c r="M40" s="323"/>
      <c r="N40" s="323"/>
      <c r="O40" s="323"/>
    </row>
    <row r="41" spans="1:15" s="14" customFormat="1" ht="20.25" hidden="1" customHeight="1" thickTop="1">
      <c r="A41" s="307"/>
      <c r="B41" s="307"/>
      <c r="C41" s="582" t="s">
        <v>1494</v>
      </c>
      <c r="D41" s="317" t="s">
        <v>1495</v>
      </c>
      <c r="E41" s="317">
        <v>45200</v>
      </c>
      <c r="F41" s="318">
        <v>45200</v>
      </c>
      <c r="G41" s="330" t="s">
        <v>2868</v>
      </c>
      <c r="H41" s="320" t="s">
        <v>1498</v>
      </c>
      <c r="I41" s="334">
        <v>45205</v>
      </c>
      <c r="J41" s="335">
        <f>I41+5</f>
        <v>45210</v>
      </c>
      <c r="K41" s="393"/>
      <c r="L41" s="335">
        <f>I41+25</f>
        <v>45230</v>
      </c>
      <c r="M41" s="321">
        <f>I41+29</f>
        <v>45234</v>
      </c>
      <c r="N41" s="321">
        <f>I41+32</f>
        <v>45237</v>
      </c>
      <c r="O41" s="321">
        <f>I41+34</f>
        <v>45239</v>
      </c>
    </row>
    <row r="42" spans="1:15" s="14" customFormat="1" ht="20.25" hidden="1" customHeight="1" thickBot="1">
      <c r="A42" s="307"/>
      <c r="B42" s="307"/>
      <c r="C42" s="583"/>
      <c r="D42" s="323"/>
      <c r="E42" s="323"/>
      <c r="F42" s="324"/>
      <c r="G42" s="146"/>
      <c r="H42" s="331"/>
      <c r="I42" s="336"/>
      <c r="J42" s="336"/>
      <c r="K42" s="374"/>
      <c r="L42" s="336"/>
      <c r="M42" s="323"/>
      <c r="N42" s="323"/>
      <c r="O42" s="323"/>
    </row>
    <row r="43" spans="1:15" s="14" customFormat="1" ht="20.25" hidden="1" customHeight="1" thickTop="1">
      <c r="A43" s="307"/>
      <c r="B43" s="307"/>
      <c r="C43" s="868" t="s">
        <v>1452</v>
      </c>
      <c r="D43" s="317" t="s">
        <v>1497</v>
      </c>
      <c r="E43" s="317">
        <v>45206</v>
      </c>
      <c r="F43" s="318">
        <v>45207</v>
      </c>
      <c r="G43" s="330" t="s">
        <v>1585</v>
      </c>
      <c r="H43" s="320" t="s">
        <v>1502</v>
      </c>
      <c r="I43" s="334">
        <v>45212</v>
      </c>
      <c r="J43" s="335">
        <f>I43+5</f>
        <v>45217</v>
      </c>
      <c r="K43" s="393"/>
      <c r="L43" s="335">
        <f>I43+25</f>
        <v>45237</v>
      </c>
      <c r="M43" s="321">
        <f>I43+29</f>
        <v>45241</v>
      </c>
      <c r="N43" s="321">
        <f>I43+32</f>
        <v>45244</v>
      </c>
      <c r="O43" s="321">
        <f>I43+34</f>
        <v>45246</v>
      </c>
    </row>
    <row r="44" spans="1:15" s="14" customFormat="1" ht="20.25" hidden="1" customHeight="1" thickBot="1">
      <c r="A44" s="307"/>
      <c r="B44" s="307"/>
      <c r="C44" s="583"/>
      <c r="D44" s="323"/>
      <c r="E44" s="323"/>
      <c r="F44" s="324"/>
      <c r="G44" s="146"/>
      <c r="H44" s="331"/>
      <c r="I44" s="336"/>
      <c r="J44" s="336"/>
      <c r="K44" s="374"/>
      <c r="L44" s="336"/>
      <c r="M44" s="323"/>
      <c r="N44" s="323"/>
      <c r="O44" s="323"/>
    </row>
    <row r="45" spans="1:15" s="14" customFormat="1" ht="20.25" hidden="1" customHeight="1" thickTop="1">
      <c r="A45" s="307" t="s">
        <v>1499</v>
      </c>
      <c r="B45" s="307"/>
      <c r="C45" s="582" t="s">
        <v>1500</v>
      </c>
      <c r="D45" s="317" t="s">
        <v>1501</v>
      </c>
      <c r="E45" s="317">
        <v>45215</v>
      </c>
      <c r="F45" s="318">
        <v>45217</v>
      </c>
      <c r="G45" s="375" t="s">
        <v>1573</v>
      </c>
      <c r="H45" s="320" t="s">
        <v>1506</v>
      </c>
      <c r="I45" s="334">
        <v>45219</v>
      </c>
      <c r="J45" s="393"/>
      <c r="K45" s="393"/>
      <c r="L45" s="393"/>
      <c r="M45" s="356"/>
      <c r="N45" s="356"/>
      <c r="O45" s="356"/>
    </row>
    <row r="46" spans="1:15" s="14" customFormat="1" ht="20.25" hidden="1" customHeight="1" thickBot="1">
      <c r="A46" s="307"/>
      <c r="B46" s="307"/>
      <c r="C46" s="583"/>
      <c r="D46" s="323"/>
      <c r="E46" s="323"/>
      <c r="F46" s="324"/>
      <c r="G46" s="401" t="s">
        <v>2135</v>
      </c>
      <c r="H46" s="331"/>
      <c r="I46" s="336"/>
      <c r="J46" s="374"/>
      <c r="K46" s="374"/>
      <c r="L46" s="374"/>
      <c r="M46" s="159"/>
      <c r="N46" s="159"/>
      <c r="O46" s="159"/>
    </row>
    <row r="47" spans="1:15" s="14" customFormat="1" ht="20.25" hidden="1" customHeight="1" thickTop="1">
      <c r="A47" s="307" t="s">
        <v>1503</v>
      </c>
      <c r="B47" s="307"/>
      <c r="C47" s="582" t="s">
        <v>1504</v>
      </c>
      <c r="D47" s="317" t="s">
        <v>1505</v>
      </c>
      <c r="E47" s="317">
        <v>45221</v>
      </c>
      <c r="F47" s="318">
        <v>45222</v>
      </c>
      <c r="G47" s="330" t="s">
        <v>2869</v>
      </c>
      <c r="H47" s="320" t="s">
        <v>1509</v>
      </c>
      <c r="I47" s="334">
        <v>45226</v>
      </c>
      <c r="J47" s="335">
        <f>I47+5</f>
        <v>45231</v>
      </c>
      <c r="K47" s="393"/>
      <c r="L47" s="335">
        <f>I47+25</f>
        <v>45251</v>
      </c>
      <c r="M47" s="321">
        <f>I47+29</f>
        <v>45255</v>
      </c>
      <c r="N47" s="321">
        <f>I47+32</f>
        <v>45258</v>
      </c>
      <c r="O47" s="321">
        <f>I47+34</f>
        <v>45260</v>
      </c>
    </row>
    <row r="48" spans="1:15" s="14" customFormat="1" ht="20.25" hidden="1" customHeight="1" thickBot="1">
      <c r="A48" s="307"/>
      <c r="B48" s="307"/>
      <c r="C48" s="583"/>
      <c r="D48" s="323"/>
      <c r="E48" s="323"/>
      <c r="F48" s="324"/>
      <c r="G48" s="146"/>
      <c r="H48" s="331"/>
      <c r="I48" s="336"/>
      <c r="J48" s="336"/>
      <c r="K48" s="374"/>
      <c r="L48" s="336"/>
      <c r="M48" s="323"/>
      <c r="N48" s="323"/>
      <c r="O48" s="323"/>
    </row>
    <row r="49" spans="1:15" s="14" customFormat="1" ht="20.25" hidden="1" customHeight="1" thickTop="1">
      <c r="A49" s="307" t="s">
        <v>1443</v>
      </c>
      <c r="B49" s="307"/>
      <c r="C49" s="582" t="s">
        <v>1507</v>
      </c>
      <c r="D49" s="317" t="s">
        <v>1508</v>
      </c>
      <c r="E49" s="317">
        <v>45228</v>
      </c>
      <c r="F49" s="318">
        <v>45228</v>
      </c>
      <c r="G49" s="330" t="s">
        <v>2870</v>
      </c>
      <c r="H49" s="320" t="s">
        <v>1511</v>
      </c>
      <c r="I49" s="334">
        <v>45233</v>
      </c>
      <c r="J49" s="335">
        <f>I49+5</f>
        <v>45238</v>
      </c>
      <c r="K49" s="393"/>
      <c r="L49" s="335">
        <f>I49+25</f>
        <v>45258</v>
      </c>
      <c r="M49" s="321">
        <f>I49+29</f>
        <v>45262</v>
      </c>
      <c r="N49" s="321">
        <f>I49+32</f>
        <v>45265</v>
      </c>
      <c r="O49" s="321">
        <f>I49+34</f>
        <v>45267</v>
      </c>
    </row>
    <row r="50" spans="1:15" s="14" customFormat="1" ht="20.25" hidden="1" customHeight="1" thickBot="1">
      <c r="A50" s="307"/>
      <c r="B50" s="307"/>
      <c r="C50" s="583"/>
      <c r="D50" s="323"/>
      <c r="E50" s="323"/>
      <c r="F50" s="324"/>
      <c r="G50" s="146"/>
      <c r="H50" s="331"/>
      <c r="I50" s="336"/>
      <c r="J50" s="336"/>
      <c r="K50" s="374"/>
      <c r="L50" s="336"/>
      <c r="M50" s="323"/>
      <c r="N50" s="323"/>
      <c r="O50" s="323"/>
    </row>
    <row r="51" spans="1:15" s="14" customFormat="1" ht="20.25" hidden="1" customHeight="1" thickTop="1">
      <c r="A51" s="307"/>
      <c r="B51" s="307"/>
      <c r="C51" s="582" t="s">
        <v>1494</v>
      </c>
      <c r="D51" s="317" t="s">
        <v>1510</v>
      </c>
      <c r="E51" s="317">
        <v>45234</v>
      </c>
      <c r="F51" s="318">
        <v>45237</v>
      </c>
      <c r="G51" s="868" t="s">
        <v>2142</v>
      </c>
      <c r="H51" s="320" t="s">
        <v>1512</v>
      </c>
      <c r="I51" s="334">
        <v>45240</v>
      </c>
      <c r="J51" s="335">
        <f>I51+5</f>
        <v>45245</v>
      </c>
      <c r="K51" s="393"/>
      <c r="L51" s="335">
        <f>I51+25</f>
        <v>45265</v>
      </c>
      <c r="M51" s="321">
        <f>I51+29</f>
        <v>45269</v>
      </c>
      <c r="N51" s="321">
        <f>I51+32</f>
        <v>45272</v>
      </c>
      <c r="O51" s="321">
        <f>I51+34</f>
        <v>45274</v>
      </c>
    </row>
    <row r="52" spans="1:15" s="14" customFormat="1" ht="20.25" hidden="1" customHeight="1" thickBot="1">
      <c r="A52" s="307"/>
      <c r="B52" s="307"/>
      <c r="C52" s="583"/>
      <c r="D52" s="323"/>
      <c r="E52" s="323"/>
      <c r="F52" s="324"/>
      <c r="G52" s="146"/>
      <c r="H52" s="331"/>
      <c r="I52" s="336"/>
      <c r="J52" s="336"/>
      <c r="K52" s="374"/>
      <c r="L52" s="336"/>
      <c r="M52" s="323"/>
      <c r="N52" s="323"/>
      <c r="O52" s="323"/>
    </row>
    <row r="53" spans="1:15" s="14" customFormat="1" ht="20.25" hidden="1" customHeight="1" thickTop="1">
      <c r="A53" s="307" t="s">
        <v>1452</v>
      </c>
      <c r="B53" s="307"/>
      <c r="C53" s="582" t="s">
        <v>1513</v>
      </c>
      <c r="D53" s="317" t="s">
        <v>1514</v>
      </c>
      <c r="E53" s="317">
        <v>45244</v>
      </c>
      <c r="F53" s="318">
        <v>45246</v>
      </c>
      <c r="G53" s="868" t="s">
        <v>2871</v>
      </c>
      <c r="H53" s="320" t="s">
        <v>1515</v>
      </c>
      <c r="I53" s="334">
        <v>45247</v>
      </c>
      <c r="J53" s="335">
        <f>I53+5</f>
        <v>45252</v>
      </c>
      <c r="K53" s="393"/>
      <c r="L53" s="335">
        <f>I53+25</f>
        <v>45272</v>
      </c>
      <c r="M53" s="321">
        <f>I53+29</f>
        <v>45276</v>
      </c>
      <c r="N53" s="321">
        <f>I53+32</f>
        <v>45279</v>
      </c>
      <c r="O53" s="321">
        <f>I53+34</f>
        <v>45281</v>
      </c>
    </row>
    <row r="54" spans="1:15" ht="13.5" hidden="1" thickBot="1"/>
    <row r="55" spans="1:15" s="14" customFormat="1" ht="20.25" hidden="1" customHeight="1" thickTop="1">
      <c r="A55" s="307" t="s">
        <v>1432</v>
      </c>
      <c r="B55" s="307"/>
      <c r="C55" s="868" t="s">
        <v>1516</v>
      </c>
      <c r="D55" s="317" t="s">
        <v>1517</v>
      </c>
      <c r="E55" s="317">
        <v>45253</v>
      </c>
      <c r="F55" s="318">
        <v>45253</v>
      </c>
      <c r="G55" s="868" t="s">
        <v>2872</v>
      </c>
      <c r="H55" s="320" t="s">
        <v>1518</v>
      </c>
      <c r="I55" s="334">
        <v>45254</v>
      </c>
      <c r="J55" s="335">
        <f>I55+5</f>
        <v>45259</v>
      </c>
      <c r="K55" s="393"/>
      <c r="L55" s="335">
        <f>I55+25</f>
        <v>45279</v>
      </c>
      <c r="M55" s="321">
        <f>I55+29</f>
        <v>45283</v>
      </c>
      <c r="N55" s="321">
        <f>I55+32</f>
        <v>45286</v>
      </c>
      <c r="O55" s="321">
        <f>I55+34</f>
        <v>45288</v>
      </c>
    </row>
    <row r="56" spans="1:15" s="14" customFormat="1" ht="20.25" hidden="1" customHeight="1" thickBot="1">
      <c r="A56" s="307"/>
      <c r="B56" s="307"/>
      <c r="C56" s="583"/>
      <c r="D56" s="323"/>
      <c r="E56" s="323"/>
      <c r="F56" s="324"/>
      <c r="G56" s="146"/>
      <c r="H56" s="331"/>
      <c r="I56" s="336"/>
      <c r="J56" s="336"/>
      <c r="K56" s="374"/>
      <c r="L56" s="336"/>
      <c r="M56" s="323"/>
      <c r="N56" s="323"/>
      <c r="O56" s="323"/>
    </row>
    <row r="57" spans="1:15" s="14" customFormat="1" ht="20.25" hidden="1" customHeight="1" thickTop="1">
      <c r="A57" s="307" t="s">
        <v>1519</v>
      </c>
      <c r="B57" s="307"/>
      <c r="C57" s="857" t="s">
        <v>1500</v>
      </c>
      <c r="D57" s="317" t="s">
        <v>1520</v>
      </c>
      <c r="E57" s="317">
        <v>45257</v>
      </c>
      <c r="F57" s="318">
        <v>45258</v>
      </c>
      <c r="G57" s="375" t="s">
        <v>1573</v>
      </c>
      <c r="H57" s="320" t="s">
        <v>1523</v>
      </c>
      <c r="I57" s="334">
        <v>45261</v>
      </c>
      <c r="J57" s="393"/>
      <c r="K57" s="393"/>
      <c r="L57" s="1000" t="s">
        <v>2874</v>
      </c>
      <c r="M57" s="356"/>
      <c r="N57" s="976" t="s">
        <v>2875</v>
      </c>
      <c r="O57" s="356"/>
    </row>
    <row r="58" spans="1:15" s="14" customFormat="1" ht="20.25" hidden="1" customHeight="1" thickBot="1">
      <c r="A58" s="307"/>
      <c r="B58" s="307"/>
      <c r="C58" s="583"/>
      <c r="D58" s="323"/>
      <c r="E58" s="323"/>
      <c r="F58" s="324"/>
      <c r="G58" s="146"/>
      <c r="H58" s="331"/>
      <c r="I58" s="336"/>
      <c r="J58" s="374"/>
      <c r="K58" s="374"/>
      <c r="L58" s="433"/>
      <c r="M58" s="159"/>
      <c r="N58" s="434"/>
      <c r="O58" s="159"/>
    </row>
    <row r="59" spans="1:15" s="14" customFormat="1" ht="20.25" hidden="1" customHeight="1" thickTop="1">
      <c r="A59" s="307" t="s">
        <v>1521</v>
      </c>
      <c r="B59" s="307"/>
      <c r="C59" s="868" t="s">
        <v>1432</v>
      </c>
      <c r="D59" s="317" t="s">
        <v>1522</v>
      </c>
      <c r="E59" s="317">
        <v>45267</v>
      </c>
      <c r="F59" s="318">
        <v>45268</v>
      </c>
      <c r="G59" s="868" t="s">
        <v>2864</v>
      </c>
      <c r="H59" s="320" t="s">
        <v>1524</v>
      </c>
      <c r="I59" s="334">
        <v>45268</v>
      </c>
      <c r="J59" s="335">
        <f>I59+5</f>
        <v>45273</v>
      </c>
      <c r="K59" s="393"/>
      <c r="L59" s="335">
        <f>I59+25</f>
        <v>45293</v>
      </c>
      <c r="M59" s="321">
        <f>I59+29</f>
        <v>45297</v>
      </c>
      <c r="N59" s="321">
        <f>I59+32</f>
        <v>45300</v>
      </c>
      <c r="O59" s="321">
        <f>I59+34</f>
        <v>45302</v>
      </c>
    </row>
    <row r="60" spans="1:15" s="14" customFormat="1" ht="20.25" hidden="1" customHeight="1" thickBot="1">
      <c r="A60" s="307"/>
      <c r="B60" s="307"/>
      <c r="C60" s="583"/>
      <c r="D60" s="323"/>
      <c r="E60" s="323"/>
      <c r="F60" s="324"/>
      <c r="G60" s="146"/>
      <c r="H60" s="331"/>
      <c r="I60" s="336"/>
      <c r="J60" s="336"/>
      <c r="K60" s="374"/>
      <c r="L60" s="336"/>
      <c r="M60" s="323"/>
      <c r="N60" s="323"/>
      <c r="O60" s="323"/>
    </row>
    <row r="61" spans="1:15" s="14" customFormat="1" ht="20.25" hidden="1" customHeight="1" thickTop="1">
      <c r="A61" s="307"/>
      <c r="B61" s="307"/>
      <c r="C61" s="582"/>
      <c r="D61" s="317"/>
      <c r="E61" s="317"/>
      <c r="F61" s="318"/>
      <c r="G61" s="868" t="s">
        <v>2045</v>
      </c>
      <c r="H61" s="320" t="s">
        <v>1528</v>
      </c>
      <c r="I61" s="334">
        <v>45275</v>
      </c>
      <c r="J61" s="335">
        <f>I61+5</f>
        <v>45280</v>
      </c>
      <c r="K61" s="393"/>
      <c r="L61" s="335">
        <f>I61+25</f>
        <v>45300</v>
      </c>
      <c r="M61" s="321">
        <f>I61+29</f>
        <v>45304</v>
      </c>
      <c r="N61" s="321">
        <f>I61+32</f>
        <v>45307</v>
      </c>
      <c r="O61" s="321">
        <f>I61+34</f>
        <v>45309</v>
      </c>
    </row>
    <row r="62" spans="1:15" s="14" customFormat="1" ht="20.25" hidden="1" customHeight="1" thickBot="1">
      <c r="A62" s="307"/>
      <c r="B62" s="307"/>
      <c r="C62" s="583"/>
      <c r="D62" s="323"/>
      <c r="E62" s="323"/>
      <c r="F62" s="324"/>
      <c r="G62" s="146"/>
      <c r="H62" s="331"/>
      <c r="I62" s="336"/>
      <c r="J62" s="336"/>
      <c r="K62" s="374"/>
      <c r="L62" s="336"/>
      <c r="M62" s="323"/>
      <c r="N62" s="323"/>
      <c r="O62" s="323"/>
    </row>
    <row r="63" spans="1:15" s="14" customFormat="1" ht="20.25" hidden="1" customHeight="1" thickTop="1" thickBot="1">
      <c r="A63" s="307" t="s">
        <v>1525</v>
      </c>
      <c r="B63" s="307"/>
      <c r="C63" s="582" t="s">
        <v>1526</v>
      </c>
      <c r="D63" s="317" t="s">
        <v>1527</v>
      </c>
      <c r="E63" s="317">
        <v>45277</v>
      </c>
      <c r="F63" s="318">
        <v>45279</v>
      </c>
      <c r="G63" s="868" t="s">
        <v>2866</v>
      </c>
      <c r="H63" s="320" t="s">
        <v>1533</v>
      </c>
      <c r="I63" s="334">
        <v>45282</v>
      </c>
      <c r="J63" s="335">
        <f>I63+5</f>
        <v>45287</v>
      </c>
      <c r="K63" s="393"/>
      <c r="L63" s="335">
        <f>I63+25</f>
        <v>45307</v>
      </c>
      <c r="M63" s="321">
        <f>I63+29</f>
        <v>45311</v>
      </c>
      <c r="N63" s="321">
        <f>I63+32</f>
        <v>45314</v>
      </c>
      <c r="O63" s="321">
        <f>I63+34</f>
        <v>45316</v>
      </c>
    </row>
    <row r="64" spans="1:15" s="14" customFormat="1" ht="20.25" hidden="1" customHeight="1" thickTop="1" thickBot="1">
      <c r="A64" s="307" t="s">
        <v>1452</v>
      </c>
      <c r="B64" s="307"/>
      <c r="C64" s="857" t="s">
        <v>1529</v>
      </c>
      <c r="D64" s="317" t="s">
        <v>1530</v>
      </c>
      <c r="E64" s="317">
        <v>45280</v>
      </c>
      <c r="F64" s="318">
        <v>45281</v>
      </c>
      <c r="G64" s="146"/>
      <c r="H64" s="331"/>
      <c r="I64" s="336"/>
      <c r="J64" s="336"/>
      <c r="K64" s="374"/>
      <c r="L64" s="336"/>
      <c r="M64" s="323"/>
      <c r="N64" s="323"/>
      <c r="O64" s="323"/>
    </row>
    <row r="65" spans="1:15" s="14" customFormat="1" ht="20.25" hidden="1" customHeight="1" thickTop="1">
      <c r="A65" s="307"/>
      <c r="B65" s="307"/>
      <c r="C65" s="868" t="s">
        <v>1516</v>
      </c>
      <c r="D65" s="317" t="s">
        <v>1531</v>
      </c>
      <c r="E65" s="317">
        <v>45286</v>
      </c>
      <c r="F65" s="318">
        <v>45287</v>
      </c>
      <c r="G65" s="868" t="s">
        <v>2867</v>
      </c>
      <c r="H65" s="320" t="s">
        <v>1534</v>
      </c>
      <c r="I65" s="334">
        <v>45289</v>
      </c>
      <c r="J65" s="335">
        <f>I65+5</f>
        <v>45294</v>
      </c>
      <c r="K65" s="393"/>
      <c r="L65" s="335">
        <f>I65+25</f>
        <v>45314</v>
      </c>
      <c r="M65" s="321">
        <f>I65+29</f>
        <v>45318</v>
      </c>
      <c r="N65" s="321">
        <f>I65+32</f>
        <v>45321</v>
      </c>
      <c r="O65" s="321">
        <f>I65+34</f>
        <v>45323</v>
      </c>
    </row>
    <row r="66" spans="1:15" s="14" customFormat="1" ht="20.25" hidden="1" customHeight="1" thickBot="1">
      <c r="A66" s="307"/>
      <c r="B66" s="307"/>
      <c r="C66" s="583"/>
      <c r="D66" s="323"/>
      <c r="E66" s="323"/>
      <c r="F66" s="324"/>
      <c r="G66" s="146"/>
      <c r="H66" s="331"/>
      <c r="I66" s="336"/>
      <c r="J66" s="336"/>
      <c r="K66" s="374"/>
      <c r="L66" s="336"/>
      <c r="M66" s="323"/>
      <c r="N66" s="323"/>
      <c r="O66" s="323"/>
    </row>
    <row r="67" spans="1:15" s="14" customFormat="1" ht="20.25" hidden="1" customHeight="1" thickTop="1">
      <c r="A67" s="307" t="s">
        <v>1535</v>
      </c>
      <c r="B67" s="307"/>
      <c r="C67" s="857" t="s">
        <v>1513</v>
      </c>
      <c r="D67" s="317" t="s">
        <v>1536</v>
      </c>
      <c r="E67" s="317">
        <v>44928</v>
      </c>
      <c r="F67" s="318">
        <v>44929</v>
      </c>
      <c r="G67" s="868" t="s">
        <v>2868</v>
      </c>
      <c r="H67" s="320" t="s">
        <v>1537</v>
      </c>
      <c r="I67" s="334">
        <v>45296</v>
      </c>
      <c r="J67" s="335">
        <f>I67+5</f>
        <v>45301</v>
      </c>
      <c r="K67" s="393"/>
      <c r="L67" s="335">
        <f>I67+25</f>
        <v>45321</v>
      </c>
      <c r="M67" s="321">
        <f>I67+29</f>
        <v>45325</v>
      </c>
      <c r="N67" s="321">
        <f>I67+32</f>
        <v>45328</v>
      </c>
      <c r="O67" s="321">
        <f>I67+34</f>
        <v>45330</v>
      </c>
    </row>
    <row r="68" spans="1:15" s="14" customFormat="1" ht="20.25" hidden="1" customHeight="1" thickBot="1">
      <c r="A68" s="307"/>
      <c r="B68" s="307"/>
      <c r="C68" s="583"/>
      <c r="D68" s="323"/>
      <c r="E68" s="323"/>
      <c r="F68" s="324"/>
      <c r="G68" s="146"/>
      <c r="H68" s="331"/>
      <c r="I68" s="336"/>
      <c r="J68" s="336"/>
      <c r="K68" s="374"/>
      <c r="L68" s="336"/>
      <c r="M68" s="323"/>
      <c r="N68" s="323"/>
      <c r="O68" s="323"/>
    </row>
    <row r="69" spans="1:15" s="14" customFormat="1" ht="20.25" hidden="1" customHeight="1" thickTop="1">
      <c r="A69" s="307" t="s">
        <v>1432</v>
      </c>
      <c r="B69" s="307"/>
      <c r="C69" s="868" t="s">
        <v>1500</v>
      </c>
      <c r="D69" s="317" t="s">
        <v>1538</v>
      </c>
      <c r="E69" s="317">
        <v>45300</v>
      </c>
      <c r="F69" s="318">
        <v>45302</v>
      </c>
      <c r="G69" s="868" t="s">
        <v>1585</v>
      </c>
      <c r="H69" s="320" t="s">
        <v>1539</v>
      </c>
      <c r="I69" s="334">
        <v>45303</v>
      </c>
      <c r="J69" s="335">
        <f t="shared" ref="J69" si="25">I69+5</f>
        <v>45308</v>
      </c>
      <c r="K69" s="393"/>
      <c r="L69" s="335">
        <f t="shared" ref="L69" si="26">I69+25</f>
        <v>45328</v>
      </c>
      <c r="M69" s="321">
        <f t="shared" ref="M69" si="27">I69+29</f>
        <v>45332</v>
      </c>
      <c r="N69" s="321">
        <f t="shared" ref="N69" si="28">I69+32</f>
        <v>45335</v>
      </c>
      <c r="O69" s="321">
        <f t="shared" ref="O69" si="29">I69+34</f>
        <v>45337</v>
      </c>
    </row>
    <row r="70" spans="1:15" ht="13.5" hidden="1" thickBot="1"/>
    <row r="71" spans="1:15" s="14" customFormat="1" ht="20.25" hidden="1" customHeight="1" thickTop="1">
      <c r="A71" s="307" t="s">
        <v>1540</v>
      </c>
      <c r="B71" s="307"/>
      <c r="C71" s="868" t="s">
        <v>1541</v>
      </c>
      <c r="D71" s="317" t="s">
        <v>1542</v>
      </c>
      <c r="E71" s="317">
        <v>45311</v>
      </c>
      <c r="F71" s="318">
        <v>45313</v>
      </c>
      <c r="G71" s="868" t="s">
        <v>1598</v>
      </c>
      <c r="H71" s="320" t="s">
        <v>1543</v>
      </c>
      <c r="I71" s="334">
        <v>45310</v>
      </c>
      <c r="J71" s="335">
        <f t="shared" ref="J71" si="30">I71+5</f>
        <v>45315</v>
      </c>
      <c r="K71" s="393"/>
      <c r="L71" s="335">
        <f t="shared" ref="L71" si="31">I71+25</f>
        <v>45335</v>
      </c>
      <c r="M71" s="321">
        <f t="shared" ref="M71" si="32">I71+29</f>
        <v>45339</v>
      </c>
      <c r="N71" s="321">
        <f t="shared" ref="N71" si="33">I71+32</f>
        <v>45342</v>
      </c>
      <c r="O71" s="321">
        <f t="shared" ref="O71" si="34">I71+34</f>
        <v>45344</v>
      </c>
    </row>
    <row r="72" spans="1:15" s="14" customFormat="1" ht="20.25" hidden="1" customHeight="1" thickBot="1">
      <c r="A72" s="307"/>
      <c r="B72" s="307"/>
      <c r="C72" s="583"/>
      <c r="D72" s="323"/>
      <c r="E72" s="323"/>
      <c r="F72" s="324"/>
      <c r="G72" s="146"/>
      <c r="H72" s="331"/>
      <c r="I72" s="336"/>
      <c r="J72" s="336"/>
      <c r="K72" s="374"/>
      <c r="L72" s="336"/>
      <c r="M72" s="323"/>
      <c r="N72" s="323"/>
      <c r="O72" s="323"/>
    </row>
    <row r="73" spans="1:15" s="14" customFormat="1" ht="20.25" hidden="1" customHeight="1" thickTop="1">
      <c r="A73" s="307"/>
      <c r="B73" s="307"/>
      <c r="C73" s="868" t="s">
        <v>1529</v>
      </c>
      <c r="D73" s="317" t="s">
        <v>1544</v>
      </c>
      <c r="E73" s="317">
        <v>45319</v>
      </c>
      <c r="F73" s="318">
        <v>45322</v>
      </c>
      <c r="G73" s="868" t="s">
        <v>2869</v>
      </c>
      <c r="H73" s="320" t="s">
        <v>1545</v>
      </c>
      <c r="I73" s="334">
        <v>45317</v>
      </c>
      <c r="J73" s="335">
        <f t="shared" ref="J73" si="35">I73+5</f>
        <v>45322</v>
      </c>
      <c r="K73" s="393"/>
      <c r="L73" s="335">
        <f t="shared" ref="L73" si="36">I73+25</f>
        <v>45342</v>
      </c>
      <c r="M73" s="321">
        <f t="shared" ref="M73" si="37">I73+29</f>
        <v>45346</v>
      </c>
      <c r="N73" s="321">
        <f t="shared" ref="N73" si="38">I73+32</f>
        <v>45349</v>
      </c>
      <c r="O73" s="321">
        <f t="shared" ref="O73" si="39">I73+34</f>
        <v>45351</v>
      </c>
    </row>
    <row r="74" spans="1:15" s="14" customFormat="1" ht="20.25" hidden="1" customHeight="1" thickBot="1">
      <c r="A74" s="307"/>
      <c r="B74" s="307"/>
      <c r="C74" s="583"/>
      <c r="D74" s="323"/>
      <c r="E74" s="323"/>
      <c r="F74" s="324"/>
      <c r="G74" s="146"/>
      <c r="H74" s="331"/>
      <c r="I74" s="336"/>
      <c r="J74" s="336"/>
      <c r="K74" s="374"/>
      <c r="L74" s="336"/>
      <c r="M74" s="323"/>
      <c r="N74" s="323"/>
      <c r="O74" s="323"/>
    </row>
    <row r="75" spans="1:15" s="14" customFormat="1" ht="20.25" hidden="1" customHeight="1" thickTop="1">
      <c r="A75" s="307"/>
      <c r="B75" s="307"/>
      <c r="C75" s="868" t="s">
        <v>1516</v>
      </c>
      <c r="D75" s="317" t="s">
        <v>1546</v>
      </c>
      <c r="E75" s="317">
        <v>45323</v>
      </c>
      <c r="F75" s="318">
        <v>45325</v>
      </c>
      <c r="G75" s="868" t="s">
        <v>2876</v>
      </c>
      <c r="H75" s="320" t="s">
        <v>1547</v>
      </c>
      <c r="I75" s="334">
        <v>45324</v>
      </c>
      <c r="J75" s="335">
        <f t="shared" ref="J75" si="40">I75+5</f>
        <v>45329</v>
      </c>
      <c r="K75" s="393"/>
      <c r="L75" s="335">
        <f t="shared" ref="L75" si="41">I75+25</f>
        <v>45349</v>
      </c>
      <c r="M75" s="321">
        <f t="shared" ref="M75" si="42">I75+29</f>
        <v>45353</v>
      </c>
      <c r="N75" s="321">
        <f t="shared" ref="N75" si="43">I75+32</f>
        <v>45356</v>
      </c>
      <c r="O75" s="321">
        <f t="shared" ref="O75" si="44">I75+34</f>
        <v>45358</v>
      </c>
    </row>
    <row r="76" spans="1:15" s="14" customFormat="1" ht="20.25" hidden="1" customHeight="1" thickBot="1">
      <c r="A76" s="307"/>
      <c r="B76" s="307"/>
      <c r="C76" s="583"/>
      <c r="D76" s="323"/>
      <c r="E76" s="323"/>
      <c r="F76" s="324"/>
      <c r="G76" s="146"/>
      <c r="H76" s="331"/>
      <c r="I76" s="336"/>
      <c r="J76" s="336"/>
      <c r="K76" s="374"/>
      <c r="L76" s="336"/>
      <c r="M76" s="323"/>
      <c r="N76" s="323"/>
      <c r="O76" s="323"/>
    </row>
    <row r="77" spans="1:15" s="14" customFormat="1" ht="20.25" hidden="1" customHeight="1" thickTop="1">
      <c r="A77" s="307"/>
      <c r="B77" s="307"/>
      <c r="C77" s="868" t="s">
        <v>1452</v>
      </c>
      <c r="D77" s="317" t="s">
        <v>1548</v>
      </c>
      <c r="E77" s="317">
        <v>45331</v>
      </c>
      <c r="F77" s="318">
        <v>45333</v>
      </c>
      <c r="G77" s="857" t="s">
        <v>2870</v>
      </c>
      <c r="H77" s="320" t="s">
        <v>1549</v>
      </c>
      <c r="I77" s="334">
        <v>45331</v>
      </c>
      <c r="J77" s="335">
        <f t="shared" ref="J77" si="45">I77+5</f>
        <v>45336</v>
      </c>
      <c r="K77" s="393"/>
      <c r="L77" s="335">
        <f t="shared" ref="L77" si="46">I77+25</f>
        <v>45356</v>
      </c>
      <c r="M77" s="321">
        <f t="shared" ref="M77" si="47">I77+29</f>
        <v>45360</v>
      </c>
      <c r="N77" s="321">
        <f t="shared" ref="N77" si="48">I77+32</f>
        <v>45363</v>
      </c>
      <c r="O77" s="321">
        <f t="shared" ref="O77" si="49">I77+34</f>
        <v>45365</v>
      </c>
    </row>
    <row r="78" spans="1:15" s="14" customFormat="1" ht="20.25" hidden="1" customHeight="1" thickBot="1">
      <c r="A78" s="307"/>
      <c r="B78" s="307"/>
      <c r="C78" s="583"/>
      <c r="D78" s="323"/>
      <c r="E78" s="323"/>
      <c r="F78" s="324"/>
      <c r="G78" s="146"/>
      <c r="H78" s="331"/>
      <c r="I78" s="336"/>
      <c r="J78" s="336"/>
      <c r="K78" s="374"/>
      <c r="L78" s="336"/>
      <c r="M78" s="323"/>
      <c r="N78" s="323"/>
      <c r="O78" s="323"/>
    </row>
    <row r="79" spans="1:15" s="14" customFormat="1" ht="20.25" hidden="1" customHeight="1" thickTop="1">
      <c r="A79" s="307" t="s">
        <v>1432</v>
      </c>
      <c r="B79" s="307"/>
      <c r="C79" s="868" t="s">
        <v>1513</v>
      </c>
      <c r="D79" s="317" t="s">
        <v>1550</v>
      </c>
      <c r="E79" s="317">
        <v>45334</v>
      </c>
      <c r="F79" s="318">
        <v>45336</v>
      </c>
      <c r="G79" s="857" t="s">
        <v>2877</v>
      </c>
      <c r="H79" s="320" t="s">
        <v>1551</v>
      </c>
      <c r="I79" s="334">
        <v>45338</v>
      </c>
      <c r="J79" s="335">
        <f t="shared" ref="J79" si="50">I79+5</f>
        <v>45343</v>
      </c>
      <c r="K79" s="393"/>
      <c r="L79" s="335">
        <f t="shared" ref="L79" si="51">I79+25</f>
        <v>45363</v>
      </c>
      <c r="M79" s="321">
        <f t="shared" ref="M79" si="52">I79+29</f>
        <v>45367</v>
      </c>
      <c r="N79" s="321">
        <f t="shared" ref="N79" si="53">I79+32</f>
        <v>45370</v>
      </c>
      <c r="O79" s="321">
        <f t="shared" ref="O79" si="54">I79+34</f>
        <v>45372</v>
      </c>
    </row>
    <row r="80" spans="1:15" s="14" customFormat="1" ht="20.25" hidden="1" customHeight="1" thickBot="1">
      <c r="A80" s="307"/>
      <c r="B80" s="307"/>
      <c r="C80" s="583"/>
      <c r="D80" s="323"/>
      <c r="E80" s="323"/>
      <c r="F80" s="324"/>
      <c r="G80" s="146"/>
      <c r="H80" s="331"/>
      <c r="I80" s="336"/>
      <c r="J80" s="336"/>
      <c r="K80" s="374"/>
      <c r="L80" s="336"/>
      <c r="M80" s="323"/>
      <c r="N80" s="323"/>
      <c r="O80" s="323"/>
    </row>
    <row r="81" spans="1:15" s="14" customFormat="1" ht="20.25" hidden="1" customHeight="1" thickTop="1">
      <c r="A81" s="307"/>
      <c r="B81" s="307"/>
      <c r="C81" s="868"/>
      <c r="D81" s="317"/>
      <c r="E81" s="317"/>
      <c r="F81" s="318"/>
      <c r="G81" s="1073" t="s">
        <v>1573</v>
      </c>
      <c r="H81" s="320" t="s">
        <v>1554</v>
      </c>
      <c r="I81" s="334">
        <v>45345</v>
      </c>
      <c r="J81" s="393"/>
      <c r="K81" s="393"/>
      <c r="L81" s="393"/>
      <c r="M81" s="356"/>
      <c r="N81" s="356"/>
      <c r="O81" s="356"/>
    </row>
    <row r="82" spans="1:15" s="14" customFormat="1" ht="20.25" hidden="1" customHeight="1" thickBot="1">
      <c r="A82" s="307"/>
      <c r="B82" s="307"/>
      <c r="C82" s="583"/>
      <c r="D82" s="323"/>
      <c r="E82" s="323"/>
      <c r="F82" s="324"/>
      <c r="G82" s="146"/>
      <c r="H82" s="331"/>
      <c r="I82" s="336"/>
      <c r="J82" s="374"/>
      <c r="K82" s="374"/>
      <c r="L82" s="374"/>
      <c r="M82" s="159"/>
      <c r="N82" s="159"/>
      <c r="O82" s="159"/>
    </row>
    <row r="83" spans="1:15" s="14" customFormat="1" ht="20.25" hidden="1" customHeight="1" thickTop="1">
      <c r="A83" s="307" t="s">
        <v>1555</v>
      </c>
      <c r="B83" s="307"/>
      <c r="C83" s="868" t="s">
        <v>1500</v>
      </c>
      <c r="D83" s="317" t="s">
        <v>1556</v>
      </c>
      <c r="E83" s="317">
        <v>45348</v>
      </c>
      <c r="F83" s="318">
        <v>45350</v>
      </c>
      <c r="G83" s="857" t="s">
        <v>2878</v>
      </c>
      <c r="H83" s="320" t="s">
        <v>1558</v>
      </c>
      <c r="I83" s="334">
        <v>45352</v>
      </c>
      <c r="J83" s="335">
        <f>I83+5</f>
        <v>45357</v>
      </c>
      <c r="K83" s="335">
        <f>I83+31</f>
        <v>45383</v>
      </c>
      <c r="L83" s="335">
        <f>I83+34</f>
        <v>45386</v>
      </c>
      <c r="M83" s="321">
        <f>I83+37</f>
        <v>45389</v>
      </c>
      <c r="N83" s="321">
        <f>I83+40</f>
        <v>45392</v>
      </c>
      <c r="O83" s="321">
        <f>I83+42</f>
        <v>45394</v>
      </c>
    </row>
    <row r="84" spans="1:15" s="14" customFormat="1" ht="20.25" hidden="1" customHeight="1" thickBot="1">
      <c r="A84" s="307"/>
      <c r="B84" s="307"/>
      <c r="C84" s="583"/>
      <c r="D84" s="323"/>
      <c r="E84" s="323"/>
      <c r="F84" s="324"/>
      <c r="G84" s="146"/>
      <c r="H84" s="331"/>
      <c r="I84" s="336"/>
      <c r="J84" s="336"/>
      <c r="K84" s="336"/>
      <c r="L84" s="336"/>
      <c r="M84" s="323"/>
      <c r="N84" s="323"/>
      <c r="O84" s="323"/>
    </row>
    <row r="85" spans="1:15" s="14" customFormat="1" ht="20.25" hidden="1" customHeight="1" thickTop="1" thickBot="1">
      <c r="A85" s="307"/>
      <c r="B85" s="307"/>
      <c r="C85" s="868" t="s">
        <v>1529</v>
      </c>
      <c r="D85" s="317" t="s">
        <v>1559</v>
      </c>
      <c r="E85" s="323">
        <v>45351</v>
      </c>
      <c r="F85" s="318">
        <v>45353</v>
      </c>
      <c r="G85" s="857" t="s">
        <v>2879</v>
      </c>
      <c r="H85" s="320" t="s">
        <v>2880</v>
      </c>
      <c r="I85" s="334">
        <v>45359</v>
      </c>
      <c r="J85" s="335">
        <f>I85+5</f>
        <v>45364</v>
      </c>
      <c r="K85" s="335">
        <f>I85+31</f>
        <v>45390</v>
      </c>
      <c r="L85" s="335">
        <f>I85+34</f>
        <v>45393</v>
      </c>
      <c r="M85" s="321">
        <f>I85+37</f>
        <v>45396</v>
      </c>
      <c r="N85" s="321">
        <f>I85+40</f>
        <v>45399</v>
      </c>
      <c r="O85" s="321">
        <f>I85+42</f>
        <v>45401</v>
      </c>
    </row>
    <row r="86" spans="1:15" ht="14.25" hidden="1" thickTop="1" thickBot="1"/>
    <row r="87" spans="1:15" s="14" customFormat="1" ht="20.25" hidden="1" customHeight="1" thickTop="1" thickBot="1">
      <c r="A87" s="307"/>
      <c r="B87" s="307"/>
      <c r="C87" s="868" t="s">
        <v>1516</v>
      </c>
      <c r="D87" s="317" t="s">
        <v>1560</v>
      </c>
      <c r="E87" s="317">
        <v>45359</v>
      </c>
      <c r="F87" s="318">
        <v>45361</v>
      </c>
      <c r="G87" s="1073" t="s">
        <v>1573</v>
      </c>
      <c r="H87" s="320" t="s">
        <v>2881</v>
      </c>
      <c r="I87" s="334">
        <v>45366</v>
      </c>
      <c r="J87" s="393"/>
      <c r="K87" s="393"/>
      <c r="L87" s="393"/>
      <c r="M87" s="356"/>
      <c r="N87" s="356"/>
      <c r="O87" s="356"/>
    </row>
    <row r="88" spans="1:15" s="14" customFormat="1" ht="20.25" hidden="1" customHeight="1" thickTop="1" thickBot="1">
      <c r="A88" s="307" t="s">
        <v>1562</v>
      </c>
      <c r="B88" s="307"/>
      <c r="C88" s="857" t="s">
        <v>1491</v>
      </c>
      <c r="D88" s="317" t="s">
        <v>1563</v>
      </c>
      <c r="E88" s="317">
        <v>45364</v>
      </c>
      <c r="F88" s="318">
        <v>45366</v>
      </c>
      <c r="G88" s="146"/>
      <c r="H88" s="331"/>
      <c r="I88" s="336"/>
      <c r="J88" s="374"/>
      <c r="K88" s="374"/>
      <c r="L88" s="374"/>
      <c r="M88" s="159"/>
      <c r="N88" s="159"/>
      <c r="O88" s="159"/>
    </row>
    <row r="89" spans="1:15" s="14" customFormat="1" ht="20.25" hidden="1" customHeight="1" thickTop="1">
      <c r="A89" s="307" t="s">
        <v>1565</v>
      </c>
      <c r="B89" s="307"/>
      <c r="C89" s="857" t="s">
        <v>1541</v>
      </c>
      <c r="D89" s="317" t="s">
        <v>1566</v>
      </c>
      <c r="E89" s="317">
        <v>45373</v>
      </c>
      <c r="F89" s="318">
        <v>45375</v>
      </c>
      <c r="G89" s="857" t="s">
        <v>2882</v>
      </c>
      <c r="H89" s="320" t="s">
        <v>1567</v>
      </c>
      <c r="I89" s="334">
        <v>45373</v>
      </c>
      <c r="J89" s="335">
        <f>I89+5</f>
        <v>45378</v>
      </c>
      <c r="K89" s="335">
        <f>I89+31</f>
        <v>45404</v>
      </c>
      <c r="L89" s="335">
        <f>I89+34</f>
        <v>45407</v>
      </c>
      <c r="M89" s="321">
        <f>I89+37</f>
        <v>45410</v>
      </c>
      <c r="N89" s="321">
        <f>I89+40</f>
        <v>45413</v>
      </c>
      <c r="O89" s="321">
        <f>I89+42</f>
        <v>45415</v>
      </c>
    </row>
    <row r="90" spans="1:15" s="14" customFormat="1" ht="20.25" hidden="1" customHeight="1" thickBot="1">
      <c r="A90" s="307"/>
      <c r="B90" s="307"/>
      <c r="C90" s="583"/>
      <c r="D90" s="323"/>
      <c r="E90" s="323"/>
      <c r="F90" s="324"/>
      <c r="G90" s="146"/>
      <c r="H90" s="331"/>
      <c r="I90" s="336"/>
      <c r="J90" s="336"/>
      <c r="K90" s="336"/>
      <c r="L90" s="336"/>
      <c r="M90" s="323"/>
      <c r="N90" s="323"/>
      <c r="O90" s="323"/>
    </row>
    <row r="91" spans="1:15" s="14" customFormat="1" ht="20.25" hidden="1" customHeight="1" thickTop="1">
      <c r="A91" s="307"/>
      <c r="B91" s="307"/>
      <c r="C91" s="857"/>
      <c r="D91" s="317"/>
      <c r="E91" s="317"/>
      <c r="F91" s="318"/>
      <c r="G91" s="857" t="s">
        <v>2883</v>
      </c>
      <c r="H91" s="320" t="s">
        <v>1569</v>
      </c>
      <c r="I91" s="334">
        <v>45380</v>
      </c>
      <c r="J91" s="335">
        <f>I91+5</f>
        <v>45385</v>
      </c>
      <c r="K91" s="335">
        <f>I91+31</f>
        <v>45411</v>
      </c>
      <c r="L91" s="335">
        <f>I91+34</f>
        <v>45414</v>
      </c>
      <c r="M91" s="321">
        <f>I91+37</f>
        <v>45417</v>
      </c>
      <c r="N91" s="321">
        <f>I91+40</f>
        <v>45420</v>
      </c>
      <c r="O91" s="321">
        <f>I91+42</f>
        <v>45422</v>
      </c>
    </row>
    <row r="92" spans="1:15" s="14" customFormat="1" ht="20.25" hidden="1" customHeight="1" thickBot="1">
      <c r="A92" s="307"/>
      <c r="B92" s="307"/>
      <c r="C92" s="583"/>
      <c r="D92" s="323"/>
      <c r="E92" s="323"/>
      <c r="F92" s="324"/>
      <c r="G92" s="146"/>
      <c r="H92" s="331"/>
      <c r="I92" s="336"/>
      <c r="J92" s="336"/>
      <c r="K92" s="336"/>
      <c r="L92" s="336"/>
      <c r="M92" s="323"/>
      <c r="N92" s="323"/>
      <c r="O92" s="323"/>
    </row>
    <row r="93" spans="1:15" s="14" customFormat="1" ht="20.25" hidden="1" customHeight="1" thickTop="1" thickBot="1">
      <c r="A93" s="307"/>
      <c r="B93" s="307"/>
      <c r="C93" s="857" t="s">
        <v>1555</v>
      </c>
      <c r="D93" s="317" t="s">
        <v>1568</v>
      </c>
      <c r="E93" s="317">
        <v>45383</v>
      </c>
      <c r="F93" s="318">
        <v>45385</v>
      </c>
      <c r="G93" s="857" t="s">
        <v>2864</v>
      </c>
      <c r="H93" s="320" t="s">
        <v>1570</v>
      </c>
      <c r="I93" s="334">
        <v>45387</v>
      </c>
      <c r="J93" s="335">
        <f>I93+5</f>
        <v>45392</v>
      </c>
      <c r="K93" s="335">
        <f>I93+31</f>
        <v>45418</v>
      </c>
      <c r="L93" s="335">
        <f>I93+34</f>
        <v>45421</v>
      </c>
      <c r="M93" s="321">
        <f>I93+37</f>
        <v>45424</v>
      </c>
      <c r="N93" s="321">
        <f>I93+40</f>
        <v>45427</v>
      </c>
      <c r="O93" s="321">
        <f>I93+42</f>
        <v>45429</v>
      </c>
    </row>
    <row r="94" spans="1:15" s="14" customFormat="1" ht="20.25" hidden="1" customHeight="1" thickTop="1" thickBot="1">
      <c r="A94" s="307"/>
      <c r="B94" s="307"/>
      <c r="C94" s="583"/>
      <c r="D94" s="323"/>
      <c r="E94" s="317"/>
      <c r="F94" s="318"/>
      <c r="G94" s="146"/>
      <c r="H94" s="331"/>
      <c r="I94" s="336"/>
      <c r="J94" s="336"/>
      <c r="K94" s="336"/>
      <c r="L94" s="336"/>
      <c r="M94" s="323"/>
      <c r="N94" s="323"/>
      <c r="O94" s="323"/>
    </row>
    <row r="95" spans="1:15" s="14" customFormat="1" ht="20.25" hidden="1" customHeight="1" thickTop="1">
      <c r="A95" s="307"/>
      <c r="B95" s="307"/>
      <c r="C95" s="857" t="s">
        <v>1529</v>
      </c>
      <c r="D95" s="317" t="s">
        <v>1571</v>
      </c>
      <c r="E95" s="317">
        <v>45390</v>
      </c>
      <c r="F95" s="318">
        <v>45393</v>
      </c>
      <c r="G95" s="857" t="s">
        <v>2866</v>
      </c>
      <c r="H95" s="320" t="s">
        <v>1572</v>
      </c>
      <c r="I95" s="334">
        <v>45394</v>
      </c>
      <c r="J95" s="335">
        <f>I95+5</f>
        <v>45399</v>
      </c>
      <c r="K95" s="335">
        <f>I95+31</f>
        <v>45425</v>
      </c>
      <c r="L95" s="335">
        <f>I95+34</f>
        <v>45428</v>
      </c>
      <c r="M95" s="321">
        <f>I95+37</f>
        <v>45431</v>
      </c>
      <c r="N95" s="321">
        <f>I95+40</f>
        <v>45434</v>
      </c>
      <c r="O95" s="321">
        <f>I95+42</f>
        <v>45436</v>
      </c>
    </row>
    <row r="96" spans="1:15" s="14" customFormat="1" ht="20.25" hidden="1" customHeight="1" thickBot="1">
      <c r="A96" s="307"/>
      <c r="B96" s="307"/>
      <c r="C96" s="583"/>
      <c r="D96" s="323"/>
      <c r="E96" s="323"/>
      <c r="F96" s="324"/>
      <c r="G96" s="146"/>
      <c r="H96" s="331"/>
      <c r="I96" s="336"/>
      <c r="J96" s="336"/>
      <c r="K96" s="336"/>
      <c r="L96" s="336"/>
      <c r="M96" s="323"/>
      <c r="N96" s="323"/>
      <c r="O96" s="323"/>
    </row>
    <row r="97" spans="1:15" s="14" customFormat="1" ht="20.25" hidden="1" customHeight="1" thickTop="1">
      <c r="A97" s="307" t="s">
        <v>1452</v>
      </c>
      <c r="B97" s="307"/>
      <c r="C97" s="1183" t="s">
        <v>1573</v>
      </c>
      <c r="D97" s="317" t="s">
        <v>1574</v>
      </c>
      <c r="E97" s="317">
        <v>45396</v>
      </c>
      <c r="F97" s="624"/>
      <c r="G97" s="857" t="s">
        <v>2867</v>
      </c>
      <c r="H97" s="320" t="s">
        <v>1575</v>
      </c>
      <c r="I97" s="334">
        <v>45401</v>
      </c>
      <c r="J97" s="335">
        <f>I97+5</f>
        <v>45406</v>
      </c>
      <c r="K97" s="335">
        <f>I97+31</f>
        <v>45432</v>
      </c>
      <c r="L97" s="335">
        <f>I97+34</f>
        <v>45435</v>
      </c>
      <c r="M97" s="321">
        <f>I97+37</f>
        <v>45438</v>
      </c>
      <c r="N97" s="321">
        <f>I97+40</f>
        <v>45441</v>
      </c>
      <c r="O97" s="321">
        <f>I97+42</f>
        <v>45443</v>
      </c>
    </row>
    <row r="98" spans="1:15" s="14" customFormat="1" ht="20.25" hidden="1" customHeight="1" thickBot="1">
      <c r="A98" s="307"/>
      <c r="B98" s="307"/>
      <c r="C98" s="583"/>
      <c r="D98" s="323"/>
      <c r="E98" s="323"/>
      <c r="F98" s="324"/>
      <c r="G98" s="146"/>
      <c r="H98" s="331"/>
      <c r="I98" s="336"/>
      <c r="J98" s="336"/>
      <c r="K98" s="336"/>
      <c r="L98" s="336"/>
      <c r="M98" s="323"/>
      <c r="N98" s="323"/>
      <c r="O98" s="323"/>
    </row>
    <row r="99" spans="1:15" s="14" customFormat="1" ht="20.25" hidden="1" customHeight="1" thickTop="1" thickBot="1">
      <c r="A99" s="307" t="s">
        <v>1579</v>
      </c>
      <c r="B99" s="307"/>
      <c r="C99" s="583" t="s">
        <v>1516</v>
      </c>
      <c r="D99" s="323" t="s">
        <v>1576</v>
      </c>
      <c r="E99" s="323">
        <v>45399</v>
      </c>
      <c r="F99" s="324">
        <v>45401</v>
      </c>
      <c r="G99" s="857" t="s">
        <v>1472</v>
      </c>
      <c r="H99" s="320" t="s">
        <v>1582</v>
      </c>
      <c r="I99" s="334">
        <v>45408</v>
      </c>
      <c r="J99" s="335">
        <f>I99+5</f>
        <v>45413</v>
      </c>
      <c r="K99" s="335">
        <f>I99+31</f>
        <v>45439</v>
      </c>
      <c r="L99" s="335">
        <f>I99+34</f>
        <v>45442</v>
      </c>
      <c r="M99" s="321">
        <f>I99+37</f>
        <v>45445</v>
      </c>
      <c r="N99" s="321">
        <f>I99+40</f>
        <v>45448</v>
      </c>
      <c r="O99" s="321">
        <f>I99+42</f>
        <v>45450</v>
      </c>
    </row>
    <row r="100" spans="1:15" s="14" customFormat="1" ht="20.25" hidden="1" customHeight="1" thickTop="1" thickBot="1">
      <c r="A100" s="307"/>
      <c r="B100" s="307"/>
      <c r="C100" s="583" t="s">
        <v>1577</v>
      </c>
      <c r="D100" s="323" t="s">
        <v>1578</v>
      </c>
      <c r="E100" s="323">
        <v>45400</v>
      </c>
      <c r="F100" s="324">
        <v>45402</v>
      </c>
      <c r="G100" s="1172"/>
      <c r="H100" s="548"/>
      <c r="I100" s="335"/>
      <c r="J100" s="335"/>
      <c r="K100" s="335"/>
      <c r="L100" s="335"/>
      <c r="M100" s="321"/>
      <c r="N100" s="321"/>
      <c r="O100" s="321"/>
    </row>
    <row r="101" spans="1:15" ht="14.25" hidden="1" thickTop="1" thickBot="1"/>
    <row r="102" spans="1:15" s="14" customFormat="1" ht="20.25" hidden="1" customHeight="1" thickTop="1">
      <c r="A102" s="307"/>
      <c r="B102" s="307"/>
      <c r="C102" s="1043" t="s">
        <v>1452</v>
      </c>
      <c r="D102" s="436" t="s">
        <v>1580</v>
      </c>
      <c r="E102" s="436">
        <v>45411</v>
      </c>
      <c r="F102" s="1197" t="s">
        <v>1581</v>
      </c>
      <c r="G102" s="857" t="s">
        <v>2884</v>
      </c>
      <c r="H102" s="320" t="s">
        <v>1584</v>
      </c>
      <c r="I102" s="334">
        <v>45415</v>
      </c>
      <c r="J102" s="335">
        <f>I102+5</f>
        <v>45420</v>
      </c>
      <c r="K102" s="335">
        <f>I102+31</f>
        <v>45446</v>
      </c>
      <c r="L102" s="335">
        <f>I102+34</f>
        <v>45449</v>
      </c>
      <c r="M102" s="321">
        <f>I102+37</f>
        <v>45452</v>
      </c>
      <c r="N102" s="321">
        <f>I102+40</f>
        <v>45455</v>
      </c>
      <c r="O102" s="321">
        <f>I102+42</f>
        <v>45457</v>
      </c>
    </row>
    <row r="103" spans="1:15" s="14" customFormat="1" ht="20.25" hidden="1" customHeight="1" thickBot="1">
      <c r="A103" s="307"/>
      <c r="B103" s="307"/>
      <c r="C103" s="1193"/>
      <c r="D103" s="40"/>
      <c r="E103" s="323"/>
      <c r="F103" s="324"/>
      <c r="G103" s="146"/>
      <c r="H103" s="331"/>
      <c r="I103" s="336"/>
      <c r="J103" s="336"/>
      <c r="K103" s="336"/>
      <c r="L103" s="336"/>
      <c r="M103" s="323"/>
      <c r="N103" s="323"/>
      <c r="O103" s="323"/>
    </row>
    <row r="104" spans="1:15" s="14" customFormat="1" ht="20.25" hidden="1" customHeight="1" thickTop="1">
      <c r="A104" s="307" t="s">
        <v>1555</v>
      </c>
      <c r="B104" s="307"/>
      <c r="C104" s="857" t="s">
        <v>1579</v>
      </c>
      <c r="D104" s="436" t="s">
        <v>1583</v>
      </c>
      <c r="E104" s="436">
        <v>45421</v>
      </c>
      <c r="F104" s="1197" t="s">
        <v>1581</v>
      </c>
      <c r="G104" s="857" t="s">
        <v>2885</v>
      </c>
      <c r="H104" s="320" t="s">
        <v>1586</v>
      </c>
      <c r="I104" s="334">
        <v>45422</v>
      </c>
      <c r="J104" s="335">
        <f>I104+5</f>
        <v>45427</v>
      </c>
      <c r="K104" s="335">
        <f>I104+31</f>
        <v>45453</v>
      </c>
      <c r="L104" s="335">
        <f>I104+34</f>
        <v>45456</v>
      </c>
      <c r="M104" s="321">
        <f>I104+37</f>
        <v>45459</v>
      </c>
      <c r="N104" s="321">
        <f>I104+40</f>
        <v>45462</v>
      </c>
      <c r="O104" s="321">
        <f>I104+42</f>
        <v>45464</v>
      </c>
    </row>
    <row r="105" spans="1:15" s="14" customFormat="1" ht="20.25" hidden="1" customHeight="1" thickBot="1">
      <c r="A105" s="307"/>
      <c r="B105" s="307"/>
      <c r="C105" s="583"/>
      <c r="D105" s="323"/>
      <c r="E105" s="323"/>
      <c r="F105" s="324"/>
      <c r="G105" s="146"/>
      <c r="H105" s="331"/>
      <c r="I105" s="336"/>
      <c r="J105" s="336"/>
      <c r="K105" s="336"/>
      <c r="L105" s="336"/>
      <c r="M105" s="323"/>
      <c r="N105" s="323"/>
      <c r="O105" s="323"/>
    </row>
    <row r="106" spans="1:15" s="14" customFormat="1" ht="20.25" hidden="1" customHeight="1" thickTop="1">
      <c r="A106" s="307"/>
      <c r="B106" s="307"/>
      <c r="C106" s="857" t="s">
        <v>1555</v>
      </c>
      <c r="D106" s="321" t="s">
        <v>1590</v>
      </c>
      <c r="E106" s="436">
        <v>45427</v>
      </c>
      <c r="F106" s="1236">
        <v>45432</v>
      </c>
      <c r="G106" s="857" t="s">
        <v>2876</v>
      </c>
      <c r="H106" s="320" t="s">
        <v>1589</v>
      </c>
      <c r="I106" s="334">
        <v>45432</v>
      </c>
      <c r="J106" s="335">
        <f>I106+5</f>
        <v>45437</v>
      </c>
      <c r="K106" s="335">
        <f>I106+31</f>
        <v>45463</v>
      </c>
      <c r="L106" s="335">
        <f>I106+34</f>
        <v>45466</v>
      </c>
      <c r="M106" s="321">
        <f>I106+37</f>
        <v>45469</v>
      </c>
      <c r="N106" s="321">
        <f>I106+40</f>
        <v>45472</v>
      </c>
      <c r="O106" s="321">
        <f>I106+42</f>
        <v>45474</v>
      </c>
    </row>
    <row r="107" spans="1:15" s="14" customFormat="1" ht="20.25" hidden="1" customHeight="1">
      <c r="A107" s="307"/>
      <c r="B107" s="307"/>
      <c r="C107" s="1251" t="s">
        <v>1587</v>
      </c>
      <c r="D107" s="228" t="s">
        <v>1588</v>
      </c>
      <c r="E107" s="1242">
        <v>45426</v>
      </c>
      <c r="F107" s="1243">
        <v>45429</v>
      </c>
      <c r="G107" s="1172"/>
      <c r="H107" s="548"/>
      <c r="I107" s="335"/>
      <c r="J107" s="335"/>
      <c r="K107" s="335"/>
      <c r="L107" s="335"/>
      <c r="M107" s="321"/>
      <c r="N107" s="321"/>
      <c r="O107" s="321"/>
    </row>
    <row r="108" spans="1:15" s="14" customFormat="1" ht="20.25" hidden="1" customHeight="1">
      <c r="A108" s="307"/>
      <c r="B108" s="307"/>
      <c r="C108" s="1239"/>
      <c r="D108" s="1249"/>
      <c r="E108" s="228"/>
      <c r="F108" s="1237"/>
      <c r="G108" s="1172"/>
      <c r="H108" s="548"/>
      <c r="I108" s="335"/>
      <c r="J108" s="335"/>
      <c r="K108" s="335"/>
      <c r="L108" s="335"/>
      <c r="M108" s="321"/>
      <c r="N108" s="321"/>
      <c r="O108" s="321"/>
    </row>
    <row r="109" spans="1:15" s="14" customFormat="1" ht="20.25" hidden="1" customHeight="1" thickBot="1">
      <c r="A109" s="307" t="s">
        <v>1516</v>
      </c>
      <c r="B109" s="307"/>
      <c r="C109" s="1245" t="s">
        <v>1529</v>
      </c>
      <c r="D109" s="40" t="s">
        <v>1594</v>
      </c>
      <c r="E109" s="40">
        <v>45429</v>
      </c>
      <c r="F109" s="1270" t="s">
        <v>1581</v>
      </c>
      <c r="G109" s="146"/>
      <c r="H109" s="331"/>
      <c r="I109" s="336"/>
      <c r="J109" s="336"/>
      <c r="K109" s="336"/>
      <c r="L109" s="336"/>
      <c r="M109" s="323"/>
      <c r="N109" s="323"/>
      <c r="O109" s="323"/>
    </row>
    <row r="110" spans="1:15" s="14" customFormat="1" ht="20.25" hidden="1" customHeight="1" thickTop="1">
      <c r="A110" s="307" t="s">
        <v>1591</v>
      </c>
      <c r="B110" s="307"/>
      <c r="C110" s="1043" t="s">
        <v>1592</v>
      </c>
      <c r="D110" s="228" t="s">
        <v>1593</v>
      </c>
      <c r="E110" s="228">
        <v>45430</v>
      </c>
      <c r="F110" s="1237">
        <v>45433</v>
      </c>
      <c r="G110" s="857" t="s">
        <v>2886</v>
      </c>
      <c r="H110" s="320" t="s">
        <v>1596</v>
      </c>
      <c r="I110" s="334">
        <v>45436</v>
      </c>
      <c r="J110" s="335">
        <f>I110+5</f>
        <v>45441</v>
      </c>
      <c r="K110" s="335">
        <f>I110+31</f>
        <v>45467</v>
      </c>
      <c r="L110" s="335">
        <f>I110+34</f>
        <v>45470</v>
      </c>
      <c r="M110" s="321">
        <f>I110+37</f>
        <v>45473</v>
      </c>
      <c r="N110" s="321">
        <f>I110+40</f>
        <v>45476</v>
      </c>
      <c r="O110" s="321">
        <f>I110+42</f>
        <v>45478</v>
      </c>
    </row>
    <row r="111" spans="1:15" s="14" customFormat="1" ht="20.25" hidden="1" customHeight="1" thickBot="1">
      <c r="A111" s="307"/>
      <c r="B111" s="307"/>
      <c r="C111" s="583"/>
      <c r="D111" s="323"/>
      <c r="E111" s="323"/>
      <c r="F111" s="324"/>
      <c r="G111" s="146"/>
      <c r="H111" s="331"/>
      <c r="I111" s="336"/>
      <c r="J111" s="336"/>
      <c r="K111" s="336"/>
      <c r="L111" s="336"/>
      <c r="M111" s="323"/>
      <c r="N111" s="323"/>
      <c r="O111" s="323"/>
    </row>
    <row r="112" spans="1:15" s="14" customFormat="1" ht="20.25" hidden="1" customHeight="1" thickTop="1">
      <c r="A112" s="307" t="s">
        <v>1516</v>
      </c>
      <c r="B112" s="307"/>
      <c r="C112" s="1043" t="s">
        <v>1500</v>
      </c>
      <c r="D112" s="317" t="s">
        <v>1595</v>
      </c>
      <c r="E112" s="317">
        <v>45446</v>
      </c>
      <c r="F112" s="318">
        <v>45447</v>
      </c>
      <c r="G112" s="857" t="s">
        <v>2870</v>
      </c>
      <c r="H112" s="320" t="s">
        <v>1599</v>
      </c>
      <c r="I112" s="334">
        <v>45443</v>
      </c>
      <c r="J112" s="335">
        <f>I112+5</f>
        <v>45448</v>
      </c>
      <c r="K112" s="335">
        <f>I112+31</f>
        <v>45474</v>
      </c>
      <c r="L112" s="335">
        <f>I112+34</f>
        <v>45477</v>
      </c>
      <c r="M112" s="321">
        <f>I112+37</f>
        <v>45480</v>
      </c>
      <c r="N112" s="321">
        <f>I112+40</f>
        <v>45483</v>
      </c>
      <c r="O112" s="321">
        <f>I112+42</f>
        <v>45485</v>
      </c>
    </row>
    <row r="113" spans="1:15" s="14" customFormat="1" ht="20.25" hidden="1" thickBot="1">
      <c r="A113" s="307"/>
      <c r="B113" s="307"/>
      <c r="C113" s="583"/>
      <c r="D113" s="323"/>
      <c r="E113" s="323"/>
      <c r="F113" s="324"/>
      <c r="G113" s="146"/>
      <c r="H113" s="331"/>
      <c r="I113" s="336"/>
      <c r="J113" s="336"/>
      <c r="K113" s="336"/>
      <c r="L113" s="336"/>
      <c r="M113" s="323"/>
      <c r="N113" s="323"/>
      <c r="O113" s="323"/>
    </row>
    <row r="114" spans="1:15" s="14" customFormat="1" ht="20.25" hidden="1" thickTop="1">
      <c r="A114" s="307"/>
      <c r="B114" s="307"/>
      <c r="C114" s="1043" t="s">
        <v>1516</v>
      </c>
      <c r="D114" s="317" t="s">
        <v>1597</v>
      </c>
      <c r="E114" s="317">
        <v>45443</v>
      </c>
      <c r="F114" s="318">
        <v>45446</v>
      </c>
      <c r="G114" s="857" t="s">
        <v>2877</v>
      </c>
      <c r="H114" s="320" t="s">
        <v>1603</v>
      </c>
      <c r="I114" s="334">
        <v>45450</v>
      </c>
      <c r="J114" s="335">
        <f t="shared" ref="J114" si="55">I114+5</f>
        <v>45455</v>
      </c>
      <c r="K114" s="335">
        <f t="shared" ref="K114" si="56">I114+31</f>
        <v>45481</v>
      </c>
      <c r="L114" s="335">
        <f t="shared" ref="L114" si="57">I114+34</f>
        <v>45484</v>
      </c>
      <c r="M114" s="321">
        <f t="shared" ref="M114" si="58">I114+37</f>
        <v>45487</v>
      </c>
      <c r="N114" s="321">
        <f t="shared" ref="N114" si="59">I114+40</f>
        <v>45490</v>
      </c>
      <c r="O114" s="321">
        <f t="shared" ref="O114" si="60">I114+42</f>
        <v>45492</v>
      </c>
    </row>
    <row r="115" spans="1:15" s="14" customFormat="1" ht="20.25" hidden="1" thickBot="1">
      <c r="A115" s="307"/>
      <c r="B115" s="307"/>
      <c r="C115" s="583" t="s">
        <v>1452</v>
      </c>
      <c r="D115" s="323" t="s">
        <v>1600</v>
      </c>
      <c r="E115" s="323">
        <v>45442</v>
      </c>
      <c r="F115" s="682" t="s">
        <v>1581</v>
      </c>
      <c r="G115" s="146"/>
      <c r="H115" s="331"/>
      <c r="I115" s="336"/>
      <c r="J115" s="336"/>
      <c r="K115" s="336"/>
      <c r="L115" s="336"/>
      <c r="M115" s="323"/>
      <c r="N115" s="323"/>
      <c r="O115" s="323"/>
    </row>
    <row r="116" spans="1:15" s="14" customFormat="1" ht="20.25" hidden="1" thickTop="1">
      <c r="A116" s="307"/>
      <c r="B116" s="307"/>
      <c r="C116" s="1278" t="s">
        <v>1601</v>
      </c>
      <c r="D116" s="1255" t="s">
        <v>1600</v>
      </c>
      <c r="E116" s="424" t="s">
        <v>1581</v>
      </c>
      <c r="F116" s="318" t="s">
        <v>1602</v>
      </c>
      <c r="G116" s="1166" t="s">
        <v>1573</v>
      </c>
      <c r="H116" s="320" t="s">
        <v>1605</v>
      </c>
      <c r="I116" s="334">
        <v>45457</v>
      </c>
      <c r="J116" s="393"/>
      <c r="K116" s="356"/>
      <c r="L116" s="393"/>
      <c r="M116" s="356"/>
      <c r="N116" s="356"/>
      <c r="O116" s="356"/>
    </row>
    <row r="117" spans="1:15" s="14" customFormat="1" ht="20.25" hidden="1" thickBot="1">
      <c r="A117" s="307"/>
      <c r="B117" s="307"/>
      <c r="C117" s="583"/>
      <c r="D117" s="323"/>
      <c r="E117" s="323"/>
      <c r="F117" s="324"/>
      <c r="G117" s="146"/>
      <c r="H117" s="331"/>
      <c r="I117" s="336"/>
      <c r="J117" s="374"/>
      <c r="K117" s="159"/>
      <c r="L117" s="374"/>
      <c r="M117" s="159"/>
      <c r="N117" s="159"/>
      <c r="O117" s="159"/>
    </row>
    <row r="118" spans="1:15" s="14" customFormat="1" ht="20.25" hidden="1" thickTop="1">
      <c r="A118" s="307"/>
      <c r="B118" s="307"/>
      <c r="C118" s="857" t="s">
        <v>1579</v>
      </c>
      <c r="D118" s="317" t="s">
        <v>1604</v>
      </c>
      <c r="E118" s="317">
        <v>45464</v>
      </c>
      <c r="F118" s="318">
        <v>45466</v>
      </c>
      <c r="G118" s="857" t="s">
        <v>2878</v>
      </c>
      <c r="H118" s="320" t="s">
        <v>1609</v>
      </c>
      <c r="I118" s="334">
        <v>45464</v>
      </c>
      <c r="J118" s="335">
        <f t="shared" ref="J118" si="61">I118+5</f>
        <v>45469</v>
      </c>
      <c r="K118" s="335">
        <f t="shared" ref="K118" si="62">I118+31</f>
        <v>45495</v>
      </c>
      <c r="L118" s="335">
        <f t="shared" ref="L118" si="63">I118+34</f>
        <v>45498</v>
      </c>
      <c r="M118" s="321">
        <f t="shared" ref="M118" si="64">I118+37</f>
        <v>45501</v>
      </c>
      <c r="N118" s="321">
        <f t="shared" ref="N118" si="65">I118+40</f>
        <v>45504</v>
      </c>
      <c r="O118" s="321">
        <f t="shared" ref="O118" si="66">I118+42</f>
        <v>45506</v>
      </c>
    </row>
    <row r="119" spans="1:15" ht="15" hidden="1" thickBot="1">
      <c r="A119" s="307" t="s">
        <v>1555</v>
      </c>
      <c r="B119" s="307"/>
      <c r="C119" s="423" t="s">
        <v>1606</v>
      </c>
      <c r="D119" s="1279" t="s">
        <v>1607</v>
      </c>
      <c r="E119" s="323">
        <v>45457</v>
      </c>
      <c r="F119" s="324">
        <v>45460</v>
      </c>
      <c r="G119" s="146"/>
      <c r="H119" s="331"/>
      <c r="I119" s="336"/>
      <c r="J119" s="336"/>
      <c r="K119" s="336"/>
      <c r="L119" s="336"/>
      <c r="M119" s="323"/>
      <c r="N119" s="323"/>
      <c r="O119" s="323"/>
    </row>
    <row r="120" spans="1:15" s="14" customFormat="1" ht="20.25" hidden="1" thickTop="1">
      <c r="A120" s="307"/>
      <c r="B120" s="307"/>
      <c r="C120" s="857"/>
      <c r="D120" s="317"/>
      <c r="E120" s="317"/>
      <c r="F120" s="318"/>
      <c r="G120" s="857" t="s">
        <v>1728</v>
      </c>
      <c r="H120" s="320" t="s">
        <v>2887</v>
      </c>
      <c r="I120" s="334">
        <v>45471</v>
      </c>
      <c r="J120" s="335">
        <f t="shared" ref="J120" si="67">I120+5</f>
        <v>45476</v>
      </c>
      <c r="K120" s="335">
        <f t="shared" ref="K120" si="68">I120+31</f>
        <v>45502</v>
      </c>
      <c r="L120" s="335">
        <f t="shared" ref="L120" si="69">I120+34</f>
        <v>45505</v>
      </c>
      <c r="M120" s="321">
        <f t="shared" ref="M120" si="70">I120+37</f>
        <v>45508</v>
      </c>
      <c r="N120" s="321">
        <f t="shared" ref="N120" si="71">I120+40</f>
        <v>45511</v>
      </c>
      <c r="O120" s="321">
        <f t="shared" ref="O120" si="72">I120+42</f>
        <v>45513</v>
      </c>
    </row>
    <row r="121" spans="1:15" s="14" customFormat="1" ht="20.25" hidden="1" thickBot="1">
      <c r="A121" s="307"/>
      <c r="B121" s="307"/>
      <c r="C121" s="583"/>
      <c r="D121" s="323"/>
      <c r="E121" s="323"/>
      <c r="F121" s="324"/>
      <c r="G121" s="146"/>
      <c r="H121" s="331"/>
      <c r="I121" s="336"/>
      <c r="J121" s="336"/>
      <c r="K121" s="336"/>
      <c r="L121" s="336"/>
      <c r="M121" s="323"/>
      <c r="N121" s="323"/>
      <c r="O121" s="323"/>
    </row>
    <row r="122" spans="1:15" s="14" customFormat="1" ht="20.25" hidden="1" thickTop="1">
      <c r="A122" s="307" t="s">
        <v>1529</v>
      </c>
      <c r="B122" s="307"/>
      <c r="C122" s="857" t="s">
        <v>1555</v>
      </c>
      <c r="D122" s="317" t="s">
        <v>1610</v>
      </c>
      <c r="E122" s="317">
        <v>45470</v>
      </c>
      <c r="F122" s="318">
        <v>45472</v>
      </c>
      <c r="G122" s="857" t="s">
        <v>2882</v>
      </c>
      <c r="H122" s="320" t="s">
        <v>1616</v>
      </c>
      <c r="I122" s="334">
        <v>45478</v>
      </c>
      <c r="J122" s="335">
        <f t="shared" ref="J122" si="73">I122+5</f>
        <v>45483</v>
      </c>
      <c r="K122" s="335">
        <f t="shared" ref="K122" si="74">I122+31</f>
        <v>45509</v>
      </c>
      <c r="L122" s="335">
        <f t="shared" ref="L122" si="75">I122+34</f>
        <v>45512</v>
      </c>
      <c r="M122" s="321">
        <f t="shared" ref="M122" si="76">I122+37</f>
        <v>45515</v>
      </c>
      <c r="N122" s="321">
        <f t="shared" ref="N122" si="77">I122+40</f>
        <v>45518</v>
      </c>
      <c r="O122" s="321">
        <f t="shared" ref="O122" si="78">I122+42</f>
        <v>45520</v>
      </c>
    </row>
    <row r="123" spans="1:15" s="14" customFormat="1" ht="20.25" hidden="1" thickBot="1">
      <c r="A123" s="307"/>
      <c r="B123" s="307"/>
      <c r="C123" s="583" t="s">
        <v>1541</v>
      </c>
      <c r="D123" s="323" t="s">
        <v>1612</v>
      </c>
      <c r="E123" s="323">
        <v>45471</v>
      </c>
      <c r="F123" s="324">
        <v>45473</v>
      </c>
      <c r="G123" s="146"/>
      <c r="H123" s="331"/>
      <c r="I123" s="336"/>
      <c r="J123" s="336"/>
      <c r="K123" s="336"/>
      <c r="L123" s="336"/>
      <c r="M123" s="323"/>
      <c r="N123" s="323"/>
      <c r="O123" s="323"/>
    </row>
    <row r="124" spans="1:15" s="14" customFormat="1" ht="20.25" hidden="1" thickTop="1">
      <c r="A124" s="307" t="s">
        <v>1613</v>
      </c>
      <c r="B124" s="307"/>
      <c r="C124" s="857" t="s">
        <v>1614</v>
      </c>
      <c r="D124" s="317" t="s">
        <v>1615</v>
      </c>
      <c r="E124" s="317">
        <v>45478</v>
      </c>
      <c r="F124" s="318">
        <v>45481</v>
      </c>
      <c r="G124" s="857" t="s">
        <v>2883</v>
      </c>
      <c r="H124" s="320" t="s">
        <v>1619</v>
      </c>
      <c r="I124" s="334">
        <v>45485</v>
      </c>
      <c r="J124" s="335">
        <f>I124+5</f>
        <v>45490</v>
      </c>
      <c r="K124" s="335">
        <f>I124+31</f>
        <v>45516</v>
      </c>
      <c r="L124" s="335">
        <f>I124+34</f>
        <v>45519</v>
      </c>
      <c r="M124" s="321">
        <f>I124+37</f>
        <v>45522</v>
      </c>
      <c r="N124" s="321">
        <f>I124+40</f>
        <v>45525</v>
      </c>
      <c r="O124" s="321">
        <f>I124+42</f>
        <v>45527</v>
      </c>
    </row>
    <row r="125" spans="1:15" s="14" customFormat="1" ht="20.25" hidden="1" thickBot="1">
      <c r="A125" s="307" t="s">
        <v>1617</v>
      </c>
      <c r="B125" s="307"/>
      <c r="C125" s="583" t="s">
        <v>1601</v>
      </c>
      <c r="D125" s="323" t="s">
        <v>1618</v>
      </c>
      <c r="E125" s="323">
        <v>45483</v>
      </c>
      <c r="F125" s="324">
        <v>45485</v>
      </c>
      <c r="G125" s="146"/>
      <c r="H125" s="331"/>
      <c r="I125" s="336"/>
      <c r="J125" s="336"/>
      <c r="K125" s="336"/>
      <c r="L125" s="336"/>
      <c r="M125" s="323"/>
      <c r="N125" s="323"/>
      <c r="O125" s="323"/>
    </row>
    <row r="126" spans="1:15" s="14" customFormat="1" ht="21" hidden="1" thickTop="1" thickBot="1">
      <c r="A126" s="307" t="s">
        <v>1452</v>
      </c>
      <c r="B126" s="307"/>
      <c r="C126" s="857" t="s">
        <v>1516</v>
      </c>
      <c r="D126" s="317" t="s">
        <v>1620</v>
      </c>
      <c r="E126" s="323">
        <v>45486</v>
      </c>
      <c r="F126" s="324">
        <v>45488</v>
      </c>
      <c r="G126" s="857" t="s">
        <v>1457</v>
      </c>
      <c r="H126" s="320" t="s">
        <v>1622</v>
      </c>
      <c r="I126" s="334">
        <v>45492</v>
      </c>
      <c r="J126" s="335">
        <f t="shared" ref="J126" si="79">I126+5</f>
        <v>45497</v>
      </c>
      <c r="K126" s="335">
        <f t="shared" ref="K126" si="80">I126+31</f>
        <v>45523</v>
      </c>
      <c r="L126" s="335">
        <f t="shared" ref="L126" si="81">I126+34</f>
        <v>45526</v>
      </c>
      <c r="M126" s="321">
        <f t="shared" ref="M126" si="82">I126+37</f>
        <v>45529</v>
      </c>
      <c r="N126" s="321">
        <f t="shared" ref="N126" si="83">I126+40</f>
        <v>45532</v>
      </c>
      <c r="O126" s="321">
        <f t="shared" ref="O126" si="84">I126+42</f>
        <v>45534</v>
      </c>
    </row>
    <row r="127" spans="1:15" s="14" customFormat="1" ht="21" hidden="1" thickTop="1" thickBot="1">
      <c r="A127" s="307"/>
      <c r="B127" s="307"/>
      <c r="C127" s="583"/>
      <c r="D127" s="323"/>
      <c r="E127" s="323"/>
      <c r="F127" s="324"/>
      <c r="G127" s="146"/>
      <c r="H127" s="331"/>
      <c r="I127" s="336"/>
      <c r="J127" s="336"/>
      <c r="K127" s="336"/>
      <c r="L127" s="336"/>
      <c r="M127" s="323"/>
      <c r="N127" s="323"/>
      <c r="O127" s="323"/>
    </row>
    <row r="128" spans="1:15" s="14" customFormat="1" ht="20.25" hidden="1" thickTop="1">
      <c r="A128" s="307"/>
      <c r="B128" s="307"/>
      <c r="C128" s="857" t="s">
        <v>1579</v>
      </c>
      <c r="D128" s="317" t="s">
        <v>1621</v>
      </c>
      <c r="E128" s="317">
        <v>45489</v>
      </c>
      <c r="F128" s="318">
        <v>45491</v>
      </c>
      <c r="G128" s="857" t="s">
        <v>2864</v>
      </c>
      <c r="H128" s="320" t="s">
        <v>1624</v>
      </c>
      <c r="I128" s="334">
        <v>45499</v>
      </c>
      <c r="J128" s="335">
        <f t="shared" ref="J128" si="85">I128+5</f>
        <v>45504</v>
      </c>
      <c r="K128" s="335">
        <f t="shared" ref="K128" si="86">I128+31</f>
        <v>45530</v>
      </c>
      <c r="L128" s="335">
        <f t="shared" ref="L128" si="87">I128+34</f>
        <v>45533</v>
      </c>
      <c r="M128" s="321">
        <f t="shared" ref="M128" si="88">I128+37</f>
        <v>45536</v>
      </c>
      <c r="N128" s="321">
        <f t="shared" ref="N128" si="89">I128+40</f>
        <v>45539</v>
      </c>
      <c r="O128" s="321">
        <f t="shared" ref="O128" si="90">I128+42</f>
        <v>45541</v>
      </c>
    </row>
    <row r="129" spans="1:15" s="14" customFormat="1" ht="20.25" hidden="1" thickBot="1">
      <c r="A129" s="307"/>
      <c r="B129" s="307"/>
      <c r="C129" s="583"/>
      <c r="D129" s="323"/>
      <c r="E129" s="323"/>
      <c r="F129" s="324"/>
      <c r="G129" s="146"/>
      <c r="H129" s="331"/>
      <c r="I129" s="336"/>
      <c r="J129" s="336"/>
      <c r="K129" s="336"/>
      <c r="L129" s="336"/>
      <c r="M129" s="323"/>
      <c r="N129" s="323"/>
      <c r="O129" s="323"/>
    </row>
    <row r="130" spans="1:15" s="14" customFormat="1" ht="20.25" hidden="1" thickTop="1">
      <c r="A130" s="307"/>
      <c r="B130" s="307"/>
      <c r="C130" s="857" t="s">
        <v>1577</v>
      </c>
      <c r="D130" s="317" t="s">
        <v>1623</v>
      </c>
      <c r="E130" s="317">
        <v>45495</v>
      </c>
      <c r="F130" s="318">
        <v>45499</v>
      </c>
      <c r="G130" s="857" t="s">
        <v>2866</v>
      </c>
      <c r="H130" s="320" t="s">
        <v>1627</v>
      </c>
      <c r="I130" s="334">
        <v>45506</v>
      </c>
      <c r="J130" s="335">
        <f t="shared" ref="J130" si="91">I130+5</f>
        <v>45511</v>
      </c>
      <c r="K130" s="335">
        <f t="shared" ref="K130" si="92">I130+31</f>
        <v>45537</v>
      </c>
      <c r="L130" s="335">
        <f t="shared" ref="L130" si="93">I130+34</f>
        <v>45540</v>
      </c>
      <c r="M130" s="321">
        <f t="shared" ref="M130" si="94">I130+37</f>
        <v>45543</v>
      </c>
      <c r="N130" s="321">
        <f t="shared" ref="N130" si="95">I130+40</f>
        <v>45546</v>
      </c>
      <c r="O130" s="321">
        <f t="shared" ref="O130" si="96">I130+42</f>
        <v>45548</v>
      </c>
    </row>
    <row r="131" spans="1:15" s="14" customFormat="1" ht="20.25" hidden="1" thickBot="1">
      <c r="A131" s="307" t="s">
        <v>1628</v>
      </c>
      <c r="B131" s="307"/>
      <c r="C131" s="583" t="s">
        <v>1629</v>
      </c>
      <c r="D131" s="323" t="s">
        <v>1630</v>
      </c>
      <c r="E131" s="323">
        <v>45502</v>
      </c>
      <c r="F131" s="324">
        <v>45504</v>
      </c>
      <c r="G131" s="146"/>
      <c r="H131" s="331"/>
      <c r="I131" s="336"/>
      <c r="J131" s="336"/>
      <c r="K131" s="336"/>
      <c r="L131" s="336"/>
      <c r="M131" s="323"/>
      <c r="N131" s="323"/>
      <c r="O131" s="323"/>
    </row>
    <row r="132" spans="1:15" s="14" customFormat="1" ht="20.25" hidden="1" thickTop="1">
      <c r="A132" s="307" t="s">
        <v>1625</v>
      </c>
      <c r="B132" s="307"/>
      <c r="C132" s="857" t="s">
        <v>1606</v>
      </c>
      <c r="D132" s="317" t="s">
        <v>1626</v>
      </c>
      <c r="E132" s="317">
        <v>45503</v>
      </c>
      <c r="F132" s="318">
        <v>45505</v>
      </c>
      <c r="G132" s="857" t="s">
        <v>2867</v>
      </c>
      <c r="H132" s="320" t="s">
        <v>1633</v>
      </c>
      <c r="I132" s="334">
        <v>45513</v>
      </c>
      <c r="J132" s="335">
        <f t="shared" ref="J132" si="97">I132+5</f>
        <v>45518</v>
      </c>
      <c r="K132" s="335">
        <f t="shared" ref="K132" si="98">I132+31</f>
        <v>45544</v>
      </c>
      <c r="L132" s="335">
        <f t="shared" ref="L132" si="99">I132+34</f>
        <v>45547</v>
      </c>
      <c r="M132" s="321">
        <f t="shared" ref="M132" si="100">I132+37</f>
        <v>45550</v>
      </c>
      <c r="N132" s="321">
        <f t="shared" ref="N132" si="101">I132+40</f>
        <v>45553</v>
      </c>
      <c r="O132" s="321">
        <f t="shared" ref="O132" si="102">I132+42</f>
        <v>45555</v>
      </c>
    </row>
    <row r="133" spans="1:15" s="14" customFormat="1" ht="20.25" hidden="1" thickBot="1">
      <c r="A133" s="307"/>
      <c r="B133" s="307"/>
      <c r="C133" s="583"/>
      <c r="D133" s="323"/>
      <c r="E133" s="323"/>
      <c r="F133" s="324"/>
      <c r="G133" s="146"/>
      <c r="H133" s="331"/>
      <c r="I133" s="336"/>
      <c r="J133" s="336"/>
      <c r="K133" s="336"/>
      <c r="L133" s="336"/>
      <c r="M133" s="323"/>
      <c r="N133" s="323"/>
      <c r="O133" s="323"/>
    </row>
    <row r="134" spans="1:15" s="14" customFormat="1" ht="20.25" hidden="1" thickTop="1">
      <c r="A134" s="307" t="s">
        <v>1631</v>
      </c>
      <c r="B134" s="307"/>
      <c r="C134" s="857" t="s">
        <v>1606</v>
      </c>
      <c r="D134" s="317" t="s">
        <v>1632</v>
      </c>
      <c r="E134" s="317">
        <v>45512</v>
      </c>
      <c r="F134" s="318">
        <v>45514</v>
      </c>
      <c r="G134" s="857" t="s">
        <v>2401</v>
      </c>
      <c r="H134" s="320" t="s">
        <v>2888</v>
      </c>
      <c r="I134" s="334">
        <v>45520</v>
      </c>
      <c r="J134" s="335">
        <f t="shared" ref="J134" si="103">I134+5</f>
        <v>45525</v>
      </c>
      <c r="K134" s="335">
        <f t="shared" ref="K134" si="104">I134+31</f>
        <v>45551</v>
      </c>
      <c r="L134" s="335">
        <f t="shared" ref="L134" si="105">I134+34</f>
        <v>45554</v>
      </c>
      <c r="M134" s="321">
        <f t="shared" ref="M134" si="106">I134+37</f>
        <v>45557</v>
      </c>
      <c r="N134" s="321">
        <f t="shared" ref="N134" si="107">I134+40</f>
        <v>45560</v>
      </c>
      <c r="O134" s="321">
        <f t="shared" ref="O134" si="108">I134+42</f>
        <v>45562</v>
      </c>
    </row>
    <row r="135" spans="1:15" s="14" customFormat="1" ht="20.25" hidden="1" thickBot="1">
      <c r="A135" s="307"/>
      <c r="B135" s="307"/>
      <c r="C135" s="583"/>
      <c r="D135" s="323"/>
      <c r="E135" s="323"/>
      <c r="F135" s="324"/>
      <c r="G135" s="146"/>
      <c r="H135" s="331"/>
      <c r="I135" s="336"/>
      <c r="J135" s="336"/>
      <c r="K135" s="336"/>
      <c r="L135" s="336"/>
      <c r="M135" s="323"/>
      <c r="N135" s="323"/>
      <c r="O135" s="323"/>
    </row>
    <row r="136" spans="1:15" s="14" customFormat="1" ht="20.25" hidden="1" thickTop="1">
      <c r="A136" s="307" t="s">
        <v>1601</v>
      </c>
      <c r="B136" s="307"/>
      <c r="C136" s="857" t="s">
        <v>1634</v>
      </c>
      <c r="D136" s="317" t="s">
        <v>1635</v>
      </c>
      <c r="E136" s="317">
        <v>45518</v>
      </c>
      <c r="F136" s="318">
        <v>45520</v>
      </c>
      <c r="G136" s="857" t="s">
        <v>2868</v>
      </c>
      <c r="H136" s="320" t="s">
        <v>1638</v>
      </c>
      <c r="I136" s="334">
        <v>45527</v>
      </c>
      <c r="J136" s="335">
        <f t="shared" ref="J136" si="109">I136+5</f>
        <v>45532</v>
      </c>
      <c r="K136" s="335">
        <f t="shared" ref="K136" si="110">I136+31</f>
        <v>45558</v>
      </c>
      <c r="L136" s="335">
        <f t="shared" ref="L136" si="111">I136+34</f>
        <v>45561</v>
      </c>
      <c r="M136" s="321">
        <f t="shared" ref="M136" si="112">I136+37</f>
        <v>45564</v>
      </c>
      <c r="N136" s="321">
        <f t="shared" ref="N136" si="113">I136+40</f>
        <v>45567</v>
      </c>
      <c r="O136" s="321">
        <f t="shared" ref="O136" si="114">I136+42</f>
        <v>45569</v>
      </c>
    </row>
    <row r="137" spans="1:15" s="14" customFormat="1" ht="20.25" hidden="1" thickBot="1">
      <c r="A137" s="307"/>
      <c r="B137" s="307"/>
      <c r="C137" s="583"/>
      <c r="D137" s="323"/>
      <c r="E137" s="323"/>
      <c r="F137" s="324"/>
      <c r="G137" s="146"/>
      <c r="H137" s="331"/>
      <c r="I137" s="336"/>
      <c r="J137" s="336"/>
      <c r="K137" s="336"/>
      <c r="L137" s="336"/>
      <c r="M137" s="323"/>
      <c r="N137" s="323"/>
      <c r="O137" s="323"/>
    </row>
    <row r="138" spans="1:15" s="14" customFormat="1" ht="20.25" hidden="1" thickTop="1">
      <c r="A138" s="307"/>
      <c r="B138" s="307"/>
      <c r="C138" s="857" t="s">
        <v>1601</v>
      </c>
      <c r="D138" s="317" t="s">
        <v>1637</v>
      </c>
      <c r="E138" s="317">
        <v>45527</v>
      </c>
      <c r="F138" s="513" t="s">
        <v>1581</v>
      </c>
      <c r="G138" s="857" t="s">
        <v>2876</v>
      </c>
      <c r="H138" s="320" t="s">
        <v>1642</v>
      </c>
      <c r="I138" s="334">
        <v>45534</v>
      </c>
      <c r="J138" s="335">
        <f t="shared" ref="J138" si="115">I138+5</f>
        <v>45539</v>
      </c>
      <c r="K138" s="335">
        <f t="shared" ref="K138" si="116">I138+31</f>
        <v>45565</v>
      </c>
      <c r="L138" s="335">
        <f t="shared" ref="L138" si="117">I138+34</f>
        <v>45568</v>
      </c>
      <c r="M138" s="321">
        <f t="shared" ref="M138" si="118">I138+37</f>
        <v>45571</v>
      </c>
      <c r="N138" s="321">
        <f t="shared" ref="N138" si="119">I138+40</f>
        <v>45574</v>
      </c>
      <c r="O138" s="321">
        <f t="shared" ref="O138" si="120">I138+42</f>
        <v>45576</v>
      </c>
    </row>
    <row r="139" spans="1:15" s="14" customFormat="1" ht="20.25" hidden="1" thickBot="1">
      <c r="A139" s="307"/>
      <c r="B139" s="307"/>
      <c r="C139" s="583"/>
      <c r="D139" s="323"/>
      <c r="E139" s="323"/>
      <c r="F139" s="324"/>
      <c r="G139" s="146"/>
      <c r="H139" s="331"/>
      <c r="I139" s="336"/>
      <c r="J139" s="336"/>
      <c r="K139" s="336"/>
      <c r="L139" s="336"/>
      <c r="M139" s="323"/>
      <c r="N139" s="323"/>
      <c r="O139" s="323"/>
    </row>
    <row r="140" spans="1:15" s="14" customFormat="1" ht="20.25" hidden="1" thickTop="1">
      <c r="A140" s="307" t="s">
        <v>1639</v>
      </c>
      <c r="B140" s="307"/>
      <c r="C140" s="857" t="s">
        <v>1640</v>
      </c>
      <c r="D140" s="317" t="s">
        <v>1641</v>
      </c>
      <c r="E140" s="317">
        <v>45533</v>
      </c>
      <c r="F140" s="513" t="s">
        <v>1581</v>
      </c>
      <c r="G140" s="857" t="s">
        <v>2889</v>
      </c>
      <c r="H140" s="320" t="s">
        <v>1645</v>
      </c>
      <c r="I140" s="334">
        <v>45541</v>
      </c>
      <c r="J140" s="335">
        <f t="shared" ref="J140" si="121">I140+5</f>
        <v>45546</v>
      </c>
      <c r="K140" s="335">
        <f t="shared" ref="K140" si="122">I140+31</f>
        <v>45572</v>
      </c>
      <c r="L140" s="335">
        <f t="shared" ref="L140" si="123">I140+34</f>
        <v>45575</v>
      </c>
      <c r="M140" s="321">
        <f t="shared" ref="M140" si="124">I140+37</f>
        <v>45578</v>
      </c>
      <c r="N140" s="321">
        <f t="shared" ref="N140" si="125">I140+40</f>
        <v>45581</v>
      </c>
      <c r="O140" s="321">
        <f t="shared" ref="O140" si="126">I140+42</f>
        <v>45583</v>
      </c>
    </row>
    <row r="141" spans="1:15" s="14" customFormat="1" ht="20.25" hidden="1" thickBot="1">
      <c r="A141" s="307"/>
      <c r="B141" s="307"/>
      <c r="C141" s="583" t="s">
        <v>1579</v>
      </c>
      <c r="D141" s="323" t="s">
        <v>1643</v>
      </c>
      <c r="E141" s="323">
        <v>45532</v>
      </c>
      <c r="F141" s="324">
        <v>45534</v>
      </c>
      <c r="G141" s="146"/>
      <c r="H141" s="331"/>
      <c r="I141" s="336"/>
      <c r="J141" s="336"/>
      <c r="K141" s="336"/>
      <c r="L141" s="336"/>
      <c r="M141" s="323"/>
      <c r="N141" s="323"/>
      <c r="O141" s="323"/>
    </row>
    <row r="142" spans="1:15" s="14" customFormat="1" ht="20.25" hidden="1" thickTop="1">
      <c r="A142" s="307"/>
      <c r="B142" s="307"/>
      <c r="C142" s="857" t="s">
        <v>1614</v>
      </c>
      <c r="D142" s="317" t="s">
        <v>1644</v>
      </c>
      <c r="E142" s="317">
        <v>45538</v>
      </c>
      <c r="F142" s="318">
        <v>45541</v>
      </c>
      <c r="G142" s="857" t="s">
        <v>2886</v>
      </c>
      <c r="H142" s="320" t="s">
        <v>1647</v>
      </c>
      <c r="I142" s="334">
        <v>45548</v>
      </c>
      <c r="J142" s="335">
        <f t="shared" ref="J142" si="127">I142+5</f>
        <v>45553</v>
      </c>
      <c r="K142" s="335">
        <f t="shared" ref="K142" si="128">I142+31</f>
        <v>45579</v>
      </c>
      <c r="L142" s="335">
        <f t="shared" ref="L142" si="129">I142+34</f>
        <v>45582</v>
      </c>
      <c r="M142" s="321">
        <f t="shared" ref="M142" si="130">I142+37</f>
        <v>45585</v>
      </c>
      <c r="N142" s="321">
        <f t="shared" ref="N142" si="131">I142+40</f>
        <v>45588</v>
      </c>
      <c r="O142" s="321">
        <f t="shared" ref="O142" si="132">I142+42</f>
        <v>45590</v>
      </c>
    </row>
    <row r="143" spans="1:15" s="14" customFormat="1" ht="20.25" hidden="1" thickBot="1">
      <c r="A143" s="307"/>
      <c r="B143" s="307"/>
      <c r="C143" s="583"/>
      <c r="D143" s="323"/>
      <c r="E143" s="323"/>
      <c r="F143" s="324"/>
      <c r="G143" s="146"/>
      <c r="H143" s="331"/>
      <c r="I143" s="336"/>
      <c r="J143" s="336"/>
      <c r="K143" s="336"/>
      <c r="L143" s="336"/>
      <c r="M143" s="323"/>
      <c r="N143" s="323"/>
      <c r="O143" s="323"/>
    </row>
    <row r="144" spans="1:15" s="14" customFormat="1" ht="20.25" hidden="1" thickTop="1">
      <c r="A144" s="307"/>
      <c r="B144" s="307"/>
      <c r="C144" s="857" t="s">
        <v>1516</v>
      </c>
      <c r="D144" s="317" t="s">
        <v>1646</v>
      </c>
      <c r="E144" s="317">
        <v>45547</v>
      </c>
      <c r="F144" s="318">
        <v>45549</v>
      </c>
      <c r="G144" s="857" t="s">
        <v>2870</v>
      </c>
      <c r="H144" s="320" t="s">
        <v>1649</v>
      </c>
      <c r="I144" s="334">
        <v>45555</v>
      </c>
      <c r="J144" s="335">
        <f>I144+5</f>
        <v>45560</v>
      </c>
      <c r="K144" s="335">
        <f>I144+31</f>
        <v>45586</v>
      </c>
      <c r="L144" s="335">
        <f>I144+34</f>
        <v>45589</v>
      </c>
      <c r="M144" s="321">
        <f>I144+37</f>
        <v>45592</v>
      </c>
      <c r="N144" s="321">
        <f>I144+40</f>
        <v>45595</v>
      </c>
      <c r="O144" s="321">
        <f>I144+42</f>
        <v>45597</v>
      </c>
    </row>
    <row r="145" spans="1:15" s="14" customFormat="1" ht="20.25" hidden="1" thickBot="1">
      <c r="A145" s="307"/>
      <c r="B145" s="307"/>
      <c r="C145" s="583"/>
      <c r="D145" s="323"/>
      <c r="E145" s="323"/>
      <c r="F145" s="324"/>
      <c r="G145" s="146"/>
      <c r="H145" s="331"/>
      <c r="I145" s="336"/>
      <c r="J145" s="336"/>
      <c r="K145" s="336"/>
      <c r="L145" s="336"/>
      <c r="M145" s="323"/>
      <c r="N145" s="323"/>
      <c r="O145" s="323"/>
    </row>
    <row r="146" spans="1:15" s="14" customFormat="1" ht="20.25" hidden="1" thickTop="1">
      <c r="A146" s="307"/>
      <c r="B146" s="307"/>
      <c r="C146" s="857" t="s">
        <v>1601</v>
      </c>
      <c r="D146" s="317" t="s">
        <v>1648</v>
      </c>
      <c r="E146" s="317">
        <v>45550</v>
      </c>
      <c r="F146" s="513" t="s">
        <v>1581</v>
      </c>
      <c r="G146" s="857" t="s">
        <v>2877</v>
      </c>
      <c r="H146" s="320" t="s">
        <v>1653</v>
      </c>
      <c r="I146" s="334">
        <v>45562</v>
      </c>
      <c r="J146" s="335">
        <f>I146+5</f>
        <v>45567</v>
      </c>
      <c r="K146" s="335">
        <f>I146+31</f>
        <v>45593</v>
      </c>
      <c r="L146" s="335">
        <f>I146+34</f>
        <v>45596</v>
      </c>
      <c r="M146" s="321">
        <f>I146+37</f>
        <v>45599</v>
      </c>
      <c r="N146" s="321">
        <f>I146+40</f>
        <v>45602</v>
      </c>
      <c r="O146" s="321">
        <f>I146+42</f>
        <v>45604</v>
      </c>
    </row>
    <row r="147" spans="1:15" s="14" customFormat="1" ht="20.25" hidden="1" thickBot="1">
      <c r="A147" s="307"/>
      <c r="B147" s="307"/>
      <c r="C147" s="583" t="s">
        <v>1577</v>
      </c>
      <c r="D147" s="323" t="s">
        <v>1650</v>
      </c>
      <c r="E147" s="323">
        <v>45551</v>
      </c>
      <c r="F147" s="324">
        <v>45553</v>
      </c>
      <c r="G147" s="146"/>
      <c r="H147" s="331"/>
      <c r="I147" s="336"/>
      <c r="J147" s="336"/>
      <c r="K147" s="336"/>
      <c r="L147" s="336"/>
      <c r="M147" s="323"/>
      <c r="N147" s="323"/>
      <c r="O147" s="323"/>
    </row>
    <row r="148" spans="1:15" s="14" customFormat="1" ht="20.25" hidden="1" thickTop="1">
      <c r="A148" s="307" t="s">
        <v>1579</v>
      </c>
      <c r="B148" s="307"/>
      <c r="C148" s="857" t="s">
        <v>1640</v>
      </c>
      <c r="D148" s="317" t="s">
        <v>1652</v>
      </c>
      <c r="E148" s="317">
        <v>45557</v>
      </c>
      <c r="F148" s="513" t="s">
        <v>1581</v>
      </c>
      <c r="G148" s="857" t="s">
        <v>2890</v>
      </c>
      <c r="H148" s="320" t="s">
        <v>1657</v>
      </c>
      <c r="I148" s="334">
        <v>45569</v>
      </c>
      <c r="J148" s="335">
        <f>I148+5</f>
        <v>45574</v>
      </c>
      <c r="K148" s="335">
        <f>I148+31</f>
        <v>45600</v>
      </c>
      <c r="L148" s="335">
        <f>I148+34</f>
        <v>45603</v>
      </c>
      <c r="M148" s="321">
        <f>I148+37</f>
        <v>45606</v>
      </c>
      <c r="N148" s="321">
        <f>I148+40</f>
        <v>45609</v>
      </c>
      <c r="O148" s="321">
        <f>I148+42</f>
        <v>45611</v>
      </c>
    </row>
    <row r="149" spans="1:15" s="14" customFormat="1" ht="20.25" hidden="1" thickBot="1">
      <c r="A149" s="307"/>
      <c r="B149" s="307"/>
      <c r="C149" s="583" t="s">
        <v>1654</v>
      </c>
      <c r="D149" s="323" t="s">
        <v>1655</v>
      </c>
      <c r="E149" s="323">
        <v>45557</v>
      </c>
      <c r="F149" s="324">
        <v>45559</v>
      </c>
      <c r="G149" s="146"/>
      <c r="H149" s="331"/>
      <c r="I149" s="336"/>
      <c r="J149" s="336"/>
      <c r="K149" s="336"/>
      <c r="L149" s="336"/>
      <c r="M149" s="323"/>
      <c r="N149" s="323"/>
      <c r="O149" s="323"/>
    </row>
    <row r="150" spans="1:15" s="14" customFormat="1" ht="20.25" hidden="1" thickTop="1">
      <c r="A150" s="307" t="s">
        <v>1640</v>
      </c>
      <c r="B150" s="307"/>
      <c r="C150" s="857" t="s">
        <v>1513</v>
      </c>
      <c r="D150" s="317" t="s">
        <v>1656</v>
      </c>
      <c r="E150" s="317">
        <v>45568</v>
      </c>
      <c r="F150" s="318">
        <v>45571</v>
      </c>
      <c r="G150" s="1166" t="s">
        <v>1573</v>
      </c>
      <c r="H150" s="320" t="s">
        <v>1661</v>
      </c>
      <c r="I150" s="334">
        <v>45576</v>
      </c>
      <c r="J150" s="393"/>
      <c r="K150" s="393"/>
      <c r="L150" s="976" t="s">
        <v>2891</v>
      </c>
      <c r="M150" s="356"/>
      <c r="N150" s="976" t="s">
        <v>2892</v>
      </c>
      <c r="O150" s="356"/>
    </row>
    <row r="151" spans="1:15" s="14" customFormat="1" ht="20.25" hidden="1" customHeight="1" thickBot="1">
      <c r="A151" s="307" t="s">
        <v>1579</v>
      </c>
      <c r="B151" s="307"/>
      <c r="C151" s="322" t="s">
        <v>1614</v>
      </c>
      <c r="D151" s="323" t="s">
        <v>1658</v>
      </c>
      <c r="E151" s="323">
        <v>45567</v>
      </c>
      <c r="F151" s="324">
        <v>45571</v>
      </c>
      <c r="G151" s="146"/>
      <c r="H151" s="331"/>
      <c r="I151" s="336"/>
      <c r="J151" s="336"/>
      <c r="K151" s="336"/>
      <c r="L151" s="336"/>
      <c r="M151" s="323"/>
      <c r="N151" s="323"/>
      <c r="O151" s="323"/>
    </row>
    <row r="152" spans="1:15" s="14" customFormat="1" ht="20.25" hidden="1" customHeight="1" thickTop="1">
      <c r="A152" s="307" t="s">
        <v>1659</v>
      </c>
      <c r="B152" s="307"/>
      <c r="C152" s="857" t="s">
        <v>1513</v>
      </c>
      <c r="D152" s="436" t="s">
        <v>1660</v>
      </c>
      <c r="E152" s="436">
        <v>45577</v>
      </c>
      <c r="F152" s="1236">
        <v>45580</v>
      </c>
      <c r="G152" s="857" t="s">
        <v>2882</v>
      </c>
      <c r="H152" s="320" t="s">
        <v>1666</v>
      </c>
      <c r="I152" s="334">
        <v>45583</v>
      </c>
      <c r="J152" s="335">
        <f>I152+5</f>
        <v>45588</v>
      </c>
      <c r="K152" s="335">
        <f>I152+31</f>
        <v>45614</v>
      </c>
      <c r="L152" s="335">
        <f>I152+34</f>
        <v>45617</v>
      </c>
      <c r="M152" s="321">
        <f>I152+37</f>
        <v>45620</v>
      </c>
      <c r="N152" s="321">
        <f>I152+40</f>
        <v>45623</v>
      </c>
      <c r="O152" s="321">
        <f>I152+42</f>
        <v>45625</v>
      </c>
    </row>
    <row r="153" spans="1:15" s="14" customFormat="1" ht="20.25" hidden="1" customHeight="1" thickBot="1">
      <c r="A153" s="307"/>
      <c r="B153" s="307"/>
      <c r="C153" s="583"/>
      <c r="D153" s="323"/>
      <c r="E153" s="323"/>
      <c r="F153" s="324"/>
      <c r="G153" s="325"/>
      <c r="H153" s="331"/>
      <c r="I153" s="336"/>
      <c r="J153" s="336"/>
      <c r="K153" s="336"/>
      <c r="L153" s="336"/>
      <c r="M153" s="323"/>
      <c r="N153" s="323"/>
      <c r="O153" s="323"/>
    </row>
    <row r="154" spans="1:15" s="14" customFormat="1" ht="20.25" hidden="1" customHeight="1" thickTop="1" thickBot="1">
      <c r="A154" s="307" t="s">
        <v>1662</v>
      </c>
      <c r="B154" s="307"/>
      <c r="C154" s="857" t="s">
        <v>1663</v>
      </c>
      <c r="D154" s="317" t="s">
        <v>1664</v>
      </c>
      <c r="E154" s="317">
        <v>45582</v>
      </c>
      <c r="F154" s="318">
        <v>45584</v>
      </c>
      <c r="G154" s="857" t="s">
        <v>2883</v>
      </c>
      <c r="H154" s="320" t="s">
        <v>1670</v>
      </c>
      <c r="I154" s="334">
        <v>45590</v>
      </c>
      <c r="J154" s="335">
        <f>I154+5</f>
        <v>45595</v>
      </c>
      <c r="K154" s="335">
        <f>I154+31</f>
        <v>45621</v>
      </c>
      <c r="L154" s="335">
        <f>I154+34</f>
        <v>45624</v>
      </c>
      <c r="M154" s="321">
        <f>I154+37</f>
        <v>45627</v>
      </c>
      <c r="N154" s="321">
        <f>I154+40</f>
        <v>45630</v>
      </c>
      <c r="O154" s="321">
        <f>I154+42</f>
        <v>45632</v>
      </c>
    </row>
    <row r="155" spans="1:15" s="14" customFormat="1" ht="20.25" hidden="1" customHeight="1" thickTop="1" thickBot="1">
      <c r="A155" s="307"/>
      <c r="B155" s="307"/>
      <c r="C155" s="583"/>
      <c r="D155" s="323"/>
      <c r="E155" s="317"/>
      <c r="F155" s="324"/>
      <c r="G155" s="325"/>
      <c r="H155" s="331"/>
      <c r="I155" s="336"/>
      <c r="J155" s="336"/>
      <c r="K155" s="336"/>
      <c r="L155" s="336"/>
      <c r="M155" s="323"/>
      <c r="N155" s="323"/>
      <c r="O155" s="323"/>
    </row>
    <row r="156" spans="1:15" s="14" customFormat="1" ht="20.25" hidden="1" customHeight="1" thickTop="1">
      <c r="A156" s="307" t="s">
        <v>1667</v>
      </c>
      <c r="B156" s="307"/>
      <c r="C156" s="857" t="s">
        <v>1668</v>
      </c>
      <c r="D156" s="317" t="s">
        <v>1669</v>
      </c>
      <c r="E156" s="317">
        <v>45588</v>
      </c>
      <c r="F156" s="318">
        <v>45590</v>
      </c>
      <c r="G156" s="857" t="s">
        <v>2893</v>
      </c>
      <c r="H156" s="320" t="s">
        <v>1674</v>
      </c>
      <c r="I156" s="334">
        <v>45597</v>
      </c>
      <c r="J156" s="335">
        <f>I156+5</f>
        <v>45602</v>
      </c>
      <c r="K156" s="335">
        <f>I156+31</f>
        <v>45628</v>
      </c>
      <c r="L156" s="335">
        <f>I156+34</f>
        <v>45631</v>
      </c>
      <c r="M156" s="321">
        <f>I156+37</f>
        <v>45634</v>
      </c>
      <c r="N156" s="321">
        <f>I156+40</f>
        <v>45637</v>
      </c>
      <c r="O156" s="321">
        <f>I156+42</f>
        <v>45639</v>
      </c>
    </row>
    <row r="157" spans="1:15" s="14" customFormat="1" ht="20.25" hidden="1" customHeight="1" thickBot="1">
      <c r="A157" s="307"/>
      <c r="B157" s="307"/>
      <c r="C157" s="583"/>
      <c r="D157" s="323"/>
      <c r="E157" s="323"/>
      <c r="F157" s="324"/>
      <c r="G157" s="325"/>
      <c r="H157" s="331"/>
      <c r="I157" s="336"/>
      <c r="J157" s="336"/>
      <c r="K157" s="336"/>
      <c r="L157" s="336"/>
      <c r="M157" s="323"/>
      <c r="N157" s="323"/>
      <c r="O157" s="323"/>
    </row>
    <row r="158" spans="1:15" s="14" customFormat="1" ht="20.25" hidden="1" customHeight="1" thickTop="1">
      <c r="A158" s="307" t="s">
        <v>1671</v>
      </c>
      <c r="B158" s="307"/>
      <c r="C158" s="857" t="s">
        <v>1672</v>
      </c>
      <c r="D158" s="317" t="s">
        <v>1673</v>
      </c>
      <c r="E158" s="317">
        <v>45596</v>
      </c>
      <c r="F158" s="318">
        <v>45598</v>
      </c>
      <c r="G158" s="857" t="s">
        <v>1457</v>
      </c>
      <c r="H158" s="320" t="s">
        <v>1677</v>
      </c>
      <c r="I158" s="334">
        <v>45604</v>
      </c>
      <c r="J158" s="335">
        <f>I158+5</f>
        <v>45609</v>
      </c>
      <c r="K158" s="335">
        <f>I158+31</f>
        <v>45635</v>
      </c>
      <c r="L158" s="335">
        <f>I158+34</f>
        <v>45638</v>
      </c>
      <c r="M158" s="321">
        <f>I158+37</f>
        <v>45641</v>
      </c>
      <c r="N158" s="321">
        <f>I158+40</f>
        <v>45644</v>
      </c>
      <c r="O158" s="321">
        <f>I158+42</f>
        <v>45646</v>
      </c>
    </row>
    <row r="159" spans="1:15" s="14" customFormat="1" ht="20.25" hidden="1" customHeight="1" thickBot="1">
      <c r="A159" s="307"/>
      <c r="B159" s="307"/>
      <c r="C159" s="583"/>
      <c r="D159" s="323"/>
      <c r="E159" s="323"/>
      <c r="F159" s="324"/>
      <c r="G159" s="325"/>
      <c r="H159" s="331"/>
      <c r="I159" s="336"/>
      <c r="J159" s="336"/>
      <c r="K159" s="336"/>
      <c r="L159" s="336"/>
      <c r="M159" s="323"/>
      <c r="N159" s="323"/>
      <c r="O159" s="323"/>
    </row>
    <row r="160" spans="1:15" s="14" customFormat="1" ht="20.25" hidden="1" customHeight="1" thickTop="1">
      <c r="A160" s="307"/>
      <c r="B160" s="307"/>
      <c r="C160" s="18"/>
      <c r="D160" s="321"/>
      <c r="E160" s="321"/>
      <c r="F160" s="526"/>
      <c r="G160" s="339"/>
      <c r="H160" s="548"/>
      <c r="I160" s="335"/>
      <c r="J160" s="335"/>
      <c r="K160" s="335"/>
      <c r="L160" s="335"/>
      <c r="M160" s="321"/>
      <c r="N160" s="321"/>
      <c r="O160" s="321"/>
    </row>
    <row r="161" spans="1:17" s="14" customFormat="1" ht="20.25" hidden="1" customHeight="1">
      <c r="A161" s="307"/>
      <c r="B161" s="307"/>
      <c r="C161" s="18"/>
      <c r="D161" s="321"/>
      <c r="E161" s="321"/>
      <c r="F161" s="526"/>
      <c r="G161" s="339"/>
      <c r="H161" s="548"/>
      <c r="I161" s="335"/>
      <c r="J161" s="335"/>
      <c r="K161" s="335"/>
      <c r="L161" s="335"/>
      <c r="M161" s="321"/>
      <c r="N161" s="321"/>
      <c r="O161" s="321"/>
    </row>
    <row r="162" spans="1:17" s="14" customFormat="1" ht="30" hidden="1">
      <c r="A162" s="307"/>
      <c r="B162" s="307"/>
      <c r="C162" s="308" t="s">
        <v>99</v>
      </c>
      <c r="D162" s="321"/>
      <c r="E162" s="310" t="s">
        <v>100</v>
      </c>
      <c r="F162" s="90" t="s">
        <v>101</v>
      </c>
      <c r="G162" s="304" t="s">
        <v>102</v>
      </c>
      <c r="H162" s="304" t="s">
        <v>103</v>
      </c>
      <c r="I162" s="83" t="s">
        <v>104</v>
      </c>
      <c r="J162" s="83" t="s">
        <v>194</v>
      </c>
      <c r="K162" s="132" t="s">
        <v>1306</v>
      </c>
      <c r="L162" s="132" t="s">
        <v>603</v>
      </c>
      <c r="M162" s="132" t="s">
        <v>689</v>
      </c>
      <c r="N162" s="312" t="s">
        <v>410</v>
      </c>
      <c r="O162" s="359" t="s">
        <v>2860</v>
      </c>
      <c r="P162" s="359" t="s">
        <v>408</v>
      </c>
      <c r="Q162" s="1163" t="s">
        <v>1978</v>
      </c>
    </row>
    <row r="163" spans="1:17" s="14" customFormat="1" ht="20.25" hidden="1" customHeight="1" thickBot="1">
      <c r="A163" s="278" t="s">
        <v>1413</v>
      </c>
      <c r="B163" s="1355"/>
      <c r="C163" s="508" t="s">
        <v>1414</v>
      </c>
      <c r="D163" s="361" t="s">
        <v>108</v>
      </c>
      <c r="E163" s="15"/>
      <c r="F163" s="305" t="s">
        <v>109</v>
      </c>
      <c r="G163" s="202"/>
      <c r="H163" s="202"/>
      <c r="I163" s="305"/>
      <c r="J163" s="305" t="s">
        <v>2861</v>
      </c>
      <c r="K163" s="305" t="s">
        <v>2894</v>
      </c>
      <c r="L163" s="305" t="s">
        <v>2234</v>
      </c>
      <c r="M163" s="305" t="s">
        <v>2862</v>
      </c>
      <c r="N163" s="305" t="s">
        <v>2863</v>
      </c>
      <c r="O163" s="305" t="s">
        <v>2637</v>
      </c>
      <c r="P163" s="305" t="s">
        <v>2638</v>
      </c>
    </row>
    <row r="164" spans="1:17" s="14" customFormat="1" ht="20.25" hidden="1" customHeight="1" thickTop="1">
      <c r="A164" s="307" t="s">
        <v>1675</v>
      </c>
      <c r="B164" s="307"/>
      <c r="C164" s="857" t="s">
        <v>1654</v>
      </c>
      <c r="D164" s="1978" t="s">
        <v>1676</v>
      </c>
      <c r="E164" s="317">
        <v>45605</v>
      </c>
      <c r="F164" s="318">
        <v>45607</v>
      </c>
      <c r="G164" s="857" t="s">
        <v>2864</v>
      </c>
      <c r="H164" s="320" t="s">
        <v>1679</v>
      </c>
      <c r="I164" s="334">
        <v>45611</v>
      </c>
      <c r="J164" s="335">
        <f>I164+5</f>
        <v>45616</v>
      </c>
      <c r="K164" s="335">
        <f>I164+28</f>
        <v>45639</v>
      </c>
      <c r="L164" s="335">
        <f>I164+31</f>
        <v>45642</v>
      </c>
      <c r="M164" s="335">
        <f>I164+34</f>
        <v>45645</v>
      </c>
      <c r="N164" s="321">
        <f>I164+37</f>
        <v>45648</v>
      </c>
      <c r="O164" s="321">
        <f>I164+40</f>
        <v>45651</v>
      </c>
      <c r="P164" s="321">
        <f>I164+42</f>
        <v>45653</v>
      </c>
    </row>
    <row r="165" spans="1:17" s="14" customFormat="1" ht="20.25" hidden="1" customHeight="1" thickBot="1">
      <c r="A165" s="307"/>
      <c r="B165" s="307"/>
      <c r="C165" s="583"/>
      <c r="D165" s="323"/>
      <c r="E165" s="323"/>
      <c r="F165" s="324"/>
      <c r="G165" s="325"/>
      <c r="H165" s="331"/>
      <c r="I165" s="336"/>
      <c r="J165" s="336"/>
      <c r="K165" s="336"/>
      <c r="L165" s="336"/>
      <c r="M165" s="336"/>
      <c r="N165" s="323"/>
      <c r="O165" s="323"/>
      <c r="P165" s="323"/>
    </row>
    <row r="166" spans="1:17" s="14" customFormat="1" ht="20.25" hidden="1" customHeight="1" thickTop="1">
      <c r="A166" s="307"/>
      <c r="B166" s="307"/>
      <c r="C166" s="857" t="s">
        <v>1614</v>
      </c>
      <c r="D166" s="317" t="s">
        <v>1678</v>
      </c>
      <c r="E166" s="317">
        <v>45612</v>
      </c>
      <c r="F166" s="318">
        <v>45614</v>
      </c>
      <c r="G166" s="857" t="s">
        <v>2866</v>
      </c>
      <c r="H166" s="320" t="s">
        <v>1683</v>
      </c>
      <c r="I166" s="334">
        <v>45618</v>
      </c>
      <c r="J166" s="335">
        <f>I166+5</f>
        <v>45623</v>
      </c>
      <c r="K166" s="335">
        <f>I166+28</f>
        <v>45646</v>
      </c>
      <c r="L166" s="335">
        <f>I166+31</f>
        <v>45649</v>
      </c>
      <c r="M166" s="335">
        <f>I166+34</f>
        <v>45652</v>
      </c>
      <c r="N166" s="321">
        <f>I166+37</f>
        <v>45655</v>
      </c>
      <c r="O166" s="321">
        <f>I166+40</f>
        <v>45658</v>
      </c>
      <c r="P166" s="321">
        <f>I166+42</f>
        <v>45660</v>
      </c>
    </row>
    <row r="167" spans="1:17" s="14" customFormat="1" ht="20.25" hidden="1" customHeight="1" thickBot="1">
      <c r="A167" s="307"/>
      <c r="B167" s="307"/>
      <c r="C167" s="583"/>
      <c r="D167" s="323"/>
      <c r="E167" s="323"/>
      <c r="F167" s="324"/>
      <c r="G167" s="325"/>
      <c r="H167" s="331"/>
      <c r="I167" s="336"/>
      <c r="J167" s="336"/>
      <c r="K167" s="336"/>
      <c r="L167" s="336"/>
      <c r="M167" s="336"/>
      <c r="N167" s="323"/>
      <c r="O167" s="323"/>
      <c r="P167" s="323"/>
    </row>
    <row r="168" spans="1:17" s="14" customFormat="1" ht="20.25" hidden="1" customHeight="1" thickTop="1">
      <c r="A168" s="307" t="s">
        <v>1680</v>
      </c>
      <c r="B168" s="307"/>
      <c r="C168" s="857" t="s">
        <v>1681</v>
      </c>
      <c r="D168" s="1978" t="s">
        <v>1682</v>
      </c>
      <c r="E168" s="317">
        <v>45621</v>
      </c>
      <c r="F168" s="318">
        <v>45623</v>
      </c>
      <c r="G168" s="857" t="s">
        <v>2895</v>
      </c>
      <c r="H168" s="320" t="s">
        <v>1686</v>
      </c>
      <c r="I168" s="334">
        <v>45625</v>
      </c>
      <c r="J168" s="335">
        <f>I168+5</f>
        <v>45630</v>
      </c>
      <c r="K168" s="335">
        <f>I168+28</f>
        <v>45653</v>
      </c>
      <c r="L168" s="335">
        <f>I168+31</f>
        <v>45656</v>
      </c>
      <c r="M168" s="335">
        <f>I168+34</f>
        <v>45659</v>
      </c>
      <c r="N168" s="321">
        <f>I168+37</f>
        <v>45662</v>
      </c>
      <c r="O168" s="321">
        <f>I168+40</f>
        <v>45665</v>
      </c>
      <c r="P168" s="321">
        <f>I168+42</f>
        <v>45667</v>
      </c>
    </row>
    <row r="169" spans="1:17" s="14" customFormat="1" ht="20.25" hidden="1" customHeight="1" thickBot="1">
      <c r="A169" s="307"/>
      <c r="B169" s="307"/>
      <c r="C169" s="583"/>
      <c r="D169" s="323"/>
      <c r="E169" s="323"/>
      <c r="F169" s="324"/>
      <c r="G169" s="325"/>
      <c r="H169" s="331"/>
      <c r="I169" s="336"/>
      <c r="J169" s="336"/>
      <c r="K169" s="336"/>
      <c r="L169" s="336"/>
      <c r="M169" s="336"/>
      <c r="N169" s="323"/>
      <c r="O169" s="323"/>
      <c r="P169" s="323"/>
    </row>
    <row r="170" spans="1:17" s="14" customFormat="1" ht="20.25" hidden="1" customHeight="1" thickTop="1">
      <c r="A170" s="307"/>
      <c r="B170" s="307"/>
      <c r="C170" s="857" t="s">
        <v>1684</v>
      </c>
      <c r="D170" s="317" t="s">
        <v>1685</v>
      </c>
      <c r="E170" s="317">
        <v>45625</v>
      </c>
      <c r="F170" s="318">
        <v>45627</v>
      </c>
      <c r="G170" s="857" t="s">
        <v>2867</v>
      </c>
      <c r="H170" s="320" t="s">
        <v>1689</v>
      </c>
      <c r="I170" s="334">
        <v>45632</v>
      </c>
      <c r="J170" s="335">
        <f>I170+5</f>
        <v>45637</v>
      </c>
      <c r="K170" s="335">
        <f>I170+28</f>
        <v>45660</v>
      </c>
      <c r="L170" s="335">
        <f>I170+31</f>
        <v>45663</v>
      </c>
      <c r="M170" s="335">
        <f>I170+34</f>
        <v>45666</v>
      </c>
      <c r="N170" s="321">
        <f>I170+37</f>
        <v>45669</v>
      </c>
      <c r="O170" s="321">
        <f>I170+40</f>
        <v>45672</v>
      </c>
      <c r="P170" s="321">
        <f>I170+42</f>
        <v>45674</v>
      </c>
    </row>
    <row r="171" spans="1:17" s="14" customFormat="1" ht="20.25" hidden="1" customHeight="1" thickBot="1">
      <c r="A171" s="307"/>
      <c r="B171" s="307"/>
      <c r="C171" s="583"/>
      <c r="D171" s="323"/>
      <c r="E171" s="323"/>
      <c r="F171" s="324"/>
      <c r="G171" s="325"/>
      <c r="H171" s="331"/>
      <c r="I171" s="336"/>
      <c r="J171" s="336"/>
      <c r="K171" s="336"/>
      <c r="L171" s="336"/>
      <c r="M171" s="336"/>
      <c r="N171" s="323"/>
      <c r="O171" s="323"/>
      <c r="P171" s="323"/>
    </row>
    <row r="172" spans="1:17" s="14" customFormat="1" ht="20.25" hidden="1" customHeight="1" thickTop="1">
      <c r="A172" s="307"/>
      <c r="B172" s="307"/>
      <c r="C172" s="857" t="s">
        <v>1687</v>
      </c>
      <c r="D172" s="317" t="s">
        <v>1688</v>
      </c>
      <c r="E172" s="317">
        <v>45640</v>
      </c>
      <c r="F172" s="318">
        <v>45642</v>
      </c>
      <c r="G172" s="857" t="s">
        <v>2868</v>
      </c>
      <c r="H172" s="320" t="s">
        <v>1692</v>
      </c>
      <c r="I172" s="334">
        <v>45639</v>
      </c>
      <c r="J172" s="335">
        <f>I172+5</f>
        <v>45644</v>
      </c>
      <c r="K172" s="335">
        <f>I172+28</f>
        <v>45667</v>
      </c>
      <c r="L172" s="335">
        <f>I172+31</f>
        <v>45670</v>
      </c>
      <c r="M172" s="335">
        <f>I172+34</f>
        <v>45673</v>
      </c>
      <c r="N172" s="321">
        <f>I172+37</f>
        <v>45676</v>
      </c>
      <c r="O172" s="321">
        <f>I172+40</f>
        <v>45679</v>
      </c>
      <c r="P172" s="321">
        <f>I172+42</f>
        <v>45681</v>
      </c>
    </row>
    <row r="173" spans="1:17" s="14" customFormat="1" ht="20.25" hidden="1" customHeight="1" thickBot="1">
      <c r="A173" s="307"/>
      <c r="B173" s="307"/>
      <c r="C173" s="583"/>
      <c r="D173" s="323"/>
      <c r="E173" s="323"/>
      <c r="F173" s="324"/>
      <c r="G173" s="325"/>
      <c r="H173" s="331"/>
      <c r="I173" s="336"/>
      <c r="J173" s="336"/>
      <c r="K173" s="336"/>
      <c r="L173" s="336"/>
      <c r="M173" s="336"/>
      <c r="N173" s="323"/>
      <c r="O173" s="323"/>
      <c r="P173" s="323"/>
    </row>
    <row r="174" spans="1:17" s="14" customFormat="1" ht="20.25" hidden="1" customHeight="1" thickTop="1">
      <c r="A174" s="307"/>
      <c r="B174" s="307"/>
      <c r="C174" s="857" t="s">
        <v>1690</v>
      </c>
      <c r="D174" s="317" t="s">
        <v>1691</v>
      </c>
      <c r="E174" s="317">
        <v>45647</v>
      </c>
      <c r="F174" s="318">
        <v>45649</v>
      </c>
      <c r="G174" s="857" t="s">
        <v>2889</v>
      </c>
      <c r="H174" s="320" t="s">
        <v>1694</v>
      </c>
      <c r="I174" s="334">
        <v>45646</v>
      </c>
      <c r="J174" s="335">
        <f>I174+5</f>
        <v>45651</v>
      </c>
      <c r="K174" s="335">
        <f>I174+28</f>
        <v>45674</v>
      </c>
      <c r="L174" s="335">
        <f>I174+31</f>
        <v>45677</v>
      </c>
      <c r="M174" s="335">
        <f>I174+34</f>
        <v>45680</v>
      </c>
      <c r="N174" s="321">
        <f>I174+37</f>
        <v>45683</v>
      </c>
      <c r="O174" s="321">
        <f>I174+40</f>
        <v>45686</v>
      </c>
      <c r="P174" s="321">
        <f>I174+42</f>
        <v>45688</v>
      </c>
    </row>
    <row r="175" spans="1:17" s="14" customFormat="1" ht="20.25" hidden="1" customHeight="1" thickBot="1">
      <c r="A175" s="307"/>
      <c r="B175" s="307"/>
      <c r="C175" s="583"/>
      <c r="D175" s="323"/>
      <c r="E175" s="323"/>
      <c r="F175" s="324"/>
      <c r="G175" s="325"/>
      <c r="H175" s="331"/>
      <c r="I175" s="336"/>
      <c r="J175" s="336"/>
      <c r="K175" s="336"/>
      <c r="L175" s="336"/>
      <c r="M175" s="336"/>
      <c r="N175" s="323"/>
      <c r="O175" s="323"/>
      <c r="P175" s="323"/>
    </row>
    <row r="176" spans="1:17" s="14" customFormat="1" ht="20.25" hidden="1" customHeight="1" thickTop="1">
      <c r="A176" s="307"/>
      <c r="B176" s="307"/>
      <c r="C176" s="857" t="s">
        <v>1577</v>
      </c>
      <c r="D176" s="317" t="s">
        <v>1693</v>
      </c>
      <c r="E176" s="317">
        <v>45649</v>
      </c>
      <c r="F176" s="318">
        <v>45651</v>
      </c>
      <c r="G176" s="857" t="s">
        <v>2886</v>
      </c>
      <c r="H176" s="320" t="s">
        <v>1696</v>
      </c>
      <c r="I176" s="334">
        <v>45654</v>
      </c>
      <c r="J176" s="335">
        <f>I176+5</f>
        <v>45659</v>
      </c>
      <c r="K176" s="335">
        <f>I176+28</f>
        <v>45682</v>
      </c>
      <c r="L176" s="335">
        <f>I176+31</f>
        <v>45685</v>
      </c>
      <c r="M176" s="335">
        <f>I176+34</f>
        <v>45688</v>
      </c>
      <c r="N176" s="321">
        <f>I176+37</f>
        <v>45691</v>
      </c>
      <c r="O176" s="321">
        <f>I176+40</f>
        <v>45694</v>
      </c>
      <c r="P176" s="321">
        <f>I176+42</f>
        <v>45696</v>
      </c>
    </row>
    <row r="177" spans="1:16" s="14" customFormat="1" ht="20.25" hidden="1" customHeight="1" thickBot="1">
      <c r="A177" s="307"/>
      <c r="B177" s="307"/>
      <c r="C177" s="583"/>
      <c r="D177" s="323"/>
      <c r="E177" s="323"/>
      <c r="F177" s="324"/>
      <c r="G177" s="325"/>
      <c r="H177" s="331"/>
      <c r="I177" s="336"/>
      <c r="J177" s="336"/>
      <c r="K177" s="336"/>
      <c r="L177" s="336"/>
      <c r="M177" s="336"/>
      <c r="N177" s="323"/>
      <c r="O177" s="323"/>
      <c r="P177" s="323"/>
    </row>
    <row r="178" spans="1:16" s="14" customFormat="1" ht="20.25" hidden="1" customHeight="1" thickTop="1">
      <c r="A178" s="307"/>
      <c r="B178" s="307"/>
      <c r="C178" s="857" t="s">
        <v>1614</v>
      </c>
      <c r="D178" s="317" t="s">
        <v>1695</v>
      </c>
      <c r="E178" s="317">
        <v>45653</v>
      </c>
      <c r="F178" s="318">
        <v>45655</v>
      </c>
      <c r="G178" s="857" t="s">
        <v>2876</v>
      </c>
      <c r="H178" s="320" t="s">
        <v>1698</v>
      </c>
      <c r="I178" s="334">
        <v>45660</v>
      </c>
      <c r="J178" s="335">
        <f>I178+5</f>
        <v>45665</v>
      </c>
      <c r="K178" s="335">
        <f>I178+28</f>
        <v>45688</v>
      </c>
      <c r="L178" s="335">
        <f>I178+31</f>
        <v>45691</v>
      </c>
      <c r="M178" s="335">
        <f>I178+34</f>
        <v>45694</v>
      </c>
      <c r="N178" s="321">
        <f>I178+37</f>
        <v>45697</v>
      </c>
      <c r="O178" s="321">
        <f>I178+40</f>
        <v>45700</v>
      </c>
      <c r="P178" s="321">
        <f>I178+42</f>
        <v>45702</v>
      </c>
    </row>
    <row r="179" spans="1:16" s="14" customFormat="1" ht="20.25" hidden="1" customHeight="1" thickBot="1">
      <c r="A179" s="307"/>
      <c r="B179" s="307"/>
      <c r="C179" s="583"/>
      <c r="D179" s="323"/>
      <c r="E179" s="323"/>
      <c r="F179" s="324"/>
      <c r="G179" s="325"/>
      <c r="H179" s="331"/>
      <c r="I179" s="336"/>
      <c r="J179" s="336"/>
      <c r="K179" s="336"/>
      <c r="L179" s="336"/>
      <c r="M179" s="336"/>
      <c r="N179" s="323"/>
      <c r="O179" s="323"/>
      <c r="P179" s="323"/>
    </row>
    <row r="180" spans="1:16" s="14" customFormat="1" ht="20.25" hidden="1" customHeight="1" thickTop="1">
      <c r="A180" s="307" t="s">
        <v>1684</v>
      </c>
      <c r="B180" s="307"/>
      <c r="C180" s="1183" t="s">
        <v>2158</v>
      </c>
      <c r="D180" s="317" t="s">
        <v>1697</v>
      </c>
      <c r="E180" s="317">
        <v>45294</v>
      </c>
      <c r="F180" s="318">
        <v>45662</v>
      </c>
      <c r="G180" s="857" t="s">
        <v>2877</v>
      </c>
      <c r="H180" s="320" t="s">
        <v>1700</v>
      </c>
      <c r="I180" s="334">
        <v>45667</v>
      </c>
      <c r="J180" s="335">
        <f>I180+5</f>
        <v>45672</v>
      </c>
      <c r="K180" s="335">
        <f>I180+28</f>
        <v>45695</v>
      </c>
      <c r="L180" s="335">
        <f>I180+31</f>
        <v>45698</v>
      </c>
      <c r="M180" s="335">
        <f>I180+34</f>
        <v>45701</v>
      </c>
      <c r="N180" s="321">
        <f>I180+37</f>
        <v>45704</v>
      </c>
      <c r="O180" s="321">
        <f>I180+40</f>
        <v>45707</v>
      </c>
      <c r="P180" s="321">
        <f>I180+42</f>
        <v>45709</v>
      </c>
    </row>
    <row r="181" spans="1:16" s="14" customFormat="1" ht="20.25" hidden="1" customHeight="1" thickBot="1">
      <c r="A181" s="307"/>
      <c r="B181" s="307"/>
      <c r="C181" s="583"/>
      <c r="D181" s="323"/>
      <c r="E181" s="323"/>
      <c r="F181" s="324"/>
      <c r="G181" s="325"/>
      <c r="H181" s="331"/>
      <c r="I181" s="336"/>
      <c r="J181" s="336"/>
      <c r="K181" s="336"/>
      <c r="L181" s="336"/>
      <c r="M181" s="336"/>
      <c r="N181" s="323"/>
      <c r="O181" s="323"/>
      <c r="P181" s="323"/>
    </row>
    <row r="182" spans="1:16" s="14" customFormat="1" ht="20.25" hidden="1" customHeight="1" thickTop="1">
      <c r="A182" s="307" t="s">
        <v>1579</v>
      </c>
      <c r="B182" s="307"/>
      <c r="C182" s="857" t="s">
        <v>1681</v>
      </c>
      <c r="D182" s="317" t="s">
        <v>1699</v>
      </c>
      <c r="E182" s="317">
        <v>45669</v>
      </c>
      <c r="F182" s="318">
        <v>45671</v>
      </c>
      <c r="G182" s="857" t="s">
        <v>2890</v>
      </c>
      <c r="H182" s="320" t="s">
        <v>1702</v>
      </c>
      <c r="I182" s="334">
        <v>45674</v>
      </c>
      <c r="J182" s="335">
        <f>I182+5</f>
        <v>45679</v>
      </c>
      <c r="K182" s="335">
        <f>I182+28</f>
        <v>45702</v>
      </c>
      <c r="L182" s="335">
        <f>I182+31</f>
        <v>45705</v>
      </c>
      <c r="M182" s="335">
        <f>I182+34</f>
        <v>45708</v>
      </c>
      <c r="N182" s="321">
        <f>I182+37</f>
        <v>45711</v>
      </c>
      <c r="O182" s="321">
        <f>I182+40</f>
        <v>45714</v>
      </c>
      <c r="P182" s="321">
        <f>I182+42</f>
        <v>45716</v>
      </c>
    </row>
    <row r="183" spans="1:16" s="14" customFormat="1" ht="20.25" hidden="1" customHeight="1" thickBot="1">
      <c r="A183" s="307"/>
      <c r="B183" s="307"/>
      <c r="C183" s="583"/>
      <c r="D183" s="323"/>
      <c r="E183" s="323"/>
      <c r="F183" s="324"/>
      <c r="G183" s="325"/>
      <c r="H183" s="331"/>
      <c r="I183" s="336"/>
      <c r="J183" s="336"/>
      <c r="K183" s="336"/>
      <c r="L183" s="336"/>
      <c r="M183" s="336"/>
      <c r="N183" s="323"/>
      <c r="O183" s="323"/>
      <c r="P183" s="323"/>
    </row>
    <row r="184" spans="1:16" s="14" customFormat="1" ht="20.25" hidden="1" customHeight="1" thickTop="1">
      <c r="A184" s="307" t="s">
        <v>1687</v>
      </c>
      <c r="B184" s="307"/>
      <c r="C184" s="857" t="s">
        <v>1513</v>
      </c>
      <c r="D184" s="317" t="s">
        <v>1701</v>
      </c>
      <c r="E184" s="317">
        <v>45673</v>
      </c>
      <c r="F184" s="318">
        <v>45676</v>
      </c>
      <c r="G184" s="857" t="s">
        <v>2878</v>
      </c>
      <c r="H184" s="320" t="s">
        <v>1706</v>
      </c>
      <c r="I184" s="334">
        <v>45681</v>
      </c>
      <c r="J184" s="335">
        <f>I184+5</f>
        <v>45686</v>
      </c>
      <c r="K184" s="335">
        <f>I184+28</f>
        <v>45709</v>
      </c>
      <c r="L184" s="335">
        <f>I184+31</f>
        <v>45712</v>
      </c>
      <c r="M184" s="335">
        <f>I184+34</f>
        <v>45715</v>
      </c>
      <c r="N184" s="321">
        <f>I184+37</f>
        <v>45718</v>
      </c>
      <c r="O184" s="321">
        <f>I184+40</f>
        <v>45721</v>
      </c>
      <c r="P184" s="321">
        <f>I184+42</f>
        <v>45723</v>
      </c>
    </row>
    <row r="185" spans="1:16" s="14" customFormat="1" ht="20.25" hidden="1" customHeight="1" thickBot="1">
      <c r="A185" s="583" t="s">
        <v>1687</v>
      </c>
      <c r="B185" s="2452"/>
      <c r="C185" s="583" t="s">
        <v>1703</v>
      </c>
      <c r="D185" s="323" t="s">
        <v>1704</v>
      </c>
      <c r="E185" s="323">
        <v>45678</v>
      </c>
      <c r="F185" s="324">
        <v>45681</v>
      </c>
      <c r="G185" s="325"/>
      <c r="H185" s="331"/>
      <c r="I185" s="336"/>
      <c r="J185" s="336"/>
      <c r="K185" s="336"/>
      <c r="L185" s="336"/>
      <c r="M185" s="336"/>
      <c r="N185" s="323"/>
      <c r="O185" s="323"/>
      <c r="P185" s="323"/>
    </row>
    <row r="186" spans="1:16" s="14" customFormat="1" ht="20.25" hidden="1" customHeight="1" thickTop="1">
      <c r="A186" s="307" t="s">
        <v>1690</v>
      </c>
      <c r="B186" s="307"/>
      <c r="C186" s="2024" t="s">
        <v>1687</v>
      </c>
      <c r="D186" s="627" t="s">
        <v>1705</v>
      </c>
      <c r="E186" s="627">
        <v>45680</v>
      </c>
      <c r="F186" s="628">
        <v>45683</v>
      </c>
      <c r="G186" s="857" t="s">
        <v>2882</v>
      </c>
      <c r="H186" s="320" t="s">
        <v>1710</v>
      </c>
      <c r="I186" s="334">
        <v>45688</v>
      </c>
      <c r="J186" s="335">
        <f>I186+5</f>
        <v>45693</v>
      </c>
      <c r="K186" s="335">
        <f>I186+28</f>
        <v>45716</v>
      </c>
      <c r="L186" s="335">
        <f>I186+31</f>
        <v>45719</v>
      </c>
      <c r="M186" s="335">
        <f>I186+34</f>
        <v>45722</v>
      </c>
      <c r="N186" s="321">
        <f>I186+37</f>
        <v>45725</v>
      </c>
      <c r="O186" s="321">
        <f>I186+40</f>
        <v>45728</v>
      </c>
      <c r="P186" s="321">
        <f>I186+42</f>
        <v>45730</v>
      </c>
    </row>
    <row r="187" spans="1:16" s="14" customFormat="1" ht="20.25" hidden="1" customHeight="1" thickBot="1">
      <c r="A187" s="307" t="s">
        <v>1577</v>
      </c>
      <c r="B187" s="307"/>
      <c r="C187" s="583" t="s">
        <v>1707</v>
      </c>
      <c r="D187" s="323" t="s">
        <v>1708</v>
      </c>
      <c r="E187" s="323">
        <v>45682</v>
      </c>
      <c r="F187" s="324">
        <v>45684</v>
      </c>
      <c r="G187" s="325"/>
      <c r="H187" s="331"/>
      <c r="I187" s="336"/>
      <c r="J187" s="336"/>
      <c r="K187" s="336"/>
      <c r="L187" s="336"/>
      <c r="M187" s="336"/>
      <c r="N187" s="323"/>
      <c r="O187" s="323"/>
      <c r="P187" s="323"/>
    </row>
    <row r="188" spans="1:16" s="14" customFormat="1" ht="20.25" hidden="1" customHeight="1" thickTop="1">
      <c r="A188" s="307"/>
      <c r="B188" s="307"/>
      <c r="C188" s="2024" t="s">
        <v>1577</v>
      </c>
      <c r="D188" s="627" t="s">
        <v>1709</v>
      </c>
      <c r="E188" s="627">
        <v>45687</v>
      </c>
      <c r="F188" s="628">
        <v>45690</v>
      </c>
      <c r="G188" s="857" t="s">
        <v>2883</v>
      </c>
      <c r="H188" s="320" t="s">
        <v>1713</v>
      </c>
      <c r="I188" s="334">
        <v>45695</v>
      </c>
      <c r="J188" s="335">
        <f>I188+5</f>
        <v>45700</v>
      </c>
      <c r="K188" s="335">
        <f>I188+28</f>
        <v>45723</v>
      </c>
      <c r="L188" s="335">
        <f>I188+31</f>
        <v>45726</v>
      </c>
      <c r="M188" s="335">
        <f>I188+34</f>
        <v>45729</v>
      </c>
      <c r="N188" s="321">
        <f>I188+37</f>
        <v>45732</v>
      </c>
      <c r="O188" s="321">
        <f>I188+40</f>
        <v>45735</v>
      </c>
      <c r="P188" s="321">
        <f>I188+42</f>
        <v>45737</v>
      </c>
    </row>
    <row r="189" spans="1:16" s="14" customFormat="1" ht="20.25" hidden="1" customHeight="1" thickBot="1">
      <c r="A189" s="307" t="s">
        <v>1614</v>
      </c>
      <c r="B189" s="307"/>
      <c r="C189" s="583" t="s">
        <v>1681</v>
      </c>
      <c r="D189" s="323" t="s">
        <v>1711</v>
      </c>
      <c r="E189" s="323">
        <v>45690</v>
      </c>
      <c r="F189" s="324">
        <v>45692</v>
      </c>
      <c r="G189" s="325"/>
      <c r="H189" s="331"/>
      <c r="I189" s="336"/>
      <c r="J189" s="336"/>
      <c r="K189" s="336"/>
      <c r="L189" s="336"/>
      <c r="M189" s="336"/>
      <c r="N189" s="323"/>
      <c r="O189" s="323"/>
      <c r="P189" s="323"/>
    </row>
    <row r="190" spans="1:16" s="14" customFormat="1" ht="20.25" hidden="1" customHeight="1" thickTop="1">
      <c r="A190" s="307" t="s">
        <v>1579</v>
      </c>
      <c r="B190" s="307"/>
      <c r="C190" s="857" t="s">
        <v>1654</v>
      </c>
      <c r="D190" s="317" t="s">
        <v>1712</v>
      </c>
      <c r="E190" s="317">
        <v>45693</v>
      </c>
      <c r="F190" s="318">
        <v>45696</v>
      </c>
      <c r="G190" s="1183" t="s">
        <v>1573</v>
      </c>
      <c r="H190" s="320" t="s">
        <v>2896</v>
      </c>
      <c r="I190" s="377">
        <v>45702</v>
      </c>
      <c r="J190" s="393">
        <f>I190+5</f>
        <v>45707</v>
      </c>
      <c r="K190" s="393">
        <f>I190+28</f>
        <v>45730</v>
      </c>
      <c r="L190" s="393">
        <f>I190+31</f>
        <v>45733</v>
      </c>
      <c r="M190" s="393">
        <f>I190+34</f>
        <v>45736</v>
      </c>
      <c r="N190" s="356">
        <f>I190+37</f>
        <v>45739</v>
      </c>
      <c r="O190" s="356">
        <f>I190+40</f>
        <v>45742</v>
      </c>
      <c r="P190" s="356">
        <f>I190+42</f>
        <v>45744</v>
      </c>
    </row>
    <row r="191" spans="1:16" s="14" customFormat="1" ht="20.25" hidden="1" customHeight="1" thickBot="1">
      <c r="A191" s="307"/>
      <c r="B191" s="307"/>
      <c r="C191" s="583"/>
      <c r="D191" s="323"/>
      <c r="E191" s="323"/>
      <c r="F191" s="324"/>
      <c r="G191" s="325"/>
      <c r="H191" s="331"/>
      <c r="I191" s="336"/>
      <c r="J191" s="336"/>
      <c r="K191" s="336"/>
      <c r="L191" s="336"/>
      <c r="M191" s="336"/>
      <c r="N191" s="323"/>
      <c r="O191" s="323"/>
      <c r="P191" s="323"/>
    </row>
    <row r="192" spans="1:16" s="14" customFormat="1" ht="20.25" customHeight="1">
      <c r="A192" s="307"/>
      <c r="B192" s="307"/>
      <c r="C192" s="18"/>
      <c r="D192" s="309"/>
      <c r="E192" s="309"/>
      <c r="F192" s="309"/>
      <c r="G192" s="339"/>
      <c r="H192" s="19"/>
      <c r="I192" s="306"/>
      <c r="J192" s="306"/>
      <c r="K192" s="306"/>
      <c r="L192" s="306"/>
      <c r="M192" s="306"/>
      <c r="N192" s="309"/>
      <c r="O192" s="309"/>
      <c r="P192" s="309"/>
    </row>
    <row r="193" spans="1:16" s="14" customFormat="1" ht="20.25" customHeight="1">
      <c r="B193" s="438"/>
      <c r="C193" s="18" t="s">
        <v>1714</v>
      </c>
      <c r="D193" s="2280" t="s">
        <v>2897</v>
      </c>
      <c r="E193" s="309"/>
      <c r="F193" s="309"/>
      <c r="G193" s="339"/>
      <c r="H193" s="19"/>
      <c r="I193" s="306"/>
      <c r="J193" s="306"/>
      <c r="K193" s="306"/>
      <c r="L193" s="306"/>
      <c r="M193" s="306"/>
      <c r="N193" s="309"/>
      <c r="O193" s="309"/>
      <c r="P193" s="309"/>
    </row>
    <row r="194" spans="1:16" s="14" customFormat="1" ht="30.75" hidden="1" customHeight="1">
      <c r="B194" s="438" t="s">
        <v>1423</v>
      </c>
      <c r="C194" s="308" t="s">
        <v>239</v>
      </c>
      <c r="D194" s="309"/>
      <c r="E194" s="310" t="s">
        <v>100</v>
      </c>
      <c r="F194" s="313" t="s">
        <v>240</v>
      </c>
      <c r="G194" s="313" t="s">
        <v>105</v>
      </c>
      <c r="H194" s="313" t="s">
        <v>689</v>
      </c>
      <c r="I194" s="313" t="s">
        <v>1273</v>
      </c>
      <c r="J194" s="2620" t="s">
        <v>1715</v>
      </c>
      <c r="K194" s="2620" t="s">
        <v>1716</v>
      </c>
    </row>
    <row r="195" spans="1:16" s="14" customFormat="1" ht="20.25" hidden="1" customHeight="1" thickBot="1">
      <c r="B195" s="438"/>
      <c r="C195" s="508" t="s">
        <v>2898</v>
      </c>
      <c r="D195" s="2029" t="s">
        <v>1718</v>
      </c>
      <c r="E195" s="15"/>
      <c r="F195" s="315" t="s">
        <v>2899</v>
      </c>
      <c r="G195" s="315" t="s">
        <v>1720</v>
      </c>
      <c r="H195" s="315" t="s">
        <v>2151</v>
      </c>
      <c r="I195" s="315" t="s">
        <v>2375</v>
      </c>
      <c r="J195" s="640"/>
      <c r="K195" s="640"/>
    </row>
    <row r="196" spans="1:16" s="14" customFormat="1" ht="30.75" hidden="1" customHeight="1" thickTop="1">
      <c r="B196" s="438">
        <v>8</v>
      </c>
      <c r="C196" s="1166" t="s">
        <v>1573</v>
      </c>
      <c r="D196" s="321" t="s">
        <v>2900</v>
      </c>
      <c r="E196" s="321">
        <v>45341</v>
      </c>
      <c r="F196" s="2049"/>
      <c r="G196" s="2052" t="s">
        <v>2901</v>
      </c>
      <c r="H196" s="2052" t="s">
        <v>2901</v>
      </c>
      <c r="I196" s="356"/>
      <c r="J196" s="640">
        <v>45341</v>
      </c>
      <c r="K196" s="640">
        <v>45343</v>
      </c>
    </row>
    <row r="197" spans="1:16" s="14" customFormat="1" ht="38.25" hidden="1">
      <c r="B197" s="438">
        <v>9</v>
      </c>
      <c r="C197" s="1166" t="s">
        <v>1573</v>
      </c>
      <c r="D197" s="1353" t="s">
        <v>2902</v>
      </c>
      <c r="E197" s="1353">
        <v>45714</v>
      </c>
      <c r="F197" s="1366"/>
      <c r="G197" s="1920" t="s">
        <v>2903</v>
      </c>
      <c r="H197" s="1920" t="s">
        <v>2904</v>
      </c>
      <c r="I197" s="1920" t="s">
        <v>2905</v>
      </c>
      <c r="J197" s="640">
        <v>45348</v>
      </c>
      <c r="K197" s="640">
        <v>45350</v>
      </c>
    </row>
    <row r="198" spans="1:16" s="14" customFormat="1" ht="20.25" hidden="1" customHeight="1">
      <c r="B198" s="438">
        <v>10</v>
      </c>
      <c r="C198" s="997" t="s">
        <v>2906</v>
      </c>
      <c r="D198" s="487" t="s">
        <v>2907</v>
      </c>
      <c r="E198" s="487">
        <v>45722</v>
      </c>
      <c r="F198" s="487">
        <f t="shared" ref="F198:F201" si="133">E198+29</f>
        <v>45751</v>
      </c>
      <c r="G198" s="2048">
        <f t="shared" ref="G198:G201" si="134">E198+34</f>
        <v>45756</v>
      </c>
      <c r="H198" s="2048">
        <f t="shared" ref="H198:H201" si="135">E198+38</f>
        <v>45760</v>
      </c>
      <c r="I198" s="487">
        <f t="shared" ref="I198:I201" si="136">E198+42</f>
        <v>45764</v>
      </c>
      <c r="J198" s="640">
        <v>45356</v>
      </c>
      <c r="K198" s="640">
        <v>45723</v>
      </c>
    </row>
    <row r="199" spans="1:16" s="14" customFormat="1" ht="20.25" hidden="1" customHeight="1">
      <c r="B199" s="438">
        <v>11</v>
      </c>
      <c r="C199" s="997" t="s">
        <v>2908</v>
      </c>
      <c r="D199" s="487" t="s">
        <v>2180</v>
      </c>
      <c r="E199" s="487">
        <v>45739</v>
      </c>
      <c r="F199" s="487">
        <f t="shared" si="133"/>
        <v>45768</v>
      </c>
      <c r="G199" s="2048">
        <f t="shared" si="134"/>
        <v>45773</v>
      </c>
      <c r="H199" s="487">
        <f t="shared" si="135"/>
        <v>45777</v>
      </c>
      <c r="I199" s="487">
        <f t="shared" si="136"/>
        <v>45781</v>
      </c>
      <c r="J199" s="640">
        <v>45363</v>
      </c>
      <c r="K199" s="640">
        <v>45730</v>
      </c>
    </row>
    <row r="200" spans="1:16" s="14" customFormat="1" ht="38.25" hidden="1">
      <c r="A200" s="14" t="s">
        <v>2909</v>
      </c>
      <c r="B200" s="438">
        <v>12</v>
      </c>
      <c r="C200" s="1121" t="s">
        <v>1573</v>
      </c>
      <c r="D200" s="487" t="s">
        <v>2180</v>
      </c>
      <c r="E200" s="487">
        <v>45370</v>
      </c>
      <c r="F200" s="2048"/>
      <c r="G200" s="2232" t="s">
        <v>2910</v>
      </c>
      <c r="H200" s="2232" t="s">
        <v>2910</v>
      </c>
      <c r="I200" s="2232" t="s">
        <v>2911</v>
      </c>
      <c r="J200" s="640">
        <v>45370</v>
      </c>
      <c r="K200" s="640">
        <v>45737</v>
      </c>
    </row>
    <row r="201" spans="1:16" s="14" customFormat="1" ht="20.25" hidden="1" customHeight="1">
      <c r="B201" s="438">
        <v>13</v>
      </c>
      <c r="C201" s="997" t="s">
        <v>2912</v>
      </c>
      <c r="D201" s="487" t="s">
        <v>2913</v>
      </c>
      <c r="E201" s="487">
        <v>45749</v>
      </c>
      <c r="F201" s="487">
        <f t="shared" si="133"/>
        <v>45778</v>
      </c>
      <c r="G201" s="2048">
        <f t="shared" si="134"/>
        <v>45783</v>
      </c>
      <c r="H201" s="487">
        <f t="shared" si="135"/>
        <v>45787</v>
      </c>
      <c r="I201" s="487">
        <f t="shared" si="136"/>
        <v>45791</v>
      </c>
      <c r="J201" s="640">
        <v>45377</v>
      </c>
      <c r="K201" s="640">
        <v>45744</v>
      </c>
      <c r="M201" s="309"/>
      <c r="N201" s="309"/>
      <c r="O201" s="309"/>
    </row>
    <row r="202" spans="1:16" s="14" customFormat="1" ht="20.25" hidden="1" customHeight="1">
      <c r="B202" s="438">
        <v>14</v>
      </c>
      <c r="C202" s="997" t="s">
        <v>2909</v>
      </c>
      <c r="D202" s="487" t="s">
        <v>2155</v>
      </c>
      <c r="E202" s="487">
        <v>45753</v>
      </c>
      <c r="F202" s="487">
        <f t="shared" ref="F202:F206" si="137">E202+29</f>
        <v>45782</v>
      </c>
      <c r="G202" s="2048">
        <f t="shared" ref="G202:G206" si="138">E202+34</f>
        <v>45787</v>
      </c>
      <c r="H202" s="487">
        <f t="shared" ref="H202:H206" si="139">E202+38</f>
        <v>45791</v>
      </c>
      <c r="I202" s="487">
        <f t="shared" ref="I202:I206" si="140">E202+42</f>
        <v>45795</v>
      </c>
      <c r="J202" s="640">
        <v>45384</v>
      </c>
      <c r="K202" s="640">
        <v>45751</v>
      </c>
      <c r="M202" s="309"/>
      <c r="N202" s="309"/>
      <c r="O202" s="309"/>
    </row>
    <row r="203" spans="1:16" s="14" customFormat="1" ht="20.25" hidden="1" customHeight="1">
      <c r="B203" s="438">
        <v>15</v>
      </c>
      <c r="C203" s="857" t="s">
        <v>2222</v>
      </c>
      <c r="D203" s="487" t="s">
        <v>2157</v>
      </c>
      <c r="E203" s="487">
        <v>45763</v>
      </c>
      <c r="F203" s="487">
        <f t="shared" si="137"/>
        <v>45792</v>
      </c>
      <c r="G203" s="2048">
        <f t="shared" si="138"/>
        <v>45797</v>
      </c>
      <c r="H203" s="487">
        <f t="shared" si="139"/>
        <v>45801</v>
      </c>
      <c r="I203" s="487">
        <f t="shared" si="140"/>
        <v>45805</v>
      </c>
      <c r="J203" s="640">
        <v>45391</v>
      </c>
      <c r="K203" s="640">
        <v>45758</v>
      </c>
      <c r="M203" s="309"/>
      <c r="N203" s="309"/>
      <c r="O203" s="309"/>
    </row>
    <row r="204" spans="1:16" s="14" customFormat="1" ht="20.25" hidden="1" customHeight="1">
      <c r="B204" s="438">
        <v>16</v>
      </c>
      <c r="C204" s="997" t="s">
        <v>2914</v>
      </c>
      <c r="D204" s="487" t="s">
        <v>2915</v>
      </c>
      <c r="E204" s="487">
        <v>45766</v>
      </c>
      <c r="F204" s="487">
        <f t="shared" si="137"/>
        <v>45795</v>
      </c>
      <c r="G204" s="2048">
        <f t="shared" si="138"/>
        <v>45800</v>
      </c>
      <c r="H204" s="487">
        <f t="shared" si="139"/>
        <v>45804</v>
      </c>
      <c r="I204" s="487">
        <f t="shared" si="140"/>
        <v>45808</v>
      </c>
      <c r="J204" s="640">
        <v>45398</v>
      </c>
      <c r="K204" s="640">
        <v>45765</v>
      </c>
      <c r="M204" s="309"/>
      <c r="N204" s="309"/>
      <c r="O204" s="309"/>
    </row>
    <row r="205" spans="1:16" s="14" customFormat="1" ht="20.25" hidden="1" customHeight="1">
      <c r="B205" s="438">
        <v>17</v>
      </c>
      <c r="C205" s="997" t="s">
        <v>2916</v>
      </c>
      <c r="D205" s="487" t="s">
        <v>2180</v>
      </c>
      <c r="E205" s="487">
        <v>45776</v>
      </c>
      <c r="F205" s="487">
        <f t="shared" si="137"/>
        <v>45805</v>
      </c>
      <c r="G205" s="2048">
        <f t="shared" si="138"/>
        <v>45810</v>
      </c>
      <c r="H205" s="487">
        <f t="shared" si="139"/>
        <v>45814</v>
      </c>
      <c r="I205" s="487">
        <f t="shared" si="140"/>
        <v>45818</v>
      </c>
      <c r="J205" s="640">
        <v>45405</v>
      </c>
      <c r="K205" s="640">
        <v>45772</v>
      </c>
      <c r="M205" s="309"/>
      <c r="N205" s="309"/>
      <c r="O205" s="309"/>
    </row>
    <row r="206" spans="1:16" s="14" customFormat="1" ht="20.25" hidden="1" customHeight="1">
      <c r="B206" s="438">
        <v>18</v>
      </c>
      <c r="C206" s="877" t="s">
        <v>2917</v>
      </c>
      <c r="D206" s="487" t="s">
        <v>2915</v>
      </c>
      <c r="E206" s="487">
        <v>45781</v>
      </c>
      <c r="F206" s="487">
        <f t="shared" si="137"/>
        <v>45810</v>
      </c>
      <c r="G206" s="2048">
        <f t="shared" si="138"/>
        <v>45815</v>
      </c>
      <c r="H206" s="487">
        <f t="shared" si="139"/>
        <v>45819</v>
      </c>
      <c r="I206" s="487">
        <f t="shared" si="140"/>
        <v>45823</v>
      </c>
      <c r="J206" s="640">
        <v>45412</v>
      </c>
      <c r="K206" s="640">
        <v>45779</v>
      </c>
      <c r="M206" s="309"/>
      <c r="N206" s="309"/>
      <c r="O206" s="309"/>
    </row>
    <row r="207" spans="1:16" s="14" customFormat="1" ht="20.25" hidden="1" customHeight="1">
      <c r="B207" s="438">
        <v>19</v>
      </c>
      <c r="C207" s="868" t="s">
        <v>2226</v>
      </c>
      <c r="D207" s="487" t="s">
        <v>2203</v>
      </c>
      <c r="E207" s="487">
        <v>45789</v>
      </c>
      <c r="F207" s="487">
        <f t="shared" ref="F207:F208" si="141">E207+29</f>
        <v>45818</v>
      </c>
      <c r="G207" s="2048">
        <f t="shared" ref="G207:G208" si="142">E207+34</f>
        <v>45823</v>
      </c>
      <c r="H207" s="487">
        <f t="shared" ref="H207:H208" si="143">E207+38</f>
        <v>45827</v>
      </c>
      <c r="I207" s="487">
        <f t="shared" ref="I207:I208" si="144">E207+42</f>
        <v>45831</v>
      </c>
      <c r="J207" s="640">
        <v>45419</v>
      </c>
      <c r="K207" s="640">
        <v>45786</v>
      </c>
      <c r="M207" s="309"/>
      <c r="N207" s="309"/>
      <c r="O207" s="309"/>
    </row>
    <row r="208" spans="1:16" s="14" customFormat="1" ht="20.25" hidden="1" customHeight="1">
      <c r="B208" s="438">
        <v>20</v>
      </c>
      <c r="C208" s="877" t="s">
        <v>2209</v>
      </c>
      <c r="D208" s="487" t="s">
        <v>2180</v>
      </c>
      <c r="E208" s="487">
        <v>45794</v>
      </c>
      <c r="F208" s="487">
        <f t="shared" si="141"/>
        <v>45823</v>
      </c>
      <c r="G208" s="2048">
        <f t="shared" si="142"/>
        <v>45828</v>
      </c>
      <c r="H208" s="487">
        <f t="shared" si="143"/>
        <v>45832</v>
      </c>
      <c r="I208" s="487">
        <f t="shared" si="144"/>
        <v>45836</v>
      </c>
      <c r="J208" s="640">
        <v>45426</v>
      </c>
      <c r="K208" s="640">
        <v>45793</v>
      </c>
      <c r="M208" s="309"/>
      <c r="N208" s="309"/>
      <c r="O208" s="309"/>
    </row>
    <row r="209" spans="1:15" s="14" customFormat="1" ht="20.25" hidden="1" customHeight="1">
      <c r="B209" s="438">
        <v>21</v>
      </c>
      <c r="C209" s="1070" t="s">
        <v>1573</v>
      </c>
      <c r="D209" s="487" t="s">
        <v>2180</v>
      </c>
      <c r="E209" s="487">
        <v>45433</v>
      </c>
      <c r="F209" s="2048"/>
      <c r="G209" s="2048"/>
      <c r="H209" s="2048"/>
      <c r="I209" s="2048"/>
      <c r="J209" s="640">
        <v>45433</v>
      </c>
      <c r="K209" s="640">
        <v>45800</v>
      </c>
      <c r="M209" s="309"/>
      <c r="N209" s="309"/>
      <c r="O209" s="309"/>
    </row>
    <row r="210" spans="1:15" s="14" customFormat="1" ht="20.25" hidden="1" customHeight="1">
      <c r="B210" s="438">
        <v>22</v>
      </c>
      <c r="C210" s="868" t="s">
        <v>2228</v>
      </c>
      <c r="D210" s="2281" t="s">
        <v>2180</v>
      </c>
      <c r="E210" s="487">
        <v>45811</v>
      </c>
      <c r="F210" s="487">
        <f t="shared" ref="F210:F215" si="145">E210+29</f>
        <v>45840</v>
      </c>
      <c r="G210" s="2048">
        <f t="shared" ref="G210:G215" si="146">E210+34</f>
        <v>45845</v>
      </c>
      <c r="H210" s="487">
        <f t="shared" ref="H210:H215" si="147">E210+38</f>
        <v>45849</v>
      </c>
      <c r="I210" s="487">
        <f t="shared" ref="I210:I215" si="148">E210+42</f>
        <v>45853</v>
      </c>
      <c r="J210" s="640">
        <v>45440</v>
      </c>
      <c r="K210" s="640">
        <v>45807</v>
      </c>
      <c r="M210" s="309"/>
      <c r="N210" s="309"/>
      <c r="O210" s="309"/>
    </row>
    <row r="211" spans="1:15" s="14" customFormat="1" ht="20.25" hidden="1" customHeight="1">
      <c r="B211" s="438">
        <v>23</v>
      </c>
      <c r="C211" s="2447" t="s">
        <v>2918</v>
      </c>
      <c r="D211" s="2445" t="s">
        <v>2164</v>
      </c>
      <c r="E211" s="2445">
        <v>45814</v>
      </c>
      <c r="F211" s="2445">
        <f t="shared" si="145"/>
        <v>45843</v>
      </c>
      <c r="G211" s="2048">
        <f t="shared" si="146"/>
        <v>45848</v>
      </c>
      <c r="H211" s="2048">
        <f t="shared" si="147"/>
        <v>45852</v>
      </c>
      <c r="I211" s="2445">
        <f t="shared" si="148"/>
        <v>45856</v>
      </c>
      <c r="J211" s="640">
        <v>45447</v>
      </c>
      <c r="K211" s="640">
        <v>45814</v>
      </c>
      <c r="M211" s="309"/>
      <c r="N211" s="309"/>
      <c r="O211" s="309"/>
    </row>
    <row r="212" spans="1:15" s="14" customFormat="1" ht="20.25" hidden="1" customHeight="1">
      <c r="B212" s="2451" t="s">
        <v>1761</v>
      </c>
      <c r="C212" s="2447" t="s">
        <v>2919</v>
      </c>
      <c r="D212" s="2445" t="s">
        <v>2155</v>
      </c>
      <c r="E212" s="2445">
        <v>45825</v>
      </c>
      <c r="F212" s="2444" t="s">
        <v>1581</v>
      </c>
      <c r="G212" s="2048">
        <f t="shared" si="146"/>
        <v>45859</v>
      </c>
      <c r="H212" s="2048">
        <f t="shared" si="147"/>
        <v>45863</v>
      </c>
      <c r="I212" s="2445">
        <f t="shared" si="148"/>
        <v>45867</v>
      </c>
      <c r="J212" s="640">
        <v>45454</v>
      </c>
      <c r="K212" s="640">
        <v>45821</v>
      </c>
      <c r="M212" s="309"/>
      <c r="N212" s="309"/>
      <c r="O212" s="309"/>
    </row>
    <row r="213" spans="1:15" s="14" customFormat="1" ht="20.25" hidden="1" customHeight="1">
      <c r="A213" s="2407" t="s">
        <v>2920</v>
      </c>
      <c r="B213" s="2451" t="s">
        <v>1764</v>
      </c>
      <c r="C213" s="2448" t="s">
        <v>1573</v>
      </c>
      <c r="D213" s="2445" t="s">
        <v>2921</v>
      </c>
      <c r="E213" s="2445">
        <v>45461</v>
      </c>
      <c r="F213" s="2048"/>
      <c r="G213" s="2048"/>
      <c r="H213" s="2048"/>
      <c r="I213" s="2048"/>
      <c r="J213" s="640">
        <v>45461</v>
      </c>
      <c r="K213" s="640">
        <v>45828</v>
      </c>
      <c r="M213" s="309"/>
      <c r="N213" s="309"/>
      <c r="O213" s="309"/>
    </row>
    <row r="214" spans="1:15" s="14" customFormat="1" ht="20.25" hidden="1" customHeight="1">
      <c r="B214" s="2451" t="s">
        <v>1767</v>
      </c>
      <c r="C214" s="2447" t="s">
        <v>2219</v>
      </c>
      <c r="D214" s="2445" t="s">
        <v>2155</v>
      </c>
      <c r="E214" s="2445">
        <v>45478</v>
      </c>
      <c r="F214" s="2445">
        <f t="shared" si="145"/>
        <v>45507</v>
      </c>
      <c r="G214" s="2048">
        <f t="shared" si="146"/>
        <v>45512</v>
      </c>
      <c r="H214" s="2048">
        <f t="shared" si="147"/>
        <v>45516</v>
      </c>
      <c r="I214" s="2445">
        <f t="shared" si="148"/>
        <v>45520</v>
      </c>
      <c r="J214" s="640">
        <v>45468</v>
      </c>
      <c r="K214" s="640">
        <v>45835</v>
      </c>
      <c r="M214" s="309"/>
      <c r="N214" s="309"/>
      <c r="O214" s="309"/>
    </row>
    <row r="215" spans="1:15" s="14" customFormat="1" ht="20.25" hidden="1" customHeight="1">
      <c r="B215" s="2451" t="s">
        <v>1770</v>
      </c>
      <c r="C215" s="868" t="s">
        <v>2906</v>
      </c>
      <c r="D215" s="487" t="s">
        <v>2155</v>
      </c>
      <c r="E215" s="487">
        <v>45484</v>
      </c>
      <c r="F215" s="487">
        <f t="shared" si="145"/>
        <v>45513</v>
      </c>
      <c r="G215" s="2048">
        <f t="shared" si="146"/>
        <v>45518</v>
      </c>
      <c r="H215" s="2048">
        <f t="shared" si="147"/>
        <v>45522</v>
      </c>
      <c r="I215" s="487">
        <f t="shared" si="148"/>
        <v>45526</v>
      </c>
      <c r="J215" s="640">
        <v>45475</v>
      </c>
      <c r="K215" s="640">
        <v>45842</v>
      </c>
      <c r="M215" s="309"/>
      <c r="N215" s="309"/>
      <c r="O215" s="309"/>
    </row>
    <row r="216" spans="1:15" s="14" customFormat="1" ht="20.25" hidden="1" customHeight="1">
      <c r="B216" s="2451" t="s">
        <v>1773</v>
      </c>
      <c r="C216" s="1070" t="s">
        <v>1573</v>
      </c>
      <c r="D216" s="487" t="s">
        <v>2210</v>
      </c>
      <c r="E216" s="487">
        <v>45482</v>
      </c>
      <c r="F216" s="2048"/>
      <c r="G216" s="2048"/>
      <c r="H216" s="2048"/>
      <c r="I216" s="2048"/>
      <c r="J216" s="640">
        <v>45482</v>
      </c>
      <c r="K216" s="640">
        <v>45849</v>
      </c>
      <c r="M216" s="309"/>
      <c r="N216" s="309"/>
      <c r="O216" s="309"/>
    </row>
    <row r="217" spans="1:15" s="14" customFormat="1" ht="20.25" hidden="1" customHeight="1">
      <c r="B217" s="2451" t="s">
        <v>1776</v>
      </c>
      <c r="C217" s="993" t="s">
        <v>2912</v>
      </c>
      <c r="D217" s="487" t="s">
        <v>2922</v>
      </c>
      <c r="E217" s="487">
        <v>45498</v>
      </c>
      <c r="F217" s="2444" t="s">
        <v>1581</v>
      </c>
      <c r="G217" s="2048">
        <f t="shared" ref="G217:G222" si="149">E217+34</f>
        <v>45532</v>
      </c>
      <c r="H217" s="2048">
        <f t="shared" ref="H217:H222" si="150">E217+38</f>
        <v>45536</v>
      </c>
      <c r="I217" s="487">
        <f t="shared" ref="I217:I218" si="151">E217+42</f>
        <v>45540</v>
      </c>
      <c r="J217" s="640">
        <v>45489</v>
      </c>
      <c r="K217" s="640">
        <v>45856</v>
      </c>
      <c r="M217" s="309"/>
      <c r="N217" s="309"/>
      <c r="O217" s="309"/>
    </row>
    <row r="218" spans="1:15" s="14" customFormat="1" ht="20.25" hidden="1" customHeight="1">
      <c r="B218" s="2451" t="s">
        <v>1780</v>
      </c>
      <c r="C218" s="993" t="s">
        <v>2154</v>
      </c>
      <c r="D218" s="487" t="s">
        <v>2210</v>
      </c>
      <c r="E218" s="487">
        <v>45504</v>
      </c>
      <c r="F218" s="487">
        <f t="shared" ref="F218" si="152">E218+29</f>
        <v>45533</v>
      </c>
      <c r="G218" s="2048">
        <f t="shared" si="149"/>
        <v>45538</v>
      </c>
      <c r="H218" s="2048">
        <f t="shared" si="150"/>
        <v>45542</v>
      </c>
      <c r="I218" s="487">
        <f t="shared" si="151"/>
        <v>45546</v>
      </c>
      <c r="J218" s="640"/>
      <c r="K218" s="640">
        <v>45863</v>
      </c>
      <c r="M218" s="309"/>
      <c r="N218" s="309"/>
      <c r="O218" s="309"/>
    </row>
    <row r="219" spans="1:15" s="14" customFormat="1" ht="38.25" hidden="1" customHeight="1">
      <c r="B219" s="2451" t="s">
        <v>1784</v>
      </c>
      <c r="C219" s="2446" t="s">
        <v>2166</v>
      </c>
      <c r="D219" s="2445" t="s">
        <v>2923</v>
      </c>
      <c r="E219" s="2445">
        <v>45507</v>
      </c>
      <c r="F219" s="2444" t="s">
        <v>1581</v>
      </c>
      <c r="G219" s="2048">
        <f t="shared" si="149"/>
        <v>45541</v>
      </c>
      <c r="H219" s="2048">
        <f t="shared" si="150"/>
        <v>45545</v>
      </c>
      <c r="I219" s="2498" t="s">
        <v>2924</v>
      </c>
      <c r="J219" s="640">
        <v>45503</v>
      </c>
      <c r="K219" s="640">
        <v>45870</v>
      </c>
      <c r="M219" s="309"/>
      <c r="N219" s="309"/>
      <c r="O219" s="309"/>
    </row>
    <row r="220" spans="1:15" s="14" customFormat="1" ht="38.25" hidden="1" customHeight="1">
      <c r="B220" s="2451" t="s">
        <v>1787</v>
      </c>
      <c r="C220" s="2446" t="s">
        <v>2222</v>
      </c>
      <c r="D220" s="2445" t="s">
        <v>2172</v>
      </c>
      <c r="E220" s="2445">
        <v>45515</v>
      </c>
      <c r="F220" s="2445">
        <f t="shared" ref="F220:F221" si="153">E220+29</f>
        <v>45544</v>
      </c>
      <c r="G220" s="2048">
        <f t="shared" ref="G220:G221" si="154">E220+34</f>
        <v>45549</v>
      </c>
      <c r="H220" s="2048">
        <f t="shared" ref="H220:H221" si="155">E220+38</f>
        <v>45553</v>
      </c>
      <c r="I220" s="2498" t="s">
        <v>2925</v>
      </c>
      <c r="J220" s="640">
        <v>45510</v>
      </c>
      <c r="K220" s="640">
        <f>J220+2</f>
        <v>45512</v>
      </c>
      <c r="M220" s="309"/>
      <c r="N220" s="309"/>
      <c r="O220" s="309"/>
    </row>
    <row r="221" spans="1:15" s="14" customFormat="1" ht="38.25" hidden="1" customHeight="1">
      <c r="B221" s="2451" t="s">
        <v>1790</v>
      </c>
      <c r="C221" s="2446" t="s">
        <v>2908</v>
      </c>
      <c r="D221" s="2445" t="s">
        <v>2210</v>
      </c>
      <c r="E221" s="2445">
        <v>45519</v>
      </c>
      <c r="F221" s="2445">
        <f t="shared" si="153"/>
        <v>45548</v>
      </c>
      <c r="G221" s="2048">
        <f t="shared" si="154"/>
        <v>45553</v>
      </c>
      <c r="H221" s="2048">
        <f t="shared" si="155"/>
        <v>45557</v>
      </c>
      <c r="I221" s="2498" t="s">
        <v>2926</v>
      </c>
      <c r="J221" s="640">
        <v>45517</v>
      </c>
      <c r="K221" s="640">
        <f t="shared" ref="K221:K224" si="156">J221+2</f>
        <v>45519</v>
      </c>
      <c r="M221" s="309"/>
      <c r="N221" s="309"/>
      <c r="O221" s="309"/>
    </row>
    <row r="222" spans="1:15" s="14" customFormat="1" ht="38.25" hidden="1" customHeight="1">
      <c r="B222" s="2451" t="s">
        <v>1793</v>
      </c>
      <c r="C222" s="2446" t="s">
        <v>2914</v>
      </c>
      <c r="D222" s="2445" t="s">
        <v>2180</v>
      </c>
      <c r="E222" s="2445">
        <v>45528</v>
      </c>
      <c r="F222" s="2444" t="s">
        <v>1581</v>
      </c>
      <c r="G222" s="2048">
        <f t="shared" si="149"/>
        <v>45562</v>
      </c>
      <c r="H222" s="2048">
        <f t="shared" si="150"/>
        <v>45566</v>
      </c>
      <c r="I222" s="2498" t="s">
        <v>2927</v>
      </c>
      <c r="J222" s="640">
        <v>45524</v>
      </c>
      <c r="K222" s="640">
        <f t="shared" si="156"/>
        <v>45526</v>
      </c>
      <c r="M222" s="309"/>
      <c r="N222" s="309"/>
      <c r="O222" s="309"/>
    </row>
    <row r="223" spans="1:15" s="14" customFormat="1" ht="33" hidden="1" customHeight="1">
      <c r="B223" s="2451" t="s">
        <v>1796</v>
      </c>
      <c r="C223" s="2446" t="s">
        <v>2909</v>
      </c>
      <c r="D223" s="2445" t="s">
        <v>2210</v>
      </c>
      <c r="E223" s="2445">
        <v>45540</v>
      </c>
      <c r="F223" s="2445">
        <f t="shared" ref="F223:F224" si="157">E223+29</f>
        <v>45569</v>
      </c>
      <c r="G223" s="2048">
        <f t="shared" ref="G223:G224" si="158">E223+34</f>
        <v>45574</v>
      </c>
      <c r="H223" s="2048">
        <f t="shared" ref="H223:H224" si="159">E223+38</f>
        <v>45578</v>
      </c>
      <c r="I223" s="2498" t="s">
        <v>2928</v>
      </c>
      <c r="J223" s="640">
        <v>45531</v>
      </c>
      <c r="K223" s="640">
        <f t="shared" si="156"/>
        <v>45533</v>
      </c>
      <c r="M223" s="309"/>
      <c r="N223" s="309"/>
      <c r="O223" s="309"/>
    </row>
    <row r="224" spans="1:15" s="14" customFormat="1" ht="33" hidden="1" customHeight="1">
      <c r="B224" s="2451" t="s">
        <v>1800</v>
      </c>
      <c r="C224" s="2495" t="s">
        <v>2917</v>
      </c>
      <c r="D224" s="487" t="s">
        <v>2155</v>
      </c>
      <c r="E224" s="2494">
        <v>45546</v>
      </c>
      <c r="F224" s="2494">
        <f t="shared" si="157"/>
        <v>45575</v>
      </c>
      <c r="G224" s="2048">
        <f t="shared" si="158"/>
        <v>45580</v>
      </c>
      <c r="H224" s="2048">
        <f t="shared" si="159"/>
        <v>45584</v>
      </c>
      <c r="I224" s="2498" t="s">
        <v>2929</v>
      </c>
      <c r="J224" s="640">
        <v>45538</v>
      </c>
      <c r="K224" s="640">
        <f t="shared" si="156"/>
        <v>45540</v>
      </c>
      <c r="M224" s="309"/>
      <c r="N224" s="309"/>
      <c r="O224" s="309"/>
    </row>
    <row r="225" spans="2:15" s="14" customFormat="1" ht="21.75" hidden="1" customHeight="1">
      <c r="B225" s="2451" t="s">
        <v>1804</v>
      </c>
      <c r="C225" s="2495" t="s">
        <v>2226</v>
      </c>
      <c r="D225" s="487" t="s">
        <v>2229</v>
      </c>
      <c r="E225" s="2494">
        <v>45553</v>
      </c>
      <c r="F225" s="2494">
        <f t="shared" ref="F225" si="160">E225+29</f>
        <v>45582</v>
      </c>
      <c r="G225" s="2048">
        <f t="shared" ref="G225" si="161">E225+34</f>
        <v>45587</v>
      </c>
      <c r="H225" s="2048">
        <f t="shared" ref="H225" si="162">E225+38</f>
        <v>45591</v>
      </c>
      <c r="I225" s="487">
        <f t="shared" ref="I225" si="163">E225+42</f>
        <v>45595</v>
      </c>
      <c r="J225" s="640">
        <v>45545</v>
      </c>
      <c r="K225" s="640">
        <f t="shared" ref="K225" si="164">J225+2</f>
        <v>45547</v>
      </c>
      <c r="M225" s="309"/>
      <c r="N225" s="309"/>
      <c r="O225" s="309"/>
    </row>
    <row r="226" spans="2:15" s="14" customFormat="1" ht="21.75" hidden="1" customHeight="1">
      <c r="B226" s="2451" t="s">
        <v>1808</v>
      </c>
      <c r="C226" s="2768" t="s">
        <v>1573</v>
      </c>
      <c r="D226" s="1412" t="s">
        <v>1966</v>
      </c>
      <c r="E226" s="2048">
        <v>45552</v>
      </c>
      <c r="F226" s="2048">
        <f t="shared" ref="F226" si="165">E226+29</f>
        <v>45581</v>
      </c>
      <c r="G226" s="2048">
        <f t="shared" ref="G226:G227" si="166">E226+34</f>
        <v>45586</v>
      </c>
      <c r="H226" s="2048">
        <f t="shared" ref="H226:H227" si="167">E226+38</f>
        <v>45590</v>
      </c>
      <c r="I226" s="2048">
        <f t="shared" ref="I226:I227" si="168">E226+42</f>
        <v>45594</v>
      </c>
      <c r="J226" s="640">
        <v>45552</v>
      </c>
      <c r="K226" s="640">
        <f t="shared" ref="K226:K228" si="169">J226+2</f>
        <v>45554</v>
      </c>
      <c r="M226" s="309"/>
      <c r="N226" s="309"/>
      <c r="O226" s="309"/>
    </row>
    <row r="227" spans="2:15" s="14" customFormat="1" ht="21.75" hidden="1" customHeight="1">
      <c r="B227" s="2451" t="s">
        <v>1811</v>
      </c>
      <c r="C227" s="2495" t="s">
        <v>2930</v>
      </c>
      <c r="D227" s="487" t="s">
        <v>2210</v>
      </c>
      <c r="E227" s="2494">
        <v>45563</v>
      </c>
      <c r="F227" s="2494">
        <f>E227+29</f>
        <v>45592</v>
      </c>
      <c r="G227" s="2048">
        <f t="shared" si="166"/>
        <v>45597</v>
      </c>
      <c r="H227" s="2048">
        <f t="shared" si="167"/>
        <v>45601</v>
      </c>
      <c r="I227" s="487">
        <f t="shared" si="168"/>
        <v>45605</v>
      </c>
      <c r="J227" s="640">
        <v>45559</v>
      </c>
      <c r="K227" s="640">
        <f t="shared" si="169"/>
        <v>45561</v>
      </c>
      <c r="M227" s="309"/>
      <c r="N227" s="309"/>
      <c r="O227" s="309"/>
    </row>
    <row r="228" spans="2:15" s="14" customFormat="1" ht="21.75" hidden="1" customHeight="1">
      <c r="B228" s="2451" t="s">
        <v>1814</v>
      </c>
      <c r="C228" s="2802" t="s">
        <v>1573</v>
      </c>
      <c r="D228" s="2775" t="s">
        <v>1966</v>
      </c>
      <c r="E228" s="2048">
        <v>45552</v>
      </c>
      <c r="F228" s="2048">
        <f>E228+29</f>
        <v>45581</v>
      </c>
      <c r="G228" s="2048">
        <f>E228+34</f>
        <v>45586</v>
      </c>
      <c r="H228" s="2048">
        <f>E228+38</f>
        <v>45590</v>
      </c>
      <c r="I228" s="2048">
        <f>E228+42</f>
        <v>45594</v>
      </c>
      <c r="J228" s="640">
        <v>45566</v>
      </c>
      <c r="K228" s="640">
        <f t="shared" si="169"/>
        <v>45568</v>
      </c>
      <c r="M228" s="309"/>
      <c r="N228" s="309"/>
      <c r="O228" s="309"/>
    </row>
    <row r="229" spans="2:15" s="14" customFormat="1" ht="21.75" hidden="1" customHeight="1">
      <c r="B229" s="2451" t="s">
        <v>1817</v>
      </c>
      <c r="C229" s="2446" t="s">
        <v>2228</v>
      </c>
      <c r="D229" s="2445" t="s">
        <v>2210</v>
      </c>
      <c r="E229" s="2445">
        <v>45579</v>
      </c>
      <c r="F229" s="2445">
        <f t="shared" ref="F229:F233" si="170">E229+29</f>
        <v>45608</v>
      </c>
      <c r="G229" s="2048">
        <f t="shared" ref="G229" si="171">E229+34</f>
        <v>45613</v>
      </c>
      <c r="H229" s="2048">
        <f t="shared" ref="H229" si="172">E229+38</f>
        <v>45617</v>
      </c>
      <c r="I229" s="2445">
        <f t="shared" ref="I229:I233" si="173">E229+42</f>
        <v>45621</v>
      </c>
      <c r="J229" s="640">
        <v>45573</v>
      </c>
      <c r="K229" s="640">
        <f t="shared" ref="K229:K233" si="174">J229+2</f>
        <v>45575</v>
      </c>
      <c r="M229" s="309"/>
      <c r="N229" s="309"/>
      <c r="O229" s="309"/>
    </row>
    <row r="230" spans="2:15" s="14" customFormat="1" ht="21" hidden="1" customHeight="1">
      <c r="B230" s="2451" t="s">
        <v>1820</v>
      </c>
      <c r="C230" s="2802" t="s">
        <v>1573</v>
      </c>
      <c r="D230" s="2775" t="s">
        <v>1966</v>
      </c>
      <c r="E230" s="2048"/>
      <c r="F230" s="2048"/>
      <c r="G230" s="2048"/>
      <c r="H230" s="2048"/>
      <c r="I230" s="2048"/>
      <c r="J230" s="640">
        <v>45580</v>
      </c>
      <c r="K230" s="640">
        <f t="shared" si="174"/>
        <v>45582</v>
      </c>
      <c r="M230" s="309"/>
      <c r="N230" s="309"/>
      <c r="O230" s="309"/>
    </row>
    <row r="231" spans="2:15" s="14" customFormat="1" ht="21.75" hidden="1" customHeight="1">
      <c r="B231" s="2451" t="s">
        <v>1823</v>
      </c>
      <c r="C231" s="2446" t="s">
        <v>2918</v>
      </c>
      <c r="D231" s="2445" t="s">
        <v>2191</v>
      </c>
      <c r="E231" s="2445">
        <v>45589</v>
      </c>
      <c r="F231" s="2445">
        <f t="shared" si="170"/>
        <v>45618</v>
      </c>
      <c r="G231" s="2048">
        <f>E231+34</f>
        <v>45623</v>
      </c>
      <c r="H231" s="2445">
        <f>E231+38</f>
        <v>45627</v>
      </c>
      <c r="I231" s="2445">
        <f t="shared" si="173"/>
        <v>45631</v>
      </c>
      <c r="J231" s="640">
        <v>45587</v>
      </c>
      <c r="K231" s="640">
        <f t="shared" si="174"/>
        <v>45589</v>
      </c>
      <c r="M231" s="309"/>
      <c r="N231" s="309"/>
      <c r="O231" s="309"/>
    </row>
    <row r="232" spans="2:15" s="14" customFormat="1" ht="21.75" hidden="1" customHeight="1">
      <c r="B232" s="2451" t="s">
        <v>1826</v>
      </c>
      <c r="C232" s="2806" t="s">
        <v>2931</v>
      </c>
      <c r="D232" s="2807" t="s">
        <v>2210</v>
      </c>
      <c r="E232" s="2445">
        <v>45600</v>
      </c>
      <c r="F232" s="2445">
        <f t="shared" si="170"/>
        <v>45629</v>
      </c>
      <c r="G232" s="2048">
        <f>E232+34</f>
        <v>45634</v>
      </c>
      <c r="H232" s="2445">
        <f t="shared" ref="H232:H234" si="175">E232+38</f>
        <v>45638</v>
      </c>
      <c r="I232" s="2445">
        <f t="shared" si="173"/>
        <v>45642</v>
      </c>
      <c r="J232" s="640">
        <v>45594</v>
      </c>
      <c r="K232" s="640">
        <f t="shared" si="174"/>
        <v>45596</v>
      </c>
      <c r="M232" s="309"/>
      <c r="N232" s="309"/>
      <c r="O232" s="309"/>
    </row>
    <row r="233" spans="2:15" s="14" customFormat="1" ht="21.75" hidden="1" customHeight="1">
      <c r="B233" s="2451" t="s">
        <v>1829</v>
      </c>
      <c r="C233" s="993" t="s">
        <v>2187</v>
      </c>
      <c r="D233" s="487" t="s">
        <v>2195</v>
      </c>
      <c r="E233" s="487">
        <v>45606</v>
      </c>
      <c r="F233" s="487">
        <f t="shared" si="170"/>
        <v>45635</v>
      </c>
      <c r="G233" s="2048">
        <f t="shared" ref="G233" si="176">E233+34</f>
        <v>45640</v>
      </c>
      <c r="H233" s="487">
        <f t="shared" si="175"/>
        <v>45644</v>
      </c>
      <c r="I233" s="487">
        <f t="shared" si="173"/>
        <v>45648</v>
      </c>
      <c r="J233" s="640">
        <v>45601</v>
      </c>
      <c r="K233" s="640">
        <f t="shared" si="174"/>
        <v>45603</v>
      </c>
      <c r="M233" s="309"/>
      <c r="N233" s="309"/>
      <c r="O233" s="309"/>
    </row>
    <row r="234" spans="2:15" s="14" customFormat="1" ht="21.75" hidden="1" customHeight="1">
      <c r="B234" s="2451" t="s">
        <v>1832</v>
      </c>
      <c r="C234" s="993" t="s">
        <v>2919</v>
      </c>
      <c r="D234" s="487" t="s">
        <v>2210</v>
      </c>
      <c r="E234" s="487">
        <v>45615</v>
      </c>
      <c r="F234" s="487">
        <f>E234+29</f>
        <v>45644</v>
      </c>
      <c r="G234" s="487">
        <f>E234+34</f>
        <v>45649</v>
      </c>
      <c r="H234" s="487">
        <f t="shared" si="175"/>
        <v>45653</v>
      </c>
      <c r="I234" s="487">
        <f>E234+42</f>
        <v>45657</v>
      </c>
      <c r="J234" s="640">
        <v>45608</v>
      </c>
      <c r="K234" s="640">
        <f t="shared" ref="K234:K242" si="177">J234+2</f>
        <v>45610</v>
      </c>
      <c r="M234" s="309"/>
      <c r="N234" s="309"/>
      <c r="O234" s="309"/>
    </row>
    <row r="235" spans="2:15" s="14" customFormat="1" ht="21.75" hidden="1" customHeight="1">
      <c r="B235" s="2451" t="s">
        <v>1835</v>
      </c>
      <c r="C235" s="2877" t="s">
        <v>1573</v>
      </c>
      <c r="D235" s="1412" t="s">
        <v>1966</v>
      </c>
      <c r="E235" s="2048"/>
      <c r="F235" s="2048"/>
      <c r="G235" s="2048"/>
      <c r="H235" s="2048"/>
      <c r="I235" s="2048"/>
      <c r="J235" s="640">
        <v>45615</v>
      </c>
      <c r="K235" s="640">
        <f t="shared" si="177"/>
        <v>45617</v>
      </c>
      <c r="M235" s="309"/>
      <c r="N235" s="309"/>
      <c r="O235" s="309"/>
    </row>
    <row r="236" spans="2:15" s="14" customFormat="1" ht="21.75" hidden="1" customHeight="1">
      <c r="B236" s="2451" t="s">
        <v>1840</v>
      </c>
      <c r="C236" s="993" t="s">
        <v>2932</v>
      </c>
      <c r="D236" s="487" t="s">
        <v>2223</v>
      </c>
      <c r="E236" s="487">
        <v>45624</v>
      </c>
      <c r="F236" s="487">
        <f>E236+29</f>
        <v>45653</v>
      </c>
      <c r="G236" s="2048">
        <f t="shared" ref="G236" si="178">E236+34</f>
        <v>45658</v>
      </c>
      <c r="H236" s="487">
        <f t="shared" ref="H236:H237" si="179">E236+38</f>
        <v>45662</v>
      </c>
      <c r="I236" s="487">
        <f>E236+42</f>
        <v>45666</v>
      </c>
      <c r="J236" s="640">
        <v>45622</v>
      </c>
      <c r="K236" s="640">
        <f t="shared" si="177"/>
        <v>45624</v>
      </c>
      <c r="M236" s="309"/>
      <c r="N236" s="309"/>
      <c r="O236" s="309"/>
    </row>
    <row r="237" spans="2:15" s="14" customFormat="1" ht="21.75" hidden="1" customHeight="1">
      <c r="B237" s="2451" t="s">
        <v>1845</v>
      </c>
      <c r="C237" s="2446" t="s">
        <v>2154</v>
      </c>
      <c r="D237" s="2445" t="s">
        <v>2229</v>
      </c>
      <c r="E237" s="2445">
        <v>45997</v>
      </c>
      <c r="F237" s="2445">
        <f>E237+29</f>
        <v>46026</v>
      </c>
      <c r="G237" s="2445">
        <f>E237+34</f>
        <v>46031</v>
      </c>
      <c r="H237" s="2445">
        <f t="shared" si="179"/>
        <v>46035</v>
      </c>
      <c r="I237" s="2445">
        <f>E237+42</f>
        <v>46039</v>
      </c>
      <c r="J237" s="640">
        <v>45629</v>
      </c>
      <c r="K237" s="640">
        <f t="shared" si="177"/>
        <v>45631</v>
      </c>
      <c r="M237" s="309"/>
      <c r="N237" s="309"/>
      <c r="O237" s="309"/>
    </row>
    <row r="238" spans="2:15" s="14" customFormat="1" ht="21.75" hidden="1" customHeight="1">
      <c r="B238" s="2451" t="s">
        <v>1849</v>
      </c>
      <c r="C238" s="2802" t="s">
        <v>1573</v>
      </c>
      <c r="D238" s="2775" t="s">
        <v>1966</v>
      </c>
      <c r="E238" s="2048"/>
      <c r="F238" s="2048"/>
      <c r="G238" s="2048">
        <f t="shared" ref="G238:G242" si="180">E238+34</f>
        <v>34</v>
      </c>
      <c r="H238" s="2048">
        <f t="shared" ref="H238:H242" si="181">E238+38</f>
        <v>38</v>
      </c>
      <c r="I238" s="2048"/>
      <c r="J238" s="640">
        <v>45636</v>
      </c>
      <c r="K238" s="640">
        <f t="shared" si="177"/>
        <v>45638</v>
      </c>
      <c r="M238" s="309"/>
      <c r="N238" s="309"/>
      <c r="O238" s="309"/>
    </row>
    <row r="239" spans="2:15" s="14" customFormat="1" ht="21.75" hidden="1" customHeight="1">
      <c r="B239" s="2451" t="s">
        <v>1852</v>
      </c>
      <c r="C239" s="2446" t="s">
        <v>2906</v>
      </c>
      <c r="D239" s="2445" t="s">
        <v>2210</v>
      </c>
      <c r="E239" s="2445">
        <v>46011</v>
      </c>
      <c r="F239" s="2445">
        <f t="shared" ref="F239:F246" si="182">E239+29</f>
        <v>46040</v>
      </c>
      <c r="G239" s="2048">
        <f t="shared" si="180"/>
        <v>46045</v>
      </c>
      <c r="H239" s="2048">
        <f t="shared" si="181"/>
        <v>46049</v>
      </c>
      <c r="I239" s="2048">
        <f t="shared" ref="I239:I246" si="183">E239+42</f>
        <v>46053</v>
      </c>
      <c r="J239" s="640">
        <v>45643</v>
      </c>
      <c r="K239" s="640">
        <f t="shared" si="177"/>
        <v>45645</v>
      </c>
      <c r="M239" s="309"/>
      <c r="N239" s="309"/>
      <c r="O239" s="309"/>
    </row>
    <row r="240" spans="2:15" s="14" customFormat="1" ht="21.75" hidden="1" customHeight="1">
      <c r="B240" s="2451" t="s">
        <v>1856</v>
      </c>
      <c r="C240" s="2802" t="s">
        <v>1573</v>
      </c>
      <c r="D240" s="2775" t="s">
        <v>1966</v>
      </c>
      <c r="E240" s="2048">
        <v>46015</v>
      </c>
      <c r="F240" s="2048">
        <f t="shared" si="182"/>
        <v>46044</v>
      </c>
      <c r="G240" s="2048">
        <f t="shared" si="180"/>
        <v>46049</v>
      </c>
      <c r="H240" s="2048">
        <f t="shared" si="181"/>
        <v>46053</v>
      </c>
      <c r="I240" s="2048">
        <f t="shared" si="183"/>
        <v>46057</v>
      </c>
      <c r="J240" s="640">
        <v>45650</v>
      </c>
      <c r="K240" s="640">
        <f t="shared" si="177"/>
        <v>45652</v>
      </c>
      <c r="M240" s="309"/>
      <c r="N240" s="309"/>
      <c r="O240" s="309"/>
    </row>
    <row r="241" spans="2:15" s="14" customFormat="1" ht="21.75" hidden="1" customHeight="1">
      <c r="B241" s="2451" t="s">
        <v>1859</v>
      </c>
      <c r="C241" s="993" t="s">
        <v>2908</v>
      </c>
      <c r="D241" s="487" t="s">
        <v>2229</v>
      </c>
      <c r="E241" s="487">
        <v>46027</v>
      </c>
      <c r="F241" s="487">
        <f t="shared" si="182"/>
        <v>46056</v>
      </c>
      <c r="G241" s="2048">
        <f t="shared" si="180"/>
        <v>46061</v>
      </c>
      <c r="H241" s="2048">
        <f t="shared" si="181"/>
        <v>46065</v>
      </c>
      <c r="I241" s="2048">
        <f t="shared" si="183"/>
        <v>46069</v>
      </c>
      <c r="J241" s="640">
        <v>45657</v>
      </c>
      <c r="K241" s="640">
        <f t="shared" si="177"/>
        <v>45659</v>
      </c>
      <c r="M241" s="309"/>
      <c r="N241" s="309"/>
      <c r="O241" s="309"/>
    </row>
    <row r="242" spans="2:15" s="14" customFormat="1" ht="21.75" hidden="1" customHeight="1">
      <c r="B242" s="2451" t="s">
        <v>1862</v>
      </c>
      <c r="C242" s="2877" t="s">
        <v>1824</v>
      </c>
      <c r="D242" s="1412" t="s">
        <v>1966</v>
      </c>
      <c r="E242" s="2048">
        <v>46029</v>
      </c>
      <c r="F242" s="2048">
        <f t="shared" si="182"/>
        <v>46058</v>
      </c>
      <c r="G242" s="2048">
        <f t="shared" si="180"/>
        <v>46063</v>
      </c>
      <c r="H242" s="2048">
        <f t="shared" si="181"/>
        <v>46067</v>
      </c>
      <c r="I242" s="2048">
        <f t="shared" si="183"/>
        <v>46071</v>
      </c>
      <c r="J242" s="640">
        <v>46029</v>
      </c>
      <c r="K242" s="640">
        <f t="shared" si="177"/>
        <v>46031</v>
      </c>
      <c r="M242" s="309"/>
      <c r="N242" s="309"/>
      <c r="O242" s="309"/>
    </row>
    <row r="243" spans="2:15" s="14" customFormat="1" ht="21.75" hidden="1" customHeight="1" thickTop="1">
      <c r="B243" s="2451" t="s">
        <v>1865</v>
      </c>
      <c r="C243" s="993" t="s">
        <v>2909</v>
      </c>
      <c r="D243" s="487" t="s">
        <v>2229</v>
      </c>
      <c r="E243" s="487">
        <v>46044</v>
      </c>
      <c r="F243" s="487">
        <f t="shared" si="182"/>
        <v>46073</v>
      </c>
      <c r="G243" s="2048">
        <f t="shared" ref="G243:G251" si="184">E243+34</f>
        <v>46078</v>
      </c>
      <c r="H243" s="2048">
        <f t="shared" ref="H243:H251" si="185">E243+38</f>
        <v>46082</v>
      </c>
      <c r="I243" s="2048">
        <f t="shared" si="183"/>
        <v>46086</v>
      </c>
      <c r="J243" s="640">
        <v>46036</v>
      </c>
      <c r="K243" s="640">
        <f t="shared" ref="K243:K251" si="186">J243+2</f>
        <v>46038</v>
      </c>
      <c r="M243" s="309"/>
      <c r="N243" s="309"/>
      <c r="O243" s="309"/>
    </row>
    <row r="244" spans="2:15" s="14" customFormat="1" ht="21.75" hidden="1" customHeight="1">
      <c r="B244" s="2451" t="s">
        <v>1868</v>
      </c>
      <c r="C244" s="993" t="s">
        <v>2917</v>
      </c>
      <c r="D244" s="487" t="s">
        <v>2210</v>
      </c>
      <c r="E244" s="487">
        <v>46049</v>
      </c>
      <c r="F244" s="487">
        <f t="shared" si="182"/>
        <v>46078</v>
      </c>
      <c r="G244" s="2048">
        <f t="shared" si="184"/>
        <v>46083</v>
      </c>
      <c r="H244" s="2048">
        <f t="shared" si="185"/>
        <v>46087</v>
      </c>
      <c r="I244" s="2048">
        <f t="shared" si="183"/>
        <v>46091</v>
      </c>
      <c r="J244" s="640">
        <v>46043</v>
      </c>
      <c r="K244" s="640">
        <f t="shared" si="186"/>
        <v>46045</v>
      </c>
      <c r="M244" s="309"/>
      <c r="N244" s="309"/>
      <c r="O244" s="309"/>
    </row>
    <row r="245" spans="2:15" s="14" customFormat="1" ht="21.75" hidden="1" customHeight="1">
      <c r="B245" s="2451" t="s">
        <v>1871</v>
      </c>
      <c r="C245" s="2877" t="s">
        <v>1824</v>
      </c>
      <c r="D245" s="1412" t="s">
        <v>1966</v>
      </c>
      <c r="E245" s="2048">
        <v>46050</v>
      </c>
      <c r="F245" s="2048">
        <f>E245+29</f>
        <v>46079</v>
      </c>
      <c r="G245" s="2048">
        <f t="shared" si="184"/>
        <v>46084</v>
      </c>
      <c r="H245" s="2048">
        <f t="shared" si="185"/>
        <v>46088</v>
      </c>
      <c r="I245" s="2048">
        <f>E245+42</f>
        <v>46092</v>
      </c>
      <c r="J245" s="640">
        <v>46050</v>
      </c>
      <c r="K245" s="640">
        <f t="shared" si="186"/>
        <v>46052</v>
      </c>
      <c r="M245" s="309"/>
      <c r="N245" s="309"/>
      <c r="O245" s="309"/>
    </row>
    <row r="246" spans="2:15" s="14" customFormat="1" ht="21.75" hidden="1" customHeight="1" thickTop="1">
      <c r="B246" s="2451" t="s">
        <v>1875</v>
      </c>
      <c r="C246" s="2446" t="s">
        <v>2178</v>
      </c>
      <c r="D246" s="2445" t="s">
        <v>2172</v>
      </c>
      <c r="E246" s="2445">
        <v>46064</v>
      </c>
      <c r="F246" s="2445">
        <f t="shared" si="182"/>
        <v>46093</v>
      </c>
      <c r="G246" s="2048">
        <f t="shared" si="184"/>
        <v>46098</v>
      </c>
      <c r="H246" s="2048">
        <f t="shared" si="185"/>
        <v>46102</v>
      </c>
      <c r="I246" s="2048">
        <f t="shared" si="183"/>
        <v>46106</v>
      </c>
      <c r="J246" s="640">
        <v>46057</v>
      </c>
      <c r="K246" s="640">
        <f t="shared" si="186"/>
        <v>46059</v>
      </c>
      <c r="M246" s="309"/>
      <c r="N246" s="309"/>
      <c r="O246" s="309"/>
    </row>
    <row r="247" spans="2:15" s="14" customFormat="1" ht="21.75" hidden="1" customHeight="1">
      <c r="B247" s="2451" t="s">
        <v>1879</v>
      </c>
      <c r="C247" s="2446" t="s">
        <v>2916</v>
      </c>
      <c r="D247" s="2445" t="s">
        <v>2229</v>
      </c>
      <c r="E247" s="2445">
        <v>46071</v>
      </c>
      <c r="F247" s="2445">
        <f>E247+29</f>
        <v>46100</v>
      </c>
      <c r="G247" s="2048">
        <f t="shared" si="184"/>
        <v>46105</v>
      </c>
      <c r="H247" s="2048">
        <f t="shared" si="185"/>
        <v>46109</v>
      </c>
      <c r="I247" s="2048">
        <f>E247+42</f>
        <v>46113</v>
      </c>
      <c r="J247" s="640">
        <v>46064</v>
      </c>
      <c r="K247" s="640">
        <f t="shared" si="186"/>
        <v>46066</v>
      </c>
      <c r="M247" s="309"/>
      <c r="N247" s="309"/>
      <c r="O247" s="309"/>
    </row>
    <row r="248" spans="2:15" s="14" customFormat="1" ht="21.75" hidden="1" customHeight="1">
      <c r="B248" s="2451" t="s">
        <v>1881</v>
      </c>
      <c r="C248" s="2446" t="s">
        <v>2933</v>
      </c>
      <c r="D248" s="2445" t="s">
        <v>2190</v>
      </c>
      <c r="E248" s="2445">
        <v>46082</v>
      </c>
      <c r="F248" s="2048">
        <f>E248+29</f>
        <v>46111</v>
      </c>
      <c r="G248" s="2048">
        <f t="shared" si="184"/>
        <v>46116</v>
      </c>
      <c r="H248" s="2048">
        <f t="shared" si="185"/>
        <v>46120</v>
      </c>
      <c r="I248" s="2048">
        <f>E248+42</f>
        <v>46124</v>
      </c>
      <c r="J248" s="640">
        <f>J247+7</f>
        <v>46071</v>
      </c>
      <c r="K248" s="640">
        <f t="shared" si="186"/>
        <v>46073</v>
      </c>
      <c r="M248" s="309"/>
      <c r="N248" s="309"/>
      <c r="O248" s="309"/>
    </row>
    <row r="249" spans="2:15" s="14" customFormat="1" ht="21.75" hidden="1" customHeight="1">
      <c r="B249" s="2451" t="s">
        <v>1884</v>
      </c>
      <c r="C249" s="2446" t="s">
        <v>2209</v>
      </c>
      <c r="D249" s="2445" t="s">
        <v>2229</v>
      </c>
      <c r="E249" s="2445">
        <v>46085</v>
      </c>
      <c r="F249" s="2445">
        <f>E249+29</f>
        <v>46114</v>
      </c>
      <c r="G249" s="2048">
        <f t="shared" si="184"/>
        <v>46119</v>
      </c>
      <c r="H249" s="2048">
        <f t="shared" si="185"/>
        <v>46123</v>
      </c>
      <c r="I249" s="2048">
        <f>E249+42</f>
        <v>46127</v>
      </c>
      <c r="J249" s="640">
        <f>J248+7</f>
        <v>46078</v>
      </c>
      <c r="K249" s="640">
        <f t="shared" si="186"/>
        <v>46080</v>
      </c>
      <c r="M249" s="309"/>
      <c r="N249" s="309"/>
      <c r="O249" s="309"/>
    </row>
    <row r="250" spans="2:15" s="14" customFormat="1" ht="21.75" hidden="1" customHeight="1">
      <c r="B250" s="2451" t="s">
        <v>2499</v>
      </c>
      <c r="C250" s="2877" t="s">
        <v>1824</v>
      </c>
      <c r="D250" s="1412" t="s">
        <v>1966</v>
      </c>
      <c r="E250" s="2048">
        <v>46050</v>
      </c>
      <c r="F250" s="2048">
        <f>E250+29</f>
        <v>46079</v>
      </c>
      <c r="G250" s="2048">
        <f t="shared" si="184"/>
        <v>46084</v>
      </c>
      <c r="H250" s="2048">
        <f t="shared" si="185"/>
        <v>46088</v>
      </c>
      <c r="I250" s="2048">
        <f>E250+42</f>
        <v>46092</v>
      </c>
      <c r="J250" s="640">
        <f>J249+7</f>
        <v>46085</v>
      </c>
      <c r="K250" s="640">
        <f t="shared" si="186"/>
        <v>46087</v>
      </c>
      <c r="M250" s="309"/>
      <c r="N250" s="309"/>
      <c r="O250" s="309"/>
    </row>
    <row r="251" spans="2:15" s="14" customFormat="1" ht="21.75" hidden="1" customHeight="1">
      <c r="B251" s="2451" t="s">
        <v>2231</v>
      </c>
      <c r="C251" s="2877" t="s">
        <v>1824</v>
      </c>
      <c r="D251" s="1412" t="s">
        <v>1966</v>
      </c>
      <c r="E251" s="2048">
        <v>46092</v>
      </c>
      <c r="F251" s="2048">
        <f>E251+29</f>
        <v>46121</v>
      </c>
      <c r="G251" s="2048">
        <f t="shared" si="184"/>
        <v>46126</v>
      </c>
      <c r="H251" s="2048">
        <f t="shared" si="185"/>
        <v>46130</v>
      </c>
      <c r="I251" s="2048">
        <f>E251+42</f>
        <v>46134</v>
      </c>
      <c r="J251" s="640">
        <f>J250+7</f>
        <v>46092</v>
      </c>
      <c r="K251" s="640">
        <f t="shared" si="186"/>
        <v>46094</v>
      </c>
      <c r="M251" s="309"/>
      <c r="N251" s="309"/>
      <c r="O251" s="309"/>
    </row>
    <row r="252" spans="2:15" s="14" customFormat="1" ht="23.25" hidden="1" customHeight="1" thickTop="1">
      <c r="B252" s="2451" t="s">
        <v>1890</v>
      </c>
      <c r="C252" s="993" t="s">
        <v>2934</v>
      </c>
      <c r="D252" s="487" t="s">
        <v>2935</v>
      </c>
      <c r="E252" s="487">
        <v>46099</v>
      </c>
      <c r="F252" s="487">
        <f t="shared" ref="F252:F255" si="187">E252+29</f>
        <v>46128</v>
      </c>
      <c r="G252" s="2048">
        <f t="shared" ref="G252:G254" si="188">E252+34</f>
        <v>46133</v>
      </c>
      <c r="H252" s="2048">
        <f t="shared" ref="H252:H254" si="189">E252+38</f>
        <v>46137</v>
      </c>
      <c r="I252" s="2048">
        <f t="shared" ref="I252:I254" si="190">E252+42</f>
        <v>46141</v>
      </c>
      <c r="J252" s="640">
        <f t="shared" ref="J252:J254" si="191">J251+7</f>
        <v>46099</v>
      </c>
      <c r="K252" s="640">
        <f t="shared" ref="K252:K254" si="192">J252+2</f>
        <v>46101</v>
      </c>
      <c r="M252" s="309"/>
      <c r="N252" s="309"/>
      <c r="O252" s="309"/>
    </row>
    <row r="253" spans="2:15" s="14" customFormat="1" ht="21.75" hidden="1" customHeight="1">
      <c r="B253" s="2451" t="s">
        <v>1892</v>
      </c>
      <c r="C253" s="4006" t="s">
        <v>2187</v>
      </c>
      <c r="D253" s="1353" t="s">
        <v>2221</v>
      </c>
      <c r="E253" s="1353">
        <v>46108</v>
      </c>
      <c r="F253" s="1353">
        <f t="shared" si="187"/>
        <v>46137</v>
      </c>
      <c r="G253" s="1366">
        <f t="shared" si="188"/>
        <v>46142</v>
      </c>
      <c r="H253" s="1366">
        <f t="shared" si="189"/>
        <v>46146</v>
      </c>
      <c r="I253" s="1366">
        <f t="shared" si="190"/>
        <v>46150</v>
      </c>
      <c r="J253" s="640">
        <f t="shared" si="191"/>
        <v>46106</v>
      </c>
      <c r="K253" s="640">
        <f t="shared" si="192"/>
        <v>46108</v>
      </c>
      <c r="M253" s="309"/>
      <c r="N253" s="309"/>
      <c r="O253" s="309"/>
    </row>
    <row r="254" spans="2:15" s="14" customFormat="1" ht="21.75" hidden="1" customHeight="1" thickTop="1">
      <c r="B254" s="2451" t="s">
        <v>1895</v>
      </c>
      <c r="C254" s="2450" t="s">
        <v>2919</v>
      </c>
      <c r="D254" s="2445" t="s">
        <v>2229</v>
      </c>
      <c r="E254" s="2445">
        <v>46122</v>
      </c>
      <c r="F254" s="2445">
        <f t="shared" si="187"/>
        <v>46151</v>
      </c>
      <c r="G254" s="2048">
        <f t="shared" si="188"/>
        <v>46156</v>
      </c>
      <c r="H254" s="2048">
        <f t="shared" si="189"/>
        <v>46160</v>
      </c>
      <c r="I254" s="2048">
        <f t="shared" si="190"/>
        <v>46164</v>
      </c>
      <c r="J254" s="640">
        <f t="shared" si="191"/>
        <v>46113</v>
      </c>
      <c r="K254" s="640">
        <f t="shared" si="192"/>
        <v>46115</v>
      </c>
      <c r="M254" s="309"/>
      <c r="N254" s="309"/>
      <c r="O254" s="309"/>
    </row>
    <row r="255" spans="2:15" s="14" customFormat="1" ht="21.75" hidden="1" customHeight="1">
      <c r="B255" s="2451" t="s">
        <v>1900</v>
      </c>
      <c r="C255" s="2450" t="s">
        <v>2932</v>
      </c>
      <c r="D255" s="2445" t="s">
        <v>2936</v>
      </c>
      <c r="E255" s="2445">
        <v>46122</v>
      </c>
      <c r="F255" s="2445">
        <f t="shared" si="187"/>
        <v>46151</v>
      </c>
      <c r="G255" s="2048">
        <f t="shared" ref="G255" si="193">E255+34</f>
        <v>46156</v>
      </c>
      <c r="H255" s="2048">
        <f t="shared" ref="H255" si="194">E255+38</f>
        <v>46160</v>
      </c>
      <c r="I255" s="2048">
        <f t="shared" ref="I255" si="195">E255+42</f>
        <v>46164</v>
      </c>
      <c r="J255" s="640">
        <f t="shared" ref="J255" si="196">J254+7</f>
        <v>46120</v>
      </c>
      <c r="K255" s="640">
        <f t="shared" ref="K255" si="197">J255+2</f>
        <v>46122</v>
      </c>
      <c r="M255" s="309"/>
      <c r="N255" s="309"/>
      <c r="O255" s="309"/>
    </row>
    <row r="256" spans="2:15" s="14" customFormat="1" ht="21.75" hidden="1" customHeight="1">
      <c r="B256" s="438"/>
      <c r="C256" s="27"/>
      <c r="D256" s="309"/>
      <c r="E256" s="309"/>
      <c r="F256" s="309"/>
      <c r="G256" s="309"/>
      <c r="H256" s="309"/>
      <c r="I256" s="309"/>
      <c r="J256" s="640"/>
      <c r="K256" s="640"/>
      <c r="M256" s="309"/>
      <c r="N256" s="309"/>
      <c r="O256" s="309"/>
    </row>
    <row r="257" spans="2:15" s="14" customFormat="1" ht="21.75" hidden="1" customHeight="1">
      <c r="B257" s="438"/>
      <c r="C257" s="27"/>
      <c r="D257" s="309"/>
      <c r="E257" s="309"/>
      <c r="F257" s="309"/>
      <c r="G257" s="309"/>
      <c r="H257" s="309"/>
      <c r="I257" s="309"/>
      <c r="J257" s="640"/>
      <c r="K257" s="640"/>
      <c r="M257" s="309"/>
      <c r="N257" s="309"/>
      <c r="O257" s="309"/>
    </row>
    <row r="258" spans="2:15" s="14" customFormat="1" ht="21.75" customHeight="1">
      <c r="B258" s="438"/>
      <c r="C258" s="308" t="s">
        <v>239</v>
      </c>
      <c r="D258" s="309"/>
      <c r="E258" s="310" t="s">
        <v>100</v>
      </c>
      <c r="F258" s="313" t="s">
        <v>240</v>
      </c>
      <c r="G258" s="313" t="s">
        <v>603</v>
      </c>
      <c r="H258" s="313" t="s">
        <v>410</v>
      </c>
      <c r="I258" s="313" t="s">
        <v>689</v>
      </c>
      <c r="J258" s="2620"/>
      <c r="K258" s="2620"/>
      <c r="M258" s="309"/>
      <c r="N258" s="309"/>
      <c r="O258" s="309"/>
    </row>
    <row r="259" spans="2:15" s="14" customFormat="1" ht="21.75" customHeight="1" thickBot="1">
      <c r="B259" s="438"/>
      <c r="C259" s="508"/>
      <c r="D259" s="2029" t="s">
        <v>1718</v>
      </c>
      <c r="E259" s="15"/>
      <c r="F259" s="315" t="s">
        <v>2899</v>
      </c>
      <c r="G259" s="315" t="s">
        <v>1719</v>
      </c>
      <c r="H259" s="315" t="s">
        <v>2391</v>
      </c>
      <c r="I259" s="315" t="s">
        <v>2524</v>
      </c>
      <c r="J259" s="640"/>
      <c r="K259" s="640"/>
      <c r="M259" s="309"/>
      <c r="N259" s="309"/>
      <c r="O259" s="309"/>
    </row>
    <row r="260" spans="2:15" s="14" customFormat="1" ht="21.75" hidden="1" customHeight="1" thickTop="1">
      <c r="B260" s="2451" t="s">
        <v>1905</v>
      </c>
      <c r="C260" s="4005" t="s">
        <v>2154</v>
      </c>
      <c r="D260" s="3027" t="s">
        <v>2227</v>
      </c>
      <c r="E260" s="3027">
        <v>46134</v>
      </c>
      <c r="F260" s="3027">
        <f t="shared" ref="F260:F267" si="198">E260+29</f>
        <v>46163</v>
      </c>
      <c r="G260" s="577">
        <f t="shared" ref="G260:G267" si="199">E260+34</f>
        <v>46168</v>
      </c>
      <c r="H260" s="577">
        <f t="shared" ref="H260:H267" si="200">E260+38</f>
        <v>46172</v>
      </c>
      <c r="I260" s="577">
        <f t="shared" ref="I260:I267" si="201">E260+42</f>
        <v>46176</v>
      </c>
      <c r="J260" s="640"/>
      <c r="K260" s="640"/>
      <c r="L260" s="3786"/>
      <c r="M260" s="309"/>
      <c r="N260" s="309"/>
      <c r="O260" s="309"/>
    </row>
    <row r="261" spans="2:15" s="14" customFormat="1" ht="21.75" hidden="1" customHeight="1">
      <c r="B261" s="2451" t="s">
        <v>1911</v>
      </c>
      <c r="C261" s="2446" t="s">
        <v>2219</v>
      </c>
      <c r="D261" s="2445" t="s">
        <v>2229</v>
      </c>
      <c r="E261" s="2445">
        <v>46137</v>
      </c>
      <c r="F261" s="2445">
        <f t="shared" si="198"/>
        <v>46166</v>
      </c>
      <c r="G261" s="2048">
        <f t="shared" si="199"/>
        <v>46171</v>
      </c>
      <c r="H261" s="2048">
        <f t="shared" si="200"/>
        <v>46175</v>
      </c>
      <c r="I261" s="2048">
        <f t="shared" si="201"/>
        <v>46179</v>
      </c>
      <c r="J261" s="640"/>
      <c r="K261" s="640"/>
      <c r="M261" s="309"/>
      <c r="N261" s="309"/>
      <c r="O261" s="309"/>
    </row>
    <row r="262" spans="2:15" s="14" customFormat="1" ht="21.75" hidden="1" customHeight="1" thickTop="1">
      <c r="B262" s="2451" t="s">
        <v>1915</v>
      </c>
      <c r="C262" s="993" t="s">
        <v>2937</v>
      </c>
      <c r="D262" s="487" t="s">
        <v>2190</v>
      </c>
      <c r="E262" s="487">
        <v>46142</v>
      </c>
      <c r="F262" s="487">
        <f t="shared" si="198"/>
        <v>46171</v>
      </c>
      <c r="G262" s="487">
        <f t="shared" si="199"/>
        <v>46176</v>
      </c>
      <c r="H262" s="487">
        <f t="shared" si="200"/>
        <v>46180</v>
      </c>
      <c r="I262" s="2048">
        <f t="shared" si="201"/>
        <v>46184</v>
      </c>
      <c r="J262" s="640"/>
      <c r="K262" s="640"/>
      <c r="M262" s="309"/>
      <c r="N262" s="309"/>
      <c r="O262" s="309"/>
    </row>
    <row r="263" spans="2:15" s="14" customFormat="1" ht="21.75" hidden="1" customHeight="1">
      <c r="B263" s="2451" t="s">
        <v>1921</v>
      </c>
      <c r="C263" s="993" t="s">
        <v>2906</v>
      </c>
      <c r="D263" s="487" t="s">
        <v>2229</v>
      </c>
      <c r="E263" s="487">
        <v>46149</v>
      </c>
      <c r="F263" s="487">
        <f t="shared" si="198"/>
        <v>46178</v>
      </c>
      <c r="G263" s="487">
        <f t="shared" si="199"/>
        <v>46183</v>
      </c>
      <c r="H263" s="487">
        <f t="shared" si="200"/>
        <v>46187</v>
      </c>
      <c r="I263" s="2048">
        <f t="shared" si="201"/>
        <v>46191</v>
      </c>
      <c r="J263" s="640"/>
      <c r="K263" s="640"/>
      <c r="M263" s="309"/>
      <c r="N263" s="309"/>
      <c r="O263" s="309"/>
    </row>
    <row r="264" spans="2:15" s="14" customFormat="1" ht="21.75" hidden="1" customHeight="1" thickTop="1">
      <c r="B264" s="2451" t="s">
        <v>1923</v>
      </c>
      <c r="C264" s="993" t="s">
        <v>2912</v>
      </c>
      <c r="D264" s="487" t="s">
        <v>2938</v>
      </c>
      <c r="E264" s="487">
        <v>46156</v>
      </c>
      <c r="F264" s="487">
        <f t="shared" si="198"/>
        <v>46185</v>
      </c>
      <c r="G264" s="487">
        <f t="shared" si="199"/>
        <v>46190</v>
      </c>
      <c r="H264" s="487">
        <f t="shared" si="200"/>
        <v>46194</v>
      </c>
      <c r="I264" s="2048">
        <f t="shared" si="201"/>
        <v>46198</v>
      </c>
      <c r="J264" s="640"/>
      <c r="K264" s="640"/>
      <c r="M264" s="309"/>
      <c r="N264" s="309"/>
      <c r="O264" s="309"/>
    </row>
    <row r="265" spans="2:15" s="14" customFormat="1" ht="21.75" hidden="1" customHeight="1">
      <c r="B265" s="2451" t="s">
        <v>1928</v>
      </c>
      <c r="C265" s="2877" t="s">
        <v>1824</v>
      </c>
      <c r="D265" s="1412" t="s">
        <v>2939</v>
      </c>
      <c r="E265" s="2913"/>
      <c r="F265" s="2913"/>
      <c r="G265" s="2048">
        <f t="shared" si="199"/>
        <v>34</v>
      </c>
      <c r="H265" s="2048">
        <f t="shared" si="200"/>
        <v>38</v>
      </c>
      <c r="I265" s="2048">
        <f t="shared" si="201"/>
        <v>42</v>
      </c>
      <c r="J265" s="640"/>
      <c r="K265" s="640"/>
      <c r="M265" s="309"/>
      <c r="N265" s="309"/>
      <c r="O265" s="309"/>
    </row>
    <row r="266" spans="2:15" s="14" customFormat="1" ht="21.75" hidden="1" customHeight="1">
      <c r="B266" s="2451" t="s">
        <v>1931</v>
      </c>
      <c r="C266" s="993" t="s">
        <v>2908</v>
      </c>
      <c r="D266" s="487" t="s">
        <v>2227</v>
      </c>
      <c r="E266" s="487">
        <v>46170</v>
      </c>
      <c r="F266" s="487">
        <f t="shared" si="198"/>
        <v>46199</v>
      </c>
      <c r="G266" s="487">
        <f t="shared" si="199"/>
        <v>46204</v>
      </c>
      <c r="H266" s="487">
        <f t="shared" si="200"/>
        <v>46208</v>
      </c>
      <c r="I266" s="2048">
        <f t="shared" si="201"/>
        <v>46212</v>
      </c>
      <c r="J266" s="640"/>
      <c r="K266" s="640"/>
      <c r="M266" s="309"/>
      <c r="N266" s="309"/>
      <c r="O266" s="309"/>
    </row>
    <row r="267" spans="2:15" s="14" customFormat="1" ht="21.75" hidden="1" customHeight="1">
      <c r="B267" s="2451" t="s">
        <v>1935</v>
      </c>
      <c r="C267" s="2446" t="s">
        <v>2917</v>
      </c>
      <c r="D267" s="2445" t="s">
        <v>2229</v>
      </c>
      <c r="E267" s="2445">
        <v>46177</v>
      </c>
      <c r="F267" s="2445">
        <f t="shared" si="198"/>
        <v>46206</v>
      </c>
      <c r="G267" s="2445">
        <f t="shared" si="199"/>
        <v>46211</v>
      </c>
      <c r="H267" s="2445">
        <f t="shared" si="200"/>
        <v>46215</v>
      </c>
      <c r="I267" s="2048">
        <f t="shared" si="201"/>
        <v>46219</v>
      </c>
      <c r="J267" s="640"/>
      <c r="K267" s="640"/>
      <c r="M267" s="309"/>
      <c r="N267" s="309"/>
      <c r="O267" s="309"/>
    </row>
    <row r="268" spans="2:15" s="14" customFormat="1" ht="21.75" hidden="1" customHeight="1">
      <c r="B268" s="2451" t="s">
        <v>1761</v>
      </c>
      <c r="C268" s="2446" t="s">
        <v>2909</v>
      </c>
      <c r="D268" s="2445" t="s">
        <v>2227</v>
      </c>
      <c r="E268" s="2445">
        <v>46188</v>
      </c>
      <c r="F268" s="2048">
        <f t="shared" ref="F268:F275" si="202">E268+29</f>
        <v>46217</v>
      </c>
      <c r="G268" s="2445">
        <f t="shared" ref="G268:G269" si="203">E268+34</f>
        <v>46222</v>
      </c>
      <c r="H268" s="2445">
        <f t="shared" ref="H268:H270" si="204">E268+38</f>
        <v>46226</v>
      </c>
      <c r="I268" s="2048">
        <f t="shared" ref="I268:I269" si="205">E268+42</f>
        <v>46230</v>
      </c>
      <c r="J268" s="640"/>
      <c r="K268" s="640"/>
      <c r="M268" s="309"/>
      <c r="N268" s="309"/>
      <c r="O268" s="309"/>
    </row>
    <row r="269" spans="2:15" s="14" customFormat="1" ht="21.75" hidden="1" customHeight="1" thickTop="1">
      <c r="B269" s="2451" t="s">
        <v>1764</v>
      </c>
      <c r="C269" s="2802" t="s">
        <v>1824</v>
      </c>
      <c r="D269" s="2775" t="s">
        <v>2940</v>
      </c>
      <c r="E269" s="2048">
        <v>46191</v>
      </c>
      <c r="F269" s="2048">
        <f t="shared" si="202"/>
        <v>46220</v>
      </c>
      <c r="G269" s="2048">
        <f t="shared" si="203"/>
        <v>46225</v>
      </c>
      <c r="H269" s="2048">
        <f t="shared" si="204"/>
        <v>46229</v>
      </c>
      <c r="I269" s="2048">
        <f t="shared" si="205"/>
        <v>46233</v>
      </c>
      <c r="M269" s="309"/>
      <c r="N269" s="309"/>
      <c r="O269" s="309"/>
    </row>
    <row r="270" spans="2:15" s="14" customFormat="1" ht="21.75" hidden="1" customHeight="1">
      <c r="B270" s="2451" t="s">
        <v>1770</v>
      </c>
      <c r="C270" s="2446" t="s">
        <v>2941</v>
      </c>
      <c r="D270" s="2445" t="s">
        <v>2942</v>
      </c>
      <c r="E270" s="2445">
        <v>46200</v>
      </c>
      <c r="F270" s="2048">
        <f t="shared" si="202"/>
        <v>46229</v>
      </c>
      <c r="G270" s="2445">
        <f t="shared" ref="G270:G280" si="206">E270+31</f>
        <v>46231</v>
      </c>
      <c r="H270" s="2048">
        <f t="shared" si="204"/>
        <v>46238</v>
      </c>
      <c r="I270" s="2445">
        <f t="shared" ref="I270:I280" si="207">E270+45</f>
        <v>46245</v>
      </c>
      <c r="J270" s="640"/>
      <c r="K270" s="640"/>
      <c r="M270" s="309"/>
      <c r="N270" s="309"/>
      <c r="O270" s="309"/>
    </row>
    <row r="271" spans="2:15" s="14" customFormat="1" ht="21.75" hidden="1" customHeight="1">
      <c r="B271" s="2451" t="s">
        <v>1773</v>
      </c>
      <c r="C271" s="993" t="s">
        <v>2943</v>
      </c>
      <c r="D271" s="487" t="s">
        <v>2940</v>
      </c>
      <c r="E271" s="487">
        <v>46207</v>
      </c>
      <c r="F271" s="2048">
        <f t="shared" si="202"/>
        <v>46236</v>
      </c>
      <c r="G271" s="487">
        <f t="shared" si="206"/>
        <v>46238</v>
      </c>
      <c r="H271" s="2048">
        <f t="shared" ref="H271:H280" si="208">E271+38</f>
        <v>46245</v>
      </c>
      <c r="I271" s="487">
        <f t="shared" si="207"/>
        <v>46252</v>
      </c>
      <c r="J271" s="640"/>
      <c r="K271" s="640"/>
      <c r="M271" s="309"/>
      <c r="N271" s="309"/>
      <c r="O271" s="309"/>
    </row>
    <row r="272" spans="2:15" s="14" customFormat="1" ht="21.75" customHeight="1" thickTop="1">
      <c r="B272" s="2451" t="s">
        <v>1776</v>
      </c>
      <c r="C272" s="993" t="s">
        <v>2916</v>
      </c>
      <c r="D272" s="487" t="s">
        <v>2227</v>
      </c>
      <c r="E272" s="487">
        <v>46214</v>
      </c>
      <c r="F272" s="2048">
        <f t="shared" si="202"/>
        <v>46243</v>
      </c>
      <c r="G272" s="487">
        <f t="shared" si="206"/>
        <v>46245</v>
      </c>
      <c r="H272" s="2048">
        <f t="shared" si="208"/>
        <v>46252</v>
      </c>
      <c r="I272" s="487">
        <f t="shared" si="207"/>
        <v>46259</v>
      </c>
      <c r="J272" s="640"/>
      <c r="K272" s="640"/>
      <c r="M272" s="309"/>
      <c r="N272" s="309"/>
      <c r="O272" s="309"/>
    </row>
    <row r="273" spans="2:15" s="14" customFormat="1" ht="21.75" customHeight="1">
      <c r="B273" s="2451" t="s">
        <v>1780</v>
      </c>
      <c r="C273" s="993" t="s">
        <v>2944</v>
      </c>
      <c r="D273" s="487" t="s">
        <v>2190</v>
      </c>
      <c r="E273" s="487">
        <v>46221</v>
      </c>
      <c r="F273" s="2048">
        <f t="shared" si="202"/>
        <v>46250</v>
      </c>
      <c r="G273" s="487">
        <f t="shared" si="206"/>
        <v>46252</v>
      </c>
      <c r="H273" s="2048">
        <f t="shared" si="208"/>
        <v>46259</v>
      </c>
      <c r="I273" s="487">
        <f t="shared" si="207"/>
        <v>46266</v>
      </c>
      <c r="J273" s="640"/>
      <c r="K273" s="640"/>
      <c r="M273" s="309"/>
      <c r="N273" s="309"/>
      <c r="O273" s="309"/>
    </row>
    <row r="274" spans="2:15" s="14" customFormat="1" ht="21.75" customHeight="1">
      <c r="B274" s="2451" t="s">
        <v>1784</v>
      </c>
      <c r="C274" s="993" t="s">
        <v>2182</v>
      </c>
      <c r="D274" s="487" t="s">
        <v>2227</v>
      </c>
      <c r="E274" s="487">
        <v>46232</v>
      </c>
      <c r="F274" s="2048">
        <f t="shared" si="202"/>
        <v>46261</v>
      </c>
      <c r="G274" s="487">
        <f t="shared" si="206"/>
        <v>46263</v>
      </c>
      <c r="H274" s="2048">
        <f t="shared" si="208"/>
        <v>46270</v>
      </c>
      <c r="I274" s="487">
        <f t="shared" si="207"/>
        <v>46277</v>
      </c>
      <c r="J274" s="640"/>
      <c r="K274" s="640"/>
      <c r="M274" s="309"/>
      <c r="N274" s="309"/>
      <c r="O274" s="309"/>
    </row>
    <row r="275" spans="2:15" s="14" customFormat="1" ht="21.75" customHeight="1">
      <c r="B275" s="2451" t="s">
        <v>1787</v>
      </c>
      <c r="C275" s="2446" t="s">
        <v>2209</v>
      </c>
      <c r="D275" s="2445" t="s">
        <v>2227</v>
      </c>
      <c r="E275" s="2445">
        <v>46243</v>
      </c>
      <c r="F275" s="2048">
        <f t="shared" si="202"/>
        <v>46272</v>
      </c>
      <c r="G275" s="2445">
        <f t="shared" si="206"/>
        <v>46274</v>
      </c>
      <c r="H275" s="2048">
        <f t="shared" si="208"/>
        <v>46281</v>
      </c>
      <c r="I275" s="2445">
        <f t="shared" si="207"/>
        <v>46288</v>
      </c>
      <c r="J275" s="640"/>
      <c r="K275" s="640"/>
      <c r="M275" s="309"/>
      <c r="N275" s="309"/>
      <c r="O275" s="309"/>
    </row>
    <row r="276" spans="2:15" s="14" customFormat="1" ht="21.75" customHeight="1">
      <c r="B276" s="2451" t="s">
        <v>1790</v>
      </c>
      <c r="C276" s="2446" t="s">
        <v>2919</v>
      </c>
      <c r="D276" s="2445" t="s">
        <v>2227</v>
      </c>
      <c r="E276" s="2445">
        <v>46247</v>
      </c>
      <c r="F276" s="2048">
        <f t="shared" ref="F276:F284" si="209">E276+29</f>
        <v>46276</v>
      </c>
      <c r="G276" s="2445">
        <f t="shared" si="206"/>
        <v>46278</v>
      </c>
      <c r="H276" s="2048">
        <f t="shared" si="208"/>
        <v>46285</v>
      </c>
      <c r="I276" s="2445">
        <f t="shared" si="207"/>
        <v>46292</v>
      </c>
      <c r="J276" s="640"/>
      <c r="K276" s="640"/>
      <c r="M276" s="309"/>
      <c r="N276" s="309"/>
      <c r="O276" s="309"/>
    </row>
    <row r="277" spans="2:15" s="14" customFormat="1" ht="21.75" customHeight="1">
      <c r="B277" s="2451" t="s">
        <v>1793</v>
      </c>
      <c r="C277" s="2446" t="s">
        <v>2219</v>
      </c>
      <c r="D277" s="2445" t="s">
        <v>2227</v>
      </c>
      <c r="E277" s="2445">
        <v>46249</v>
      </c>
      <c r="F277" s="2048">
        <f t="shared" si="209"/>
        <v>46278</v>
      </c>
      <c r="G277" s="2445">
        <f t="shared" si="206"/>
        <v>46280</v>
      </c>
      <c r="H277" s="2048">
        <f t="shared" si="208"/>
        <v>46287</v>
      </c>
      <c r="I277" s="2445">
        <f t="shared" si="207"/>
        <v>46294</v>
      </c>
      <c r="J277" s="640"/>
      <c r="K277" s="640"/>
      <c r="M277" s="309"/>
      <c r="N277" s="309"/>
      <c r="O277" s="309"/>
    </row>
    <row r="278" spans="2:15" s="14" customFormat="1" ht="21.75" customHeight="1">
      <c r="B278" s="438">
        <v>35</v>
      </c>
      <c r="C278" s="2446" t="s">
        <v>2154</v>
      </c>
      <c r="D278" s="2445" t="s">
        <v>2940</v>
      </c>
      <c r="E278" s="2445">
        <v>46256</v>
      </c>
      <c r="F278" s="2048">
        <f t="shared" si="209"/>
        <v>46285</v>
      </c>
      <c r="G278" s="2445">
        <f t="shared" si="206"/>
        <v>46287</v>
      </c>
      <c r="H278" s="2048">
        <f t="shared" si="208"/>
        <v>46294</v>
      </c>
      <c r="I278" s="2445">
        <f t="shared" si="207"/>
        <v>46301</v>
      </c>
      <c r="J278" s="640"/>
      <c r="K278" s="640"/>
      <c r="M278" s="309"/>
      <c r="N278" s="309"/>
      <c r="O278" s="309"/>
    </row>
    <row r="279" spans="2:15" s="14" customFormat="1" ht="21.75" customHeight="1">
      <c r="B279" s="438">
        <v>36</v>
      </c>
      <c r="C279" s="2446" t="s">
        <v>2945</v>
      </c>
      <c r="D279" s="2445" t="s">
        <v>2223</v>
      </c>
      <c r="E279" s="2445">
        <v>46263</v>
      </c>
      <c r="F279" s="2048">
        <f t="shared" si="209"/>
        <v>46292</v>
      </c>
      <c r="G279" s="2445">
        <f t="shared" si="206"/>
        <v>46294</v>
      </c>
      <c r="H279" s="2048">
        <f t="shared" si="208"/>
        <v>46301</v>
      </c>
      <c r="I279" s="2445">
        <f t="shared" si="207"/>
        <v>46308</v>
      </c>
      <c r="J279" s="640"/>
      <c r="K279" s="640"/>
      <c r="M279" s="309"/>
      <c r="N279" s="309"/>
      <c r="O279" s="309"/>
    </row>
    <row r="280" spans="2:15" s="14" customFormat="1" ht="21.75" customHeight="1">
      <c r="B280" s="438">
        <v>37</v>
      </c>
      <c r="C280" s="993" t="s">
        <v>2906</v>
      </c>
      <c r="D280" s="487" t="s">
        <v>2227</v>
      </c>
      <c r="E280" s="487">
        <v>46270</v>
      </c>
      <c r="F280" s="2048">
        <f t="shared" si="209"/>
        <v>46299</v>
      </c>
      <c r="G280" s="487">
        <f t="shared" si="206"/>
        <v>46301</v>
      </c>
      <c r="H280" s="2048">
        <f t="shared" si="208"/>
        <v>46308</v>
      </c>
      <c r="I280" s="487">
        <f t="shared" si="207"/>
        <v>46315</v>
      </c>
      <c r="J280" s="640"/>
      <c r="K280" s="640"/>
      <c r="M280" s="309"/>
      <c r="N280" s="309"/>
      <c r="O280" s="309"/>
    </row>
    <row r="281" spans="2:15" s="14" customFormat="1" ht="21.75" customHeight="1">
      <c r="B281" s="438">
        <v>38</v>
      </c>
      <c r="C281" s="993" t="s">
        <v>2946</v>
      </c>
      <c r="D281" s="487" t="s">
        <v>2936</v>
      </c>
      <c r="E281" s="487">
        <v>46277</v>
      </c>
      <c r="F281" s="2048">
        <f t="shared" si="209"/>
        <v>46306</v>
      </c>
      <c r="G281" s="487">
        <f>E281+31</f>
        <v>46308</v>
      </c>
      <c r="H281" s="2048">
        <f>E281+38</f>
        <v>46315</v>
      </c>
      <c r="I281" s="487">
        <f>E281+45</f>
        <v>46322</v>
      </c>
      <c r="J281" s="640"/>
      <c r="K281" s="640"/>
      <c r="M281" s="309"/>
      <c r="N281" s="309"/>
      <c r="O281" s="309"/>
    </row>
    <row r="282" spans="2:15" s="14" customFormat="1" ht="21.75" customHeight="1">
      <c r="B282" s="438">
        <v>39</v>
      </c>
      <c r="C282" s="993" t="s">
        <v>2908</v>
      </c>
      <c r="D282" s="487" t="s">
        <v>2940</v>
      </c>
      <c r="E282" s="487">
        <v>46284</v>
      </c>
      <c r="F282" s="2048">
        <f t="shared" si="209"/>
        <v>46313</v>
      </c>
      <c r="G282" s="487">
        <f>E282+31</f>
        <v>46315</v>
      </c>
      <c r="H282" s="2048">
        <f>E282+38</f>
        <v>46322</v>
      </c>
      <c r="I282" s="487">
        <f>E282+45</f>
        <v>46329</v>
      </c>
      <c r="J282" s="640"/>
      <c r="K282" s="640"/>
      <c r="M282" s="309"/>
      <c r="N282" s="309"/>
      <c r="O282" s="309"/>
    </row>
    <row r="283" spans="2:15" s="14" customFormat="1" ht="21.75" customHeight="1">
      <c r="B283" s="438">
        <v>40</v>
      </c>
      <c r="C283" s="993" t="s">
        <v>2917</v>
      </c>
      <c r="D283" s="487" t="s">
        <v>2227</v>
      </c>
      <c r="E283" s="487">
        <v>46291</v>
      </c>
      <c r="F283" s="2048">
        <f t="shared" si="209"/>
        <v>46320</v>
      </c>
      <c r="G283" s="487">
        <f>E283+31</f>
        <v>46322</v>
      </c>
      <c r="H283" s="2048">
        <f>E283+38</f>
        <v>46329</v>
      </c>
      <c r="I283" s="487">
        <f>E283+45</f>
        <v>46336</v>
      </c>
      <c r="J283" s="640"/>
      <c r="K283" s="640"/>
      <c r="M283" s="309"/>
      <c r="N283" s="309"/>
      <c r="O283" s="309"/>
    </row>
    <row r="284" spans="2:15" s="14" customFormat="1" ht="21.75" customHeight="1">
      <c r="B284" s="438">
        <v>41</v>
      </c>
      <c r="C284" s="2446" t="s">
        <v>2909</v>
      </c>
      <c r="D284" s="2445" t="s">
        <v>2940</v>
      </c>
      <c r="E284" s="2445">
        <v>46298</v>
      </c>
      <c r="F284" s="2445">
        <f t="shared" si="209"/>
        <v>46327</v>
      </c>
      <c r="G284" s="2445">
        <f>E284+31</f>
        <v>46329</v>
      </c>
      <c r="H284" s="2048">
        <f>E284+38</f>
        <v>46336</v>
      </c>
      <c r="I284" s="2445">
        <f>E284+45</f>
        <v>46343</v>
      </c>
      <c r="J284" s="640"/>
      <c r="K284" s="640"/>
      <c r="M284" s="309"/>
      <c r="N284" s="309"/>
      <c r="O284" s="309"/>
    </row>
    <row r="285" spans="2:15" s="14" customFormat="1" ht="19.5" customHeight="1">
      <c r="B285" s="438"/>
      <c r="C285" s="18"/>
      <c r="D285" s="309"/>
      <c r="E285" s="309"/>
      <c r="F285" s="309"/>
      <c r="G285" s="309"/>
      <c r="H285" s="338"/>
      <c r="I285" s="309"/>
      <c r="J285" s="309"/>
      <c r="K285" s="309"/>
      <c r="L285" s="309"/>
      <c r="M285" s="309"/>
      <c r="N285" s="309"/>
      <c r="O285" s="309"/>
    </row>
    <row r="286" spans="2:15" s="14" customFormat="1" ht="20.25" customHeight="1">
      <c r="B286" s="438"/>
      <c r="C286" s="49" t="s">
        <v>112</v>
      </c>
      <c r="D286" s="309"/>
      <c r="E286" s="309"/>
      <c r="F286" s="309"/>
      <c r="G286" s="309"/>
      <c r="H286" s="338"/>
      <c r="I286" s="309"/>
      <c r="J286" s="309"/>
      <c r="K286" s="309"/>
      <c r="L286" s="309"/>
      <c r="M286" s="309"/>
      <c r="N286" s="309"/>
      <c r="O286" s="309"/>
    </row>
    <row r="287" spans="2:15" s="14" customFormat="1" ht="20.25" customHeight="1">
      <c r="B287" s="438"/>
      <c r="C287" s="18"/>
      <c r="D287" s="309"/>
      <c r="E287" s="309"/>
      <c r="F287" s="309"/>
      <c r="G287" s="309"/>
      <c r="H287" s="338"/>
      <c r="I287" s="309"/>
      <c r="J287" s="309"/>
      <c r="K287" s="309"/>
      <c r="L287" s="309"/>
      <c r="M287" s="309"/>
      <c r="N287" s="309"/>
      <c r="O287" s="309"/>
    </row>
    <row r="288" spans="2:15" s="30" customFormat="1" ht="15">
      <c r="B288" s="630"/>
      <c r="C288" s="23"/>
      <c r="D288"/>
      <c r="E288"/>
      <c r="F288" s="28"/>
      <c r="G288"/>
      <c r="H288"/>
      <c r="I288" s="20"/>
      <c r="J288"/>
      <c r="K288"/>
      <c r="L288" s="24"/>
      <c r="M288"/>
      <c r="N288" s="37"/>
      <c r="O288" s="29"/>
    </row>
    <row r="289" spans="2:15" s="29" customFormat="1" ht="15">
      <c r="B289" s="57"/>
      <c r="C289" s="26" t="s">
        <v>0</v>
      </c>
      <c r="D289" s="27"/>
      <c r="E289" s="646" t="s">
        <v>1973</v>
      </c>
      <c r="F289" s="23"/>
      <c r="G289" s="23" t="s">
        <v>38</v>
      </c>
      <c r="H289" s="23"/>
      <c r="I289" s="27"/>
      <c r="J289" s="27"/>
      <c r="K289" s="23" t="s">
        <v>65</v>
      </c>
      <c r="L289" s="23" t="str">
        <f>'HOW TO-&gt;'!$B$136</f>
        <v>6011 2413</v>
      </c>
      <c r="M289" s="23"/>
      <c r="N289" s="37"/>
    </row>
    <row r="290" spans="2:15" s="29" customFormat="1" ht="15">
      <c r="B290" s="57"/>
      <c r="C290" s="31" t="s">
        <v>1</v>
      </c>
      <c r="D290" s="27"/>
      <c r="E290" s="205" t="s">
        <v>1974</v>
      </c>
      <c r="F290" s="23"/>
      <c r="G290" s="27" t="s">
        <v>1975</v>
      </c>
      <c r="H290" s="27"/>
      <c r="I290" s="205" t="s">
        <v>41</v>
      </c>
      <c r="J290" s="27"/>
      <c r="K290" s="27" t="s">
        <v>67</v>
      </c>
      <c r="L290" s="27"/>
      <c r="M290" s="206" t="s">
        <v>68</v>
      </c>
      <c r="N290" s="37"/>
    </row>
    <row r="291" spans="2:15" s="29" customFormat="1" ht="18">
      <c r="B291" s="57"/>
      <c r="C291" s="31"/>
      <c r="D291" s="27"/>
      <c r="E291" s="205"/>
      <c r="F291" s="5"/>
      <c r="G291" s="27"/>
      <c r="H291" s="27"/>
      <c r="I291" s="205"/>
      <c r="J291" s="27"/>
      <c r="K291" s="27" t="str">
        <f>'HOW TO-&gt;'!$A$138</f>
        <v>PERMIT</v>
      </c>
      <c r="L291" s="27"/>
      <c r="M291" s="2202" t="str">
        <f>'HOW TO-&gt;'!$C$138</f>
        <v>SG094-SinPermit@msc.com</v>
      </c>
      <c r="N291" s="37"/>
      <c r="O291" s="42"/>
    </row>
    <row r="292" spans="2:15" s="29" customFormat="1" ht="18">
      <c r="B292" s="57"/>
      <c r="C292" s="277">
        <f>'HOW TO-&gt;'!$A$105</f>
        <v>0</v>
      </c>
      <c r="D292" s="277">
        <f>'HOW TO-&gt;'!$B$105</f>
        <v>0</v>
      </c>
      <c r="E292" s="4">
        <f>'HOW TO-&gt;'!$C$105</f>
        <v>0</v>
      </c>
      <c r="F292" s="5"/>
      <c r="G292" s="277" t="str">
        <f>'HOW TO-&gt;'!$A$124</f>
        <v>ROBERT CHIA</v>
      </c>
      <c r="H292" s="277" t="str">
        <f>'HOW TO-&gt;'!$B$124</f>
        <v>6011 0564</v>
      </c>
      <c r="I292" s="4" t="str">
        <f>'HOW TO-&gt;'!$C$124</f>
        <v>robert.chia@msc.com</v>
      </c>
      <c r="J292" s="5"/>
      <c r="K292" s="277" t="str">
        <f>'HOW TO-&gt;'!$A$139</f>
        <v>RAYNAR ANG</v>
      </c>
      <c r="L292" s="277" t="str">
        <f>'HOW TO-&gt;'!$B$139</f>
        <v>6011 2358</v>
      </c>
      <c r="M292" s="4" t="str">
        <f>'HOW TO-&gt;'!$C$139</f>
        <v>raynar.ang@msc.com</v>
      </c>
      <c r="N292" s="37"/>
      <c r="O292" s="42"/>
    </row>
    <row r="293" spans="2:15" s="29" customFormat="1" ht="15">
      <c r="B293" s="57"/>
      <c r="C293" s="277" t="str">
        <f>'HOW TO-&gt;'!$A$106</f>
        <v>NATALIE LEW</v>
      </c>
      <c r="D293" s="277" t="str">
        <f>'HOW TO-&gt;'!$B$106</f>
        <v>6011 2399</v>
      </c>
      <c r="E293" s="4" t="str">
        <f>'HOW TO-&gt;'!$C$106</f>
        <v>natalie.lew@msc.com</v>
      </c>
      <c r="F293" s="5"/>
      <c r="G293" s="277" t="str">
        <f>'HOW TO-&gt;'!$A$125</f>
        <v>S. Y. LIEW</v>
      </c>
      <c r="H293" s="277" t="str">
        <f>'HOW TO-&gt;'!$B$125</f>
        <v>6011 2348</v>
      </c>
      <c r="I293" s="4" t="str">
        <f>'HOW TO-&gt;'!$C$125</f>
        <v>seoyi.liew@msc.com</v>
      </c>
      <c r="J293" s="5"/>
      <c r="K293" s="277" t="str">
        <f>'HOW TO-&gt;'!$A$140</f>
        <v>KAI SIANG</v>
      </c>
      <c r="L293" s="277" t="str">
        <f>'HOW TO-&gt;'!$B$140</f>
        <v>6011 2356</v>
      </c>
      <c r="M293" s="4" t="str">
        <f>'HOW TO-&gt;'!$C$140</f>
        <v>kaisiang.lim@msc.com</v>
      </c>
      <c r="N293" s="37"/>
    </row>
    <row r="294" spans="2:15" s="29" customFormat="1" ht="15">
      <c r="B294" s="57"/>
      <c r="C294" s="277" t="str">
        <f>'HOW TO-&gt;'!$A$107</f>
        <v>PHOEBE HUANG</v>
      </c>
      <c r="D294" s="277" t="str">
        <f>'HOW TO-&gt;'!$B$107</f>
        <v>6011 0562</v>
      </c>
      <c r="E294" s="4" t="str">
        <f>'HOW TO-&gt;'!$C$107</f>
        <v>phoebe.huang@msc.com</v>
      </c>
      <c r="F294" s="5"/>
      <c r="G294" s="277" t="str">
        <f>'HOW TO-&gt;'!$A$126</f>
        <v>SHARON KOH</v>
      </c>
      <c r="H294" s="277" t="str">
        <f>'HOW TO-&gt;'!$B$126</f>
        <v>6011 2349</v>
      </c>
      <c r="I294" s="4" t="str">
        <f>'HOW TO-&gt;'!$C$126</f>
        <v>sharon.koh@msc.com</v>
      </c>
      <c r="J294" s="5"/>
      <c r="K294" s="277" t="str">
        <f>'HOW TO-&gt;'!$A$141</f>
        <v>DEWI</v>
      </c>
      <c r="L294" s="277" t="str">
        <f>'HOW TO-&gt;'!$B$141</f>
        <v>6011 2354</v>
      </c>
      <c r="M294" s="4" t="str">
        <f>'HOW TO-&gt;'!$C$141</f>
        <v>dewi.ratnah@msc.com</v>
      </c>
      <c r="N294" s="37"/>
    </row>
    <row r="295" spans="2:15" s="29" customFormat="1" ht="14.25">
      <c r="B295" s="57"/>
      <c r="C295" s="277" t="str">
        <f>'HOW TO-&gt;'!$A$108</f>
        <v>SHERWIN LIM</v>
      </c>
      <c r="D295" s="277" t="str">
        <f>'HOW TO-&gt;'!$B$108</f>
        <v>6011 2395</v>
      </c>
      <c r="E295" s="4" t="str">
        <f>'HOW TO-&gt;'!$C$108</f>
        <v>sherwin.lim@msc.com</v>
      </c>
      <c r="F295" s="5"/>
      <c r="G295" s="277" t="str">
        <f>'HOW TO-&gt;'!$A$127</f>
        <v>ANGELIA LAU</v>
      </c>
      <c r="H295" s="277" t="str">
        <f>'HOW TO-&gt;'!$B$127</f>
        <v>6011 2346</v>
      </c>
      <c r="I295" s="4" t="str">
        <f>'HOW TO-&gt;'!$C$127</f>
        <v>angelia.lau@msc.com</v>
      </c>
      <c r="J295" s="5"/>
      <c r="K295" s="277" t="str">
        <f>'HOW TO-&gt;'!$A$142</f>
        <v>YU TING</v>
      </c>
      <c r="L295" s="277" t="str">
        <f>'HOW TO-&gt;'!$B$142</f>
        <v>6011 2359</v>
      </c>
      <c r="M295" s="4" t="str">
        <f>'HOW TO-&gt;'!$C$142</f>
        <v>yuting.luo@msc.com</v>
      </c>
    </row>
    <row r="296" spans="2:15" s="29" customFormat="1" ht="14.25">
      <c r="B296" s="57"/>
      <c r="C296" s="277" t="str">
        <f>'HOW TO-&gt;'!$A$109</f>
        <v>CHOK KAR HEE</v>
      </c>
      <c r="D296" s="277" t="str">
        <f>'HOW TO-&gt;'!$B$109</f>
        <v>6011 2397</v>
      </c>
      <c r="E296" s="4" t="str">
        <f>'HOW TO-&gt;'!$C$109</f>
        <v>karhee.chok@msc.com</v>
      </c>
      <c r="F296" s="5"/>
      <c r="G296" s="277" t="str">
        <f>'HOW TO-&gt;'!$A$128</f>
        <v>NOOR AFNINDAH</v>
      </c>
      <c r="H296" s="277" t="str">
        <f>'HOW TO-&gt;'!$B$128</f>
        <v>6011 2347</v>
      </c>
      <c r="I296" s="4" t="str">
        <f>'HOW TO-&gt;'!$C$128</f>
        <v>noor.afnindah@msc.com</v>
      </c>
      <c r="J296" s="5"/>
      <c r="K296" s="277" t="str">
        <f>'HOW TO-&gt;'!$A$143</f>
        <v>SHAN SHAN</v>
      </c>
      <c r="L296" s="277" t="str">
        <f>'HOW TO-&gt;'!$B$143</f>
        <v>6011 2353</v>
      </c>
      <c r="M296" s="4" t="str">
        <f>'HOW TO-&gt;'!$C$143</f>
        <v>shanshan.chin@msc.com</v>
      </c>
    </row>
    <row r="297" spans="2:15" s="29" customFormat="1" ht="14.25">
      <c r="B297" s="57"/>
      <c r="C297" s="277" t="str">
        <f>'HOW TO-&gt;'!$A$110</f>
        <v>LEWIS SOH</v>
      </c>
      <c r="D297" s="277" t="str">
        <f>'HOW TO-&gt;'!$B$110</f>
        <v>6011 7905</v>
      </c>
      <c r="E297" s="4" t="str">
        <f>'HOW TO-&gt;'!$C$110</f>
        <v>lewis.soh@msc.com</v>
      </c>
      <c r="F297" s="5"/>
      <c r="G297" s="277" t="str">
        <f>'HOW TO-&gt;'!$A$129</f>
        <v>NG CHING WEI</v>
      </c>
      <c r="H297" s="277" t="str">
        <f>'HOW TO-&gt;'!$B$129</f>
        <v>6011 2404</v>
      </c>
      <c r="I297" s="4" t="str">
        <f>'HOW TO-&gt;'!$C$129</f>
        <v>chingwei.ng@msc.com</v>
      </c>
      <c r="J297" s="5"/>
      <c r="K297" s="277" t="str">
        <f>'HOW TO-&gt;'!$A$144</f>
        <v>EUNICE</v>
      </c>
      <c r="L297" s="277" t="str">
        <f>'HOW TO-&gt;'!$B$144</f>
        <v>6011 2355</v>
      </c>
      <c r="M297" s="4" t="str">
        <f>'HOW TO-&gt;'!$C$144</f>
        <v>eunice.chan@msc.com</v>
      </c>
    </row>
    <row r="298" spans="2:15" s="29" customFormat="1" ht="14.25">
      <c r="B298" s="57"/>
      <c r="C298" s="277" t="str">
        <f>'HOW TO-&gt;'!$A$111</f>
        <v xml:space="preserve">MELVIN TAN </v>
      </c>
      <c r="D298" s="277" t="str">
        <f>'HOW TO-&gt;'!$B$111</f>
        <v>6011 0561</v>
      </c>
      <c r="E298" s="4" t="str">
        <f>'HOW TO-&gt;'!$C$111</f>
        <v>melvin.tan@msc.com</v>
      </c>
      <c r="F298" s="5"/>
      <c r="G298" s="277" t="str">
        <f>'HOW TO-&gt;'!$A$130</f>
        <v>ZOEY ONG</v>
      </c>
      <c r="H298" s="277" t="str">
        <f>'HOW TO-&gt;'!$B$130</f>
        <v>6011 2424</v>
      </c>
      <c r="I298" s="4" t="str">
        <f>'HOW TO-&gt;'!$C$130</f>
        <v>zoey.ong@msc.com</v>
      </c>
      <c r="J298" s="5"/>
      <c r="K298" s="277" t="str">
        <f>'HOW TO-&gt;'!$A$145</f>
        <v>HAZEL</v>
      </c>
      <c r="L298" s="277" t="str">
        <f>'HOW TO-&gt;'!$B$145</f>
        <v>6011 2435</v>
      </c>
      <c r="M298" s="4" t="str">
        <f>'HOW TO-&gt;'!$C$145</f>
        <v>hazel.toh@msc.com</v>
      </c>
    </row>
    <row r="299" spans="2:15" s="29" customFormat="1" ht="14.25">
      <c r="B299" s="57"/>
      <c r="C299" s="277" t="str">
        <f>'HOW TO-&gt;'!$A$112</f>
        <v>SUE ANN SOON</v>
      </c>
      <c r="D299" s="277" t="str">
        <f>'HOW TO-&gt;'!$B$112</f>
        <v>6011 2327</v>
      </c>
      <c r="E299" s="4" t="str">
        <f>'HOW TO-&gt;'!$C$112</f>
        <v>sueann.soon@msc.com</v>
      </c>
      <c r="F299" s="5"/>
      <c r="G299" s="277" t="str">
        <f>'HOW TO-&gt;'!$A$131</f>
        <v>.</v>
      </c>
      <c r="H299" s="277" t="str">
        <f>'HOW TO-&gt;'!$B$131</f>
        <v>.</v>
      </c>
      <c r="I299" s="4" t="str">
        <f>'HOW TO-&gt;'!$C$131</f>
        <v>.</v>
      </c>
      <c r="J299" s="5"/>
      <c r="K299" s="277">
        <f>'HOW TO-&gt;'!$A$146</f>
        <v>0</v>
      </c>
      <c r="L299" s="277">
        <f>'HOW TO-&gt;'!$B$146</f>
        <v>0</v>
      </c>
      <c r="M299" s="4">
        <f>'HOW TO-&gt;'!$C$146</f>
        <v>0</v>
      </c>
    </row>
    <row r="300" spans="2:15">
      <c r="C300" s="277" t="str">
        <f>'HOW TO-&gt;'!$A$113</f>
        <v>LAWRENCE ANG (CROSS-TRADE)</v>
      </c>
      <c r="D300" s="277" t="str">
        <f>'HOW TO-&gt;'!$B$113</f>
        <v>6011 2400</v>
      </c>
      <c r="E300" s="4" t="str">
        <f>'HOW TO-&gt;'!$C$113</f>
        <v>lawrence.ang@msc.com</v>
      </c>
      <c r="G300" s="277">
        <f>'HOW TO-&gt;'!$A$132</f>
        <v>0</v>
      </c>
      <c r="H300" s="277">
        <f>'HOW TO-&gt;'!$B$132</f>
        <v>0</v>
      </c>
      <c r="I300" s="4">
        <f>'HOW TO-&gt;'!$C$132</f>
        <v>0</v>
      </c>
      <c r="J300" s="5"/>
      <c r="K300" s="277">
        <f>'HOW TO-&gt;'!$A$147</f>
        <v>0</v>
      </c>
      <c r="L300" s="277">
        <f>'HOW TO-&gt;'!$B$147</f>
        <v>0</v>
      </c>
      <c r="M300" s="4">
        <f>'HOW TO-&gt;'!$C$147</f>
        <v>0</v>
      </c>
    </row>
    <row r="301" spans="2:15">
      <c r="C301" s="277" t="str">
        <f>'HOW TO-&gt;'!$A$114</f>
        <v>DARIUS ONG</v>
      </c>
      <c r="D301" s="277" t="str">
        <f>'HOW TO-&gt;'!$B$114</f>
        <v>6011 2396</v>
      </c>
      <c r="E301" s="4" t="str">
        <f>'HOW TO-&gt;'!$C$114</f>
        <v>darius.ong@msc.com</v>
      </c>
      <c r="H301" s="11"/>
      <c r="I301" s="206"/>
      <c r="K301" s="277">
        <f>'HOW TO-&gt;'!$A$148</f>
        <v>0</v>
      </c>
      <c r="L301" s="277">
        <f>'HOW TO-&gt;'!$B$148</f>
        <v>0</v>
      </c>
      <c r="M301" s="4">
        <f>'HOW TO-&gt;'!$C$148</f>
        <v>0</v>
      </c>
    </row>
    <row r="302" spans="2:15">
      <c r="C302" s="277" t="str">
        <f>'HOW TO-&gt;'!$A$115</f>
        <v>YURIKO KHOO</v>
      </c>
      <c r="D302" s="277" t="str">
        <f>'HOW TO-&gt;'!$B$115</f>
        <v>6011 2402</v>
      </c>
      <c r="E302" s="4" t="str">
        <f>'HOW TO-&gt;'!$C$115</f>
        <v>yuriko.k@msc.com</v>
      </c>
      <c r="H302" s="11"/>
      <c r="I302" s="11"/>
      <c r="J302" s="206"/>
      <c r="K302" s="277"/>
      <c r="L302" s="277"/>
      <c r="M302" s="4"/>
    </row>
    <row r="303" spans="2:15">
      <c r="C303" s="277" t="str">
        <f>'HOW TO-&gt;'!$A$116</f>
        <v>VICKY ZHU</v>
      </c>
      <c r="D303" s="277" t="str">
        <f>'HOW TO-&gt;'!$B$116</f>
        <v>6011 7900</v>
      </c>
      <c r="E303" s="4" t="str">
        <f>'HOW TO-&gt;'!$C$116</f>
        <v>vicky.zhu@msc.com</v>
      </c>
    </row>
    <row r="305" spans="3:5">
      <c r="C305" s="277" t="str">
        <f>'HOW TO-&gt;'!$A$119</f>
        <v xml:space="preserve">MAIN LINE  </v>
      </c>
      <c r="D305" s="277" t="str">
        <f>'HOW TO-&gt;'!$B$119</f>
        <v>6011 2424</v>
      </c>
      <c r="E305" s="4">
        <f>'HOW TO-&gt;'!$C$119</f>
        <v>0</v>
      </c>
    </row>
    <row r="306" spans="3:5">
      <c r="C306" s="34">
        <f>'HOW TO-&gt;'!$A$120</f>
        <v>0</v>
      </c>
      <c r="D306" s="34">
        <f>'HOW TO-&gt;'!$B$120</f>
        <v>0</v>
      </c>
      <c r="E306" s="24">
        <f>'HOW TO-&gt;'!$C$120</f>
        <v>0</v>
      </c>
    </row>
  </sheetData>
  <customSheetViews>
    <customSheetView guid="{25211047-2AA7-431D-8637-AA6183637E8E}" scale="70" fitToPage="1" hiddenRows="1">
      <selection activeCell="F43" sqref="F43"/>
      <pageMargins left="0" right="0" top="0" bottom="0" header="0" footer="0"/>
      <pageSetup paperSize="9" scale="40" orientation="landscape" r:id="rId1"/>
      <headerFooter>
        <oddFooter>&amp;L&amp;1#&amp;"Calibri"&amp;10&amp;K000000Sensitivity: Internal</oddFooter>
      </headerFooter>
    </customSheetView>
    <customSheetView guid="{B0B43395-6E32-4DB3-A2D8-DD2362C77F4F}" scale="70" fitToPage="1" hiddenRows="1">
      <selection activeCell="F43" sqref="F43"/>
      <pageMargins left="0" right="0" top="0" bottom="0" header="0" footer="0"/>
      <pageSetup paperSize="9" scale="40" orientation="landscape" r:id="rId2"/>
      <headerFooter>
        <oddFooter>&amp;L&amp;1#&amp;"Calibri"&amp;10&amp;K000000Sensitivity: Internal</oddFooter>
      </headerFooter>
    </customSheetView>
    <customSheetView guid="{82E65AA3-5988-4ED4-A56D-19D1BA591355}" scale="70" fitToPage="1" hiddenRows="1">
      <selection activeCell="A8" sqref="A8:XFD11"/>
      <pageMargins left="0" right="0" top="0" bottom="0" header="0" footer="0"/>
      <pageSetup paperSize="9" scale="43" orientation="landscape" verticalDpi="0" r:id="rId3"/>
      <headerFooter>
        <oddFooter>&amp;L&amp;1#&amp;"Calibri"&amp;10 Sensitivity: Internal</oddFooter>
      </headerFooter>
    </customSheetView>
    <customSheetView guid="{999D0099-E3FC-46FC-839A-D58F693EE82E}" scale="70" fitToPage="1" hiddenRows="1" topLeftCell="A16">
      <selection activeCell="F35" sqref="F35"/>
      <pageMargins left="0" right="0" top="0" bottom="0" header="0" footer="0"/>
      <pageSetup paperSize="9" scale="46" orientation="landscape" verticalDpi="0" r:id="rId4"/>
      <headerFooter>
        <oddFooter>&amp;L&amp;1#&amp;"Calibri"&amp;10 Sensitivity: Internal</oddFooter>
      </headerFooter>
    </customSheetView>
    <customSheetView guid="{9C701732-F58F-4708-A15C-976D1C40D46C}" scale="70" fitToPage="1" hiddenRows="1">
      <selection activeCell="A7" sqref="A7:XFD12"/>
      <pageMargins left="0" right="0" top="0" bottom="0" header="0" footer="0"/>
      <pageSetup paperSize="9" scale="48" orientation="landscape" verticalDpi="0" r:id="rId5"/>
    </customSheetView>
    <customSheetView guid="{4207851A-A9C4-4C7F-A983-5888F88768C0}" scale="70" fitToPage="1" hiddenRows="1">
      <selection activeCell="I1" sqref="I1:I1048576"/>
      <pageMargins left="0" right="0" top="0" bottom="0" header="0" footer="0"/>
      <pageSetup paperSize="9" scale="52" orientation="landscape" verticalDpi="0" r:id="rId6"/>
    </customSheetView>
    <customSheetView guid="{1A9C4D40-FD7F-415B-AEEF-6F3B6F11E2D9}" scale="70" fitToPage="1" hiddenRows="1">
      <selection activeCell="B17" sqref="B17"/>
      <pageMargins left="0" right="0" top="0" bottom="0" header="0" footer="0"/>
      <pageSetup paperSize="9" scale="52" orientation="landscape" verticalDpi="0" r:id="rId7"/>
    </customSheetView>
    <customSheetView guid="{160FD25C-1E8A-49AB-8AA3-887F1FFDB82C}" scale="70" fitToPage="1" hiddenRows="1">
      <selection activeCell="B26" sqref="B26"/>
      <pageMargins left="0" right="0" top="0" bottom="0" header="0" footer="0"/>
      <pageSetup paperSize="9" scale="47" orientation="landscape" verticalDpi="0" r:id="rId8"/>
    </customSheetView>
    <customSheetView guid="{03674205-2BF0-451F-960D-B59271ECD65B}" scale="70" fitToPage="1" hiddenRows="1" topLeftCell="A10">
      <selection activeCell="B5" sqref="B5"/>
      <pageMargins left="0" right="0" top="0" bottom="0" header="0" footer="0"/>
      <pageSetup paperSize="9" scale="44" orientation="landscape" verticalDpi="0" r:id="rId9"/>
    </customSheetView>
    <customSheetView guid="{D36430BB-1304-416E-AC9B-64341E38D53B}" scale="70" fitToPage="1" hiddenRows="1">
      <selection activeCell="A7" sqref="A7:XFD7"/>
      <pageMargins left="0" right="0" top="0" bottom="0" header="0" footer="0"/>
      <pageSetup paperSize="9" scale="52" orientation="landscape" verticalDpi="0" r:id="rId10"/>
    </customSheetView>
    <customSheetView guid="{16EA4947-C328-4911-A966-8572790A84A9}" scale="85" fitToPage="1" hiddenRows="1">
      <selection activeCell="A8" sqref="A8:XFD8"/>
      <pageMargins left="0" right="0" top="0" bottom="0" header="0" footer="0"/>
      <pageSetup paperSize="9" scale="47" orientation="landscape" verticalDpi="0" r:id="rId11"/>
      <headerFooter>
        <oddFooter>&amp;L&amp;1#&amp;"Calibri"&amp;10 Sensitivity: Internal</oddFooter>
      </headerFooter>
    </customSheetView>
    <customSheetView guid="{5024D59A-F791-4B48-8A8A-90A9A8BA3CB8}" scale="70" fitToPage="1" hiddenRows="1" topLeftCell="A22">
      <selection activeCell="G22" sqref="G22"/>
      <pageMargins left="0" right="0" top="0" bottom="0" header="0" footer="0"/>
      <pageSetup paperSize="9" scale="47" orientation="landscape" verticalDpi="0" r:id="rId12"/>
      <headerFooter>
        <oddFooter>&amp;L&amp;1#&amp;"Calibri"&amp;10 Sensitivity: Internal</oddFooter>
      </headerFooter>
    </customSheetView>
    <customSheetView guid="{834388B3-D1C0-4496-81CB-D8907F6C94B1}" scale="70" fitToPage="1" hiddenRows="1">
      <selection activeCell="J18" sqref="J18:K18"/>
      <pageMargins left="0" right="0" top="0" bottom="0" header="0" footer="0"/>
      <pageSetup paperSize="9" scale="53" orientation="landscape" verticalDpi="0" r:id="rId13"/>
      <headerFooter>
        <oddFooter>&amp;L&amp;1#&amp;"Calibri"&amp;10 Sensitivity: Internal</oddFooter>
      </headerFooter>
    </customSheetView>
    <customSheetView guid="{C9B667F6-80E0-402E-8E37-77C446D41929}" scale="70" fitToPage="1" hiddenRows="1" topLeftCell="A28">
      <selection activeCell="K48" sqref="K48"/>
      <pageMargins left="0" right="0" top="0" bottom="0" header="0" footer="0"/>
      <pageSetup paperSize="9" scale="47" orientation="landscape" verticalDpi="0" r:id="rId14"/>
      <headerFooter>
        <oddFooter>&amp;L&amp;1#&amp;"Calibri"&amp;10&amp;K000000Sensitivity: Internal</oddFooter>
      </headerFooter>
    </customSheetView>
    <customSheetView guid="{F64DF93A-0CD5-4665-A448-613906F88C7C}" scale="70" fitToPage="1" hiddenRows="1" topLeftCell="A36">
      <selection activeCell="F57" sqref="F57"/>
      <pageMargins left="0" right="0" top="0" bottom="0" header="0" footer="0"/>
      <pageSetup paperSize="9" scale="40" orientation="landscape" r:id="rId15"/>
      <headerFooter>
        <oddFooter>&amp;L&amp;1#&amp;"Calibri"&amp;10&amp;K000000Sensitivity: Internal</oddFooter>
      </headerFooter>
    </customSheetView>
    <customSheetView guid="{D8AE3607-C68D-4DD7-8BE1-F63EA4A613B4}" scale="70" fitToPage="1" hiddenRows="1">
      <selection activeCell="F43" sqref="F43"/>
      <pageMargins left="0" right="0" top="0" bottom="0" header="0" footer="0"/>
      <pageSetup paperSize="9" scale="40" orientation="landscape" r:id="rId16"/>
      <headerFooter>
        <oddFooter>&amp;L&amp;1#&amp;"Calibri"&amp;10&amp;K000000Sensitivity: Internal</oddFooter>
      </headerFooter>
    </customSheetView>
  </customSheetViews>
  <phoneticPr fontId="29" type="noConversion"/>
  <hyperlinks>
    <hyperlink ref="I290" display="custsvc@msca.com.sg" xr:uid="{D7727964-46F7-4001-A2B2-6F1DDBD04711}"/>
    <hyperlink ref="M290" display="sinexp@msca.com.sg" xr:uid="{DC5F00A1-C732-468C-A15D-6910069ED65E}"/>
    <hyperlink ref="E289" r:id="rId17" xr:uid="{25B4D32A-B1BB-4127-A55D-FC28CF886703}"/>
    <hyperlink ref="E290" display="mktg-dept@msca.com.sg" xr:uid="{14ECEF39-5E79-4728-9B1C-5F38451C9C71}"/>
  </hyperlinks>
  <pageMargins left="0.70866141732283472" right="0.70866141732283472" top="0.74803149606299213" bottom="0.74803149606299213" header="0.31496062992125984" footer="0.31496062992125984"/>
  <pageSetup paperSize="9" scale="48" orientation="landscape" r:id="rId18"/>
  <headerFooter>
    <oddFooter>&amp;L_x000D_&amp;1#&amp;"Calibri"&amp;10&amp;K000000 Sensitivity: Internal</oddFooter>
  </headerFooter>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7030A0"/>
  </sheetPr>
  <dimension ref="A2:O300"/>
  <sheetViews>
    <sheetView zoomScaleNormal="100" workbookViewId="0">
      <selection activeCell="F275" sqref="F275"/>
    </sheetView>
  </sheetViews>
  <sheetFormatPr defaultRowHeight="12.75"/>
  <cols>
    <col min="1" max="1" width="21.42578125" customWidth="1"/>
    <col min="2" max="2" width="9.7109375" style="34" bestFit="1" customWidth="1"/>
    <col min="3" max="3" width="26.85546875" customWidth="1"/>
    <col min="4" max="4" width="18" customWidth="1"/>
    <col min="5" max="6" width="20.42578125" customWidth="1"/>
    <col min="7" max="7" width="24.5703125" customWidth="1"/>
    <col min="8" max="9" width="18.5703125" customWidth="1"/>
    <col min="10" max="10" width="20.28515625" customWidth="1"/>
    <col min="11" max="11" width="18.5703125" customWidth="1"/>
    <col min="12" max="12" width="24" bestFit="1" customWidth="1"/>
    <col min="13" max="14" width="38.85546875" bestFit="1" customWidth="1"/>
    <col min="15" max="15" width="15.42578125" customWidth="1"/>
  </cols>
  <sheetData>
    <row r="2" spans="1:15" s="6" customFormat="1" ht="33">
      <c r="B2" s="276"/>
      <c r="C2" s="129" t="s">
        <v>1408</v>
      </c>
    </row>
    <row r="3" spans="1:15" ht="15.75">
      <c r="A3" s="367"/>
      <c r="B3" s="2453"/>
      <c r="C3" s="45"/>
      <c r="D3" s="45"/>
      <c r="E3" s="45" t="s">
        <v>285</v>
      </c>
      <c r="G3" s="45"/>
      <c r="H3" s="45"/>
      <c r="I3" s="45"/>
      <c r="J3" s="45"/>
    </row>
    <row r="4" spans="1:15" s="14" customFormat="1" ht="19.5">
      <c r="A4" s="438"/>
      <c r="B4" s="438"/>
      <c r="C4" s="465"/>
      <c r="D4" s="440"/>
      <c r="E4" s="440"/>
      <c r="F4" s="440"/>
      <c r="G4" s="439"/>
      <c r="H4" s="441"/>
      <c r="I4" s="440"/>
      <c r="J4" s="440"/>
    </row>
    <row r="5" spans="1:15" s="14" customFormat="1" ht="39" hidden="1">
      <c r="A5" s="307"/>
      <c r="B5" s="307"/>
      <c r="C5" s="308" t="s">
        <v>99</v>
      </c>
      <c r="D5" s="321"/>
      <c r="E5" s="442" t="s">
        <v>100</v>
      </c>
      <c r="F5" s="90" t="s">
        <v>104</v>
      </c>
      <c r="G5" s="304" t="s">
        <v>102</v>
      </c>
      <c r="H5" s="90" t="s">
        <v>103</v>
      </c>
      <c r="I5" s="90" t="s">
        <v>104</v>
      </c>
      <c r="J5" s="1360" t="s">
        <v>603</v>
      </c>
      <c r="K5" s="1360" t="s">
        <v>105</v>
      </c>
      <c r="L5" s="640"/>
      <c r="M5" s="1163" t="s">
        <v>1978</v>
      </c>
      <c r="N5" s="640"/>
      <c r="O5" s="640"/>
    </row>
    <row r="6" spans="1:15" s="14" customFormat="1" ht="20.25" hidden="1" thickBot="1">
      <c r="A6" s="278" t="s">
        <v>1413</v>
      </c>
      <c r="B6" s="278"/>
      <c r="C6" s="508" t="s">
        <v>1414</v>
      </c>
      <c r="D6" s="361" t="s">
        <v>108</v>
      </c>
      <c r="E6" s="559" t="s">
        <v>2947</v>
      </c>
      <c r="F6" s="446" t="s">
        <v>109</v>
      </c>
      <c r="G6" s="202"/>
      <c r="H6" s="202"/>
      <c r="I6" s="446" t="s">
        <v>109</v>
      </c>
      <c r="J6" s="446" t="s">
        <v>2948</v>
      </c>
      <c r="K6" s="446" t="s">
        <v>2949</v>
      </c>
      <c r="M6" s="640"/>
      <c r="N6" s="640"/>
      <c r="O6" s="640"/>
    </row>
    <row r="7" spans="1:15" s="14" customFormat="1" ht="20.25" hidden="1" thickTop="1">
      <c r="A7" s="307"/>
      <c r="B7" s="307"/>
      <c r="C7" s="582" t="s">
        <v>1424</v>
      </c>
      <c r="D7" s="317" t="s">
        <v>1425</v>
      </c>
      <c r="E7" s="317">
        <v>45083</v>
      </c>
      <c r="F7" s="318">
        <v>45084</v>
      </c>
      <c r="G7" s="582" t="s">
        <v>2950</v>
      </c>
      <c r="H7" s="317" t="s">
        <v>2951</v>
      </c>
      <c r="I7" s="703">
        <v>45085</v>
      </c>
      <c r="J7" s="703">
        <f t="shared" ref="J7" si="0">I7+25</f>
        <v>45110</v>
      </c>
      <c r="K7" s="703">
        <f t="shared" ref="K7" si="1">I7+33</f>
        <v>45118</v>
      </c>
    </row>
    <row r="8" spans="1:15" s="14" customFormat="1" ht="20.25" hidden="1" thickBot="1">
      <c r="A8" s="307"/>
      <c r="B8" s="307"/>
      <c r="C8" s="583"/>
      <c r="D8" s="323"/>
      <c r="E8" s="323"/>
      <c r="F8" s="324"/>
      <c r="G8" s="583"/>
      <c r="H8" s="323"/>
      <c r="I8" s="704"/>
      <c r="J8" s="511" t="s">
        <v>210</v>
      </c>
      <c r="K8" s="511" t="s">
        <v>210</v>
      </c>
    </row>
    <row r="9" spans="1:15" s="14" customFormat="1" ht="20.25" hidden="1" thickTop="1">
      <c r="A9" s="307"/>
      <c r="B9" s="307"/>
      <c r="C9" s="582" t="s">
        <v>1428</v>
      </c>
      <c r="D9" s="317" t="s">
        <v>1429</v>
      </c>
      <c r="E9" s="317">
        <v>45089</v>
      </c>
      <c r="F9" s="318">
        <v>45090</v>
      </c>
      <c r="G9" s="582" t="s">
        <v>2260</v>
      </c>
      <c r="H9" s="317" t="s">
        <v>2952</v>
      </c>
      <c r="I9" s="703">
        <v>45093</v>
      </c>
      <c r="J9" s="703">
        <f t="shared" ref="J9" si="2">I9+25</f>
        <v>45118</v>
      </c>
      <c r="K9" s="703">
        <f t="shared" ref="K9" si="3">I9+33</f>
        <v>45126</v>
      </c>
    </row>
    <row r="10" spans="1:15" s="14" customFormat="1" ht="20.25" hidden="1" thickBot="1">
      <c r="A10" s="307"/>
      <c r="B10" s="307"/>
      <c r="C10" s="583"/>
      <c r="D10" s="323"/>
      <c r="E10" s="323"/>
      <c r="F10" s="324"/>
      <c r="G10" s="583"/>
      <c r="H10" s="323"/>
      <c r="I10" s="704"/>
      <c r="J10" s="511" t="s">
        <v>210</v>
      </c>
      <c r="K10" s="511" t="s">
        <v>210</v>
      </c>
    </row>
    <row r="11" spans="1:15" s="14" customFormat="1" ht="21" hidden="1" thickTop="1" thickBot="1">
      <c r="A11" s="307"/>
      <c r="B11" s="307"/>
      <c r="C11" s="582" t="s">
        <v>1432</v>
      </c>
      <c r="D11" s="317" t="s">
        <v>1433</v>
      </c>
      <c r="E11" s="317">
        <v>45094</v>
      </c>
      <c r="F11" s="318">
        <v>45095</v>
      </c>
      <c r="G11" s="582" t="s">
        <v>1733</v>
      </c>
      <c r="H11" s="317" t="s">
        <v>2953</v>
      </c>
      <c r="I11" s="703">
        <v>45099</v>
      </c>
      <c r="J11" s="703">
        <f t="shared" ref="J11" si="4">I11+25</f>
        <v>45124</v>
      </c>
      <c r="K11" s="703">
        <f t="shared" ref="K11" si="5">I11+33</f>
        <v>45132</v>
      </c>
    </row>
    <row r="12" spans="1:15" s="14" customFormat="1" ht="21" hidden="1" thickTop="1" thickBot="1">
      <c r="A12" s="307" t="s">
        <v>1436</v>
      </c>
      <c r="B12" s="307"/>
      <c r="C12" s="582" t="s">
        <v>1437</v>
      </c>
      <c r="D12" s="317" t="s">
        <v>1438</v>
      </c>
      <c r="E12" s="317">
        <v>45097</v>
      </c>
      <c r="F12" s="318">
        <v>45098</v>
      </c>
      <c r="G12" s="583"/>
      <c r="H12" s="323"/>
      <c r="I12" s="704"/>
      <c r="J12" s="511" t="s">
        <v>210</v>
      </c>
      <c r="K12" s="511" t="s">
        <v>210</v>
      </c>
    </row>
    <row r="13" spans="1:15" s="14" customFormat="1" ht="20.25" hidden="1" thickTop="1">
      <c r="A13" s="307"/>
      <c r="B13" s="307"/>
      <c r="C13" s="582" t="s">
        <v>1439</v>
      </c>
      <c r="D13" s="317" t="s">
        <v>1440</v>
      </c>
      <c r="E13" s="317">
        <v>45101</v>
      </c>
      <c r="F13" s="318">
        <v>45102</v>
      </c>
      <c r="G13" s="582" t="s">
        <v>2136</v>
      </c>
      <c r="H13" s="317" t="s">
        <v>2954</v>
      </c>
      <c r="I13" s="703">
        <v>45104</v>
      </c>
      <c r="J13" s="703">
        <f t="shared" ref="J13" si="6">I13+25</f>
        <v>45129</v>
      </c>
      <c r="K13" s="703">
        <f t="shared" ref="K13" si="7">I13+33</f>
        <v>45137</v>
      </c>
    </row>
    <row r="14" spans="1:15" s="14" customFormat="1" ht="20.25" hidden="1" thickBot="1">
      <c r="A14" s="307"/>
      <c r="B14" s="307"/>
      <c r="C14" s="583"/>
      <c r="D14" s="323"/>
      <c r="E14" s="323"/>
      <c r="F14" s="324"/>
      <c r="G14" s="583"/>
      <c r="H14" s="323"/>
      <c r="I14" s="704"/>
      <c r="J14" s="511" t="s">
        <v>210</v>
      </c>
      <c r="K14" s="511" t="s">
        <v>210</v>
      </c>
    </row>
    <row r="15" spans="1:15" s="14" customFormat="1" ht="20.25" hidden="1" thickTop="1">
      <c r="A15" s="307"/>
      <c r="B15" s="307"/>
      <c r="C15" s="582" t="s">
        <v>1443</v>
      </c>
      <c r="D15" s="317" t="s">
        <v>1444</v>
      </c>
      <c r="E15" s="317">
        <v>45108</v>
      </c>
      <c r="F15" s="318">
        <v>45109</v>
      </c>
      <c r="G15" s="582" t="s">
        <v>2621</v>
      </c>
      <c r="H15" s="317" t="s">
        <v>2955</v>
      </c>
      <c r="I15" s="703">
        <v>45111</v>
      </c>
      <c r="J15" s="703">
        <f t="shared" ref="J15" si="8">I15+25</f>
        <v>45136</v>
      </c>
      <c r="K15" s="703">
        <f t="shared" ref="K15" si="9">I15+33</f>
        <v>45144</v>
      </c>
    </row>
    <row r="16" spans="1:15" s="14" customFormat="1" ht="20.25" hidden="1" thickBot="1">
      <c r="A16" s="307"/>
      <c r="B16" s="307"/>
      <c r="C16" s="583"/>
      <c r="D16" s="323"/>
      <c r="E16" s="323"/>
      <c r="F16" s="324"/>
      <c r="G16" s="583"/>
      <c r="H16" s="323"/>
      <c r="I16" s="704"/>
      <c r="J16" s="511" t="s">
        <v>210</v>
      </c>
      <c r="K16" s="511" t="s">
        <v>210</v>
      </c>
    </row>
    <row r="17" spans="1:13" s="14" customFormat="1" ht="20.25" hidden="1" thickTop="1">
      <c r="A17" s="307"/>
      <c r="B17" s="307"/>
      <c r="C17" s="582" t="s">
        <v>1447</v>
      </c>
      <c r="D17" s="317" t="s">
        <v>1448</v>
      </c>
      <c r="E17" s="317">
        <v>45115</v>
      </c>
      <c r="F17" s="318">
        <v>45116</v>
      </c>
      <c r="G17" s="582" t="s">
        <v>1727</v>
      </c>
      <c r="H17" s="317" t="s">
        <v>2956</v>
      </c>
      <c r="I17" s="703">
        <v>45118</v>
      </c>
      <c r="J17" s="703">
        <f>I17+25</f>
        <v>45143</v>
      </c>
      <c r="K17" s="703">
        <f>I17+33</f>
        <v>45151</v>
      </c>
    </row>
    <row r="18" spans="1:13" s="14" customFormat="1" ht="20.25" hidden="1" thickBot="1">
      <c r="A18" s="307"/>
      <c r="B18" s="307"/>
      <c r="C18" s="583"/>
      <c r="D18" s="323"/>
      <c r="E18" s="323"/>
      <c r="F18" s="324"/>
      <c r="G18" s="583"/>
      <c r="H18" s="323"/>
      <c r="I18" s="704"/>
      <c r="J18" s="511" t="s">
        <v>210</v>
      </c>
      <c r="K18" s="511" t="s">
        <v>210</v>
      </c>
    </row>
    <row r="19" spans="1:13" s="14" customFormat="1" ht="20.25" hidden="1" thickTop="1">
      <c r="A19" s="307" t="s">
        <v>1451</v>
      </c>
      <c r="B19" s="307"/>
      <c r="C19" s="582" t="s">
        <v>1452</v>
      </c>
      <c r="D19" s="317" t="s">
        <v>1453</v>
      </c>
      <c r="E19" s="317">
        <v>45126</v>
      </c>
      <c r="F19" s="318">
        <v>45127</v>
      </c>
      <c r="G19" s="642" t="s">
        <v>1573</v>
      </c>
      <c r="H19" s="317" t="s">
        <v>2957</v>
      </c>
      <c r="I19" s="703">
        <v>45125</v>
      </c>
      <c r="J19" s="958" t="s">
        <v>2958</v>
      </c>
      <c r="K19" s="958" t="s">
        <v>2959</v>
      </c>
      <c r="L19"/>
    </row>
    <row r="20" spans="1:13" ht="20.25" hidden="1" thickBot="1">
      <c r="L20" s="440"/>
    </row>
    <row r="21" spans="1:13" s="14" customFormat="1" ht="20.25" hidden="1" thickTop="1">
      <c r="A21" s="307" t="s">
        <v>1432</v>
      </c>
      <c r="B21" s="307"/>
      <c r="C21" s="582" t="s">
        <v>1447</v>
      </c>
      <c r="D21" s="317" t="s">
        <v>1456</v>
      </c>
      <c r="E21" s="317">
        <v>45128</v>
      </c>
      <c r="F21" s="318">
        <v>45129</v>
      </c>
      <c r="G21" s="582" t="s">
        <v>2960</v>
      </c>
      <c r="H21" s="317" t="s">
        <v>2961</v>
      </c>
      <c r="I21" s="703">
        <v>45132</v>
      </c>
      <c r="J21" s="703">
        <f>I21+25</f>
        <v>45157</v>
      </c>
      <c r="K21" s="703">
        <f>I21+33</f>
        <v>45165</v>
      </c>
      <c r="L21" s="440"/>
      <c r="M21" s="440"/>
    </row>
    <row r="22" spans="1:13" s="14" customFormat="1" ht="20.25" hidden="1" thickBot="1">
      <c r="A22" s="307"/>
      <c r="B22" s="307"/>
      <c r="C22" s="583"/>
      <c r="D22" s="323"/>
      <c r="E22" s="323"/>
      <c r="F22" s="324"/>
      <c r="G22" s="583"/>
      <c r="H22" s="323"/>
      <c r="I22" s="704"/>
      <c r="J22" s="511" t="s">
        <v>210</v>
      </c>
      <c r="K22" s="511" t="s">
        <v>210</v>
      </c>
      <c r="L22" s="440"/>
      <c r="M22" s="440"/>
    </row>
    <row r="23" spans="1:13" s="14" customFormat="1" ht="20.25" hidden="1" thickTop="1">
      <c r="A23" s="307"/>
      <c r="B23" s="307"/>
      <c r="C23" s="582"/>
      <c r="D23" s="317"/>
      <c r="E23" s="317"/>
      <c r="F23" s="318"/>
      <c r="G23" s="582" t="s">
        <v>2785</v>
      </c>
      <c r="H23" s="317" t="s">
        <v>2962</v>
      </c>
      <c r="I23" s="703">
        <v>45139</v>
      </c>
      <c r="J23" s="703">
        <f>I23+25</f>
        <v>45164</v>
      </c>
      <c r="K23" s="703">
        <f>I23+33</f>
        <v>45172</v>
      </c>
      <c r="L23" s="440"/>
      <c r="M23" s="440"/>
    </row>
    <row r="24" spans="1:13" s="14" customFormat="1" ht="20.25" hidden="1" thickBot="1">
      <c r="A24" s="307"/>
      <c r="B24" s="307"/>
      <c r="C24" s="583"/>
      <c r="D24" s="323"/>
      <c r="E24" s="323"/>
      <c r="F24" s="324"/>
      <c r="G24" s="583"/>
      <c r="H24" s="323"/>
      <c r="I24" s="704"/>
      <c r="J24" s="511" t="s">
        <v>210</v>
      </c>
      <c r="K24" s="511" t="s">
        <v>210</v>
      </c>
      <c r="L24" s="440"/>
      <c r="M24" s="440"/>
    </row>
    <row r="25" spans="1:13" s="14" customFormat="1" ht="20.25" hidden="1" thickTop="1">
      <c r="A25" s="307" t="s">
        <v>1461</v>
      </c>
      <c r="B25" s="307"/>
      <c r="C25" s="582" t="s">
        <v>1462</v>
      </c>
      <c r="D25" s="317" t="s">
        <v>1463</v>
      </c>
      <c r="E25" s="317">
        <v>45138</v>
      </c>
      <c r="F25" s="318">
        <v>45140</v>
      </c>
      <c r="G25" s="642" t="s">
        <v>1573</v>
      </c>
      <c r="H25" s="317" t="s">
        <v>2963</v>
      </c>
      <c r="I25" s="703">
        <v>45146</v>
      </c>
      <c r="J25" s="958" t="s">
        <v>2958</v>
      </c>
      <c r="K25" s="958" t="s">
        <v>2959</v>
      </c>
      <c r="L25" s="440"/>
      <c r="M25" s="440"/>
    </row>
    <row r="26" spans="1:13" s="14" customFormat="1" ht="20.25" hidden="1" thickBot="1">
      <c r="A26" s="307"/>
      <c r="B26" s="307"/>
      <c r="C26" s="583"/>
      <c r="D26" s="323"/>
      <c r="E26" s="323"/>
      <c r="F26" s="324"/>
      <c r="G26" s="583"/>
      <c r="H26" s="323"/>
      <c r="I26" s="704"/>
      <c r="J26" s="511"/>
      <c r="K26" s="511"/>
      <c r="L26" s="440"/>
      <c r="M26" s="440"/>
    </row>
    <row r="27" spans="1:13" s="14" customFormat="1" ht="21" hidden="1" thickTop="1" thickBot="1">
      <c r="A27" s="307" t="s">
        <v>1439</v>
      </c>
      <c r="B27" s="307"/>
      <c r="C27" s="583" t="s">
        <v>1443</v>
      </c>
      <c r="D27" s="323" t="s">
        <v>1466</v>
      </c>
      <c r="E27" s="323">
        <v>45145</v>
      </c>
      <c r="F27" s="324">
        <v>45148</v>
      </c>
      <c r="G27" s="582" t="s">
        <v>2379</v>
      </c>
      <c r="H27" s="317" t="s">
        <v>2964</v>
      </c>
      <c r="I27" s="703">
        <v>45153</v>
      </c>
      <c r="J27" s="703">
        <f>I27+25</f>
        <v>45178</v>
      </c>
      <c r="K27" s="703">
        <f>I27+33</f>
        <v>45186</v>
      </c>
      <c r="L27" s="440"/>
      <c r="M27" s="440"/>
    </row>
    <row r="28" spans="1:13" s="14" customFormat="1" ht="21" hidden="1" thickTop="1" thickBot="1">
      <c r="A28" s="307"/>
      <c r="B28" s="307"/>
      <c r="C28" s="583"/>
      <c r="D28" s="323"/>
      <c r="E28" s="323"/>
      <c r="F28" s="324"/>
      <c r="G28" s="583"/>
      <c r="H28" s="323"/>
      <c r="I28" s="704"/>
      <c r="J28" s="511" t="s">
        <v>210</v>
      </c>
      <c r="K28" s="511" t="s">
        <v>210</v>
      </c>
      <c r="L28" s="440"/>
      <c r="M28" s="440"/>
    </row>
    <row r="29" spans="1:13" s="14" customFormat="1" ht="20.25" hidden="1" thickTop="1">
      <c r="A29" s="307" t="s">
        <v>1469</v>
      </c>
      <c r="B29" s="307"/>
      <c r="C29" s="582" t="s">
        <v>1470</v>
      </c>
      <c r="D29" s="317" t="s">
        <v>1471</v>
      </c>
      <c r="E29" s="317">
        <v>45153</v>
      </c>
      <c r="F29" s="318">
        <v>45155</v>
      </c>
      <c r="G29" s="582" t="s">
        <v>2666</v>
      </c>
      <c r="H29" s="317" t="s">
        <v>2965</v>
      </c>
      <c r="I29" s="703">
        <v>45160</v>
      </c>
      <c r="J29" s="703">
        <f>I29+25</f>
        <v>45185</v>
      </c>
      <c r="K29" s="703">
        <f>I29+33</f>
        <v>45193</v>
      </c>
      <c r="L29" s="440"/>
      <c r="M29" s="440"/>
    </row>
    <row r="30" spans="1:13" s="14" customFormat="1" ht="20.25" hidden="1" thickBot="1">
      <c r="A30" s="307"/>
      <c r="B30" s="307"/>
      <c r="C30" s="583"/>
      <c r="D30" s="323"/>
      <c r="E30" s="323"/>
      <c r="F30" s="324"/>
      <c r="G30" s="583"/>
      <c r="H30" s="323"/>
      <c r="I30" s="704"/>
      <c r="J30" s="511" t="s">
        <v>210</v>
      </c>
      <c r="K30" s="511" t="s">
        <v>210</v>
      </c>
      <c r="L30" s="440"/>
      <c r="M30" s="440"/>
    </row>
    <row r="31" spans="1:13" s="14" customFormat="1" ht="20.25" hidden="1" thickTop="1">
      <c r="A31" s="307" t="s">
        <v>2873</v>
      </c>
      <c r="B31" s="307"/>
      <c r="C31" s="582" t="s">
        <v>1475</v>
      </c>
      <c r="D31" s="317" t="s">
        <v>1476</v>
      </c>
      <c r="E31" s="317">
        <v>45160</v>
      </c>
      <c r="F31" s="318">
        <v>45161</v>
      </c>
      <c r="G31" s="582" t="s">
        <v>2950</v>
      </c>
      <c r="H31" s="317" t="s">
        <v>2966</v>
      </c>
      <c r="I31" s="703">
        <v>45167</v>
      </c>
      <c r="J31" s="703">
        <f>I31+25</f>
        <v>45192</v>
      </c>
      <c r="K31" s="703">
        <f>I31+33</f>
        <v>45200</v>
      </c>
      <c r="L31" s="440"/>
      <c r="M31" s="440"/>
    </row>
    <row r="32" spans="1:13" s="14" customFormat="1" ht="20.25" hidden="1" thickBot="1">
      <c r="A32" s="307"/>
      <c r="B32" s="307"/>
      <c r="C32" s="583"/>
      <c r="D32" s="323"/>
      <c r="E32" s="323"/>
      <c r="F32" s="324"/>
      <c r="G32" s="583"/>
      <c r="H32" s="323"/>
      <c r="I32" s="704"/>
      <c r="J32" s="511" t="s">
        <v>210</v>
      </c>
      <c r="K32" s="511" t="s">
        <v>210</v>
      </c>
      <c r="L32" s="440"/>
      <c r="M32" s="440"/>
    </row>
    <row r="33" spans="1:13" s="14" customFormat="1" ht="21" hidden="1" thickTop="1" thickBot="1">
      <c r="A33" s="307" t="s">
        <v>1479</v>
      </c>
      <c r="B33" s="307"/>
      <c r="C33" s="582" t="s">
        <v>1447</v>
      </c>
      <c r="D33" s="317" t="s">
        <v>1480</v>
      </c>
      <c r="E33" s="323">
        <v>45166</v>
      </c>
      <c r="F33" s="318">
        <v>45168</v>
      </c>
      <c r="G33" s="582" t="s">
        <v>2967</v>
      </c>
      <c r="H33" s="317" t="s">
        <v>2968</v>
      </c>
      <c r="I33" s="703">
        <v>45174</v>
      </c>
      <c r="J33" s="703">
        <f>I33+25</f>
        <v>45199</v>
      </c>
      <c r="K33" s="703">
        <f>I33+33</f>
        <v>45207</v>
      </c>
      <c r="L33" s="440"/>
      <c r="M33" s="440"/>
    </row>
    <row r="34" spans="1:13" s="14" customFormat="1" ht="21" hidden="1" thickTop="1" thickBot="1">
      <c r="A34" s="307"/>
      <c r="B34" s="307"/>
      <c r="C34" s="583"/>
      <c r="D34" s="323"/>
      <c r="E34" s="323"/>
      <c r="F34" s="324"/>
      <c r="G34" s="583"/>
      <c r="H34" s="323"/>
      <c r="I34" s="704"/>
      <c r="J34" s="511" t="s">
        <v>210</v>
      </c>
      <c r="K34" s="511" t="s">
        <v>210</v>
      </c>
      <c r="L34" s="440"/>
      <c r="M34" s="440"/>
    </row>
    <row r="35" spans="1:13" s="14" customFormat="1" ht="20.25" hidden="1" thickTop="1">
      <c r="A35" s="307"/>
      <c r="B35" s="307"/>
      <c r="C35" s="582" t="s">
        <v>1452</v>
      </c>
      <c r="D35" s="317" t="s">
        <v>1483</v>
      </c>
      <c r="E35" s="317">
        <v>45173</v>
      </c>
      <c r="F35" s="318">
        <v>45175</v>
      </c>
      <c r="G35" s="582" t="s">
        <v>1733</v>
      </c>
      <c r="H35" s="317" t="s">
        <v>2969</v>
      </c>
      <c r="I35" s="703">
        <v>45181</v>
      </c>
      <c r="J35" s="703">
        <f>I35+25</f>
        <v>45206</v>
      </c>
      <c r="K35" s="703">
        <f>I35+33</f>
        <v>45214</v>
      </c>
      <c r="L35" s="440"/>
      <c r="M35" s="440"/>
    </row>
    <row r="36" spans="1:13" s="14" customFormat="1" ht="20.25" hidden="1" thickBot="1">
      <c r="A36" s="307"/>
      <c r="B36" s="307"/>
      <c r="C36" s="583"/>
      <c r="D36" s="323"/>
      <c r="E36" s="323"/>
      <c r="F36" s="324"/>
      <c r="G36" s="583"/>
      <c r="H36" s="323"/>
      <c r="I36" s="704"/>
      <c r="J36" s="511" t="s">
        <v>210</v>
      </c>
      <c r="K36" s="511" t="s">
        <v>210</v>
      </c>
      <c r="L36" s="440"/>
      <c r="M36" s="440"/>
    </row>
    <row r="37" spans="1:13" s="14" customFormat="1" ht="20.25" hidden="1" thickTop="1">
      <c r="A37" s="307"/>
      <c r="B37" s="307"/>
      <c r="C37" s="582" t="s">
        <v>1432</v>
      </c>
      <c r="D37" s="317" t="s">
        <v>1485</v>
      </c>
      <c r="E37" s="317">
        <v>45179</v>
      </c>
      <c r="F37" s="318">
        <v>45181</v>
      </c>
      <c r="G37" s="582" t="s">
        <v>2136</v>
      </c>
      <c r="H37" s="317" t="s">
        <v>2970</v>
      </c>
      <c r="I37" s="703">
        <v>45188</v>
      </c>
      <c r="J37" s="703">
        <f>I37+25</f>
        <v>45213</v>
      </c>
      <c r="K37" s="703">
        <f>I37+33</f>
        <v>45221</v>
      </c>
      <c r="L37" s="440"/>
      <c r="M37" s="440"/>
    </row>
    <row r="38" spans="1:13" s="14" customFormat="1" ht="20.25" hidden="1" thickBot="1">
      <c r="A38" s="307"/>
      <c r="B38" s="307"/>
      <c r="C38" s="583"/>
      <c r="D38" s="323"/>
      <c r="E38" s="323"/>
      <c r="F38" s="324"/>
      <c r="G38" s="583"/>
      <c r="H38" s="323"/>
      <c r="I38" s="704"/>
      <c r="J38" s="511" t="s">
        <v>210</v>
      </c>
      <c r="K38" s="511" t="s">
        <v>210</v>
      </c>
      <c r="L38" s="440"/>
      <c r="M38" s="440"/>
    </row>
    <row r="39" spans="1:13" s="14" customFormat="1" ht="20.25" hidden="1" thickTop="1">
      <c r="A39" s="307" t="s">
        <v>1486</v>
      </c>
      <c r="B39" s="307"/>
      <c r="C39" s="857" t="s">
        <v>1487</v>
      </c>
      <c r="D39" s="317" t="s">
        <v>1488</v>
      </c>
      <c r="E39" s="317">
        <v>45186</v>
      </c>
      <c r="F39" s="318">
        <v>45187</v>
      </c>
      <c r="G39" s="422" t="s">
        <v>2158</v>
      </c>
      <c r="H39" s="317" t="s">
        <v>2971</v>
      </c>
      <c r="I39" s="703">
        <v>45195</v>
      </c>
      <c r="J39" s="703">
        <f>I39+25</f>
        <v>45220</v>
      </c>
      <c r="K39" s="703">
        <f>I39+33</f>
        <v>45228</v>
      </c>
      <c r="L39" s="440"/>
      <c r="M39" s="440"/>
    </row>
    <row r="40" spans="1:13" s="14" customFormat="1" ht="20.25" hidden="1" thickBot="1">
      <c r="A40" s="307"/>
      <c r="B40" s="307"/>
      <c r="C40" s="583"/>
      <c r="D40" s="323"/>
      <c r="E40" s="323"/>
      <c r="F40" s="324"/>
      <c r="G40" s="583"/>
      <c r="H40" s="323"/>
      <c r="I40" s="704"/>
      <c r="J40" s="511" t="s">
        <v>210</v>
      </c>
      <c r="K40" s="511" t="s">
        <v>210</v>
      </c>
      <c r="L40" s="440" t="s">
        <v>2051</v>
      </c>
      <c r="M40" s="440"/>
    </row>
    <row r="41" spans="1:13" s="14" customFormat="1" ht="20.25" hidden="1" thickTop="1">
      <c r="A41" s="307" t="s">
        <v>1490</v>
      </c>
      <c r="B41" s="307"/>
      <c r="C41" s="582" t="s">
        <v>1491</v>
      </c>
      <c r="D41" s="317" t="s">
        <v>1492</v>
      </c>
      <c r="E41" s="317">
        <v>45196</v>
      </c>
      <c r="F41" s="318">
        <v>45197</v>
      </c>
      <c r="G41" s="857" t="s">
        <v>2297</v>
      </c>
      <c r="H41" s="317" t="s">
        <v>2972</v>
      </c>
      <c r="I41" s="703">
        <v>45202</v>
      </c>
      <c r="J41" s="703">
        <f>I41+25</f>
        <v>45227</v>
      </c>
      <c r="K41" s="703">
        <f>I41+33</f>
        <v>45235</v>
      </c>
      <c r="L41" s="440">
        <v>45224</v>
      </c>
      <c r="M41" s="440" t="s">
        <v>2051</v>
      </c>
    </row>
    <row r="42" spans="1:13" s="14" customFormat="1" ht="20.25" hidden="1" thickBot="1">
      <c r="A42" s="307"/>
      <c r="B42" s="307"/>
      <c r="C42" s="583"/>
      <c r="D42" s="323"/>
      <c r="E42" s="323"/>
      <c r="F42" s="324"/>
      <c r="G42" s="583"/>
      <c r="H42" s="323"/>
      <c r="I42" s="704"/>
      <c r="J42" s="511" t="s">
        <v>210</v>
      </c>
      <c r="K42" s="511" t="s">
        <v>210</v>
      </c>
      <c r="L42" s="440"/>
      <c r="M42" s="440">
        <v>45224</v>
      </c>
    </row>
    <row r="43" spans="1:13" s="14" customFormat="1" ht="20.25" hidden="1" thickTop="1">
      <c r="A43" s="307"/>
      <c r="B43" s="307"/>
      <c r="C43" s="582" t="s">
        <v>1494</v>
      </c>
      <c r="D43" s="317" t="s">
        <v>1495</v>
      </c>
      <c r="E43" s="317">
        <v>45200</v>
      </c>
      <c r="F43" s="318">
        <v>45200</v>
      </c>
      <c r="G43" s="375" t="s">
        <v>2266</v>
      </c>
      <c r="H43" s="317" t="s">
        <v>2973</v>
      </c>
      <c r="I43" s="703">
        <v>45209</v>
      </c>
      <c r="J43" s="977" t="s">
        <v>2974</v>
      </c>
      <c r="K43" s="977" t="s">
        <v>2272</v>
      </c>
      <c r="L43" s="440"/>
      <c r="M43" s="440"/>
    </row>
    <row r="44" spans="1:13" s="14" customFormat="1" ht="20.25" hidden="1" thickBot="1">
      <c r="A44" s="307"/>
      <c r="B44" s="307"/>
      <c r="C44" s="583"/>
      <c r="D44" s="323"/>
      <c r="E44" s="323"/>
      <c r="F44" s="324"/>
      <c r="G44" s="979" t="s">
        <v>2975</v>
      </c>
      <c r="H44" s="323"/>
      <c r="I44" s="704"/>
      <c r="J44" s="978"/>
      <c r="K44" s="978"/>
      <c r="L44" s="440"/>
      <c r="M44" s="440"/>
    </row>
    <row r="45" spans="1:13" s="14" customFormat="1" ht="20.25" hidden="1" thickTop="1">
      <c r="A45" s="307"/>
      <c r="B45" s="307"/>
      <c r="C45" s="868" t="s">
        <v>1452</v>
      </c>
      <c r="D45" s="317" t="s">
        <v>1497</v>
      </c>
      <c r="E45" s="317">
        <v>45206</v>
      </c>
      <c r="F45" s="318">
        <v>45207</v>
      </c>
      <c r="G45" s="582" t="s">
        <v>2960</v>
      </c>
      <c r="H45" s="317" t="s">
        <v>2976</v>
      </c>
      <c r="I45" s="703">
        <v>45216</v>
      </c>
      <c r="J45" s="703">
        <f>I45+25</f>
        <v>45241</v>
      </c>
      <c r="K45" s="703">
        <f>I45+33</f>
        <v>45249</v>
      </c>
      <c r="L45" s="440"/>
      <c r="M45" s="440"/>
    </row>
    <row r="46" spans="1:13" s="14" customFormat="1" ht="20.25" hidden="1" thickBot="1">
      <c r="A46" s="307"/>
      <c r="B46" s="307"/>
      <c r="C46" s="583"/>
      <c r="D46" s="323"/>
      <c r="E46" s="323"/>
      <c r="F46" s="324"/>
      <c r="G46" s="583"/>
      <c r="H46" s="323"/>
      <c r="I46" s="704"/>
      <c r="J46" s="511" t="s">
        <v>210</v>
      </c>
      <c r="K46" s="511" t="s">
        <v>210</v>
      </c>
      <c r="L46" s="440"/>
      <c r="M46" s="440"/>
    </row>
    <row r="47" spans="1:13" s="14" customFormat="1" ht="20.25" hidden="1" thickTop="1">
      <c r="A47" s="307" t="s">
        <v>1499</v>
      </c>
      <c r="B47" s="307"/>
      <c r="C47" s="582" t="s">
        <v>1500</v>
      </c>
      <c r="D47" s="317" t="s">
        <v>1501</v>
      </c>
      <c r="E47" s="317">
        <v>45215</v>
      </c>
      <c r="F47" s="318">
        <v>45217</v>
      </c>
      <c r="G47" s="375" t="s">
        <v>2266</v>
      </c>
      <c r="H47" s="317" t="s">
        <v>2977</v>
      </c>
      <c r="I47" s="703">
        <v>45223</v>
      </c>
      <c r="J47" s="977" t="s">
        <v>2978</v>
      </c>
      <c r="K47" s="977" t="s">
        <v>2276</v>
      </c>
      <c r="L47" s="440"/>
      <c r="M47" s="440"/>
    </row>
    <row r="48" spans="1:13" s="14" customFormat="1" ht="20.25" hidden="1" thickBot="1">
      <c r="A48" s="307"/>
      <c r="B48" s="307"/>
      <c r="C48" s="583"/>
      <c r="D48" s="323"/>
      <c r="E48" s="323"/>
      <c r="F48" s="324"/>
      <c r="G48" s="979" t="s">
        <v>2280</v>
      </c>
      <c r="H48" s="323"/>
      <c r="I48" s="704"/>
      <c r="J48" s="978"/>
      <c r="K48" s="978"/>
      <c r="L48" s="440"/>
      <c r="M48" s="440"/>
    </row>
    <row r="49" spans="1:13" s="14" customFormat="1" ht="20.25" hidden="1" thickTop="1">
      <c r="A49" s="307" t="s">
        <v>1503</v>
      </c>
      <c r="B49" s="307"/>
      <c r="C49" s="582" t="s">
        <v>1504</v>
      </c>
      <c r="D49" s="317" t="s">
        <v>1505</v>
      </c>
      <c r="E49" s="317">
        <v>45221</v>
      </c>
      <c r="F49" s="318">
        <v>45222</v>
      </c>
      <c r="G49" s="868" t="s">
        <v>2299</v>
      </c>
      <c r="H49" s="317" t="s">
        <v>2979</v>
      </c>
      <c r="I49" s="703">
        <v>45230</v>
      </c>
      <c r="J49" s="703">
        <f>I49+25</f>
        <v>45255</v>
      </c>
      <c r="K49" s="703">
        <f>I49+33</f>
        <v>45263</v>
      </c>
      <c r="L49" s="440"/>
      <c r="M49" s="440"/>
    </row>
    <row r="50" spans="1:13" s="14" customFormat="1" ht="20.25" hidden="1" thickBot="1">
      <c r="A50" s="307"/>
      <c r="B50" s="307"/>
      <c r="C50" s="583"/>
      <c r="D50" s="323"/>
      <c r="E50" s="323"/>
      <c r="F50" s="324"/>
      <c r="G50" s="583"/>
      <c r="H50" s="323"/>
      <c r="I50" s="704"/>
      <c r="J50" s="511" t="s">
        <v>210</v>
      </c>
      <c r="K50" s="511" t="s">
        <v>210</v>
      </c>
      <c r="L50" s="440"/>
      <c r="M50" s="440"/>
    </row>
    <row r="51" spans="1:13" s="14" customFormat="1" ht="20.25" hidden="1" thickTop="1">
      <c r="A51" s="307" t="s">
        <v>1443</v>
      </c>
      <c r="B51" s="307"/>
      <c r="C51" s="582" t="s">
        <v>1507</v>
      </c>
      <c r="D51" s="317" t="s">
        <v>1508</v>
      </c>
      <c r="E51" s="317">
        <v>45228</v>
      </c>
      <c r="F51" s="318">
        <v>45228</v>
      </c>
      <c r="G51" s="375" t="s">
        <v>2266</v>
      </c>
      <c r="H51" s="317" t="s">
        <v>2980</v>
      </c>
      <c r="I51" s="703">
        <v>45237</v>
      </c>
      <c r="J51" s="977" t="s">
        <v>2981</v>
      </c>
      <c r="K51" s="977" t="s">
        <v>2981</v>
      </c>
      <c r="L51"/>
      <c r="M51" s="440"/>
    </row>
    <row r="52" spans="1:13" ht="20.25" hidden="1" thickBot="1">
      <c r="L52" s="440"/>
    </row>
    <row r="53" spans="1:13" s="14" customFormat="1" ht="20.25" hidden="1" thickTop="1">
      <c r="A53" s="307"/>
      <c r="B53" s="307"/>
      <c r="C53" s="582" t="s">
        <v>1494</v>
      </c>
      <c r="D53" s="317" t="s">
        <v>1510</v>
      </c>
      <c r="E53" s="317">
        <v>45234</v>
      </c>
      <c r="F53" s="318">
        <v>45237</v>
      </c>
      <c r="G53" s="868" t="s">
        <v>2251</v>
      </c>
      <c r="H53" s="317" t="s">
        <v>2982</v>
      </c>
      <c r="I53" s="703">
        <v>45244</v>
      </c>
      <c r="J53" s="703">
        <f t="shared" ref="J53" si="10">I53+25</f>
        <v>45269</v>
      </c>
      <c r="K53" s="703">
        <f t="shared" ref="K53" si="11">I53+33</f>
        <v>45277</v>
      </c>
      <c r="L53" s="440"/>
      <c r="M53" s="440"/>
    </row>
    <row r="54" spans="1:13" s="14" customFormat="1" ht="20.25" hidden="1" thickBot="1">
      <c r="A54" s="307"/>
      <c r="B54" s="307"/>
      <c r="C54" s="583"/>
      <c r="D54" s="323"/>
      <c r="E54" s="323"/>
      <c r="F54" s="324"/>
      <c r="G54" s="583"/>
      <c r="H54" s="323"/>
      <c r="I54" s="704"/>
      <c r="J54" s="511" t="s">
        <v>210</v>
      </c>
      <c r="K54" s="511" t="s">
        <v>210</v>
      </c>
      <c r="L54" s="440"/>
      <c r="M54" s="440"/>
    </row>
    <row r="55" spans="1:13" s="14" customFormat="1" ht="20.25" hidden="1" thickTop="1">
      <c r="A55" s="307" t="s">
        <v>1452</v>
      </c>
      <c r="B55" s="307"/>
      <c r="C55" s="582" t="s">
        <v>1513</v>
      </c>
      <c r="D55" s="317" t="s">
        <v>1514</v>
      </c>
      <c r="E55" s="317">
        <v>45244</v>
      </c>
      <c r="F55" s="318">
        <v>45246</v>
      </c>
      <c r="G55" s="375" t="s">
        <v>2266</v>
      </c>
      <c r="H55" s="317" t="s">
        <v>2983</v>
      </c>
      <c r="I55" s="703">
        <v>45251</v>
      </c>
      <c r="J55" s="977" t="s">
        <v>2984</v>
      </c>
      <c r="K55" s="977" t="s">
        <v>2984</v>
      </c>
      <c r="L55" s="440"/>
      <c r="M55" s="440"/>
    </row>
    <row r="56" spans="1:13" s="14" customFormat="1" ht="20.25" hidden="1" thickBot="1">
      <c r="A56" s="307"/>
      <c r="B56" s="307"/>
      <c r="C56" s="583"/>
      <c r="D56" s="323"/>
      <c r="E56" s="323"/>
      <c r="F56" s="324"/>
      <c r="G56" s="583"/>
      <c r="H56" s="323"/>
      <c r="I56" s="704"/>
      <c r="J56" s="978"/>
      <c r="K56" s="978"/>
      <c r="L56" s="440"/>
      <c r="M56" s="440"/>
    </row>
    <row r="57" spans="1:13" s="14" customFormat="1" ht="20.25" hidden="1" thickTop="1">
      <c r="A57" s="307" t="s">
        <v>1432</v>
      </c>
      <c r="B57" s="307"/>
      <c r="C57" s="868" t="s">
        <v>1516</v>
      </c>
      <c r="D57" s="317" t="s">
        <v>1517</v>
      </c>
      <c r="E57" s="317">
        <v>45253</v>
      </c>
      <c r="F57" s="318">
        <v>45253</v>
      </c>
      <c r="G57" s="868" t="s">
        <v>2253</v>
      </c>
      <c r="H57" s="317" t="s">
        <v>2985</v>
      </c>
      <c r="I57" s="703">
        <v>45258</v>
      </c>
      <c r="J57" s="703">
        <f t="shared" ref="J57" si="12">I57+25</f>
        <v>45283</v>
      </c>
      <c r="K57" s="703">
        <f t="shared" ref="K57" si="13">I57+33</f>
        <v>45291</v>
      </c>
      <c r="L57" s="440"/>
      <c r="M57" s="440"/>
    </row>
    <row r="58" spans="1:13" s="14" customFormat="1" ht="20.25" hidden="1" thickBot="1">
      <c r="A58" s="307"/>
      <c r="B58" s="307"/>
      <c r="C58" s="583"/>
      <c r="D58" s="323"/>
      <c r="E58" s="323"/>
      <c r="F58" s="324"/>
      <c r="G58" s="583"/>
      <c r="H58" s="323"/>
      <c r="I58" s="704"/>
      <c r="J58" s="511" t="s">
        <v>210</v>
      </c>
      <c r="K58" s="511" t="s">
        <v>210</v>
      </c>
      <c r="L58" s="27" t="s">
        <v>2986</v>
      </c>
      <c r="M58" s="440"/>
    </row>
    <row r="59" spans="1:13" s="14" customFormat="1" ht="20.25" hidden="1" thickTop="1">
      <c r="A59" s="307" t="s">
        <v>1519</v>
      </c>
      <c r="B59" s="307"/>
      <c r="C59" s="857" t="s">
        <v>1500</v>
      </c>
      <c r="D59" s="317" t="s">
        <v>1520</v>
      </c>
      <c r="E59" s="317">
        <v>45257</v>
      </c>
      <c r="F59" s="318">
        <v>45258</v>
      </c>
      <c r="G59" s="868" t="s">
        <v>2260</v>
      </c>
      <c r="H59" s="317" t="s">
        <v>2987</v>
      </c>
      <c r="I59" s="703">
        <v>45265</v>
      </c>
      <c r="J59" s="703">
        <f t="shared" ref="J59" si="14">I59+25</f>
        <v>45290</v>
      </c>
      <c r="K59" s="703">
        <f t="shared" ref="K59" si="15">I59+33</f>
        <v>45298</v>
      </c>
      <c r="L59" s="27" t="s">
        <v>2283</v>
      </c>
      <c r="M59" s="27" t="s">
        <v>2986</v>
      </c>
    </row>
    <row r="60" spans="1:13" s="14" customFormat="1" ht="20.25" hidden="1" thickBot="1">
      <c r="A60" s="307"/>
      <c r="B60" s="307"/>
      <c r="C60" s="583"/>
      <c r="D60" s="323"/>
      <c r="E60" s="323"/>
      <c r="F60" s="324"/>
      <c r="G60" s="583"/>
      <c r="H60" s="323"/>
      <c r="I60" s="704"/>
      <c r="J60" s="511" t="s">
        <v>210</v>
      </c>
      <c r="K60" s="511" t="s">
        <v>210</v>
      </c>
      <c r="L60" s="440"/>
      <c r="M60" s="27" t="s">
        <v>2283</v>
      </c>
    </row>
    <row r="61" spans="1:13" s="14" customFormat="1" ht="20.25" hidden="1" thickTop="1">
      <c r="A61" s="307" t="s">
        <v>1521</v>
      </c>
      <c r="B61" s="307"/>
      <c r="C61" s="868" t="s">
        <v>1432</v>
      </c>
      <c r="D61" s="317" t="s">
        <v>1522</v>
      </c>
      <c r="E61" s="317">
        <v>45267</v>
      </c>
      <c r="F61" s="318">
        <v>45268</v>
      </c>
      <c r="G61" s="375" t="s">
        <v>2266</v>
      </c>
      <c r="H61" s="317" t="s">
        <v>2988</v>
      </c>
      <c r="I61" s="703">
        <v>45272</v>
      </c>
      <c r="J61" s="977" t="s">
        <v>2989</v>
      </c>
      <c r="K61" s="977" t="s">
        <v>2989</v>
      </c>
      <c r="L61" s="440"/>
      <c r="M61" s="440"/>
    </row>
    <row r="62" spans="1:13" s="14" customFormat="1" ht="20.25" hidden="1" thickBot="1">
      <c r="A62" s="307"/>
      <c r="B62" s="307"/>
      <c r="C62" s="583"/>
      <c r="D62" s="323"/>
      <c r="E62" s="323"/>
      <c r="F62" s="324"/>
      <c r="G62" s="583"/>
      <c r="H62" s="323"/>
      <c r="I62" s="704"/>
      <c r="J62" s="978"/>
      <c r="K62" s="978"/>
      <c r="L62" s="27" t="s">
        <v>2986</v>
      </c>
      <c r="M62" s="440"/>
    </row>
    <row r="63" spans="1:13" s="14" customFormat="1" ht="20.25" hidden="1" thickTop="1">
      <c r="A63" s="307" t="s">
        <v>1525</v>
      </c>
      <c r="B63" s="307"/>
      <c r="C63" s="582" t="s">
        <v>1526</v>
      </c>
      <c r="D63" s="317" t="s">
        <v>1527</v>
      </c>
      <c r="E63" s="317">
        <v>45277</v>
      </c>
      <c r="F63" s="318">
        <v>45279</v>
      </c>
      <c r="G63" s="868" t="s">
        <v>2239</v>
      </c>
      <c r="H63" s="317" t="s">
        <v>2990</v>
      </c>
      <c r="I63" s="703">
        <v>45280</v>
      </c>
      <c r="J63" s="703">
        <f>I63+25</f>
        <v>45305</v>
      </c>
      <c r="K63" s="703">
        <f>I63+33</f>
        <v>45313</v>
      </c>
      <c r="L63" s="27" t="s">
        <v>2283</v>
      </c>
      <c r="M63" s="27" t="s">
        <v>2986</v>
      </c>
    </row>
    <row r="64" spans="1:13" s="14" customFormat="1" ht="20.25" hidden="1" thickBot="1">
      <c r="A64" s="307"/>
      <c r="B64" s="307"/>
      <c r="C64" s="583"/>
      <c r="D64" s="323"/>
      <c r="E64" s="323"/>
      <c r="F64" s="324"/>
      <c r="G64" s="583"/>
      <c r="H64" s="323"/>
      <c r="I64" s="704"/>
      <c r="J64" s="511" t="s">
        <v>210</v>
      </c>
      <c r="K64" s="511" t="s">
        <v>210</v>
      </c>
      <c r="L64" s="440"/>
      <c r="M64" s="27" t="s">
        <v>2283</v>
      </c>
    </row>
    <row r="65" spans="1:13" s="14" customFormat="1" ht="20.25" hidden="1" thickTop="1">
      <c r="A65" s="307" t="s">
        <v>1452</v>
      </c>
      <c r="B65" s="307"/>
      <c r="C65" s="857" t="s">
        <v>1529</v>
      </c>
      <c r="D65" s="317" t="s">
        <v>1530</v>
      </c>
      <c r="E65" s="317">
        <v>45280</v>
      </c>
      <c r="F65" s="318">
        <v>45281</v>
      </c>
      <c r="G65" s="868" t="s">
        <v>2950</v>
      </c>
      <c r="H65" s="317" t="s">
        <v>2991</v>
      </c>
      <c r="I65" s="703">
        <v>45286</v>
      </c>
      <c r="J65" s="703">
        <f>I65+25</f>
        <v>45311</v>
      </c>
      <c r="K65" s="703">
        <f>I65+33</f>
        <v>45319</v>
      </c>
      <c r="L65" s="440"/>
      <c r="M65" s="440"/>
    </row>
    <row r="66" spans="1:13" s="14" customFormat="1" ht="20.25" hidden="1" thickBot="1">
      <c r="A66" s="307"/>
      <c r="B66" s="307"/>
      <c r="C66" s="583"/>
      <c r="D66" s="323"/>
      <c r="E66" s="323"/>
      <c r="F66" s="324"/>
      <c r="G66" s="583"/>
      <c r="H66" s="323"/>
      <c r="I66" s="704"/>
      <c r="J66" s="511" t="s">
        <v>210</v>
      </c>
      <c r="K66" s="511" t="s">
        <v>210</v>
      </c>
      <c r="L66" s="440"/>
      <c r="M66" s="440"/>
    </row>
    <row r="67" spans="1:13" s="14" customFormat="1" ht="20.25" hidden="1" thickTop="1">
      <c r="A67" s="307"/>
      <c r="B67" s="307"/>
      <c r="C67" s="868" t="s">
        <v>1516</v>
      </c>
      <c r="D67" s="317" t="s">
        <v>1531</v>
      </c>
      <c r="E67" s="317">
        <v>45286</v>
      </c>
      <c r="F67" s="318">
        <v>45287</v>
      </c>
      <c r="G67" s="868" t="s">
        <v>2241</v>
      </c>
      <c r="H67" s="317" t="s">
        <v>2992</v>
      </c>
      <c r="I67" s="703">
        <v>45293</v>
      </c>
      <c r="J67" s="703">
        <f>I67+25</f>
        <v>45318</v>
      </c>
      <c r="K67" s="703">
        <f>I67+33</f>
        <v>45326</v>
      </c>
      <c r="L67" s="440"/>
      <c r="M67" s="440"/>
    </row>
    <row r="68" spans="1:13" s="14" customFormat="1" ht="20.25" hidden="1" thickBot="1">
      <c r="A68" s="307"/>
      <c r="B68" s="307"/>
      <c r="C68" s="583"/>
      <c r="D68" s="323"/>
      <c r="E68" s="323"/>
      <c r="F68" s="324"/>
      <c r="G68" s="583"/>
      <c r="H68" s="323"/>
      <c r="I68" s="704"/>
      <c r="J68" s="511" t="s">
        <v>210</v>
      </c>
      <c r="K68" s="511" t="s">
        <v>210</v>
      </c>
      <c r="L68" s="440"/>
      <c r="M68" s="440"/>
    </row>
    <row r="69" spans="1:13" s="14" customFormat="1" ht="20.25" hidden="1" thickTop="1">
      <c r="A69" s="307" t="s">
        <v>1535</v>
      </c>
      <c r="B69" s="307"/>
      <c r="C69" s="868" t="s">
        <v>1513</v>
      </c>
      <c r="D69" s="317" t="s">
        <v>1536</v>
      </c>
      <c r="E69" s="317">
        <v>44928</v>
      </c>
      <c r="F69" s="318">
        <v>44929</v>
      </c>
      <c r="G69" s="868" t="s">
        <v>2993</v>
      </c>
      <c r="H69" s="317" t="s">
        <v>2994</v>
      </c>
      <c r="I69" s="703">
        <v>45300</v>
      </c>
      <c r="J69" s="703">
        <f>I69+25</f>
        <v>45325</v>
      </c>
      <c r="K69" s="703">
        <f>I69+33</f>
        <v>45333</v>
      </c>
      <c r="L69" s="440"/>
      <c r="M69" s="440"/>
    </row>
    <row r="70" spans="1:13" s="14" customFormat="1" ht="20.25" hidden="1" thickBot="1">
      <c r="A70" s="307"/>
      <c r="B70" s="307"/>
      <c r="C70" s="583"/>
      <c r="D70" s="323"/>
      <c r="E70" s="323"/>
      <c r="F70" s="324"/>
      <c r="G70" s="583"/>
      <c r="H70" s="323"/>
      <c r="I70" s="704"/>
      <c r="J70" s="511" t="s">
        <v>210</v>
      </c>
      <c r="K70" s="511" t="s">
        <v>210</v>
      </c>
      <c r="L70" s="440"/>
      <c r="M70" s="440"/>
    </row>
    <row r="71" spans="1:13" s="14" customFormat="1" ht="20.25" hidden="1" thickTop="1">
      <c r="A71" s="307" t="s">
        <v>1432</v>
      </c>
      <c r="B71" s="307"/>
      <c r="C71" s="868" t="s">
        <v>1500</v>
      </c>
      <c r="D71" s="317" t="s">
        <v>1538</v>
      </c>
      <c r="E71" s="317">
        <v>45300</v>
      </c>
      <c r="F71" s="318">
        <v>45302</v>
      </c>
      <c r="G71" s="868" t="s">
        <v>2379</v>
      </c>
      <c r="H71" s="317" t="s">
        <v>2995</v>
      </c>
      <c r="I71" s="703">
        <v>45307</v>
      </c>
      <c r="J71" s="703">
        <f t="shared" ref="J71" si="16">I71+25</f>
        <v>45332</v>
      </c>
      <c r="K71" s="703">
        <f t="shared" ref="K71" si="17">I71+33</f>
        <v>45340</v>
      </c>
      <c r="L71" s="440"/>
      <c r="M71" s="440"/>
    </row>
    <row r="72" spans="1:13" s="14" customFormat="1" ht="20.25" hidden="1" thickBot="1">
      <c r="A72" s="307"/>
      <c r="B72" s="307"/>
      <c r="C72" s="583"/>
      <c r="D72" s="323"/>
      <c r="E72" s="323"/>
      <c r="F72" s="324"/>
      <c r="G72" s="583"/>
      <c r="H72" s="323"/>
      <c r="I72" s="704"/>
      <c r="J72" s="511" t="s">
        <v>210</v>
      </c>
      <c r="K72" s="511" t="s">
        <v>210</v>
      </c>
      <c r="L72" s="440"/>
      <c r="M72" s="440"/>
    </row>
    <row r="73" spans="1:13" s="14" customFormat="1" ht="20.25" hidden="1" thickTop="1">
      <c r="A73" s="307" t="s">
        <v>1540</v>
      </c>
      <c r="B73" s="307"/>
      <c r="C73" s="868" t="s">
        <v>1541</v>
      </c>
      <c r="D73" s="317" t="s">
        <v>1542</v>
      </c>
      <c r="E73" s="317">
        <v>45311</v>
      </c>
      <c r="F73" s="318">
        <v>45313</v>
      </c>
      <c r="G73" s="868" t="s">
        <v>2960</v>
      </c>
      <c r="H73" s="317" t="s">
        <v>2996</v>
      </c>
      <c r="I73" s="703">
        <v>45314</v>
      </c>
      <c r="J73" s="703">
        <f t="shared" ref="J73" si="18">I73+25</f>
        <v>45339</v>
      </c>
      <c r="K73" s="703">
        <f t="shared" ref="K73" si="19">I73+33</f>
        <v>45347</v>
      </c>
      <c r="L73" s="440"/>
      <c r="M73" s="440"/>
    </row>
    <row r="74" spans="1:13" s="14" customFormat="1" ht="20.25" hidden="1" thickBot="1">
      <c r="A74" s="307"/>
      <c r="B74" s="307"/>
      <c r="C74" s="583"/>
      <c r="D74" s="323"/>
      <c r="E74" s="323"/>
      <c r="F74" s="324"/>
      <c r="G74" s="583"/>
      <c r="H74" s="323"/>
      <c r="I74" s="704"/>
      <c r="J74" s="511" t="s">
        <v>210</v>
      </c>
      <c r="K74" s="511" t="s">
        <v>210</v>
      </c>
      <c r="L74" s="440"/>
      <c r="M74" s="440"/>
    </row>
    <row r="75" spans="1:13" s="14" customFormat="1" ht="20.25" hidden="1" thickTop="1">
      <c r="A75" s="307"/>
      <c r="B75" s="307"/>
      <c r="C75" s="868" t="s">
        <v>1529</v>
      </c>
      <c r="D75" s="317" t="s">
        <v>1544</v>
      </c>
      <c r="E75" s="317">
        <v>45319</v>
      </c>
      <c r="F75" s="318">
        <v>45322</v>
      </c>
      <c r="G75" s="868" t="s">
        <v>2997</v>
      </c>
      <c r="H75" s="317" t="s">
        <v>2998</v>
      </c>
      <c r="I75" s="703">
        <v>45321</v>
      </c>
      <c r="J75" s="703">
        <f t="shared" ref="J75" si="20">I75+25</f>
        <v>45346</v>
      </c>
      <c r="K75" s="703">
        <f t="shared" ref="K75" si="21">I75+33</f>
        <v>45354</v>
      </c>
      <c r="L75" s="440"/>
      <c r="M75" s="440"/>
    </row>
    <row r="76" spans="1:13" s="14" customFormat="1" ht="20.25" hidden="1" thickBot="1">
      <c r="A76" s="307"/>
      <c r="B76" s="307"/>
      <c r="C76" s="583"/>
      <c r="D76" s="323"/>
      <c r="E76" s="323"/>
      <c r="F76" s="324"/>
      <c r="G76" s="583"/>
      <c r="H76" s="323"/>
      <c r="I76" s="704"/>
      <c r="J76" s="511" t="s">
        <v>210</v>
      </c>
      <c r="K76" s="511" t="s">
        <v>210</v>
      </c>
      <c r="L76" s="440"/>
      <c r="M76" s="440"/>
    </row>
    <row r="77" spans="1:13" s="14" customFormat="1" ht="20.25" hidden="1" thickTop="1">
      <c r="A77" s="307"/>
      <c r="B77" s="307"/>
      <c r="C77" s="868" t="s">
        <v>1516</v>
      </c>
      <c r="D77" s="317" t="s">
        <v>1546</v>
      </c>
      <c r="E77" s="317">
        <v>45323</v>
      </c>
      <c r="F77" s="318">
        <v>45325</v>
      </c>
      <c r="G77" s="868" t="s">
        <v>2470</v>
      </c>
      <c r="H77" s="317" t="s">
        <v>2999</v>
      </c>
      <c r="I77" s="703">
        <v>45328</v>
      </c>
      <c r="J77" s="703">
        <f t="shared" ref="J77" si="22">I77+25</f>
        <v>45353</v>
      </c>
      <c r="K77" s="703">
        <f t="shared" ref="K77" si="23">I77+33</f>
        <v>45361</v>
      </c>
      <c r="L77" s="440"/>
      <c r="M77" s="440"/>
    </row>
    <row r="78" spans="1:13" s="14" customFormat="1" ht="20.25" hidden="1" thickBot="1">
      <c r="A78" s="307"/>
      <c r="B78" s="307"/>
      <c r="C78" s="583"/>
      <c r="D78" s="323"/>
      <c r="E78" s="323"/>
      <c r="F78" s="324"/>
      <c r="G78" s="583"/>
      <c r="H78" s="323"/>
      <c r="I78" s="704"/>
      <c r="J78" s="511" t="s">
        <v>210</v>
      </c>
      <c r="K78" s="511" t="s">
        <v>210</v>
      </c>
      <c r="L78" s="440"/>
      <c r="M78" s="440"/>
    </row>
    <row r="79" spans="1:13" s="14" customFormat="1" ht="20.25" hidden="1" thickTop="1">
      <c r="A79" s="307"/>
      <c r="B79" s="307"/>
      <c r="C79" s="868" t="s">
        <v>1452</v>
      </c>
      <c r="D79" s="317" t="s">
        <v>1548</v>
      </c>
      <c r="E79" s="317">
        <v>45331</v>
      </c>
      <c r="F79" s="318">
        <v>45333</v>
      </c>
      <c r="G79" s="857" t="s">
        <v>2626</v>
      </c>
      <c r="H79" s="317" t="s">
        <v>3000</v>
      </c>
      <c r="I79" s="703">
        <v>45335</v>
      </c>
      <c r="J79" s="703">
        <f t="shared" ref="J79" si="24">I79+25</f>
        <v>45360</v>
      </c>
      <c r="K79" s="703">
        <f t="shared" ref="K79" si="25">I79+33</f>
        <v>45368</v>
      </c>
      <c r="L79" s="440"/>
      <c r="M79" s="440"/>
    </row>
    <row r="80" spans="1:13" s="14" customFormat="1" ht="20.25" hidden="1" thickBot="1">
      <c r="A80" s="307"/>
      <c r="B80" s="307"/>
      <c r="C80" s="583"/>
      <c r="D80" s="323"/>
      <c r="E80" s="323"/>
      <c r="F80" s="324"/>
      <c r="G80" s="583"/>
      <c r="H80" s="323"/>
      <c r="I80" s="704"/>
      <c r="J80" s="511" t="s">
        <v>210</v>
      </c>
      <c r="K80" s="511" t="s">
        <v>210</v>
      </c>
      <c r="L80" s="440"/>
      <c r="M80" s="440"/>
    </row>
    <row r="81" spans="1:13" s="14" customFormat="1" ht="20.25" hidden="1" thickTop="1">
      <c r="A81" s="307" t="s">
        <v>1432</v>
      </c>
      <c r="B81" s="307"/>
      <c r="C81" s="868" t="s">
        <v>1513</v>
      </c>
      <c r="D81" s="317" t="s">
        <v>1550</v>
      </c>
      <c r="E81" s="317">
        <v>45334</v>
      </c>
      <c r="F81" s="318">
        <v>45336</v>
      </c>
      <c r="G81" s="1073" t="s">
        <v>1573</v>
      </c>
      <c r="H81" s="317" t="s">
        <v>3001</v>
      </c>
      <c r="I81" s="703">
        <v>45342</v>
      </c>
      <c r="J81" s="705"/>
      <c r="K81" s="705"/>
      <c r="L81" s="440"/>
      <c r="M81" s="440"/>
    </row>
    <row r="82" spans="1:13" s="14" customFormat="1" ht="20.25" hidden="1" thickBot="1">
      <c r="A82" s="307"/>
      <c r="B82" s="307"/>
      <c r="C82" s="583"/>
      <c r="D82" s="323"/>
      <c r="E82" s="323"/>
      <c r="F82" s="324"/>
      <c r="G82" s="583"/>
      <c r="H82" s="323"/>
      <c r="I82" s="704"/>
      <c r="J82" s="529"/>
      <c r="K82" s="529"/>
      <c r="L82" s="440"/>
      <c r="M82" s="440"/>
    </row>
    <row r="83" spans="1:13" s="14" customFormat="1" ht="20.25" hidden="1" thickTop="1">
      <c r="A83" s="307"/>
      <c r="B83" s="307"/>
      <c r="C83" s="868"/>
      <c r="D83" s="317"/>
      <c r="E83" s="317"/>
      <c r="F83" s="318"/>
      <c r="G83" s="1073" t="s">
        <v>1573</v>
      </c>
      <c r="H83" s="317" t="s">
        <v>3002</v>
      </c>
      <c r="I83" s="703">
        <v>45349</v>
      </c>
      <c r="J83" s="705"/>
      <c r="K83" s="705"/>
      <c r="L83"/>
      <c r="M83" s="440"/>
    </row>
    <row r="84" spans="1:13" ht="20.25" hidden="1" thickBot="1">
      <c r="L84" s="14"/>
    </row>
    <row r="85" spans="1:13" s="14" customFormat="1" ht="20.25" hidden="1" thickTop="1">
      <c r="A85" s="307" t="s">
        <v>1555</v>
      </c>
      <c r="B85" s="307"/>
      <c r="C85" s="868" t="s">
        <v>1500</v>
      </c>
      <c r="D85" s="317" t="s">
        <v>1556</v>
      </c>
      <c r="E85" s="317">
        <v>45348</v>
      </c>
      <c r="F85" s="318">
        <v>45350</v>
      </c>
      <c r="G85" s="1073" t="s">
        <v>1573</v>
      </c>
      <c r="H85" s="317" t="s">
        <v>3003</v>
      </c>
      <c r="I85" s="703">
        <v>45356</v>
      </c>
      <c r="J85" s="705"/>
      <c r="K85" s="705"/>
    </row>
    <row r="86" spans="1:13" s="14" customFormat="1" ht="20.25" hidden="1" thickBot="1">
      <c r="A86" s="307"/>
      <c r="B86" s="307"/>
      <c r="C86" s="583" t="s">
        <v>1529</v>
      </c>
      <c r="D86" s="323" t="s">
        <v>1559</v>
      </c>
      <c r="E86" s="323">
        <v>45351</v>
      </c>
      <c r="F86" s="324">
        <v>45353</v>
      </c>
      <c r="G86" s="583"/>
      <c r="H86" s="323"/>
      <c r="I86" s="704"/>
      <c r="J86" s="529"/>
      <c r="K86" s="529"/>
    </row>
    <row r="87" spans="1:13" s="14" customFormat="1" ht="20.25" hidden="1" thickTop="1">
      <c r="A87" s="307"/>
      <c r="B87" s="307"/>
      <c r="C87" s="857" t="s">
        <v>1516</v>
      </c>
      <c r="D87" s="317" t="s">
        <v>1560</v>
      </c>
      <c r="E87" s="317">
        <v>45359</v>
      </c>
      <c r="F87" s="318">
        <v>45361</v>
      </c>
      <c r="G87" s="1073" t="s">
        <v>1573</v>
      </c>
      <c r="H87" s="317" t="s">
        <v>3004</v>
      </c>
      <c r="I87" s="703">
        <v>45363</v>
      </c>
      <c r="J87" s="705"/>
      <c r="K87" s="705"/>
    </row>
    <row r="88" spans="1:13" s="14" customFormat="1" ht="20.25" hidden="1" thickBot="1">
      <c r="A88" s="307"/>
      <c r="B88" s="307"/>
      <c r="C88" s="583"/>
      <c r="D88" s="323"/>
      <c r="E88" s="323"/>
      <c r="F88" s="324"/>
      <c r="G88" s="583"/>
      <c r="H88" s="323"/>
      <c r="I88" s="704"/>
      <c r="J88" s="529"/>
      <c r="K88" s="529"/>
    </row>
    <row r="89" spans="1:13" s="14" customFormat="1" ht="20.25" hidden="1" thickTop="1">
      <c r="A89" s="307" t="s">
        <v>1562</v>
      </c>
      <c r="B89" s="307"/>
      <c r="C89" s="857" t="s">
        <v>1491</v>
      </c>
      <c r="D89" s="317" t="s">
        <v>1563</v>
      </c>
      <c r="E89" s="317">
        <v>45364</v>
      </c>
      <c r="F89" s="318">
        <v>45366</v>
      </c>
      <c r="G89" s="857" t="s">
        <v>3005</v>
      </c>
      <c r="H89" s="317" t="s">
        <v>3006</v>
      </c>
      <c r="I89" s="703">
        <v>45370</v>
      </c>
      <c r="J89" s="703">
        <f>I89+32</f>
        <v>45402</v>
      </c>
      <c r="K89" s="703">
        <f>I89+37</f>
        <v>45407</v>
      </c>
    </row>
    <row r="90" spans="1:13" s="14" customFormat="1" ht="20.25" hidden="1" thickBot="1">
      <c r="A90" s="307"/>
      <c r="B90" s="307"/>
      <c r="C90" s="583"/>
      <c r="D90" s="323"/>
      <c r="E90" s="323"/>
      <c r="F90" s="324"/>
      <c r="G90" s="583"/>
      <c r="H90" s="323"/>
      <c r="I90" s="704"/>
      <c r="J90" s="511" t="s">
        <v>210</v>
      </c>
      <c r="K90" s="511" t="s">
        <v>210</v>
      </c>
    </row>
    <row r="91" spans="1:13" s="14" customFormat="1" ht="20.25" hidden="1" thickTop="1">
      <c r="A91" s="307" t="s">
        <v>1565</v>
      </c>
      <c r="B91" s="307"/>
      <c r="C91" s="857" t="s">
        <v>1541</v>
      </c>
      <c r="D91" s="317" t="s">
        <v>1566</v>
      </c>
      <c r="E91" s="317">
        <v>45373</v>
      </c>
      <c r="F91" s="318">
        <v>45375</v>
      </c>
      <c r="G91" s="857" t="s">
        <v>1727</v>
      </c>
      <c r="H91" s="317" t="s">
        <v>3007</v>
      </c>
      <c r="I91" s="703">
        <v>45377</v>
      </c>
      <c r="J91" s="703">
        <f>I91+32</f>
        <v>45409</v>
      </c>
      <c r="K91" s="703">
        <f>I91+37</f>
        <v>45414</v>
      </c>
    </row>
    <row r="92" spans="1:13" s="14" customFormat="1" ht="20.25" hidden="1" thickBot="1">
      <c r="A92" s="307"/>
      <c r="B92" s="307"/>
      <c r="C92" s="583"/>
      <c r="D92" s="323"/>
      <c r="E92" s="323"/>
      <c r="F92" s="324"/>
      <c r="G92" s="583"/>
      <c r="H92" s="323"/>
      <c r="I92" s="704"/>
      <c r="J92" s="511" t="s">
        <v>210</v>
      </c>
      <c r="K92" s="511" t="s">
        <v>210</v>
      </c>
    </row>
    <row r="93" spans="1:13" s="14" customFormat="1" ht="20.25" hidden="1" thickTop="1">
      <c r="A93" s="307"/>
      <c r="B93" s="307"/>
      <c r="C93" s="857" t="s">
        <v>1555</v>
      </c>
      <c r="D93" s="317" t="s">
        <v>1568</v>
      </c>
      <c r="E93" s="317">
        <v>45383</v>
      </c>
      <c r="F93" s="318">
        <v>45385</v>
      </c>
      <c r="G93" s="857" t="s">
        <v>2950</v>
      </c>
      <c r="H93" s="317" t="s">
        <v>3008</v>
      </c>
      <c r="I93" s="703">
        <v>45389</v>
      </c>
      <c r="J93" s="703">
        <f>I93+32</f>
        <v>45421</v>
      </c>
      <c r="K93" s="703">
        <f>I93+37</f>
        <v>45426</v>
      </c>
    </row>
    <row r="94" spans="1:13" s="14" customFormat="1" ht="20.25" hidden="1" thickBot="1">
      <c r="A94" s="307"/>
      <c r="B94" s="307"/>
      <c r="C94" s="583"/>
      <c r="D94" s="323"/>
      <c r="E94" s="323"/>
      <c r="F94" s="324"/>
      <c r="G94" s="583"/>
      <c r="H94" s="323"/>
      <c r="I94" s="704"/>
      <c r="J94" s="511" t="s">
        <v>210</v>
      </c>
      <c r="K94" s="511" t="s">
        <v>210</v>
      </c>
    </row>
    <row r="95" spans="1:13" s="14" customFormat="1" ht="20.25" hidden="1" thickTop="1">
      <c r="A95" s="307"/>
      <c r="B95" s="307"/>
      <c r="C95" s="857" t="s">
        <v>1529</v>
      </c>
      <c r="D95" s="317" t="s">
        <v>1571</v>
      </c>
      <c r="E95" s="317">
        <v>45390</v>
      </c>
      <c r="F95" s="318">
        <v>45393</v>
      </c>
      <c r="G95" s="857" t="s">
        <v>3009</v>
      </c>
      <c r="H95" s="317" t="s">
        <v>3010</v>
      </c>
      <c r="I95" s="703">
        <v>45395</v>
      </c>
      <c r="J95" s="703">
        <f>I95+32</f>
        <v>45427</v>
      </c>
      <c r="K95" s="703">
        <f>I95+37</f>
        <v>45432</v>
      </c>
    </row>
    <row r="96" spans="1:13" s="14" customFormat="1" ht="20.25" hidden="1" thickBot="1">
      <c r="A96" s="307"/>
      <c r="B96" s="307"/>
      <c r="C96" s="583"/>
      <c r="D96" s="323"/>
      <c r="E96" s="323"/>
      <c r="F96" s="324"/>
      <c r="G96" s="583"/>
      <c r="H96" s="323"/>
      <c r="I96" s="704"/>
      <c r="J96" s="511" t="s">
        <v>210</v>
      </c>
      <c r="K96" s="511" t="s">
        <v>210</v>
      </c>
    </row>
    <row r="97" spans="1:11" s="14" customFormat="1" ht="21" hidden="1" thickTop="1" thickBot="1">
      <c r="A97" s="307"/>
      <c r="B97" s="307"/>
      <c r="C97" s="857" t="s">
        <v>1516</v>
      </c>
      <c r="D97" s="317" t="s">
        <v>1576</v>
      </c>
      <c r="E97" s="323">
        <v>45399</v>
      </c>
      <c r="F97" s="324">
        <v>45401</v>
      </c>
      <c r="G97" s="857" t="s">
        <v>2993</v>
      </c>
      <c r="H97" s="317" t="s">
        <v>3011</v>
      </c>
      <c r="I97" s="703">
        <v>45405</v>
      </c>
      <c r="J97" s="703">
        <f>I97+32</f>
        <v>45437</v>
      </c>
      <c r="K97" s="703">
        <f>I97+37</f>
        <v>45442</v>
      </c>
    </row>
    <row r="98" spans="1:11" s="14" customFormat="1" ht="21" hidden="1" thickTop="1" thickBot="1">
      <c r="A98" s="307"/>
      <c r="B98" s="307"/>
      <c r="C98" s="583"/>
      <c r="D98" s="323"/>
      <c r="E98" s="323"/>
      <c r="F98" s="324"/>
      <c r="G98" s="583"/>
      <c r="H98" s="323"/>
      <c r="I98" s="704"/>
      <c r="J98" s="511" t="s">
        <v>210</v>
      </c>
      <c r="K98" s="511" t="s">
        <v>210</v>
      </c>
    </row>
    <row r="99" spans="1:11" s="14" customFormat="1" ht="20.25" hidden="1" thickTop="1">
      <c r="A99" s="307" t="s">
        <v>1452</v>
      </c>
      <c r="B99" s="307"/>
      <c r="C99" s="1183" t="s">
        <v>1573</v>
      </c>
      <c r="D99" s="317" t="s">
        <v>1574</v>
      </c>
      <c r="E99" s="317">
        <v>45396</v>
      </c>
      <c r="F99" s="624"/>
      <c r="G99" s="857" t="s">
        <v>3012</v>
      </c>
      <c r="H99" s="317" t="s">
        <v>3013</v>
      </c>
      <c r="I99" s="703">
        <v>45405</v>
      </c>
      <c r="J99" s="703">
        <f>I99+32</f>
        <v>45437</v>
      </c>
      <c r="K99" s="703">
        <f>I99+37</f>
        <v>45442</v>
      </c>
    </row>
    <row r="100" spans="1:11" s="14" customFormat="1" ht="20.25" hidden="1" thickBot="1">
      <c r="A100" s="307"/>
      <c r="B100" s="307"/>
      <c r="C100" s="583" t="s">
        <v>1577</v>
      </c>
      <c r="D100" s="323" t="s">
        <v>1578</v>
      </c>
      <c r="E100" s="323">
        <v>45400</v>
      </c>
      <c r="F100" s="324">
        <v>45402</v>
      </c>
      <c r="G100" s="583"/>
      <c r="H100" s="323"/>
      <c r="I100" s="704"/>
      <c r="J100" s="511" t="s">
        <v>210</v>
      </c>
      <c r="K100" s="511" t="s">
        <v>210</v>
      </c>
    </row>
    <row r="101" spans="1:11" s="14" customFormat="1" ht="20.25" hidden="1" thickTop="1">
      <c r="A101" s="307" t="s">
        <v>1579</v>
      </c>
      <c r="B101" s="307"/>
      <c r="C101" s="1043" t="s">
        <v>1452</v>
      </c>
      <c r="D101" s="436" t="s">
        <v>1580</v>
      </c>
      <c r="E101" s="436">
        <v>45411</v>
      </c>
      <c r="F101" s="1197" t="s">
        <v>1581</v>
      </c>
      <c r="G101" s="857" t="s">
        <v>2379</v>
      </c>
      <c r="H101" s="317" t="s">
        <v>3014</v>
      </c>
      <c r="I101" s="703">
        <v>45412</v>
      </c>
      <c r="J101" s="703">
        <f>I101+32</f>
        <v>45444</v>
      </c>
      <c r="K101" s="703">
        <f>I101+37</f>
        <v>45449</v>
      </c>
    </row>
    <row r="102" spans="1:11" s="14" customFormat="1" ht="20.25" hidden="1" thickBot="1">
      <c r="A102" s="307"/>
      <c r="B102" s="307"/>
      <c r="C102" s="583"/>
      <c r="D102" s="323"/>
      <c r="E102" s="323"/>
      <c r="F102" s="324"/>
      <c r="G102" s="583"/>
      <c r="H102" s="323"/>
      <c r="I102" s="704"/>
      <c r="J102" s="511" t="s">
        <v>210</v>
      </c>
      <c r="K102" s="511" t="s">
        <v>210</v>
      </c>
    </row>
    <row r="103" spans="1:11" s="14" customFormat="1" ht="20.25" hidden="1" thickTop="1">
      <c r="A103" s="307"/>
      <c r="B103" s="307"/>
      <c r="C103" s="1043"/>
      <c r="D103" s="436"/>
      <c r="E103" s="436"/>
      <c r="F103" s="1197"/>
      <c r="G103" s="1166" t="s">
        <v>1573</v>
      </c>
      <c r="H103" s="317" t="s">
        <v>3015</v>
      </c>
      <c r="I103" s="703">
        <v>45419</v>
      </c>
      <c r="J103" s="705"/>
      <c r="K103" s="705"/>
    </row>
    <row r="104" spans="1:11" s="14" customFormat="1" ht="20.25" hidden="1" thickBot="1">
      <c r="A104" s="307"/>
      <c r="B104" s="307"/>
      <c r="C104" s="583"/>
      <c r="D104" s="323"/>
      <c r="E104" s="323"/>
      <c r="F104" s="324"/>
      <c r="G104" s="583"/>
      <c r="H104" s="323"/>
      <c r="I104" s="704"/>
      <c r="J104" s="529"/>
      <c r="K104" s="529"/>
    </row>
    <row r="105" spans="1:11" s="14" customFormat="1" ht="20.25" hidden="1" thickTop="1">
      <c r="A105" s="307" t="s">
        <v>1555</v>
      </c>
      <c r="B105" s="307"/>
      <c r="C105" s="1043" t="s">
        <v>1579</v>
      </c>
      <c r="D105" s="321" t="s">
        <v>1583</v>
      </c>
      <c r="E105" s="321">
        <v>45421</v>
      </c>
      <c r="F105" s="1197" t="s">
        <v>1581</v>
      </c>
      <c r="G105" s="857" t="s">
        <v>2997</v>
      </c>
      <c r="H105" s="317" t="s">
        <v>3016</v>
      </c>
      <c r="I105" s="703">
        <v>45430</v>
      </c>
      <c r="J105" s="703">
        <f>I105+32</f>
        <v>45462</v>
      </c>
      <c r="K105" s="703">
        <f>I105+37</f>
        <v>45467</v>
      </c>
    </row>
    <row r="106" spans="1:11" s="14" customFormat="1" ht="20.25" hidden="1" thickBot="1">
      <c r="A106" s="307"/>
      <c r="B106" s="307"/>
      <c r="C106" s="583"/>
      <c r="D106" s="323"/>
      <c r="E106" s="228"/>
      <c r="F106" s="1247"/>
      <c r="G106" s="1252"/>
      <c r="H106" s="323"/>
      <c r="I106" s="1246"/>
      <c r="J106" s="1246"/>
      <c r="K106" s="1246"/>
    </row>
    <row r="107" spans="1:11" s="14" customFormat="1" ht="20.25" hidden="1" thickTop="1">
      <c r="A107" s="307"/>
      <c r="B107" s="307"/>
      <c r="C107" s="714" t="s">
        <v>1555</v>
      </c>
      <c r="D107" s="436" t="s">
        <v>1590</v>
      </c>
      <c r="E107" s="436">
        <v>45427</v>
      </c>
      <c r="F107" s="1236">
        <v>45432</v>
      </c>
      <c r="G107" s="1043" t="s">
        <v>2470</v>
      </c>
      <c r="H107" s="321" t="s">
        <v>3017</v>
      </c>
      <c r="I107" s="703">
        <v>45442</v>
      </c>
      <c r="J107" s="703">
        <f>I107+32</f>
        <v>45474</v>
      </c>
      <c r="K107" s="703">
        <f>I107+37</f>
        <v>45479</v>
      </c>
    </row>
    <row r="108" spans="1:11" s="14" customFormat="1" ht="19.5" hidden="1">
      <c r="A108" s="307"/>
      <c r="B108" s="307"/>
      <c r="C108" s="1251" t="s">
        <v>1587</v>
      </c>
      <c r="D108" s="228" t="s">
        <v>1588</v>
      </c>
      <c r="E108" s="1242">
        <v>45426</v>
      </c>
      <c r="F108" s="1243">
        <v>45429</v>
      </c>
      <c r="G108" s="1172"/>
      <c r="H108" s="321"/>
      <c r="I108" s="703"/>
      <c r="J108" s="703"/>
      <c r="K108" s="703"/>
    </row>
    <row r="109" spans="1:11" s="14" customFormat="1" ht="19.5" hidden="1">
      <c r="A109" s="307" t="s">
        <v>1591</v>
      </c>
      <c r="B109" s="307"/>
      <c r="C109" s="1043" t="s">
        <v>1592</v>
      </c>
      <c r="D109" s="228" t="s">
        <v>1593</v>
      </c>
      <c r="E109" s="228">
        <v>45430</v>
      </c>
      <c r="F109" s="1237">
        <v>45433</v>
      </c>
      <c r="G109" s="1172"/>
      <c r="H109" s="321"/>
      <c r="I109" s="703"/>
      <c r="J109" s="703"/>
      <c r="K109" s="703"/>
    </row>
    <row r="110" spans="1:11" s="14" customFormat="1" ht="20.25" hidden="1" thickBot="1">
      <c r="A110" s="307" t="s">
        <v>1516</v>
      </c>
      <c r="B110" s="307"/>
      <c r="C110" s="1245" t="s">
        <v>1529</v>
      </c>
      <c r="D110" s="321" t="s">
        <v>1594</v>
      </c>
      <c r="E110" s="321">
        <v>45429</v>
      </c>
      <c r="F110" s="1232" t="s">
        <v>1581</v>
      </c>
      <c r="G110" s="583"/>
      <c r="H110" s="323"/>
      <c r="I110" s="704"/>
      <c r="J110" s="511" t="s">
        <v>210</v>
      </c>
      <c r="K110" s="511" t="s">
        <v>210</v>
      </c>
    </row>
    <row r="111" spans="1:11" s="14" customFormat="1" ht="20.25" hidden="1" thickTop="1">
      <c r="A111" s="307" t="s">
        <v>1516</v>
      </c>
      <c r="B111" s="307"/>
      <c r="C111" s="1043" t="s">
        <v>1500</v>
      </c>
      <c r="D111" s="317" t="s">
        <v>1595</v>
      </c>
      <c r="E111" s="317">
        <v>45446</v>
      </c>
      <c r="F111" s="318">
        <v>45447</v>
      </c>
      <c r="G111" s="857" t="s">
        <v>2571</v>
      </c>
      <c r="H111" s="317" t="s">
        <v>3018</v>
      </c>
      <c r="I111" s="703">
        <v>45445</v>
      </c>
      <c r="J111" s="703">
        <f>I111+32</f>
        <v>45477</v>
      </c>
      <c r="K111" s="703">
        <f>I111+37</f>
        <v>45482</v>
      </c>
    </row>
    <row r="112" spans="1:11" s="14" customFormat="1" ht="20.25" hidden="1" thickBot="1">
      <c r="A112" s="307"/>
      <c r="B112" s="307"/>
      <c r="C112" s="583"/>
      <c r="D112" s="323"/>
      <c r="E112" s="323"/>
      <c r="F112" s="324"/>
      <c r="G112" s="583"/>
      <c r="H112" s="323"/>
      <c r="I112" s="704"/>
      <c r="J112" s="511" t="s">
        <v>210</v>
      </c>
      <c r="K112" s="511" t="s">
        <v>210</v>
      </c>
    </row>
    <row r="113" spans="1:13" s="14" customFormat="1" ht="20.25" hidden="1" thickTop="1">
      <c r="A113" s="307"/>
      <c r="B113" s="307"/>
      <c r="C113" s="1043" t="s">
        <v>1516</v>
      </c>
      <c r="D113" s="317" t="s">
        <v>1597</v>
      </c>
      <c r="E113" s="317">
        <v>45442</v>
      </c>
      <c r="F113" s="318">
        <v>45445</v>
      </c>
      <c r="G113" s="857" t="s">
        <v>2975</v>
      </c>
      <c r="H113" s="317" t="s">
        <v>3019</v>
      </c>
      <c r="I113" s="703">
        <v>45447</v>
      </c>
      <c r="J113" s="703">
        <f>I113+32</f>
        <v>45479</v>
      </c>
      <c r="K113" s="703">
        <f>I113+37</f>
        <v>45484</v>
      </c>
    </row>
    <row r="114" spans="1:13" s="14" customFormat="1" ht="20.25" hidden="1" thickBot="1">
      <c r="A114" s="307"/>
      <c r="B114" s="307"/>
      <c r="C114" s="583" t="s">
        <v>1452</v>
      </c>
      <c r="D114" s="323" t="s">
        <v>1600</v>
      </c>
      <c r="E114" s="323">
        <v>45442</v>
      </c>
      <c r="F114" s="682" t="s">
        <v>1581</v>
      </c>
      <c r="G114" s="583"/>
      <c r="H114" s="323"/>
      <c r="I114" s="704"/>
      <c r="J114" s="511" t="s">
        <v>210</v>
      </c>
      <c r="K114" s="511" t="s">
        <v>210</v>
      </c>
    </row>
    <row r="115" spans="1:13" s="14" customFormat="1" ht="20.25" hidden="1" thickTop="1">
      <c r="A115" s="307"/>
      <c r="B115" s="307"/>
      <c r="C115" s="1278" t="s">
        <v>1601</v>
      </c>
      <c r="D115" s="1255" t="s">
        <v>1600</v>
      </c>
      <c r="E115" s="424" t="s">
        <v>1581</v>
      </c>
      <c r="F115" s="318" t="s">
        <v>1602</v>
      </c>
      <c r="G115" s="857" t="s">
        <v>2397</v>
      </c>
      <c r="H115" s="317" t="s">
        <v>3020</v>
      </c>
      <c r="I115" s="703">
        <v>45454</v>
      </c>
      <c r="J115" s="703">
        <f t="shared" ref="J115" si="26">I115+32</f>
        <v>45486</v>
      </c>
      <c r="K115" s="703">
        <f t="shared" ref="K115" si="27">I115+37</f>
        <v>45491</v>
      </c>
    </row>
    <row r="116" spans="1:13" s="14" customFormat="1" ht="20.25" hidden="1" thickBot="1">
      <c r="A116" s="307"/>
      <c r="B116" s="307"/>
      <c r="C116" s="583"/>
      <c r="D116" s="323"/>
      <c r="E116" s="323"/>
      <c r="F116" s="324"/>
      <c r="G116" s="583"/>
      <c r="H116" s="323"/>
      <c r="I116" s="704"/>
      <c r="J116" s="511" t="s">
        <v>210</v>
      </c>
      <c r="K116" s="511" t="s">
        <v>210</v>
      </c>
    </row>
    <row r="117" spans="1:13" s="14" customFormat="1" ht="20.25" hidden="1" thickTop="1">
      <c r="A117" s="307"/>
      <c r="B117" s="307"/>
      <c r="C117" s="857" t="s">
        <v>1579</v>
      </c>
      <c r="D117" s="317" t="s">
        <v>1604</v>
      </c>
      <c r="E117" s="317">
        <v>45464</v>
      </c>
      <c r="F117" s="318">
        <v>45466</v>
      </c>
      <c r="G117" s="857" t="s">
        <v>2478</v>
      </c>
      <c r="H117" s="317" t="s">
        <v>3021</v>
      </c>
      <c r="I117" s="703">
        <v>45461</v>
      </c>
      <c r="J117" s="703">
        <f t="shared" ref="J117" si="28">I117+32</f>
        <v>45493</v>
      </c>
      <c r="K117" s="703">
        <f t="shared" ref="K117" si="29">I117+37</f>
        <v>45498</v>
      </c>
      <c r="L117" s="440"/>
    </row>
    <row r="118" spans="1:13" s="14" customFormat="1" ht="20.25" hidden="1" thickBot="1">
      <c r="A118" s="307" t="s">
        <v>1555</v>
      </c>
      <c r="B118" s="307"/>
      <c r="C118" s="423" t="s">
        <v>1606</v>
      </c>
      <c r="D118" s="1279" t="s">
        <v>1607</v>
      </c>
      <c r="E118" s="323">
        <v>45457</v>
      </c>
      <c r="F118" s="324">
        <v>45460</v>
      </c>
      <c r="G118" s="583"/>
      <c r="H118" s="323"/>
      <c r="I118" s="704"/>
      <c r="J118" s="511" t="s">
        <v>210</v>
      </c>
      <c r="K118" s="511" t="s">
        <v>210</v>
      </c>
      <c r="L118" s="440"/>
      <c r="M118" s="440"/>
    </row>
    <row r="119" spans="1:13" s="14" customFormat="1" ht="20.25" hidden="1" thickTop="1">
      <c r="A119" s="307"/>
      <c r="B119" s="307"/>
      <c r="C119" s="857"/>
      <c r="D119" s="317"/>
      <c r="E119" s="317"/>
      <c r="F119" s="318"/>
      <c r="G119" s="857" t="s">
        <v>3005</v>
      </c>
      <c r="H119" s="317" t="s">
        <v>3022</v>
      </c>
      <c r="I119" s="703">
        <v>45472</v>
      </c>
      <c r="J119" s="703">
        <f t="shared" ref="J119" si="30">I119+32</f>
        <v>45504</v>
      </c>
      <c r="K119" s="703">
        <f t="shared" ref="K119" si="31">I119+37</f>
        <v>45509</v>
      </c>
      <c r="L119" s="440"/>
      <c r="M119" s="440"/>
    </row>
    <row r="120" spans="1:13" s="14" customFormat="1" ht="20.25" hidden="1" thickBot="1">
      <c r="A120" s="307"/>
      <c r="B120" s="307"/>
      <c r="C120" s="583"/>
      <c r="D120" s="323"/>
      <c r="E120" s="323"/>
      <c r="F120" s="324"/>
      <c r="G120" s="583"/>
      <c r="H120" s="323"/>
      <c r="I120" s="704"/>
      <c r="J120" s="511" t="s">
        <v>210</v>
      </c>
      <c r="K120" s="511" t="s">
        <v>210</v>
      </c>
      <c r="L120" s="440"/>
      <c r="M120" s="440"/>
    </row>
    <row r="121" spans="1:13" s="14" customFormat="1" ht="20.25" hidden="1" thickTop="1">
      <c r="A121" s="307" t="s">
        <v>1529</v>
      </c>
      <c r="B121" s="307"/>
      <c r="C121" s="857" t="s">
        <v>1555</v>
      </c>
      <c r="D121" s="317" t="s">
        <v>1610</v>
      </c>
      <c r="E121" s="317">
        <v>45470</v>
      </c>
      <c r="F121" s="318">
        <v>45472</v>
      </c>
      <c r="G121" s="857" t="s">
        <v>2393</v>
      </c>
      <c r="H121" s="317" t="s">
        <v>3023</v>
      </c>
      <c r="I121" s="703">
        <v>45475</v>
      </c>
      <c r="J121" s="703">
        <f t="shared" ref="J121" si="32">I121+32</f>
        <v>45507</v>
      </c>
      <c r="K121" s="703">
        <f t="shared" ref="K121" si="33">I121+37</f>
        <v>45512</v>
      </c>
      <c r="L121" s="440"/>
      <c r="M121" s="440"/>
    </row>
    <row r="122" spans="1:13" s="14" customFormat="1" ht="20.25" hidden="1" thickBot="1">
      <c r="A122" s="307"/>
      <c r="B122" s="307"/>
      <c r="C122" s="583" t="s">
        <v>1541</v>
      </c>
      <c r="D122" s="323" t="s">
        <v>1612</v>
      </c>
      <c r="E122" s="323">
        <v>45471</v>
      </c>
      <c r="F122" s="324">
        <v>45473</v>
      </c>
      <c r="G122" s="583"/>
      <c r="H122" s="323"/>
      <c r="I122" s="704"/>
      <c r="J122" s="511" t="s">
        <v>210</v>
      </c>
      <c r="K122" s="511" t="s">
        <v>210</v>
      </c>
      <c r="L122" s="440"/>
      <c r="M122" s="440"/>
    </row>
    <row r="123" spans="1:13" s="14" customFormat="1" ht="21" hidden="1" thickTop="1" thickBot="1">
      <c r="A123" s="307" t="s">
        <v>1613</v>
      </c>
      <c r="B123" s="307"/>
      <c r="C123" s="857" t="s">
        <v>1614</v>
      </c>
      <c r="D123" s="317" t="s">
        <v>1615</v>
      </c>
      <c r="E123" s="317">
        <v>45478</v>
      </c>
      <c r="F123" s="318">
        <v>45481</v>
      </c>
      <c r="G123" s="857" t="s">
        <v>2950</v>
      </c>
      <c r="H123" s="317" t="s">
        <v>3024</v>
      </c>
      <c r="I123" s="703">
        <v>45486</v>
      </c>
      <c r="J123" s="703">
        <f t="shared" ref="J123" si="34">I123+32</f>
        <v>45518</v>
      </c>
      <c r="K123" s="703">
        <f t="shared" ref="K123" si="35">I123+37</f>
        <v>45523</v>
      </c>
      <c r="L123" s="440"/>
      <c r="M123" s="440"/>
    </row>
    <row r="124" spans="1:13" s="14" customFormat="1" ht="21" hidden="1" thickTop="1" thickBot="1">
      <c r="A124" s="307" t="s">
        <v>1617</v>
      </c>
      <c r="B124" s="307"/>
      <c r="C124" s="583" t="s">
        <v>1601</v>
      </c>
      <c r="D124" s="323" t="s">
        <v>1618</v>
      </c>
      <c r="E124" s="317">
        <v>45483</v>
      </c>
      <c r="F124" s="318">
        <v>45485</v>
      </c>
      <c r="G124" s="583"/>
      <c r="H124" s="323"/>
      <c r="I124" s="704"/>
      <c r="J124" s="511" t="s">
        <v>210</v>
      </c>
      <c r="K124" s="511" t="s">
        <v>210</v>
      </c>
      <c r="L124" s="440"/>
      <c r="M124" s="440"/>
    </row>
    <row r="125" spans="1:13" s="14" customFormat="1" ht="26.25" hidden="1" thickTop="1">
      <c r="A125" s="307"/>
      <c r="B125" s="307"/>
      <c r="C125" s="857"/>
      <c r="D125" s="317"/>
      <c r="E125" s="317"/>
      <c r="F125" s="318"/>
      <c r="G125" s="1166" t="s">
        <v>1573</v>
      </c>
      <c r="H125" s="317" t="s">
        <v>3025</v>
      </c>
      <c r="I125" s="703">
        <v>45489</v>
      </c>
      <c r="J125" s="1315" t="s">
        <v>3026</v>
      </c>
      <c r="K125" s="705"/>
      <c r="L125" s="440"/>
      <c r="M125" s="440"/>
    </row>
    <row r="126" spans="1:13" s="14" customFormat="1" ht="20.25" hidden="1" thickBot="1">
      <c r="A126" s="307"/>
      <c r="B126" s="307"/>
      <c r="C126" s="583"/>
      <c r="D126" s="323"/>
      <c r="E126" s="323"/>
      <c r="F126" s="324"/>
      <c r="G126" s="583"/>
      <c r="H126" s="323"/>
      <c r="I126" s="704"/>
      <c r="J126" s="1316"/>
      <c r="K126" s="529"/>
      <c r="L126" s="440"/>
      <c r="M126" s="440"/>
    </row>
    <row r="127" spans="1:13" s="14" customFormat="1" ht="21" hidden="1" thickTop="1" thickBot="1">
      <c r="A127" s="307" t="s">
        <v>1452</v>
      </c>
      <c r="B127" s="307"/>
      <c r="C127" s="857" t="s">
        <v>1516</v>
      </c>
      <c r="D127" s="317" t="s">
        <v>1620</v>
      </c>
      <c r="E127" s="323">
        <v>45486</v>
      </c>
      <c r="F127" s="324">
        <v>45488</v>
      </c>
      <c r="G127" s="857" t="s">
        <v>3009</v>
      </c>
      <c r="H127" s="317" t="s">
        <v>3027</v>
      </c>
      <c r="I127" s="703">
        <v>45496</v>
      </c>
      <c r="J127" s="703">
        <f t="shared" ref="J127" si="36">I127+32</f>
        <v>45528</v>
      </c>
      <c r="K127" s="703">
        <f t="shared" ref="K127" si="37">I127+37</f>
        <v>45533</v>
      </c>
      <c r="L127" s="440"/>
      <c r="M127" s="440"/>
    </row>
    <row r="128" spans="1:13" s="14" customFormat="1" ht="21" hidden="1" thickTop="1" thickBot="1">
      <c r="A128" s="307"/>
      <c r="B128" s="307"/>
      <c r="C128" s="583" t="s">
        <v>1579</v>
      </c>
      <c r="D128" s="323" t="s">
        <v>1621</v>
      </c>
      <c r="E128" s="317">
        <v>45489</v>
      </c>
      <c r="F128" s="318">
        <v>45491</v>
      </c>
      <c r="G128" s="583"/>
      <c r="H128" s="323"/>
      <c r="I128" s="704"/>
      <c r="J128" s="511" t="s">
        <v>210</v>
      </c>
      <c r="K128" s="511" t="s">
        <v>210</v>
      </c>
      <c r="L128" s="440"/>
      <c r="M128" s="440"/>
    </row>
    <row r="129" spans="1:13" s="14" customFormat="1" ht="20.25" hidden="1" thickTop="1">
      <c r="A129" s="307"/>
      <c r="B129" s="307"/>
      <c r="C129" s="857" t="s">
        <v>1577</v>
      </c>
      <c r="D129" s="317" t="s">
        <v>1623</v>
      </c>
      <c r="E129" s="317">
        <v>45495</v>
      </c>
      <c r="F129" s="318">
        <v>45499</v>
      </c>
      <c r="G129" s="857" t="s">
        <v>2421</v>
      </c>
      <c r="H129" s="317" t="s">
        <v>3028</v>
      </c>
      <c r="I129" s="703">
        <v>45503</v>
      </c>
      <c r="J129" s="703">
        <f t="shared" ref="J129" si="38">I129+32</f>
        <v>45535</v>
      </c>
      <c r="K129" s="703">
        <f t="shared" ref="K129" si="39">I129+37</f>
        <v>45540</v>
      </c>
      <c r="L129" s="440"/>
      <c r="M129" s="440"/>
    </row>
    <row r="130" spans="1:13" s="14" customFormat="1" ht="20.25" hidden="1" thickBot="1">
      <c r="A130" s="307"/>
      <c r="B130" s="307"/>
      <c r="C130" s="583"/>
      <c r="D130" s="323"/>
      <c r="E130" s="323"/>
      <c r="F130" s="324"/>
      <c r="G130" s="583"/>
      <c r="H130" s="323"/>
      <c r="I130" s="704"/>
      <c r="J130" s="511" t="s">
        <v>210</v>
      </c>
      <c r="K130" s="511" t="s">
        <v>210</v>
      </c>
      <c r="L130" s="440"/>
      <c r="M130" s="440"/>
    </row>
    <row r="131" spans="1:13" s="14" customFormat="1" ht="20.25" hidden="1" thickTop="1">
      <c r="A131" s="307" t="s">
        <v>1625</v>
      </c>
      <c r="B131" s="307"/>
      <c r="C131" s="857" t="s">
        <v>1606</v>
      </c>
      <c r="D131" s="317" t="s">
        <v>1626</v>
      </c>
      <c r="E131" s="317">
        <v>45503</v>
      </c>
      <c r="F131" s="318">
        <v>45505</v>
      </c>
      <c r="G131" s="857" t="s">
        <v>2500</v>
      </c>
      <c r="H131" s="317" t="s">
        <v>3029</v>
      </c>
      <c r="I131" s="703">
        <v>45510</v>
      </c>
      <c r="J131" s="703">
        <f t="shared" ref="J131" si="40">I131+32</f>
        <v>45542</v>
      </c>
      <c r="K131" s="703">
        <f t="shared" ref="K131" si="41">I131+37</f>
        <v>45547</v>
      </c>
      <c r="L131" s="440"/>
      <c r="M131" s="440"/>
    </row>
    <row r="132" spans="1:13" s="14" customFormat="1" ht="20.25" hidden="1" thickBot="1">
      <c r="A132" s="307" t="s">
        <v>1628</v>
      </c>
      <c r="B132" s="307"/>
      <c r="C132" s="583" t="s">
        <v>1629</v>
      </c>
      <c r="D132" s="323" t="s">
        <v>1630</v>
      </c>
      <c r="E132" s="323">
        <v>45502</v>
      </c>
      <c r="F132" s="324">
        <v>45504</v>
      </c>
      <c r="G132" s="583"/>
      <c r="H132" s="323"/>
      <c r="I132" s="704"/>
      <c r="J132" s="511" t="s">
        <v>210</v>
      </c>
      <c r="K132" s="511" t="s">
        <v>210</v>
      </c>
      <c r="L132" s="440"/>
      <c r="M132" s="440"/>
    </row>
    <row r="133" spans="1:13" s="14" customFormat="1" ht="20.25" hidden="1" thickTop="1">
      <c r="A133" s="307" t="s">
        <v>1631</v>
      </c>
      <c r="B133" s="307"/>
      <c r="C133" s="857" t="s">
        <v>1606</v>
      </c>
      <c r="D133" s="317" t="s">
        <v>1632</v>
      </c>
      <c r="E133" s="317">
        <v>45512</v>
      </c>
      <c r="F133" s="318">
        <v>45514</v>
      </c>
      <c r="G133" s="857" t="s">
        <v>3030</v>
      </c>
      <c r="H133" s="317" t="s">
        <v>3031</v>
      </c>
      <c r="I133" s="703">
        <v>45517</v>
      </c>
      <c r="J133" s="703">
        <f t="shared" ref="J133" si="42">I133+32</f>
        <v>45549</v>
      </c>
      <c r="K133" s="703">
        <f t="shared" ref="K133" si="43">I133+37</f>
        <v>45554</v>
      </c>
      <c r="L133" s="440"/>
      <c r="M133" s="440"/>
    </row>
    <row r="134" spans="1:13" s="14" customFormat="1" ht="20.25" hidden="1" thickBot="1">
      <c r="A134" s="307"/>
      <c r="B134" s="307"/>
      <c r="C134" s="583"/>
      <c r="D134" s="323"/>
      <c r="E134" s="323"/>
      <c r="F134" s="324"/>
      <c r="G134" s="583"/>
      <c r="H134" s="323"/>
      <c r="I134" s="704"/>
      <c r="J134" s="511" t="s">
        <v>210</v>
      </c>
      <c r="K134" s="511" t="s">
        <v>210</v>
      </c>
      <c r="L134" s="440"/>
      <c r="M134" s="440"/>
    </row>
    <row r="135" spans="1:13" s="14" customFormat="1" ht="20.25" hidden="1" thickTop="1">
      <c r="A135" s="307" t="s">
        <v>1601</v>
      </c>
      <c r="B135" s="307"/>
      <c r="C135" s="857" t="s">
        <v>1634</v>
      </c>
      <c r="D135" s="317" t="s">
        <v>1635</v>
      </c>
      <c r="E135" s="317">
        <v>45518</v>
      </c>
      <c r="F135" s="318">
        <v>45520</v>
      </c>
      <c r="G135" s="857" t="s">
        <v>3032</v>
      </c>
      <c r="H135" s="317" t="s">
        <v>3033</v>
      </c>
      <c r="I135" s="703">
        <v>45524</v>
      </c>
      <c r="J135" s="703">
        <f t="shared" ref="J135" si="44">I135+32</f>
        <v>45556</v>
      </c>
      <c r="K135" s="703">
        <f t="shared" ref="K135" si="45">I135+37</f>
        <v>45561</v>
      </c>
      <c r="L135" s="440"/>
      <c r="M135" s="440"/>
    </row>
    <row r="136" spans="1:13" s="14" customFormat="1" ht="20.25" hidden="1" thickBot="1">
      <c r="A136" s="307"/>
      <c r="B136" s="307"/>
      <c r="C136" s="583"/>
      <c r="D136" s="323"/>
      <c r="E136" s="323"/>
      <c r="F136" s="324"/>
      <c r="G136" s="583"/>
      <c r="H136" s="323"/>
      <c r="I136" s="704"/>
      <c r="J136" s="511" t="s">
        <v>210</v>
      </c>
      <c r="K136" s="511" t="s">
        <v>210</v>
      </c>
      <c r="L136" s="440"/>
      <c r="M136" s="440"/>
    </row>
    <row r="137" spans="1:13" s="14" customFormat="1" ht="20.25" hidden="1" thickTop="1">
      <c r="A137" s="307"/>
      <c r="B137" s="307"/>
      <c r="C137" s="857" t="s">
        <v>1601</v>
      </c>
      <c r="D137" s="317" t="s">
        <v>1637</v>
      </c>
      <c r="E137" s="317">
        <v>45527</v>
      </c>
      <c r="F137" s="513" t="s">
        <v>1581</v>
      </c>
      <c r="G137" s="857" t="s">
        <v>3034</v>
      </c>
      <c r="H137" s="317" t="s">
        <v>3035</v>
      </c>
      <c r="I137" s="703">
        <v>45536</v>
      </c>
      <c r="J137" s="703">
        <f t="shared" ref="J137" si="46">I137+32</f>
        <v>45568</v>
      </c>
      <c r="K137" s="703">
        <f t="shared" ref="K137" si="47">I137+37</f>
        <v>45573</v>
      </c>
      <c r="L137" s="440"/>
      <c r="M137" s="440"/>
    </row>
    <row r="138" spans="1:13" s="14" customFormat="1" ht="20.25" hidden="1" thickBot="1">
      <c r="A138" s="307"/>
      <c r="B138" s="307"/>
      <c r="C138" s="583" t="s">
        <v>1579</v>
      </c>
      <c r="D138" s="323" t="s">
        <v>1643</v>
      </c>
      <c r="E138" s="323">
        <v>45532</v>
      </c>
      <c r="F138" s="324">
        <v>45534</v>
      </c>
      <c r="G138" s="583"/>
      <c r="H138" s="323"/>
      <c r="I138" s="704"/>
      <c r="J138" s="511" t="s">
        <v>210</v>
      </c>
      <c r="K138" s="511" t="s">
        <v>210</v>
      </c>
      <c r="L138" s="440"/>
      <c r="M138" s="440"/>
    </row>
    <row r="139" spans="1:13" s="14" customFormat="1" ht="20.25" hidden="1" thickTop="1">
      <c r="A139" s="307" t="s">
        <v>1639</v>
      </c>
      <c r="B139" s="307"/>
      <c r="C139" s="857" t="s">
        <v>1640</v>
      </c>
      <c r="D139" s="317" t="s">
        <v>1641</v>
      </c>
      <c r="E139" s="317">
        <v>45533</v>
      </c>
      <c r="F139" s="513" t="s">
        <v>1581</v>
      </c>
      <c r="G139" s="857" t="s">
        <v>2470</v>
      </c>
      <c r="H139" s="317" t="s">
        <v>3036</v>
      </c>
      <c r="I139" s="703">
        <v>45538</v>
      </c>
      <c r="J139" s="703">
        <f t="shared" ref="J139" si="48">I139+32</f>
        <v>45570</v>
      </c>
      <c r="K139" s="703">
        <f t="shared" ref="K139" si="49">I139+37</f>
        <v>45575</v>
      </c>
      <c r="L139" s="440"/>
      <c r="M139" s="440"/>
    </row>
    <row r="140" spans="1:13" s="14" customFormat="1" ht="20.25" hidden="1" thickBot="1">
      <c r="A140" s="438"/>
      <c r="B140" s="438"/>
      <c r="C140" s="583" t="s">
        <v>1579</v>
      </c>
      <c r="D140" s="323" t="s">
        <v>1643</v>
      </c>
      <c r="E140" s="323">
        <v>45532</v>
      </c>
      <c r="F140" s="324">
        <v>45534</v>
      </c>
      <c r="G140" s="583"/>
      <c r="H140" s="323"/>
      <c r="I140" s="704"/>
      <c r="J140" s="511" t="s">
        <v>210</v>
      </c>
      <c r="K140" s="511" t="s">
        <v>210</v>
      </c>
      <c r="L140" s="440"/>
      <c r="M140" s="440"/>
    </row>
    <row r="141" spans="1:13" s="14" customFormat="1" ht="20.25" hidden="1" thickTop="1">
      <c r="A141" s="438"/>
      <c r="B141" s="438"/>
      <c r="C141" s="857" t="s">
        <v>1614</v>
      </c>
      <c r="D141" s="317" t="s">
        <v>1644</v>
      </c>
      <c r="E141" s="317">
        <v>45538</v>
      </c>
      <c r="F141" s="318">
        <v>45541</v>
      </c>
      <c r="G141" s="857" t="s">
        <v>2571</v>
      </c>
      <c r="H141" s="317" t="s">
        <v>3037</v>
      </c>
      <c r="I141" s="703">
        <v>45546</v>
      </c>
      <c r="J141" s="703">
        <f t="shared" ref="J141" si="50">I141+32</f>
        <v>45578</v>
      </c>
      <c r="K141" s="703">
        <f t="shared" ref="K141" si="51">I141+37</f>
        <v>45583</v>
      </c>
      <c r="L141" s="440"/>
      <c r="M141" s="440"/>
    </row>
    <row r="142" spans="1:13" s="14" customFormat="1" ht="20.25" hidden="1" thickBot="1">
      <c r="A142" s="438"/>
      <c r="B142" s="438"/>
      <c r="C142" s="583"/>
      <c r="D142" s="323"/>
      <c r="E142" s="323"/>
      <c r="F142" s="324"/>
      <c r="G142" s="583"/>
      <c r="H142" s="323"/>
      <c r="I142" s="704"/>
      <c r="J142" s="511" t="s">
        <v>210</v>
      </c>
      <c r="K142" s="511" t="s">
        <v>210</v>
      </c>
      <c r="L142" s="440"/>
      <c r="M142" s="440"/>
    </row>
    <row r="143" spans="1:13" s="14" customFormat="1" ht="20.25" hidden="1" thickTop="1">
      <c r="A143" s="438"/>
      <c r="B143" s="438"/>
      <c r="C143" s="857" t="s">
        <v>1516</v>
      </c>
      <c r="D143" s="317" t="s">
        <v>1646</v>
      </c>
      <c r="E143" s="317">
        <v>45547</v>
      </c>
      <c r="F143" s="318">
        <v>45549</v>
      </c>
      <c r="G143" s="857" t="s">
        <v>1745</v>
      </c>
      <c r="H143" s="317" t="s">
        <v>3038</v>
      </c>
      <c r="I143" s="703">
        <v>45552</v>
      </c>
      <c r="J143" s="703">
        <f>I143+32</f>
        <v>45584</v>
      </c>
      <c r="K143" s="703">
        <f>I143+37</f>
        <v>45589</v>
      </c>
      <c r="L143" s="440"/>
      <c r="M143" s="440"/>
    </row>
    <row r="144" spans="1:13" s="14" customFormat="1" ht="20.25" hidden="1" thickBot="1">
      <c r="A144" s="438"/>
      <c r="B144" s="438"/>
      <c r="C144" s="583"/>
      <c r="D144" s="323"/>
      <c r="E144" s="323"/>
      <c r="F144" s="324"/>
      <c r="G144" s="583"/>
      <c r="H144" s="323"/>
      <c r="I144" s="704"/>
      <c r="J144" s="511" t="s">
        <v>210</v>
      </c>
      <c r="K144" s="511" t="s">
        <v>210</v>
      </c>
      <c r="L144" s="440"/>
      <c r="M144" s="440"/>
    </row>
    <row r="145" spans="1:13" s="14" customFormat="1" ht="20.25" hidden="1" thickTop="1">
      <c r="A145" s="307"/>
      <c r="B145" s="307"/>
      <c r="C145" s="857" t="s">
        <v>1601</v>
      </c>
      <c r="D145" s="317" t="s">
        <v>1648</v>
      </c>
      <c r="E145" s="317">
        <v>45550</v>
      </c>
      <c r="F145" s="513" t="s">
        <v>1581</v>
      </c>
      <c r="G145" s="857" t="s">
        <v>2478</v>
      </c>
      <c r="H145" s="317" t="s">
        <v>3039</v>
      </c>
      <c r="I145" s="703">
        <v>45559</v>
      </c>
      <c r="J145" s="703">
        <f>I145+32</f>
        <v>45591</v>
      </c>
      <c r="K145" s="703">
        <f>I145+37</f>
        <v>45596</v>
      </c>
      <c r="L145" s="440"/>
      <c r="M145" s="440"/>
    </row>
    <row r="146" spans="1:13" s="14" customFormat="1" ht="20.25" hidden="1" thickBot="1">
      <c r="A146" s="307"/>
      <c r="B146" s="307"/>
      <c r="C146" s="583" t="s">
        <v>1577</v>
      </c>
      <c r="D146" s="323" t="s">
        <v>1650</v>
      </c>
      <c r="E146" s="323">
        <v>45551</v>
      </c>
      <c r="F146" s="324">
        <v>45553</v>
      </c>
      <c r="G146" s="583"/>
      <c r="H146" s="323"/>
      <c r="I146" s="704"/>
      <c r="J146" s="511" t="s">
        <v>210</v>
      </c>
      <c r="K146" s="511" t="s">
        <v>210</v>
      </c>
      <c r="L146" s="440"/>
      <c r="M146" s="440"/>
    </row>
    <row r="147" spans="1:13" s="14" customFormat="1" ht="20.25" hidden="1" thickTop="1">
      <c r="A147" s="307" t="s">
        <v>1579</v>
      </c>
      <c r="B147" s="307"/>
      <c r="C147" s="857" t="s">
        <v>1640</v>
      </c>
      <c r="D147" s="317" t="s">
        <v>1652</v>
      </c>
      <c r="E147" s="317">
        <v>45557</v>
      </c>
      <c r="F147" s="513" t="s">
        <v>1581</v>
      </c>
      <c r="G147" s="857" t="s">
        <v>3005</v>
      </c>
      <c r="H147" s="317" t="s">
        <v>3040</v>
      </c>
      <c r="I147" s="703">
        <v>45566</v>
      </c>
      <c r="J147" s="703">
        <f>I147+32</f>
        <v>45598</v>
      </c>
      <c r="K147" s="703">
        <f>I147+37</f>
        <v>45603</v>
      </c>
      <c r="L147" s="440"/>
      <c r="M147" s="440"/>
    </row>
    <row r="148" spans="1:13" s="14" customFormat="1" ht="20.25" hidden="1" thickBot="1">
      <c r="A148" s="307"/>
      <c r="B148" s="307"/>
      <c r="C148" s="583" t="s">
        <v>1654</v>
      </c>
      <c r="D148" s="323" t="s">
        <v>1655</v>
      </c>
      <c r="E148" s="323">
        <v>45557</v>
      </c>
      <c r="F148" s="324">
        <v>45559</v>
      </c>
      <c r="G148" s="583"/>
      <c r="H148" s="323"/>
      <c r="I148" s="704"/>
      <c r="J148" s="511" t="s">
        <v>210</v>
      </c>
      <c r="K148" s="511" t="s">
        <v>210</v>
      </c>
      <c r="L148" s="440"/>
      <c r="M148" s="440"/>
    </row>
    <row r="149" spans="1:13" s="14" customFormat="1" ht="20.25" hidden="1" thickTop="1">
      <c r="A149" s="307" t="s">
        <v>1640</v>
      </c>
      <c r="B149" s="307"/>
      <c r="C149" s="857" t="s">
        <v>1513</v>
      </c>
      <c r="D149" s="317" t="s">
        <v>1656</v>
      </c>
      <c r="E149" s="317">
        <v>45568</v>
      </c>
      <c r="F149" s="318">
        <v>45571</v>
      </c>
      <c r="G149" s="857" t="s">
        <v>2630</v>
      </c>
      <c r="H149" s="317" t="s">
        <v>3041</v>
      </c>
      <c r="I149" s="703">
        <v>45573</v>
      </c>
      <c r="J149" s="703">
        <f>I149+32</f>
        <v>45605</v>
      </c>
      <c r="K149" s="703">
        <f>I149+37</f>
        <v>45610</v>
      </c>
      <c r="L149" s="977" t="s">
        <v>2047</v>
      </c>
      <c r="M149" s="440"/>
    </row>
    <row r="150" spans="1:13" s="14" customFormat="1" ht="20.25" hidden="1" thickBot="1">
      <c r="A150" s="307" t="s">
        <v>1579</v>
      </c>
      <c r="B150" s="307"/>
      <c r="C150" s="322" t="s">
        <v>1614</v>
      </c>
      <c r="D150" s="323" t="s">
        <v>1658</v>
      </c>
      <c r="E150" s="323">
        <v>45567</v>
      </c>
      <c r="F150" s="324">
        <v>45571</v>
      </c>
      <c r="G150" s="583"/>
      <c r="H150" s="323"/>
      <c r="I150" s="704"/>
      <c r="J150" s="511" t="s">
        <v>210</v>
      </c>
      <c r="K150" s="511" t="s">
        <v>210</v>
      </c>
      <c r="L150" s="1919">
        <v>45609</v>
      </c>
      <c r="M150" s="440"/>
    </row>
    <row r="151" spans="1:13" s="14" customFormat="1" ht="20.25" hidden="1" thickTop="1">
      <c r="A151" s="307" t="s">
        <v>1659</v>
      </c>
      <c r="B151" s="307"/>
      <c r="C151" s="857" t="s">
        <v>1513</v>
      </c>
      <c r="D151" s="436" t="s">
        <v>1660</v>
      </c>
      <c r="E151" s="436">
        <v>45575</v>
      </c>
      <c r="F151" s="1236">
        <v>45580</v>
      </c>
      <c r="G151" s="1166" t="s">
        <v>1573</v>
      </c>
      <c r="H151" s="317" t="s">
        <v>3042</v>
      </c>
      <c r="I151" s="703">
        <v>45580</v>
      </c>
      <c r="J151" s="977" t="s">
        <v>3043</v>
      </c>
      <c r="K151" s="977" t="s">
        <v>2892</v>
      </c>
      <c r="L151" s="440"/>
      <c r="M151" s="440"/>
    </row>
    <row r="152" spans="1:13" s="14" customFormat="1" ht="20.25" hidden="1" thickBot="1">
      <c r="A152" s="307"/>
      <c r="B152" s="307"/>
      <c r="C152" s="583"/>
      <c r="D152" s="323"/>
      <c r="E152" s="323"/>
      <c r="F152" s="324"/>
      <c r="G152" s="325"/>
      <c r="H152" s="323"/>
      <c r="I152" s="704"/>
      <c r="J152" s="511" t="s">
        <v>210</v>
      </c>
      <c r="K152" s="511" t="s">
        <v>210</v>
      </c>
      <c r="L152" s="440"/>
      <c r="M152" s="440"/>
    </row>
    <row r="153" spans="1:13" s="14" customFormat="1" ht="20.25" hidden="1" thickTop="1">
      <c r="A153" s="307" t="s">
        <v>1662</v>
      </c>
      <c r="B153" s="307"/>
      <c r="C153" s="857" t="s">
        <v>1663</v>
      </c>
      <c r="D153" s="317" t="s">
        <v>1664</v>
      </c>
      <c r="E153" s="317">
        <v>45582</v>
      </c>
      <c r="F153" s="318">
        <v>45584</v>
      </c>
      <c r="G153" s="857" t="s">
        <v>3044</v>
      </c>
      <c r="H153" s="317" t="s">
        <v>3045</v>
      </c>
      <c r="I153" s="703">
        <v>45587</v>
      </c>
      <c r="J153" s="703">
        <f>I153+32</f>
        <v>45619</v>
      </c>
      <c r="K153" s="703">
        <f>I153+37</f>
        <v>45624</v>
      </c>
      <c r="L153" s="977" t="s">
        <v>3046</v>
      </c>
      <c r="M153" s="440"/>
    </row>
    <row r="154" spans="1:13" s="14" customFormat="1" ht="20.25" hidden="1" thickBot="1">
      <c r="A154" s="307"/>
      <c r="B154" s="307"/>
      <c r="C154" s="583"/>
      <c r="D154" s="323"/>
      <c r="E154" s="323"/>
      <c r="F154" s="324"/>
      <c r="G154" s="325"/>
      <c r="H154" s="323"/>
      <c r="I154" s="704"/>
      <c r="J154" s="511" t="s">
        <v>210</v>
      </c>
      <c r="K154" s="511"/>
      <c r="L154" s="978"/>
      <c r="M154" s="440"/>
    </row>
    <row r="155" spans="1:13" s="14" customFormat="1" ht="20.25" hidden="1" thickTop="1">
      <c r="A155" s="307" t="s">
        <v>1667</v>
      </c>
      <c r="B155" s="307"/>
      <c r="C155" s="857" t="s">
        <v>1668</v>
      </c>
      <c r="D155" s="317" t="s">
        <v>1669</v>
      </c>
      <c r="E155" s="317">
        <v>45588</v>
      </c>
      <c r="F155" s="318">
        <v>45590</v>
      </c>
      <c r="G155" s="857" t="s">
        <v>2950</v>
      </c>
      <c r="H155" s="317" t="s">
        <v>3047</v>
      </c>
      <c r="I155" s="703">
        <v>45594</v>
      </c>
      <c r="J155" s="703">
        <f>I155+32</f>
        <v>45626</v>
      </c>
      <c r="K155" s="703">
        <f>I155+37</f>
        <v>45631</v>
      </c>
      <c r="L155" s="440"/>
      <c r="M155" s="440"/>
    </row>
    <row r="156" spans="1:13" s="14" customFormat="1" ht="20.25" hidden="1" thickBot="1">
      <c r="A156" s="307"/>
      <c r="B156" s="307"/>
      <c r="C156" s="583"/>
      <c r="D156" s="323"/>
      <c r="E156" s="323"/>
      <c r="F156" s="324"/>
      <c r="G156" s="325"/>
      <c r="H156" s="323"/>
      <c r="I156" s="704"/>
      <c r="J156" s="511" t="s">
        <v>210</v>
      </c>
      <c r="K156" s="511"/>
      <c r="L156" s="440"/>
      <c r="M156" s="440"/>
    </row>
    <row r="157" spans="1:13" s="14" customFormat="1" ht="20.25" hidden="1" thickTop="1">
      <c r="A157" s="307" t="s">
        <v>1671</v>
      </c>
      <c r="B157" s="307"/>
      <c r="C157" s="857" t="s">
        <v>1672</v>
      </c>
      <c r="D157" s="317" t="s">
        <v>1673</v>
      </c>
      <c r="E157" s="317">
        <v>45596</v>
      </c>
      <c r="F157" s="318">
        <v>45598</v>
      </c>
      <c r="G157" s="857" t="s">
        <v>1728</v>
      </c>
      <c r="H157" s="317" t="s">
        <v>3048</v>
      </c>
      <c r="I157" s="703">
        <v>45601</v>
      </c>
      <c r="J157" s="703">
        <f>I157+32</f>
        <v>45633</v>
      </c>
      <c r="K157" s="703">
        <f>I157+37</f>
        <v>45638</v>
      </c>
      <c r="L157" s="440"/>
      <c r="M157" s="440"/>
    </row>
    <row r="158" spans="1:13" s="14" customFormat="1" ht="21" hidden="1" customHeight="1" thickBot="1">
      <c r="A158" s="307"/>
      <c r="B158" s="307"/>
      <c r="C158" s="583"/>
      <c r="D158" s="323"/>
      <c r="E158" s="323"/>
      <c r="F158" s="324"/>
      <c r="G158" s="325"/>
      <c r="H158" s="323"/>
      <c r="I158" s="704"/>
      <c r="J158" s="511" t="s">
        <v>210</v>
      </c>
      <c r="K158" s="511" t="s">
        <v>210</v>
      </c>
      <c r="L158" s="440"/>
      <c r="M158" s="440"/>
    </row>
    <row r="159" spans="1:13" s="14" customFormat="1" ht="21" hidden="1" customHeight="1" thickTop="1">
      <c r="A159" s="307" t="s">
        <v>1675</v>
      </c>
      <c r="B159" s="307"/>
      <c r="C159" s="857" t="s">
        <v>1654</v>
      </c>
      <c r="D159" s="1978" t="s">
        <v>1676</v>
      </c>
      <c r="E159" s="317">
        <v>45605</v>
      </c>
      <c r="F159" s="318">
        <v>45607</v>
      </c>
      <c r="G159" s="857" t="s">
        <v>2260</v>
      </c>
      <c r="H159" s="317" t="s">
        <v>3049</v>
      </c>
      <c r="I159" s="703">
        <v>45608</v>
      </c>
      <c r="J159" s="703">
        <f>I159+32</f>
        <v>45640</v>
      </c>
      <c r="K159" s="703">
        <f>I159+37</f>
        <v>45645</v>
      </c>
      <c r="L159" s="977" t="s">
        <v>3046</v>
      </c>
      <c r="M159" s="977" t="s">
        <v>2047</v>
      </c>
    </row>
    <row r="160" spans="1:13" s="14" customFormat="1" ht="21" hidden="1" customHeight="1" thickBot="1">
      <c r="A160" s="307"/>
      <c r="B160" s="307"/>
      <c r="C160" s="583"/>
      <c r="D160" s="323"/>
      <c r="E160" s="323"/>
      <c r="F160" s="324"/>
      <c r="G160" s="325"/>
      <c r="H160" s="323"/>
      <c r="I160" s="704"/>
      <c r="J160" s="511" t="s">
        <v>210</v>
      </c>
      <c r="K160" s="511"/>
      <c r="L160" s="978"/>
      <c r="M160" s="978"/>
    </row>
    <row r="161" spans="1:13" s="14" customFormat="1" ht="21" hidden="1" customHeight="1" thickTop="1">
      <c r="A161" s="307"/>
      <c r="B161" s="307"/>
      <c r="C161" s="857" t="s">
        <v>1614</v>
      </c>
      <c r="D161" s="317" t="s">
        <v>1678</v>
      </c>
      <c r="E161" s="317">
        <v>45612</v>
      </c>
      <c r="F161" s="318">
        <v>45614</v>
      </c>
      <c r="G161" s="857" t="s">
        <v>2421</v>
      </c>
      <c r="H161" s="317" t="s">
        <v>3050</v>
      </c>
      <c r="I161" s="703">
        <v>45615</v>
      </c>
      <c r="J161" s="703">
        <f>I161+32</f>
        <v>45647</v>
      </c>
      <c r="K161" s="703">
        <f>I161+37</f>
        <v>45652</v>
      </c>
      <c r="L161" s="440"/>
      <c r="M161" s="440"/>
    </row>
    <row r="162" spans="1:13" s="14" customFormat="1" ht="21" hidden="1" customHeight="1" thickBot="1">
      <c r="A162" s="307"/>
      <c r="B162" s="307"/>
      <c r="C162" s="583"/>
      <c r="D162" s="323"/>
      <c r="E162" s="323"/>
      <c r="F162" s="324"/>
      <c r="G162" s="325"/>
      <c r="H162" s="323"/>
      <c r="I162" s="704"/>
      <c r="J162" s="511" t="s">
        <v>210</v>
      </c>
      <c r="K162" s="511" t="s">
        <v>210</v>
      </c>
      <c r="L162" s="440"/>
      <c r="M162" s="440"/>
    </row>
    <row r="163" spans="1:13" s="14" customFormat="1" ht="21" hidden="1" customHeight="1" thickTop="1">
      <c r="A163" s="307" t="s">
        <v>1680</v>
      </c>
      <c r="B163" s="307"/>
      <c r="C163" s="857" t="s">
        <v>1681</v>
      </c>
      <c r="D163" s="1978" t="s">
        <v>1682</v>
      </c>
      <c r="E163" s="317">
        <v>45621</v>
      </c>
      <c r="F163" s="318">
        <v>45623</v>
      </c>
      <c r="G163" s="857" t="s">
        <v>3030</v>
      </c>
      <c r="H163" s="317" t="s">
        <v>3051</v>
      </c>
      <c r="I163" s="703">
        <v>45627</v>
      </c>
      <c r="J163" s="703">
        <f>I163+32</f>
        <v>45659</v>
      </c>
      <c r="K163" s="703">
        <f>I163+37</f>
        <v>45664</v>
      </c>
      <c r="L163" s="440"/>
      <c r="M163" s="440"/>
    </row>
    <row r="164" spans="1:13" s="14" customFormat="1" ht="21" hidden="1" customHeight="1" thickBot="1">
      <c r="A164" s="307"/>
      <c r="B164" s="307"/>
      <c r="C164" s="583"/>
      <c r="D164" s="323"/>
      <c r="E164" s="323"/>
      <c r="F164" s="324"/>
      <c r="G164" s="325"/>
      <c r="H164" s="323"/>
      <c r="I164" s="704"/>
      <c r="J164" s="511" t="s">
        <v>210</v>
      </c>
      <c r="K164" s="511"/>
      <c r="L164" s="440"/>
      <c r="M164" s="440"/>
    </row>
    <row r="165" spans="1:13" s="14" customFormat="1" ht="21" hidden="1" customHeight="1" thickTop="1">
      <c r="A165" s="307"/>
      <c r="B165" s="307"/>
      <c r="C165" s="857" t="s">
        <v>1684</v>
      </c>
      <c r="D165" s="317" t="s">
        <v>1685</v>
      </c>
      <c r="E165" s="317">
        <v>45625</v>
      </c>
      <c r="F165" s="318">
        <v>45627</v>
      </c>
      <c r="G165" s="857" t="s">
        <v>3032</v>
      </c>
      <c r="H165" s="317" t="s">
        <v>3052</v>
      </c>
      <c r="I165" s="703">
        <v>45632</v>
      </c>
      <c r="J165" s="703">
        <f>I165+32</f>
        <v>45664</v>
      </c>
      <c r="K165" s="703">
        <f>I165+37</f>
        <v>45669</v>
      </c>
      <c r="L165" s="440"/>
      <c r="M165" s="440"/>
    </row>
    <row r="166" spans="1:13" s="14" customFormat="1" ht="21" hidden="1" customHeight="1" thickBot="1">
      <c r="A166" s="307"/>
      <c r="B166" s="307"/>
      <c r="C166" s="583"/>
      <c r="D166" s="323"/>
      <c r="E166" s="323"/>
      <c r="F166" s="324"/>
      <c r="G166" s="325"/>
      <c r="H166" s="323"/>
      <c r="I166" s="704"/>
      <c r="J166" s="511" t="s">
        <v>210</v>
      </c>
      <c r="K166" s="511" t="s">
        <v>210</v>
      </c>
      <c r="L166" s="440"/>
      <c r="M166" s="440"/>
    </row>
    <row r="167" spans="1:13" s="14" customFormat="1" ht="21" hidden="1" customHeight="1" thickTop="1">
      <c r="A167" s="307"/>
      <c r="B167" s="307"/>
      <c r="C167" s="857" t="s">
        <v>1687</v>
      </c>
      <c r="D167" s="317" t="s">
        <v>1688</v>
      </c>
      <c r="E167" s="317">
        <v>45640</v>
      </c>
      <c r="F167" s="318">
        <v>45642</v>
      </c>
      <c r="G167" s="857" t="s">
        <v>3034</v>
      </c>
      <c r="H167" s="317" t="s">
        <v>3053</v>
      </c>
      <c r="I167" s="703">
        <v>45636</v>
      </c>
      <c r="J167" s="703">
        <f>I167+32</f>
        <v>45668</v>
      </c>
      <c r="K167" s="703">
        <f>I167+37</f>
        <v>45673</v>
      </c>
      <c r="L167" s="440"/>
      <c r="M167" s="440"/>
    </row>
    <row r="168" spans="1:13" s="14" customFormat="1" ht="21" hidden="1" customHeight="1" thickBot="1">
      <c r="A168" s="307"/>
      <c r="B168" s="307"/>
      <c r="C168" s="583"/>
      <c r="D168" s="323"/>
      <c r="E168" s="323"/>
      <c r="F168" s="324"/>
      <c r="G168" s="325"/>
      <c r="H168" s="323"/>
      <c r="I168" s="704"/>
      <c r="J168" s="511" t="s">
        <v>210</v>
      </c>
      <c r="K168" s="511"/>
      <c r="L168" s="440"/>
      <c r="M168" s="440"/>
    </row>
    <row r="169" spans="1:13" s="14" customFormat="1" ht="21" hidden="1" customHeight="1" thickTop="1">
      <c r="A169" s="307"/>
      <c r="B169" s="307"/>
      <c r="C169" s="857" t="s">
        <v>1690</v>
      </c>
      <c r="D169" s="317" t="s">
        <v>1691</v>
      </c>
      <c r="E169" s="317">
        <v>45647</v>
      </c>
      <c r="F169" s="318">
        <v>45649</v>
      </c>
      <c r="G169" s="1166" t="s">
        <v>3054</v>
      </c>
      <c r="H169" s="424" t="s">
        <v>3055</v>
      </c>
      <c r="I169" s="703">
        <v>45643</v>
      </c>
      <c r="J169" s="705"/>
      <c r="K169" s="705"/>
      <c r="L169" s="440"/>
      <c r="M169" s="440"/>
    </row>
    <row r="170" spans="1:13" s="14" customFormat="1" ht="21" hidden="1" customHeight="1" thickBot="1">
      <c r="A170" s="307"/>
      <c r="B170" s="307"/>
      <c r="C170" s="583"/>
      <c r="D170" s="323"/>
      <c r="E170" s="323"/>
      <c r="F170" s="324"/>
      <c r="G170" s="325"/>
      <c r="H170" s="323"/>
      <c r="I170" s="704"/>
      <c r="J170" s="529"/>
      <c r="K170" s="529"/>
      <c r="L170" s="440"/>
      <c r="M170" s="440"/>
    </row>
    <row r="171" spans="1:13" s="14" customFormat="1" ht="21" hidden="1" customHeight="1" thickTop="1">
      <c r="A171" s="307"/>
      <c r="B171" s="307"/>
      <c r="C171" s="857" t="s">
        <v>1577</v>
      </c>
      <c r="D171" s="317" t="s">
        <v>1693</v>
      </c>
      <c r="E171" s="317">
        <v>45649</v>
      </c>
      <c r="F171" s="318">
        <v>45651</v>
      </c>
      <c r="G171" s="857" t="s">
        <v>2571</v>
      </c>
      <c r="H171" s="317" t="s">
        <v>3056</v>
      </c>
      <c r="I171" s="703">
        <v>45655</v>
      </c>
      <c r="J171" s="703">
        <f>I171+32</f>
        <v>45687</v>
      </c>
      <c r="K171" s="703">
        <f>I171+37</f>
        <v>45692</v>
      </c>
      <c r="L171" s="440"/>
      <c r="M171" s="440"/>
    </row>
    <row r="172" spans="1:13" s="14" customFormat="1" ht="21" hidden="1" customHeight="1" thickBot="1">
      <c r="A172" s="307"/>
      <c r="B172" s="307"/>
      <c r="C172" s="583"/>
      <c r="D172" s="323"/>
      <c r="E172" s="323"/>
      <c r="F172" s="324"/>
      <c r="G172" s="325"/>
      <c r="H172" s="323"/>
      <c r="I172" s="704"/>
      <c r="J172" s="511" t="s">
        <v>210</v>
      </c>
      <c r="K172" s="511"/>
      <c r="L172" s="440"/>
      <c r="M172" s="440"/>
    </row>
    <row r="173" spans="1:13" s="14" customFormat="1" ht="21" hidden="1" customHeight="1" thickTop="1">
      <c r="A173" s="307"/>
      <c r="B173" s="307"/>
      <c r="C173" s="857" t="s">
        <v>1614</v>
      </c>
      <c r="D173" s="317" t="s">
        <v>1695</v>
      </c>
      <c r="E173" s="317">
        <v>45653</v>
      </c>
      <c r="F173" s="318">
        <v>45655</v>
      </c>
      <c r="G173" s="857" t="s">
        <v>2470</v>
      </c>
      <c r="H173" s="317" t="s">
        <v>3057</v>
      </c>
      <c r="I173" s="703">
        <v>45657</v>
      </c>
      <c r="J173" s="703">
        <f>I173+32</f>
        <v>45689</v>
      </c>
      <c r="K173" s="703">
        <f>I173+37</f>
        <v>45694</v>
      </c>
      <c r="L173" s="440"/>
      <c r="M173" s="440"/>
    </row>
    <row r="174" spans="1:13" s="14" customFormat="1" ht="21" hidden="1" customHeight="1" thickBot="1">
      <c r="A174" s="307"/>
      <c r="B174" s="307"/>
      <c r="C174" s="583"/>
      <c r="D174" s="323"/>
      <c r="E174" s="323"/>
      <c r="F174" s="324"/>
      <c r="G174" s="325"/>
      <c r="H174" s="323"/>
      <c r="I174" s="704"/>
      <c r="J174" s="511" t="s">
        <v>210</v>
      </c>
      <c r="K174" s="511" t="s">
        <v>210</v>
      </c>
      <c r="L174" s="440"/>
      <c r="M174" s="440"/>
    </row>
    <row r="175" spans="1:13" s="14" customFormat="1" ht="21" hidden="1" customHeight="1" thickTop="1">
      <c r="A175" s="307"/>
      <c r="B175" s="307"/>
      <c r="C175" s="1183" t="s">
        <v>1684</v>
      </c>
      <c r="D175" s="317" t="s">
        <v>1697</v>
      </c>
      <c r="E175" s="317">
        <v>45294</v>
      </c>
      <c r="F175" s="318">
        <v>45662</v>
      </c>
      <c r="G175" s="857" t="s">
        <v>1745</v>
      </c>
      <c r="H175" s="317" t="s">
        <v>3058</v>
      </c>
      <c r="I175" s="703">
        <v>45664</v>
      </c>
      <c r="J175" s="703">
        <f>I175+32</f>
        <v>45696</v>
      </c>
      <c r="K175" s="703">
        <f>I175+37</f>
        <v>45701</v>
      </c>
      <c r="L175" s="440"/>
      <c r="M175" s="440"/>
    </row>
    <row r="176" spans="1:13" s="14" customFormat="1" ht="21" hidden="1" customHeight="1" thickBot="1">
      <c r="A176" s="307"/>
      <c r="B176" s="307"/>
      <c r="C176" s="583"/>
      <c r="D176" s="323"/>
      <c r="E176" s="323"/>
      <c r="F176" s="324"/>
      <c r="G176" s="325"/>
      <c r="H176" s="323"/>
      <c r="I176" s="704"/>
      <c r="J176" s="511" t="s">
        <v>210</v>
      </c>
      <c r="K176" s="511"/>
      <c r="L176" s="440"/>
      <c r="M176" s="440"/>
    </row>
    <row r="177" spans="1:13" s="14" customFormat="1" ht="21" hidden="1" customHeight="1" thickTop="1">
      <c r="A177" s="307" t="s">
        <v>1579</v>
      </c>
      <c r="B177" s="307"/>
      <c r="C177" s="857" t="s">
        <v>1681</v>
      </c>
      <c r="D177" s="317" t="s">
        <v>1699</v>
      </c>
      <c r="E177" s="317">
        <v>45669</v>
      </c>
      <c r="F177" s="318">
        <v>45671</v>
      </c>
      <c r="G177" s="857" t="s">
        <v>2478</v>
      </c>
      <c r="H177" s="317" t="s">
        <v>3059</v>
      </c>
      <c r="I177" s="703">
        <v>45671</v>
      </c>
      <c r="J177" s="703">
        <f>I177+32</f>
        <v>45703</v>
      </c>
      <c r="K177" s="703">
        <f>I177+37</f>
        <v>45708</v>
      </c>
      <c r="L177" s="440"/>
      <c r="M177" s="440"/>
    </row>
    <row r="178" spans="1:13" s="14" customFormat="1" ht="21" hidden="1" customHeight="1" thickBot="1">
      <c r="A178" s="307"/>
      <c r="B178" s="307"/>
      <c r="C178" s="583"/>
      <c r="D178" s="323"/>
      <c r="E178" s="323"/>
      <c r="F178" s="324"/>
      <c r="G178" s="325"/>
      <c r="H178" s="323"/>
      <c r="I178" s="704"/>
      <c r="J178" s="511" t="s">
        <v>210</v>
      </c>
      <c r="K178" s="511" t="s">
        <v>210</v>
      </c>
      <c r="L178" s="440"/>
      <c r="M178" s="440"/>
    </row>
    <row r="179" spans="1:13" s="14" customFormat="1" ht="21" hidden="1" customHeight="1" thickTop="1">
      <c r="A179" s="307" t="s">
        <v>1687</v>
      </c>
      <c r="B179" s="307"/>
      <c r="C179" s="857" t="s">
        <v>1513</v>
      </c>
      <c r="D179" s="317" t="s">
        <v>1701</v>
      </c>
      <c r="E179" s="317">
        <v>45673</v>
      </c>
      <c r="F179" s="318">
        <v>45676</v>
      </c>
      <c r="G179" s="857" t="s">
        <v>2621</v>
      </c>
      <c r="H179" s="317" t="s">
        <v>3060</v>
      </c>
      <c r="I179" s="703">
        <v>45682</v>
      </c>
      <c r="J179" s="703">
        <f>I179+32</f>
        <v>45714</v>
      </c>
      <c r="K179" s="703">
        <f>I179+37</f>
        <v>45719</v>
      </c>
      <c r="L179" s="440"/>
      <c r="M179" s="440"/>
    </row>
    <row r="180" spans="1:13" s="14" customFormat="1" ht="21" hidden="1" customHeight="1" thickBot="1">
      <c r="A180" s="583" t="s">
        <v>1687</v>
      </c>
      <c r="B180" s="2452"/>
      <c r="C180" s="583" t="s">
        <v>1703</v>
      </c>
      <c r="D180" s="323" t="s">
        <v>1704</v>
      </c>
      <c r="E180" s="323">
        <v>45678</v>
      </c>
      <c r="F180" s="324">
        <v>45681</v>
      </c>
      <c r="G180" s="325"/>
      <c r="H180" s="323"/>
      <c r="I180" s="704"/>
      <c r="J180" s="511" t="s">
        <v>210</v>
      </c>
      <c r="K180" s="511"/>
      <c r="L180" s="440"/>
      <c r="M180" s="440"/>
    </row>
    <row r="181" spans="1:13" s="14" customFormat="1" ht="21" hidden="1" customHeight="1" thickTop="1">
      <c r="A181" s="307" t="s">
        <v>1690</v>
      </c>
      <c r="B181" s="307"/>
      <c r="C181" s="2024" t="s">
        <v>1687</v>
      </c>
      <c r="D181" s="627" t="s">
        <v>1705</v>
      </c>
      <c r="E181" s="627">
        <v>45680</v>
      </c>
      <c r="F181" s="628">
        <v>45683</v>
      </c>
      <c r="G181" s="857" t="s">
        <v>2630</v>
      </c>
      <c r="H181" s="317" t="s">
        <v>3061</v>
      </c>
      <c r="I181" s="703">
        <v>45685</v>
      </c>
      <c r="J181" s="703">
        <f>I181+32</f>
        <v>45717</v>
      </c>
      <c r="K181" s="703">
        <f>I181+37</f>
        <v>45722</v>
      </c>
      <c r="L181" s="440"/>
      <c r="M181" s="440"/>
    </row>
    <row r="182" spans="1:13" s="14" customFormat="1" ht="21" hidden="1" customHeight="1" thickBot="1">
      <c r="A182" s="307" t="s">
        <v>1577</v>
      </c>
      <c r="B182" s="307"/>
      <c r="C182" s="583" t="s">
        <v>1707</v>
      </c>
      <c r="D182" s="323" t="s">
        <v>1708</v>
      </c>
      <c r="E182" s="323">
        <v>45682</v>
      </c>
      <c r="F182" s="324">
        <v>45684</v>
      </c>
      <c r="G182" s="325"/>
      <c r="H182" s="323"/>
      <c r="I182" s="704"/>
      <c r="J182" s="511" t="s">
        <v>210</v>
      </c>
      <c r="K182" s="511" t="s">
        <v>210</v>
      </c>
      <c r="L182" s="440"/>
      <c r="M182" s="440"/>
    </row>
    <row r="183" spans="1:13" s="14" customFormat="1" ht="21" hidden="1" customHeight="1" thickTop="1">
      <c r="A183" s="307"/>
      <c r="B183" s="307"/>
      <c r="C183" s="2024" t="s">
        <v>1577</v>
      </c>
      <c r="D183" s="627" t="s">
        <v>1709</v>
      </c>
      <c r="E183" s="627">
        <v>45687</v>
      </c>
      <c r="F183" s="628">
        <v>45690</v>
      </c>
      <c r="G183" s="857" t="s">
        <v>3062</v>
      </c>
      <c r="H183" s="317" t="s">
        <v>3063</v>
      </c>
      <c r="I183" s="703">
        <v>45692</v>
      </c>
      <c r="J183" s="703">
        <f>I183+32</f>
        <v>45724</v>
      </c>
      <c r="K183" s="703">
        <f>I183+37</f>
        <v>45729</v>
      </c>
      <c r="L183" s="440"/>
      <c r="M183" s="440"/>
    </row>
    <row r="184" spans="1:13" s="14" customFormat="1" ht="21" hidden="1" customHeight="1" thickBot="1">
      <c r="A184" s="307" t="s">
        <v>1614</v>
      </c>
      <c r="B184" s="307"/>
      <c r="C184" s="583" t="s">
        <v>1681</v>
      </c>
      <c r="D184" s="323" t="s">
        <v>1711</v>
      </c>
      <c r="E184" s="323">
        <v>45690</v>
      </c>
      <c r="F184" s="324">
        <v>45692</v>
      </c>
      <c r="G184" s="325"/>
      <c r="H184" s="323"/>
      <c r="I184" s="704"/>
      <c r="J184" s="511" t="s">
        <v>210</v>
      </c>
      <c r="K184" s="511"/>
      <c r="L184" s="440"/>
      <c r="M184" s="440"/>
    </row>
    <row r="185" spans="1:13" s="14" customFormat="1" ht="20.25" hidden="1" thickTop="1">
      <c r="A185" s="307" t="s">
        <v>1579</v>
      </c>
      <c r="B185" s="307"/>
      <c r="C185" s="857" t="s">
        <v>1654</v>
      </c>
      <c r="D185" s="317" t="s">
        <v>1712</v>
      </c>
      <c r="E185" s="317">
        <v>45693</v>
      </c>
      <c r="F185" s="318">
        <v>45696</v>
      </c>
      <c r="G185" s="1166" t="s">
        <v>1573</v>
      </c>
      <c r="H185" s="317" t="s">
        <v>3064</v>
      </c>
      <c r="I185" s="703">
        <v>45699</v>
      </c>
      <c r="J185" s="705"/>
      <c r="K185" s="705"/>
      <c r="L185" s="440"/>
      <c r="M185" s="440"/>
    </row>
    <row r="186" spans="1:13" s="14" customFormat="1" ht="20.25" hidden="1" thickBot="1">
      <c r="A186" s="307"/>
      <c r="B186" s="307"/>
      <c r="C186" s="583"/>
      <c r="D186" s="323"/>
      <c r="E186" s="323"/>
      <c r="F186" s="324"/>
      <c r="G186" s="325"/>
      <c r="H186" s="323"/>
      <c r="I186" s="704"/>
      <c r="J186" s="511" t="s">
        <v>210</v>
      </c>
      <c r="K186" s="511"/>
      <c r="L186" s="440"/>
      <c r="M186" s="440"/>
    </row>
    <row r="187" spans="1:13" s="14" customFormat="1" ht="19.5">
      <c r="A187" s="307"/>
      <c r="B187" s="307"/>
      <c r="C187" s="18"/>
      <c r="D187" s="309"/>
      <c r="E187" s="309"/>
      <c r="F187" s="309"/>
      <c r="G187" s="339"/>
      <c r="H187" s="309"/>
      <c r="I187" s="11"/>
      <c r="J187"/>
      <c r="K187"/>
      <c r="L187" s="440"/>
      <c r="M187" s="440"/>
    </row>
    <row r="188" spans="1:13" s="14" customFormat="1" ht="26.25">
      <c r="A188" s="438"/>
      <c r="B188" s="438"/>
      <c r="C188" s="18" t="s">
        <v>1714</v>
      </c>
      <c r="D188" s="2280" t="s">
        <v>2897</v>
      </c>
      <c r="E188" s="309"/>
      <c r="F188" s="309"/>
      <c r="G188" s="339"/>
      <c r="H188" s="309"/>
      <c r="I188" s="11"/>
      <c r="J188"/>
      <c r="K188"/>
      <c r="L188" s="440"/>
      <c r="M188" s="440"/>
    </row>
    <row r="189" spans="1:13" s="14" customFormat="1" ht="30" hidden="1" customHeight="1">
      <c r="A189" s="438"/>
      <c r="B189" s="438" t="s">
        <v>1423</v>
      </c>
      <c r="C189" s="45" t="s">
        <v>285</v>
      </c>
      <c r="D189" s="309"/>
      <c r="E189" s="310" t="s">
        <v>100</v>
      </c>
      <c r="F189" s="313" t="s">
        <v>1273</v>
      </c>
      <c r="G189" s="313" t="s">
        <v>410</v>
      </c>
      <c r="H189" s="2620" t="s">
        <v>1715</v>
      </c>
      <c r="I189" s="2620" t="s">
        <v>1716</v>
      </c>
      <c r="K189" s="440"/>
      <c r="L189" s="440"/>
    </row>
    <row r="190" spans="1:13" s="14" customFormat="1" ht="20.25" hidden="1" thickBot="1">
      <c r="A190" s="438"/>
      <c r="B190" s="438"/>
      <c r="C190" s="508" t="s">
        <v>2898</v>
      </c>
      <c r="D190" s="2029" t="s">
        <v>1718</v>
      </c>
      <c r="E190" s="15"/>
      <c r="F190" s="315" t="s">
        <v>3065</v>
      </c>
      <c r="G190" s="315" t="s">
        <v>2390</v>
      </c>
      <c r="H190" s="640"/>
      <c r="I190" s="640"/>
      <c r="K190" s="440"/>
      <c r="L190" s="440"/>
    </row>
    <row r="191" spans="1:13" s="14" customFormat="1" ht="26.25" hidden="1" thickTop="1">
      <c r="A191" s="307"/>
      <c r="B191" s="438">
        <v>8</v>
      </c>
      <c r="C191" s="1166" t="s">
        <v>1573</v>
      </c>
      <c r="D191" s="321" t="s">
        <v>3066</v>
      </c>
      <c r="E191" s="321">
        <v>45708</v>
      </c>
      <c r="F191" s="356"/>
      <c r="G191" s="1920" t="s">
        <v>3067</v>
      </c>
      <c r="H191" s="640">
        <v>45708</v>
      </c>
      <c r="I191" s="640">
        <v>45343</v>
      </c>
      <c r="K191" s="440"/>
      <c r="L191" s="440"/>
    </row>
    <row r="192" spans="1:13" s="14" customFormat="1" ht="19.5" hidden="1">
      <c r="A192" s="307" t="s">
        <v>3068</v>
      </c>
      <c r="B192" s="438">
        <v>9</v>
      </c>
      <c r="C192" s="997" t="s">
        <v>3069</v>
      </c>
      <c r="D192" s="487" t="s">
        <v>3070</v>
      </c>
      <c r="E192" s="487">
        <v>38410</v>
      </c>
      <c r="F192" s="487">
        <f>E192+30</f>
        <v>38440</v>
      </c>
      <c r="G192" s="487">
        <f>E192+35</f>
        <v>38445</v>
      </c>
      <c r="H192" s="640">
        <v>45349</v>
      </c>
      <c r="I192" s="640">
        <v>45350</v>
      </c>
      <c r="K192" s="440"/>
      <c r="L192" s="440"/>
    </row>
    <row r="193" spans="1:12" s="14" customFormat="1" ht="19.5" hidden="1">
      <c r="A193" s="307" t="s">
        <v>3071</v>
      </c>
      <c r="B193" s="438">
        <v>10</v>
      </c>
      <c r="C193" s="997" t="s">
        <v>3072</v>
      </c>
      <c r="D193" s="487" t="s">
        <v>2203</v>
      </c>
      <c r="E193" s="487">
        <v>45723</v>
      </c>
      <c r="F193" s="487">
        <f t="shared" ref="F193" si="52">E193+30</f>
        <v>45753</v>
      </c>
      <c r="G193" s="487">
        <f t="shared" ref="G193" si="53">E193+35</f>
        <v>45758</v>
      </c>
      <c r="H193" s="640">
        <v>45722</v>
      </c>
      <c r="I193" s="640">
        <v>45358</v>
      </c>
      <c r="K193" s="440"/>
      <c r="L193" s="440"/>
    </row>
    <row r="194" spans="1:12" s="14" customFormat="1" ht="19.5" hidden="1">
      <c r="A194" s="307"/>
      <c r="B194" s="438">
        <v>11</v>
      </c>
      <c r="C194" s="997" t="s">
        <v>3073</v>
      </c>
      <c r="D194" s="487" t="s">
        <v>3070</v>
      </c>
      <c r="E194" s="487">
        <v>45731</v>
      </c>
      <c r="F194" s="487">
        <f>E194+30</f>
        <v>45761</v>
      </c>
      <c r="G194" s="487">
        <f>E194+35</f>
        <v>45766</v>
      </c>
      <c r="H194" s="640">
        <v>45729</v>
      </c>
      <c r="I194" s="640">
        <v>45365</v>
      </c>
      <c r="K194" s="440"/>
      <c r="L194" s="440"/>
    </row>
    <row r="195" spans="1:12" s="14" customFormat="1" ht="25.5" hidden="1">
      <c r="A195" s="307"/>
      <c r="B195" s="438">
        <v>12</v>
      </c>
      <c r="C195" s="1121" t="s">
        <v>1573</v>
      </c>
      <c r="D195" s="487" t="s">
        <v>3070</v>
      </c>
      <c r="E195" s="487">
        <v>45371</v>
      </c>
      <c r="F195" s="2048"/>
      <c r="G195" s="2232" t="s">
        <v>3074</v>
      </c>
      <c r="H195" s="640">
        <v>45736</v>
      </c>
      <c r="I195" s="640">
        <v>45372</v>
      </c>
      <c r="K195" s="440"/>
      <c r="L195" s="440"/>
    </row>
    <row r="196" spans="1:12" s="14" customFormat="1" ht="19.5" hidden="1">
      <c r="A196" s="307"/>
      <c r="B196" s="438">
        <v>13</v>
      </c>
      <c r="C196" s="997" t="s">
        <v>3075</v>
      </c>
      <c r="D196" s="487" t="s">
        <v>2185</v>
      </c>
      <c r="E196" s="487">
        <v>45744</v>
      </c>
      <c r="F196" s="487">
        <f>E196+30</f>
        <v>45774</v>
      </c>
      <c r="G196" s="487">
        <f>E196+35</f>
        <v>45779</v>
      </c>
      <c r="H196" s="640">
        <v>45743</v>
      </c>
      <c r="I196" s="640">
        <v>45379</v>
      </c>
      <c r="K196" s="440"/>
      <c r="L196" s="440"/>
    </row>
    <row r="197" spans="1:12" s="14" customFormat="1" ht="19.5" hidden="1">
      <c r="A197" s="307"/>
      <c r="B197" s="438">
        <v>14</v>
      </c>
      <c r="C197" s="997" t="s">
        <v>3076</v>
      </c>
      <c r="D197" s="487" t="s">
        <v>2939</v>
      </c>
      <c r="E197" s="487">
        <v>45751</v>
      </c>
      <c r="F197" s="487">
        <f>E197+30</f>
        <v>45781</v>
      </c>
      <c r="G197" s="487">
        <f>E197+35</f>
        <v>45786</v>
      </c>
      <c r="H197" s="640">
        <v>45750</v>
      </c>
      <c r="I197" s="640">
        <v>45386</v>
      </c>
      <c r="K197" s="440"/>
      <c r="L197" s="440"/>
    </row>
    <row r="198" spans="1:12" s="14" customFormat="1" ht="38.25" hidden="1">
      <c r="A198" s="307"/>
      <c r="B198" s="438">
        <v>15</v>
      </c>
      <c r="C198" s="1121" t="s">
        <v>1573</v>
      </c>
      <c r="D198" s="487" t="s">
        <v>2190</v>
      </c>
      <c r="E198" s="487">
        <v>45392</v>
      </c>
      <c r="F198" s="2232" t="s">
        <v>3077</v>
      </c>
      <c r="G198" s="2232" t="s">
        <v>3078</v>
      </c>
      <c r="H198" s="640">
        <v>45757</v>
      </c>
      <c r="I198" s="640">
        <v>45393</v>
      </c>
      <c r="K198" s="440"/>
      <c r="L198" s="440"/>
    </row>
    <row r="199" spans="1:12" s="14" customFormat="1" ht="19.5" hidden="1">
      <c r="A199" s="307"/>
      <c r="B199" s="438">
        <v>16</v>
      </c>
      <c r="C199" s="997" t="s">
        <v>3079</v>
      </c>
      <c r="D199" s="487" t="s">
        <v>1706</v>
      </c>
      <c r="E199" s="487">
        <v>45766</v>
      </c>
      <c r="F199" s="487">
        <f t="shared" ref="F199:F201" si="54">E199+30</f>
        <v>45796</v>
      </c>
      <c r="G199" s="487">
        <f t="shared" ref="G199:G200" si="55">E199+35</f>
        <v>45801</v>
      </c>
      <c r="H199" s="640">
        <v>45764</v>
      </c>
      <c r="I199" s="640">
        <v>45400</v>
      </c>
      <c r="K199" s="440"/>
      <c r="L199" s="440"/>
    </row>
    <row r="200" spans="1:12" s="14" customFormat="1" ht="19.5" hidden="1">
      <c r="A200" s="307"/>
      <c r="B200" s="438">
        <v>17</v>
      </c>
      <c r="C200" s="857" t="s">
        <v>3080</v>
      </c>
      <c r="D200" s="487" t="s">
        <v>1647</v>
      </c>
      <c r="E200" s="487">
        <v>45772</v>
      </c>
      <c r="F200" s="487">
        <f t="shared" si="54"/>
        <v>45802</v>
      </c>
      <c r="G200" s="487">
        <f t="shared" si="55"/>
        <v>45807</v>
      </c>
      <c r="H200" s="640">
        <v>45771</v>
      </c>
      <c r="I200" s="640">
        <v>45407</v>
      </c>
      <c r="K200" s="440"/>
      <c r="L200" s="440"/>
    </row>
    <row r="201" spans="1:12" s="14" customFormat="1" ht="19.5" hidden="1">
      <c r="A201" s="307"/>
      <c r="B201" s="438">
        <v>18</v>
      </c>
      <c r="C201" s="868" t="s">
        <v>3081</v>
      </c>
      <c r="D201" s="487" t="s">
        <v>3082</v>
      </c>
      <c r="E201" s="487">
        <v>45780</v>
      </c>
      <c r="F201" s="487">
        <f t="shared" si="54"/>
        <v>45810</v>
      </c>
      <c r="G201" s="2048">
        <f t="shared" ref="G201:G219" si="56">E201+35</f>
        <v>45815</v>
      </c>
      <c r="H201" s="640">
        <v>45778</v>
      </c>
      <c r="I201" s="640">
        <v>45414</v>
      </c>
      <c r="K201" s="440"/>
      <c r="L201" s="440"/>
    </row>
    <row r="202" spans="1:12" s="14" customFormat="1" ht="19.5" hidden="1">
      <c r="A202" s="307"/>
      <c r="B202" s="438">
        <v>19</v>
      </c>
      <c r="C202" s="868" t="s">
        <v>3083</v>
      </c>
      <c r="D202" s="487" t="s">
        <v>2913</v>
      </c>
      <c r="E202" s="487">
        <v>45798</v>
      </c>
      <c r="F202" s="487">
        <f>E202+30</f>
        <v>45828</v>
      </c>
      <c r="G202" s="2048">
        <f t="shared" si="56"/>
        <v>45833</v>
      </c>
      <c r="H202" s="640">
        <v>45785</v>
      </c>
      <c r="I202" s="640">
        <v>45421</v>
      </c>
      <c r="K202" s="440"/>
      <c r="L202" s="440"/>
    </row>
    <row r="203" spans="1:12" s="14" customFormat="1" ht="19.5" hidden="1">
      <c r="A203" s="307"/>
      <c r="B203" s="438">
        <v>20</v>
      </c>
      <c r="C203" s="1070" t="s">
        <v>1573</v>
      </c>
      <c r="D203" s="487" t="s">
        <v>2190</v>
      </c>
      <c r="E203" s="487">
        <v>45427</v>
      </c>
      <c r="F203" s="2048">
        <f t="shared" ref="F203:F205" si="57">E203+30</f>
        <v>45457</v>
      </c>
      <c r="G203" s="2048">
        <f t="shared" si="56"/>
        <v>45462</v>
      </c>
      <c r="H203" s="640">
        <v>45792</v>
      </c>
      <c r="I203" s="640">
        <v>45428</v>
      </c>
      <c r="K203" s="440"/>
      <c r="L203" s="440"/>
    </row>
    <row r="204" spans="1:12" s="14" customFormat="1" ht="19.5" hidden="1">
      <c r="A204" s="307"/>
      <c r="B204" s="438">
        <v>21</v>
      </c>
      <c r="C204" s="868" t="s">
        <v>3084</v>
      </c>
      <c r="D204" s="487" t="s">
        <v>3085</v>
      </c>
      <c r="E204" s="487">
        <v>45800</v>
      </c>
      <c r="F204" s="487">
        <f t="shared" si="57"/>
        <v>45830</v>
      </c>
      <c r="G204" s="2048">
        <f t="shared" si="56"/>
        <v>45835</v>
      </c>
      <c r="H204" s="640">
        <v>45799</v>
      </c>
      <c r="I204" s="640">
        <v>45435</v>
      </c>
      <c r="K204" s="440"/>
      <c r="L204" s="440"/>
    </row>
    <row r="205" spans="1:12" s="14" customFormat="1" ht="19.5" hidden="1">
      <c r="A205" s="307"/>
      <c r="B205" s="438">
        <v>22</v>
      </c>
      <c r="C205" s="868" t="s">
        <v>3086</v>
      </c>
      <c r="D205" s="487" t="s">
        <v>3087</v>
      </c>
      <c r="E205" s="487">
        <v>45806</v>
      </c>
      <c r="F205" s="487">
        <f t="shared" si="57"/>
        <v>45836</v>
      </c>
      <c r="G205" s="2048">
        <f t="shared" si="56"/>
        <v>45841</v>
      </c>
      <c r="H205" s="640">
        <v>45806</v>
      </c>
      <c r="I205" s="640">
        <v>45442</v>
      </c>
      <c r="K205" s="440"/>
      <c r="L205" s="440"/>
    </row>
    <row r="206" spans="1:12" s="14" customFormat="1" ht="19.5" hidden="1">
      <c r="A206" s="307"/>
      <c r="B206" s="438">
        <v>23</v>
      </c>
      <c r="C206" s="2447" t="s">
        <v>3088</v>
      </c>
      <c r="D206" s="2445" t="s">
        <v>2915</v>
      </c>
      <c r="E206" s="2445">
        <v>45815</v>
      </c>
      <c r="F206" s="2445">
        <f t="shared" ref="F206:F210" si="58">E206+30</f>
        <v>45845</v>
      </c>
      <c r="G206" s="2048">
        <f t="shared" si="56"/>
        <v>45850</v>
      </c>
      <c r="H206" s="640">
        <v>45813</v>
      </c>
      <c r="I206" s="640">
        <v>45449</v>
      </c>
      <c r="K206" s="440"/>
      <c r="L206" s="440"/>
    </row>
    <row r="207" spans="1:12" s="14" customFormat="1" ht="19.5" hidden="1">
      <c r="A207" s="307"/>
      <c r="B207" s="2451" t="s">
        <v>1761</v>
      </c>
      <c r="C207" s="2447" t="s">
        <v>3089</v>
      </c>
      <c r="D207" s="2445" t="s">
        <v>3090</v>
      </c>
      <c r="E207" s="2445">
        <v>45824</v>
      </c>
      <c r="F207" s="2445">
        <f t="shared" si="58"/>
        <v>45854</v>
      </c>
      <c r="G207" s="2048">
        <f t="shared" si="56"/>
        <v>45859</v>
      </c>
      <c r="H207" s="640">
        <v>45820</v>
      </c>
      <c r="I207" s="640">
        <v>45456</v>
      </c>
      <c r="K207" s="440"/>
      <c r="L207" s="440"/>
    </row>
    <row r="208" spans="1:12" s="14" customFormat="1" ht="19.5" hidden="1">
      <c r="A208" s="307"/>
      <c r="B208" s="2451" t="s">
        <v>1764</v>
      </c>
      <c r="C208" s="2447" t="s">
        <v>3091</v>
      </c>
      <c r="D208" s="2445" t="s">
        <v>2915</v>
      </c>
      <c r="E208" s="2445">
        <v>45833</v>
      </c>
      <c r="F208" s="2445">
        <f t="shared" si="58"/>
        <v>45863</v>
      </c>
      <c r="G208" s="2048">
        <f t="shared" si="56"/>
        <v>45868</v>
      </c>
      <c r="H208" s="640">
        <v>45827</v>
      </c>
      <c r="I208" s="640">
        <v>45463</v>
      </c>
      <c r="K208" s="440"/>
      <c r="L208" s="440"/>
    </row>
    <row r="209" spans="1:12" s="14" customFormat="1" ht="19.5" hidden="1">
      <c r="A209" s="307" t="s">
        <v>3092</v>
      </c>
      <c r="B209" s="2451" t="s">
        <v>1767</v>
      </c>
      <c r="C209" s="2447" t="s">
        <v>3093</v>
      </c>
      <c r="D209" s="2445" t="s">
        <v>2177</v>
      </c>
      <c r="E209" s="2445">
        <v>45471</v>
      </c>
      <c r="F209" s="2445">
        <f t="shared" si="58"/>
        <v>45501</v>
      </c>
      <c r="G209" s="2048">
        <f t="shared" si="56"/>
        <v>45506</v>
      </c>
      <c r="H209" s="640">
        <v>45834</v>
      </c>
      <c r="I209" s="640">
        <v>45470</v>
      </c>
      <c r="K209" s="440"/>
      <c r="L209" s="440"/>
    </row>
    <row r="210" spans="1:12" s="14" customFormat="1" ht="19.5" hidden="1">
      <c r="A210" s="307" t="s">
        <v>3094</v>
      </c>
      <c r="B210" s="2451" t="s">
        <v>1770</v>
      </c>
      <c r="C210" s="868" t="s">
        <v>3095</v>
      </c>
      <c r="D210" s="1353" t="s">
        <v>3096</v>
      </c>
      <c r="E210" s="1353">
        <v>45481</v>
      </c>
      <c r="F210" s="1353">
        <f t="shared" si="58"/>
        <v>45511</v>
      </c>
      <c r="G210" s="1366">
        <f>E210+35</f>
        <v>45516</v>
      </c>
      <c r="H210" s="640">
        <v>45841</v>
      </c>
      <c r="I210" s="640">
        <v>45477</v>
      </c>
      <c r="K210" s="440"/>
      <c r="L210" s="440"/>
    </row>
    <row r="211" spans="1:12" s="14" customFormat="1" ht="19.5" hidden="1">
      <c r="A211" s="307" t="s">
        <v>3097</v>
      </c>
      <c r="B211" s="2451" t="s">
        <v>1773</v>
      </c>
      <c r="C211" s="877" t="s">
        <v>3098</v>
      </c>
      <c r="D211" s="487" t="s">
        <v>3099</v>
      </c>
      <c r="E211" s="487">
        <v>45485</v>
      </c>
      <c r="F211" s="487">
        <f>E211+30</f>
        <v>45515</v>
      </c>
      <c r="G211" s="2048">
        <f t="shared" si="56"/>
        <v>45520</v>
      </c>
      <c r="H211" s="640">
        <v>45848</v>
      </c>
      <c r="I211" s="640">
        <v>45484</v>
      </c>
      <c r="K211" s="440"/>
      <c r="L211" s="440"/>
    </row>
    <row r="212" spans="1:12" s="14" customFormat="1" ht="19.5" hidden="1">
      <c r="A212" s="307"/>
      <c r="B212" s="2451" t="s">
        <v>1776</v>
      </c>
      <c r="C212" s="877" t="s">
        <v>3100</v>
      </c>
      <c r="D212" s="487" t="s">
        <v>3101</v>
      </c>
      <c r="E212" s="487">
        <v>45492</v>
      </c>
      <c r="F212" s="487">
        <f t="shared" ref="F212:F219" si="59">E212+30</f>
        <v>45522</v>
      </c>
      <c r="G212" s="2048">
        <f t="shared" si="56"/>
        <v>45527</v>
      </c>
      <c r="H212" s="640">
        <v>45855</v>
      </c>
      <c r="I212" s="640">
        <v>45491</v>
      </c>
      <c r="K212" s="440"/>
      <c r="L212" s="440"/>
    </row>
    <row r="213" spans="1:12" s="14" customFormat="1" ht="19.5" hidden="1">
      <c r="A213" s="307"/>
      <c r="B213" s="2451" t="s">
        <v>1780</v>
      </c>
      <c r="C213" s="877" t="s">
        <v>3102</v>
      </c>
      <c r="D213" s="487" t="s">
        <v>3103</v>
      </c>
      <c r="E213" s="487">
        <v>45865</v>
      </c>
      <c r="F213" s="487">
        <f t="shared" si="59"/>
        <v>45895</v>
      </c>
      <c r="G213" s="2048">
        <f t="shared" si="56"/>
        <v>45900</v>
      </c>
      <c r="H213" s="640">
        <v>45862</v>
      </c>
      <c r="I213" s="640">
        <v>45498</v>
      </c>
      <c r="K213" s="440"/>
      <c r="L213" s="440"/>
    </row>
    <row r="214" spans="1:12" s="14" customFormat="1" ht="20.25" hidden="1" thickTop="1">
      <c r="A214" s="307"/>
      <c r="B214" s="2451" t="s">
        <v>1784</v>
      </c>
      <c r="C214" s="2450" t="s">
        <v>3069</v>
      </c>
      <c r="D214" s="2445" t="s">
        <v>3104</v>
      </c>
      <c r="E214" s="2445">
        <v>45505</v>
      </c>
      <c r="F214" s="2445">
        <f t="shared" si="59"/>
        <v>45535</v>
      </c>
      <c r="G214" s="2048">
        <f t="shared" si="56"/>
        <v>45540</v>
      </c>
      <c r="H214" s="640">
        <v>45869</v>
      </c>
      <c r="I214" s="640">
        <v>45505</v>
      </c>
      <c r="K214" s="440"/>
      <c r="L214" s="440"/>
    </row>
    <row r="215" spans="1:12" s="14" customFormat="1" ht="20.25" hidden="1" thickTop="1">
      <c r="A215" s="307"/>
      <c r="B215" s="2451" t="s">
        <v>1787</v>
      </c>
      <c r="C215" s="2450" t="s">
        <v>3105</v>
      </c>
      <c r="D215" s="2445" t="s">
        <v>3106</v>
      </c>
      <c r="E215" s="2445">
        <v>45516</v>
      </c>
      <c r="F215" s="2445">
        <f t="shared" ref="F215:F217" si="60">E215+30</f>
        <v>45546</v>
      </c>
      <c r="G215" s="2048">
        <f t="shared" ref="G215:G217" si="61">E215+35</f>
        <v>45551</v>
      </c>
      <c r="H215" s="640">
        <v>45876</v>
      </c>
      <c r="I215" s="640">
        <f>H215+1</f>
        <v>45877</v>
      </c>
      <c r="K215" s="440"/>
      <c r="L215" s="440"/>
    </row>
    <row r="216" spans="1:12" s="14" customFormat="1" ht="19.5" hidden="1">
      <c r="A216" s="307"/>
      <c r="B216" s="2451" t="s">
        <v>1790</v>
      </c>
      <c r="C216" s="2450" t="s">
        <v>3107</v>
      </c>
      <c r="D216" s="2445" t="s">
        <v>2185</v>
      </c>
      <c r="E216" s="2445">
        <v>45523</v>
      </c>
      <c r="F216" s="2445">
        <f t="shared" si="60"/>
        <v>45553</v>
      </c>
      <c r="G216" s="2048">
        <f t="shared" si="61"/>
        <v>45558</v>
      </c>
      <c r="H216" s="640">
        <v>45883</v>
      </c>
      <c r="I216" s="640">
        <f t="shared" ref="I216:I219" si="62">H216+1</f>
        <v>45884</v>
      </c>
      <c r="K216" s="440"/>
      <c r="L216" s="440"/>
    </row>
    <row r="217" spans="1:12" s="14" customFormat="1" ht="20.25" hidden="1" thickTop="1">
      <c r="A217" s="307"/>
      <c r="B217" s="2451" t="s">
        <v>1793</v>
      </c>
      <c r="C217" s="2450" t="s">
        <v>3108</v>
      </c>
      <c r="D217" s="2445" t="s">
        <v>3104</v>
      </c>
      <c r="E217" s="2445">
        <v>45898</v>
      </c>
      <c r="F217" s="2445">
        <f t="shared" si="60"/>
        <v>45928</v>
      </c>
      <c r="G217" s="2048">
        <f t="shared" si="61"/>
        <v>45933</v>
      </c>
      <c r="H217" s="640">
        <v>45890</v>
      </c>
      <c r="I217" s="640">
        <f t="shared" si="62"/>
        <v>45891</v>
      </c>
      <c r="K217" s="440"/>
      <c r="L217" s="440"/>
    </row>
    <row r="218" spans="1:12" s="14" customFormat="1" ht="19.5" hidden="1">
      <c r="A218" s="307"/>
      <c r="B218" s="2451" t="s">
        <v>1796</v>
      </c>
      <c r="C218" s="2448" t="s">
        <v>1573</v>
      </c>
      <c r="D218" s="2775" t="s">
        <v>2939</v>
      </c>
      <c r="E218" s="2048">
        <v>45546</v>
      </c>
      <c r="F218" s="2048">
        <f>E218+30</f>
        <v>45576</v>
      </c>
      <c r="G218" s="2048">
        <f>E218+35</f>
        <v>45581</v>
      </c>
      <c r="H218" s="640">
        <v>45897</v>
      </c>
      <c r="I218" s="640">
        <f t="shared" si="62"/>
        <v>45898</v>
      </c>
      <c r="K218" s="440"/>
      <c r="L218" s="440"/>
    </row>
    <row r="219" spans="1:12" s="14" customFormat="1" ht="20.25" hidden="1" thickTop="1">
      <c r="A219" s="307"/>
      <c r="B219" s="2451" t="s">
        <v>1800</v>
      </c>
      <c r="C219" s="2493" t="s">
        <v>3109</v>
      </c>
      <c r="D219" s="2494" t="s">
        <v>3099</v>
      </c>
      <c r="E219" s="2494">
        <v>45541</v>
      </c>
      <c r="F219" s="2494">
        <f t="shared" si="59"/>
        <v>45571</v>
      </c>
      <c r="G219" s="2048">
        <f t="shared" si="56"/>
        <v>45576</v>
      </c>
      <c r="H219" s="640">
        <v>45904</v>
      </c>
      <c r="I219" s="640">
        <f t="shared" si="62"/>
        <v>45905</v>
      </c>
      <c r="K219" s="440"/>
      <c r="L219" s="440"/>
    </row>
    <row r="220" spans="1:12" s="14" customFormat="1" ht="19.5" hidden="1">
      <c r="A220" s="307"/>
      <c r="B220" s="2451" t="s">
        <v>1804</v>
      </c>
      <c r="C220" s="2749" t="s">
        <v>1573</v>
      </c>
      <c r="D220" s="2750" t="s">
        <v>1710</v>
      </c>
      <c r="E220" s="2048">
        <v>45546</v>
      </c>
      <c r="F220" s="2048">
        <f t="shared" ref="F220:F222" si="63">E220+30</f>
        <v>45576</v>
      </c>
      <c r="G220" s="2048">
        <f t="shared" ref="G220:G222" si="64">E220+35</f>
        <v>45581</v>
      </c>
      <c r="H220" s="640">
        <v>45911</v>
      </c>
      <c r="I220" s="640">
        <f t="shared" ref="I220:I222" si="65">H220+1</f>
        <v>45912</v>
      </c>
      <c r="K220" s="440"/>
      <c r="L220" s="440"/>
    </row>
    <row r="221" spans="1:12" s="14" customFormat="1" ht="19.5" hidden="1">
      <c r="A221" s="307"/>
      <c r="B221" s="2451" t="s">
        <v>1808</v>
      </c>
      <c r="C221" s="2805" t="s">
        <v>3110</v>
      </c>
      <c r="D221" s="2494" t="s">
        <v>3111</v>
      </c>
      <c r="E221" s="2494">
        <v>45557</v>
      </c>
      <c r="F221" s="2494">
        <f t="shared" si="63"/>
        <v>45587</v>
      </c>
      <c r="G221" s="2048">
        <f t="shared" si="64"/>
        <v>45592</v>
      </c>
      <c r="H221" s="640">
        <v>45918</v>
      </c>
      <c r="I221" s="640">
        <f t="shared" si="65"/>
        <v>45919</v>
      </c>
      <c r="K221" s="440"/>
      <c r="L221" s="440"/>
    </row>
    <row r="222" spans="1:12" s="14" customFormat="1" ht="20.25" hidden="1" thickTop="1">
      <c r="A222" s="307"/>
      <c r="B222" s="2451" t="s">
        <v>1811</v>
      </c>
      <c r="C222" s="877" t="s">
        <v>3112</v>
      </c>
      <c r="D222" s="487" t="s">
        <v>3113</v>
      </c>
      <c r="E222" s="487">
        <v>45565</v>
      </c>
      <c r="F222" s="487">
        <f t="shared" si="63"/>
        <v>45595</v>
      </c>
      <c r="G222" s="2048">
        <f t="shared" si="64"/>
        <v>45600</v>
      </c>
      <c r="H222" s="640">
        <v>45925</v>
      </c>
      <c r="I222" s="640">
        <f t="shared" si="65"/>
        <v>45926</v>
      </c>
      <c r="K222" s="440"/>
      <c r="L222" s="440"/>
    </row>
    <row r="223" spans="1:12" s="14" customFormat="1" ht="19.5" hidden="1">
      <c r="A223" s="307"/>
      <c r="B223" s="2451" t="s">
        <v>1814</v>
      </c>
      <c r="C223" s="2450" t="s">
        <v>3114</v>
      </c>
      <c r="D223" s="2445" t="s">
        <v>3115</v>
      </c>
      <c r="E223" s="2445">
        <v>45576</v>
      </c>
      <c r="F223" s="2445">
        <f t="shared" ref="F223" si="66">E223+30</f>
        <v>45606</v>
      </c>
      <c r="G223" s="2048">
        <f t="shared" ref="G223" si="67">E223+35</f>
        <v>45611</v>
      </c>
      <c r="H223" s="640">
        <v>45932</v>
      </c>
      <c r="I223" s="640">
        <f t="shared" ref="I223" si="68">H223+1</f>
        <v>45933</v>
      </c>
      <c r="K223" s="440"/>
      <c r="L223" s="440"/>
    </row>
    <row r="224" spans="1:12" s="14" customFormat="1" ht="19.5" hidden="1">
      <c r="A224" s="307"/>
      <c r="B224" s="2451" t="s">
        <v>1817</v>
      </c>
      <c r="C224" s="2450" t="s">
        <v>3095</v>
      </c>
      <c r="D224" s="2445" t="s">
        <v>3116</v>
      </c>
      <c r="E224" s="2445">
        <v>45574</v>
      </c>
      <c r="F224" s="2445">
        <f t="shared" ref="F224:F228" si="69">E224+30</f>
        <v>45604</v>
      </c>
      <c r="G224" s="2048">
        <f t="shared" ref="G224:G228" si="70">E224+35</f>
        <v>45609</v>
      </c>
      <c r="H224" s="640">
        <v>45939</v>
      </c>
      <c r="I224" s="640">
        <f t="shared" ref="I224:I228" si="71">H224+1</f>
        <v>45940</v>
      </c>
      <c r="K224" s="440"/>
      <c r="L224" s="440"/>
    </row>
    <row r="225" spans="1:12" s="14" customFormat="1" ht="19.5" hidden="1">
      <c r="A225" s="307"/>
      <c r="B225" s="2451" t="s">
        <v>1820</v>
      </c>
      <c r="C225" s="2448" t="s">
        <v>1573</v>
      </c>
      <c r="D225" s="2775" t="s">
        <v>3117</v>
      </c>
      <c r="E225" s="2048">
        <v>45546</v>
      </c>
      <c r="F225" s="2048">
        <f>E225+30</f>
        <v>45576</v>
      </c>
      <c r="G225" s="2048">
        <f t="shared" si="70"/>
        <v>45581</v>
      </c>
      <c r="H225" s="640">
        <v>45946</v>
      </c>
      <c r="I225" s="640">
        <f t="shared" si="71"/>
        <v>45947</v>
      </c>
      <c r="K225" s="440"/>
      <c r="L225" s="440"/>
    </row>
    <row r="226" spans="1:12" s="14" customFormat="1" ht="19.5" hidden="1">
      <c r="A226" s="307"/>
      <c r="B226" s="2451" t="s">
        <v>1823</v>
      </c>
      <c r="C226" s="2450" t="s">
        <v>3083</v>
      </c>
      <c r="D226" s="2445" t="s">
        <v>2922</v>
      </c>
      <c r="E226" s="2445">
        <v>45590</v>
      </c>
      <c r="F226" s="2445">
        <f t="shared" si="69"/>
        <v>45620</v>
      </c>
      <c r="G226" s="2048">
        <f t="shared" si="70"/>
        <v>45625</v>
      </c>
      <c r="H226" s="640">
        <v>45953</v>
      </c>
      <c r="I226" s="640">
        <f t="shared" si="71"/>
        <v>45954</v>
      </c>
      <c r="K226" s="440"/>
      <c r="L226" s="440"/>
    </row>
    <row r="227" spans="1:12" s="14" customFormat="1" ht="20.25" hidden="1" thickTop="1">
      <c r="A227" s="307"/>
      <c r="B227" s="2451" t="s">
        <v>1826</v>
      </c>
      <c r="C227" s="2450" t="s">
        <v>3086</v>
      </c>
      <c r="D227" s="2445" t="s">
        <v>3118</v>
      </c>
      <c r="E227" s="2445">
        <v>45967</v>
      </c>
      <c r="F227" s="2445">
        <f t="shared" si="69"/>
        <v>45997</v>
      </c>
      <c r="G227" s="2048">
        <f t="shared" si="70"/>
        <v>46002</v>
      </c>
      <c r="H227" s="640">
        <v>45960</v>
      </c>
      <c r="I227" s="640">
        <f t="shared" si="71"/>
        <v>45961</v>
      </c>
      <c r="K227" s="440"/>
      <c r="L227" s="440"/>
    </row>
    <row r="228" spans="1:12" s="14" customFormat="1" ht="19.5" hidden="1">
      <c r="A228" s="307"/>
      <c r="B228" s="2451" t="s">
        <v>1829</v>
      </c>
      <c r="C228" s="2493" t="s">
        <v>3119</v>
      </c>
      <c r="D228" s="2494" t="s">
        <v>3120</v>
      </c>
      <c r="E228" s="2494">
        <v>45973</v>
      </c>
      <c r="F228" s="2494">
        <f t="shared" si="69"/>
        <v>46003</v>
      </c>
      <c r="G228" s="2048">
        <f t="shared" si="70"/>
        <v>46008</v>
      </c>
      <c r="H228" s="640">
        <v>45967</v>
      </c>
      <c r="I228" s="640">
        <f t="shared" si="71"/>
        <v>45968</v>
      </c>
      <c r="K228" s="440"/>
      <c r="L228" s="440"/>
    </row>
    <row r="229" spans="1:12" s="14" customFormat="1" ht="19.5" hidden="1">
      <c r="A229" s="307"/>
      <c r="B229" s="2451" t="s">
        <v>1832</v>
      </c>
      <c r="C229" s="2493" t="s">
        <v>3121</v>
      </c>
      <c r="D229" s="2494" t="s">
        <v>2180</v>
      </c>
      <c r="E229" s="2494">
        <v>45976</v>
      </c>
      <c r="F229" s="2494">
        <f t="shared" ref="F229:F236" si="72">E229+30</f>
        <v>46006</v>
      </c>
      <c r="G229" s="2048">
        <f t="shared" ref="G229:G236" si="73">E229+35</f>
        <v>46011</v>
      </c>
      <c r="H229" s="640">
        <v>45974</v>
      </c>
      <c r="I229" s="640">
        <f t="shared" ref="I229:I236" si="74">H229+1</f>
        <v>45975</v>
      </c>
      <c r="K229" s="440"/>
      <c r="L229" s="440"/>
    </row>
    <row r="230" spans="1:12" s="14" customFormat="1" ht="19.5" hidden="1">
      <c r="A230" s="307"/>
      <c r="B230" s="2451" t="s">
        <v>1835</v>
      </c>
      <c r="C230" s="2493" t="s">
        <v>3122</v>
      </c>
      <c r="D230" s="2494" t="s">
        <v>3123</v>
      </c>
      <c r="E230" s="2494">
        <v>45619</v>
      </c>
      <c r="F230" s="2494">
        <f t="shared" si="72"/>
        <v>45649</v>
      </c>
      <c r="G230" s="2048">
        <f t="shared" si="73"/>
        <v>45654</v>
      </c>
      <c r="H230" s="640">
        <v>45981</v>
      </c>
      <c r="I230" s="640">
        <f t="shared" si="74"/>
        <v>45982</v>
      </c>
      <c r="K230" s="440"/>
      <c r="L230" s="440"/>
    </row>
    <row r="231" spans="1:12" s="14" customFormat="1" ht="19.5" hidden="1">
      <c r="A231" s="307"/>
      <c r="B231" s="2451" t="s">
        <v>1840</v>
      </c>
      <c r="C231" s="2749" t="s">
        <v>1573</v>
      </c>
      <c r="D231" s="2750" t="s">
        <v>1966</v>
      </c>
      <c r="E231" s="2048">
        <v>45623</v>
      </c>
      <c r="F231" s="2048">
        <f t="shared" si="72"/>
        <v>45653</v>
      </c>
      <c r="G231" s="2048">
        <f t="shared" si="73"/>
        <v>45658</v>
      </c>
      <c r="H231" s="640">
        <v>45988</v>
      </c>
      <c r="I231" s="640">
        <f t="shared" si="74"/>
        <v>45989</v>
      </c>
      <c r="K231" s="440"/>
      <c r="L231" s="440"/>
    </row>
    <row r="232" spans="1:12" s="14" customFormat="1" ht="20.25" hidden="1" thickTop="1">
      <c r="A232" s="307"/>
      <c r="B232" s="2451" t="s">
        <v>1845</v>
      </c>
      <c r="C232" s="2450" t="s">
        <v>3124</v>
      </c>
      <c r="D232" s="2445" t="s">
        <v>3125</v>
      </c>
      <c r="E232" s="2445">
        <v>45634</v>
      </c>
      <c r="F232" s="2445">
        <f t="shared" si="72"/>
        <v>45664</v>
      </c>
      <c r="G232" s="2048">
        <f t="shared" si="73"/>
        <v>45669</v>
      </c>
      <c r="H232" s="640">
        <v>45995</v>
      </c>
      <c r="I232" s="640">
        <f t="shared" si="74"/>
        <v>45996</v>
      </c>
      <c r="K232" s="440"/>
      <c r="L232" s="440"/>
    </row>
    <row r="233" spans="1:12" s="14" customFormat="1" ht="19.5" hidden="1">
      <c r="A233" s="307"/>
      <c r="B233" s="2451" t="s">
        <v>1849</v>
      </c>
      <c r="C233" s="2450" t="s">
        <v>3075</v>
      </c>
      <c r="D233" s="2445" t="s">
        <v>3099</v>
      </c>
      <c r="E233" s="2445">
        <v>45640</v>
      </c>
      <c r="F233" s="2445">
        <f t="shared" si="72"/>
        <v>45670</v>
      </c>
      <c r="G233" s="2048">
        <f t="shared" si="73"/>
        <v>45675</v>
      </c>
      <c r="H233" s="640">
        <v>46002</v>
      </c>
      <c r="I233" s="640">
        <f t="shared" si="74"/>
        <v>46003</v>
      </c>
      <c r="K233" s="440"/>
      <c r="L233" s="440"/>
    </row>
    <row r="234" spans="1:12" s="14" customFormat="1" ht="20.25" hidden="1" thickTop="1">
      <c r="A234" s="307"/>
      <c r="B234" s="2451" t="s">
        <v>1852</v>
      </c>
      <c r="C234" s="2450" t="s">
        <v>3126</v>
      </c>
      <c r="D234" s="2445" t="s">
        <v>3104</v>
      </c>
      <c r="E234" s="2445">
        <v>45649</v>
      </c>
      <c r="F234" s="2445">
        <f t="shared" si="72"/>
        <v>45679</v>
      </c>
      <c r="G234" s="2445">
        <f t="shared" si="73"/>
        <v>45684</v>
      </c>
      <c r="H234" s="640">
        <v>46009</v>
      </c>
      <c r="I234" s="640">
        <f t="shared" si="74"/>
        <v>46010</v>
      </c>
      <c r="K234" s="440"/>
      <c r="L234" s="440"/>
    </row>
    <row r="235" spans="1:12" s="14" customFormat="1" ht="19.5" hidden="1">
      <c r="A235" s="307"/>
      <c r="B235" s="2451" t="s">
        <v>1856</v>
      </c>
      <c r="C235" s="2450" t="s">
        <v>3127</v>
      </c>
      <c r="D235" s="2445" t="s">
        <v>2190</v>
      </c>
      <c r="E235" s="2445">
        <v>45656</v>
      </c>
      <c r="F235" s="2445">
        <f t="shared" si="72"/>
        <v>45686</v>
      </c>
      <c r="G235" s="2445">
        <f t="shared" si="73"/>
        <v>45691</v>
      </c>
      <c r="H235" s="640">
        <v>46016</v>
      </c>
      <c r="I235" s="640">
        <f t="shared" si="74"/>
        <v>46017</v>
      </c>
      <c r="K235" s="440"/>
      <c r="L235" s="440"/>
    </row>
    <row r="236" spans="1:12" s="14" customFormat="1" ht="19.5" hidden="1">
      <c r="A236" s="307"/>
      <c r="B236" s="2451" t="s">
        <v>1859</v>
      </c>
      <c r="C236" s="877" t="s">
        <v>3128</v>
      </c>
      <c r="D236" s="487" t="s">
        <v>3129</v>
      </c>
      <c r="E236" s="487">
        <v>46027</v>
      </c>
      <c r="F236" s="487">
        <f t="shared" si="72"/>
        <v>46057</v>
      </c>
      <c r="G236" s="2048">
        <f t="shared" si="73"/>
        <v>46062</v>
      </c>
      <c r="H236" s="640">
        <v>45658</v>
      </c>
      <c r="I236" s="640">
        <f t="shared" si="74"/>
        <v>45659</v>
      </c>
      <c r="K236" s="440"/>
      <c r="L236" s="440"/>
    </row>
    <row r="237" spans="1:12" s="14" customFormat="1" ht="19.5" hidden="1">
      <c r="A237" s="307"/>
      <c r="B237" s="2451" t="s">
        <v>1862</v>
      </c>
      <c r="C237" s="877" t="s">
        <v>3080</v>
      </c>
      <c r="D237" s="487" t="s">
        <v>1653</v>
      </c>
      <c r="E237" s="487">
        <v>46032</v>
      </c>
      <c r="F237" s="487">
        <f t="shared" ref="F237:F245" si="75">E237+30</f>
        <v>46062</v>
      </c>
      <c r="G237" s="2048">
        <f t="shared" ref="G237:G245" si="76">E237+35</f>
        <v>46067</v>
      </c>
      <c r="H237" s="640">
        <v>45665</v>
      </c>
      <c r="I237" s="640">
        <f t="shared" ref="I237:I245" si="77">H237+1</f>
        <v>45666</v>
      </c>
      <c r="K237" s="440"/>
      <c r="L237" s="440"/>
    </row>
    <row r="238" spans="1:12" s="14" customFormat="1" ht="20.25" hidden="1" thickTop="1">
      <c r="A238" s="307"/>
      <c r="B238" s="2451" t="s">
        <v>1865</v>
      </c>
      <c r="C238" s="877" t="s">
        <v>3072</v>
      </c>
      <c r="D238" s="487" t="s">
        <v>2939</v>
      </c>
      <c r="E238" s="487">
        <v>46042</v>
      </c>
      <c r="F238" s="487">
        <f t="shared" si="75"/>
        <v>46072</v>
      </c>
      <c r="G238" s="2048">
        <f t="shared" si="76"/>
        <v>46077</v>
      </c>
      <c r="H238" s="640">
        <v>45672</v>
      </c>
      <c r="I238" s="640">
        <f t="shared" si="77"/>
        <v>45673</v>
      </c>
      <c r="K238" s="440"/>
      <c r="L238" s="440"/>
    </row>
    <row r="239" spans="1:12" s="14" customFormat="1" ht="19.5" hidden="1">
      <c r="A239" s="307"/>
      <c r="B239" s="2451" t="s">
        <v>1868</v>
      </c>
      <c r="C239" s="877" t="s">
        <v>3130</v>
      </c>
      <c r="D239" s="487" t="s">
        <v>2190</v>
      </c>
      <c r="E239" s="2494">
        <v>46046</v>
      </c>
      <c r="F239" s="2494">
        <f t="shared" si="75"/>
        <v>46076</v>
      </c>
      <c r="G239" s="2048">
        <f t="shared" si="76"/>
        <v>46081</v>
      </c>
      <c r="H239" s="640">
        <v>45679</v>
      </c>
      <c r="I239" s="640">
        <f t="shared" si="77"/>
        <v>45680</v>
      </c>
      <c r="K239" s="440"/>
      <c r="L239" s="440"/>
    </row>
    <row r="240" spans="1:12" s="14" customFormat="1" ht="19.5" hidden="1">
      <c r="A240" s="307"/>
      <c r="B240" s="2451" t="s">
        <v>1871</v>
      </c>
      <c r="C240" s="877" t="s">
        <v>3073</v>
      </c>
      <c r="D240" s="487" t="s">
        <v>2921</v>
      </c>
      <c r="E240" s="487">
        <v>46054</v>
      </c>
      <c r="F240" s="487">
        <f t="shared" si="75"/>
        <v>46084</v>
      </c>
      <c r="G240" s="2048">
        <f t="shared" si="76"/>
        <v>46089</v>
      </c>
      <c r="H240" s="640">
        <v>45686</v>
      </c>
      <c r="I240" s="640">
        <f t="shared" si="77"/>
        <v>45687</v>
      </c>
      <c r="K240" s="440"/>
      <c r="L240" s="440"/>
    </row>
    <row r="241" spans="1:12" s="14" customFormat="1" ht="19.5" hidden="1">
      <c r="A241" s="307"/>
      <c r="B241" s="2451" t="s">
        <v>1875</v>
      </c>
      <c r="C241" s="2450" t="s">
        <v>3131</v>
      </c>
      <c r="D241" s="2445" t="s">
        <v>2164</v>
      </c>
      <c r="E241" s="2445">
        <v>46062</v>
      </c>
      <c r="F241" s="2445">
        <f t="shared" si="75"/>
        <v>46092</v>
      </c>
      <c r="G241" s="2048">
        <f t="shared" si="76"/>
        <v>46097</v>
      </c>
      <c r="H241" s="640">
        <v>45693</v>
      </c>
      <c r="I241" s="640">
        <f t="shared" si="77"/>
        <v>45694</v>
      </c>
      <c r="K241" s="440"/>
      <c r="L241" s="440"/>
    </row>
    <row r="242" spans="1:12" s="14" customFormat="1" ht="20.25" hidden="1" thickTop="1">
      <c r="A242" s="307"/>
      <c r="B242" s="2451" t="s">
        <v>1879</v>
      </c>
      <c r="C242" s="2450" t="s">
        <v>3076</v>
      </c>
      <c r="D242" s="2445" t="s">
        <v>3070</v>
      </c>
      <c r="E242" s="2445">
        <v>46070</v>
      </c>
      <c r="F242" s="2445">
        <f t="shared" si="75"/>
        <v>46100</v>
      </c>
      <c r="G242" s="2048">
        <f t="shared" si="76"/>
        <v>46105</v>
      </c>
      <c r="H242" s="640">
        <v>45700</v>
      </c>
      <c r="I242" s="640">
        <f t="shared" si="77"/>
        <v>45701</v>
      </c>
      <c r="K242" s="440"/>
      <c r="L242" s="440"/>
    </row>
    <row r="243" spans="1:12" s="14" customFormat="1" ht="19.5" hidden="1">
      <c r="A243" s="307"/>
      <c r="B243" s="2451" t="s">
        <v>1881</v>
      </c>
      <c r="C243" s="2450" t="s">
        <v>3112</v>
      </c>
      <c r="D243" s="2445" t="s">
        <v>3125</v>
      </c>
      <c r="E243" s="2445">
        <v>46080</v>
      </c>
      <c r="F243" s="2445">
        <f t="shared" si="75"/>
        <v>46110</v>
      </c>
      <c r="G243" s="2048">
        <f t="shared" si="76"/>
        <v>46115</v>
      </c>
      <c r="H243" s="640">
        <v>45707</v>
      </c>
      <c r="I243" s="640">
        <f t="shared" si="77"/>
        <v>45708</v>
      </c>
      <c r="K243" s="440"/>
      <c r="L243" s="440"/>
    </row>
    <row r="244" spans="1:12" s="14" customFormat="1" ht="20.25" hidden="1" thickTop="1">
      <c r="A244" s="307"/>
      <c r="B244" s="2451" t="s">
        <v>1884</v>
      </c>
      <c r="C244" s="2450" t="s">
        <v>3095</v>
      </c>
      <c r="D244" s="2445" t="s">
        <v>3117</v>
      </c>
      <c r="E244" s="2445">
        <v>46083</v>
      </c>
      <c r="F244" s="2445">
        <f t="shared" si="75"/>
        <v>46113</v>
      </c>
      <c r="G244" s="2048">
        <f t="shared" si="76"/>
        <v>46118</v>
      </c>
      <c r="H244" s="640">
        <v>45714</v>
      </c>
      <c r="I244" s="640">
        <f t="shared" si="77"/>
        <v>45715</v>
      </c>
      <c r="K244" s="440"/>
      <c r="L244" s="440"/>
    </row>
    <row r="245" spans="1:12" s="14" customFormat="1" ht="20.25" hidden="1" thickTop="1">
      <c r="A245" s="307"/>
      <c r="B245" s="2451">
        <v>10</v>
      </c>
      <c r="C245" s="2877" t="s">
        <v>1824</v>
      </c>
      <c r="D245" s="1412" t="s">
        <v>1966</v>
      </c>
      <c r="E245" s="2048">
        <v>46086</v>
      </c>
      <c r="F245" s="2048">
        <f t="shared" si="75"/>
        <v>46116</v>
      </c>
      <c r="G245" s="2048">
        <f t="shared" si="76"/>
        <v>46121</v>
      </c>
      <c r="H245" s="640">
        <v>46086</v>
      </c>
      <c r="I245" s="640">
        <f t="shared" si="77"/>
        <v>46087</v>
      </c>
      <c r="K245" s="440"/>
      <c r="L245" s="440"/>
    </row>
    <row r="246" spans="1:12" s="14" customFormat="1" ht="19.5" hidden="1">
      <c r="A246" s="307"/>
      <c r="B246" s="2451" t="s">
        <v>2231</v>
      </c>
      <c r="C246" s="877" t="s">
        <v>3132</v>
      </c>
      <c r="D246" s="487" t="s">
        <v>2939</v>
      </c>
      <c r="E246" s="487">
        <v>46097</v>
      </c>
      <c r="F246" s="487">
        <f t="shared" ref="F246:F248" si="78">E246+30</f>
        <v>46127</v>
      </c>
      <c r="G246" s="2048">
        <f t="shared" ref="G246:G248" si="79">E246+35</f>
        <v>46132</v>
      </c>
      <c r="H246" s="640">
        <f>H245+7</f>
        <v>46093</v>
      </c>
      <c r="I246" s="640">
        <f t="shared" ref="I246:I249" si="80">H246+1</f>
        <v>46094</v>
      </c>
      <c r="K246" s="440"/>
      <c r="L246" s="440"/>
    </row>
    <row r="247" spans="1:12" s="14" customFormat="1" ht="19.5" hidden="1">
      <c r="A247" s="307"/>
      <c r="B247" s="2451" t="s">
        <v>1890</v>
      </c>
      <c r="C247" s="880" t="s">
        <v>3133</v>
      </c>
      <c r="D247" s="1353" t="s">
        <v>2191</v>
      </c>
      <c r="E247" s="1353">
        <v>46102</v>
      </c>
      <c r="F247" s="1353">
        <f t="shared" si="78"/>
        <v>46132</v>
      </c>
      <c r="G247" s="1366">
        <f t="shared" si="79"/>
        <v>46137</v>
      </c>
      <c r="H247" s="640">
        <f t="shared" ref="H247:H249" si="81">H246+7</f>
        <v>46100</v>
      </c>
      <c r="I247" s="640">
        <f t="shared" si="80"/>
        <v>46101</v>
      </c>
      <c r="K247" s="440"/>
      <c r="L247" s="440"/>
    </row>
    <row r="248" spans="1:12" s="14" customFormat="1" ht="19.5" hidden="1">
      <c r="A248" s="307"/>
      <c r="B248" s="2451" t="s">
        <v>1892</v>
      </c>
      <c r="C248" s="877" t="s">
        <v>3083</v>
      </c>
      <c r="D248" s="487" t="s">
        <v>3123</v>
      </c>
      <c r="E248" s="487">
        <v>46109</v>
      </c>
      <c r="F248" s="487">
        <f t="shared" si="78"/>
        <v>46139</v>
      </c>
      <c r="G248" s="2048">
        <f t="shared" si="79"/>
        <v>46144</v>
      </c>
      <c r="H248" s="640">
        <f t="shared" si="81"/>
        <v>46107</v>
      </c>
      <c r="I248" s="640">
        <f t="shared" si="80"/>
        <v>46108</v>
      </c>
      <c r="K248" s="440"/>
      <c r="L248" s="440"/>
    </row>
    <row r="249" spans="1:12" s="14" customFormat="1" ht="18.75" hidden="1" customHeight="1" thickTop="1">
      <c r="A249" s="307"/>
      <c r="B249" s="2451" t="s">
        <v>1895</v>
      </c>
      <c r="C249" s="2448" t="s">
        <v>1824</v>
      </c>
      <c r="D249" s="2775" t="s">
        <v>2191</v>
      </c>
      <c r="E249" s="2048">
        <v>46114</v>
      </c>
      <c r="F249" s="2048">
        <f>E249+30</f>
        <v>46144</v>
      </c>
      <c r="G249" s="2048">
        <f>E249+35</f>
        <v>46149</v>
      </c>
      <c r="H249" s="640">
        <f t="shared" si="81"/>
        <v>46114</v>
      </c>
      <c r="I249" s="640">
        <f t="shared" si="80"/>
        <v>46115</v>
      </c>
      <c r="K249" s="440"/>
      <c r="L249" s="440"/>
    </row>
    <row r="250" spans="1:12" s="14" customFormat="1" ht="18.75" hidden="1" customHeight="1">
      <c r="A250" s="307"/>
      <c r="B250" s="2451" t="s">
        <v>1900</v>
      </c>
      <c r="C250" s="2450" t="s">
        <v>3086</v>
      </c>
      <c r="D250" s="2445" t="s">
        <v>3134</v>
      </c>
      <c r="E250" s="2445">
        <v>46125</v>
      </c>
      <c r="F250" s="2445">
        <f>E250+30</f>
        <v>46155</v>
      </c>
      <c r="G250" s="2048">
        <f>E250+35</f>
        <v>46160</v>
      </c>
      <c r="H250" s="640">
        <f>H249+7</f>
        <v>46121</v>
      </c>
      <c r="I250" s="640">
        <f>H250+1</f>
        <v>46122</v>
      </c>
      <c r="K250" s="440"/>
      <c r="L250" s="440"/>
    </row>
    <row r="251" spans="1:12" s="14" customFormat="1" ht="18.75" hidden="1" customHeight="1">
      <c r="A251" s="307"/>
      <c r="B251" s="438"/>
      <c r="C251" s="27"/>
      <c r="D251" s="309"/>
      <c r="F251" s="309"/>
      <c r="G251" s="309"/>
      <c r="H251" s="640"/>
      <c r="I251" s="640"/>
      <c r="K251" s="440"/>
      <c r="L251" s="440"/>
    </row>
    <row r="252" spans="1:12" s="14" customFormat="1" ht="18.75" hidden="1" customHeight="1">
      <c r="A252" s="307"/>
      <c r="B252" s="438"/>
      <c r="C252" s="27"/>
      <c r="D252" s="309"/>
      <c r="E252" s="309"/>
      <c r="F252" s="309"/>
      <c r="G252" s="309"/>
      <c r="H252" s="640"/>
      <c r="I252" s="640"/>
      <c r="K252" s="440"/>
      <c r="L252" s="440"/>
    </row>
    <row r="253" spans="1:12" s="14" customFormat="1" ht="18.75" customHeight="1">
      <c r="A253" s="307"/>
      <c r="B253" s="438" t="s">
        <v>1423</v>
      </c>
      <c r="C253" s="45" t="s">
        <v>285</v>
      </c>
      <c r="D253" s="309"/>
      <c r="E253" s="310" t="s">
        <v>100</v>
      </c>
      <c r="F253" s="313" t="s">
        <v>1273</v>
      </c>
      <c r="G253" s="313" t="s">
        <v>105</v>
      </c>
      <c r="H253" s="2620"/>
      <c r="I253" s="2620"/>
      <c r="K253" s="440"/>
      <c r="L253" s="440"/>
    </row>
    <row r="254" spans="1:12" s="14" customFormat="1" ht="18.75" customHeight="1" thickBot="1">
      <c r="A254" s="307"/>
      <c r="B254" s="438"/>
      <c r="C254" s="508"/>
      <c r="D254" s="2029" t="s">
        <v>1718</v>
      </c>
      <c r="E254" s="15"/>
      <c r="F254" s="315" t="s">
        <v>2374</v>
      </c>
      <c r="G254" s="315" t="s">
        <v>3135</v>
      </c>
      <c r="H254" s="640"/>
      <c r="I254" s="640"/>
      <c r="K254" s="440"/>
      <c r="L254" s="440"/>
    </row>
    <row r="255" spans="1:12" s="14" customFormat="1" ht="18.75" hidden="1" customHeight="1" thickTop="1">
      <c r="A255" s="307"/>
      <c r="B255" s="2451" t="s">
        <v>1905</v>
      </c>
      <c r="C255" s="2450" t="s">
        <v>3136</v>
      </c>
      <c r="D255" s="2445" t="s">
        <v>2221</v>
      </c>
      <c r="E255" s="2445">
        <v>46134</v>
      </c>
      <c r="F255" s="2445">
        <f t="shared" ref="F255:F261" si="82">E255+32</f>
        <v>46166</v>
      </c>
      <c r="G255" s="2048">
        <f t="shared" ref="G255:G261" si="83">E255+37</f>
        <v>46171</v>
      </c>
      <c r="H255" s="640"/>
      <c r="I255" s="640"/>
      <c r="J255" s="3786" t="s">
        <v>3137</v>
      </c>
      <c r="K255" s="440"/>
      <c r="L255" s="440"/>
    </row>
    <row r="256" spans="1:12" s="14" customFormat="1" ht="18" hidden="1" customHeight="1" thickTop="1">
      <c r="A256" s="307"/>
      <c r="B256" s="2451" t="s">
        <v>1911</v>
      </c>
      <c r="C256" s="3026" t="s">
        <v>3138</v>
      </c>
      <c r="D256" s="3027" t="s">
        <v>2197</v>
      </c>
      <c r="E256" s="3027">
        <v>46145</v>
      </c>
      <c r="F256" s="2445">
        <f t="shared" si="82"/>
        <v>46177</v>
      </c>
      <c r="G256" s="2048">
        <f t="shared" si="83"/>
        <v>46182</v>
      </c>
      <c r="H256" s="640"/>
      <c r="I256" s="640"/>
      <c r="K256" s="440"/>
      <c r="L256" s="440"/>
    </row>
    <row r="257" spans="1:12" s="14" customFormat="1" ht="18.75" hidden="1" customHeight="1">
      <c r="A257" s="307"/>
      <c r="B257" s="2451" t="s">
        <v>1915</v>
      </c>
      <c r="C257" s="877" t="s">
        <v>3139</v>
      </c>
      <c r="D257" s="487" t="s">
        <v>2197</v>
      </c>
      <c r="E257" s="487">
        <v>46151</v>
      </c>
      <c r="F257" s="487">
        <f t="shared" si="82"/>
        <v>46183</v>
      </c>
      <c r="G257" s="2048">
        <f t="shared" si="83"/>
        <v>46188</v>
      </c>
      <c r="H257" s="640"/>
      <c r="I257" s="640"/>
      <c r="K257" s="440"/>
      <c r="L257" s="440"/>
    </row>
    <row r="258" spans="1:12" s="14" customFormat="1" ht="18.75" hidden="1" customHeight="1" thickTop="1">
      <c r="A258" s="307"/>
      <c r="B258" s="2451" t="s">
        <v>1921</v>
      </c>
      <c r="C258" s="877" t="s">
        <v>3140</v>
      </c>
      <c r="D258" s="487" t="s">
        <v>2190</v>
      </c>
      <c r="E258" s="487">
        <v>46157</v>
      </c>
      <c r="F258" s="487">
        <f t="shared" si="82"/>
        <v>46189</v>
      </c>
      <c r="G258" s="2048">
        <f t="shared" si="83"/>
        <v>46194</v>
      </c>
      <c r="H258" s="640"/>
      <c r="I258" s="640"/>
      <c r="K258" s="440"/>
      <c r="L258" s="440"/>
    </row>
    <row r="259" spans="1:12" s="14" customFormat="1" ht="18.75" hidden="1" customHeight="1">
      <c r="A259" s="307"/>
      <c r="B259" s="2451" t="s">
        <v>1923</v>
      </c>
      <c r="C259" s="2877" t="s">
        <v>1824</v>
      </c>
      <c r="D259" s="1412" t="s">
        <v>1966</v>
      </c>
      <c r="E259" s="2048">
        <v>46161</v>
      </c>
      <c r="F259" s="2048">
        <f t="shared" si="82"/>
        <v>46193</v>
      </c>
      <c r="G259" s="2048">
        <f t="shared" si="83"/>
        <v>46198</v>
      </c>
      <c r="H259" s="640"/>
      <c r="I259" s="640"/>
      <c r="K259" s="440"/>
      <c r="L259" s="440"/>
    </row>
    <row r="260" spans="1:12" s="14" customFormat="1" ht="18.75" hidden="1" customHeight="1">
      <c r="A260" s="307"/>
      <c r="B260" s="2451" t="s">
        <v>1928</v>
      </c>
      <c r="C260" s="877" t="s">
        <v>3141</v>
      </c>
      <c r="D260" s="487" t="s">
        <v>3104</v>
      </c>
      <c r="E260" s="487">
        <v>46169</v>
      </c>
      <c r="F260" s="487">
        <f t="shared" si="82"/>
        <v>46201</v>
      </c>
      <c r="G260" s="2048">
        <f t="shared" si="83"/>
        <v>46206</v>
      </c>
      <c r="H260" s="640"/>
      <c r="I260" s="640"/>
      <c r="K260" s="440"/>
      <c r="L260" s="440"/>
    </row>
    <row r="261" spans="1:12" s="14" customFormat="1" ht="18.75" hidden="1" customHeight="1" thickTop="1">
      <c r="A261" s="307"/>
      <c r="B261" s="2451" t="s">
        <v>1931</v>
      </c>
      <c r="C261" s="2450" t="s">
        <v>3142</v>
      </c>
      <c r="D261" s="2445" t="s">
        <v>3143</v>
      </c>
      <c r="E261" s="2445">
        <v>46176</v>
      </c>
      <c r="F261" s="2445">
        <f t="shared" si="82"/>
        <v>46208</v>
      </c>
      <c r="G261" s="2048">
        <f t="shared" si="83"/>
        <v>46213</v>
      </c>
      <c r="H261" s="640"/>
      <c r="I261" s="640"/>
      <c r="K261" s="440"/>
      <c r="L261" s="440"/>
    </row>
    <row r="262" spans="1:12" s="14" customFormat="1" ht="18.75" hidden="1" customHeight="1">
      <c r="A262" s="307"/>
      <c r="B262" s="2451" t="s">
        <v>1761</v>
      </c>
      <c r="C262" s="2450" t="s">
        <v>3144</v>
      </c>
      <c r="D262" s="2445" t="s">
        <v>2195</v>
      </c>
      <c r="E262" s="2445">
        <v>46182</v>
      </c>
      <c r="F262" s="2445">
        <f t="shared" ref="F262:F270" si="84">E262+32</f>
        <v>46214</v>
      </c>
      <c r="G262" s="2048">
        <f t="shared" ref="G262:G270" si="85">E262+37</f>
        <v>46219</v>
      </c>
      <c r="H262" s="640"/>
      <c r="I262" s="640"/>
      <c r="K262" s="440"/>
      <c r="L262" s="440"/>
    </row>
    <row r="263" spans="1:12" s="14" customFormat="1" ht="18.75" hidden="1" customHeight="1" thickTop="1">
      <c r="A263" s="307"/>
      <c r="B263" s="2451" t="s">
        <v>1764</v>
      </c>
      <c r="C263" s="2450" t="s">
        <v>3145</v>
      </c>
      <c r="D263" s="2445" t="s">
        <v>3146</v>
      </c>
      <c r="E263" s="2445">
        <v>46191</v>
      </c>
      <c r="F263" s="2445">
        <f t="shared" si="84"/>
        <v>46223</v>
      </c>
      <c r="G263" s="2048">
        <f t="shared" si="85"/>
        <v>46228</v>
      </c>
      <c r="H263" s="640"/>
      <c r="I263" s="640"/>
      <c r="K263" s="440"/>
      <c r="L263" s="440"/>
    </row>
    <row r="264" spans="1:12" s="14" customFormat="1" ht="18.75" hidden="1" customHeight="1">
      <c r="A264" s="307"/>
      <c r="B264" s="2451" t="s">
        <v>1767</v>
      </c>
      <c r="C264" s="2450" t="s">
        <v>3147</v>
      </c>
      <c r="D264" s="2445" t="s">
        <v>2215</v>
      </c>
      <c r="E264" s="2445">
        <v>46200</v>
      </c>
      <c r="F264" s="2445">
        <f t="shared" si="84"/>
        <v>46232</v>
      </c>
      <c r="G264" s="2048">
        <f t="shared" si="85"/>
        <v>46237</v>
      </c>
      <c r="H264" s="640"/>
      <c r="I264" s="640"/>
      <c r="K264" s="440"/>
      <c r="L264" s="440"/>
    </row>
    <row r="265" spans="1:12" s="14" customFormat="1" ht="18.75" hidden="1" customHeight="1">
      <c r="A265" s="307"/>
      <c r="B265" s="2451" t="s">
        <v>1770</v>
      </c>
      <c r="C265" s="877" t="s">
        <v>3072</v>
      </c>
      <c r="D265" s="487" t="s">
        <v>3099</v>
      </c>
      <c r="E265" s="487">
        <v>46206</v>
      </c>
      <c r="F265" s="487">
        <f t="shared" si="84"/>
        <v>46238</v>
      </c>
      <c r="G265" s="2048">
        <f t="shared" si="85"/>
        <v>46243</v>
      </c>
      <c r="H265" s="640"/>
      <c r="I265" s="640"/>
      <c r="K265" s="440"/>
      <c r="L265" s="440"/>
    </row>
    <row r="266" spans="1:12" s="14" customFormat="1" ht="18.75" hidden="1" customHeight="1">
      <c r="A266" s="307"/>
      <c r="B266" s="2451" t="s">
        <v>1773</v>
      </c>
      <c r="C266" s="4207" t="s">
        <v>3148</v>
      </c>
      <c r="D266" s="4208" t="s">
        <v>2190</v>
      </c>
      <c r="E266" s="487">
        <v>46215</v>
      </c>
      <c r="F266" s="487">
        <f t="shared" si="84"/>
        <v>46247</v>
      </c>
      <c r="G266" s="2048">
        <f t="shared" si="85"/>
        <v>46252</v>
      </c>
      <c r="H266" s="640"/>
      <c r="I266" s="640"/>
      <c r="K266" s="440"/>
      <c r="L266" s="440"/>
    </row>
    <row r="267" spans="1:12" s="14" customFormat="1" ht="18.75" customHeight="1" thickTop="1">
      <c r="A267" s="307"/>
      <c r="B267" s="2451" t="s">
        <v>1776</v>
      </c>
      <c r="C267" s="4207" t="s">
        <v>3149</v>
      </c>
      <c r="D267" s="4208" t="s">
        <v>2936</v>
      </c>
      <c r="E267" s="4358" t="s">
        <v>3150</v>
      </c>
      <c r="F267" s="2048" t="e">
        <f t="shared" si="84"/>
        <v>#VALUE!</v>
      </c>
      <c r="G267" s="2048" t="e">
        <f t="shared" si="85"/>
        <v>#VALUE!</v>
      </c>
      <c r="H267" s="640"/>
      <c r="I267" s="640"/>
      <c r="K267" s="440"/>
      <c r="L267" s="440"/>
    </row>
    <row r="268" spans="1:12" s="14" customFormat="1" ht="18.75" customHeight="1">
      <c r="A268" s="307"/>
      <c r="B268" s="2451" t="s">
        <v>1780</v>
      </c>
      <c r="C268" s="4207" t="s">
        <v>3093</v>
      </c>
      <c r="D268" s="4208" t="s">
        <v>2195</v>
      </c>
      <c r="E268" s="487">
        <v>46227</v>
      </c>
      <c r="F268" s="487">
        <f t="shared" si="84"/>
        <v>46259</v>
      </c>
      <c r="G268" s="2048">
        <f t="shared" si="85"/>
        <v>46264</v>
      </c>
      <c r="H268" s="640"/>
      <c r="I268" s="640"/>
      <c r="K268" s="440"/>
      <c r="L268" s="440"/>
    </row>
    <row r="269" spans="1:12" s="14" customFormat="1" ht="18.75" customHeight="1">
      <c r="A269" s="307"/>
      <c r="B269" s="2451" t="s">
        <v>1784</v>
      </c>
      <c r="C269" s="4207" t="s">
        <v>3076</v>
      </c>
      <c r="D269" s="4208" t="s">
        <v>3104</v>
      </c>
      <c r="E269" s="487">
        <v>46235</v>
      </c>
      <c r="F269" s="487">
        <f t="shared" si="84"/>
        <v>46267</v>
      </c>
      <c r="G269" s="2048">
        <f t="shared" si="85"/>
        <v>46272</v>
      </c>
      <c r="H269" s="640"/>
      <c r="I269" s="640"/>
      <c r="K269" s="440"/>
      <c r="L269" s="440"/>
    </row>
    <row r="270" spans="1:12" s="14" customFormat="1" ht="18.75" customHeight="1">
      <c r="A270" s="307"/>
      <c r="B270" s="2451" t="s">
        <v>1787</v>
      </c>
      <c r="C270" s="2806" t="s">
        <v>3073</v>
      </c>
      <c r="D270" s="2807" t="s">
        <v>2177</v>
      </c>
      <c r="E270" s="2445">
        <v>46238</v>
      </c>
      <c r="F270" s="2445">
        <f t="shared" si="84"/>
        <v>46270</v>
      </c>
      <c r="G270" s="2048">
        <f t="shared" si="85"/>
        <v>46275</v>
      </c>
      <c r="H270" s="640"/>
      <c r="I270" s="640"/>
      <c r="K270" s="440"/>
      <c r="L270" s="440"/>
    </row>
    <row r="271" spans="1:12" s="14" customFormat="1" ht="18.75" customHeight="1">
      <c r="A271" s="307"/>
      <c r="B271" s="2451" t="s">
        <v>1790</v>
      </c>
      <c r="C271" s="2806" t="s">
        <v>2932</v>
      </c>
      <c r="D271" s="2807" t="s">
        <v>3151</v>
      </c>
      <c r="E271" s="2445">
        <v>46245</v>
      </c>
      <c r="F271" s="2445">
        <f t="shared" ref="F271:F279" si="86">E271+32</f>
        <v>46277</v>
      </c>
      <c r="G271" s="2048">
        <f t="shared" ref="G271:G279" si="87">E271+37</f>
        <v>46282</v>
      </c>
      <c r="H271" s="640"/>
      <c r="I271" s="640"/>
      <c r="K271" s="440"/>
      <c r="L271" s="440"/>
    </row>
    <row r="272" spans="1:12" s="14" customFormat="1" ht="18.75" customHeight="1">
      <c r="A272" s="307"/>
      <c r="B272" s="2451" t="s">
        <v>1793</v>
      </c>
      <c r="C272" s="2806" t="s">
        <v>3132</v>
      </c>
      <c r="D272" s="2807" t="s">
        <v>3099</v>
      </c>
      <c r="E272" s="2445">
        <v>46252</v>
      </c>
      <c r="F272" s="2445">
        <f t="shared" si="86"/>
        <v>46284</v>
      </c>
      <c r="G272" s="2048">
        <f t="shared" si="87"/>
        <v>46289</v>
      </c>
      <c r="H272" s="640"/>
      <c r="I272" s="640"/>
      <c r="K272" s="440"/>
      <c r="L272" s="440"/>
    </row>
    <row r="273" spans="1:13" s="14" customFormat="1" ht="18.75" customHeight="1">
      <c r="A273" s="307"/>
      <c r="B273" s="14">
        <v>35</v>
      </c>
      <c r="C273" s="2806" t="s">
        <v>1966</v>
      </c>
      <c r="D273" s="2807" t="s">
        <v>1966</v>
      </c>
      <c r="E273" s="2445">
        <v>46259</v>
      </c>
      <c r="F273" s="2445">
        <f t="shared" si="86"/>
        <v>46291</v>
      </c>
      <c r="G273" s="2048">
        <f t="shared" si="87"/>
        <v>46296</v>
      </c>
      <c r="H273" s="640"/>
      <c r="I273" s="640"/>
      <c r="K273" s="440"/>
      <c r="L273" s="440"/>
    </row>
    <row r="274" spans="1:13" s="14" customFormat="1" ht="18.75" customHeight="1">
      <c r="A274" s="307"/>
      <c r="B274" s="14">
        <v>36</v>
      </c>
      <c r="C274" s="4207" t="s">
        <v>3152</v>
      </c>
      <c r="D274" s="4208" t="s">
        <v>2175</v>
      </c>
      <c r="E274" s="487">
        <v>46266</v>
      </c>
      <c r="F274" s="487">
        <f t="shared" si="86"/>
        <v>46298</v>
      </c>
      <c r="G274" s="2048">
        <f t="shared" si="87"/>
        <v>46303</v>
      </c>
      <c r="H274" s="640"/>
      <c r="I274" s="640"/>
      <c r="K274" s="440"/>
      <c r="L274" s="440"/>
    </row>
    <row r="275" spans="1:13" s="14" customFormat="1" ht="18.75" customHeight="1">
      <c r="A275" s="307"/>
      <c r="B275" s="14">
        <v>37</v>
      </c>
      <c r="C275" s="4207" t="s">
        <v>3153</v>
      </c>
      <c r="D275" s="4208" t="s">
        <v>3125</v>
      </c>
      <c r="E275" s="487">
        <v>46273</v>
      </c>
      <c r="F275" s="487">
        <f t="shared" si="86"/>
        <v>46305</v>
      </c>
      <c r="G275" s="2048">
        <f t="shared" si="87"/>
        <v>46310</v>
      </c>
      <c r="H275" s="640"/>
      <c r="I275" s="640"/>
      <c r="K275" s="440"/>
      <c r="L275" s="440"/>
    </row>
    <row r="276" spans="1:13" s="14" customFormat="1" ht="18.75" customHeight="1">
      <c r="A276" s="307"/>
      <c r="B276" s="14">
        <v>38</v>
      </c>
      <c r="C276" s="4207" t="s">
        <v>3086</v>
      </c>
      <c r="D276" s="4208" t="s">
        <v>3120</v>
      </c>
      <c r="E276" s="487">
        <v>46280</v>
      </c>
      <c r="F276" s="487">
        <f t="shared" si="86"/>
        <v>46312</v>
      </c>
      <c r="G276" s="2048">
        <f t="shared" si="87"/>
        <v>46317</v>
      </c>
      <c r="H276" s="640"/>
      <c r="I276" s="640"/>
      <c r="K276" s="440"/>
      <c r="L276" s="440"/>
    </row>
    <row r="277" spans="1:13" s="14" customFormat="1" ht="18.75" customHeight="1">
      <c r="A277" s="307"/>
      <c r="B277" s="14">
        <v>39</v>
      </c>
      <c r="C277" s="4207" t="s">
        <v>3136</v>
      </c>
      <c r="D277" s="4208" t="s">
        <v>2161</v>
      </c>
      <c r="E277" s="487">
        <v>46287</v>
      </c>
      <c r="F277" s="487">
        <f t="shared" si="86"/>
        <v>46319</v>
      </c>
      <c r="G277" s="2048">
        <f t="shared" si="87"/>
        <v>46324</v>
      </c>
      <c r="H277" s="640"/>
      <c r="I277" s="640"/>
      <c r="K277" s="440"/>
      <c r="L277" s="440"/>
    </row>
    <row r="278" spans="1:13" s="14" customFormat="1" ht="18.75" customHeight="1">
      <c r="A278" s="307"/>
      <c r="B278" s="14">
        <v>40</v>
      </c>
      <c r="C278" s="4207" t="s">
        <v>3154</v>
      </c>
      <c r="D278" s="4208" t="s">
        <v>2215</v>
      </c>
      <c r="E278" s="487">
        <v>46294</v>
      </c>
      <c r="F278" s="487">
        <f t="shared" si="86"/>
        <v>46326</v>
      </c>
      <c r="G278" s="2048">
        <f t="shared" si="87"/>
        <v>46331</v>
      </c>
      <c r="H278" s="640"/>
      <c r="I278" s="640"/>
      <c r="K278" s="440"/>
      <c r="L278" s="440"/>
    </row>
    <row r="279" spans="1:13" s="14" customFormat="1" ht="18.75" customHeight="1">
      <c r="A279" s="307"/>
      <c r="B279" s="14">
        <v>41</v>
      </c>
      <c r="C279" s="2806" t="s">
        <v>3119</v>
      </c>
      <c r="D279" s="2807" t="s">
        <v>3155</v>
      </c>
      <c r="E279" s="2445">
        <v>46301</v>
      </c>
      <c r="F279" s="2445">
        <f t="shared" si="86"/>
        <v>46333</v>
      </c>
      <c r="G279" s="2048">
        <f t="shared" si="87"/>
        <v>46338</v>
      </c>
      <c r="H279" s="640"/>
      <c r="I279" s="640"/>
      <c r="K279" s="440"/>
      <c r="L279" s="440"/>
    </row>
    <row r="280" spans="1:13" s="14" customFormat="1" ht="19.5">
      <c r="A280" s="307"/>
      <c r="B280" s="307"/>
      <c r="C280" s="439"/>
      <c r="D280" s="309"/>
      <c r="E280" s="309"/>
      <c r="F280" s="309"/>
      <c r="G280" s="309"/>
      <c r="H280" s="640"/>
      <c r="I280" s="640"/>
      <c r="K280" s="440"/>
      <c r="L280" s="440"/>
    </row>
    <row r="281" spans="1:13" s="14" customFormat="1" ht="19.5">
      <c r="A281" s="438"/>
      <c r="B281" s="438"/>
      <c r="C281" s="49" t="s">
        <v>112</v>
      </c>
      <c r="D281" s="440"/>
      <c r="E281" s="440"/>
      <c r="F281" s="440"/>
      <c r="G281" s="439"/>
      <c r="H281" s="441"/>
      <c r="I281" s="440"/>
      <c r="J281" s="440"/>
      <c r="K281" s="440"/>
      <c r="L281" s="440"/>
      <c r="M281" s="440"/>
    </row>
    <row r="282" spans="1:13" s="30" customFormat="1" ht="16.5" customHeight="1">
      <c r="A282" s="443"/>
      <c r="B282" s="2454"/>
      <c r="C282" s="23"/>
      <c r="D282"/>
      <c r="E282"/>
      <c r="F282" s="28"/>
      <c r="G282"/>
      <c r="H282"/>
      <c r="I282" s="20"/>
      <c r="J282"/>
      <c r="K282"/>
      <c r="L282" s="24"/>
      <c r="M282"/>
    </row>
    <row r="283" spans="1:13" s="29" customFormat="1" ht="14.25">
      <c r="A283" s="443"/>
      <c r="B283" s="2454"/>
      <c r="C283" s="26" t="s">
        <v>0</v>
      </c>
      <c r="D283" s="27"/>
      <c r="E283" s="646" t="s">
        <v>1973</v>
      </c>
      <c r="F283" s="23"/>
      <c r="G283" s="23" t="s">
        <v>38</v>
      </c>
      <c r="H283" s="23"/>
      <c r="I283" s="27"/>
      <c r="J283" s="27"/>
      <c r="K283" s="23" t="s">
        <v>65</v>
      </c>
      <c r="L283" s="23" t="str">
        <f>'HOW TO-&gt;'!$B$136</f>
        <v>6011 2413</v>
      </c>
      <c r="M283" s="23"/>
    </row>
    <row r="284" spans="1:13" s="29" customFormat="1" ht="14.25">
      <c r="A284" s="444"/>
      <c r="B284" s="2455"/>
      <c r="C284" s="31" t="s">
        <v>1</v>
      </c>
      <c r="D284" s="27"/>
      <c r="E284" s="205" t="s">
        <v>1974</v>
      </c>
      <c r="F284" s="23"/>
      <c r="G284" s="27" t="s">
        <v>1975</v>
      </c>
      <c r="H284" s="27"/>
      <c r="I284" s="205" t="s">
        <v>41</v>
      </c>
      <c r="J284" s="27"/>
      <c r="K284" s="27" t="s">
        <v>67</v>
      </c>
      <c r="L284" s="27"/>
      <c r="M284" s="206" t="s">
        <v>68</v>
      </c>
    </row>
    <row r="285" spans="1:13" s="29" customFormat="1" ht="14.25">
      <c r="A285" s="443"/>
      <c r="B285" s="2454"/>
      <c r="C285" s="31"/>
      <c r="D285" s="27"/>
      <c r="E285" s="205"/>
      <c r="F285" s="5"/>
      <c r="G285" s="27"/>
      <c r="H285" s="27"/>
      <c r="I285" s="205"/>
      <c r="J285" s="27"/>
      <c r="K285" s="27" t="str">
        <f>'HOW TO-&gt;'!$A$138</f>
        <v>PERMIT</v>
      </c>
      <c r="L285" s="27"/>
      <c r="M285" s="2202" t="str">
        <f>'HOW TO-&gt;'!$C$138</f>
        <v>SG094-SinPermit@msc.com</v>
      </c>
    </row>
    <row r="286" spans="1:13" s="29" customFormat="1" ht="14.25">
      <c r="A286" s="443"/>
      <c r="B286" s="2454"/>
      <c r="C286" s="277">
        <f>'HOW TO-&gt;'!$A$105</f>
        <v>0</v>
      </c>
      <c r="D286" s="277">
        <f>'HOW TO-&gt;'!$B$105</f>
        <v>0</v>
      </c>
      <c r="E286" s="4">
        <f>'HOW TO-&gt;'!$C$105</f>
        <v>0</v>
      </c>
      <c r="F286" s="5"/>
      <c r="G286" s="277" t="str">
        <f>'HOW TO-&gt;'!$A$124</f>
        <v>ROBERT CHIA</v>
      </c>
      <c r="H286" s="277" t="str">
        <f>'HOW TO-&gt;'!$B$124</f>
        <v>6011 0564</v>
      </c>
      <c r="I286" s="4" t="str">
        <f>'HOW TO-&gt;'!$C$124</f>
        <v>robert.chia@msc.com</v>
      </c>
      <c r="J286" s="5"/>
      <c r="K286" s="277" t="str">
        <f>'HOW TO-&gt;'!$A$139</f>
        <v>RAYNAR ANG</v>
      </c>
      <c r="L286" s="277" t="str">
        <f>'HOW TO-&gt;'!$B$139</f>
        <v>6011 2358</v>
      </c>
      <c r="M286" s="4" t="str">
        <f>'HOW TO-&gt;'!$C$139</f>
        <v>raynar.ang@msc.com</v>
      </c>
    </row>
    <row r="287" spans="1:13" s="29" customFormat="1" ht="14.25">
      <c r="A287" s="443"/>
      <c r="B287" s="2454"/>
      <c r="C287" s="277" t="str">
        <f>'HOW TO-&gt;'!$A$106</f>
        <v>NATALIE LEW</v>
      </c>
      <c r="D287" s="277" t="str">
        <f>'HOW TO-&gt;'!$B$106</f>
        <v>6011 2399</v>
      </c>
      <c r="E287" s="4" t="str">
        <f>'HOW TO-&gt;'!$C$106</f>
        <v>natalie.lew@msc.com</v>
      </c>
      <c r="F287" s="5"/>
      <c r="G287" s="277" t="str">
        <f>'HOW TO-&gt;'!$A$125</f>
        <v>S. Y. LIEW</v>
      </c>
      <c r="H287" s="277" t="str">
        <f>'HOW TO-&gt;'!$B$125</f>
        <v>6011 2348</v>
      </c>
      <c r="I287" s="4" t="str">
        <f>'HOW TO-&gt;'!$C$125</f>
        <v>seoyi.liew@msc.com</v>
      </c>
      <c r="J287" s="5"/>
      <c r="K287" s="277" t="str">
        <f>'HOW TO-&gt;'!$A$140</f>
        <v>KAI SIANG</v>
      </c>
      <c r="L287" s="277" t="str">
        <f>'HOW TO-&gt;'!$B$140</f>
        <v>6011 2356</v>
      </c>
      <c r="M287" s="4" t="str">
        <f>'HOW TO-&gt;'!$C$140</f>
        <v>kaisiang.lim@msc.com</v>
      </c>
    </row>
    <row r="288" spans="1:13" s="29" customFormat="1" ht="14.25">
      <c r="B288" s="57"/>
      <c r="C288" s="277" t="str">
        <f>'HOW TO-&gt;'!$A$107</f>
        <v>PHOEBE HUANG</v>
      </c>
      <c r="D288" s="277" t="str">
        <f>'HOW TO-&gt;'!$B$107</f>
        <v>6011 0562</v>
      </c>
      <c r="E288" s="4" t="str">
        <f>'HOW TO-&gt;'!$C$107</f>
        <v>phoebe.huang@msc.com</v>
      </c>
      <c r="F288" s="5"/>
      <c r="G288" s="277" t="str">
        <f>'HOW TO-&gt;'!$A$126</f>
        <v>SHARON KOH</v>
      </c>
      <c r="H288" s="277" t="str">
        <f>'HOW TO-&gt;'!$B$126</f>
        <v>6011 2349</v>
      </c>
      <c r="I288" s="4" t="str">
        <f>'HOW TO-&gt;'!$C$126</f>
        <v>sharon.koh@msc.com</v>
      </c>
      <c r="J288" s="5"/>
      <c r="K288" s="277" t="str">
        <f>'HOW TO-&gt;'!$A$141</f>
        <v>DEWI</v>
      </c>
      <c r="L288" s="277" t="str">
        <f>'HOW TO-&gt;'!$B$141</f>
        <v>6011 2354</v>
      </c>
      <c r="M288" s="4" t="str">
        <f>'HOW TO-&gt;'!$C$141</f>
        <v>dewi.ratnah@msc.com</v>
      </c>
    </row>
    <row r="289" spans="2:13" s="29" customFormat="1" ht="14.25">
      <c r="B289" s="57"/>
      <c r="C289" s="277" t="str">
        <f>'HOW TO-&gt;'!$A$108</f>
        <v>SHERWIN LIM</v>
      </c>
      <c r="D289" s="277" t="str">
        <f>'HOW TO-&gt;'!$B$108</f>
        <v>6011 2395</v>
      </c>
      <c r="E289" s="4" t="str">
        <f>'HOW TO-&gt;'!$C$108</f>
        <v>sherwin.lim@msc.com</v>
      </c>
      <c r="F289" s="5"/>
      <c r="G289" s="277" t="str">
        <f>'HOW TO-&gt;'!$A$127</f>
        <v>ANGELIA LAU</v>
      </c>
      <c r="H289" s="277" t="str">
        <f>'HOW TO-&gt;'!$B$127</f>
        <v>6011 2346</v>
      </c>
      <c r="I289" s="4" t="str">
        <f>'HOW TO-&gt;'!$C$127</f>
        <v>angelia.lau@msc.com</v>
      </c>
      <c r="J289" s="5"/>
      <c r="K289" s="277" t="str">
        <f>'HOW TO-&gt;'!$A$142</f>
        <v>YU TING</v>
      </c>
      <c r="L289" s="277" t="str">
        <f>'HOW TO-&gt;'!$B$142</f>
        <v>6011 2359</v>
      </c>
      <c r="M289" s="4" t="str">
        <f>'HOW TO-&gt;'!$C$142</f>
        <v>yuting.luo@msc.com</v>
      </c>
    </row>
    <row r="290" spans="2:13" s="29" customFormat="1" ht="14.25">
      <c r="B290" s="57"/>
      <c r="C290" s="277" t="str">
        <f>'HOW TO-&gt;'!$A$109</f>
        <v>CHOK KAR HEE</v>
      </c>
      <c r="D290" s="277" t="str">
        <f>'HOW TO-&gt;'!$B$109</f>
        <v>6011 2397</v>
      </c>
      <c r="E290" s="4" t="str">
        <f>'HOW TO-&gt;'!$C$109</f>
        <v>karhee.chok@msc.com</v>
      </c>
      <c r="F290" s="5"/>
      <c r="G290" s="277" t="str">
        <f>'HOW TO-&gt;'!$A$128</f>
        <v>NOOR AFNINDAH</v>
      </c>
      <c r="H290" s="277" t="str">
        <f>'HOW TO-&gt;'!$B$128</f>
        <v>6011 2347</v>
      </c>
      <c r="I290" s="4" t="str">
        <f>'HOW TO-&gt;'!$C$128</f>
        <v>noor.afnindah@msc.com</v>
      </c>
      <c r="J290" s="5"/>
      <c r="K290" s="277" t="str">
        <f>'HOW TO-&gt;'!$A$143</f>
        <v>SHAN SHAN</v>
      </c>
      <c r="L290" s="277" t="str">
        <f>'HOW TO-&gt;'!$B$143</f>
        <v>6011 2353</v>
      </c>
      <c r="M290" s="4" t="str">
        <f>'HOW TO-&gt;'!$C$143</f>
        <v>shanshan.chin@msc.com</v>
      </c>
    </row>
    <row r="291" spans="2:13" s="29" customFormat="1" ht="14.25">
      <c r="B291" s="57"/>
      <c r="C291" s="277" t="str">
        <f>'HOW TO-&gt;'!$A$110</f>
        <v>LEWIS SOH</v>
      </c>
      <c r="D291" s="277" t="str">
        <f>'HOW TO-&gt;'!$B$110</f>
        <v>6011 7905</v>
      </c>
      <c r="E291" s="4" t="str">
        <f>'HOW TO-&gt;'!$C$110</f>
        <v>lewis.soh@msc.com</v>
      </c>
      <c r="F291" s="5"/>
      <c r="G291" s="277" t="str">
        <f>'HOW TO-&gt;'!$A$129</f>
        <v>NG CHING WEI</v>
      </c>
      <c r="H291" s="277" t="str">
        <f>'HOW TO-&gt;'!$B$129</f>
        <v>6011 2404</v>
      </c>
      <c r="I291" s="4" t="str">
        <f>'HOW TO-&gt;'!$C$129</f>
        <v>chingwei.ng@msc.com</v>
      </c>
      <c r="J291" s="5"/>
      <c r="K291" s="277" t="str">
        <f>'HOW TO-&gt;'!$A$144</f>
        <v>EUNICE</v>
      </c>
      <c r="L291" s="277" t="str">
        <f>'HOW TO-&gt;'!$B$144</f>
        <v>6011 2355</v>
      </c>
      <c r="M291" s="4" t="str">
        <f>'HOW TO-&gt;'!$C$144</f>
        <v>eunice.chan@msc.com</v>
      </c>
    </row>
    <row r="292" spans="2:13" s="29" customFormat="1" ht="14.25">
      <c r="B292" s="57"/>
      <c r="C292" s="277" t="str">
        <f>'HOW TO-&gt;'!$A$111</f>
        <v xml:space="preserve">MELVIN TAN </v>
      </c>
      <c r="D292" s="277" t="str">
        <f>'HOW TO-&gt;'!$B$111</f>
        <v>6011 0561</v>
      </c>
      <c r="E292" s="4" t="str">
        <f>'HOW TO-&gt;'!$C$111</f>
        <v>melvin.tan@msc.com</v>
      </c>
      <c r="F292" s="5"/>
      <c r="G292" s="277" t="str">
        <f>'HOW TO-&gt;'!$A$130</f>
        <v>ZOEY ONG</v>
      </c>
      <c r="H292" s="277" t="str">
        <f>'HOW TO-&gt;'!$B$130</f>
        <v>6011 2424</v>
      </c>
      <c r="I292" s="4" t="str">
        <f>'HOW TO-&gt;'!$C$130</f>
        <v>zoey.ong@msc.com</v>
      </c>
      <c r="J292" s="5"/>
      <c r="K292" s="277" t="str">
        <f>'HOW TO-&gt;'!$A$145</f>
        <v>HAZEL</v>
      </c>
      <c r="L292" s="277" t="str">
        <f>'HOW TO-&gt;'!$B$145</f>
        <v>6011 2435</v>
      </c>
      <c r="M292" s="4" t="str">
        <f>'HOW TO-&gt;'!$C$145</f>
        <v>hazel.toh@msc.com</v>
      </c>
    </row>
    <row r="293" spans="2:13" s="29" customFormat="1" ht="14.25">
      <c r="B293" s="57"/>
      <c r="C293" s="277" t="str">
        <f>'HOW TO-&gt;'!$A$112</f>
        <v>SUE ANN SOON</v>
      </c>
      <c r="D293" s="277" t="str">
        <f>'HOW TO-&gt;'!$B$112</f>
        <v>6011 2327</v>
      </c>
      <c r="E293" s="4" t="str">
        <f>'HOW TO-&gt;'!$C$112</f>
        <v>sueann.soon@msc.com</v>
      </c>
      <c r="F293" s="5"/>
      <c r="G293" s="277" t="str">
        <f>'HOW TO-&gt;'!$A$131</f>
        <v>.</v>
      </c>
      <c r="H293" s="277" t="str">
        <f>'HOW TO-&gt;'!$B$131</f>
        <v>.</v>
      </c>
      <c r="I293" s="4" t="str">
        <f>'HOW TO-&gt;'!$C$131</f>
        <v>.</v>
      </c>
      <c r="J293" s="5"/>
      <c r="K293" s="277">
        <f>'HOW TO-&gt;'!$A$146</f>
        <v>0</v>
      </c>
      <c r="L293" s="277">
        <f>'HOW TO-&gt;'!$B$146</f>
        <v>0</v>
      </c>
      <c r="M293" s="4">
        <f>'HOW TO-&gt;'!$C$146</f>
        <v>0</v>
      </c>
    </row>
    <row r="294" spans="2:13">
      <c r="C294" s="277" t="str">
        <f>'HOW TO-&gt;'!$A$113</f>
        <v>LAWRENCE ANG (CROSS-TRADE)</v>
      </c>
      <c r="D294" s="277" t="str">
        <f>'HOW TO-&gt;'!$B$113</f>
        <v>6011 2400</v>
      </c>
      <c r="E294" s="4" t="str">
        <f>'HOW TO-&gt;'!$C$113</f>
        <v>lawrence.ang@msc.com</v>
      </c>
      <c r="G294" s="277">
        <f>'HOW TO-&gt;'!$A$132</f>
        <v>0</v>
      </c>
      <c r="H294" s="277">
        <f>'HOW TO-&gt;'!$B$132</f>
        <v>0</v>
      </c>
      <c r="I294" s="4">
        <f>'HOW TO-&gt;'!$C$132</f>
        <v>0</v>
      </c>
      <c r="J294" s="5"/>
      <c r="K294" s="277">
        <f>'HOW TO-&gt;'!$A$147</f>
        <v>0</v>
      </c>
      <c r="L294" s="277">
        <f>'HOW TO-&gt;'!$B$147</f>
        <v>0</v>
      </c>
      <c r="M294" s="4">
        <f>'HOW TO-&gt;'!$C$147</f>
        <v>0</v>
      </c>
    </row>
    <row r="295" spans="2:13">
      <c r="C295" s="277" t="str">
        <f>'HOW TO-&gt;'!$A$114</f>
        <v>DARIUS ONG</v>
      </c>
      <c r="D295" s="277" t="str">
        <f>'HOW TO-&gt;'!$B$114</f>
        <v>6011 2396</v>
      </c>
      <c r="E295" s="4" t="str">
        <f>'HOW TO-&gt;'!$C$114</f>
        <v>darius.ong@msc.com</v>
      </c>
      <c r="H295" s="11"/>
      <c r="I295" s="206"/>
      <c r="K295" s="277">
        <f>'HOW TO-&gt;'!$A$148</f>
        <v>0</v>
      </c>
      <c r="L295" s="277">
        <f>'HOW TO-&gt;'!$B$148</f>
        <v>0</v>
      </c>
      <c r="M295" s="4">
        <f>'HOW TO-&gt;'!$C$148</f>
        <v>0</v>
      </c>
    </row>
    <row r="296" spans="2:13">
      <c r="C296" s="277" t="str">
        <f>'HOW TO-&gt;'!$A$115</f>
        <v>YURIKO KHOO</v>
      </c>
      <c r="D296" s="277" t="str">
        <f>'HOW TO-&gt;'!$B$115</f>
        <v>6011 2402</v>
      </c>
      <c r="E296" s="4" t="str">
        <f>'HOW TO-&gt;'!$C$115</f>
        <v>yuriko.k@msc.com</v>
      </c>
      <c r="H296" s="11"/>
      <c r="I296" s="11"/>
      <c r="J296" s="206"/>
      <c r="K296" s="277"/>
      <c r="L296" s="277"/>
      <c r="M296" s="4"/>
    </row>
    <row r="297" spans="2:13">
      <c r="C297" s="277" t="str">
        <f>'HOW TO-&gt;'!$A$116</f>
        <v>VICKY ZHU</v>
      </c>
      <c r="D297" s="277" t="str">
        <f>'HOW TO-&gt;'!$B$116</f>
        <v>6011 7900</v>
      </c>
      <c r="E297" s="4" t="str">
        <f>'HOW TO-&gt;'!$C$116</f>
        <v>vicky.zhu@msc.com</v>
      </c>
    </row>
    <row r="299" spans="2:13">
      <c r="C299" s="277" t="str">
        <f>'HOW TO-&gt;'!$A$119</f>
        <v xml:space="preserve">MAIN LINE  </v>
      </c>
      <c r="D299" s="277" t="str">
        <f>'HOW TO-&gt;'!$B$119</f>
        <v>6011 2424</v>
      </c>
      <c r="E299" s="4">
        <f>'HOW TO-&gt;'!$C$119</f>
        <v>0</v>
      </c>
    </row>
    <row r="300" spans="2:13">
      <c r="C300" s="34">
        <f>'HOW TO-&gt;'!$A$120</f>
        <v>0</v>
      </c>
      <c r="D300" s="34">
        <f>'HOW TO-&gt;'!$B$120</f>
        <v>0</v>
      </c>
      <c r="E300" s="24">
        <f>'HOW TO-&gt;'!$C$120</f>
        <v>0</v>
      </c>
    </row>
  </sheetData>
  <customSheetViews>
    <customSheetView guid="{25211047-2AA7-431D-8637-AA6183637E8E}" scale="85" topLeftCell="A7">
      <selection activeCell="B29" sqref="B29"/>
      <pageMargins left="0" right="0" top="0" bottom="0" header="0" footer="0"/>
      <pageSetup paperSize="9" orientation="portrait" r:id="rId1"/>
      <headerFooter>
        <oddFooter>&amp;L&amp;1#&amp;"Calibri"&amp;10&amp;K000000Sensitivity: Internal</oddFooter>
      </headerFooter>
    </customSheetView>
    <customSheetView guid="{B0B43395-6E32-4DB3-A2D8-DD2362C77F4F}" scale="85" topLeftCell="A7">
      <selection activeCell="B29" sqref="B29"/>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B26" sqref="B26"/>
      <pageMargins left="0" right="0" top="0" bottom="0" header="0" footer="0"/>
      <pageSetup orientation="portrait" r:id="rId3"/>
    </customSheetView>
    <customSheetView guid="{F64DF93A-0CD5-4665-A448-613906F88C7C}">
      <selection activeCell="D12" sqref="D12"/>
      <pageMargins left="0" right="0" top="0" bottom="0" header="0" footer="0"/>
      <pageSetup paperSize="9" orientation="portrait" r:id="rId4"/>
      <headerFooter>
        <oddFooter>&amp;L&amp;1#&amp;"Calibri"&amp;10&amp;K000000Sensitivity: Internal</oddFooter>
      </headerFooter>
    </customSheetView>
    <customSheetView guid="{D8AE3607-C68D-4DD7-8BE1-F63EA4A613B4}" scale="85" topLeftCell="A7">
      <selection activeCell="B29" sqref="B29"/>
      <pageMargins left="0" right="0" top="0" bottom="0" header="0" footer="0"/>
      <pageSetup paperSize="9" orientation="portrait" r:id="rId5"/>
      <headerFooter>
        <oddFooter>&amp;L&amp;1#&amp;"Calibri"&amp;10&amp;K000000Sensitivity: Internal</oddFooter>
      </headerFooter>
    </customSheetView>
  </customSheetViews>
  <phoneticPr fontId="29" type="noConversion"/>
  <hyperlinks>
    <hyperlink ref="I284" display="custsvc@msca.com.sg" xr:uid="{211CCD56-7141-409B-A25B-656FF329E6B4}"/>
    <hyperlink ref="M284" display="sinexp@msca.com.sg" xr:uid="{5E73880C-AA8E-4744-A02D-B3304D872F67}"/>
    <hyperlink ref="E284" display="mktg-dept@msca.com.sg" xr:uid="{5BCAAF61-0E07-4805-8C77-B822E6CB6355}"/>
    <hyperlink ref="E283" r:id="rId6" display="mailto:SG094-Sales@msc.com" xr:uid="{DB4CB85C-3359-414B-9672-E1DC88BD9319}"/>
  </hyperlinks>
  <pageMargins left="0.7" right="0.7" top="0.75" bottom="0.75" header="0.3" footer="0.3"/>
  <pageSetup paperSize="9" orientation="portrait" r:id="rId7"/>
  <headerFooter>
    <oddFooter>&amp;L_x000D_&amp;1#&amp;"Calibri"&amp;10&amp;K000000 Sensitivity: Internal</oddFoot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38E7CA23D794F93B999B58DAE34C5" ma:contentTypeVersion="14" ma:contentTypeDescription="Create a new document." ma:contentTypeScope="" ma:versionID="c6e8f87b6f354de355c4bc25a4627192">
  <xsd:schema xmlns:xsd="http://www.w3.org/2001/XMLSchema" xmlns:xs="http://www.w3.org/2001/XMLSchema" xmlns:p="http://schemas.microsoft.com/office/2006/metadata/properties" xmlns:ns2="535b0945-f78d-45f4-960f-e8ba22bdeae1" xmlns:ns3="dc967d59-c0d0-4bb8-a8eb-088d0cd25af8" targetNamespace="http://schemas.microsoft.com/office/2006/metadata/properties" ma:root="true" ma:fieldsID="b7c6927a80d620bcf21f46909b3c2175" ns2:_="" ns3:_="">
    <xsd:import namespace="535b0945-f78d-45f4-960f-e8ba22bdeae1"/>
    <xsd:import namespace="dc967d59-c0d0-4bb8-a8eb-088d0cd25a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b0945-f78d-45f4-960f-e8ba22bdea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967d59-c0d0-4bb8-a8eb-088d0cd25a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3592CE-8C26-46A4-9E42-DCFE398F5666}">
  <ds:schemaRefs>
    <ds:schemaRef ds:uri="http://schemas.microsoft.com/sharepoint/v3/contenttype/forms"/>
  </ds:schemaRefs>
</ds:datastoreItem>
</file>

<file path=customXml/itemProps2.xml><?xml version="1.0" encoding="utf-8"?>
<ds:datastoreItem xmlns:ds="http://schemas.openxmlformats.org/officeDocument/2006/customXml" ds:itemID="{FA16E48E-C0BD-49A5-8BF0-BBD82899E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b0945-f78d-45f4-960f-e8ba22bdeae1"/>
    <ds:schemaRef ds:uri="dc967d59-c0d0-4bb8-a8eb-088d0cd2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2904A3-E494-4284-964B-E18A05BE1FA9}">
  <ds:schemaRefs>
    <ds:schemaRef ds:uri="http://www.w3.org/XML/1998/namespace"/>
    <ds:schemaRef ds:uri="http://purl.org/dc/dcmitype/"/>
    <ds:schemaRef ds:uri="http://purl.org/dc/elements/1.1/"/>
    <ds:schemaRef ds:uri="http://schemas.openxmlformats.org/package/2006/metadata/core-properties"/>
    <ds:schemaRef ds:uri="dc967d59-c0d0-4bb8-a8eb-088d0cd25af8"/>
    <ds:schemaRef ds:uri="535b0945-f78d-45f4-960f-e8ba22bdeae1"/>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12</vt:i4>
      </vt:variant>
    </vt:vector>
  </HeadingPairs>
  <TitlesOfParts>
    <vt:vector size="78" baseType="lpstr">
      <vt:lpstr>HOW TO-&gt;</vt:lpstr>
      <vt:lpstr>SHOGUN</vt:lpstr>
      <vt:lpstr>HOME</vt:lpstr>
      <vt:lpstr>ALBATROSS</vt:lpstr>
      <vt:lpstr>SILK</vt:lpstr>
      <vt:lpstr>LION</vt:lpstr>
      <vt:lpstr>SWAN</vt:lpstr>
      <vt:lpstr>CONDOR</vt:lpstr>
      <vt:lpstr>GRIFFIN</vt:lpstr>
      <vt:lpstr>JAGUAR</vt:lpstr>
      <vt:lpstr>BRITANNIA </vt:lpstr>
      <vt:lpstr>DRAGON</vt:lpstr>
      <vt:lpstr>JADE</vt:lpstr>
      <vt:lpstr>LYNX</vt:lpstr>
      <vt:lpstr>PANTHER</vt:lpstr>
      <vt:lpstr>PHOENIX</vt:lpstr>
      <vt:lpstr>KOALA</vt:lpstr>
      <vt:lpstr>KANGAROO</vt:lpstr>
      <vt:lpstr>PANDA</vt:lpstr>
      <vt:lpstr>WALLABY</vt:lpstr>
      <vt:lpstr>MAPLE</vt:lpstr>
      <vt:lpstr>ORIENT</vt:lpstr>
      <vt:lpstr>RSEAXL</vt:lpstr>
      <vt:lpstr>PETRA</vt:lpstr>
      <vt:lpstr>MUSTANG</vt:lpstr>
      <vt:lpstr>PELICAN</vt:lpstr>
      <vt:lpstr>ELEPHANT</vt:lpstr>
      <vt:lpstr>LIBERTY</vt:lpstr>
      <vt:lpstr>CLANGA</vt:lpstr>
      <vt:lpstr>NEW FALCON</vt:lpstr>
      <vt:lpstr>AMERICA</vt:lpstr>
      <vt:lpstr>SHIKRA</vt:lpstr>
      <vt:lpstr>OSPREY</vt:lpstr>
      <vt:lpstr>AFRICA EXPRESS</vt:lpstr>
      <vt:lpstr>ZEPHYR</vt:lpstr>
      <vt:lpstr>IROKO</vt:lpstr>
      <vt:lpstr>AUSTRALIA</vt:lpstr>
      <vt:lpstr>IPANEMA</vt:lpstr>
      <vt:lpstr>ORIGAMI</vt:lpstr>
      <vt:lpstr>INGWE</vt:lpstr>
      <vt:lpstr>CARIOCA</vt:lpstr>
      <vt:lpstr>CAPRICORN</vt:lpstr>
      <vt:lpstr>KIWI</vt:lpstr>
      <vt:lpstr>CHEETAH</vt:lpstr>
      <vt:lpstr>SENTOSA</vt:lpstr>
      <vt:lpstr>PEARL</vt:lpstr>
      <vt:lpstr>CHINOOK</vt:lpstr>
      <vt:lpstr>CHINOOk.</vt:lpstr>
      <vt:lpstr>Alpaca</vt:lpstr>
      <vt:lpstr>ANDES</vt:lpstr>
      <vt:lpstr>INCA</vt:lpstr>
      <vt:lpstr>AZTEC</vt:lpstr>
      <vt:lpstr>MEXICAS</vt:lpstr>
      <vt:lpstr>SIERRA</vt:lpstr>
      <vt:lpstr>TIGER</vt:lpstr>
      <vt:lpstr>DAHLIA</vt:lpstr>
      <vt:lpstr>EMERALD </vt:lpstr>
      <vt:lpstr>EMPIRE</vt:lpstr>
      <vt:lpstr>AMBERJACK</vt:lpstr>
      <vt:lpstr>LoneStarW</vt:lpstr>
      <vt:lpstr>SANTANA</vt:lpstr>
      <vt:lpstr>LONE STAR</vt:lpstr>
      <vt:lpstr>NO FRT CLT AT POD</vt:lpstr>
      <vt:lpstr>ROSE</vt:lpstr>
      <vt:lpstr>EAGLE</vt:lpstr>
      <vt:lpstr>SEQUOIA</vt:lpstr>
      <vt:lpstr>'AFRICA EXPRESS'!Print_Area</vt:lpstr>
      <vt:lpstr>AMERICA!Print_Area</vt:lpstr>
      <vt:lpstr>AUSTRALIA!Print_Area</vt:lpstr>
      <vt:lpstr>'EMERALD '!Print_Area</vt:lpstr>
      <vt:lpstr>EMPIRE!Print_Area</vt:lpstr>
      <vt:lpstr>HOME!Print_Area</vt:lpstr>
      <vt:lpstr>PANTHER!Print_Area</vt:lpstr>
      <vt:lpstr>PEARL!Print_Area</vt:lpstr>
      <vt:lpstr>PHOENIX!Print_Area</vt:lpstr>
      <vt:lpstr>SWAN!Print_Area</vt:lpstr>
      <vt:lpstr>TIGER!Print_Area</vt:lpstr>
      <vt:lpstr>HOME!Print_Titles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LIEW SGSGP CS</dc:creator>
  <cp:keywords/>
  <dc:description/>
  <cp:lastModifiedBy>Seo Yi Liew (MSC Singapore)</cp:lastModifiedBy>
  <cp:revision/>
  <dcterms:created xsi:type="dcterms:W3CDTF">2016-04-21T08:18:54Z</dcterms:created>
  <dcterms:modified xsi:type="dcterms:W3CDTF">2026-08-04T06:23:42Z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0x010100F8438E7CA23D794F93B999B58DAE34C5</vt:lpwstr>
  </property>
  <property fmtid="{D5CDD505-2E9C-101B-9397-08002B2CF9AE}" pid="3" name="MSIP_Label_fc24caf1-31f7-40c1-bde0-ca915f0156e3_Enabled">
    <vt:lpwstr>true</vt:lpwstr>
  </property>
  <property fmtid="{D5CDD505-2E9C-101B-9397-08002B2CF9AE}" pid="4" name="MSIP_Label_fc24caf1-31f7-40c1-bde0-ca915f0156e3_SetDate">
    <vt:lpwstr>2022-03-28T16:07:33Z</vt:lpwstr>
  </property>
  <property fmtid="{D5CDD505-2E9C-101B-9397-08002B2CF9AE}" pid="5" name="MSIP_Label_fc24caf1-31f7-40c1-bde0-ca915f0156e3_Method">
    <vt:lpwstr>Standard</vt:lpwstr>
  </property>
  <property fmtid="{D5CDD505-2E9C-101B-9397-08002B2CF9AE}" pid="6" name="MSIP_Label_fc24caf1-31f7-40c1-bde0-ca915f0156e3_Name">
    <vt:lpwstr>Internal</vt:lpwstr>
  </property>
  <property fmtid="{D5CDD505-2E9C-101B-9397-08002B2CF9AE}" pid="7" name="MSIP_Label_fc24caf1-31f7-40c1-bde0-ca915f0156e3_SiteId">
    <vt:lpwstr>088e9b00-ffd0-458e-bfa1-acf4c596d3cb</vt:lpwstr>
  </property>
  <property fmtid="{D5CDD505-2E9C-101B-9397-08002B2CF9AE}" pid="8" name="MSIP_Label_fc24caf1-31f7-40c1-bde0-ca915f0156e3_ActionId">
    <vt:lpwstr>5944f363-a6ce-4f7f-9e48-32ff91a1a896</vt:lpwstr>
  </property>
  <property fmtid="{D5CDD505-2E9C-101B-9397-08002B2CF9AE}" pid="9" name="MSIP_Label_fc24caf1-31f7-40c1-bde0-ca915f0156e3_ContentBits">
    <vt:lpwstr>2</vt:lpwstr>
  </property>
</Properties>
</file>